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 codeName="ThisWorkbook"/>
  <bookViews>
    <workbookView xWindow="65516" yWindow="65516" windowWidth="21600" windowHeight="14640" tabRatio="854" activeTab="0"/>
  </bookViews>
  <sheets>
    <sheet name="Instructions" sheetId="11" r:id="rId1"/>
    <sheet name="Input" sheetId="1" r:id="rId2"/>
    <sheet name="Progress by Exam" sheetId="4" r:id="rId3"/>
    <sheet name="Score Scales" sheetId="12" state="hidden" r:id="rId4"/>
    <sheet name="Progress by Format" sheetId="3" r:id="rId5"/>
    <sheet name="Stats by LG" sheetId="5" r:id="rId6"/>
    <sheet name="Stats by LR" sheetId="8" r:id="rId7"/>
    <sheet name="Stats by RC" sheetId="10" r:id="rId8"/>
    <sheet name="Format Pivot" sheetId="22" state="hidden" r:id="rId9"/>
    <sheet name="Type Pivot" sheetId="24" state="hidden" r:id="rId10"/>
    <sheet name="FormatTask Pivot" sheetId="26" state="hidden" r:id="rId11"/>
    <sheet name="Secondary Pivot" sheetId="31" state="hidden" r:id="rId12"/>
    <sheet name="Scheme Pivot" sheetId="28" state="hidden" r:id="rId13"/>
    <sheet name="Theme Pivot" sheetId="30" state="hidden" r:id="rId14"/>
    <sheet name="Subtype Pivot" sheetId="25" state="hidden" r:id="rId15"/>
    <sheet name="Question Pivot" sheetId="23" state="hidden" r:id="rId16"/>
  </sheets>
  <definedNames/>
  <calcPr calcId="130407"/>
  <pivotCaches>
    <pivotCache cacheId="133" r:id="rId17"/>
    <pivotCache cacheId="123" r:id="rId18"/>
    <pivotCache cacheId="131" r:id="rId19"/>
    <pivotCache cacheId="127" r:id="rId20"/>
    <pivotCache cacheId="125" r:id="rId21"/>
    <pivotCache cacheId="129" r:id="rId22"/>
  </pivotCaches>
  <extLst/>
</workbook>
</file>

<file path=xl/sharedStrings.xml><?xml version="1.0" encoding="utf-8"?>
<sst xmlns="http://schemas.openxmlformats.org/spreadsheetml/2006/main" count="30400" uniqueCount="345">
  <si>
    <t>Strengthen/Weaken</t>
  </si>
  <si>
    <t>Identify the Flaw</t>
  </si>
  <si>
    <t>Sufficient Assumption</t>
  </si>
  <si>
    <t>Assumptions</t>
  </si>
  <si>
    <t>Set #</t>
  </si>
  <si>
    <t>Passage/Game Type</t>
  </si>
  <si>
    <t>Question Type</t>
  </si>
  <si>
    <t>Correct Answer</t>
  </si>
  <si>
    <t>RC</t>
  </si>
  <si>
    <t>(Show All)</t>
  </si>
  <si>
    <t>Open Conditional</t>
  </si>
  <si>
    <t>Closed Conditional</t>
  </si>
  <si>
    <t>Basic Grouping</t>
  </si>
  <si>
    <t>Determines Order/Assignment</t>
  </si>
  <si>
    <t>Determines Order/Assignment</t>
  </si>
  <si>
    <t>Equivalent Rule</t>
  </si>
  <si>
    <t>Orientation</t>
  </si>
  <si>
    <t>Could be True</t>
  </si>
  <si>
    <t>Standard</t>
  </si>
  <si>
    <t>Conditional</t>
  </si>
  <si>
    <t>Unconditional</t>
  </si>
  <si>
    <t>Conditional</t>
  </si>
  <si>
    <t>Result</t>
  </si>
  <si>
    <t>LG BY GAME TYPE</t>
  </si>
  <si>
    <t>June 2005</t>
  </si>
  <si>
    <t>October 2005</t>
  </si>
  <si>
    <t>December 2005</t>
  </si>
  <si>
    <t>Could be True</t>
  </si>
  <si>
    <t>October 2011</t>
  </si>
  <si>
    <t>October 2012</t>
  </si>
  <si>
    <t>% Correct</t>
  </si>
  <si>
    <t>TOTAL</t>
  </si>
  <si>
    <t>Questions</t>
  </si>
  <si>
    <t>Correct</t>
  </si>
  <si>
    <t>Identify the Disagreement</t>
  </si>
  <si>
    <t>Necessary Assumption</t>
  </si>
  <si>
    <t>Identify the Function</t>
  </si>
  <si>
    <t>Matching</t>
  </si>
  <si>
    <t>Orientation</t>
  </si>
  <si>
    <t>To review a question on our forums, click on the link next to the answer.</t>
  </si>
  <si>
    <t>Law</t>
  </si>
  <si>
    <t>Except</t>
  </si>
  <si>
    <t>QUESTION THEME</t>
  </si>
  <si>
    <t>RC BY QUESTION TASK</t>
  </si>
  <si>
    <t>LG BY QUESTION STEM</t>
  </si>
  <si>
    <t>June 2011</t>
  </si>
  <si>
    <t>December 2010</t>
  </si>
  <si>
    <t>E</t>
  </si>
  <si>
    <t>B</t>
  </si>
  <si>
    <t>B</t>
  </si>
  <si>
    <t>D</t>
  </si>
  <si>
    <t>D</t>
  </si>
  <si>
    <t>C</t>
  </si>
  <si>
    <t>Analogy/Application</t>
  </si>
  <si>
    <t>Conditional Logic</t>
  </si>
  <si>
    <t>Quantifier statements</t>
  </si>
  <si>
    <t>Necessary Assumption</t>
  </si>
  <si>
    <t>Weaken</t>
  </si>
  <si>
    <t>Heavy in conditional logic</t>
  </si>
  <si>
    <t>Subsets</t>
  </si>
  <si>
    <t>Percentages + Numbers</t>
  </si>
  <si>
    <t>Open Conditional Grouping</t>
  </si>
  <si>
    <t>Ordering</t>
  </si>
  <si>
    <t>Grouping</t>
  </si>
  <si>
    <t>Open Grouping</t>
  </si>
  <si>
    <t>D</t>
  </si>
  <si>
    <t>C</t>
  </si>
  <si>
    <t>Dec 2005</t>
  </si>
  <si>
    <t>Assumptions</t>
  </si>
  <si>
    <t>Sufficient Assumption</t>
  </si>
  <si>
    <t>Standard</t>
  </si>
  <si>
    <t>RC BY PASSAGE TOPIC</t>
  </si>
  <si>
    <t>QUESTION TASK</t>
  </si>
  <si>
    <t>PASSAGE TYPE</t>
  </si>
  <si>
    <t>PASSAGE FORMAT</t>
  </si>
  <si>
    <t>LR BY QUESTION TYPE</t>
  </si>
  <si>
    <t>LR BY QUESTION SUBTYPE</t>
  </si>
  <si>
    <t>QUESTION STEM</t>
  </si>
  <si>
    <t>Standard</t>
  </si>
  <si>
    <t>Attempted</t>
  </si>
  <si>
    <t>Attempted</t>
  </si>
  <si>
    <t>Attempted</t>
  </si>
  <si>
    <t>Attempted</t>
  </si>
  <si>
    <t>Weaken</t>
  </si>
  <si>
    <t>Ordering</t>
  </si>
  <si>
    <t>Grouping</t>
  </si>
  <si>
    <t>Basic Ordering</t>
  </si>
  <si>
    <t>Open Grouping</t>
  </si>
  <si>
    <t>Basic Ordering</t>
  </si>
  <si>
    <t>Identify the Flaw</t>
  </si>
  <si>
    <t>Causation</t>
  </si>
  <si>
    <t>Grouping</t>
  </si>
  <si>
    <t>Basic Ordering</t>
  </si>
  <si>
    <t>Match the Reasoning</t>
  </si>
  <si>
    <t>Strengthen</t>
  </si>
  <si>
    <t>Total Sum of Questions</t>
  </si>
  <si>
    <t>Total Sum of Correct</t>
  </si>
  <si>
    <t>Closed Grouping</t>
  </si>
  <si>
    <t>Analyze Argument Structure</t>
  </si>
  <si>
    <t>D</t>
  </si>
  <si>
    <t>RC</t>
  </si>
  <si>
    <t>LR</t>
  </si>
  <si>
    <t>June 2014</t>
  </si>
  <si>
    <t>RC</t>
  </si>
  <si>
    <t>LR</t>
  </si>
  <si>
    <t>Humanities</t>
  </si>
  <si>
    <t>Comparative</t>
  </si>
  <si>
    <t>Principle (weaken)</t>
  </si>
  <si>
    <t>Orientation</t>
  </si>
  <si>
    <t>Standard</t>
  </si>
  <si>
    <t>Complex either/or constraint</t>
  </si>
  <si>
    <t>Comparative</t>
  </si>
  <si>
    <t>DeterminesOrder/Assignment</t>
  </si>
  <si>
    <t>Maximum/Minimum</t>
  </si>
  <si>
    <t>LG BY QUESTION TASK</t>
  </si>
  <si>
    <t xml:space="preserve">3. Enter your answers into the "Your Answer" column (if you failed to answer a question, input an "o" for "omit"). </t>
  </si>
  <si>
    <t>4. Do a "Save as" on the document. Name the document as follows: [lastname]_[date].xls</t>
  </si>
  <si>
    <t>LG</t>
  </si>
  <si>
    <t>Conditional constraint (non-BG)</t>
  </si>
  <si>
    <t>Explain a Result</t>
  </si>
  <si>
    <t>Must be True</t>
  </si>
  <si>
    <t>Must be False</t>
  </si>
  <si>
    <t>Could be True Except</t>
  </si>
  <si>
    <t>AllPossibilities</t>
  </si>
  <si>
    <t>Total</t>
  </si>
  <si>
    <t>3D Ordering</t>
  </si>
  <si>
    <t>Conditional Logic</t>
  </si>
  <si>
    <t>Exam Date</t>
  </si>
  <si>
    <t>Exam #</t>
  </si>
  <si>
    <t>Date</t>
  </si>
  <si>
    <t>Other</t>
  </si>
  <si>
    <t>Organizational Scheme</t>
  </si>
  <si>
    <t>3D Grouping</t>
  </si>
  <si>
    <t xml:space="preserve">Number mismatch </t>
  </si>
  <si>
    <t>Percentages + Numbers</t>
  </si>
  <si>
    <t>Matching</t>
  </si>
  <si>
    <t>Format</t>
  </si>
  <si>
    <t>Quantifier statements</t>
  </si>
  <si>
    <t>J7</t>
  </si>
  <si>
    <t>September 2009</t>
  </si>
  <si>
    <t>December 2009</t>
  </si>
  <si>
    <t>Rule Change</t>
  </si>
  <si>
    <t>June 2010</t>
  </si>
  <si>
    <t>Select "+" symbol at left-hand side of worksheet to display the input rows for each exam:</t>
  </si>
  <si>
    <t>October 2010</t>
  </si>
  <si>
    <t>December 2006</t>
  </si>
  <si>
    <t>September 2007</t>
  </si>
  <si>
    <t>Question Task</t>
  </si>
  <si>
    <t>RC BY PASSAGE FORMAT</t>
  </si>
  <si>
    <t>General Inference</t>
  </si>
  <si>
    <t>Attempted</t>
  </si>
  <si>
    <t>Conditional Logic</t>
  </si>
  <si>
    <t>Quantifier Statements</t>
  </si>
  <si>
    <t>Ordering</t>
  </si>
  <si>
    <t>Ordering</t>
  </si>
  <si>
    <t>Ordering</t>
  </si>
  <si>
    <t>Numbered Ordering</t>
  </si>
  <si>
    <t>Numbered Ordering</t>
  </si>
  <si>
    <t>Numbered Ordering</t>
  </si>
  <si>
    <t>Relative Ordering</t>
  </si>
  <si>
    <t>E</t>
  </si>
  <si>
    <t>E</t>
  </si>
  <si>
    <t>A</t>
  </si>
  <si>
    <t>Must be True</t>
  </si>
  <si>
    <t>Must be True</t>
  </si>
  <si>
    <t>LG BY ORGANIZATIONAL SCHEME</t>
  </si>
  <si>
    <t>LR BY QUESTION THEME</t>
  </si>
  <si>
    <t>QUESTION FORMAT</t>
  </si>
  <si>
    <t>June 2007</t>
  </si>
  <si>
    <t>Conditional</t>
  </si>
  <si>
    <t>A</t>
  </si>
  <si>
    <t>Unconditional</t>
  </si>
  <si>
    <t>C</t>
  </si>
  <si>
    <t>E</t>
  </si>
  <si>
    <t>D</t>
  </si>
  <si>
    <t>B</t>
  </si>
  <si>
    <t>LR</t>
  </si>
  <si>
    <t>NA</t>
  </si>
  <si>
    <t>Identify the Conclusion</t>
  </si>
  <si>
    <t>LG BY QUESTION TYPE</t>
  </si>
  <si>
    <t>QUESTION TYPE</t>
  </si>
  <si>
    <t>Analyze the Argument</t>
  </si>
  <si>
    <t>Make An Inference</t>
  </si>
  <si>
    <t>Determine the Function</t>
  </si>
  <si>
    <t>Rule Substitution</t>
  </si>
  <si>
    <t>Numbered Ordering</t>
  </si>
  <si>
    <t>Open Assignment</t>
  </si>
  <si>
    <t>Unconditional</t>
  </si>
  <si>
    <t>Conditional</t>
  </si>
  <si>
    <t>Conditional</t>
  </si>
  <si>
    <t>Conditional</t>
  </si>
  <si>
    <t>Unconditional</t>
  </si>
  <si>
    <t>Determines Order/Assignment</t>
  </si>
  <si>
    <t>RC BY QUESTION TYPE</t>
  </si>
  <si>
    <t>(June 2007)</t>
  </si>
  <si>
    <t>Basic Ordering</t>
  </si>
  <si>
    <t>Setup Curveballs 2</t>
  </si>
  <si>
    <t>2. Open the entries for exams taken by ungrouping the rows for those exams (see graphic below for example)</t>
  </si>
  <si>
    <t>C</t>
  </si>
  <si>
    <t>D</t>
  </si>
  <si>
    <t>B</t>
  </si>
  <si>
    <t>A</t>
  </si>
  <si>
    <t>E</t>
  </si>
  <si>
    <t>December 2007</t>
  </si>
  <si>
    <t>October 2013</t>
  </si>
  <si>
    <t>December 2011</t>
  </si>
  <si>
    <t>Strengthen/Weaken</t>
  </si>
  <si>
    <t>Weaken</t>
  </si>
  <si>
    <t>Single</t>
  </si>
  <si>
    <t>Synthesis</t>
  </si>
  <si>
    <t>Identify the Flaw</t>
  </si>
  <si>
    <t>Strengthen/Weaken</t>
  </si>
  <si>
    <t>Synthesis</t>
  </si>
  <si>
    <t>Strengthen/Weaken</t>
  </si>
  <si>
    <t>Hybrid</t>
  </si>
  <si>
    <t>Match the Flaw</t>
  </si>
  <si>
    <t>Procedure</t>
  </si>
  <si>
    <t>Upper Case</t>
  </si>
  <si>
    <t>Causation</t>
  </si>
  <si>
    <t>Standard</t>
  </si>
  <si>
    <t>Ordering</t>
  </si>
  <si>
    <t>3D Ordering</t>
  </si>
  <si>
    <t>LR Sum of Questions</t>
  </si>
  <si>
    <t>RC Sum of Questions</t>
  </si>
  <si>
    <t>LG Sum of Correct</t>
  </si>
  <si>
    <t>Make an Inference</t>
  </si>
  <si>
    <t>Logic Games</t>
  </si>
  <si>
    <t>Logical Reasoning</t>
  </si>
  <si>
    <t>Reading Comprehension</t>
  </si>
  <si>
    <t>Attempts</t>
  </si>
  <si>
    <t>LSAT Score</t>
  </si>
  <si>
    <t>Sep 2006</t>
  </si>
  <si>
    <t>Oct 2005</t>
  </si>
  <si>
    <t>Relative Ordering</t>
  </si>
  <si>
    <t>Relative Ordering</t>
  </si>
  <si>
    <t>Format/Task</t>
  </si>
  <si>
    <t>Secondary Game Type</t>
  </si>
  <si>
    <t>Setup Curveballs</t>
  </si>
  <si>
    <t>Point/Purpose of Passage</t>
  </si>
  <si>
    <t>Single</t>
  </si>
  <si>
    <t>RC</t>
  </si>
  <si>
    <t>LR</t>
  </si>
  <si>
    <t>Values</t>
  </si>
  <si>
    <t>Closed Grouping</t>
  </si>
  <si>
    <t>Identify the Flaw</t>
  </si>
  <si>
    <t>Author Local Opinion</t>
  </si>
  <si>
    <t>Local Inference</t>
  </si>
  <si>
    <t>Identify Information</t>
  </si>
  <si>
    <t>Author General Opinion</t>
  </si>
  <si>
    <t>Standard</t>
  </si>
  <si>
    <t>Strengthen/Weaken</t>
  </si>
  <si>
    <t>Match the Reasoning</t>
  </si>
  <si>
    <t>(blank) Sum of Questions</t>
  </si>
  <si>
    <t>(blank) Sum of Correct</t>
  </si>
  <si>
    <t>Relative Ordering</t>
  </si>
  <si>
    <t>June 2006</t>
  </si>
  <si>
    <t>September 2006</t>
  </si>
  <si>
    <t>AFTER EACH PRACTICE EXAM:</t>
  </si>
  <si>
    <t>Data</t>
  </si>
  <si>
    <t>Grand Total</t>
  </si>
  <si>
    <t>Sum of Questions</t>
  </si>
  <si>
    <t>Sum of Correct</t>
  </si>
  <si>
    <t>1. Open this spreadsheet and click on the "Input" tab at the bottom of the screen.</t>
  </si>
  <si>
    <t>Question Subtype</t>
  </si>
  <si>
    <t>6. Click on the labeled tabs at the bottom of the screen to view your updated statistics.</t>
  </si>
  <si>
    <t>Except</t>
  </si>
  <si>
    <t>Open Grouping</t>
  </si>
  <si>
    <t>Ordering</t>
  </si>
  <si>
    <t>LG</t>
  </si>
  <si>
    <t>September 2014</t>
  </si>
  <si>
    <t>RC</t>
  </si>
  <si>
    <t>LR</t>
  </si>
  <si>
    <t>LG</t>
  </si>
  <si>
    <t>December 2014</t>
  </si>
  <si>
    <t>RC</t>
  </si>
  <si>
    <t>Principle (example)</t>
  </si>
  <si>
    <t>Principle (support)</t>
  </si>
  <si>
    <t>Single</t>
  </si>
  <si>
    <t>Determines Order</t>
  </si>
  <si>
    <t>June 2012</t>
  </si>
  <si>
    <t>June 2013</t>
  </si>
  <si>
    <t>*</t>
  </si>
  <si>
    <t>December 2012</t>
  </si>
  <si>
    <t>Basic Ordering</t>
  </si>
  <si>
    <t>Closed Conditional Grouping</t>
  </si>
  <si>
    <t>Assumptions</t>
  </si>
  <si>
    <t>Identify the Flaw</t>
  </si>
  <si>
    <t>LR Sum of Correct</t>
  </si>
  <si>
    <t>RC Sum of Correct</t>
  </si>
  <si>
    <t>Ordering</t>
  </si>
  <si>
    <t>Grouping</t>
  </si>
  <si>
    <t>LG Sum of Questions</t>
  </si>
  <si>
    <t>December 2013</t>
  </si>
  <si>
    <t>Question Theme</t>
  </si>
  <si>
    <t>Must be False Except</t>
  </si>
  <si>
    <t>LR BY FORMAT</t>
  </si>
  <si>
    <t>Must be True Except</t>
  </si>
  <si>
    <t>June 2008</t>
  </si>
  <si>
    <t>Dec 2007</t>
  </si>
  <si>
    <t>October 2008</t>
  </si>
  <si>
    <t>December 2008</t>
  </si>
  <si>
    <t>Equivalent Rule</t>
  </si>
  <si>
    <t>June 2009</t>
  </si>
  <si>
    <t>5. Close and reopen the document to refresh your statistics</t>
  </si>
  <si>
    <t>Weaken</t>
  </si>
  <si>
    <t>Strengthen</t>
  </si>
  <si>
    <t>Code</t>
  </si>
  <si>
    <t>Section</t>
  </si>
  <si>
    <t>Number</t>
  </si>
  <si>
    <t>Analyze Argument Structure</t>
  </si>
  <si>
    <t>Strengthen/Weaken</t>
  </si>
  <si>
    <t>Strengthen</t>
  </si>
  <si>
    <t>Analyze Argument Structure</t>
  </si>
  <si>
    <t>Identify the Conclusion</t>
  </si>
  <si>
    <t>Identify the Flaw</t>
  </si>
  <si>
    <t>Social Sciences</t>
  </si>
  <si>
    <t>Non-Author Opinion</t>
  </si>
  <si>
    <t>Natural Sciences</t>
  </si>
  <si>
    <t>Function/Structure</t>
  </si>
  <si>
    <t/>
  </si>
  <si>
    <t>D</t>
  </si>
  <si>
    <t>Grouping</t>
  </si>
  <si>
    <t>A</t>
  </si>
  <si>
    <t>Determines Order/Grouping</t>
  </si>
  <si>
    <t>All Possibilities</t>
  </si>
  <si>
    <t>Example</t>
  </si>
  <si>
    <t>Principle</t>
  </si>
  <si>
    <t>Support</t>
  </si>
  <si>
    <t xml:space="preserve">Principle </t>
  </si>
  <si>
    <t>Synthesis</t>
  </si>
  <si>
    <t>Identification</t>
  </si>
  <si>
    <t>Your Answer</t>
  </si>
  <si>
    <t>Notes</t>
  </si>
  <si>
    <t>Inference</t>
  </si>
  <si>
    <t>LG</t>
  </si>
  <si>
    <t>A</t>
  </si>
  <si>
    <t>B</t>
  </si>
  <si>
    <t>D</t>
  </si>
  <si>
    <t>C</t>
  </si>
  <si>
    <t>(blank)</t>
  </si>
  <si>
    <t>Sufficient Assumption</t>
  </si>
  <si>
    <t>7. If you're in a Manhattan Prep LSAT class, feel free to ask your instructor to look over your results (best to wait until you have several LSATs inputted).</t>
  </si>
  <si>
    <t>Explanation</t>
  </si>
  <si>
    <t>?</t>
  </si>
  <si>
    <t>?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</si>
</sst>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u val="single"/>
      <sz val="10"/>
      <color indexed="12"/>
      <name val="Verdana"/>
      <family val="2"/>
    </font>
    <font>
      <sz val="10"/>
      <color rgb="FF0000CC"/>
      <name val="Verdana"/>
      <family val="2"/>
    </font>
    <font>
      <u val="single"/>
      <sz val="10"/>
      <color indexed="20"/>
      <name val="Verdana"/>
      <family val="2"/>
    </font>
    <font>
      <b/>
      <sz val="10"/>
      <color indexed="12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10" fillId="0" borderId="0" applyNumberFormat="0" applyFill="0" applyBorder="0" applyAlignment="0" applyProtection="0"/>
  </cellStyleXfs>
  <cellXfs count="107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0" fillId="0" borderId="0" xfId="0" applyNumberFormat="1"/>
    <xf numFmtId="0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9" fontId="0" fillId="0" borderId="0" xfId="0" applyNumberFormat="1"/>
    <xf numFmtId="49" fontId="2" fillId="0" borderId="0" xfId="0" applyNumberFormat="1" applyFont="1" applyAlignment="1">
      <alignment horizontal="left"/>
    </xf>
    <xf numFmtId="0" fontId="4" fillId="0" borderId="0" xfId="0" applyFont="1" applyFill="1"/>
    <xf numFmtId="49" fontId="0" fillId="0" borderId="0" xfId="0" applyNumberFormat="1" applyFill="1"/>
    <xf numFmtId="0" fontId="0" fillId="0" borderId="0" xfId="0" applyFill="1"/>
    <xf numFmtId="9" fontId="0" fillId="0" borderId="0" xfId="0" applyNumberFormat="1" applyFill="1"/>
    <xf numFmtId="0" fontId="5" fillId="0" borderId="0" xfId="0" applyFont="1" applyFill="1"/>
    <xf numFmtId="0" fontId="0" fillId="0" borderId="0" xfId="0" applyBorder="1"/>
    <xf numFmtId="9" fontId="0" fillId="0" borderId="0" xfId="0" applyNumberForma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/>
    <xf numFmtId="49" fontId="4" fillId="2" borderId="0" xfId="0" applyNumberFormat="1" applyFont="1" applyFill="1" applyAlignment="1">
      <alignment horizontal="centerContinuous"/>
    </xf>
    <xf numFmtId="0" fontId="0" fillId="0" borderId="0" xfId="0" applyNumberFormat="1" applyFont="1"/>
    <xf numFmtId="0" fontId="0" fillId="0" borderId="0" xfId="0" applyFont="1"/>
    <xf numFmtId="0" fontId="9" fillId="0" borderId="0" xfId="0" applyNumberFormat="1" applyFont="1"/>
    <xf numFmtId="49" fontId="4" fillId="3" borderId="0" xfId="0" applyNumberFormat="1" applyFont="1" applyFill="1" applyAlignment="1">
      <alignment horizontal="centerContinuous"/>
    </xf>
    <xf numFmtId="0" fontId="6" fillId="0" borderId="0" xfId="0" applyFont="1"/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NumberFormat="1" applyFont="1" applyFill="1"/>
    <xf numFmtId="0" fontId="2" fillId="0" borderId="0" xfId="0" applyFont="1"/>
    <xf numFmtId="0" fontId="0" fillId="0" borderId="0" xfId="0" applyFont="1" applyBorder="1"/>
    <xf numFmtId="0" fontId="0" fillId="4" borderId="12" xfId="0" applyFont="1" applyFill="1" applyBorder="1" applyAlignment="1">
      <alignment horizontal="center"/>
    </xf>
    <xf numFmtId="0" fontId="2" fillId="0" borderId="0" xfId="0" applyFont="1" applyBorder="1"/>
    <xf numFmtId="9" fontId="0" fillId="0" borderId="0" xfId="0" applyNumberFormat="1" applyFont="1"/>
    <xf numFmtId="0" fontId="0" fillId="0" borderId="0" xfId="0" applyFont="1" applyAlignment="1">
      <alignment wrapText="1"/>
    </xf>
    <xf numFmtId="49" fontId="0" fillId="0" borderId="0" xfId="0" applyNumberFormat="1" applyFont="1" applyFill="1"/>
    <xf numFmtId="0" fontId="0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Border="1"/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Font="1"/>
    <xf numFmtId="49" fontId="2" fillId="0" borderId="0" xfId="0" applyNumberFormat="1" applyFont="1" applyBorder="1" applyAlignment="1">
      <alignment horizontal="center"/>
    </xf>
    <xf numFmtId="0" fontId="0" fillId="0" borderId="14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1" xfId="0" applyBorder="1"/>
    <xf numFmtId="0" fontId="0" fillId="0" borderId="11" xfId="0" applyBorder="1"/>
    <xf numFmtId="0" fontId="0" fillId="4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/>
    <xf numFmtId="0" fontId="0" fillId="4" borderId="12" xfId="0" applyFont="1" applyFill="1" applyBorder="1" applyAlignment="1">
      <alignment horizontal="center"/>
    </xf>
    <xf numFmtId="49" fontId="4" fillId="5" borderId="0" xfId="0" applyNumberFormat="1" applyFont="1" applyFill="1" applyAlignment="1">
      <alignment horizontal="centerContinuous"/>
    </xf>
    <xf numFmtId="0" fontId="0" fillId="6" borderId="0" xfId="0" applyFill="1" applyAlignment="1">
      <alignment horizontal="left" vertical="center"/>
    </xf>
    <xf numFmtId="0" fontId="11" fillId="0" borderId="0" xfId="2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9" fontId="4" fillId="6" borderId="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Alignment="1">
      <alignment horizontal="center" vertical="center"/>
    </xf>
    <xf numFmtId="49" fontId="0" fillId="0" borderId="0" xfId="0" applyNumberFormat="1" applyFont="1" applyBorder="1"/>
    <xf numFmtId="49" fontId="0" fillId="0" borderId="0" xfId="0" applyNumberFormat="1" applyFont="1" applyBorder="1"/>
    <xf numFmtId="9" fontId="2" fillId="0" borderId="0" xfId="0" applyNumberFormat="1" applyFont="1" applyBorder="1"/>
    <xf numFmtId="0" fontId="4" fillId="6" borderId="0" xfId="0" applyFont="1" applyFill="1"/>
    <xf numFmtId="49" fontId="0" fillId="6" borderId="0" xfId="0" applyNumberFormat="1" applyFill="1"/>
    <xf numFmtId="49" fontId="0" fillId="6" borderId="0" xfId="0" applyNumberFormat="1" applyFill="1" applyBorder="1"/>
    <xf numFmtId="49" fontId="2" fillId="6" borderId="0" xfId="0" applyNumberFormat="1" applyFont="1" applyFill="1" applyAlignment="1">
      <alignment horizontal="center"/>
    </xf>
    <xf numFmtId="9" fontId="0" fillId="0" borderId="0" xfId="0" applyNumberFormat="1" applyFont="1" applyBorder="1"/>
    <xf numFmtId="49" fontId="4" fillId="6" borderId="0" xfId="0" applyNumberFormat="1" applyFont="1" applyFill="1" applyBorder="1" applyAlignment="1">
      <alignment horizontal="center"/>
    </xf>
    <xf numFmtId="0" fontId="4" fillId="6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9" fontId="2" fillId="0" borderId="0" xfId="0" applyNumberFormat="1" applyFont="1" applyBorder="1"/>
    <xf numFmtId="0" fontId="0" fillId="0" borderId="16" xfId="0" applyBorder="1"/>
    <xf numFmtId="0" fontId="0" fillId="4" borderId="17" xfId="0" applyFont="1" applyFill="1" applyBorder="1" applyAlignment="1">
      <alignment horizontal="center"/>
    </xf>
    <xf numFmtId="0" fontId="4" fillId="6" borderId="0" xfId="0" applyFont="1" applyFill="1" applyBorder="1" applyAlignment="1">
      <alignment vertical="center"/>
    </xf>
    <xf numFmtId="49" fontId="4" fillId="6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4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dxfs count="6">
    <dxf>
      <font>
        <color indexed="11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color indexed="11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color indexed="11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pivotCacheDefinition" Target="pivotCache/pivotCacheDefinition6.xml" /><Relationship Id="rId18" Type="http://schemas.openxmlformats.org/officeDocument/2006/relationships/pivotCacheDefinition" Target="pivotCache/pivotCacheDefinition1.xml" /><Relationship Id="rId19" Type="http://schemas.openxmlformats.org/officeDocument/2006/relationships/pivotCacheDefinition" Target="pivotCache/pivotCacheDefinition5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2.xml" /><Relationship Id="rId22" Type="http://schemas.openxmlformats.org/officeDocument/2006/relationships/pivotCacheDefinition" Target="pivotCache/pivotCacheDefinition4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25"/>
          <c:y val="0.1325"/>
          <c:w val="0.9012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'Progress by Exam'!$H$6:$H$35</c:f>
              <c:strCache/>
            </c:strRef>
          </c:cat>
          <c:val>
            <c:numRef>
              <c:f>'Progress by Exam'!$I$6:$I$35</c:f>
              <c:numCache/>
            </c:numRef>
          </c:val>
        </c:ser>
        <c:axId val="40003096"/>
        <c:axId val="29300409"/>
      </c:barChart>
      <c:catAx>
        <c:axId val="4000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00409"/>
        <c:crosses val="autoZero"/>
        <c:auto val="1"/>
        <c:lblOffset val="100"/>
        <c:tickLblSkip val="1"/>
        <c:noMultiLvlLbl val="0"/>
      </c:catAx>
      <c:valAx>
        <c:axId val="2930040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175"/>
              <c:y val="0.0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40003096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5"/>
          <c:y val="0.10675"/>
          <c:w val="0.79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'Stats by LG'!$B$101:$B$103</c:f>
              <c:strCache>
                <c:ptCount val="1"/>
                <c:pt idx="0">
                  <c:v>Grouping Ordering Hybrid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LG'!$B$101:$B$103</c:f>
              <c:strCache/>
            </c:strRef>
          </c:cat>
          <c:val>
            <c:numRef>
              <c:f>'Stats by LG'!$E$101:$E$103</c:f>
              <c:numCache/>
            </c:numRef>
          </c:val>
        </c:ser>
        <c:axId val="57121766"/>
        <c:axId val="10723983"/>
      </c:barChart>
      <c:catAx>
        <c:axId val="571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23983"/>
        <c:crosses val="autoZero"/>
        <c:auto val="1"/>
        <c:lblOffset val="100"/>
        <c:tickLblSkip val="1"/>
        <c:noMultiLvlLbl val="0"/>
      </c:catAx>
      <c:valAx>
        <c:axId val="107239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225"/>
              <c:y val="0.4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57121766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13725"/>
          <c:w val="0.8692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LR'!$G$26:$G$36</c:f>
              <c:strCache/>
            </c:strRef>
          </c:cat>
          <c:val>
            <c:numRef>
              <c:f>'Stats by LR'!$H$26:$H$36</c:f>
              <c:numCache/>
            </c:numRef>
          </c:val>
        </c:ser>
        <c:axId val="57806324"/>
        <c:axId val="7279013"/>
      </c:barChart>
      <c:catAx>
        <c:axId val="57806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defRPr>
            </a:pPr>
          </a:p>
        </c:txPr>
        <c:crossAx val="7279013"/>
        <c:crosses val="autoZero"/>
        <c:auto val="1"/>
        <c:lblOffset val="100"/>
        <c:tickLblSkip val="1"/>
        <c:noMultiLvlLbl val="0"/>
      </c:catAx>
      <c:valAx>
        <c:axId val="72790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3"/>
              <c:y val="0.35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57806324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13725"/>
          <c:w val="0.86925"/>
          <c:h val="0.53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LR'!$B$8:$B$16</c:f>
              <c:strCache/>
            </c:strRef>
          </c:cat>
          <c:val>
            <c:numRef>
              <c:f>'Stats by LR'!$E$8:$E$16</c:f>
              <c:numCache/>
            </c:numRef>
          </c:val>
        </c:ser>
        <c:axId val="5859570"/>
        <c:axId val="8069099"/>
      </c:barChart>
      <c:catAx>
        <c:axId val="5859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defRPr>
            </a:pPr>
          </a:p>
        </c:txPr>
        <c:crossAx val="8069099"/>
        <c:crosses val="autoZero"/>
        <c:auto val="1"/>
        <c:lblOffset val="100"/>
        <c:tickLblSkip val="1"/>
        <c:noMultiLvlLbl val="0"/>
      </c:catAx>
      <c:valAx>
        <c:axId val="80690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3"/>
              <c:y val="0.35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5859570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13725"/>
          <c:w val="0.8692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'Stats by LR'!$B$57:$B$58</c:f>
              <c:strCache>
                <c:ptCount val="1"/>
                <c:pt idx="0">
                  <c:v>Except Standard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LR'!$B$57:$B$58</c:f>
              <c:strCache/>
            </c:strRef>
          </c:cat>
          <c:val>
            <c:numRef>
              <c:f>'Stats by LR'!$E$57:$E$58</c:f>
              <c:numCache/>
            </c:numRef>
          </c:val>
        </c:ser>
        <c:axId val="12228704"/>
        <c:axId val="63527649"/>
      </c:barChart>
      <c:catAx>
        <c:axId val="12228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defRPr>
            </a:pPr>
          </a:p>
        </c:txPr>
        <c:crossAx val="63527649"/>
        <c:crosses val="autoZero"/>
        <c:auto val="1"/>
        <c:lblOffset val="100"/>
        <c:tickLblSkip val="1"/>
        <c:noMultiLvlLbl val="0"/>
      </c:catAx>
      <c:valAx>
        <c:axId val="635276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3"/>
              <c:y val="0.35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12228704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13725"/>
          <c:w val="0.86925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'Stats by LR'!$B$77:$B$80</c:f>
              <c:strCache>
                <c:ptCount val="1"/>
                <c:pt idx="0">
                  <c:v>Causation Conditional Logic Percentages + Numbers Quantifier Statements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LR'!$B$77:$B$80</c:f>
              <c:strCache/>
            </c:strRef>
          </c:cat>
          <c:val>
            <c:numRef>
              <c:f>'Stats by LR'!$E$77:$E$80</c:f>
              <c:numCache/>
            </c:numRef>
          </c:val>
        </c:ser>
        <c:axId val="2491326"/>
        <c:axId val="30366727"/>
      </c:barChart>
      <c:catAx>
        <c:axId val="249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defRPr>
            </a:pPr>
          </a:p>
        </c:txPr>
        <c:crossAx val="30366727"/>
        <c:crosses val="autoZero"/>
        <c:auto val="1"/>
        <c:lblOffset val="100"/>
        <c:tickLblSkip val="1"/>
        <c:noMultiLvlLbl val="0"/>
      </c:catAx>
      <c:valAx>
        <c:axId val="303667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3"/>
              <c:y val="0.35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2491326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12175"/>
          <c:w val="0.859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RC'!$H$7:$H$11</c:f>
              <c:strCache/>
            </c:strRef>
          </c:cat>
          <c:val>
            <c:numRef>
              <c:f>'Stats by RC'!$I$7:$I$11</c:f>
              <c:numCache/>
            </c:numRef>
          </c:val>
        </c:ser>
        <c:axId val="5533324"/>
        <c:axId val="44837085"/>
      </c:barChart>
      <c:catAx>
        <c:axId val="553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7085"/>
        <c:crosses val="autoZero"/>
        <c:auto val="1"/>
        <c:lblOffset val="100"/>
        <c:tickLblSkip val="1"/>
        <c:noMultiLvlLbl val="0"/>
      </c:catAx>
      <c:valAx>
        <c:axId val="448370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475"/>
              <c:y val="0.4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5533324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5"/>
          <c:y val="0.13425"/>
          <c:w val="0.859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RC'!$H$37:$H$40</c:f>
              <c:strCache/>
            </c:strRef>
          </c:cat>
          <c:val>
            <c:numRef>
              <c:f>'Stats by RC'!$I$37:$I$40</c:f>
              <c:numCache/>
            </c:numRef>
          </c:val>
        </c:ser>
        <c:axId val="9099338"/>
        <c:axId val="40932067"/>
      </c:barChart>
      <c:catAx>
        <c:axId val="9099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32067"/>
        <c:crosses val="autoZero"/>
        <c:auto val="1"/>
        <c:lblOffset val="100"/>
        <c:tickLblSkip val="1"/>
        <c:noMultiLvlLbl val="0"/>
      </c:catAx>
      <c:valAx>
        <c:axId val="409320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475"/>
              <c:y val="0.42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9099338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12175"/>
          <c:w val="0.859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RC'!$H$20:$H$22</c:f>
              <c:strCache/>
            </c:strRef>
          </c:cat>
          <c:val>
            <c:numRef>
              <c:f>'Stats by RC'!$I$20:$I$22</c:f>
              <c:numCache/>
            </c:numRef>
          </c:val>
        </c:ser>
        <c:axId val="48585848"/>
        <c:axId val="22189977"/>
      </c:barChart>
      <c:catAx>
        <c:axId val="48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89977"/>
        <c:crosses val="autoZero"/>
        <c:auto val="1"/>
        <c:lblOffset val="100"/>
        <c:tickLblSkip val="1"/>
        <c:noMultiLvlLbl val="0"/>
      </c:catAx>
      <c:valAx>
        <c:axId val="221899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475"/>
              <c:y val="0.4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48585848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5"/>
          <c:y val="0.13425"/>
          <c:w val="0.85975"/>
          <c:h val="0.55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RC'!$H$53:$H$61</c:f>
              <c:strCache/>
            </c:strRef>
          </c:cat>
          <c:val>
            <c:numRef>
              <c:f>'Stats by RC'!$I$53:$I$61</c:f>
              <c:numCache/>
            </c:numRef>
          </c:val>
        </c:ser>
        <c:axId val="50401942"/>
        <c:axId val="56868991"/>
      </c:barChart>
      <c:catAx>
        <c:axId val="5040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defRPr>
            </a:pPr>
          </a:p>
        </c:txPr>
        <c:crossAx val="56868991"/>
        <c:crosses val="autoZero"/>
        <c:auto val="1"/>
        <c:lblOffset val="100"/>
        <c:tickLblSkip val="1"/>
        <c:noMultiLvlLbl val="0"/>
      </c:catAx>
      <c:valAx>
        <c:axId val="568689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475"/>
              <c:y val="0.42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50401942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5"/>
          <c:y val="0.12425"/>
          <c:w val="0.9025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'Progress by Exam'!$J$19:$J$48</c:f>
              <c:strCache/>
            </c:strRef>
          </c:cat>
          <c:val>
            <c:numRef>
              <c:f>'Progress by Exam'!$K$19:$K$48</c:f>
              <c:numCache/>
            </c:numRef>
          </c:val>
        </c:ser>
        <c:axId val="40583478"/>
        <c:axId val="16167071"/>
      </c:barChart>
      <c:catAx>
        <c:axId val="4058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67071"/>
        <c:crossesAt val="0"/>
        <c:auto val="1"/>
        <c:lblOffset val="100"/>
        <c:tickLblSkip val="1"/>
        <c:noMultiLvlLbl val="0"/>
      </c:catAx>
      <c:valAx>
        <c:axId val="16167071"/>
        <c:scaling>
          <c:orientation val="minMax"/>
          <c:max val="18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Scaled Score</a:t>
                </a:r>
              </a:p>
            </c:rich>
          </c:tx>
          <c:layout>
            <c:manualLayout>
              <c:xMode val="edge"/>
              <c:yMode val="edge"/>
              <c:x val="0.00975"/>
              <c:y val="0.0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8347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"/>
          <c:y val="0.16325"/>
          <c:w val="0.8947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'Progress by Format'!$H$4:$H$33</c:f>
              <c:strCache/>
            </c:strRef>
          </c:cat>
          <c:val>
            <c:numRef>
              <c:f>'Progress by Format'!$I$4:$I$33</c:f>
              <c:numCache/>
            </c:numRef>
          </c:val>
        </c:ser>
        <c:axId val="27142596"/>
        <c:axId val="41233461"/>
      </c:barChart>
      <c:catAx>
        <c:axId val="2714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33461"/>
        <c:crosses val="autoZero"/>
        <c:auto val="1"/>
        <c:lblOffset val="100"/>
        <c:tickLblSkip val="1"/>
        <c:noMultiLvlLbl val="0"/>
      </c:catAx>
      <c:valAx>
        <c:axId val="4123346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0275"/>
              <c:y val="0.07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27142596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"/>
          <c:y val="0.16325"/>
          <c:w val="0.8947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'Progress by Format'!$H$36:$H$65</c:f>
              <c:strCache>
                <c:ptCount val="1"/>
                <c:pt idx="0">
                  <c:v>Jun _x000d_07_x000d_ (J7) Jun _x000d_05_x000d_ (46) Oct _x000d_05_x000d_ (47) Dec _x000d_05_x000d_ (48) Jun _x000d_06_x000d_ (49) Sep _x000d_06_x000d_ (50) Dec _x000d_06_x000d_ (51) Sep _x000d_07_x000d_ (52) Dec _x000d_07_x000d_ (53) Jun _x000d_08_x000d_ (54) Oct _x000d_08_x000d_ (55) Dec _x000d_08_x000d_ (56) Jun _x000d_09_x000d_ (57) Sep _x000d_09_x000d_ (58) Dec _x000d_09_x000d_ (59) Jun _x000d_10_x000d_ (60) Oct _x000d_10_x000d_ (61) Dec _x000d_10_x000d_ (62) Jun _x000d_11_x000d_ (63)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'Progress by Format'!$H$36:$H$65</c:f>
              <c:strCache/>
            </c:strRef>
          </c:cat>
          <c:val>
            <c:numRef>
              <c:f>'Progress by Format'!$I$36:$I$65</c:f>
              <c:numCache/>
            </c:numRef>
          </c:val>
        </c:ser>
        <c:axId val="9506626"/>
        <c:axId val="11700987"/>
      </c:barChart>
      <c:catAx>
        <c:axId val="950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00987"/>
        <c:crosses val="autoZero"/>
        <c:auto val="1"/>
        <c:lblOffset val="100"/>
        <c:tickLblSkip val="1"/>
        <c:noMultiLvlLbl val="0"/>
      </c:catAx>
      <c:valAx>
        <c:axId val="1170098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0275"/>
              <c:y val="0.07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9506626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"/>
          <c:y val="0.16325"/>
          <c:w val="0.8947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'Progress by Format'!$H$68:$H$97</c:f>
              <c:strCache>
                <c:ptCount val="1"/>
                <c:pt idx="0">
                  <c:v>Jun _x000d_07_x000d_ (J7) Jun _x000d_05_x000d_ (46) Oct _x000d_05_x000d_ (47) Dec _x000d_05_x000d_ (48) Jun _x000d_06_x000d_ (49) Sep _x000d_06_x000d_ (50) Dec _x000d_06_x000d_ (51) Sep _x000d_07_x000d_ (52) Dec _x000d_07_x000d_ (53) Jun _x000d_08_x000d_ (54) Oct _x000d_08_x000d_ (55) Dec _x000d_08_x000d_ (56) Jun _x000d_09_x000d_ (57) Sep _x000d_09_x000d_ (58) Dec _x000d_09_x000d_ (59) Jun _x000d_10_x000d_ (60) Oct _x000d_10_x000d_ (61) Dec _x000d_10_x000d_ (62) Jun _x000d_11_x000d_ (63)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'Progress by Format'!$H$68:$H$97</c:f>
              <c:strCache/>
            </c:strRef>
          </c:cat>
          <c:val>
            <c:numRef>
              <c:f>'Progress by Format'!$I$68:$I$97</c:f>
              <c:numCache/>
            </c:numRef>
          </c:val>
        </c:ser>
        <c:axId val="14449968"/>
        <c:axId val="1669745"/>
      </c:barChart>
      <c:catAx>
        <c:axId val="1444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9745"/>
        <c:crosses val="autoZero"/>
        <c:auto val="1"/>
        <c:lblOffset val="100"/>
        <c:tickLblSkip val="1"/>
        <c:noMultiLvlLbl val="0"/>
      </c:catAx>
      <c:valAx>
        <c:axId val="166974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0275"/>
              <c:y val="0.07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14449968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5"/>
          <c:y val="0.12675"/>
          <c:w val="0.795"/>
          <c:h val="0.5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LG'!$G$5:$G$13</c:f>
              <c:strCache/>
            </c:strRef>
          </c:cat>
          <c:val>
            <c:numRef>
              <c:f>'Stats by LG'!$H$5:$H$13</c:f>
              <c:numCache/>
            </c:numRef>
          </c:val>
        </c:ser>
        <c:axId val="21068558"/>
        <c:axId val="13218839"/>
      </c:barChart>
      <c:catAx>
        <c:axId val="21068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defRPr>
            </a:pPr>
          </a:p>
        </c:txPr>
        <c:crossAx val="13218839"/>
        <c:crosses val="autoZero"/>
        <c:auto val="1"/>
        <c:lblOffset val="100"/>
        <c:tickLblSkip val="1"/>
        <c:noMultiLvlLbl val="0"/>
      </c:catAx>
      <c:valAx>
        <c:axId val="132188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225"/>
              <c:y val="0.4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21068558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5"/>
          <c:y val="0.10675"/>
          <c:w val="0.79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'Stats by LG'!$B$83</c:f>
              <c:strCache>
                <c:ptCount val="1"/>
                <c:pt idx="0">
                  <c:v>Unconditional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LG'!$H$79:$H$81</c:f>
              <c:strCache/>
            </c:strRef>
          </c:cat>
          <c:val>
            <c:numRef>
              <c:f>'Stats by LG'!$I$78:$I$80</c:f>
              <c:numCache/>
            </c:numRef>
          </c:val>
        </c:ser>
        <c:axId val="21392476"/>
        <c:axId val="43343213"/>
      </c:barChart>
      <c:catAx>
        <c:axId val="2139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43213"/>
        <c:crosses val="autoZero"/>
        <c:auto val="1"/>
        <c:lblOffset val="100"/>
        <c:tickLblSkip val="1"/>
        <c:noMultiLvlLbl val="0"/>
      </c:catAx>
      <c:valAx>
        <c:axId val="433432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225"/>
              <c:y val="0.4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21392476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5"/>
          <c:y val="0.12675"/>
          <c:w val="0.795"/>
          <c:h val="0.5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LG'!$G$35:$G$42</c:f>
              <c:strCache/>
            </c:strRef>
          </c:cat>
          <c:val>
            <c:numRef>
              <c:f>'Stats by LG'!$H$35:$H$42</c:f>
              <c:numCache/>
            </c:numRef>
          </c:val>
        </c:ser>
        <c:axId val="4386970"/>
        <c:axId val="5335027"/>
      </c:barChart>
      <c:catAx>
        <c:axId val="438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defRPr>
            </a:pPr>
          </a:p>
        </c:txPr>
        <c:crossAx val="5335027"/>
        <c:crosses val="autoZero"/>
        <c:auto val="1"/>
        <c:lblOffset val="100"/>
        <c:tickLblSkip val="1"/>
        <c:noMultiLvlLbl val="0"/>
      </c:catAx>
      <c:valAx>
        <c:axId val="53350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225"/>
              <c:y val="0.4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4386970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5"/>
          <c:y val="0.12675"/>
          <c:w val="0.79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'Stats by LG'!$G$57:$G$64</c:f>
              <c:strCache/>
            </c:strRef>
          </c:cat>
          <c:val>
            <c:numRef>
              <c:f>'Stats by LG'!$H$57:$H$64</c:f>
              <c:numCache/>
            </c:numRef>
          </c:val>
        </c:ser>
        <c:axId val="26395464"/>
        <c:axId val="38859049"/>
      </c:barChart>
      <c:catAx>
        <c:axId val="2639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defRPr>
            </a:pPr>
          </a:p>
        </c:txPr>
        <c:crossAx val="38859049"/>
        <c:crosses val="autoZero"/>
        <c:auto val="1"/>
        <c:lblOffset val="100"/>
        <c:tickLblSkip val="1"/>
        <c:noMultiLvlLbl val="0"/>
      </c:catAx>
      <c:valAx>
        <c:axId val="388590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rPr>
                  <a:t>% Correct</a:t>
                </a:r>
              </a:p>
            </c:rich>
          </c:tx>
          <c:layout>
            <c:manualLayout>
              <c:xMode val="edge"/>
              <c:yMode val="edge"/>
              <c:x val="0.02225"/>
              <c:y val="0.4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crossAx val="26395464"/>
        <c:crosses val="autoZero"/>
        <c:crossBetween val="between"/>
        <c:dispUnits/>
        <c:majorUnit val="0.1"/>
        <c:minorUnit val="0.01"/>
      </c:valAx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lang xmlns:c="http://schemas.openxmlformats.org/drawingml/2006/chart" val="en-US"/>
  <c:printSettings xmlns:c="http://schemas.openxmlformats.org/drawingml/2006/chart">
    <c:headerFooter alignWithMargins="0"/>
    <c:pageMargins b="1.0" l="0.750000000000001" r="0.750000000000001" t="1.0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0</xdr:row>
      <xdr:rowOff>1104900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180975</xdr:colOff>
      <xdr:row>16</xdr:row>
      <xdr:rowOff>47625</xdr:rowOff>
    </xdr:from>
    <xdr:to>
      <xdr:col>3</xdr:col>
      <xdr:colOff>180975</xdr:colOff>
      <xdr:row>35</xdr:row>
      <xdr:rowOff>76200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867150"/>
          <a:ext cx="2514600" cy="3105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</xdr:colOff>
      <xdr:row>16</xdr:row>
      <xdr:rowOff>66675</xdr:rowOff>
    </xdr:from>
    <xdr:to>
      <xdr:col>8</xdr:col>
      <xdr:colOff>581025</xdr:colOff>
      <xdr:row>36</xdr:row>
      <xdr:rowOff>28575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3886200"/>
          <a:ext cx="3924300" cy="3200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333375</xdr:colOff>
      <xdr:row>0</xdr:row>
      <xdr:rowOff>1104900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7719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26</xdr:row>
      <xdr:rowOff>38100</xdr:rowOff>
    </xdr:from>
    <xdr:to>
      <xdr:col>14</xdr:col>
      <xdr:colOff>9525</xdr:colOff>
      <xdr:row>48</xdr:row>
      <xdr:rowOff>152400</xdr:rowOff>
    </xdr:to>
    <xdr:graphicFrame macro="">
      <xdr:nvGraphicFramePr>
        <xdr:cNvPr id="2799" name="Chart 1"/>
        <xdr:cNvGraphicFramePr/>
      </xdr:nvGraphicFramePr>
      <xdr:xfrm>
        <a:off x="4714875" y="54006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2</xdr:row>
      <xdr:rowOff>161925</xdr:rowOff>
    </xdr:from>
    <xdr:to>
      <xdr:col>14</xdr:col>
      <xdr:colOff>9525</xdr:colOff>
      <xdr:row>26</xdr:row>
      <xdr:rowOff>28575</xdr:rowOff>
    </xdr:to>
    <xdr:graphicFrame macro="">
      <xdr:nvGraphicFramePr>
        <xdr:cNvPr id="2800" name="Chart 5"/>
        <xdr:cNvGraphicFramePr/>
      </xdr:nvGraphicFramePr>
      <xdr:xfrm>
        <a:off x="4714875" y="1638300"/>
        <a:ext cx="70389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1104900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743325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</xdr:row>
      <xdr:rowOff>95250</xdr:rowOff>
    </xdr:from>
    <xdr:to>
      <xdr:col>13</xdr:col>
      <xdr:colOff>647700</xdr:colOff>
      <xdr:row>33</xdr:row>
      <xdr:rowOff>47625</xdr:rowOff>
    </xdr:to>
    <xdr:graphicFrame macro="">
      <xdr:nvGraphicFramePr>
        <xdr:cNvPr id="5871" name="Chart 1"/>
        <xdr:cNvGraphicFramePr/>
      </xdr:nvGraphicFramePr>
      <xdr:xfrm>
        <a:off x="4143375" y="1571625"/>
        <a:ext cx="70961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34</xdr:row>
      <xdr:rowOff>28575</xdr:rowOff>
    </xdr:from>
    <xdr:to>
      <xdr:col>13</xdr:col>
      <xdr:colOff>647700</xdr:colOff>
      <xdr:row>65</xdr:row>
      <xdr:rowOff>38100</xdr:rowOff>
    </xdr:to>
    <xdr:graphicFrame macro="">
      <xdr:nvGraphicFramePr>
        <xdr:cNvPr id="5872" name="Chart 2"/>
        <xdr:cNvGraphicFramePr/>
      </xdr:nvGraphicFramePr>
      <xdr:xfrm>
        <a:off x="4143375" y="6686550"/>
        <a:ext cx="70961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66</xdr:row>
      <xdr:rowOff>85725</xdr:rowOff>
    </xdr:from>
    <xdr:to>
      <xdr:col>13</xdr:col>
      <xdr:colOff>647700</xdr:colOff>
      <xdr:row>97</xdr:row>
      <xdr:rowOff>85725</xdr:rowOff>
    </xdr:to>
    <xdr:graphicFrame macro="">
      <xdr:nvGraphicFramePr>
        <xdr:cNvPr id="5873" name="Chart 3"/>
        <xdr:cNvGraphicFramePr/>
      </xdr:nvGraphicFramePr>
      <xdr:xfrm>
        <a:off x="4143375" y="11925300"/>
        <a:ext cx="7096125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1104900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8100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0</xdr:rowOff>
    </xdr:from>
    <xdr:to>
      <xdr:col>12</xdr:col>
      <xdr:colOff>209550</xdr:colOff>
      <xdr:row>26</xdr:row>
      <xdr:rowOff>142875</xdr:rowOff>
    </xdr:to>
    <xdr:graphicFrame macro="">
      <xdr:nvGraphicFramePr>
        <xdr:cNvPr id="3823625" name="Chart 5"/>
        <xdr:cNvGraphicFramePr/>
      </xdr:nvGraphicFramePr>
      <xdr:xfrm>
        <a:off x="4191000" y="1647825"/>
        <a:ext cx="6838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73</xdr:row>
      <xdr:rowOff>9525</xdr:rowOff>
    </xdr:from>
    <xdr:to>
      <xdr:col>12</xdr:col>
      <xdr:colOff>209550</xdr:colOff>
      <xdr:row>93</xdr:row>
      <xdr:rowOff>85725</xdr:rowOff>
    </xdr:to>
    <xdr:graphicFrame macro="">
      <xdr:nvGraphicFramePr>
        <xdr:cNvPr id="3823626" name="Chart 6"/>
        <xdr:cNvGraphicFramePr/>
      </xdr:nvGraphicFramePr>
      <xdr:xfrm>
        <a:off x="4191000" y="12992100"/>
        <a:ext cx="68389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26</xdr:row>
      <xdr:rowOff>142875</xdr:rowOff>
    </xdr:from>
    <xdr:to>
      <xdr:col>12</xdr:col>
      <xdr:colOff>209550</xdr:colOff>
      <xdr:row>50</xdr:row>
      <xdr:rowOff>47625</xdr:rowOff>
    </xdr:to>
    <xdr:graphicFrame macro="">
      <xdr:nvGraphicFramePr>
        <xdr:cNvPr id="3823627" name="Chart 6"/>
        <xdr:cNvGraphicFramePr/>
      </xdr:nvGraphicFramePr>
      <xdr:xfrm>
        <a:off x="4191000" y="5514975"/>
        <a:ext cx="68389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152400</xdr:colOff>
      <xdr:row>50</xdr:row>
      <xdr:rowOff>47625</xdr:rowOff>
    </xdr:from>
    <xdr:to>
      <xdr:col>12</xdr:col>
      <xdr:colOff>209550</xdr:colOff>
      <xdr:row>73</xdr:row>
      <xdr:rowOff>0</xdr:rowOff>
    </xdr:to>
    <xdr:graphicFrame macro="">
      <xdr:nvGraphicFramePr>
        <xdr:cNvPr id="3823628" name="Chart 6"/>
        <xdr:cNvGraphicFramePr/>
      </xdr:nvGraphicFramePr>
      <xdr:xfrm>
        <a:off x="4191000" y="9305925"/>
        <a:ext cx="683895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152400</xdr:colOff>
      <xdr:row>93</xdr:row>
      <xdr:rowOff>85725</xdr:rowOff>
    </xdr:from>
    <xdr:to>
      <xdr:col>12</xdr:col>
      <xdr:colOff>209550</xdr:colOff>
      <xdr:row>114</xdr:row>
      <xdr:rowOff>0</xdr:rowOff>
    </xdr:to>
    <xdr:graphicFrame macro="">
      <xdr:nvGraphicFramePr>
        <xdr:cNvPr id="6" name="Chart 6"/>
        <xdr:cNvGraphicFramePr/>
      </xdr:nvGraphicFramePr>
      <xdr:xfrm>
        <a:off x="4191000" y="16306800"/>
        <a:ext cx="683895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0</xdr:row>
      <xdr:rowOff>1104900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8100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22</xdr:row>
      <xdr:rowOff>19050</xdr:rowOff>
    </xdr:from>
    <xdr:to>
      <xdr:col>13</xdr:col>
      <xdr:colOff>47625</xdr:colOff>
      <xdr:row>48</xdr:row>
      <xdr:rowOff>76200</xdr:rowOff>
    </xdr:to>
    <xdr:graphicFrame macro="">
      <xdr:nvGraphicFramePr>
        <xdr:cNvPr id="14877" name="Chart 3"/>
        <xdr:cNvGraphicFramePr/>
      </xdr:nvGraphicFramePr>
      <xdr:xfrm>
        <a:off x="4267200" y="4733925"/>
        <a:ext cx="74866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2</xdr:row>
      <xdr:rowOff>142875</xdr:rowOff>
    </xdr:from>
    <xdr:to>
      <xdr:col>13</xdr:col>
      <xdr:colOff>47625</xdr:colOff>
      <xdr:row>22</xdr:row>
      <xdr:rowOff>19050</xdr:rowOff>
    </xdr:to>
    <xdr:graphicFrame macro="">
      <xdr:nvGraphicFramePr>
        <xdr:cNvPr id="14878" name="Chart 3"/>
        <xdr:cNvGraphicFramePr/>
      </xdr:nvGraphicFramePr>
      <xdr:xfrm>
        <a:off x="4267200" y="1619250"/>
        <a:ext cx="74866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180975</xdr:colOff>
      <xdr:row>48</xdr:row>
      <xdr:rowOff>76200</xdr:rowOff>
    </xdr:from>
    <xdr:to>
      <xdr:col>13</xdr:col>
      <xdr:colOff>47625</xdr:colOff>
      <xdr:row>69</xdr:row>
      <xdr:rowOff>76200</xdr:rowOff>
    </xdr:to>
    <xdr:graphicFrame macro="">
      <xdr:nvGraphicFramePr>
        <xdr:cNvPr id="14879" name="Chart 3"/>
        <xdr:cNvGraphicFramePr/>
      </xdr:nvGraphicFramePr>
      <xdr:xfrm>
        <a:off x="4267200" y="9001125"/>
        <a:ext cx="74866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180975</xdr:colOff>
      <xdr:row>69</xdr:row>
      <xdr:rowOff>76200</xdr:rowOff>
    </xdr:from>
    <xdr:to>
      <xdr:col>13</xdr:col>
      <xdr:colOff>47625</xdr:colOff>
      <xdr:row>90</xdr:row>
      <xdr:rowOff>57150</xdr:rowOff>
    </xdr:to>
    <xdr:graphicFrame macro="">
      <xdr:nvGraphicFramePr>
        <xdr:cNvPr id="5" name="Chart 3"/>
        <xdr:cNvGraphicFramePr/>
      </xdr:nvGraphicFramePr>
      <xdr:xfrm>
        <a:off x="4267200" y="12401550"/>
        <a:ext cx="748665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0</xdr:row>
      <xdr:rowOff>1104900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79095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66675</xdr:rowOff>
    </xdr:from>
    <xdr:to>
      <xdr:col>12</xdr:col>
      <xdr:colOff>762000</xdr:colOff>
      <xdr:row>16</xdr:row>
      <xdr:rowOff>114300</xdr:rowOff>
    </xdr:to>
    <xdr:graphicFrame macro="">
      <xdr:nvGraphicFramePr>
        <xdr:cNvPr id="3831817" name="Chart -1022"/>
        <xdr:cNvGraphicFramePr/>
      </xdr:nvGraphicFramePr>
      <xdr:xfrm>
        <a:off x="4733925" y="1543050"/>
        <a:ext cx="6200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31</xdr:row>
      <xdr:rowOff>0</xdr:rowOff>
    </xdr:from>
    <xdr:to>
      <xdr:col>12</xdr:col>
      <xdr:colOff>762000</xdr:colOff>
      <xdr:row>47</xdr:row>
      <xdr:rowOff>133350</xdr:rowOff>
    </xdr:to>
    <xdr:graphicFrame macro="">
      <xdr:nvGraphicFramePr>
        <xdr:cNvPr id="3831818" name="Chart -1021"/>
        <xdr:cNvGraphicFramePr/>
      </xdr:nvGraphicFramePr>
      <xdr:xfrm>
        <a:off x="4733925" y="6172200"/>
        <a:ext cx="6200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504825</xdr:colOff>
      <xdr:row>16</xdr:row>
      <xdr:rowOff>123825</xdr:rowOff>
    </xdr:from>
    <xdr:to>
      <xdr:col>12</xdr:col>
      <xdr:colOff>762000</xdr:colOff>
      <xdr:row>31</xdr:row>
      <xdr:rowOff>9525</xdr:rowOff>
    </xdr:to>
    <xdr:graphicFrame macro="">
      <xdr:nvGraphicFramePr>
        <xdr:cNvPr id="3831819" name="Chart -1022"/>
        <xdr:cNvGraphicFramePr/>
      </xdr:nvGraphicFramePr>
      <xdr:xfrm>
        <a:off x="4733925" y="3867150"/>
        <a:ext cx="62007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47</xdr:row>
      <xdr:rowOff>133350</xdr:rowOff>
    </xdr:from>
    <xdr:to>
      <xdr:col>12</xdr:col>
      <xdr:colOff>762000</xdr:colOff>
      <xdr:row>72</xdr:row>
      <xdr:rowOff>123825</xdr:rowOff>
    </xdr:to>
    <xdr:graphicFrame macro="">
      <xdr:nvGraphicFramePr>
        <xdr:cNvPr id="3831820" name="Chart -1021"/>
        <xdr:cNvGraphicFramePr/>
      </xdr:nvGraphicFramePr>
      <xdr:xfrm>
        <a:off x="4733925" y="8896350"/>
        <a:ext cx="620077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0</xdr:row>
      <xdr:rowOff>1104900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781425" cy="1104900"/>
        </a:xfrm>
        <a:prstGeom prst="rect">
          <a:avLst/>
        </a:prstGeom>
        <a:ln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3047" refreshedBy="Matthew Sherman" refreshedVersion="3">
  <cacheSource type="worksheet">
    <worksheetSource ref="B2:M3049" sheet="Input"/>
  </cacheSource>
  <cacheFields count="12">
    <cacheField name="Exam Date">
      <sharedItems containsBlank="1" containsMixedTypes="0" count="31">
        <s v="June 2007"/>
        <m/>
        <s v="June 2005"/>
        <s v="October 2005"/>
        <s v="December 2005"/>
        <s v="June 2006"/>
        <s v="September 2006"/>
        <s v="December 2006"/>
        <s v="September 2007"/>
        <s v="December 2007"/>
        <s v="June 2008"/>
        <s v="October 2008"/>
        <s v="December 2008"/>
        <s v="June 2009"/>
        <s v="September 2009"/>
        <s v="December 2009"/>
        <s v="June 2010"/>
        <s v="October 2010"/>
        <s v="December 2010"/>
        <s v="June 2011"/>
        <s v="October 2011"/>
        <s v="December 2011"/>
        <s v="June 2012"/>
        <s v="October 2012"/>
        <s v="December 2012"/>
        <s v="June 2013"/>
        <s v="October 2013"/>
        <s v="December 2013"/>
        <s v="June 2014"/>
        <s v="September 2014"/>
        <s v="December 2014"/>
      </sharedItems>
    </cacheField>
    <cacheField name="Exam #">
      <sharedItems containsBlank="1" containsMixedTypes="1" containsNumber="1" containsInteger="1" count="0"/>
    </cacheField>
    <cacheField name="Section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Number">
      <sharedItems containsString="0" containsBlank="1" containsMixedTypes="0" containsNumber="1" containsInteger="1" count="2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m/>
        <n v="28"/>
      </sharedItems>
    </cacheField>
    <cacheField name="Your Answer">
      <sharedItems containsString="0" containsBlank="1" count="1">
        <m/>
      </sharedItems>
    </cacheField>
    <cacheField name="Upper Case">
      <sharedItems containsBlank="1" containsMixedTypes="0" count="2">
        <s v=""/>
        <m/>
      </sharedItems>
    </cacheField>
    <cacheField name="Correct Answer">
      <sharedItems containsBlank="1" containsMixedTypes="0" count="7">
        <s v="A"/>
        <s v="C"/>
        <s v="E"/>
        <s v="D"/>
        <s v="B"/>
        <m/>
        <s v="*"/>
      </sharedItems>
    </cacheField>
    <cacheField name="Result">
      <sharedItems containsBlank="1" containsMixedTypes="0" count="2">
        <s v=""/>
        <m/>
      </sharedItems>
    </cacheField>
    <cacheField name="Questions">
      <sharedItems containsString="0" containsBlank="1" containsMixedTypes="0" containsNumber="1" containsInteger="1" count="2">
        <n v="0"/>
        <m/>
      </sharedItems>
    </cacheField>
    <cacheField name="Correct">
      <sharedItems containsString="0" containsBlank="1" containsMixedTypes="0" containsNumber="1" containsInteger="1" count="2">
        <n v="0"/>
        <m/>
      </sharedItems>
    </cacheField>
    <cacheField name="Explanation">
      <sharedItems containsBlank="1" containsMixedTypes="0" count="2">
        <s v="?"/>
        <m/>
      </sharedItems>
    </cacheField>
    <cacheField name="Format">
      <sharedItems containsBlank="1" containsMixedTypes="0" count="4">
        <s v="LG"/>
        <s v="LR"/>
        <s v="RC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3047" refreshedBy="Matthew Sherman" refreshedVersion="3">
  <cacheSource type="worksheet">
    <worksheetSource ref="B2:X3049" sheet="Input"/>
  </cacheSource>
  <cacheFields count="23">
    <cacheField name="Exam Date">
      <sharedItems containsBlank="1" containsMixedTypes="0" count="0"/>
    </cacheField>
    <cacheField name="Exam #">
      <sharedItems containsBlank="1" containsMixedTypes="1" containsNumber="1" containsInteger="1" count="0"/>
    </cacheField>
    <cacheField name="Section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Number">
      <sharedItems containsString="0" containsBlank="1" containsMixedTypes="0" containsNumber="1" containsInteger="1" count="2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m/>
        <n v="28"/>
      </sharedItems>
    </cacheField>
    <cacheField name="Your Answer">
      <sharedItems containsString="0" containsBlank="1" count="1">
        <m/>
      </sharedItems>
    </cacheField>
    <cacheField name="Upper Case">
      <sharedItems containsBlank="1" containsMixedTypes="0" count="2">
        <s v=""/>
        <m/>
      </sharedItems>
    </cacheField>
    <cacheField name="Correct Answer">
      <sharedItems containsBlank="1" containsMixedTypes="0" count="7">
        <s v="A"/>
        <s v="C"/>
        <s v="E"/>
        <s v="D"/>
        <s v="B"/>
        <m/>
        <s v="*"/>
      </sharedItems>
    </cacheField>
    <cacheField name="Result">
      <sharedItems containsBlank="1" containsMixedTypes="0" count="2">
        <s v=""/>
        <m/>
      </sharedItems>
    </cacheField>
    <cacheField name="Questions">
      <sharedItems containsString="0" containsBlank="1" containsMixedTypes="0" containsNumber="1" containsInteger="1" count="2">
        <n v="0"/>
        <m/>
      </sharedItems>
    </cacheField>
    <cacheField name="Correct">
      <sharedItems containsString="0" containsBlank="1" containsMixedTypes="0" containsNumber="1" containsInteger="1" count="2">
        <n v="0"/>
        <m/>
      </sharedItems>
    </cacheField>
    <cacheField name="Explanation">
      <sharedItems containsBlank="1" containsMixedTypes="0" count="2">
        <s v="?"/>
        <m/>
      </sharedItems>
    </cacheField>
    <cacheField name="Format">
      <sharedItems containsBlank="1" containsMixedTypes="0" count="4">
        <s v="LG"/>
        <s v="LR"/>
        <s v="RC"/>
        <m/>
      </sharedItems>
    </cacheField>
    <cacheField name="Set #">
      <sharedItems containsBlank="1" containsMixedTypes="1" containsNumber="1" containsInteger="1" count="6">
        <n v="1"/>
        <n v="2"/>
        <n v="3"/>
        <n v="4"/>
        <s v="NA"/>
        <m/>
      </sharedItems>
    </cacheField>
    <cacheField name="Organizational Scheme">
      <sharedItems containsBlank="1" containsMixedTypes="0" count="5">
        <s v="Ordering"/>
        <s v="Hybrid"/>
        <s v="Grouping"/>
        <m/>
        <s v="Other"/>
      </sharedItems>
    </cacheField>
    <cacheField name="Passage/Game Type">
      <sharedItems containsBlank="1" containsMixedTypes="0" count="18">
        <s v="Basic Ordering"/>
        <s v="Open Grouping"/>
        <s v="NA"/>
        <s v="Humanities"/>
        <s v="Natural Sciences"/>
        <s v="Law"/>
        <s v="Social Sciences"/>
        <m/>
        <s v="Closed Grouping"/>
        <s v="3D Ordering"/>
        <s v="Closed Conditional Grouping"/>
        <s v="Open Conditional Grouping"/>
        <s v="Relative Ordering"/>
        <s v="3D Grouping"/>
        <s v="Open Assignment"/>
        <s v="Numbered Ordering"/>
        <s v="Basic Grouping"/>
        <s v="Other"/>
      </sharedItems>
    </cacheField>
    <cacheField name="Question Type">
      <sharedItems containsBlank="1" containsMixedTypes="0" count="25">
        <s v="Standard"/>
        <s v="Orientation"/>
        <s v="Maximum/Minimum"/>
        <s v="AllPossibilities"/>
        <s v="Analyze Argument Structure"/>
        <s v="Matching"/>
        <s v="Make an Inference"/>
        <s v="Identify the Flaw"/>
        <s v="Strengthen/Weaken"/>
        <s v="Assumptions"/>
        <s v="Principle"/>
        <s v="Explain a Result"/>
        <s v="Synthesis"/>
        <s v="Inference"/>
        <s v="Identification"/>
        <m/>
        <s v="DeterminesOrder/Assignment"/>
        <s v="Principle "/>
        <s v="Equivalent Rule"/>
        <s v="Rule Change"/>
        <s v="Other"/>
        <s v="Principle (support)"/>
        <s v="Principle (weaken)"/>
        <s v="Principle (example)"/>
        <s v="Determines Order/Assignment"/>
      </sharedItems>
    </cacheField>
    <cacheField name="Question Subtype">
      <sharedItems containsBlank="1" containsMixedTypes="0" count="25">
        <s v="Conditional"/>
        <s v="Unconditional"/>
        <s v="Identify the Conclusion"/>
        <s v="Match the Flaw"/>
        <s v=""/>
        <s v="Weaken"/>
        <s v="Sufficient Assumption"/>
        <s v="Example"/>
        <s v="Identify the Function"/>
        <s v="Match the Reasoning"/>
        <s v="Identify the Disagreement"/>
        <s v="Strengthen"/>
        <s v="Procedure"/>
        <s v="Support"/>
        <s v="Necessary Assumption"/>
        <s v="Point/Purpose of Passage"/>
        <s v="Analogy/Application"/>
        <s v="Identify Information"/>
        <s v="Author General Opinion"/>
        <s v="General Inference"/>
        <s v="Function/Structure"/>
        <s v="Local Inference"/>
        <m/>
        <s v="Non-Author Opinion"/>
        <s v="Author Local Opinion"/>
      </sharedItems>
    </cacheField>
    <cacheField name="Format/Task">
      <sharedItems containsBlank="1" containsMixedTypes="0" count="12">
        <s v="Must be True"/>
        <s v="Could be True Except"/>
        <s v="Could be True"/>
        <s v="Must be False"/>
        <s v="Standard"/>
        <s v="Except"/>
        <s v="Single"/>
        <s v="Comparative"/>
        <m/>
        <s v="Must be True Except"/>
        <s v="Other"/>
        <s v="Must be False Except"/>
      </sharedItems>
    </cacheField>
    <cacheField name="Question Theme">
      <sharedItems containsBlank="1" containsMixedTypes="0" count="5">
        <m/>
        <s v="Conditional Logic"/>
        <s v="Percentages + Numbers"/>
        <s v="Causation"/>
        <s v="Quantifier statements"/>
      </sharedItems>
    </cacheField>
    <cacheField name="Secondary Game Type">
      <sharedItems containsBlank="1" containsMixedTypes="0" count="8">
        <m/>
        <s v="Basic Ordering"/>
        <s v="NA"/>
        <s v=""/>
        <s v="Open Grouping"/>
        <s v="Open Assignment"/>
        <s v="Relative Ordering"/>
        <s v="Closed Grouping"/>
      </sharedItems>
    </cacheField>
    <cacheField name="Setup Curveballs">
      <sharedItems containsBlank="1" containsMixedTypes="0" count="9">
        <m/>
        <s v="Number mismatch "/>
        <s v="NA"/>
        <s v="Heavy in conditional logic"/>
        <s v="Subsets"/>
        <s v="Complex either/or constraint"/>
        <s v="Other"/>
        <s v="Conditional constraint (non-BG)"/>
        <s v=""/>
      </sharedItems>
    </cacheField>
    <cacheField name="Setup Curveballs 2">
      <sharedItems containsBlank="1" containsMixedTypes="0" count="5">
        <m/>
        <s v="Subsets"/>
        <s v="Heavy in conditional logic"/>
        <s v="Complex either/or constraint"/>
        <s v="Other"/>
      </sharedItems>
    </cacheField>
    <cacheField name="Notes">
      <sharedItems containsString="0" containsBlank="1" count="1"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3047" refreshedBy="Matthew Sherman" refreshedVersion="3">
  <cacheSource type="worksheet">
    <worksheetSource ref="C2:X3049" sheet="Input"/>
  </cacheSource>
  <cacheFields count="22">
    <cacheField name="Exam #">
      <sharedItems containsBlank="1" containsMixedTypes="1" containsNumber="1" containsInteger="1" count="0"/>
    </cacheField>
    <cacheField name="Section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Number">
      <sharedItems containsString="0" containsBlank="1" containsMixedTypes="0" containsNumber="1" containsInteger="1" count="2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m/>
        <n v="28"/>
      </sharedItems>
    </cacheField>
    <cacheField name="Your Answer">
      <sharedItems containsString="0" containsBlank="1" count="1">
        <m/>
      </sharedItems>
    </cacheField>
    <cacheField name="Upper Case">
      <sharedItems containsBlank="1" containsMixedTypes="0" count="2">
        <s v=""/>
        <m/>
      </sharedItems>
    </cacheField>
    <cacheField name="Correct Answer">
      <sharedItems containsBlank="1" containsMixedTypes="0" count="7">
        <s v="A"/>
        <s v="C"/>
        <s v="E"/>
        <s v="D"/>
        <s v="B"/>
        <m/>
        <s v="*"/>
      </sharedItems>
    </cacheField>
    <cacheField name="Result">
      <sharedItems containsBlank="1" containsMixedTypes="0" count="2">
        <s v=""/>
        <m/>
      </sharedItems>
    </cacheField>
    <cacheField name="Questions">
      <sharedItems containsString="0" containsBlank="1" containsMixedTypes="0" containsNumber="1" containsInteger="1" count="2">
        <n v="0"/>
        <m/>
      </sharedItems>
    </cacheField>
    <cacheField name="Correct">
      <sharedItems containsString="0" containsBlank="1" containsMixedTypes="0" containsNumber="1" containsInteger="1" count="2">
        <n v="0"/>
        <m/>
      </sharedItems>
    </cacheField>
    <cacheField name="Explanation">
      <sharedItems containsBlank="1" containsMixedTypes="0" count="2">
        <s v="?"/>
        <m/>
      </sharedItems>
    </cacheField>
    <cacheField name="Format">
      <sharedItems containsBlank="1" containsMixedTypes="0" count="4">
        <s v="LG"/>
        <s v="LR"/>
        <s v="RC"/>
        <m/>
      </sharedItems>
    </cacheField>
    <cacheField name="Set #">
      <sharedItems containsBlank="1" containsMixedTypes="1" containsNumber="1" containsInteger="1" count="6">
        <n v="1"/>
        <n v="2"/>
        <n v="3"/>
        <n v="4"/>
        <s v="NA"/>
        <m/>
      </sharedItems>
    </cacheField>
    <cacheField name="Organizational Scheme">
      <sharedItems containsBlank="1" containsMixedTypes="0" count="5">
        <s v="Ordering"/>
        <s v="Hybrid"/>
        <s v="Grouping"/>
        <m/>
        <s v="Other"/>
      </sharedItems>
    </cacheField>
    <cacheField name="Passage/Game Type">
      <sharedItems containsBlank="1" containsMixedTypes="0" count="18">
        <s v="Basic Ordering"/>
        <s v="Open Grouping"/>
        <s v="NA"/>
        <s v="Humanities"/>
        <s v="Natural Sciences"/>
        <s v="Law"/>
        <s v="Social Sciences"/>
        <m/>
        <s v="Closed Grouping"/>
        <s v="3D Ordering"/>
        <s v="Closed Conditional Grouping"/>
        <s v="Open Conditional Grouping"/>
        <s v="Relative Ordering"/>
        <s v="3D Grouping"/>
        <s v="Open Assignment"/>
        <s v="Numbered Ordering"/>
        <s v="Basic Grouping"/>
        <s v="Other"/>
      </sharedItems>
    </cacheField>
    <cacheField name="Question Type">
      <sharedItems containsBlank="1" containsMixedTypes="0" count="25">
        <s v="Standard"/>
        <s v="Orientation"/>
        <s v="Maximum/Minimum"/>
        <s v="AllPossibilities"/>
        <s v="Analyze Argument Structure"/>
        <s v="Matching"/>
        <s v="Make an Inference"/>
        <s v="Identify the Flaw"/>
        <s v="Strengthen/Weaken"/>
        <s v="Assumptions"/>
        <s v="Principle"/>
        <s v="Explain a Result"/>
        <s v="Synthesis"/>
        <s v="Inference"/>
        <s v="Identification"/>
        <m/>
        <s v="DeterminesOrder/Assignment"/>
        <s v="Principle "/>
        <s v="Equivalent Rule"/>
        <s v="Rule Change"/>
        <s v="Other"/>
        <s v="Principle (support)"/>
        <s v="Principle (weaken)"/>
        <s v="Principle (example)"/>
        <s v="Determines Order/Assignment"/>
      </sharedItems>
    </cacheField>
    <cacheField name="Question Subtype">
      <sharedItems containsBlank="1" containsMixedTypes="0" count="25">
        <s v="Conditional"/>
        <s v="Unconditional"/>
        <s v="Identify the Conclusion"/>
        <s v="Match the Flaw"/>
        <s v=""/>
        <s v="Weaken"/>
        <s v="Sufficient Assumption"/>
        <s v="Example"/>
        <s v="Identify the Function"/>
        <s v="Match the Reasoning"/>
        <s v="Identify the Disagreement"/>
        <s v="Strengthen"/>
        <s v="Procedure"/>
        <s v="Support"/>
        <s v="Necessary Assumption"/>
        <s v="Point/Purpose of Passage"/>
        <s v="Analogy/Application"/>
        <s v="Identify Information"/>
        <s v="Author General Opinion"/>
        <s v="General Inference"/>
        <s v="Function/Structure"/>
        <s v="Local Inference"/>
        <m/>
        <s v="Non-Author Opinion"/>
        <s v="Author Local Opinion"/>
      </sharedItems>
    </cacheField>
    <cacheField name="Format/Task">
      <sharedItems containsBlank="1" containsMixedTypes="0" count="12">
        <s v="Must be True"/>
        <s v="Could be True Except"/>
        <s v="Could be True"/>
        <s v="Must be False"/>
        <s v="Standard"/>
        <s v="Except"/>
        <s v="Single"/>
        <s v="Comparative"/>
        <m/>
        <s v="Must be True Except"/>
        <s v="Other"/>
        <s v="Must be False Except"/>
      </sharedItems>
    </cacheField>
    <cacheField name="Question Theme">
      <sharedItems containsBlank="1" containsMixedTypes="0" count="5">
        <m/>
        <s v="Conditional Logic"/>
        <s v="Percentages + Numbers"/>
        <s v="Causation"/>
        <s v="Quantifier statements"/>
      </sharedItems>
    </cacheField>
    <cacheField name="Secondary Game Type">
      <sharedItems containsBlank="1" containsMixedTypes="0" count="8">
        <m/>
        <s v="Basic Ordering"/>
        <s v="NA"/>
        <s v=""/>
        <s v="Open Grouping"/>
        <s v="Open Assignment"/>
        <s v="Relative Ordering"/>
        <s v="Closed Grouping"/>
      </sharedItems>
    </cacheField>
    <cacheField name="Setup Curveballs">
      <sharedItems containsBlank="1" containsMixedTypes="0" count="9">
        <m/>
        <s v="Number mismatch "/>
        <s v="NA"/>
        <s v="Heavy in conditional logic"/>
        <s v="Subsets"/>
        <s v="Complex either/or constraint"/>
        <s v="Other"/>
        <s v="Conditional constraint (non-BG)"/>
        <s v=""/>
      </sharedItems>
    </cacheField>
    <cacheField name="Setup Curveballs 2">
      <sharedItems containsBlank="1" containsMixedTypes="0" count="5">
        <m/>
        <s v="Subsets"/>
        <s v="Heavy in conditional logic"/>
        <s v="Complex either/or constraint"/>
        <s v="Other"/>
      </sharedItems>
    </cacheField>
    <cacheField name="Notes">
      <sharedItems containsString="0" containsBlank="1" count="1"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freshOnLoad="1" recordCount="3047" refreshedBy="Matthew Sherman" refreshedVersion="3">
  <cacheSource type="worksheet">
    <worksheetSource ref="B2:W3049" sheet="Input"/>
  </cacheSource>
  <cacheFields count="22">
    <cacheField name="Exam Date">
      <sharedItems containsBlank="1" containsMixedTypes="0" count="0"/>
    </cacheField>
    <cacheField name="Exam #">
      <sharedItems containsBlank="1" containsMixedTypes="1" containsNumber="1" containsInteger="1" count="0"/>
    </cacheField>
    <cacheField name="Section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Number">
      <sharedItems containsString="0" containsBlank="1" containsMixedTypes="0" containsNumber="1" containsInteger="1" count="2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m/>
        <n v="28"/>
      </sharedItems>
    </cacheField>
    <cacheField name="Your Answer">
      <sharedItems containsString="0" containsBlank="1" count="1">
        <m/>
      </sharedItems>
    </cacheField>
    <cacheField name="Upper Case">
      <sharedItems containsBlank="1" containsMixedTypes="0" count="2">
        <s v=""/>
        <m/>
      </sharedItems>
    </cacheField>
    <cacheField name="Correct Answer">
      <sharedItems containsBlank="1" containsMixedTypes="0" count="7">
        <s v="A"/>
        <s v="C"/>
        <s v="E"/>
        <s v="D"/>
        <s v="B"/>
        <m/>
        <s v="*"/>
      </sharedItems>
    </cacheField>
    <cacheField name="Result">
      <sharedItems containsBlank="1" containsMixedTypes="0" count="2">
        <s v=""/>
        <m/>
      </sharedItems>
    </cacheField>
    <cacheField name="Questions">
      <sharedItems containsString="0" containsBlank="1" containsMixedTypes="0" containsNumber="1" containsInteger="1" count="2">
        <n v="0"/>
        <m/>
      </sharedItems>
    </cacheField>
    <cacheField name="Correct">
      <sharedItems containsString="0" containsBlank="1" containsMixedTypes="0" containsNumber="1" containsInteger="1" count="2">
        <n v="0"/>
        <m/>
      </sharedItems>
    </cacheField>
    <cacheField name="Explanation">
      <sharedItems containsBlank="1" containsMixedTypes="0" count="2">
        <s v="?"/>
        <m/>
      </sharedItems>
    </cacheField>
    <cacheField name="Format">
      <sharedItems containsBlank="1" containsMixedTypes="0" count="4">
        <s v="LG"/>
        <s v="LR"/>
        <s v="RC"/>
        <m/>
      </sharedItems>
    </cacheField>
    <cacheField name="Set #">
      <sharedItems containsBlank="1" containsMixedTypes="1" containsNumber="1" containsInteger="1" count="6">
        <n v="1"/>
        <n v="2"/>
        <n v="3"/>
        <n v="4"/>
        <s v="NA"/>
        <m/>
      </sharedItems>
    </cacheField>
    <cacheField name="Organizational Scheme">
      <sharedItems containsBlank="1" containsMixedTypes="0" count="5">
        <s v="Ordering"/>
        <s v="Hybrid"/>
        <s v="Grouping"/>
        <m/>
        <s v="Other"/>
      </sharedItems>
    </cacheField>
    <cacheField name="Passage/Game Type">
      <sharedItems containsBlank="1" containsMixedTypes="0" count="18">
        <s v="Basic Ordering"/>
        <s v="Open Grouping"/>
        <s v="NA"/>
        <s v="Humanities"/>
        <s v="Natural Sciences"/>
        <s v="Law"/>
        <s v="Social Sciences"/>
        <m/>
        <s v="Closed Grouping"/>
        <s v="3D Ordering"/>
        <s v="Closed Conditional Grouping"/>
        <s v="Open Conditional Grouping"/>
        <s v="Relative Ordering"/>
        <s v="3D Grouping"/>
        <s v="Open Assignment"/>
        <s v="Numbered Ordering"/>
        <s v="Basic Grouping"/>
        <s v="Other"/>
      </sharedItems>
    </cacheField>
    <cacheField name="Question Type">
      <sharedItems containsBlank="1" containsMixedTypes="0" count="25">
        <s v="Standard"/>
        <s v="Orientation"/>
        <s v="Maximum/Minimum"/>
        <s v="AllPossibilities"/>
        <s v="Analyze Argument Structure"/>
        <s v="Matching"/>
        <s v="Make an Inference"/>
        <s v="Identify the Flaw"/>
        <s v="Strengthen/Weaken"/>
        <s v="Assumptions"/>
        <s v="Principle"/>
        <s v="Explain a Result"/>
        <s v="Synthesis"/>
        <s v="Inference"/>
        <s v="Identification"/>
        <m/>
        <s v="DeterminesOrder/Assignment"/>
        <s v="Principle "/>
        <s v="Equivalent Rule"/>
        <s v="Rule Change"/>
        <s v="Other"/>
        <s v="Principle (support)"/>
        <s v="Principle (weaken)"/>
        <s v="Principle (example)"/>
        <s v="Determines Order/Assignment"/>
      </sharedItems>
    </cacheField>
    <cacheField name="Question Subtype">
      <sharedItems containsBlank="1" containsMixedTypes="0" count="25">
        <s v="Conditional"/>
        <s v="Unconditional"/>
        <s v="Identify the Conclusion"/>
        <s v="Match the Flaw"/>
        <s v=""/>
        <s v="Weaken"/>
        <s v="Sufficient Assumption"/>
        <s v="Example"/>
        <s v="Identify the Function"/>
        <s v="Match the Reasoning"/>
        <s v="Identify the Disagreement"/>
        <s v="Strengthen"/>
        <s v="Procedure"/>
        <s v="Support"/>
        <s v="Necessary Assumption"/>
        <s v="Point/Purpose of Passage"/>
        <s v="Analogy/Application"/>
        <s v="Identify Information"/>
        <s v="Author General Opinion"/>
        <s v="General Inference"/>
        <s v="Function/Structure"/>
        <s v="Local Inference"/>
        <m/>
        <s v="Non-Author Opinion"/>
        <s v="Author Local Opinion"/>
      </sharedItems>
    </cacheField>
    <cacheField name="Format/Task">
      <sharedItems containsBlank="1" containsMixedTypes="0" count="12">
        <s v="Must be True"/>
        <s v="Could be True Except"/>
        <s v="Could be True"/>
        <s v="Must be False"/>
        <s v="Standard"/>
        <s v="Except"/>
        <s v="Single"/>
        <s v="Comparative"/>
        <m/>
        <s v="Must be True Except"/>
        <s v="Other"/>
        <s v="Must be False Except"/>
      </sharedItems>
    </cacheField>
    <cacheField name="Question Theme">
      <sharedItems containsBlank="1" containsMixedTypes="0" count="5">
        <m/>
        <s v="Conditional Logic"/>
        <s v="Percentages + Numbers"/>
        <s v="Causation"/>
        <s v="Quantifier statements"/>
      </sharedItems>
    </cacheField>
    <cacheField name="Secondary Game Type">
      <sharedItems containsBlank="1" containsMixedTypes="0" count="8">
        <m/>
        <s v="Basic Ordering"/>
        <s v="NA"/>
        <s v=""/>
        <s v="Open Grouping"/>
        <s v="Open Assignment"/>
        <s v="Relative Ordering"/>
        <s v="Closed Grouping"/>
      </sharedItems>
    </cacheField>
    <cacheField name="Setup Curveballs">
      <sharedItems containsBlank="1" containsMixedTypes="0" count="9">
        <m/>
        <s v="Number mismatch "/>
        <s v="NA"/>
        <s v="Heavy in conditional logic"/>
        <s v="Subsets"/>
        <s v="Complex either/or constraint"/>
        <s v="Other"/>
        <s v="Conditional constraint (non-BG)"/>
        <s v=""/>
      </sharedItems>
    </cacheField>
    <cacheField name="Setup Curveballs 2">
      <sharedItems containsBlank="1" containsMixedTypes="0" count="5">
        <m/>
        <s v="Subsets"/>
        <s v="Heavy in conditional logic"/>
        <s v="Complex either/or constraint"/>
        <s v="Other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freshOnLoad="1" recordCount="3049" refreshedBy="Matthew Sherman" refreshedVersion="3">
  <cacheSource type="worksheet">
    <worksheetSource ref="A2:X65537" sheet="Input"/>
  </cacheSource>
  <cacheFields count="24">
    <cacheField name="Code">
      <sharedItems containsString="0" containsBlank="1" containsMixedTypes="0" containsNumber="1" containsInteger="1" count="0"/>
    </cacheField>
    <cacheField name="Exam Date">
      <sharedItems containsBlank="1" containsMixedTypes="0" count="0"/>
    </cacheField>
    <cacheField name="Exam #">
      <sharedItems containsBlank="1" containsMixedTypes="1" containsNumber="1" containsInteger="1" count="0"/>
    </cacheField>
    <cacheField name="Section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Number">
      <sharedItems containsString="0" containsBlank="1" containsMixedTypes="0" containsNumber="1" containsInteger="1" count="2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m/>
        <n v="28"/>
      </sharedItems>
    </cacheField>
    <cacheField name="Your Answer">
      <sharedItems containsString="0" containsBlank="1" count="1">
        <m/>
      </sharedItems>
    </cacheField>
    <cacheField name="Upper Case">
      <sharedItems containsBlank="1" containsMixedTypes="0" count="2">
        <s v=""/>
        <m/>
      </sharedItems>
    </cacheField>
    <cacheField name="Correct Answer">
      <sharedItems containsBlank="1" containsMixedTypes="0" count="7">
        <s v="A"/>
        <s v="C"/>
        <s v="E"/>
        <s v="D"/>
        <s v="B"/>
        <m/>
        <s v="*"/>
      </sharedItems>
    </cacheField>
    <cacheField name="Result">
      <sharedItems containsBlank="1" containsMixedTypes="0" count="2">
        <s v=""/>
        <m/>
      </sharedItems>
    </cacheField>
    <cacheField name="Questions">
      <sharedItems containsString="0" containsBlank="1" containsMixedTypes="0" containsNumber="1" containsInteger="1" count="2">
        <n v="0"/>
        <m/>
      </sharedItems>
    </cacheField>
    <cacheField name="Correct">
      <sharedItems containsString="0" containsBlank="1" containsMixedTypes="0" containsNumber="1" containsInteger="1" count="2">
        <n v="0"/>
        <m/>
      </sharedItems>
    </cacheField>
    <cacheField name="Explanation">
      <sharedItems containsBlank="1" containsMixedTypes="0" count="2">
        <s v="?"/>
        <m/>
      </sharedItems>
    </cacheField>
    <cacheField name="Format">
      <sharedItems containsBlank="1" containsMixedTypes="0" count="4">
        <s v="LG"/>
        <s v="LR"/>
        <s v="RC"/>
        <m/>
      </sharedItems>
    </cacheField>
    <cacheField name="Set #">
      <sharedItems containsBlank="1" containsMixedTypes="1" containsNumber="1" containsInteger="1" count="6">
        <n v="1"/>
        <n v="2"/>
        <n v="3"/>
        <n v="4"/>
        <s v="NA"/>
        <m/>
      </sharedItems>
    </cacheField>
    <cacheField name="Organizational Scheme">
      <sharedItems containsBlank="1" containsMixedTypes="0" count="5">
        <s v="Ordering"/>
        <s v="Hybrid"/>
        <s v="Grouping"/>
        <m/>
        <s v="Other"/>
      </sharedItems>
    </cacheField>
    <cacheField name="Passage/Game Type">
      <sharedItems containsBlank="1" containsMixedTypes="0" count="18">
        <s v="Basic Ordering"/>
        <s v="Open Grouping"/>
        <s v="NA"/>
        <s v="Humanities"/>
        <s v="Natural Sciences"/>
        <s v="Law"/>
        <s v="Social Sciences"/>
        <m/>
        <s v="Closed Grouping"/>
        <s v="3D Ordering"/>
        <s v="Closed Conditional Grouping"/>
        <s v="Open Conditional Grouping"/>
        <s v="Relative Ordering"/>
        <s v="3D Grouping"/>
        <s v="Open Assignment"/>
        <s v="Numbered Ordering"/>
        <s v="Basic Grouping"/>
        <s v="Other"/>
      </sharedItems>
    </cacheField>
    <cacheField name="Question Type">
      <sharedItems containsBlank="1" containsMixedTypes="0" count="25">
        <s v="Standard"/>
        <s v="Orientation"/>
        <s v="Maximum/Minimum"/>
        <s v="AllPossibilities"/>
        <s v="Analyze Argument Structure"/>
        <s v="Matching"/>
        <s v="Make an Inference"/>
        <s v="Identify the Flaw"/>
        <s v="Strengthen/Weaken"/>
        <s v="Assumptions"/>
        <s v="Principle"/>
        <s v="Explain a Result"/>
        <s v="Synthesis"/>
        <s v="Inference"/>
        <s v="Identification"/>
        <m/>
        <s v="DeterminesOrder/Assignment"/>
        <s v="Principle "/>
        <s v="Equivalent Rule"/>
        <s v="Rule Change"/>
        <s v="Other"/>
        <s v="Principle (support)"/>
        <s v="Principle (weaken)"/>
        <s v="Principle (example)"/>
        <s v="Determines Order/Assignment"/>
      </sharedItems>
    </cacheField>
    <cacheField name="Question Subtype">
      <sharedItems containsBlank="1" containsMixedTypes="0" count="25">
        <s v="Conditional"/>
        <s v="Unconditional"/>
        <s v="Identify the Conclusion"/>
        <s v="Match the Flaw"/>
        <s v=""/>
        <s v="Weaken"/>
        <s v="Sufficient Assumption"/>
        <s v="Example"/>
        <s v="Identify the Function"/>
        <s v="Match the Reasoning"/>
        <s v="Identify the Disagreement"/>
        <s v="Strengthen"/>
        <s v="Procedure"/>
        <s v="Support"/>
        <s v="Necessary Assumption"/>
        <s v="Point/Purpose of Passage"/>
        <s v="Analogy/Application"/>
        <s v="Identify Information"/>
        <s v="Author General Opinion"/>
        <s v="General Inference"/>
        <s v="Function/Structure"/>
        <s v="Local Inference"/>
        <m/>
        <s v="Non-Author Opinion"/>
        <s v="Author Local Opinion"/>
      </sharedItems>
    </cacheField>
    <cacheField name="Format/Task">
      <sharedItems containsBlank="1" containsMixedTypes="0" count="12">
        <s v="Must be True"/>
        <s v="Could be True Except"/>
        <s v="Could be True"/>
        <s v="Must be False"/>
        <s v="Standard"/>
        <s v="Except"/>
        <s v="Single"/>
        <s v="Comparative"/>
        <m/>
        <s v="Must be True Except"/>
        <s v="Other"/>
        <s v="Must be False Except"/>
      </sharedItems>
    </cacheField>
    <cacheField name="Question Theme">
      <sharedItems containsBlank="1" containsMixedTypes="0" count="5">
        <m/>
        <s v="Conditional Logic"/>
        <s v="Percentages + Numbers"/>
        <s v="Causation"/>
        <s v="Quantifier statements"/>
      </sharedItems>
    </cacheField>
    <cacheField name="Secondary Game Type">
      <sharedItems containsBlank="1" containsMixedTypes="0" count="8">
        <m/>
        <s v="Basic Ordering"/>
        <s v="NA"/>
        <s v=""/>
        <s v="Open Grouping"/>
        <s v="Open Assignment"/>
        <s v="Relative Ordering"/>
        <s v="Closed Grouping"/>
      </sharedItems>
    </cacheField>
    <cacheField name="Setup Curveballs">
      <sharedItems containsBlank="1" containsMixedTypes="0" count="9">
        <m/>
        <s v="Number mismatch "/>
        <s v="NA"/>
        <s v="Heavy in conditional logic"/>
        <s v="Subsets"/>
        <s v="Complex either/or constraint"/>
        <s v="Other"/>
        <s v="Conditional constraint (non-BG)"/>
        <s v=""/>
      </sharedItems>
    </cacheField>
    <cacheField name="Setup Curveballs 2">
      <sharedItems containsBlank="1" containsMixedTypes="0" count="5">
        <m/>
        <s v="Subsets"/>
        <s v="Heavy in conditional logic"/>
        <s v="Complex either/or constraint"/>
        <s v="Other"/>
      </sharedItems>
    </cacheField>
    <cacheField name="Notes">
      <sharedItems containsString="0" containsBlank="1" count="1">
        <m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freshOnLoad="1" recordCount="3049" refreshedBy="Matthew Sherman" refreshedVersion="3">
  <cacheSource type="worksheet">
    <worksheetSource ref="B2:S3053" sheet="Input"/>
  </cacheSource>
  <cacheFields count="18">
    <cacheField name="Exam Date">
      <sharedItems containsBlank="1" containsMixedTypes="0" count="0"/>
    </cacheField>
    <cacheField name="Exam #">
      <sharedItems containsBlank="1" containsMixedTypes="1" containsNumber="1" containsInteger="1" count="0"/>
    </cacheField>
    <cacheField name="Section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Number">
      <sharedItems containsString="0" containsBlank="1" containsMixedTypes="0" containsNumber="1" containsInteger="1" count="2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m/>
        <n v="28"/>
      </sharedItems>
    </cacheField>
    <cacheField name="Your Answer">
      <sharedItems containsString="0" containsBlank="1" count="1">
        <m/>
      </sharedItems>
    </cacheField>
    <cacheField name="Upper Case">
      <sharedItems containsBlank="1" containsMixedTypes="0" count="2">
        <s v=""/>
        <m/>
      </sharedItems>
    </cacheField>
    <cacheField name="Correct Answer">
      <sharedItems containsBlank="1" containsMixedTypes="0" count="7">
        <s v="A"/>
        <s v="C"/>
        <s v="E"/>
        <s v="D"/>
        <s v="B"/>
        <m/>
        <s v="*"/>
      </sharedItems>
    </cacheField>
    <cacheField name="Result">
      <sharedItems containsBlank="1" containsMixedTypes="0" count="2">
        <s v=""/>
        <m/>
      </sharedItems>
    </cacheField>
    <cacheField name="Questions">
      <sharedItems containsString="0" containsBlank="1" containsMixedTypes="0" containsNumber="1" containsInteger="1" count="2">
        <n v="0"/>
        <m/>
      </sharedItems>
    </cacheField>
    <cacheField name="Correct">
      <sharedItems containsString="0" containsBlank="1" containsMixedTypes="0" containsNumber="1" containsInteger="1" count="2">
        <n v="0"/>
        <m/>
      </sharedItems>
    </cacheField>
    <cacheField name="Explanation">
      <sharedItems containsBlank="1" containsMixedTypes="0" count="2">
        <s v="?"/>
        <m/>
      </sharedItems>
    </cacheField>
    <cacheField name="Format">
      <sharedItems containsBlank="1" containsMixedTypes="0" count="4">
        <s v="LG"/>
        <s v="LR"/>
        <s v="RC"/>
        <m/>
      </sharedItems>
    </cacheField>
    <cacheField name="Set #">
      <sharedItems containsBlank="1" containsMixedTypes="1" containsNumber="1" containsInteger="1" count="6">
        <n v="1"/>
        <n v="2"/>
        <n v="3"/>
        <n v="4"/>
        <s v="NA"/>
        <m/>
      </sharedItems>
    </cacheField>
    <cacheField name="Organizational Scheme">
      <sharedItems containsBlank="1" containsMixedTypes="0" count="5">
        <s v="Ordering"/>
        <s v="Hybrid"/>
        <s v="Grouping"/>
        <m/>
        <s v="Other"/>
      </sharedItems>
    </cacheField>
    <cacheField name="Passage/Game Type">
      <sharedItems containsBlank="1" containsMixedTypes="0" count="18">
        <s v="Basic Ordering"/>
        <s v="Open Grouping"/>
        <s v="NA"/>
        <s v="Humanities"/>
        <s v="Natural Sciences"/>
        <s v="Law"/>
        <s v="Social Sciences"/>
        <m/>
        <s v="Closed Grouping"/>
        <s v="3D Ordering"/>
        <s v="Closed Conditional Grouping"/>
        <s v="Open Conditional Grouping"/>
        <s v="Relative Ordering"/>
        <s v="3D Grouping"/>
        <s v="Open Assignment"/>
        <s v="Numbered Ordering"/>
        <s v="Basic Grouping"/>
        <s v="Other"/>
      </sharedItems>
    </cacheField>
    <cacheField name="Question Type">
      <sharedItems containsBlank="1" containsMixedTypes="0" count="25">
        <s v="Standard"/>
        <s v="Orientation"/>
        <s v="Maximum/Minimum"/>
        <s v="AllPossibilities"/>
        <s v="Analyze Argument Structure"/>
        <s v="Matching"/>
        <s v="Make an Inference"/>
        <s v="Identify the Flaw"/>
        <s v="Strengthen/Weaken"/>
        <s v="Assumptions"/>
        <s v="Principle"/>
        <s v="Explain a Result"/>
        <s v="Synthesis"/>
        <s v="Inference"/>
        <s v="Identification"/>
        <m/>
        <s v="DeterminesOrder/Assignment"/>
        <s v="Principle "/>
        <s v="Equivalent Rule"/>
        <s v="Rule Change"/>
        <s v="Other"/>
        <s v="Principle (support)"/>
        <s v="Principle (weaken)"/>
        <s v="Principle (example)"/>
        <s v="Determines Order/Assignment"/>
      </sharedItems>
    </cacheField>
    <cacheField name="Question Subtype">
      <sharedItems containsBlank="1" containsMixedTypes="0" count="25">
        <s v="Conditional"/>
        <s v="Unconditional"/>
        <s v="Identify the Conclusion"/>
        <s v="Match the Flaw"/>
        <s v=""/>
        <s v="Weaken"/>
        <s v="Sufficient Assumption"/>
        <s v="Example"/>
        <s v="Identify the Function"/>
        <s v="Match the Reasoning"/>
        <s v="Identify the Disagreement"/>
        <s v="Strengthen"/>
        <s v="Procedure"/>
        <s v="Support"/>
        <s v="Necessary Assumption"/>
        <s v="Point/Purpose of Passage"/>
        <s v="Analogy/Application"/>
        <s v="Identify Information"/>
        <s v="Author General Opinion"/>
        <s v="General Inference"/>
        <s v="Function/Structure"/>
        <s v="Local Inference"/>
        <m/>
        <s v="Non-Author Opinion"/>
        <s v="Author Local Opinion"/>
      </sharedItems>
    </cacheField>
    <cacheField name="Format/Task">
      <sharedItems containsBlank="1" containsMixedTypes="0" count="12">
        <s v="Must be True"/>
        <s v="Could be True Except"/>
        <s v="Could be True"/>
        <s v="Must be False"/>
        <s v="Standard"/>
        <s v="Except"/>
        <s v="Single"/>
        <s v="Comparative"/>
        <m/>
        <s v="Must be True Except"/>
        <s v="Other"/>
        <s v="Must be False Excep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7">
  <r>
    <x v="0"/>
    <s v="J7"/>
    <x v="0"/>
    <x v="0"/>
    <x v="0"/>
    <x v="0"/>
    <x v="0"/>
    <x v="0"/>
    <x v="0"/>
    <x v="0"/>
    <x v="0"/>
    <x v="0"/>
  </r>
  <r>
    <x v="0"/>
    <s v="J7"/>
    <x v="0"/>
    <x v="1"/>
    <x v="0"/>
    <x v="0"/>
    <x v="1"/>
    <x v="0"/>
    <x v="0"/>
    <x v="0"/>
    <x v="0"/>
    <x v="0"/>
  </r>
  <r>
    <x v="0"/>
    <s v="J7"/>
    <x v="0"/>
    <x v="2"/>
    <x v="0"/>
    <x v="0"/>
    <x v="1"/>
    <x v="0"/>
    <x v="0"/>
    <x v="0"/>
    <x v="0"/>
    <x v="0"/>
  </r>
  <r>
    <x v="0"/>
    <s v="J7"/>
    <x v="0"/>
    <x v="3"/>
    <x v="0"/>
    <x v="0"/>
    <x v="2"/>
    <x v="0"/>
    <x v="0"/>
    <x v="0"/>
    <x v="0"/>
    <x v="0"/>
  </r>
  <r>
    <x v="0"/>
    <s v="J7"/>
    <x v="0"/>
    <x v="4"/>
    <x v="0"/>
    <x v="0"/>
    <x v="2"/>
    <x v="0"/>
    <x v="0"/>
    <x v="0"/>
    <x v="0"/>
    <x v="0"/>
  </r>
  <r>
    <x v="0"/>
    <s v="J7"/>
    <x v="0"/>
    <x v="5"/>
    <x v="0"/>
    <x v="0"/>
    <x v="1"/>
    <x v="0"/>
    <x v="0"/>
    <x v="0"/>
    <x v="0"/>
    <x v="0"/>
  </r>
  <r>
    <x v="0"/>
    <s v="J7"/>
    <x v="0"/>
    <x v="6"/>
    <x v="0"/>
    <x v="0"/>
    <x v="0"/>
    <x v="0"/>
    <x v="0"/>
    <x v="0"/>
    <x v="0"/>
    <x v="0"/>
  </r>
  <r>
    <x v="0"/>
    <s v="J7"/>
    <x v="0"/>
    <x v="7"/>
    <x v="0"/>
    <x v="0"/>
    <x v="3"/>
    <x v="0"/>
    <x v="0"/>
    <x v="0"/>
    <x v="0"/>
    <x v="0"/>
  </r>
  <r>
    <x v="0"/>
    <s v="J7"/>
    <x v="0"/>
    <x v="8"/>
    <x v="0"/>
    <x v="0"/>
    <x v="2"/>
    <x v="0"/>
    <x v="0"/>
    <x v="0"/>
    <x v="0"/>
    <x v="0"/>
  </r>
  <r>
    <x v="0"/>
    <s v="J7"/>
    <x v="0"/>
    <x v="9"/>
    <x v="0"/>
    <x v="0"/>
    <x v="3"/>
    <x v="0"/>
    <x v="0"/>
    <x v="0"/>
    <x v="0"/>
    <x v="0"/>
  </r>
  <r>
    <x v="0"/>
    <s v="J7"/>
    <x v="0"/>
    <x v="10"/>
    <x v="0"/>
    <x v="0"/>
    <x v="0"/>
    <x v="0"/>
    <x v="0"/>
    <x v="0"/>
    <x v="0"/>
    <x v="0"/>
  </r>
  <r>
    <x v="0"/>
    <s v="J7"/>
    <x v="0"/>
    <x v="11"/>
    <x v="0"/>
    <x v="0"/>
    <x v="0"/>
    <x v="0"/>
    <x v="0"/>
    <x v="0"/>
    <x v="0"/>
    <x v="0"/>
  </r>
  <r>
    <x v="0"/>
    <s v="J7"/>
    <x v="0"/>
    <x v="12"/>
    <x v="0"/>
    <x v="0"/>
    <x v="3"/>
    <x v="0"/>
    <x v="0"/>
    <x v="0"/>
    <x v="0"/>
    <x v="0"/>
  </r>
  <r>
    <x v="0"/>
    <s v="J7"/>
    <x v="0"/>
    <x v="13"/>
    <x v="0"/>
    <x v="0"/>
    <x v="2"/>
    <x v="0"/>
    <x v="0"/>
    <x v="0"/>
    <x v="0"/>
    <x v="0"/>
  </r>
  <r>
    <x v="0"/>
    <s v="J7"/>
    <x v="0"/>
    <x v="14"/>
    <x v="0"/>
    <x v="0"/>
    <x v="0"/>
    <x v="0"/>
    <x v="0"/>
    <x v="0"/>
    <x v="0"/>
    <x v="0"/>
  </r>
  <r>
    <x v="0"/>
    <s v="J7"/>
    <x v="0"/>
    <x v="15"/>
    <x v="0"/>
    <x v="0"/>
    <x v="0"/>
    <x v="0"/>
    <x v="0"/>
    <x v="0"/>
    <x v="0"/>
    <x v="0"/>
  </r>
  <r>
    <x v="0"/>
    <s v="J7"/>
    <x v="0"/>
    <x v="16"/>
    <x v="0"/>
    <x v="0"/>
    <x v="3"/>
    <x v="0"/>
    <x v="0"/>
    <x v="0"/>
    <x v="0"/>
    <x v="0"/>
  </r>
  <r>
    <x v="0"/>
    <s v="J7"/>
    <x v="0"/>
    <x v="17"/>
    <x v="0"/>
    <x v="0"/>
    <x v="4"/>
    <x v="0"/>
    <x v="0"/>
    <x v="0"/>
    <x v="0"/>
    <x v="0"/>
  </r>
  <r>
    <x v="0"/>
    <s v="J7"/>
    <x v="0"/>
    <x v="18"/>
    <x v="0"/>
    <x v="0"/>
    <x v="3"/>
    <x v="0"/>
    <x v="0"/>
    <x v="0"/>
    <x v="0"/>
    <x v="0"/>
  </r>
  <r>
    <x v="0"/>
    <s v="J7"/>
    <x v="0"/>
    <x v="19"/>
    <x v="0"/>
    <x v="0"/>
    <x v="1"/>
    <x v="0"/>
    <x v="0"/>
    <x v="0"/>
    <x v="0"/>
    <x v="0"/>
  </r>
  <r>
    <x v="0"/>
    <s v="J7"/>
    <x v="0"/>
    <x v="20"/>
    <x v="0"/>
    <x v="0"/>
    <x v="3"/>
    <x v="0"/>
    <x v="0"/>
    <x v="0"/>
    <x v="0"/>
    <x v="0"/>
  </r>
  <r>
    <x v="0"/>
    <s v="J7"/>
    <x v="0"/>
    <x v="21"/>
    <x v="0"/>
    <x v="0"/>
    <x v="4"/>
    <x v="0"/>
    <x v="0"/>
    <x v="0"/>
    <x v="0"/>
    <x v="0"/>
  </r>
  <r>
    <x v="0"/>
    <s v="J7"/>
    <x v="0"/>
    <x v="22"/>
    <x v="0"/>
    <x v="0"/>
    <x v="0"/>
    <x v="0"/>
    <x v="0"/>
    <x v="0"/>
    <x v="0"/>
    <x v="0"/>
  </r>
  <r>
    <x v="0"/>
    <s v="J7"/>
    <x v="1"/>
    <x v="0"/>
    <x v="0"/>
    <x v="0"/>
    <x v="4"/>
    <x v="0"/>
    <x v="0"/>
    <x v="0"/>
    <x v="0"/>
    <x v="1"/>
  </r>
  <r>
    <x v="0"/>
    <s v="J7"/>
    <x v="1"/>
    <x v="1"/>
    <x v="0"/>
    <x v="0"/>
    <x v="4"/>
    <x v="0"/>
    <x v="0"/>
    <x v="0"/>
    <x v="0"/>
    <x v="1"/>
  </r>
  <r>
    <x v="0"/>
    <s v="J7"/>
    <x v="1"/>
    <x v="2"/>
    <x v="0"/>
    <x v="0"/>
    <x v="3"/>
    <x v="0"/>
    <x v="0"/>
    <x v="0"/>
    <x v="0"/>
    <x v="1"/>
  </r>
  <r>
    <x v="0"/>
    <s v="J7"/>
    <x v="1"/>
    <x v="3"/>
    <x v="0"/>
    <x v="0"/>
    <x v="0"/>
    <x v="0"/>
    <x v="0"/>
    <x v="0"/>
    <x v="0"/>
    <x v="1"/>
  </r>
  <r>
    <x v="0"/>
    <s v="J7"/>
    <x v="1"/>
    <x v="4"/>
    <x v="0"/>
    <x v="0"/>
    <x v="4"/>
    <x v="0"/>
    <x v="0"/>
    <x v="0"/>
    <x v="0"/>
    <x v="1"/>
  </r>
  <r>
    <x v="0"/>
    <s v="J7"/>
    <x v="1"/>
    <x v="5"/>
    <x v="0"/>
    <x v="0"/>
    <x v="4"/>
    <x v="0"/>
    <x v="0"/>
    <x v="0"/>
    <x v="0"/>
    <x v="1"/>
  </r>
  <r>
    <x v="0"/>
    <s v="J7"/>
    <x v="1"/>
    <x v="6"/>
    <x v="0"/>
    <x v="0"/>
    <x v="3"/>
    <x v="0"/>
    <x v="0"/>
    <x v="0"/>
    <x v="0"/>
    <x v="1"/>
  </r>
  <r>
    <x v="0"/>
    <s v="J7"/>
    <x v="1"/>
    <x v="7"/>
    <x v="0"/>
    <x v="0"/>
    <x v="0"/>
    <x v="0"/>
    <x v="0"/>
    <x v="0"/>
    <x v="0"/>
    <x v="1"/>
  </r>
  <r>
    <x v="0"/>
    <s v="J7"/>
    <x v="1"/>
    <x v="8"/>
    <x v="0"/>
    <x v="0"/>
    <x v="2"/>
    <x v="0"/>
    <x v="0"/>
    <x v="0"/>
    <x v="0"/>
    <x v="1"/>
  </r>
  <r>
    <x v="0"/>
    <s v="J7"/>
    <x v="1"/>
    <x v="9"/>
    <x v="0"/>
    <x v="0"/>
    <x v="4"/>
    <x v="0"/>
    <x v="0"/>
    <x v="0"/>
    <x v="0"/>
    <x v="1"/>
  </r>
  <r>
    <x v="0"/>
    <s v="J7"/>
    <x v="1"/>
    <x v="10"/>
    <x v="0"/>
    <x v="0"/>
    <x v="1"/>
    <x v="0"/>
    <x v="0"/>
    <x v="0"/>
    <x v="0"/>
    <x v="1"/>
  </r>
  <r>
    <x v="0"/>
    <s v="J7"/>
    <x v="1"/>
    <x v="11"/>
    <x v="0"/>
    <x v="0"/>
    <x v="0"/>
    <x v="0"/>
    <x v="0"/>
    <x v="0"/>
    <x v="0"/>
    <x v="1"/>
  </r>
  <r>
    <x v="0"/>
    <s v="J7"/>
    <x v="1"/>
    <x v="12"/>
    <x v="0"/>
    <x v="0"/>
    <x v="1"/>
    <x v="0"/>
    <x v="0"/>
    <x v="0"/>
    <x v="0"/>
    <x v="1"/>
  </r>
  <r>
    <x v="0"/>
    <s v="J7"/>
    <x v="1"/>
    <x v="13"/>
    <x v="0"/>
    <x v="0"/>
    <x v="2"/>
    <x v="0"/>
    <x v="0"/>
    <x v="0"/>
    <x v="0"/>
    <x v="1"/>
  </r>
  <r>
    <x v="0"/>
    <s v="J7"/>
    <x v="1"/>
    <x v="14"/>
    <x v="0"/>
    <x v="0"/>
    <x v="3"/>
    <x v="0"/>
    <x v="0"/>
    <x v="0"/>
    <x v="0"/>
    <x v="1"/>
  </r>
  <r>
    <x v="0"/>
    <s v="J7"/>
    <x v="1"/>
    <x v="15"/>
    <x v="0"/>
    <x v="0"/>
    <x v="3"/>
    <x v="0"/>
    <x v="0"/>
    <x v="0"/>
    <x v="0"/>
    <x v="1"/>
  </r>
  <r>
    <x v="0"/>
    <s v="J7"/>
    <x v="1"/>
    <x v="16"/>
    <x v="0"/>
    <x v="0"/>
    <x v="4"/>
    <x v="0"/>
    <x v="0"/>
    <x v="0"/>
    <x v="0"/>
    <x v="1"/>
  </r>
  <r>
    <x v="0"/>
    <s v="J7"/>
    <x v="1"/>
    <x v="17"/>
    <x v="0"/>
    <x v="0"/>
    <x v="4"/>
    <x v="0"/>
    <x v="0"/>
    <x v="0"/>
    <x v="0"/>
    <x v="1"/>
  </r>
  <r>
    <x v="0"/>
    <s v="J7"/>
    <x v="1"/>
    <x v="18"/>
    <x v="0"/>
    <x v="0"/>
    <x v="0"/>
    <x v="0"/>
    <x v="0"/>
    <x v="0"/>
    <x v="0"/>
    <x v="1"/>
  </r>
  <r>
    <x v="0"/>
    <s v="J7"/>
    <x v="1"/>
    <x v="19"/>
    <x v="0"/>
    <x v="0"/>
    <x v="2"/>
    <x v="0"/>
    <x v="0"/>
    <x v="0"/>
    <x v="0"/>
    <x v="1"/>
  </r>
  <r>
    <x v="0"/>
    <s v="J7"/>
    <x v="1"/>
    <x v="20"/>
    <x v="0"/>
    <x v="0"/>
    <x v="0"/>
    <x v="0"/>
    <x v="0"/>
    <x v="0"/>
    <x v="0"/>
    <x v="1"/>
  </r>
  <r>
    <x v="0"/>
    <s v="J7"/>
    <x v="1"/>
    <x v="21"/>
    <x v="0"/>
    <x v="0"/>
    <x v="3"/>
    <x v="0"/>
    <x v="0"/>
    <x v="0"/>
    <x v="0"/>
    <x v="1"/>
  </r>
  <r>
    <x v="0"/>
    <s v="J7"/>
    <x v="1"/>
    <x v="22"/>
    <x v="0"/>
    <x v="0"/>
    <x v="1"/>
    <x v="0"/>
    <x v="0"/>
    <x v="0"/>
    <x v="0"/>
    <x v="1"/>
  </r>
  <r>
    <x v="0"/>
    <s v="J7"/>
    <x v="1"/>
    <x v="23"/>
    <x v="0"/>
    <x v="0"/>
    <x v="0"/>
    <x v="0"/>
    <x v="0"/>
    <x v="0"/>
    <x v="0"/>
    <x v="1"/>
  </r>
  <r>
    <x v="0"/>
    <s v="J7"/>
    <x v="1"/>
    <x v="24"/>
    <x v="0"/>
    <x v="0"/>
    <x v="1"/>
    <x v="0"/>
    <x v="0"/>
    <x v="0"/>
    <x v="0"/>
    <x v="1"/>
  </r>
  <r>
    <x v="0"/>
    <s v="J7"/>
    <x v="1"/>
    <x v="0"/>
    <x v="0"/>
    <x v="0"/>
    <x v="1"/>
    <x v="0"/>
    <x v="0"/>
    <x v="0"/>
    <x v="0"/>
    <x v="1"/>
  </r>
  <r>
    <x v="0"/>
    <s v="J7"/>
    <x v="1"/>
    <x v="1"/>
    <x v="0"/>
    <x v="0"/>
    <x v="0"/>
    <x v="0"/>
    <x v="0"/>
    <x v="0"/>
    <x v="0"/>
    <x v="1"/>
  </r>
  <r>
    <x v="0"/>
    <s v="J7"/>
    <x v="2"/>
    <x v="2"/>
    <x v="0"/>
    <x v="0"/>
    <x v="2"/>
    <x v="0"/>
    <x v="0"/>
    <x v="0"/>
    <x v="0"/>
    <x v="1"/>
  </r>
  <r>
    <x v="0"/>
    <s v="J7"/>
    <x v="2"/>
    <x v="3"/>
    <x v="0"/>
    <x v="0"/>
    <x v="2"/>
    <x v="0"/>
    <x v="0"/>
    <x v="0"/>
    <x v="0"/>
    <x v="1"/>
  </r>
  <r>
    <x v="0"/>
    <s v="J7"/>
    <x v="2"/>
    <x v="4"/>
    <x v="0"/>
    <x v="0"/>
    <x v="1"/>
    <x v="0"/>
    <x v="0"/>
    <x v="0"/>
    <x v="0"/>
    <x v="1"/>
  </r>
  <r>
    <x v="0"/>
    <s v="J7"/>
    <x v="2"/>
    <x v="5"/>
    <x v="0"/>
    <x v="0"/>
    <x v="4"/>
    <x v="0"/>
    <x v="0"/>
    <x v="0"/>
    <x v="0"/>
    <x v="1"/>
  </r>
  <r>
    <x v="0"/>
    <s v="J7"/>
    <x v="2"/>
    <x v="6"/>
    <x v="0"/>
    <x v="0"/>
    <x v="4"/>
    <x v="0"/>
    <x v="0"/>
    <x v="0"/>
    <x v="0"/>
    <x v="1"/>
  </r>
  <r>
    <x v="0"/>
    <s v="J7"/>
    <x v="2"/>
    <x v="7"/>
    <x v="0"/>
    <x v="0"/>
    <x v="2"/>
    <x v="0"/>
    <x v="0"/>
    <x v="0"/>
    <x v="0"/>
    <x v="1"/>
  </r>
  <r>
    <x v="0"/>
    <s v="J7"/>
    <x v="2"/>
    <x v="8"/>
    <x v="0"/>
    <x v="0"/>
    <x v="3"/>
    <x v="0"/>
    <x v="0"/>
    <x v="0"/>
    <x v="0"/>
    <x v="1"/>
  </r>
  <r>
    <x v="0"/>
    <s v="J7"/>
    <x v="2"/>
    <x v="9"/>
    <x v="0"/>
    <x v="0"/>
    <x v="2"/>
    <x v="0"/>
    <x v="0"/>
    <x v="0"/>
    <x v="0"/>
    <x v="1"/>
  </r>
  <r>
    <x v="0"/>
    <s v="J7"/>
    <x v="2"/>
    <x v="10"/>
    <x v="0"/>
    <x v="0"/>
    <x v="2"/>
    <x v="0"/>
    <x v="0"/>
    <x v="0"/>
    <x v="0"/>
    <x v="1"/>
  </r>
  <r>
    <x v="0"/>
    <s v="J7"/>
    <x v="2"/>
    <x v="11"/>
    <x v="0"/>
    <x v="0"/>
    <x v="3"/>
    <x v="0"/>
    <x v="0"/>
    <x v="0"/>
    <x v="0"/>
    <x v="1"/>
  </r>
  <r>
    <x v="0"/>
    <s v="J7"/>
    <x v="2"/>
    <x v="12"/>
    <x v="0"/>
    <x v="0"/>
    <x v="4"/>
    <x v="0"/>
    <x v="0"/>
    <x v="0"/>
    <x v="0"/>
    <x v="1"/>
  </r>
  <r>
    <x v="0"/>
    <s v="J7"/>
    <x v="2"/>
    <x v="13"/>
    <x v="0"/>
    <x v="0"/>
    <x v="1"/>
    <x v="0"/>
    <x v="0"/>
    <x v="0"/>
    <x v="0"/>
    <x v="1"/>
  </r>
  <r>
    <x v="0"/>
    <s v="J7"/>
    <x v="2"/>
    <x v="14"/>
    <x v="0"/>
    <x v="0"/>
    <x v="1"/>
    <x v="0"/>
    <x v="0"/>
    <x v="0"/>
    <x v="0"/>
    <x v="1"/>
  </r>
  <r>
    <x v="0"/>
    <s v="J7"/>
    <x v="2"/>
    <x v="15"/>
    <x v="0"/>
    <x v="0"/>
    <x v="4"/>
    <x v="0"/>
    <x v="0"/>
    <x v="0"/>
    <x v="0"/>
    <x v="1"/>
  </r>
  <r>
    <x v="0"/>
    <s v="J7"/>
    <x v="2"/>
    <x v="16"/>
    <x v="0"/>
    <x v="0"/>
    <x v="4"/>
    <x v="0"/>
    <x v="0"/>
    <x v="0"/>
    <x v="0"/>
    <x v="1"/>
  </r>
  <r>
    <x v="0"/>
    <s v="J7"/>
    <x v="2"/>
    <x v="17"/>
    <x v="0"/>
    <x v="0"/>
    <x v="4"/>
    <x v="0"/>
    <x v="0"/>
    <x v="0"/>
    <x v="0"/>
    <x v="1"/>
  </r>
  <r>
    <x v="0"/>
    <s v="J7"/>
    <x v="2"/>
    <x v="18"/>
    <x v="0"/>
    <x v="0"/>
    <x v="0"/>
    <x v="0"/>
    <x v="0"/>
    <x v="0"/>
    <x v="0"/>
    <x v="1"/>
  </r>
  <r>
    <x v="0"/>
    <s v="J7"/>
    <x v="2"/>
    <x v="19"/>
    <x v="0"/>
    <x v="0"/>
    <x v="1"/>
    <x v="0"/>
    <x v="0"/>
    <x v="0"/>
    <x v="0"/>
    <x v="1"/>
  </r>
  <r>
    <x v="0"/>
    <s v="J7"/>
    <x v="2"/>
    <x v="20"/>
    <x v="0"/>
    <x v="0"/>
    <x v="4"/>
    <x v="0"/>
    <x v="0"/>
    <x v="0"/>
    <x v="0"/>
    <x v="1"/>
  </r>
  <r>
    <x v="0"/>
    <s v="J7"/>
    <x v="2"/>
    <x v="21"/>
    <x v="0"/>
    <x v="0"/>
    <x v="1"/>
    <x v="0"/>
    <x v="0"/>
    <x v="0"/>
    <x v="0"/>
    <x v="1"/>
  </r>
  <r>
    <x v="0"/>
    <s v="J7"/>
    <x v="2"/>
    <x v="22"/>
    <x v="0"/>
    <x v="0"/>
    <x v="3"/>
    <x v="0"/>
    <x v="0"/>
    <x v="0"/>
    <x v="0"/>
    <x v="1"/>
  </r>
  <r>
    <x v="0"/>
    <s v="J7"/>
    <x v="2"/>
    <x v="23"/>
    <x v="0"/>
    <x v="0"/>
    <x v="2"/>
    <x v="0"/>
    <x v="0"/>
    <x v="0"/>
    <x v="0"/>
    <x v="1"/>
  </r>
  <r>
    <x v="0"/>
    <s v="J7"/>
    <x v="2"/>
    <x v="24"/>
    <x v="0"/>
    <x v="0"/>
    <x v="0"/>
    <x v="0"/>
    <x v="0"/>
    <x v="0"/>
    <x v="0"/>
    <x v="1"/>
  </r>
  <r>
    <x v="0"/>
    <s v="J7"/>
    <x v="3"/>
    <x v="0"/>
    <x v="0"/>
    <x v="0"/>
    <x v="2"/>
    <x v="0"/>
    <x v="0"/>
    <x v="0"/>
    <x v="0"/>
    <x v="2"/>
  </r>
  <r>
    <x v="0"/>
    <s v="J7"/>
    <x v="3"/>
    <x v="1"/>
    <x v="0"/>
    <x v="0"/>
    <x v="3"/>
    <x v="0"/>
    <x v="0"/>
    <x v="0"/>
    <x v="0"/>
    <x v="2"/>
  </r>
  <r>
    <x v="0"/>
    <s v="J7"/>
    <x v="3"/>
    <x v="2"/>
    <x v="0"/>
    <x v="0"/>
    <x v="0"/>
    <x v="0"/>
    <x v="0"/>
    <x v="0"/>
    <x v="0"/>
    <x v="2"/>
  </r>
  <r>
    <x v="0"/>
    <s v="J7"/>
    <x v="3"/>
    <x v="3"/>
    <x v="0"/>
    <x v="0"/>
    <x v="2"/>
    <x v="0"/>
    <x v="0"/>
    <x v="0"/>
    <x v="0"/>
    <x v="2"/>
  </r>
  <r>
    <x v="0"/>
    <s v="J7"/>
    <x v="3"/>
    <x v="4"/>
    <x v="0"/>
    <x v="0"/>
    <x v="3"/>
    <x v="0"/>
    <x v="0"/>
    <x v="0"/>
    <x v="0"/>
    <x v="2"/>
  </r>
  <r>
    <x v="0"/>
    <s v="J7"/>
    <x v="3"/>
    <x v="5"/>
    <x v="0"/>
    <x v="0"/>
    <x v="4"/>
    <x v="0"/>
    <x v="0"/>
    <x v="0"/>
    <x v="0"/>
    <x v="2"/>
  </r>
  <r>
    <x v="0"/>
    <s v="J7"/>
    <x v="3"/>
    <x v="6"/>
    <x v="0"/>
    <x v="0"/>
    <x v="0"/>
    <x v="0"/>
    <x v="0"/>
    <x v="0"/>
    <x v="0"/>
    <x v="2"/>
  </r>
  <r>
    <x v="0"/>
    <s v="J7"/>
    <x v="3"/>
    <x v="7"/>
    <x v="0"/>
    <x v="0"/>
    <x v="0"/>
    <x v="0"/>
    <x v="0"/>
    <x v="0"/>
    <x v="0"/>
    <x v="2"/>
  </r>
  <r>
    <x v="0"/>
    <s v="J7"/>
    <x v="3"/>
    <x v="8"/>
    <x v="0"/>
    <x v="0"/>
    <x v="1"/>
    <x v="0"/>
    <x v="0"/>
    <x v="0"/>
    <x v="0"/>
    <x v="2"/>
  </r>
  <r>
    <x v="0"/>
    <s v="J7"/>
    <x v="3"/>
    <x v="9"/>
    <x v="0"/>
    <x v="0"/>
    <x v="4"/>
    <x v="0"/>
    <x v="0"/>
    <x v="0"/>
    <x v="0"/>
    <x v="2"/>
  </r>
  <r>
    <x v="0"/>
    <s v="J7"/>
    <x v="3"/>
    <x v="10"/>
    <x v="0"/>
    <x v="0"/>
    <x v="3"/>
    <x v="0"/>
    <x v="0"/>
    <x v="0"/>
    <x v="0"/>
    <x v="2"/>
  </r>
  <r>
    <x v="0"/>
    <s v="J7"/>
    <x v="3"/>
    <x v="11"/>
    <x v="0"/>
    <x v="0"/>
    <x v="1"/>
    <x v="0"/>
    <x v="0"/>
    <x v="0"/>
    <x v="0"/>
    <x v="2"/>
  </r>
  <r>
    <x v="0"/>
    <s v="J7"/>
    <x v="3"/>
    <x v="12"/>
    <x v="0"/>
    <x v="0"/>
    <x v="2"/>
    <x v="0"/>
    <x v="0"/>
    <x v="0"/>
    <x v="0"/>
    <x v="2"/>
  </r>
  <r>
    <x v="0"/>
    <s v="J7"/>
    <x v="3"/>
    <x v="13"/>
    <x v="0"/>
    <x v="0"/>
    <x v="0"/>
    <x v="0"/>
    <x v="0"/>
    <x v="0"/>
    <x v="0"/>
    <x v="2"/>
  </r>
  <r>
    <x v="0"/>
    <s v="J7"/>
    <x v="3"/>
    <x v="14"/>
    <x v="0"/>
    <x v="0"/>
    <x v="0"/>
    <x v="0"/>
    <x v="0"/>
    <x v="0"/>
    <x v="0"/>
    <x v="2"/>
  </r>
  <r>
    <x v="0"/>
    <s v="J7"/>
    <x v="3"/>
    <x v="15"/>
    <x v="0"/>
    <x v="0"/>
    <x v="0"/>
    <x v="0"/>
    <x v="0"/>
    <x v="0"/>
    <x v="0"/>
    <x v="2"/>
  </r>
  <r>
    <x v="0"/>
    <s v="J7"/>
    <x v="3"/>
    <x v="16"/>
    <x v="0"/>
    <x v="0"/>
    <x v="2"/>
    <x v="0"/>
    <x v="0"/>
    <x v="0"/>
    <x v="0"/>
    <x v="2"/>
  </r>
  <r>
    <x v="0"/>
    <s v="J7"/>
    <x v="3"/>
    <x v="17"/>
    <x v="0"/>
    <x v="0"/>
    <x v="1"/>
    <x v="0"/>
    <x v="0"/>
    <x v="0"/>
    <x v="0"/>
    <x v="2"/>
  </r>
  <r>
    <x v="0"/>
    <s v="J7"/>
    <x v="3"/>
    <x v="18"/>
    <x v="0"/>
    <x v="0"/>
    <x v="4"/>
    <x v="0"/>
    <x v="0"/>
    <x v="0"/>
    <x v="0"/>
    <x v="2"/>
  </r>
  <r>
    <x v="0"/>
    <s v="J7"/>
    <x v="3"/>
    <x v="19"/>
    <x v="0"/>
    <x v="0"/>
    <x v="2"/>
    <x v="0"/>
    <x v="0"/>
    <x v="0"/>
    <x v="0"/>
    <x v="2"/>
  </r>
  <r>
    <x v="0"/>
    <s v="J7"/>
    <x v="3"/>
    <x v="20"/>
    <x v="0"/>
    <x v="0"/>
    <x v="3"/>
    <x v="0"/>
    <x v="0"/>
    <x v="0"/>
    <x v="0"/>
    <x v="2"/>
  </r>
  <r>
    <x v="0"/>
    <s v="J7"/>
    <x v="3"/>
    <x v="21"/>
    <x v="0"/>
    <x v="0"/>
    <x v="3"/>
    <x v="0"/>
    <x v="0"/>
    <x v="0"/>
    <x v="0"/>
    <x v="2"/>
  </r>
  <r>
    <x v="0"/>
    <s v="J7"/>
    <x v="3"/>
    <x v="22"/>
    <x v="0"/>
    <x v="0"/>
    <x v="0"/>
    <x v="0"/>
    <x v="0"/>
    <x v="0"/>
    <x v="0"/>
    <x v="2"/>
  </r>
  <r>
    <x v="0"/>
    <s v="J7"/>
    <x v="3"/>
    <x v="23"/>
    <x v="0"/>
    <x v="0"/>
    <x v="4"/>
    <x v="0"/>
    <x v="0"/>
    <x v="0"/>
    <x v="0"/>
    <x v="2"/>
  </r>
  <r>
    <x v="0"/>
    <s v="J7"/>
    <x v="3"/>
    <x v="24"/>
    <x v="0"/>
    <x v="0"/>
    <x v="3"/>
    <x v="0"/>
    <x v="0"/>
    <x v="0"/>
    <x v="0"/>
    <x v="2"/>
  </r>
  <r>
    <x v="0"/>
    <s v="J7"/>
    <x v="3"/>
    <x v="25"/>
    <x v="0"/>
    <x v="0"/>
    <x v="2"/>
    <x v="0"/>
    <x v="0"/>
    <x v="0"/>
    <x v="0"/>
    <x v="2"/>
  </r>
  <r>
    <x v="0"/>
    <s v="J7"/>
    <x v="3"/>
    <x v="26"/>
    <x v="0"/>
    <x v="0"/>
    <x v="1"/>
    <x v="0"/>
    <x v="0"/>
    <x v="0"/>
    <x v="0"/>
    <x v="2"/>
  </r>
  <r>
    <x v="1"/>
    <s v="(June 2007)"/>
    <x v="4"/>
    <x v="27"/>
    <x v="0"/>
    <x v="1"/>
    <x v="5"/>
    <x v="1"/>
    <x v="1"/>
    <x v="1"/>
    <x v="1"/>
    <x v="3"/>
  </r>
  <r>
    <x v="2"/>
    <n v="46"/>
    <x v="0"/>
    <x v="0"/>
    <x v="0"/>
    <x v="0"/>
    <x v="4"/>
    <x v="0"/>
    <x v="0"/>
    <x v="0"/>
    <x v="0"/>
    <x v="2"/>
  </r>
  <r>
    <x v="2"/>
    <n v="46"/>
    <x v="0"/>
    <x v="1"/>
    <x v="0"/>
    <x v="0"/>
    <x v="1"/>
    <x v="0"/>
    <x v="0"/>
    <x v="0"/>
    <x v="0"/>
    <x v="2"/>
  </r>
  <r>
    <x v="2"/>
    <n v="46"/>
    <x v="0"/>
    <x v="2"/>
    <x v="0"/>
    <x v="0"/>
    <x v="3"/>
    <x v="0"/>
    <x v="0"/>
    <x v="0"/>
    <x v="0"/>
    <x v="2"/>
  </r>
  <r>
    <x v="2"/>
    <n v="46"/>
    <x v="0"/>
    <x v="3"/>
    <x v="0"/>
    <x v="0"/>
    <x v="0"/>
    <x v="0"/>
    <x v="0"/>
    <x v="0"/>
    <x v="0"/>
    <x v="2"/>
  </r>
  <r>
    <x v="2"/>
    <n v="46"/>
    <x v="0"/>
    <x v="4"/>
    <x v="0"/>
    <x v="0"/>
    <x v="2"/>
    <x v="0"/>
    <x v="0"/>
    <x v="0"/>
    <x v="0"/>
    <x v="2"/>
  </r>
  <r>
    <x v="2"/>
    <n v="46"/>
    <x v="0"/>
    <x v="5"/>
    <x v="0"/>
    <x v="0"/>
    <x v="3"/>
    <x v="0"/>
    <x v="0"/>
    <x v="0"/>
    <x v="0"/>
    <x v="2"/>
  </r>
  <r>
    <x v="2"/>
    <n v="46"/>
    <x v="0"/>
    <x v="6"/>
    <x v="0"/>
    <x v="0"/>
    <x v="3"/>
    <x v="0"/>
    <x v="0"/>
    <x v="0"/>
    <x v="0"/>
    <x v="2"/>
  </r>
  <r>
    <x v="2"/>
    <n v="46"/>
    <x v="0"/>
    <x v="7"/>
    <x v="0"/>
    <x v="0"/>
    <x v="0"/>
    <x v="0"/>
    <x v="0"/>
    <x v="0"/>
    <x v="0"/>
    <x v="2"/>
  </r>
  <r>
    <x v="2"/>
    <n v="46"/>
    <x v="0"/>
    <x v="8"/>
    <x v="0"/>
    <x v="0"/>
    <x v="5"/>
    <x v="0"/>
    <x v="0"/>
    <x v="0"/>
    <x v="0"/>
    <x v="2"/>
  </r>
  <r>
    <x v="2"/>
    <n v="46"/>
    <x v="0"/>
    <x v="9"/>
    <x v="0"/>
    <x v="0"/>
    <x v="2"/>
    <x v="0"/>
    <x v="0"/>
    <x v="0"/>
    <x v="0"/>
    <x v="2"/>
  </r>
  <r>
    <x v="2"/>
    <n v="46"/>
    <x v="0"/>
    <x v="10"/>
    <x v="0"/>
    <x v="0"/>
    <x v="0"/>
    <x v="0"/>
    <x v="0"/>
    <x v="0"/>
    <x v="0"/>
    <x v="2"/>
  </r>
  <r>
    <x v="2"/>
    <n v="46"/>
    <x v="0"/>
    <x v="11"/>
    <x v="0"/>
    <x v="0"/>
    <x v="4"/>
    <x v="0"/>
    <x v="0"/>
    <x v="0"/>
    <x v="0"/>
    <x v="2"/>
  </r>
  <r>
    <x v="2"/>
    <n v="46"/>
    <x v="0"/>
    <x v="12"/>
    <x v="0"/>
    <x v="0"/>
    <x v="2"/>
    <x v="0"/>
    <x v="0"/>
    <x v="0"/>
    <x v="0"/>
    <x v="2"/>
  </r>
  <r>
    <x v="2"/>
    <n v="46"/>
    <x v="0"/>
    <x v="13"/>
    <x v="0"/>
    <x v="0"/>
    <x v="1"/>
    <x v="0"/>
    <x v="0"/>
    <x v="0"/>
    <x v="0"/>
    <x v="2"/>
  </r>
  <r>
    <x v="2"/>
    <n v="46"/>
    <x v="0"/>
    <x v="14"/>
    <x v="0"/>
    <x v="0"/>
    <x v="1"/>
    <x v="0"/>
    <x v="0"/>
    <x v="0"/>
    <x v="0"/>
    <x v="2"/>
  </r>
  <r>
    <x v="2"/>
    <n v="46"/>
    <x v="0"/>
    <x v="15"/>
    <x v="0"/>
    <x v="0"/>
    <x v="0"/>
    <x v="0"/>
    <x v="0"/>
    <x v="0"/>
    <x v="0"/>
    <x v="2"/>
  </r>
  <r>
    <x v="2"/>
    <n v="46"/>
    <x v="0"/>
    <x v="16"/>
    <x v="0"/>
    <x v="0"/>
    <x v="3"/>
    <x v="0"/>
    <x v="0"/>
    <x v="0"/>
    <x v="0"/>
    <x v="2"/>
  </r>
  <r>
    <x v="2"/>
    <n v="46"/>
    <x v="0"/>
    <x v="17"/>
    <x v="0"/>
    <x v="0"/>
    <x v="1"/>
    <x v="0"/>
    <x v="0"/>
    <x v="0"/>
    <x v="0"/>
    <x v="2"/>
  </r>
  <r>
    <x v="2"/>
    <n v="46"/>
    <x v="0"/>
    <x v="18"/>
    <x v="0"/>
    <x v="0"/>
    <x v="3"/>
    <x v="0"/>
    <x v="0"/>
    <x v="0"/>
    <x v="0"/>
    <x v="2"/>
  </r>
  <r>
    <x v="2"/>
    <n v="46"/>
    <x v="0"/>
    <x v="19"/>
    <x v="0"/>
    <x v="0"/>
    <x v="4"/>
    <x v="0"/>
    <x v="0"/>
    <x v="0"/>
    <x v="0"/>
    <x v="2"/>
  </r>
  <r>
    <x v="2"/>
    <n v="46"/>
    <x v="0"/>
    <x v="20"/>
    <x v="0"/>
    <x v="0"/>
    <x v="2"/>
    <x v="0"/>
    <x v="0"/>
    <x v="0"/>
    <x v="0"/>
    <x v="2"/>
  </r>
  <r>
    <x v="2"/>
    <n v="46"/>
    <x v="0"/>
    <x v="21"/>
    <x v="0"/>
    <x v="0"/>
    <x v="2"/>
    <x v="0"/>
    <x v="0"/>
    <x v="0"/>
    <x v="0"/>
    <x v="2"/>
  </r>
  <r>
    <x v="2"/>
    <n v="46"/>
    <x v="0"/>
    <x v="22"/>
    <x v="0"/>
    <x v="0"/>
    <x v="3"/>
    <x v="0"/>
    <x v="0"/>
    <x v="0"/>
    <x v="0"/>
    <x v="2"/>
  </r>
  <r>
    <x v="2"/>
    <n v="46"/>
    <x v="0"/>
    <x v="23"/>
    <x v="0"/>
    <x v="0"/>
    <x v="1"/>
    <x v="0"/>
    <x v="0"/>
    <x v="0"/>
    <x v="0"/>
    <x v="2"/>
  </r>
  <r>
    <x v="2"/>
    <n v="46"/>
    <x v="0"/>
    <x v="24"/>
    <x v="0"/>
    <x v="0"/>
    <x v="0"/>
    <x v="0"/>
    <x v="0"/>
    <x v="0"/>
    <x v="0"/>
    <x v="2"/>
  </r>
  <r>
    <x v="2"/>
    <n v="46"/>
    <x v="0"/>
    <x v="25"/>
    <x v="0"/>
    <x v="0"/>
    <x v="2"/>
    <x v="0"/>
    <x v="0"/>
    <x v="0"/>
    <x v="0"/>
    <x v="2"/>
  </r>
  <r>
    <x v="2"/>
    <n v="46"/>
    <x v="0"/>
    <x v="26"/>
    <x v="0"/>
    <x v="0"/>
    <x v="1"/>
    <x v="0"/>
    <x v="0"/>
    <x v="0"/>
    <x v="0"/>
    <x v="2"/>
  </r>
  <r>
    <x v="2"/>
    <n v="46"/>
    <x v="1"/>
    <x v="0"/>
    <x v="0"/>
    <x v="0"/>
    <x v="3"/>
    <x v="0"/>
    <x v="0"/>
    <x v="0"/>
    <x v="0"/>
    <x v="1"/>
  </r>
  <r>
    <x v="2"/>
    <n v="46"/>
    <x v="1"/>
    <x v="1"/>
    <x v="0"/>
    <x v="0"/>
    <x v="2"/>
    <x v="0"/>
    <x v="0"/>
    <x v="0"/>
    <x v="0"/>
    <x v="1"/>
  </r>
  <r>
    <x v="2"/>
    <n v="46"/>
    <x v="1"/>
    <x v="2"/>
    <x v="0"/>
    <x v="0"/>
    <x v="4"/>
    <x v="0"/>
    <x v="0"/>
    <x v="0"/>
    <x v="0"/>
    <x v="1"/>
  </r>
  <r>
    <x v="2"/>
    <n v="46"/>
    <x v="1"/>
    <x v="3"/>
    <x v="0"/>
    <x v="0"/>
    <x v="0"/>
    <x v="0"/>
    <x v="0"/>
    <x v="0"/>
    <x v="0"/>
    <x v="1"/>
  </r>
  <r>
    <x v="2"/>
    <n v="46"/>
    <x v="1"/>
    <x v="4"/>
    <x v="0"/>
    <x v="0"/>
    <x v="0"/>
    <x v="0"/>
    <x v="0"/>
    <x v="0"/>
    <x v="0"/>
    <x v="1"/>
  </r>
  <r>
    <x v="2"/>
    <n v="46"/>
    <x v="1"/>
    <x v="5"/>
    <x v="0"/>
    <x v="0"/>
    <x v="4"/>
    <x v="0"/>
    <x v="0"/>
    <x v="0"/>
    <x v="0"/>
    <x v="1"/>
  </r>
  <r>
    <x v="2"/>
    <n v="46"/>
    <x v="1"/>
    <x v="6"/>
    <x v="0"/>
    <x v="0"/>
    <x v="4"/>
    <x v="0"/>
    <x v="0"/>
    <x v="0"/>
    <x v="0"/>
    <x v="1"/>
  </r>
  <r>
    <x v="2"/>
    <n v="46"/>
    <x v="1"/>
    <x v="7"/>
    <x v="0"/>
    <x v="0"/>
    <x v="2"/>
    <x v="0"/>
    <x v="0"/>
    <x v="0"/>
    <x v="0"/>
    <x v="1"/>
  </r>
  <r>
    <x v="2"/>
    <n v="46"/>
    <x v="1"/>
    <x v="8"/>
    <x v="0"/>
    <x v="0"/>
    <x v="4"/>
    <x v="0"/>
    <x v="0"/>
    <x v="0"/>
    <x v="0"/>
    <x v="1"/>
  </r>
  <r>
    <x v="2"/>
    <n v="46"/>
    <x v="1"/>
    <x v="9"/>
    <x v="0"/>
    <x v="0"/>
    <x v="0"/>
    <x v="0"/>
    <x v="0"/>
    <x v="0"/>
    <x v="0"/>
    <x v="1"/>
  </r>
  <r>
    <x v="2"/>
    <n v="46"/>
    <x v="1"/>
    <x v="10"/>
    <x v="0"/>
    <x v="0"/>
    <x v="0"/>
    <x v="0"/>
    <x v="0"/>
    <x v="0"/>
    <x v="0"/>
    <x v="1"/>
  </r>
  <r>
    <x v="2"/>
    <n v="46"/>
    <x v="1"/>
    <x v="11"/>
    <x v="0"/>
    <x v="0"/>
    <x v="2"/>
    <x v="0"/>
    <x v="0"/>
    <x v="0"/>
    <x v="0"/>
    <x v="1"/>
  </r>
  <r>
    <x v="2"/>
    <n v="46"/>
    <x v="1"/>
    <x v="12"/>
    <x v="0"/>
    <x v="0"/>
    <x v="3"/>
    <x v="0"/>
    <x v="0"/>
    <x v="0"/>
    <x v="0"/>
    <x v="1"/>
  </r>
  <r>
    <x v="2"/>
    <n v="46"/>
    <x v="1"/>
    <x v="13"/>
    <x v="0"/>
    <x v="0"/>
    <x v="2"/>
    <x v="0"/>
    <x v="0"/>
    <x v="0"/>
    <x v="0"/>
    <x v="1"/>
  </r>
  <r>
    <x v="2"/>
    <n v="46"/>
    <x v="1"/>
    <x v="14"/>
    <x v="0"/>
    <x v="0"/>
    <x v="1"/>
    <x v="0"/>
    <x v="0"/>
    <x v="0"/>
    <x v="0"/>
    <x v="1"/>
  </r>
  <r>
    <x v="2"/>
    <n v="46"/>
    <x v="1"/>
    <x v="15"/>
    <x v="0"/>
    <x v="0"/>
    <x v="4"/>
    <x v="0"/>
    <x v="0"/>
    <x v="0"/>
    <x v="0"/>
    <x v="1"/>
  </r>
  <r>
    <x v="2"/>
    <n v="46"/>
    <x v="1"/>
    <x v="16"/>
    <x v="0"/>
    <x v="0"/>
    <x v="2"/>
    <x v="0"/>
    <x v="0"/>
    <x v="0"/>
    <x v="0"/>
    <x v="1"/>
  </r>
  <r>
    <x v="2"/>
    <n v="46"/>
    <x v="1"/>
    <x v="17"/>
    <x v="0"/>
    <x v="0"/>
    <x v="1"/>
    <x v="0"/>
    <x v="0"/>
    <x v="0"/>
    <x v="0"/>
    <x v="1"/>
  </r>
  <r>
    <x v="2"/>
    <n v="46"/>
    <x v="1"/>
    <x v="18"/>
    <x v="0"/>
    <x v="0"/>
    <x v="4"/>
    <x v="0"/>
    <x v="0"/>
    <x v="0"/>
    <x v="0"/>
    <x v="1"/>
  </r>
  <r>
    <x v="2"/>
    <n v="46"/>
    <x v="1"/>
    <x v="19"/>
    <x v="0"/>
    <x v="0"/>
    <x v="4"/>
    <x v="0"/>
    <x v="0"/>
    <x v="0"/>
    <x v="0"/>
    <x v="1"/>
  </r>
  <r>
    <x v="2"/>
    <n v="46"/>
    <x v="1"/>
    <x v="20"/>
    <x v="0"/>
    <x v="0"/>
    <x v="0"/>
    <x v="0"/>
    <x v="0"/>
    <x v="0"/>
    <x v="0"/>
    <x v="1"/>
  </r>
  <r>
    <x v="2"/>
    <n v="46"/>
    <x v="1"/>
    <x v="21"/>
    <x v="0"/>
    <x v="0"/>
    <x v="1"/>
    <x v="0"/>
    <x v="0"/>
    <x v="0"/>
    <x v="0"/>
    <x v="1"/>
  </r>
  <r>
    <x v="2"/>
    <n v="46"/>
    <x v="1"/>
    <x v="22"/>
    <x v="0"/>
    <x v="0"/>
    <x v="3"/>
    <x v="0"/>
    <x v="0"/>
    <x v="0"/>
    <x v="0"/>
    <x v="1"/>
  </r>
  <r>
    <x v="2"/>
    <n v="46"/>
    <x v="1"/>
    <x v="23"/>
    <x v="0"/>
    <x v="0"/>
    <x v="3"/>
    <x v="0"/>
    <x v="0"/>
    <x v="0"/>
    <x v="0"/>
    <x v="1"/>
  </r>
  <r>
    <x v="2"/>
    <n v="46"/>
    <x v="1"/>
    <x v="24"/>
    <x v="0"/>
    <x v="0"/>
    <x v="1"/>
    <x v="0"/>
    <x v="0"/>
    <x v="0"/>
    <x v="0"/>
    <x v="1"/>
  </r>
  <r>
    <x v="2"/>
    <n v="46"/>
    <x v="2"/>
    <x v="0"/>
    <x v="0"/>
    <x v="0"/>
    <x v="0"/>
    <x v="0"/>
    <x v="0"/>
    <x v="0"/>
    <x v="0"/>
    <x v="1"/>
  </r>
  <r>
    <x v="2"/>
    <n v="46"/>
    <x v="2"/>
    <x v="1"/>
    <x v="0"/>
    <x v="0"/>
    <x v="1"/>
    <x v="0"/>
    <x v="0"/>
    <x v="0"/>
    <x v="0"/>
    <x v="1"/>
  </r>
  <r>
    <x v="2"/>
    <n v="46"/>
    <x v="2"/>
    <x v="2"/>
    <x v="0"/>
    <x v="0"/>
    <x v="3"/>
    <x v="0"/>
    <x v="0"/>
    <x v="0"/>
    <x v="0"/>
    <x v="1"/>
  </r>
  <r>
    <x v="2"/>
    <n v="46"/>
    <x v="2"/>
    <x v="3"/>
    <x v="0"/>
    <x v="0"/>
    <x v="3"/>
    <x v="0"/>
    <x v="0"/>
    <x v="0"/>
    <x v="0"/>
    <x v="1"/>
  </r>
  <r>
    <x v="2"/>
    <n v="46"/>
    <x v="2"/>
    <x v="4"/>
    <x v="0"/>
    <x v="0"/>
    <x v="1"/>
    <x v="0"/>
    <x v="0"/>
    <x v="0"/>
    <x v="0"/>
    <x v="1"/>
  </r>
  <r>
    <x v="2"/>
    <n v="46"/>
    <x v="2"/>
    <x v="5"/>
    <x v="0"/>
    <x v="0"/>
    <x v="3"/>
    <x v="0"/>
    <x v="0"/>
    <x v="0"/>
    <x v="0"/>
    <x v="1"/>
  </r>
  <r>
    <x v="2"/>
    <n v="46"/>
    <x v="2"/>
    <x v="6"/>
    <x v="0"/>
    <x v="0"/>
    <x v="3"/>
    <x v="0"/>
    <x v="0"/>
    <x v="0"/>
    <x v="0"/>
    <x v="1"/>
  </r>
  <r>
    <x v="2"/>
    <n v="46"/>
    <x v="2"/>
    <x v="7"/>
    <x v="0"/>
    <x v="0"/>
    <x v="3"/>
    <x v="0"/>
    <x v="0"/>
    <x v="0"/>
    <x v="0"/>
    <x v="1"/>
  </r>
  <r>
    <x v="2"/>
    <n v="46"/>
    <x v="2"/>
    <x v="8"/>
    <x v="0"/>
    <x v="0"/>
    <x v="0"/>
    <x v="0"/>
    <x v="0"/>
    <x v="0"/>
    <x v="0"/>
    <x v="1"/>
  </r>
  <r>
    <x v="2"/>
    <n v="46"/>
    <x v="2"/>
    <x v="9"/>
    <x v="0"/>
    <x v="0"/>
    <x v="1"/>
    <x v="0"/>
    <x v="0"/>
    <x v="0"/>
    <x v="0"/>
    <x v="1"/>
  </r>
  <r>
    <x v="2"/>
    <n v="46"/>
    <x v="2"/>
    <x v="10"/>
    <x v="0"/>
    <x v="0"/>
    <x v="4"/>
    <x v="0"/>
    <x v="0"/>
    <x v="0"/>
    <x v="0"/>
    <x v="1"/>
  </r>
  <r>
    <x v="2"/>
    <n v="46"/>
    <x v="2"/>
    <x v="11"/>
    <x v="0"/>
    <x v="0"/>
    <x v="1"/>
    <x v="0"/>
    <x v="0"/>
    <x v="0"/>
    <x v="0"/>
    <x v="1"/>
  </r>
  <r>
    <x v="2"/>
    <n v="46"/>
    <x v="2"/>
    <x v="12"/>
    <x v="0"/>
    <x v="0"/>
    <x v="2"/>
    <x v="0"/>
    <x v="0"/>
    <x v="0"/>
    <x v="0"/>
    <x v="1"/>
  </r>
  <r>
    <x v="2"/>
    <n v="46"/>
    <x v="2"/>
    <x v="13"/>
    <x v="0"/>
    <x v="0"/>
    <x v="4"/>
    <x v="0"/>
    <x v="0"/>
    <x v="0"/>
    <x v="0"/>
    <x v="1"/>
  </r>
  <r>
    <x v="2"/>
    <n v="46"/>
    <x v="2"/>
    <x v="14"/>
    <x v="0"/>
    <x v="0"/>
    <x v="4"/>
    <x v="0"/>
    <x v="0"/>
    <x v="0"/>
    <x v="0"/>
    <x v="1"/>
  </r>
  <r>
    <x v="2"/>
    <n v="46"/>
    <x v="2"/>
    <x v="15"/>
    <x v="0"/>
    <x v="0"/>
    <x v="3"/>
    <x v="0"/>
    <x v="0"/>
    <x v="0"/>
    <x v="0"/>
    <x v="1"/>
  </r>
  <r>
    <x v="2"/>
    <n v="46"/>
    <x v="2"/>
    <x v="16"/>
    <x v="0"/>
    <x v="0"/>
    <x v="2"/>
    <x v="0"/>
    <x v="0"/>
    <x v="0"/>
    <x v="0"/>
    <x v="1"/>
  </r>
  <r>
    <x v="2"/>
    <n v="46"/>
    <x v="2"/>
    <x v="17"/>
    <x v="0"/>
    <x v="0"/>
    <x v="1"/>
    <x v="0"/>
    <x v="0"/>
    <x v="0"/>
    <x v="0"/>
    <x v="1"/>
  </r>
  <r>
    <x v="2"/>
    <n v="46"/>
    <x v="2"/>
    <x v="18"/>
    <x v="0"/>
    <x v="0"/>
    <x v="2"/>
    <x v="0"/>
    <x v="0"/>
    <x v="0"/>
    <x v="0"/>
    <x v="1"/>
  </r>
  <r>
    <x v="2"/>
    <n v="46"/>
    <x v="2"/>
    <x v="19"/>
    <x v="0"/>
    <x v="0"/>
    <x v="1"/>
    <x v="0"/>
    <x v="0"/>
    <x v="0"/>
    <x v="0"/>
    <x v="1"/>
  </r>
  <r>
    <x v="2"/>
    <n v="46"/>
    <x v="2"/>
    <x v="20"/>
    <x v="0"/>
    <x v="0"/>
    <x v="0"/>
    <x v="0"/>
    <x v="0"/>
    <x v="0"/>
    <x v="0"/>
    <x v="1"/>
  </r>
  <r>
    <x v="2"/>
    <n v="46"/>
    <x v="2"/>
    <x v="21"/>
    <x v="0"/>
    <x v="0"/>
    <x v="0"/>
    <x v="0"/>
    <x v="0"/>
    <x v="0"/>
    <x v="0"/>
    <x v="1"/>
  </r>
  <r>
    <x v="2"/>
    <n v="46"/>
    <x v="2"/>
    <x v="22"/>
    <x v="0"/>
    <x v="0"/>
    <x v="2"/>
    <x v="0"/>
    <x v="0"/>
    <x v="0"/>
    <x v="0"/>
    <x v="1"/>
  </r>
  <r>
    <x v="2"/>
    <n v="46"/>
    <x v="2"/>
    <x v="23"/>
    <x v="0"/>
    <x v="0"/>
    <x v="0"/>
    <x v="0"/>
    <x v="0"/>
    <x v="0"/>
    <x v="0"/>
    <x v="1"/>
  </r>
  <r>
    <x v="2"/>
    <n v="46"/>
    <x v="2"/>
    <x v="24"/>
    <x v="0"/>
    <x v="0"/>
    <x v="2"/>
    <x v="0"/>
    <x v="0"/>
    <x v="0"/>
    <x v="0"/>
    <x v="1"/>
  </r>
  <r>
    <x v="2"/>
    <n v="46"/>
    <x v="2"/>
    <x v="25"/>
    <x v="0"/>
    <x v="0"/>
    <x v="4"/>
    <x v="0"/>
    <x v="0"/>
    <x v="0"/>
    <x v="0"/>
    <x v="1"/>
  </r>
  <r>
    <x v="2"/>
    <n v="46"/>
    <x v="3"/>
    <x v="0"/>
    <x v="0"/>
    <x v="0"/>
    <x v="0"/>
    <x v="0"/>
    <x v="0"/>
    <x v="0"/>
    <x v="0"/>
    <x v="0"/>
  </r>
  <r>
    <x v="2"/>
    <n v="46"/>
    <x v="3"/>
    <x v="1"/>
    <x v="0"/>
    <x v="0"/>
    <x v="0"/>
    <x v="0"/>
    <x v="0"/>
    <x v="0"/>
    <x v="0"/>
    <x v="0"/>
  </r>
  <r>
    <x v="2"/>
    <n v="46"/>
    <x v="3"/>
    <x v="2"/>
    <x v="0"/>
    <x v="0"/>
    <x v="3"/>
    <x v="0"/>
    <x v="0"/>
    <x v="0"/>
    <x v="0"/>
    <x v="0"/>
  </r>
  <r>
    <x v="2"/>
    <n v="46"/>
    <x v="3"/>
    <x v="3"/>
    <x v="0"/>
    <x v="0"/>
    <x v="0"/>
    <x v="0"/>
    <x v="0"/>
    <x v="0"/>
    <x v="0"/>
    <x v="0"/>
  </r>
  <r>
    <x v="2"/>
    <n v="46"/>
    <x v="3"/>
    <x v="4"/>
    <x v="0"/>
    <x v="0"/>
    <x v="2"/>
    <x v="0"/>
    <x v="0"/>
    <x v="0"/>
    <x v="0"/>
    <x v="0"/>
  </r>
  <r>
    <x v="2"/>
    <n v="46"/>
    <x v="3"/>
    <x v="5"/>
    <x v="0"/>
    <x v="0"/>
    <x v="0"/>
    <x v="0"/>
    <x v="0"/>
    <x v="0"/>
    <x v="0"/>
    <x v="0"/>
  </r>
  <r>
    <x v="2"/>
    <n v="46"/>
    <x v="3"/>
    <x v="6"/>
    <x v="0"/>
    <x v="0"/>
    <x v="4"/>
    <x v="0"/>
    <x v="0"/>
    <x v="0"/>
    <x v="0"/>
    <x v="0"/>
  </r>
  <r>
    <x v="2"/>
    <n v="46"/>
    <x v="3"/>
    <x v="7"/>
    <x v="0"/>
    <x v="0"/>
    <x v="1"/>
    <x v="0"/>
    <x v="0"/>
    <x v="0"/>
    <x v="0"/>
    <x v="0"/>
  </r>
  <r>
    <x v="2"/>
    <n v="46"/>
    <x v="3"/>
    <x v="8"/>
    <x v="0"/>
    <x v="0"/>
    <x v="4"/>
    <x v="0"/>
    <x v="0"/>
    <x v="0"/>
    <x v="0"/>
    <x v="0"/>
  </r>
  <r>
    <x v="2"/>
    <n v="46"/>
    <x v="3"/>
    <x v="9"/>
    <x v="0"/>
    <x v="0"/>
    <x v="1"/>
    <x v="0"/>
    <x v="0"/>
    <x v="0"/>
    <x v="0"/>
    <x v="0"/>
  </r>
  <r>
    <x v="2"/>
    <n v="46"/>
    <x v="3"/>
    <x v="10"/>
    <x v="0"/>
    <x v="0"/>
    <x v="4"/>
    <x v="0"/>
    <x v="0"/>
    <x v="0"/>
    <x v="0"/>
    <x v="0"/>
  </r>
  <r>
    <x v="2"/>
    <n v="46"/>
    <x v="3"/>
    <x v="11"/>
    <x v="0"/>
    <x v="0"/>
    <x v="0"/>
    <x v="0"/>
    <x v="0"/>
    <x v="0"/>
    <x v="0"/>
    <x v="0"/>
  </r>
  <r>
    <x v="2"/>
    <n v="46"/>
    <x v="3"/>
    <x v="12"/>
    <x v="0"/>
    <x v="0"/>
    <x v="1"/>
    <x v="0"/>
    <x v="0"/>
    <x v="0"/>
    <x v="0"/>
    <x v="0"/>
  </r>
  <r>
    <x v="2"/>
    <n v="46"/>
    <x v="3"/>
    <x v="13"/>
    <x v="0"/>
    <x v="0"/>
    <x v="2"/>
    <x v="0"/>
    <x v="0"/>
    <x v="0"/>
    <x v="0"/>
    <x v="0"/>
  </r>
  <r>
    <x v="2"/>
    <n v="46"/>
    <x v="3"/>
    <x v="14"/>
    <x v="0"/>
    <x v="0"/>
    <x v="3"/>
    <x v="0"/>
    <x v="0"/>
    <x v="0"/>
    <x v="0"/>
    <x v="0"/>
  </r>
  <r>
    <x v="2"/>
    <n v="46"/>
    <x v="3"/>
    <x v="15"/>
    <x v="0"/>
    <x v="0"/>
    <x v="4"/>
    <x v="0"/>
    <x v="0"/>
    <x v="0"/>
    <x v="0"/>
    <x v="0"/>
  </r>
  <r>
    <x v="2"/>
    <n v="46"/>
    <x v="3"/>
    <x v="16"/>
    <x v="0"/>
    <x v="0"/>
    <x v="1"/>
    <x v="0"/>
    <x v="0"/>
    <x v="0"/>
    <x v="0"/>
    <x v="0"/>
  </r>
  <r>
    <x v="2"/>
    <n v="46"/>
    <x v="3"/>
    <x v="17"/>
    <x v="0"/>
    <x v="0"/>
    <x v="1"/>
    <x v="0"/>
    <x v="0"/>
    <x v="0"/>
    <x v="0"/>
    <x v="0"/>
  </r>
  <r>
    <x v="2"/>
    <n v="46"/>
    <x v="3"/>
    <x v="18"/>
    <x v="0"/>
    <x v="0"/>
    <x v="4"/>
    <x v="0"/>
    <x v="0"/>
    <x v="0"/>
    <x v="0"/>
    <x v="0"/>
  </r>
  <r>
    <x v="2"/>
    <n v="46"/>
    <x v="3"/>
    <x v="19"/>
    <x v="0"/>
    <x v="0"/>
    <x v="3"/>
    <x v="0"/>
    <x v="0"/>
    <x v="0"/>
    <x v="0"/>
    <x v="0"/>
  </r>
  <r>
    <x v="2"/>
    <n v="46"/>
    <x v="3"/>
    <x v="20"/>
    <x v="0"/>
    <x v="0"/>
    <x v="2"/>
    <x v="0"/>
    <x v="0"/>
    <x v="0"/>
    <x v="0"/>
    <x v="0"/>
  </r>
  <r>
    <x v="2"/>
    <n v="46"/>
    <x v="3"/>
    <x v="21"/>
    <x v="0"/>
    <x v="0"/>
    <x v="3"/>
    <x v="0"/>
    <x v="0"/>
    <x v="0"/>
    <x v="0"/>
    <x v="0"/>
  </r>
  <r>
    <x v="1"/>
    <m/>
    <x v="4"/>
    <x v="27"/>
    <x v="0"/>
    <x v="1"/>
    <x v="5"/>
    <x v="1"/>
    <x v="1"/>
    <x v="1"/>
    <x v="1"/>
    <x v="3"/>
  </r>
  <r>
    <x v="3"/>
    <n v="47"/>
    <x v="0"/>
    <x v="0"/>
    <x v="0"/>
    <x v="0"/>
    <x v="3"/>
    <x v="0"/>
    <x v="0"/>
    <x v="0"/>
    <x v="0"/>
    <x v="1"/>
  </r>
  <r>
    <x v="3"/>
    <n v="47"/>
    <x v="0"/>
    <x v="1"/>
    <x v="0"/>
    <x v="0"/>
    <x v="4"/>
    <x v="0"/>
    <x v="0"/>
    <x v="0"/>
    <x v="0"/>
    <x v="1"/>
  </r>
  <r>
    <x v="3"/>
    <n v="47"/>
    <x v="0"/>
    <x v="2"/>
    <x v="0"/>
    <x v="0"/>
    <x v="1"/>
    <x v="0"/>
    <x v="0"/>
    <x v="0"/>
    <x v="0"/>
    <x v="1"/>
  </r>
  <r>
    <x v="3"/>
    <n v="47"/>
    <x v="0"/>
    <x v="3"/>
    <x v="0"/>
    <x v="0"/>
    <x v="4"/>
    <x v="0"/>
    <x v="0"/>
    <x v="0"/>
    <x v="0"/>
    <x v="1"/>
  </r>
  <r>
    <x v="3"/>
    <n v="47"/>
    <x v="0"/>
    <x v="4"/>
    <x v="0"/>
    <x v="0"/>
    <x v="0"/>
    <x v="0"/>
    <x v="0"/>
    <x v="0"/>
    <x v="0"/>
    <x v="1"/>
  </r>
  <r>
    <x v="3"/>
    <n v="47"/>
    <x v="0"/>
    <x v="5"/>
    <x v="0"/>
    <x v="0"/>
    <x v="4"/>
    <x v="0"/>
    <x v="0"/>
    <x v="0"/>
    <x v="0"/>
    <x v="1"/>
  </r>
  <r>
    <x v="3"/>
    <n v="47"/>
    <x v="0"/>
    <x v="6"/>
    <x v="0"/>
    <x v="0"/>
    <x v="0"/>
    <x v="0"/>
    <x v="0"/>
    <x v="0"/>
    <x v="0"/>
    <x v="1"/>
  </r>
  <r>
    <x v="3"/>
    <n v="47"/>
    <x v="0"/>
    <x v="7"/>
    <x v="0"/>
    <x v="0"/>
    <x v="2"/>
    <x v="0"/>
    <x v="0"/>
    <x v="0"/>
    <x v="0"/>
    <x v="1"/>
  </r>
  <r>
    <x v="3"/>
    <n v="47"/>
    <x v="0"/>
    <x v="8"/>
    <x v="0"/>
    <x v="0"/>
    <x v="2"/>
    <x v="0"/>
    <x v="0"/>
    <x v="0"/>
    <x v="0"/>
    <x v="1"/>
  </r>
  <r>
    <x v="3"/>
    <n v="47"/>
    <x v="0"/>
    <x v="9"/>
    <x v="0"/>
    <x v="0"/>
    <x v="3"/>
    <x v="0"/>
    <x v="0"/>
    <x v="0"/>
    <x v="0"/>
    <x v="1"/>
  </r>
  <r>
    <x v="3"/>
    <n v="47"/>
    <x v="0"/>
    <x v="10"/>
    <x v="0"/>
    <x v="0"/>
    <x v="3"/>
    <x v="0"/>
    <x v="0"/>
    <x v="0"/>
    <x v="0"/>
    <x v="1"/>
  </r>
  <r>
    <x v="3"/>
    <n v="47"/>
    <x v="0"/>
    <x v="11"/>
    <x v="0"/>
    <x v="0"/>
    <x v="2"/>
    <x v="0"/>
    <x v="0"/>
    <x v="0"/>
    <x v="0"/>
    <x v="1"/>
  </r>
  <r>
    <x v="3"/>
    <n v="47"/>
    <x v="0"/>
    <x v="12"/>
    <x v="0"/>
    <x v="0"/>
    <x v="1"/>
    <x v="0"/>
    <x v="0"/>
    <x v="0"/>
    <x v="0"/>
    <x v="1"/>
  </r>
  <r>
    <x v="3"/>
    <n v="47"/>
    <x v="0"/>
    <x v="13"/>
    <x v="0"/>
    <x v="0"/>
    <x v="2"/>
    <x v="0"/>
    <x v="0"/>
    <x v="0"/>
    <x v="0"/>
    <x v="1"/>
  </r>
  <r>
    <x v="3"/>
    <n v="47"/>
    <x v="0"/>
    <x v="14"/>
    <x v="0"/>
    <x v="0"/>
    <x v="3"/>
    <x v="0"/>
    <x v="0"/>
    <x v="0"/>
    <x v="0"/>
    <x v="1"/>
  </r>
  <r>
    <x v="3"/>
    <n v="47"/>
    <x v="0"/>
    <x v="15"/>
    <x v="0"/>
    <x v="0"/>
    <x v="4"/>
    <x v="0"/>
    <x v="0"/>
    <x v="0"/>
    <x v="0"/>
    <x v="1"/>
  </r>
  <r>
    <x v="3"/>
    <n v="47"/>
    <x v="0"/>
    <x v="16"/>
    <x v="0"/>
    <x v="0"/>
    <x v="3"/>
    <x v="0"/>
    <x v="0"/>
    <x v="0"/>
    <x v="0"/>
    <x v="1"/>
  </r>
  <r>
    <x v="3"/>
    <n v="47"/>
    <x v="0"/>
    <x v="17"/>
    <x v="0"/>
    <x v="0"/>
    <x v="3"/>
    <x v="0"/>
    <x v="0"/>
    <x v="0"/>
    <x v="0"/>
    <x v="1"/>
  </r>
  <r>
    <x v="3"/>
    <n v="47"/>
    <x v="0"/>
    <x v="18"/>
    <x v="0"/>
    <x v="0"/>
    <x v="0"/>
    <x v="0"/>
    <x v="0"/>
    <x v="0"/>
    <x v="0"/>
    <x v="1"/>
  </r>
  <r>
    <x v="3"/>
    <n v="47"/>
    <x v="0"/>
    <x v="19"/>
    <x v="0"/>
    <x v="0"/>
    <x v="3"/>
    <x v="0"/>
    <x v="0"/>
    <x v="0"/>
    <x v="0"/>
    <x v="1"/>
  </r>
  <r>
    <x v="3"/>
    <n v="47"/>
    <x v="0"/>
    <x v="20"/>
    <x v="0"/>
    <x v="0"/>
    <x v="4"/>
    <x v="0"/>
    <x v="0"/>
    <x v="0"/>
    <x v="0"/>
    <x v="1"/>
  </r>
  <r>
    <x v="3"/>
    <n v="47"/>
    <x v="0"/>
    <x v="21"/>
    <x v="0"/>
    <x v="0"/>
    <x v="1"/>
    <x v="0"/>
    <x v="0"/>
    <x v="0"/>
    <x v="0"/>
    <x v="1"/>
  </r>
  <r>
    <x v="3"/>
    <n v="47"/>
    <x v="0"/>
    <x v="22"/>
    <x v="0"/>
    <x v="0"/>
    <x v="3"/>
    <x v="0"/>
    <x v="0"/>
    <x v="0"/>
    <x v="0"/>
    <x v="1"/>
  </r>
  <r>
    <x v="3"/>
    <n v="47"/>
    <x v="0"/>
    <x v="23"/>
    <x v="0"/>
    <x v="0"/>
    <x v="1"/>
    <x v="0"/>
    <x v="0"/>
    <x v="0"/>
    <x v="0"/>
    <x v="1"/>
  </r>
  <r>
    <x v="3"/>
    <n v="47"/>
    <x v="0"/>
    <x v="24"/>
    <x v="0"/>
    <x v="0"/>
    <x v="2"/>
    <x v="0"/>
    <x v="0"/>
    <x v="0"/>
    <x v="0"/>
    <x v="1"/>
  </r>
  <r>
    <x v="3"/>
    <n v="47"/>
    <x v="0"/>
    <x v="25"/>
    <x v="0"/>
    <x v="0"/>
    <x v="1"/>
    <x v="0"/>
    <x v="0"/>
    <x v="0"/>
    <x v="0"/>
    <x v="1"/>
  </r>
  <r>
    <x v="3"/>
    <n v="47"/>
    <x v="1"/>
    <x v="0"/>
    <x v="0"/>
    <x v="0"/>
    <x v="3"/>
    <x v="0"/>
    <x v="0"/>
    <x v="0"/>
    <x v="0"/>
    <x v="2"/>
  </r>
  <r>
    <x v="3"/>
    <n v="47"/>
    <x v="1"/>
    <x v="1"/>
    <x v="0"/>
    <x v="0"/>
    <x v="4"/>
    <x v="0"/>
    <x v="0"/>
    <x v="0"/>
    <x v="0"/>
    <x v="2"/>
  </r>
  <r>
    <x v="3"/>
    <n v="47"/>
    <x v="1"/>
    <x v="2"/>
    <x v="0"/>
    <x v="0"/>
    <x v="2"/>
    <x v="0"/>
    <x v="0"/>
    <x v="0"/>
    <x v="0"/>
    <x v="2"/>
  </r>
  <r>
    <x v="3"/>
    <n v="47"/>
    <x v="1"/>
    <x v="3"/>
    <x v="0"/>
    <x v="0"/>
    <x v="3"/>
    <x v="0"/>
    <x v="0"/>
    <x v="0"/>
    <x v="0"/>
    <x v="2"/>
  </r>
  <r>
    <x v="3"/>
    <n v="47"/>
    <x v="1"/>
    <x v="4"/>
    <x v="0"/>
    <x v="0"/>
    <x v="0"/>
    <x v="0"/>
    <x v="0"/>
    <x v="0"/>
    <x v="0"/>
    <x v="2"/>
  </r>
  <r>
    <x v="3"/>
    <n v="47"/>
    <x v="1"/>
    <x v="5"/>
    <x v="0"/>
    <x v="0"/>
    <x v="2"/>
    <x v="0"/>
    <x v="0"/>
    <x v="0"/>
    <x v="0"/>
    <x v="2"/>
  </r>
  <r>
    <x v="3"/>
    <n v="47"/>
    <x v="1"/>
    <x v="6"/>
    <x v="0"/>
    <x v="0"/>
    <x v="1"/>
    <x v="0"/>
    <x v="0"/>
    <x v="0"/>
    <x v="0"/>
    <x v="2"/>
  </r>
  <r>
    <x v="3"/>
    <n v="47"/>
    <x v="1"/>
    <x v="7"/>
    <x v="0"/>
    <x v="0"/>
    <x v="4"/>
    <x v="0"/>
    <x v="0"/>
    <x v="0"/>
    <x v="0"/>
    <x v="2"/>
  </r>
  <r>
    <x v="3"/>
    <n v="47"/>
    <x v="1"/>
    <x v="8"/>
    <x v="0"/>
    <x v="0"/>
    <x v="3"/>
    <x v="0"/>
    <x v="0"/>
    <x v="0"/>
    <x v="0"/>
    <x v="2"/>
  </r>
  <r>
    <x v="3"/>
    <n v="47"/>
    <x v="1"/>
    <x v="9"/>
    <x v="0"/>
    <x v="0"/>
    <x v="0"/>
    <x v="0"/>
    <x v="0"/>
    <x v="0"/>
    <x v="0"/>
    <x v="2"/>
  </r>
  <r>
    <x v="3"/>
    <n v="47"/>
    <x v="1"/>
    <x v="10"/>
    <x v="0"/>
    <x v="0"/>
    <x v="2"/>
    <x v="0"/>
    <x v="0"/>
    <x v="0"/>
    <x v="0"/>
    <x v="2"/>
  </r>
  <r>
    <x v="3"/>
    <n v="47"/>
    <x v="1"/>
    <x v="11"/>
    <x v="0"/>
    <x v="0"/>
    <x v="3"/>
    <x v="0"/>
    <x v="0"/>
    <x v="0"/>
    <x v="0"/>
    <x v="2"/>
  </r>
  <r>
    <x v="3"/>
    <n v="47"/>
    <x v="1"/>
    <x v="12"/>
    <x v="0"/>
    <x v="0"/>
    <x v="0"/>
    <x v="0"/>
    <x v="0"/>
    <x v="0"/>
    <x v="0"/>
    <x v="2"/>
  </r>
  <r>
    <x v="3"/>
    <n v="47"/>
    <x v="1"/>
    <x v="13"/>
    <x v="0"/>
    <x v="0"/>
    <x v="0"/>
    <x v="0"/>
    <x v="0"/>
    <x v="0"/>
    <x v="0"/>
    <x v="2"/>
  </r>
  <r>
    <x v="3"/>
    <n v="47"/>
    <x v="1"/>
    <x v="14"/>
    <x v="0"/>
    <x v="0"/>
    <x v="2"/>
    <x v="0"/>
    <x v="0"/>
    <x v="0"/>
    <x v="0"/>
    <x v="2"/>
  </r>
  <r>
    <x v="3"/>
    <n v="47"/>
    <x v="1"/>
    <x v="15"/>
    <x v="0"/>
    <x v="0"/>
    <x v="4"/>
    <x v="0"/>
    <x v="0"/>
    <x v="0"/>
    <x v="0"/>
    <x v="2"/>
  </r>
  <r>
    <x v="3"/>
    <n v="47"/>
    <x v="1"/>
    <x v="16"/>
    <x v="0"/>
    <x v="0"/>
    <x v="1"/>
    <x v="0"/>
    <x v="0"/>
    <x v="0"/>
    <x v="0"/>
    <x v="2"/>
  </r>
  <r>
    <x v="3"/>
    <n v="47"/>
    <x v="1"/>
    <x v="17"/>
    <x v="0"/>
    <x v="0"/>
    <x v="1"/>
    <x v="0"/>
    <x v="0"/>
    <x v="0"/>
    <x v="0"/>
    <x v="2"/>
  </r>
  <r>
    <x v="3"/>
    <n v="47"/>
    <x v="1"/>
    <x v="18"/>
    <x v="0"/>
    <x v="0"/>
    <x v="2"/>
    <x v="0"/>
    <x v="0"/>
    <x v="0"/>
    <x v="0"/>
    <x v="2"/>
  </r>
  <r>
    <x v="3"/>
    <n v="47"/>
    <x v="1"/>
    <x v="19"/>
    <x v="0"/>
    <x v="0"/>
    <x v="3"/>
    <x v="0"/>
    <x v="0"/>
    <x v="0"/>
    <x v="0"/>
    <x v="2"/>
  </r>
  <r>
    <x v="3"/>
    <n v="47"/>
    <x v="1"/>
    <x v="20"/>
    <x v="0"/>
    <x v="0"/>
    <x v="3"/>
    <x v="0"/>
    <x v="0"/>
    <x v="0"/>
    <x v="0"/>
    <x v="2"/>
  </r>
  <r>
    <x v="3"/>
    <n v="47"/>
    <x v="1"/>
    <x v="21"/>
    <x v="0"/>
    <x v="0"/>
    <x v="4"/>
    <x v="0"/>
    <x v="0"/>
    <x v="0"/>
    <x v="0"/>
    <x v="2"/>
  </r>
  <r>
    <x v="3"/>
    <n v="47"/>
    <x v="1"/>
    <x v="22"/>
    <x v="0"/>
    <x v="0"/>
    <x v="2"/>
    <x v="0"/>
    <x v="0"/>
    <x v="0"/>
    <x v="0"/>
    <x v="2"/>
  </r>
  <r>
    <x v="3"/>
    <n v="47"/>
    <x v="1"/>
    <x v="23"/>
    <x v="0"/>
    <x v="0"/>
    <x v="0"/>
    <x v="0"/>
    <x v="0"/>
    <x v="0"/>
    <x v="0"/>
    <x v="2"/>
  </r>
  <r>
    <x v="3"/>
    <n v="47"/>
    <x v="1"/>
    <x v="24"/>
    <x v="0"/>
    <x v="0"/>
    <x v="4"/>
    <x v="0"/>
    <x v="0"/>
    <x v="0"/>
    <x v="0"/>
    <x v="2"/>
  </r>
  <r>
    <x v="3"/>
    <n v="47"/>
    <x v="1"/>
    <x v="25"/>
    <x v="0"/>
    <x v="0"/>
    <x v="1"/>
    <x v="0"/>
    <x v="0"/>
    <x v="0"/>
    <x v="0"/>
    <x v="2"/>
  </r>
  <r>
    <x v="3"/>
    <n v="47"/>
    <x v="2"/>
    <x v="0"/>
    <x v="0"/>
    <x v="0"/>
    <x v="2"/>
    <x v="0"/>
    <x v="0"/>
    <x v="0"/>
    <x v="0"/>
    <x v="1"/>
  </r>
  <r>
    <x v="3"/>
    <n v="47"/>
    <x v="2"/>
    <x v="1"/>
    <x v="0"/>
    <x v="0"/>
    <x v="0"/>
    <x v="0"/>
    <x v="0"/>
    <x v="0"/>
    <x v="0"/>
    <x v="1"/>
  </r>
  <r>
    <x v="3"/>
    <n v="47"/>
    <x v="2"/>
    <x v="2"/>
    <x v="0"/>
    <x v="0"/>
    <x v="3"/>
    <x v="0"/>
    <x v="0"/>
    <x v="0"/>
    <x v="0"/>
    <x v="1"/>
  </r>
  <r>
    <x v="3"/>
    <n v="47"/>
    <x v="2"/>
    <x v="3"/>
    <x v="0"/>
    <x v="0"/>
    <x v="4"/>
    <x v="0"/>
    <x v="0"/>
    <x v="0"/>
    <x v="0"/>
    <x v="1"/>
  </r>
  <r>
    <x v="3"/>
    <n v="47"/>
    <x v="2"/>
    <x v="4"/>
    <x v="0"/>
    <x v="0"/>
    <x v="3"/>
    <x v="0"/>
    <x v="0"/>
    <x v="0"/>
    <x v="0"/>
    <x v="1"/>
  </r>
  <r>
    <x v="3"/>
    <n v="47"/>
    <x v="2"/>
    <x v="5"/>
    <x v="0"/>
    <x v="0"/>
    <x v="0"/>
    <x v="0"/>
    <x v="0"/>
    <x v="0"/>
    <x v="0"/>
    <x v="1"/>
  </r>
  <r>
    <x v="3"/>
    <n v="47"/>
    <x v="2"/>
    <x v="6"/>
    <x v="0"/>
    <x v="0"/>
    <x v="4"/>
    <x v="0"/>
    <x v="0"/>
    <x v="0"/>
    <x v="0"/>
    <x v="1"/>
  </r>
  <r>
    <x v="3"/>
    <n v="47"/>
    <x v="2"/>
    <x v="7"/>
    <x v="0"/>
    <x v="0"/>
    <x v="0"/>
    <x v="0"/>
    <x v="0"/>
    <x v="0"/>
    <x v="0"/>
    <x v="1"/>
  </r>
  <r>
    <x v="3"/>
    <n v="47"/>
    <x v="2"/>
    <x v="8"/>
    <x v="0"/>
    <x v="0"/>
    <x v="3"/>
    <x v="0"/>
    <x v="0"/>
    <x v="0"/>
    <x v="0"/>
    <x v="1"/>
  </r>
  <r>
    <x v="3"/>
    <n v="47"/>
    <x v="2"/>
    <x v="9"/>
    <x v="0"/>
    <x v="0"/>
    <x v="1"/>
    <x v="0"/>
    <x v="0"/>
    <x v="0"/>
    <x v="0"/>
    <x v="1"/>
  </r>
  <r>
    <x v="3"/>
    <n v="47"/>
    <x v="2"/>
    <x v="10"/>
    <x v="0"/>
    <x v="0"/>
    <x v="1"/>
    <x v="0"/>
    <x v="0"/>
    <x v="0"/>
    <x v="0"/>
    <x v="1"/>
  </r>
  <r>
    <x v="3"/>
    <n v="47"/>
    <x v="2"/>
    <x v="11"/>
    <x v="0"/>
    <x v="0"/>
    <x v="0"/>
    <x v="0"/>
    <x v="0"/>
    <x v="0"/>
    <x v="0"/>
    <x v="1"/>
  </r>
  <r>
    <x v="3"/>
    <n v="47"/>
    <x v="2"/>
    <x v="12"/>
    <x v="0"/>
    <x v="0"/>
    <x v="0"/>
    <x v="0"/>
    <x v="0"/>
    <x v="0"/>
    <x v="0"/>
    <x v="1"/>
  </r>
  <r>
    <x v="3"/>
    <n v="47"/>
    <x v="2"/>
    <x v="13"/>
    <x v="0"/>
    <x v="0"/>
    <x v="0"/>
    <x v="0"/>
    <x v="0"/>
    <x v="0"/>
    <x v="0"/>
    <x v="1"/>
  </r>
  <r>
    <x v="3"/>
    <n v="47"/>
    <x v="2"/>
    <x v="14"/>
    <x v="0"/>
    <x v="0"/>
    <x v="1"/>
    <x v="0"/>
    <x v="0"/>
    <x v="0"/>
    <x v="0"/>
    <x v="1"/>
  </r>
  <r>
    <x v="3"/>
    <n v="47"/>
    <x v="2"/>
    <x v="15"/>
    <x v="0"/>
    <x v="0"/>
    <x v="4"/>
    <x v="0"/>
    <x v="0"/>
    <x v="0"/>
    <x v="0"/>
    <x v="1"/>
  </r>
  <r>
    <x v="3"/>
    <n v="47"/>
    <x v="2"/>
    <x v="16"/>
    <x v="0"/>
    <x v="0"/>
    <x v="3"/>
    <x v="0"/>
    <x v="0"/>
    <x v="0"/>
    <x v="0"/>
    <x v="1"/>
  </r>
  <r>
    <x v="3"/>
    <n v="47"/>
    <x v="2"/>
    <x v="17"/>
    <x v="0"/>
    <x v="0"/>
    <x v="1"/>
    <x v="0"/>
    <x v="0"/>
    <x v="0"/>
    <x v="0"/>
    <x v="1"/>
  </r>
  <r>
    <x v="3"/>
    <n v="47"/>
    <x v="2"/>
    <x v="18"/>
    <x v="0"/>
    <x v="0"/>
    <x v="1"/>
    <x v="0"/>
    <x v="0"/>
    <x v="0"/>
    <x v="0"/>
    <x v="1"/>
  </r>
  <r>
    <x v="3"/>
    <n v="47"/>
    <x v="2"/>
    <x v="19"/>
    <x v="0"/>
    <x v="0"/>
    <x v="4"/>
    <x v="0"/>
    <x v="0"/>
    <x v="0"/>
    <x v="0"/>
    <x v="1"/>
  </r>
  <r>
    <x v="3"/>
    <n v="47"/>
    <x v="2"/>
    <x v="20"/>
    <x v="0"/>
    <x v="0"/>
    <x v="2"/>
    <x v="0"/>
    <x v="0"/>
    <x v="0"/>
    <x v="0"/>
    <x v="1"/>
  </r>
  <r>
    <x v="3"/>
    <n v="47"/>
    <x v="2"/>
    <x v="21"/>
    <x v="0"/>
    <x v="0"/>
    <x v="3"/>
    <x v="0"/>
    <x v="0"/>
    <x v="0"/>
    <x v="0"/>
    <x v="1"/>
  </r>
  <r>
    <x v="3"/>
    <n v="47"/>
    <x v="2"/>
    <x v="22"/>
    <x v="0"/>
    <x v="0"/>
    <x v="0"/>
    <x v="0"/>
    <x v="0"/>
    <x v="0"/>
    <x v="0"/>
    <x v="1"/>
  </r>
  <r>
    <x v="3"/>
    <n v="47"/>
    <x v="2"/>
    <x v="23"/>
    <x v="0"/>
    <x v="0"/>
    <x v="2"/>
    <x v="0"/>
    <x v="0"/>
    <x v="0"/>
    <x v="0"/>
    <x v="1"/>
  </r>
  <r>
    <x v="3"/>
    <n v="47"/>
    <x v="2"/>
    <x v="24"/>
    <x v="0"/>
    <x v="0"/>
    <x v="3"/>
    <x v="0"/>
    <x v="0"/>
    <x v="0"/>
    <x v="0"/>
    <x v="1"/>
  </r>
  <r>
    <x v="3"/>
    <n v="47"/>
    <x v="2"/>
    <x v="25"/>
    <x v="0"/>
    <x v="0"/>
    <x v="3"/>
    <x v="0"/>
    <x v="0"/>
    <x v="0"/>
    <x v="0"/>
    <x v="1"/>
  </r>
  <r>
    <x v="3"/>
    <n v="47"/>
    <x v="3"/>
    <x v="0"/>
    <x v="0"/>
    <x v="0"/>
    <x v="2"/>
    <x v="0"/>
    <x v="0"/>
    <x v="0"/>
    <x v="0"/>
    <x v="0"/>
  </r>
  <r>
    <x v="3"/>
    <n v="47"/>
    <x v="3"/>
    <x v="1"/>
    <x v="0"/>
    <x v="0"/>
    <x v="0"/>
    <x v="0"/>
    <x v="0"/>
    <x v="0"/>
    <x v="0"/>
    <x v="0"/>
  </r>
  <r>
    <x v="3"/>
    <n v="47"/>
    <x v="3"/>
    <x v="2"/>
    <x v="0"/>
    <x v="0"/>
    <x v="1"/>
    <x v="0"/>
    <x v="0"/>
    <x v="0"/>
    <x v="0"/>
    <x v="0"/>
  </r>
  <r>
    <x v="3"/>
    <n v="47"/>
    <x v="3"/>
    <x v="3"/>
    <x v="0"/>
    <x v="0"/>
    <x v="0"/>
    <x v="0"/>
    <x v="0"/>
    <x v="0"/>
    <x v="0"/>
    <x v="0"/>
  </r>
  <r>
    <x v="3"/>
    <n v="47"/>
    <x v="3"/>
    <x v="4"/>
    <x v="0"/>
    <x v="0"/>
    <x v="3"/>
    <x v="0"/>
    <x v="0"/>
    <x v="0"/>
    <x v="0"/>
    <x v="0"/>
  </r>
  <r>
    <x v="3"/>
    <n v="47"/>
    <x v="3"/>
    <x v="5"/>
    <x v="0"/>
    <x v="0"/>
    <x v="4"/>
    <x v="0"/>
    <x v="0"/>
    <x v="0"/>
    <x v="0"/>
    <x v="0"/>
  </r>
  <r>
    <x v="3"/>
    <n v="47"/>
    <x v="3"/>
    <x v="6"/>
    <x v="0"/>
    <x v="0"/>
    <x v="0"/>
    <x v="0"/>
    <x v="0"/>
    <x v="0"/>
    <x v="0"/>
    <x v="0"/>
  </r>
  <r>
    <x v="3"/>
    <n v="47"/>
    <x v="3"/>
    <x v="7"/>
    <x v="0"/>
    <x v="0"/>
    <x v="4"/>
    <x v="0"/>
    <x v="0"/>
    <x v="0"/>
    <x v="0"/>
    <x v="0"/>
  </r>
  <r>
    <x v="3"/>
    <n v="47"/>
    <x v="3"/>
    <x v="8"/>
    <x v="0"/>
    <x v="0"/>
    <x v="1"/>
    <x v="0"/>
    <x v="0"/>
    <x v="0"/>
    <x v="0"/>
    <x v="0"/>
  </r>
  <r>
    <x v="3"/>
    <n v="47"/>
    <x v="3"/>
    <x v="9"/>
    <x v="0"/>
    <x v="0"/>
    <x v="1"/>
    <x v="0"/>
    <x v="0"/>
    <x v="0"/>
    <x v="0"/>
    <x v="0"/>
  </r>
  <r>
    <x v="3"/>
    <n v="47"/>
    <x v="3"/>
    <x v="10"/>
    <x v="0"/>
    <x v="0"/>
    <x v="1"/>
    <x v="0"/>
    <x v="0"/>
    <x v="0"/>
    <x v="0"/>
    <x v="0"/>
  </r>
  <r>
    <x v="3"/>
    <n v="47"/>
    <x v="3"/>
    <x v="11"/>
    <x v="0"/>
    <x v="0"/>
    <x v="2"/>
    <x v="0"/>
    <x v="0"/>
    <x v="0"/>
    <x v="0"/>
    <x v="0"/>
  </r>
  <r>
    <x v="3"/>
    <n v="47"/>
    <x v="3"/>
    <x v="12"/>
    <x v="0"/>
    <x v="0"/>
    <x v="3"/>
    <x v="0"/>
    <x v="0"/>
    <x v="0"/>
    <x v="0"/>
    <x v="0"/>
  </r>
  <r>
    <x v="3"/>
    <n v="47"/>
    <x v="3"/>
    <x v="13"/>
    <x v="0"/>
    <x v="0"/>
    <x v="4"/>
    <x v="0"/>
    <x v="0"/>
    <x v="0"/>
    <x v="0"/>
    <x v="0"/>
  </r>
  <r>
    <x v="3"/>
    <n v="47"/>
    <x v="3"/>
    <x v="14"/>
    <x v="0"/>
    <x v="0"/>
    <x v="1"/>
    <x v="0"/>
    <x v="0"/>
    <x v="0"/>
    <x v="0"/>
    <x v="0"/>
  </r>
  <r>
    <x v="3"/>
    <n v="47"/>
    <x v="3"/>
    <x v="15"/>
    <x v="0"/>
    <x v="0"/>
    <x v="1"/>
    <x v="0"/>
    <x v="0"/>
    <x v="0"/>
    <x v="0"/>
    <x v="0"/>
  </r>
  <r>
    <x v="3"/>
    <n v="47"/>
    <x v="3"/>
    <x v="16"/>
    <x v="0"/>
    <x v="0"/>
    <x v="4"/>
    <x v="0"/>
    <x v="0"/>
    <x v="0"/>
    <x v="0"/>
    <x v="0"/>
  </r>
  <r>
    <x v="3"/>
    <n v="47"/>
    <x v="3"/>
    <x v="17"/>
    <x v="0"/>
    <x v="0"/>
    <x v="1"/>
    <x v="0"/>
    <x v="0"/>
    <x v="0"/>
    <x v="0"/>
    <x v="0"/>
  </r>
  <r>
    <x v="3"/>
    <n v="47"/>
    <x v="3"/>
    <x v="18"/>
    <x v="0"/>
    <x v="0"/>
    <x v="2"/>
    <x v="0"/>
    <x v="0"/>
    <x v="0"/>
    <x v="0"/>
    <x v="0"/>
  </r>
  <r>
    <x v="3"/>
    <n v="47"/>
    <x v="3"/>
    <x v="19"/>
    <x v="0"/>
    <x v="0"/>
    <x v="4"/>
    <x v="0"/>
    <x v="0"/>
    <x v="0"/>
    <x v="0"/>
    <x v="0"/>
  </r>
  <r>
    <x v="3"/>
    <n v="47"/>
    <x v="3"/>
    <x v="20"/>
    <x v="0"/>
    <x v="0"/>
    <x v="0"/>
    <x v="0"/>
    <x v="0"/>
    <x v="0"/>
    <x v="0"/>
    <x v="0"/>
  </r>
  <r>
    <x v="3"/>
    <n v="47"/>
    <x v="3"/>
    <x v="21"/>
    <x v="0"/>
    <x v="0"/>
    <x v="4"/>
    <x v="0"/>
    <x v="0"/>
    <x v="0"/>
    <x v="0"/>
    <x v="0"/>
  </r>
  <r>
    <x v="1"/>
    <m/>
    <x v="4"/>
    <x v="27"/>
    <x v="0"/>
    <x v="1"/>
    <x v="5"/>
    <x v="1"/>
    <x v="1"/>
    <x v="1"/>
    <x v="1"/>
    <x v="3"/>
  </r>
  <r>
    <x v="4"/>
    <n v="48"/>
    <x v="0"/>
    <x v="0"/>
    <x v="0"/>
    <x v="0"/>
    <x v="3"/>
    <x v="0"/>
    <x v="0"/>
    <x v="0"/>
    <x v="0"/>
    <x v="1"/>
  </r>
  <r>
    <x v="4"/>
    <n v="48"/>
    <x v="0"/>
    <x v="1"/>
    <x v="0"/>
    <x v="0"/>
    <x v="3"/>
    <x v="0"/>
    <x v="0"/>
    <x v="0"/>
    <x v="0"/>
    <x v="1"/>
  </r>
  <r>
    <x v="4"/>
    <n v="48"/>
    <x v="0"/>
    <x v="2"/>
    <x v="0"/>
    <x v="0"/>
    <x v="1"/>
    <x v="0"/>
    <x v="0"/>
    <x v="0"/>
    <x v="0"/>
    <x v="1"/>
  </r>
  <r>
    <x v="4"/>
    <n v="48"/>
    <x v="0"/>
    <x v="3"/>
    <x v="0"/>
    <x v="0"/>
    <x v="4"/>
    <x v="0"/>
    <x v="0"/>
    <x v="0"/>
    <x v="0"/>
    <x v="1"/>
  </r>
  <r>
    <x v="4"/>
    <n v="48"/>
    <x v="0"/>
    <x v="4"/>
    <x v="0"/>
    <x v="0"/>
    <x v="0"/>
    <x v="0"/>
    <x v="0"/>
    <x v="0"/>
    <x v="0"/>
    <x v="1"/>
  </r>
  <r>
    <x v="4"/>
    <n v="48"/>
    <x v="0"/>
    <x v="5"/>
    <x v="0"/>
    <x v="0"/>
    <x v="0"/>
    <x v="0"/>
    <x v="0"/>
    <x v="0"/>
    <x v="0"/>
    <x v="1"/>
  </r>
  <r>
    <x v="4"/>
    <n v="48"/>
    <x v="0"/>
    <x v="6"/>
    <x v="0"/>
    <x v="0"/>
    <x v="1"/>
    <x v="0"/>
    <x v="0"/>
    <x v="0"/>
    <x v="0"/>
    <x v="1"/>
  </r>
  <r>
    <x v="4"/>
    <n v="48"/>
    <x v="0"/>
    <x v="7"/>
    <x v="0"/>
    <x v="0"/>
    <x v="1"/>
    <x v="0"/>
    <x v="0"/>
    <x v="0"/>
    <x v="0"/>
    <x v="1"/>
  </r>
  <r>
    <x v="4"/>
    <n v="48"/>
    <x v="0"/>
    <x v="8"/>
    <x v="0"/>
    <x v="0"/>
    <x v="3"/>
    <x v="0"/>
    <x v="0"/>
    <x v="0"/>
    <x v="0"/>
    <x v="1"/>
  </r>
  <r>
    <x v="4"/>
    <n v="48"/>
    <x v="0"/>
    <x v="9"/>
    <x v="0"/>
    <x v="0"/>
    <x v="3"/>
    <x v="0"/>
    <x v="0"/>
    <x v="0"/>
    <x v="0"/>
    <x v="1"/>
  </r>
  <r>
    <x v="4"/>
    <n v="48"/>
    <x v="0"/>
    <x v="10"/>
    <x v="0"/>
    <x v="0"/>
    <x v="2"/>
    <x v="0"/>
    <x v="0"/>
    <x v="0"/>
    <x v="0"/>
    <x v="1"/>
  </r>
  <r>
    <x v="4"/>
    <n v="48"/>
    <x v="0"/>
    <x v="11"/>
    <x v="0"/>
    <x v="0"/>
    <x v="4"/>
    <x v="0"/>
    <x v="0"/>
    <x v="0"/>
    <x v="0"/>
    <x v="1"/>
  </r>
  <r>
    <x v="4"/>
    <n v="48"/>
    <x v="0"/>
    <x v="12"/>
    <x v="0"/>
    <x v="0"/>
    <x v="1"/>
    <x v="0"/>
    <x v="0"/>
    <x v="0"/>
    <x v="0"/>
    <x v="1"/>
  </r>
  <r>
    <x v="4"/>
    <n v="48"/>
    <x v="0"/>
    <x v="13"/>
    <x v="0"/>
    <x v="0"/>
    <x v="3"/>
    <x v="0"/>
    <x v="0"/>
    <x v="0"/>
    <x v="0"/>
    <x v="1"/>
  </r>
  <r>
    <x v="4"/>
    <n v="48"/>
    <x v="0"/>
    <x v="14"/>
    <x v="0"/>
    <x v="0"/>
    <x v="0"/>
    <x v="0"/>
    <x v="0"/>
    <x v="0"/>
    <x v="0"/>
    <x v="1"/>
  </r>
  <r>
    <x v="4"/>
    <n v="48"/>
    <x v="0"/>
    <x v="15"/>
    <x v="0"/>
    <x v="0"/>
    <x v="3"/>
    <x v="0"/>
    <x v="0"/>
    <x v="0"/>
    <x v="0"/>
    <x v="1"/>
  </r>
  <r>
    <x v="4"/>
    <n v="48"/>
    <x v="0"/>
    <x v="16"/>
    <x v="0"/>
    <x v="0"/>
    <x v="2"/>
    <x v="0"/>
    <x v="0"/>
    <x v="0"/>
    <x v="0"/>
    <x v="1"/>
  </r>
  <r>
    <x v="4"/>
    <n v="48"/>
    <x v="0"/>
    <x v="17"/>
    <x v="0"/>
    <x v="0"/>
    <x v="3"/>
    <x v="0"/>
    <x v="0"/>
    <x v="0"/>
    <x v="0"/>
    <x v="1"/>
  </r>
  <r>
    <x v="4"/>
    <n v="48"/>
    <x v="0"/>
    <x v="18"/>
    <x v="0"/>
    <x v="0"/>
    <x v="4"/>
    <x v="0"/>
    <x v="0"/>
    <x v="0"/>
    <x v="0"/>
    <x v="1"/>
  </r>
  <r>
    <x v="4"/>
    <n v="48"/>
    <x v="0"/>
    <x v="19"/>
    <x v="0"/>
    <x v="0"/>
    <x v="2"/>
    <x v="0"/>
    <x v="0"/>
    <x v="0"/>
    <x v="0"/>
    <x v="1"/>
  </r>
  <r>
    <x v="4"/>
    <n v="48"/>
    <x v="0"/>
    <x v="20"/>
    <x v="0"/>
    <x v="0"/>
    <x v="4"/>
    <x v="0"/>
    <x v="0"/>
    <x v="0"/>
    <x v="0"/>
    <x v="1"/>
  </r>
  <r>
    <x v="4"/>
    <n v="48"/>
    <x v="0"/>
    <x v="21"/>
    <x v="0"/>
    <x v="0"/>
    <x v="2"/>
    <x v="0"/>
    <x v="0"/>
    <x v="0"/>
    <x v="0"/>
    <x v="1"/>
  </r>
  <r>
    <x v="4"/>
    <n v="48"/>
    <x v="0"/>
    <x v="22"/>
    <x v="0"/>
    <x v="0"/>
    <x v="2"/>
    <x v="0"/>
    <x v="0"/>
    <x v="0"/>
    <x v="0"/>
    <x v="1"/>
  </r>
  <r>
    <x v="4"/>
    <n v="48"/>
    <x v="0"/>
    <x v="23"/>
    <x v="0"/>
    <x v="0"/>
    <x v="2"/>
    <x v="0"/>
    <x v="0"/>
    <x v="0"/>
    <x v="0"/>
    <x v="1"/>
  </r>
  <r>
    <x v="4"/>
    <n v="48"/>
    <x v="0"/>
    <x v="24"/>
    <x v="0"/>
    <x v="0"/>
    <x v="1"/>
    <x v="0"/>
    <x v="0"/>
    <x v="0"/>
    <x v="0"/>
    <x v="1"/>
  </r>
  <r>
    <x v="4"/>
    <n v="48"/>
    <x v="0"/>
    <x v="25"/>
    <x v="0"/>
    <x v="0"/>
    <x v="0"/>
    <x v="0"/>
    <x v="0"/>
    <x v="0"/>
    <x v="0"/>
    <x v="1"/>
  </r>
  <r>
    <x v="4"/>
    <n v="48"/>
    <x v="1"/>
    <x v="0"/>
    <x v="0"/>
    <x v="0"/>
    <x v="1"/>
    <x v="0"/>
    <x v="0"/>
    <x v="0"/>
    <x v="0"/>
    <x v="0"/>
  </r>
  <r>
    <x v="4"/>
    <n v="48"/>
    <x v="1"/>
    <x v="1"/>
    <x v="0"/>
    <x v="0"/>
    <x v="2"/>
    <x v="0"/>
    <x v="0"/>
    <x v="0"/>
    <x v="0"/>
    <x v="0"/>
  </r>
  <r>
    <x v="4"/>
    <n v="48"/>
    <x v="1"/>
    <x v="2"/>
    <x v="0"/>
    <x v="0"/>
    <x v="2"/>
    <x v="0"/>
    <x v="0"/>
    <x v="0"/>
    <x v="0"/>
    <x v="0"/>
  </r>
  <r>
    <x v="4"/>
    <n v="48"/>
    <x v="1"/>
    <x v="3"/>
    <x v="0"/>
    <x v="0"/>
    <x v="0"/>
    <x v="0"/>
    <x v="0"/>
    <x v="0"/>
    <x v="0"/>
    <x v="0"/>
  </r>
  <r>
    <x v="4"/>
    <n v="48"/>
    <x v="1"/>
    <x v="4"/>
    <x v="0"/>
    <x v="0"/>
    <x v="0"/>
    <x v="0"/>
    <x v="0"/>
    <x v="0"/>
    <x v="0"/>
    <x v="0"/>
  </r>
  <r>
    <x v="4"/>
    <n v="48"/>
    <x v="1"/>
    <x v="5"/>
    <x v="0"/>
    <x v="0"/>
    <x v="0"/>
    <x v="0"/>
    <x v="0"/>
    <x v="0"/>
    <x v="0"/>
    <x v="0"/>
  </r>
  <r>
    <x v="4"/>
    <n v="48"/>
    <x v="1"/>
    <x v="6"/>
    <x v="0"/>
    <x v="0"/>
    <x v="1"/>
    <x v="0"/>
    <x v="0"/>
    <x v="0"/>
    <x v="0"/>
    <x v="0"/>
  </r>
  <r>
    <x v="4"/>
    <n v="48"/>
    <x v="1"/>
    <x v="7"/>
    <x v="0"/>
    <x v="0"/>
    <x v="4"/>
    <x v="0"/>
    <x v="0"/>
    <x v="0"/>
    <x v="0"/>
    <x v="0"/>
  </r>
  <r>
    <x v="4"/>
    <n v="48"/>
    <x v="1"/>
    <x v="8"/>
    <x v="0"/>
    <x v="0"/>
    <x v="1"/>
    <x v="0"/>
    <x v="0"/>
    <x v="0"/>
    <x v="0"/>
    <x v="0"/>
  </r>
  <r>
    <x v="4"/>
    <n v="48"/>
    <x v="1"/>
    <x v="9"/>
    <x v="0"/>
    <x v="0"/>
    <x v="2"/>
    <x v="0"/>
    <x v="0"/>
    <x v="0"/>
    <x v="0"/>
    <x v="0"/>
  </r>
  <r>
    <x v="4"/>
    <n v="48"/>
    <x v="1"/>
    <x v="10"/>
    <x v="0"/>
    <x v="0"/>
    <x v="3"/>
    <x v="0"/>
    <x v="0"/>
    <x v="0"/>
    <x v="0"/>
    <x v="0"/>
  </r>
  <r>
    <x v="4"/>
    <n v="48"/>
    <x v="1"/>
    <x v="11"/>
    <x v="0"/>
    <x v="0"/>
    <x v="2"/>
    <x v="0"/>
    <x v="0"/>
    <x v="0"/>
    <x v="0"/>
    <x v="0"/>
  </r>
  <r>
    <x v="4"/>
    <n v="48"/>
    <x v="1"/>
    <x v="12"/>
    <x v="0"/>
    <x v="0"/>
    <x v="1"/>
    <x v="0"/>
    <x v="0"/>
    <x v="0"/>
    <x v="0"/>
    <x v="0"/>
  </r>
  <r>
    <x v="4"/>
    <n v="48"/>
    <x v="1"/>
    <x v="13"/>
    <x v="0"/>
    <x v="0"/>
    <x v="0"/>
    <x v="0"/>
    <x v="0"/>
    <x v="0"/>
    <x v="0"/>
    <x v="0"/>
  </r>
  <r>
    <x v="4"/>
    <n v="48"/>
    <x v="1"/>
    <x v="14"/>
    <x v="0"/>
    <x v="0"/>
    <x v="3"/>
    <x v="0"/>
    <x v="0"/>
    <x v="0"/>
    <x v="0"/>
    <x v="0"/>
  </r>
  <r>
    <x v="4"/>
    <n v="48"/>
    <x v="1"/>
    <x v="15"/>
    <x v="0"/>
    <x v="0"/>
    <x v="1"/>
    <x v="0"/>
    <x v="0"/>
    <x v="0"/>
    <x v="0"/>
    <x v="0"/>
  </r>
  <r>
    <x v="4"/>
    <n v="48"/>
    <x v="1"/>
    <x v="16"/>
    <x v="0"/>
    <x v="0"/>
    <x v="1"/>
    <x v="0"/>
    <x v="0"/>
    <x v="0"/>
    <x v="0"/>
    <x v="0"/>
  </r>
  <r>
    <x v="4"/>
    <n v="48"/>
    <x v="1"/>
    <x v="17"/>
    <x v="0"/>
    <x v="0"/>
    <x v="0"/>
    <x v="0"/>
    <x v="0"/>
    <x v="0"/>
    <x v="0"/>
    <x v="0"/>
  </r>
  <r>
    <x v="4"/>
    <n v="48"/>
    <x v="1"/>
    <x v="18"/>
    <x v="0"/>
    <x v="0"/>
    <x v="0"/>
    <x v="0"/>
    <x v="0"/>
    <x v="0"/>
    <x v="0"/>
    <x v="0"/>
  </r>
  <r>
    <x v="4"/>
    <n v="48"/>
    <x v="1"/>
    <x v="19"/>
    <x v="0"/>
    <x v="0"/>
    <x v="0"/>
    <x v="0"/>
    <x v="0"/>
    <x v="0"/>
    <x v="0"/>
    <x v="0"/>
  </r>
  <r>
    <x v="4"/>
    <n v="48"/>
    <x v="1"/>
    <x v="20"/>
    <x v="0"/>
    <x v="0"/>
    <x v="3"/>
    <x v="0"/>
    <x v="0"/>
    <x v="0"/>
    <x v="0"/>
    <x v="0"/>
  </r>
  <r>
    <x v="4"/>
    <n v="48"/>
    <x v="1"/>
    <x v="21"/>
    <x v="0"/>
    <x v="0"/>
    <x v="4"/>
    <x v="0"/>
    <x v="0"/>
    <x v="0"/>
    <x v="0"/>
    <x v="0"/>
  </r>
  <r>
    <x v="4"/>
    <n v="48"/>
    <x v="2"/>
    <x v="0"/>
    <x v="0"/>
    <x v="0"/>
    <x v="0"/>
    <x v="0"/>
    <x v="0"/>
    <x v="0"/>
    <x v="0"/>
    <x v="2"/>
  </r>
  <r>
    <x v="4"/>
    <n v="48"/>
    <x v="2"/>
    <x v="1"/>
    <x v="0"/>
    <x v="0"/>
    <x v="3"/>
    <x v="0"/>
    <x v="0"/>
    <x v="0"/>
    <x v="0"/>
    <x v="2"/>
  </r>
  <r>
    <x v="4"/>
    <n v="48"/>
    <x v="2"/>
    <x v="2"/>
    <x v="0"/>
    <x v="0"/>
    <x v="2"/>
    <x v="0"/>
    <x v="0"/>
    <x v="0"/>
    <x v="0"/>
    <x v="2"/>
  </r>
  <r>
    <x v="4"/>
    <n v="48"/>
    <x v="2"/>
    <x v="3"/>
    <x v="0"/>
    <x v="0"/>
    <x v="4"/>
    <x v="0"/>
    <x v="0"/>
    <x v="0"/>
    <x v="0"/>
    <x v="2"/>
  </r>
  <r>
    <x v="4"/>
    <n v="48"/>
    <x v="2"/>
    <x v="4"/>
    <x v="0"/>
    <x v="0"/>
    <x v="1"/>
    <x v="0"/>
    <x v="0"/>
    <x v="0"/>
    <x v="0"/>
    <x v="2"/>
  </r>
  <r>
    <x v="4"/>
    <n v="48"/>
    <x v="2"/>
    <x v="5"/>
    <x v="0"/>
    <x v="0"/>
    <x v="3"/>
    <x v="0"/>
    <x v="0"/>
    <x v="0"/>
    <x v="0"/>
    <x v="2"/>
  </r>
  <r>
    <x v="4"/>
    <n v="48"/>
    <x v="2"/>
    <x v="6"/>
    <x v="0"/>
    <x v="0"/>
    <x v="2"/>
    <x v="0"/>
    <x v="0"/>
    <x v="0"/>
    <x v="0"/>
    <x v="2"/>
  </r>
  <r>
    <x v="4"/>
    <n v="48"/>
    <x v="2"/>
    <x v="7"/>
    <x v="0"/>
    <x v="0"/>
    <x v="1"/>
    <x v="0"/>
    <x v="0"/>
    <x v="0"/>
    <x v="0"/>
    <x v="2"/>
  </r>
  <r>
    <x v="4"/>
    <n v="48"/>
    <x v="2"/>
    <x v="8"/>
    <x v="0"/>
    <x v="0"/>
    <x v="0"/>
    <x v="0"/>
    <x v="0"/>
    <x v="0"/>
    <x v="0"/>
    <x v="2"/>
  </r>
  <r>
    <x v="4"/>
    <n v="48"/>
    <x v="2"/>
    <x v="9"/>
    <x v="0"/>
    <x v="0"/>
    <x v="1"/>
    <x v="0"/>
    <x v="0"/>
    <x v="0"/>
    <x v="0"/>
    <x v="2"/>
  </r>
  <r>
    <x v="4"/>
    <n v="48"/>
    <x v="2"/>
    <x v="10"/>
    <x v="0"/>
    <x v="0"/>
    <x v="2"/>
    <x v="0"/>
    <x v="0"/>
    <x v="0"/>
    <x v="0"/>
    <x v="2"/>
  </r>
  <r>
    <x v="4"/>
    <n v="48"/>
    <x v="2"/>
    <x v="11"/>
    <x v="0"/>
    <x v="0"/>
    <x v="3"/>
    <x v="0"/>
    <x v="0"/>
    <x v="0"/>
    <x v="0"/>
    <x v="2"/>
  </r>
  <r>
    <x v="4"/>
    <n v="48"/>
    <x v="2"/>
    <x v="12"/>
    <x v="0"/>
    <x v="0"/>
    <x v="4"/>
    <x v="0"/>
    <x v="0"/>
    <x v="0"/>
    <x v="0"/>
    <x v="2"/>
  </r>
  <r>
    <x v="4"/>
    <n v="48"/>
    <x v="2"/>
    <x v="13"/>
    <x v="0"/>
    <x v="0"/>
    <x v="1"/>
    <x v="0"/>
    <x v="0"/>
    <x v="0"/>
    <x v="0"/>
    <x v="2"/>
  </r>
  <r>
    <x v="4"/>
    <n v="48"/>
    <x v="2"/>
    <x v="14"/>
    <x v="0"/>
    <x v="0"/>
    <x v="2"/>
    <x v="0"/>
    <x v="0"/>
    <x v="0"/>
    <x v="0"/>
    <x v="2"/>
  </r>
  <r>
    <x v="4"/>
    <n v="48"/>
    <x v="2"/>
    <x v="15"/>
    <x v="0"/>
    <x v="0"/>
    <x v="3"/>
    <x v="0"/>
    <x v="0"/>
    <x v="0"/>
    <x v="0"/>
    <x v="2"/>
  </r>
  <r>
    <x v="4"/>
    <n v="48"/>
    <x v="2"/>
    <x v="16"/>
    <x v="0"/>
    <x v="0"/>
    <x v="3"/>
    <x v="0"/>
    <x v="0"/>
    <x v="0"/>
    <x v="0"/>
    <x v="2"/>
  </r>
  <r>
    <x v="4"/>
    <n v="48"/>
    <x v="2"/>
    <x v="17"/>
    <x v="0"/>
    <x v="0"/>
    <x v="0"/>
    <x v="0"/>
    <x v="0"/>
    <x v="0"/>
    <x v="0"/>
    <x v="2"/>
  </r>
  <r>
    <x v="4"/>
    <n v="48"/>
    <x v="2"/>
    <x v="18"/>
    <x v="0"/>
    <x v="0"/>
    <x v="1"/>
    <x v="0"/>
    <x v="0"/>
    <x v="0"/>
    <x v="0"/>
    <x v="2"/>
  </r>
  <r>
    <x v="4"/>
    <n v="48"/>
    <x v="2"/>
    <x v="19"/>
    <x v="0"/>
    <x v="0"/>
    <x v="1"/>
    <x v="0"/>
    <x v="0"/>
    <x v="0"/>
    <x v="0"/>
    <x v="2"/>
  </r>
  <r>
    <x v="4"/>
    <n v="48"/>
    <x v="2"/>
    <x v="20"/>
    <x v="0"/>
    <x v="0"/>
    <x v="1"/>
    <x v="0"/>
    <x v="0"/>
    <x v="0"/>
    <x v="0"/>
    <x v="2"/>
  </r>
  <r>
    <x v="4"/>
    <n v="48"/>
    <x v="2"/>
    <x v="21"/>
    <x v="0"/>
    <x v="0"/>
    <x v="3"/>
    <x v="0"/>
    <x v="0"/>
    <x v="0"/>
    <x v="0"/>
    <x v="2"/>
  </r>
  <r>
    <x v="4"/>
    <n v="48"/>
    <x v="2"/>
    <x v="22"/>
    <x v="0"/>
    <x v="0"/>
    <x v="0"/>
    <x v="0"/>
    <x v="0"/>
    <x v="0"/>
    <x v="0"/>
    <x v="2"/>
  </r>
  <r>
    <x v="4"/>
    <n v="48"/>
    <x v="2"/>
    <x v="23"/>
    <x v="0"/>
    <x v="0"/>
    <x v="2"/>
    <x v="0"/>
    <x v="0"/>
    <x v="0"/>
    <x v="0"/>
    <x v="2"/>
  </r>
  <r>
    <x v="4"/>
    <n v="48"/>
    <x v="2"/>
    <x v="24"/>
    <x v="0"/>
    <x v="0"/>
    <x v="0"/>
    <x v="0"/>
    <x v="0"/>
    <x v="0"/>
    <x v="0"/>
    <x v="2"/>
  </r>
  <r>
    <x v="4"/>
    <n v="48"/>
    <x v="2"/>
    <x v="25"/>
    <x v="0"/>
    <x v="0"/>
    <x v="2"/>
    <x v="0"/>
    <x v="0"/>
    <x v="0"/>
    <x v="0"/>
    <x v="2"/>
  </r>
  <r>
    <x v="4"/>
    <n v="48"/>
    <x v="2"/>
    <x v="26"/>
    <x v="0"/>
    <x v="0"/>
    <x v="4"/>
    <x v="0"/>
    <x v="0"/>
    <x v="0"/>
    <x v="0"/>
    <x v="2"/>
  </r>
  <r>
    <x v="4"/>
    <n v="48"/>
    <x v="3"/>
    <x v="0"/>
    <x v="0"/>
    <x v="0"/>
    <x v="1"/>
    <x v="0"/>
    <x v="0"/>
    <x v="0"/>
    <x v="0"/>
    <x v="1"/>
  </r>
  <r>
    <x v="4"/>
    <n v="48"/>
    <x v="3"/>
    <x v="1"/>
    <x v="0"/>
    <x v="0"/>
    <x v="2"/>
    <x v="0"/>
    <x v="0"/>
    <x v="0"/>
    <x v="0"/>
    <x v="1"/>
  </r>
  <r>
    <x v="4"/>
    <n v="48"/>
    <x v="3"/>
    <x v="2"/>
    <x v="0"/>
    <x v="0"/>
    <x v="3"/>
    <x v="0"/>
    <x v="0"/>
    <x v="0"/>
    <x v="0"/>
    <x v="1"/>
  </r>
  <r>
    <x v="4"/>
    <n v="48"/>
    <x v="3"/>
    <x v="3"/>
    <x v="0"/>
    <x v="0"/>
    <x v="4"/>
    <x v="0"/>
    <x v="0"/>
    <x v="0"/>
    <x v="0"/>
    <x v="1"/>
  </r>
  <r>
    <x v="4"/>
    <n v="48"/>
    <x v="3"/>
    <x v="4"/>
    <x v="0"/>
    <x v="0"/>
    <x v="4"/>
    <x v="0"/>
    <x v="0"/>
    <x v="0"/>
    <x v="0"/>
    <x v="1"/>
  </r>
  <r>
    <x v="4"/>
    <n v="48"/>
    <x v="3"/>
    <x v="5"/>
    <x v="0"/>
    <x v="0"/>
    <x v="0"/>
    <x v="0"/>
    <x v="0"/>
    <x v="0"/>
    <x v="0"/>
    <x v="1"/>
  </r>
  <r>
    <x v="4"/>
    <n v="48"/>
    <x v="3"/>
    <x v="6"/>
    <x v="0"/>
    <x v="0"/>
    <x v="1"/>
    <x v="0"/>
    <x v="0"/>
    <x v="0"/>
    <x v="0"/>
    <x v="1"/>
  </r>
  <r>
    <x v="4"/>
    <n v="48"/>
    <x v="3"/>
    <x v="7"/>
    <x v="0"/>
    <x v="0"/>
    <x v="4"/>
    <x v="0"/>
    <x v="0"/>
    <x v="0"/>
    <x v="0"/>
    <x v="1"/>
  </r>
  <r>
    <x v="4"/>
    <n v="48"/>
    <x v="3"/>
    <x v="8"/>
    <x v="0"/>
    <x v="0"/>
    <x v="0"/>
    <x v="0"/>
    <x v="0"/>
    <x v="0"/>
    <x v="0"/>
    <x v="1"/>
  </r>
  <r>
    <x v="4"/>
    <n v="48"/>
    <x v="3"/>
    <x v="9"/>
    <x v="0"/>
    <x v="0"/>
    <x v="2"/>
    <x v="0"/>
    <x v="0"/>
    <x v="0"/>
    <x v="0"/>
    <x v="1"/>
  </r>
  <r>
    <x v="4"/>
    <n v="48"/>
    <x v="3"/>
    <x v="10"/>
    <x v="0"/>
    <x v="0"/>
    <x v="3"/>
    <x v="0"/>
    <x v="0"/>
    <x v="0"/>
    <x v="0"/>
    <x v="1"/>
  </r>
  <r>
    <x v="4"/>
    <n v="48"/>
    <x v="3"/>
    <x v="11"/>
    <x v="0"/>
    <x v="0"/>
    <x v="4"/>
    <x v="0"/>
    <x v="0"/>
    <x v="0"/>
    <x v="0"/>
    <x v="1"/>
  </r>
  <r>
    <x v="4"/>
    <n v="48"/>
    <x v="3"/>
    <x v="12"/>
    <x v="0"/>
    <x v="0"/>
    <x v="0"/>
    <x v="0"/>
    <x v="0"/>
    <x v="0"/>
    <x v="0"/>
    <x v="1"/>
  </r>
  <r>
    <x v="4"/>
    <n v="48"/>
    <x v="3"/>
    <x v="13"/>
    <x v="0"/>
    <x v="0"/>
    <x v="3"/>
    <x v="0"/>
    <x v="0"/>
    <x v="0"/>
    <x v="0"/>
    <x v="1"/>
  </r>
  <r>
    <x v="4"/>
    <n v="48"/>
    <x v="3"/>
    <x v="14"/>
    <x v="0"/>
    <x v="0"/>
    <x v="3"/>
    <x v="0"/>
    <x v="0"/>
    <x v="0"/>
    <x v="0"/>
    <x v="1"/>
  </r>
  <r>
    <x v="4"/>
    <n v="48"/>
    <x v="3"/>
    <x v="15"/>
    <x v="0"/>
    <x v="0"/>
    <x v="1"/>
    <x v="0"/>
    <x v="0"/>
    <x v="0"/>
    <x v="0"/>
    <x v="1"/>
  </r>
  <r>
    <x v="4"/>
    <n v="48"/>
    <x v="3"/>
    <x v="16"/>
    <x v="0"/>
    <x v="0"/>
    <x v="1"/>
    <x v="0"/>
    <x v="0"/>
    <x v="0"/>
    <x v="0"/>
    <x v="1"/>
  </r>
  <r>
    <x v="4"/>
    <n v="48"/>
    <x v="3"/>
    <x v="17"/>
    <x v="0"/>
    <x v="0"/>
    <x v="2"/>
    <x v="0"/>
    <x v="0"/>
    <x v="0"/>
    <x v="0"/>
    <x v="1"/>
  </r>
  <r>
    <x v="4"/>
    <n v="48"/>
    <x v="3"/>
    <x v="18"/>
    <x v="0"/>
    <x v="0"/>
    <x v="3"/>
    <x v="0"/>
    <x v="0"/>
    <x v="0"/>
    <x v="0"/>
    <x v="1"/>
  </r>
  <r>
    <x v="4"/>
    <n v="48"/>
    <x v="3"/>
    <x v="19"/>
    <x v="0"/>
    <x v="0"/>
    <x v="3"/>
    <x v="0"/>
    <x v="0"/>
    <x v="0"/>
    <x v="0"/>
    <x v="1"/>
  </r>
  <r>
    <x v="4"/>
    <n v="48"/>
    <x v="3"/>
    <x v="20"/>
    <x v="0"/>
    <x v="0"/>
    <x v="0"/>
    <x v="0"/>
    <x v="0"/>
    <x v="0"/>
    <x v="0"/>
    <x v="1"/>
  </r>
  <r>
    <x v="4"/>
    <n v="48"/>
    <x v="3"/>
    <x v="21"/>
    <x v="0"/>
    <x v="0"/>
    <x v="3"/>
    <x v="0"/>
    <x v="0"/>
    <x v="0"/>
    <x v="0"/>
    <x v="1"/>
  </r>
  <r>
    <x v="4"/>
    <n v="48"/>
    <x v="3"/>
    <x v="22"/>
    <x v="0"/>
    <x v="0"/>
    <x v="3"/>
    <x v="0"/>
    <x v="0"/>
    <x v="0"/>
    <x v="0"/>
    <x v="1"/>
  </r>
  <r>
    <x v="4"/>
    <n v="48"/>
    <x v="3"/>
    <x v="23"/>
    <x v="0"/>
    <x v="0"/>
    <x v="1"/>
    <x v="0"/>
    <x v="0"/>
    <x v="0"/>
    <x v="0"/>
    <x v="1"/>
  </r>
  <r>
    <x v="4"/>
    <n v="48"/>
    <x v="3"/>
    <x v="24"/>
    <x v="0"/>
    <x v="0"/>
    <x v="4"/>
    <x v="0"/>
    <x v="0"/>
    <x v="0"/>
    <x v="0"/>
    <x v="1"/>
  </r>
  <r>
    <x v="4"/>
    <n v="48"/>
    <x v="3"/>
    <x v="25"/>
    <x v="0"/>
    <x v="0"/>
    <x v="4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5"/>
    <n v="49"/>
    <x v="0"/>
    <x v="0"/>
    <x v="0"/>
    <x v="0"/>
    <x v="2"/>
    <x v="0"/>
    <x v="0"/>
    <x v="0"/>
    <x v="0"/>
    <x v="0"/>
  </r>
  <r>
    <x v="5"/>
    <n v="49"/>
    <x v="0"/>
    <x v="1"/>
    <x v="0"/>
    <x v="0"/>
    <x v="3"/>
    <x v="0"/>
    <x v="0"/>
    <x v="0"/>
    <x v="0"/>
    <x v="0"/>
  </r>
  <r>
    <x v="5"/>
    <n v="49"/>
    <x v="0"/>
    <x v="2"/>
    <x v="0"/>
    <x v="0"/>
    <x v="0"/>
    <x v="0"/>
    <x v="0"/>
    <x v="0"/>
    <x v="0"/>
    <x v="0"/>
  </r>
  <r>
    <x v="5"/>
    <n v="49"/>
    <x v="0"/>
    <x v="3"/>
    <x v="0"/>
    <x v="0"/>
    <x v="4"/>
    <x v="0"/>
    <x v="0"/>
    <x v="0"/>
    <x v="0"/>
    <x v="0"/>
  </r>
  <r>
    <x v="5"/>
    <n v="49"/>
    <x v="0"/>
    <x v="4"/>
    <x v="0"/>
    <x v="0"/>
    <x v="3"/>
    <x v="0"/>
    <x v="0"/>
    <x v="0"/>
    <x v="0"/>
    <x v="0"/>
  </r>
  <r>
    <x v="5"/>
    <n v="49"/>
    <x v="0"/>
    <x v="5"/>
    <x v="0"/>
    <x v="0"/>
    <x v="2"/>
    <x v="0"/>
    <x v="0"/>
    <x v="0"/>
    <x v="0"/>
    <x v="0"/>
  </r>
  <r>
    <x v="5"/>
    <n v="49"/>
    <x v="0"/>
    <x v="6"/>
    <x v="0"/>
    <x v="0"/>
    <x v="3"/>
    <x v="0"/>
    <x v="0"/>
    <x v="0"/>
    <x v="0"/>
    <x v="0"/>
  </r>
  <r>
    <x v="5"/>
    <n v="49"/>
    <x v="0"/>
    <x v="7"/>
    <x v="0"/>
    <x v="0"/>
    <x v="4"/>
    <x v="0"/>
    <x v="0"/>
    <x v="0"/>
    <x v="0"/>
    <x v="0"/>
  </r>
  <r>
    <x v="5"/>
    <n v="49"/>
    <x v="0"/>
    <x v="8"/>
    <x v="0"/>
    <x v="0"/>
    <x v="4"/>
    <x v="0"/>
    <x v="0"/>
    <x v="0"/>
    <x v="0"/>
    <x v="0"/>
  </r>
  <r>
    <x v="5"/>
    <n v="49"/>
    <x v="0"/>
    <x v="9"/>
    <x v="0"/>
    <x v="0"/>
    <x v="2"/>
    <x v="0"/>
    <x v="0"/>
    <x v="0"/>
    <x v="0"/>
    <x v="0"/>
  </r>
  <r>
    <x v="5"/>
    <n v="49"/>
    <x v="0"/>
    <x v="10"/>
    <x v="0"/>
    <x v="0"/>
    <x v="4"/>
    <x v="0"/>
    <x v="0"/>
    <x v="0"/>
    <x v="0"/>
    <x v="0"/>
  </r>
  <r>
    <x v="5"/>
    <n v="49"/>
    <x v="0"/>
    <x v="11"/>
    <x v="0"/>
    <x v="0"/>
    <x v="2"/>
    <x v="0"/>
    <x v="0"/>
    <x v="0"/>
    <x v="0"/>
    <x v="0"/>
  </r>
  <r>
    <x v="5"/>
    <n v="49"/>
    <x v="0"/>
    <x v="12"/>
    <x v="0"/>
    <x v="0"/>
    <x v="0"/>
    <x v="0"/>
    <x v="0"/>
    <x v="0"/>
    <x v="0"/>
    <x v="0"/>
  </r>
  <r>
    <x v="5"/>
    <n v="49"/>
    <x v="0"/>
    <x v="13"/>
    <x v="0"/>
    <x v="0"/>
    <x v="1"/>
    <x v="0"/>
    <x v="0"/>
    <x v="0"/>
    <x v="0"/>
    <x v="0"/>
  </r>
  <r>
    <x v="5"/>
    <n v="49"/>
    <x v="0"/>
    <x v="14"/>
    <x v="0"/>
    <x v="0"/>
    <x v="0"/>
    <x v="0"/>
    <x v="0"/>
    <x v="0"/>
    <x v="0"/>
    <x v="0"/>
  </r>
  <r>
    <x v="5"/>
    <n v="49"/>
    <x v="0"/>
    <x v="15"/>
    <x v="0"/>
    <x v="0"/>
    <x v="3"/>
    <x v="0"/>
    <x v="0"/>
    <x v="0"/>
    <x v="0"/>
    <x v="0"/>
  </r>
  <r>
    <x v="5"/>
    <n v="49"/>
    <x v="0"/>
    <x v="16"/>
    <x v="0"/>
    <x v="0"/>
    <x v="2"/>
    <x v="0"/>
    <x v="0"/>
    <x v="0"/>
    <x v="0"/>
    <x v="0"/>
  </r>
  <r>
    <x v="5"/>
    <n v="49"/>
    <x v="0"/>
    <x v="17"/>
    <x v="0"/>
    <x v="0"/>
    <x v="4"/>
    <x v="0"/>
    <x v="0"/>
    <x v="0"/>
    <x v="0"/>
    <x v="0"/>
  </r>
  <r>
    <x v="5"/>
    <n v="49"/>
    <x v="0"/>
    <x v="18"/>
    <x v="0"/>
    <x v="0"/>
    <x v="2"/>
    <x v="0"/>
    <x v="0"/>
    <x v="0"/>
    <x v="0"/>
    <x v="0"/>
  </r>
  <r>
    <x v="5"/>
    <n v="49"/>
    <x v="0"/>
    <x v="19"/>
    <x v="0"/>
    <x v="0"/>
    <x v="4"/>
    <x v="0"/>
    <x v="0"/>
    <x v="0"/>
    <x v="0"/>
    <x v="0"/>
  </r>
  <r>
    <x v="5"/>
    <n v="49"/>
    <x v="0"/>
    <x v="20"/>
    <x v="0"/>
    <x v="0"/>
    <x v="3"/>
    <x v="0"/>
    <x v="0"/>
    <x v="0"/>
    <x v="0"/>
    <x v="0"/>
  </r>
  <r>
    <x v="5"/>
    <n v="49"/>
    <x v="0"/>
    <x v="21"/>
    <x v="0"/>
    <x v="0"/>
    <x v="1"/>
    <x v="0"/>
    <x v="0"/>
    <x v="0"/>
    <x v="0"/>
    <x v="0"/>
  </r>
  <r>
    <x v="5"/>
    <n v="49"/>
    <x v="1"/>
    <x v="0"/>
    <x v="0"/>
    <x v="0"/>
    <x v="3"/>
    <x v="0"/>
    <x v="0"/>
    <x v="0"/>
    <x v="0"/>
    <x v="1"/>
  </r>
  <r>
    <x v="5"/>
    <n v="49"/>
    <x v="1"/>
    <x v="1"/>
    <x v="0"/>
    <x v="0"/>
    <x v="2"/>
    <x v="0"/>
    <x v="0"/>
    <x v="0"/>
    <x v="0"/>
    <x v="1"/>
  </r>
  <r>
    <x v="5"/>
    <n v="49"/>
    <x v="1"/>
    <x v="2"/>
    <x v="0"/>
    <x v="0"/>
    <x v="1"/>
    <x v="0"/>
    <x v="0"/>
    <x v="0"/>
    <x v="0"/>
    <x v="1"/>
  </r>
  <r>
    <x v="5"/>
    <n v="49"/>
    <x v="1"/>
    <x v="3"/>
    <x v="0"/>
    <x v="0"/>
    <x v="4"/>
    <x v="0"/>
    <x v="0"/>
    <x v="0"/>
    <x v="0"/>
    <x v="1"/>
  </r>
  <r>
    <x v="5"/>
    <n v="49"/>
    <x v="1"/>
    <x v="4"/>
    <x v="0"/>
    <x v="0"/>
    <x v="0"/>
    <x v="0"/>
    <x v="0"/>
    <x v="0"/>
    <x v="0"/>
    <x v="1"/>
  </r>
  <r>
    <x v="5"/>
    <n v="49"/>
    <x v="1"/>
    <x v="5"/>
    <x v="0"/>
    <x v="0"/>
    <x v="1"/>
    <x v="0"/>
    <x v="0"/>
    <x v="0"/>
    <x v="0"/>
    <x v="1"/>
  </r>
  <r>
    <x v="5"/>
    <n v="49"/>
    <x v="1"/>
    <x v="6"/>
    <x v="0"/>
    <x v="0"/>
    <x v="2"/>
    <x v="0"/>
    <x v="0"/>
    <x v="0"/>
    <x v="0"/>
    <x v="1"/>
  </r>
  <r>
    <x v="5"/>
    <n v="49"/>
    <x v="1"/>
    <x v="7"/>
    <x v="0"/>
    <x v="0"/>
    <x v="3"/>
    <x v="0"/>
    <x v="0"/>
    <x v="0"/>
    <x v="0"/>
    <x v="1"/>
  </r>
  <r>
    <x v="5"/>
    <n v="49"/>
    <x v="1"/>
    <x v="8"/>
    <x v="0"/>
    <x v="0"/>
    <x v="4"/>
    <x v="0"/>
    <x v="0"/>
    <x v="0"/>
    <x v="0"/>
    <x v="1"/>
  </r>
  <r>
    <x v="5"/>
    <n v="49"/>
    <x v="1"/>
    <x v="9"/>
    <x v="0"/>
    <x v="0"/>
    <x v="2"/>
    <x v="0"/>
    <x v="0"/>
    <x v="0"/>
    <x v="0"/>
    <x v="1"/>
  </r>
  <r>
    <x v="5"/>
    <n v="49"/>
    <x v="1"/>
    <x v="10"/>
    <x v="0"/>
    <x v="0"/>
    <x v="1"/>
    <x v="0"/>
    <x v="0"/>
    <x v="0"/>
    <x v="0"/>
    <x v="1"/>
  </r>
  <r>
    <x v="5"/>
    <n v="49"/>
    <x v="1"/>
    <x v="11"/>
    <x v="0"/>
    <x v="0"/>
    <x v="1"/>
    <x v="0"/>
    <x v="0"/>
    <x v="0"/>
    <x v="0"/>
    <x v="1"/>
  </r>
  <r>
    <x v="5"/>
    <n v="49"/>
    <x v="1"/>
    <x v="12"/>
    <x v="0"/>
    <x v="0"/>
    <x v="2"/>
    <x v="0"/>
    <x v="0"/>
    <x v="0"/>
    <x v="0"/>
    <x v="1"/>
  </r>
  <r>
    <x v="5"/>
    <n v="49"/>
    <x v="1"/>
    <x v="13"/>
    <x v="0"/>
    <x v="0"/>
    <x v="4"/>
    <x v="0"/>
    <x v="0"/>
    <x v="0"/>
    <x v="0"/>
    <x v="1"/>
  </r>
  <r>
    <x v="5"/>
    <n v="49"/>
    <x v="1"/>
    <x v="14"/>
    <x v="0"/>
    <x v="0"/>
    <x v="1"/>
    <x v="0"/>
    <x v="0"/>
    <x v="0"/>
    <x v="0"/>
    <x v="1"/>
  </r>
  <r>
    <x v="5"/>
    <n v="49"/>
    <x v="1"/>
    <x v="15"/>
    <x v="0"/>
    <x v="0"/>
    <x v="3"/>
    <x v="0"/>
    <x v="0"/>
    <x v="0"/>
    <x v="0"/>
    <x v="1"/>
  </r>
  <r>
    <x v="5"/>
    <n v="49"/>
    <x v="1"/>
    <x v="16"/>
    <x v="0"/>
    <x v="0"/>
    <x v="0"/>
    <x v="0"/>
    <x v="0"/>
    <x v="0"/>
    <x v="0"/>
    <x v="1"/>
  </r>
  <r>
    <x v="5"/>
    <n v="49"/>
    <x v="1"/>
    <x v="17"/>
    <x v="0"/>
    <x v="0"/>
    <x v="2"/>
    <x v="0"/>
    <x v="0"/>
    <x v="0"/>
    <x v="0"/>
    <x v="1"/>
  </r>
  <r>
    <x v="5"/>
    <n v="49"/>
    <x v="1"/>
    <x v="18"/>
    <x v="0"/>
    <x v="0"/>
    <x v="3"/>
    <x v="0"/>
    <x v="0"/>
    <x v="0"/>
    <x v="0"/>
    <x v="1"/>
  </r>
  <r>
    <x v="5"/>
    <n v="49"/>
    <x v="1"/>
    <x v="19"/>
    <x v="0"/>
    <x v="0"/>
    <x v="4"/>
    <x v="0"/>
    <x v="0"/>
    <x v="0"/>
    <x v="0"/>
    <x v="1"/>
  </r>
  <r>
    <x v="5"/>
    <n v="49"/>
    <x v="1"/>
    <x v="20"/>
    <x v="0"/>
    <x v="0"/>
    <x v="4"/>
    <x v="0"/>
    <x v="0"/>
    <x v="0"/>
    <x v="0"/>
    <x v="1"/>
  </r>
  <r>
    <x v="5"/>
    <n v="49"/>
    <x v="1"/>
    <x v="21"/>
    <x v="0"/>
    <x v="0"/>
    <x v="2"/>
    <x v="0"/>
    <x v="0"/>
    <x v="0"/>
    <x v="0"/>
    <x v="1"/>
  </r>
  <r>
    <x v="5"/>
    <n v="49"/>
    <x v="1"/>
    <x v="22"/>
    <x v="0"/>
    <x v="0"/>
    <x v="4"/>
    <x v="0"/>
    <x v="0"/>
    <x v="0"/>
    <x v="0"/>
    <x v="1"/>
  </r>
  <r>
    <x v="5"/>
    <n v="49"/>
    <x v="1"/>
    <x v="23"/>
    <x v="0"/>
    <x v="0"/>
    <x v="0"/>
    <x v="0"/>
    <x v="0"/>
    <x v="0"/>
    <x v="0"/>
    <x v="1"/>
  </r>
  <r>
    <x v="5"/>
    <n v="49"/>
    <x v="1"/>
    <x v="24"/>
    <x v="0"/>
    <x v="0"/>
    <x v="1"/>
    <x v="0"/>
    <x v="0"/>
    <x v="0"/>
    <x v="0"/>
    <x v="1"/>
  </r>
  <r>
    <x v="5"/>
    <n v="49"/>
    <x v="1"/>
    <x v="25"/>
    <x v="0"/>
    <x v="0"/>
    <x v="1"/>
    <x v="0"/>
    <x v="0"/>
    <x v="0"/>
    <x v="0"/>
    <x v="1"/>
  </r>
  <r>
    <x v="5"/>
    <n v="49"/>
    <x v="2"/>
    <x v="0"/>
    <x v="0"/>
    <x v="0"/>
    <x v="0"/>
    <x v="0"/>
    <x v="0"/>
    <x v="0"/>
    <x v="0"/>
    <x v="2"/>
  </r>
  <r>
    <x v="5"/>
    <n v="49"/>
    <x v="2"/>
    <x v="1"/>
    <x v="0"/>
    <x v="0"/>
    <x v="3"/>
    <x v="0"/>
    <x v="0"/>
    <x v="0"/>
    <x v="0"/>
    <x v="2"/>
  </r>
  <r>
    <x v="5"/>
    <n v="49"/>
    <x v="2"/>
    <x v="2"/>
    <x v="0"/>
    <x v="0"/>
    <x v="2"/>
    <x v="0"/>
    <x v="0"/>
    <x v="0"/>
    <x v="0"/>
    <x v="2"/>
  </r>
  <r>
    <x v="5"/>
    <n v="49"/>
    <x v="2"/>
    <x v="3"/>
    <x v="0"/>
    <x v="0"/>
    <x v="4"/>
    <x v="0"/>
    <x v="0"/>
    <x v="0"/>
    <x v="0"/>
    <x v="2"/>
  </r>
  <r>
    <x v="5"/>
    <n v="49"/>
    <x v="2"/>
    <x v="4"/>
    <x v="0"/>
    <x v="0"/>
    <x v="1"/>
    <x v="0"/>
    <x v="0"/>
    <x v="0"/>
    <x v="0"/>
    <x v="2"/>
  </r>
  <r>
    <x v="5"/>
    <n v="49"/>
    <x v="2"/>
    <x v="5"/>
    <x v="0"/>
    <x v="0"/>
    <x v="2"/>
    <x v="0"/>
    <x v="0"/>
    <x v="0"/>
    <x v="0"/>
    <x v="2"/>
  </r>
  <r>
    <x v="5"/>
    <n v="49"/>
    <x v="2"/>
    <x v="6"/>
    <x v="0"/>
    <x v="0"/>
    <x v="0"/>
    <x v="0"/>
    <x v="0"/>
    <x v="0"/>
    <x v="0"/>
    <x v="2"/>
  </r>
  <r>
    <x v="5"/>
    <n v="49"/>
    <x v="2"/>
    <x v="7"/>
    <x v="0"/>
    <x v="0"/>
    <x v="2"/>
    <x v="0"/>
    <x v="0"/>
    <x v="0"/>
    <x v="0"/>
    <x v="2"/>
  </r>
  <r>
    <x v="5"/>
    <n v="49"/>
    <x v="2"/>
    <x v="8"/>
    <x v="0"/>
    <x v="0"/>
    <x v="2"/>
    <x v="0"/>
    <x v="0"/>
    <x v="0"/>
    <x v="0"/>
    <x v="2"/>
  </r>
  <r>
    <x v="5"/>
    <n v="49"/>
    <x v="2"/>
    <x v="9"/>
    <x v="0"/>
    <x v="0"/>
    <x v="2"/>
    <x v="0"/>
    <x v="0"/>
    <x v="0"/>
    <x v="0"/>
    <x v="2"/>
  </r>
  <r>
    <x v="5"/>
    <n v="49"/>
    <x v="2"/>
    <x v="10"/>
    <x v="0"/>
    <x v="0"/>
    <x v="3"/>
    <x v="0"/>
    <x v="0"/>
    <x v="0"/>
    <x v="0"/>
    <x v="2"/>
  </r>
  <r>
    <x v="5"/>
    <n v="49"/>
    <x v="2"/>
    <x v="11"/>
    <x v="0"/>
    <x v="0"/>
    <x v="4"/>
    <x v="0"/>
    <x v="0"/>
    <x v="0"/>
    <x v="0"/>
    <x v="2"/>
  </r>
  <r>
    <x v="5"/>
    <n v="49"/>
    <x v="2"/>
    <x v="12"/>
    <x v="0"/>
    <x v="0"/>
    <x v="1"/>
    <x v="0"/>
    <x v="0"/>
    <x v="0"/>
    <x v="0"/>
    <x v="2"/>
  </r>
  <r>
    <x v="5"/>
    <n v="49"/>
    <x v="2"/>
    <x v="13"/>
    <x v="0"/>
    <x v="0"/>
    <x v="0"/>
    <x v="0"/>
    <x v="0"/>
    <x v="0"/>
    <x v="0"/>
    <x v="2"/>
  </r>
  <r>
    <x v="5"/>
    <n v="49"/>
    <x v="2"/>
    <x v="14"/>
    <x v="0"/>
    <x v="0"/>
    <x v="2"/>
    <x v="0"/>
    <x v="0"/>
    <x v="0"/>
    <x v="0"/>
    <x v="2"/>
  </r>
  <r>
    <x v="5"/>
    <n v="49"/>
    <x v="2"/>
    <x v="15"/>
    <x v="0"/>
    <x v="0"/>
    <x v="0"/>
    <x v="0"/>
    <x v="0"/>
    <x v="0"/>
    <x v="0"/>
    <x v="2"/>
  </r>
  <r>
    <x v="5"/>
    <n v="49"/>
    <x v="2"/>
    <x v="16"/>
    <x v="0"/>
    <x v="0"/>
    <x v="4"/>
    <x v="0"/>
    <x v="0"/>
    <x v="0"/>
    <x v="0"/>
    <x v="2"/>
  </r>
  <r>
    <x v="5"/>
    <n v="49"/>
    <x v="2"/>
    <x v="17"/>
    <x v="0"/>
    <x v="0"/>
    <x v="3"/>
    <x v="0"/>
    <x v="0"/>
    <x v="0"/>
    <x v="0"/>
    <x v="2"/>
  </r>
  <r>
    <x v="5"/>
    <n v="49"/>
    <x v="2"/>
    <x v="18"/>
    <x v="0"/>
    <x v="0"/>
    <x v="3"/>
    <x v="0"/>
    <x v="0"/>
    <x v="0"/>
    <x v="0"/>
    <x v="2"/>
  </r>
  <r>
    <x v="5"/>
    <n v="49"/>
    <x v="2"/>
    <x v="19"/>
    <x v="0"/>
    <x v="0"/>
    <x v="1"/>
    <x v="0"/>
    <x v="0"/>
    <x v="0"/>
    <x v="0"/>
    <x v="2"/>
  </r>
  <r>
    <x v="5"/>
    <n v="49"/>
    <x v="2"/>
    <x v="20"/>
    <x v="0"/>
    <x v="0"/>
    <x v="0"/>
    <x v="0"/>
    <x v="0"/>
    <x v="0"/>
    <x v="0"/>
    <x v="2"/>
  </r>
  <r>
    <x v="5"/>
    <n v="49"/>
    <x v="2"/>
    <x v="21"/>
    <x v="0"/>
    <x v="0"/>
    <x v="4"/>
    <x v="0"/>
    <x v="0"/>
    <x v="0"/>
    <x v="0"/>
    <x v="2"/>
  </r>
  <r>
    <x v="5"/>
    <n v="49"/>
    <x v="2"/>
    <x v="22"/>
    <x v="0"/>
    <x v="0"/>
    <x v="4"/>
    <x v="0"/>
    <x v="0"/>
    <x v="0"/>
    <x v="0"/>
    <x v="2"/>
  </r>
  <r>
    <x v="5"/>
    <n v="49"/>
    <x v="2"/>
    <x v="23"/>
    <x v="0"/>
    <x v="0"/>
    <x v="3"/>
    <x v="0"/>
    <x v="0"/>
    <x v="0"/>
    <x v="0"/>
    <x v="2"/>
  </r>
  <r>
    <x v="5"/>
    <n v="49"/>
    <x v="2"/>
    <x v="24"/>
    <x v="0"/>
    <x v="0"/>
    <x v="3"/>
    <x v="0"/>
    <x v="0"/>
    <x v="0"/>
    <x v="0"/>
    <x v="2"/>
  </r>
  <r>
    <x v="5"/>
    <n v="49"/>
    <x v="2"/>
    <x v="25"/>
    <x v="0"/>
    <x v="0"/>
    <x v="2"/>
    <x v="0"/>
    <x v="0"/>
    <x v="0"/>
    <x v="0"/>
    <x v="2"/>
  </r>
  <r>
    <x v="5"/>
    <n v="49"/>
    <x v="2"/>
    <x v="26"/>
    <x v="0"/>
    <x v="0"/>
    <x v="0"/>
    <x v="0"/>
    <x v="0"/>
    <x v="0"/>
    <x v="0"/>
    <x v="2"/>
  </r>
  <r>
    <x v="5"/>
    <n v="49"/>
    <x v="3"/>
    <x v="0"/>
    <x v="0"/>
    <x v="0"/>
    <x v="1"/>
    <x v="0"/>
    <x v="0"/>
    <x v="0"/>
    <x v="0"/>
    <x v="1"/>
  </r>
  <r>
    <x v="5"/>
    <n v="49"/>
    <x v="3"/>
    <x v="1"/>
    <x v="0"/>
    <x v="0"/>
    <x v="4"/>
    <x v="0"/>
    <x v="0"/>
    <x v="0"/>
    <x v="0"/>
    <x v="1"/>
  </r>
  <r>
    <x v="5"/>
    <n v="49"/>
    <x v="3"/>
    <x v="2"/>
    <x v="0"/>
    <x v="0"/>
    <x v="3"/>
    <x v="0"/>
    <x v="0"/>
    <x v="0"/>
    <x v="0"/>
    <x v="1"/>
  </r>
  <r>
    <x v="5"/>
    <n v="49"/>
    <x v="3"/>
    <x v="3"/>
    <x v="0"/>
    <x v="0"/>
    <x v="2"/>
    <x v="0"/>
    <x v="0"/>
    <x v="0"/>
    <x v="0"/>
    <x v="1"/>
  </r>
  <r>
    <x v="5"/>
    <n v="49"/>
    <x v="3"/>
    <x v="4"/>
    <x v="0"/>
    <x v="0"/>
    <x v="1"/>
    <x v="0"/>
    <x v="0"/>
    <x v="0"/>
    <x v="0"/>
    <x v="1"/>
  </r>
  <r>
    <x v="5"/>
    <n v="49"/>
    <x v="3"/>
    <x v="5"/>
    <x v="0"/>
    <x v="0"/>
    <x v="0"/>
    <x v="0"/>
    <x v="0"/>
    <x v="0"/>
    <x v="0"/>
    <x v="1"/>
  </r>
  <r>
    <x v="5"/>
    <n v="49"/>
    <x v="3"/>
    <x v="6"/>
    <x v="0"/>
    <x v="0"/>
    <x v="1"/>
    <x v="0"/>
    <x v="0"/>
    <x v="0"/>
    <x v="0"/>
    <x v="1"/>
  </r>
  <r>
    <x v="5"/>
    <n v="49"/>
    <x v="3"/>
    <x v="7"/>
    <x v="0"/>
    <x v="0"/>
    <x v="0"/>
    <x v="0"/>
    <x v="0"/>
    <x v="0"/>
    <x v="0"/>
    <x v="1"/>
  </r>
  <r>
    <x v="5"/>
    <n v="49"/>
    <x v="3"/>
    <x v="8"/>
    <x v="0"/>
    <x v="0"/>
    <x v="2"/>
    <x v="0"/>
    <x v="0"/>
    <x v="0"/>
    <x v="0"/>
    <x v="1"/>
  </r>
  <r>
    <x v="5"/>
    <n v="49"/>
    <x v="3"/>
    <x v="9"/>
    <x v="0"/>
    <x v="0"/>
    <x v="3"/>
    <x v="0"/>
    <x v="0"/>
    <x v="0"/>
    <x v="0"/>
    <x v="1"/>
  </r>
  <r>
    <x v="5"/>
    <n v="49"/>
    <x v="3"/>
    <x v="10"/>
    <x v="0"/>
    <x v="0"/>
    <x v="0"/>
    <x v="0"/>
    <x v="0"/>
    <x v="0"/>
    <x v="0"/>
    <x v="1"/>
  </r>
  <r>
    <x v="5"/>
    <n v="49"/>
    <x v="3"/>
    <x v="11"/>
    <x v="0"/>
    <x v="0"/>
    <x v="0"/>
    <x v="0"/>
    <x v="0"/>
    <x v="0"/>
    <x v="0"/>
    <x v="1"/>
  </r>
  <r>
    <x v="5"/>
    <n v="49"/>
    <x v="3"/>
    <x v="12"/>
    <x v="0"/>
    <x v="0"/>
    <x v="4"/>
    <x v="0"/>
    <x v="0"/>
    <x v="0"/>
    <x v="0"/>
    <x v="1"/>
  </r>
  <r>
    <x v="5"/>
    <n v="49"/>
    <x v="3"/>
    <x v="13"/>
    <x v="0"/>
    <x v="0"/>
    <x v="2"/>
    <x v="0"/>
    <x v="0"/>
    <x v="0"/>
    <x v="0"/>
    <x v="1"/>
  </r>
  <r>
    <x v="5"/>
    <n v="49"/>
    <x v="3"/>
    <x v="14"/>
    <x v="0"/>
    <x v="0"/>
    <x v="0"/>
    <x v="0"/>
    <x v="0"/>
    <x v="0"/>
    <x v="0"/>
    <x v="1"/>
  </r>
  <r>
    <x v="5"/>
    <n v="49"/>
    <x v="3"/>
    <x v="15"/>
    <x v="0"/>
    <x v="0"/>
    <x v="0"/>
    <x v="0"/>
    <x v="0"/>
    <x v="0"/>
    <x v="0"/>
    <x v="1"/>
  </r>
  <r>
    <x v="5"/>
    <n v="49"/>
    <x v="3"/>
    <x v="16"/>
    <x v="0"/>
    <x v="0"/>
    <x v="0"/>
    <x v="0"/>
    <x v="0"/>
    <x v="0"/>
    <x v="0"/>
    <x v="1"/>
  </r>
  <r>
    <x v="5"/>
    <n v="49"/>
    <x v="3"/>
    <x v="17"/>
    <x v="0"/>
    <x v="0"/>
    <x v="3"/>
    <x v="0"/>
    <x v="0"/>
    <x v="0"/>
    <x v="0"/>
    <x v="1"/>
  </r>
  <r>
    <x v="5"/>
    <n v="49"/>
    <x v="3"/>
    <x v="18"/>
    <x v="0"/>
    <x v="0"/>
    <x v="0"/>
    <x v="0"/>
    <x v="0"/>
    <x v="0"/>
    <x v="0"/>
    <x v="1"/>
  </r>
  <r>
    <x v="5"/>
    <n v="49"/>
    <x v="3"/>
    <x v="19"/>
    <x v="0"/>
    <x v="0"/>
    <x v="3"/>
    <x v="0"/>
    <x v="0"/>
    <x v="0"/>
    <x v="0"/>
    <x v="1"/>
  </r>
  <r>
    <x v="5"/>
    <n v="49"/>
    <x v="3"/>
    <x v="20"/>
    <x v="0"/>
    <x v="0"/>
    <x v="1"/>
    <x v="0"/>
    <x v="0"/>
    <x v="0"/>
    <x v="0"/>
    <x v="1"/>
  </r>
  <r>
    <x v="5"/>
    <n v="49"/>
    <x v="3"/>
    <x v="21"/>
    <x v="0"/>
    <x v="0"/>
    <x v="1"/>
    <x v="0"/>
    <x v="0"/>
    <x v="0"/>
    <x v="0"/>
    <x v="1"/>
  </r>
  <r>
    <x v="5"/>
    <n v="49"/>
    <x v="3"/>
    <x v="22"/>
    <x v="0"/>
    <x v="0"/>
    <x v="3"/>
    <x v="0"/>
    <x v="0"/>
    <x v="0"/>
    <x v="0"/>
    <x v="1"/>
  </r>
  <r>
    <x v="5"/>
    <n v="49"/>
    <x v="3"/>
    <x v="23"/>
    <x v="0"/>
    <x v="0"/>
    <x v="0"/>
    <x v="0"/>
    <x v="0"/>
    <x v="0"/>
    <x v="0"/>
    <x v="1"/>
  </r>
  <r>
    <x v="5"/>
    <n v="49"/>
    <x v="3"/>
    <x v="24"/>
    <x v="0"/>
    <x v="0"/>
    <x v="4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6"/>
    <n v="50"/>
    <x v="0"/>
    <x v="0"/>
    <x v="0"/>
    <x v="0"/>
    <x v="1"/>
    <x v="0"/>
    <x v="0"/>
    <x v="0"/>
    <x v="0"/>
    <x v="2"/>
  </r>
  <r>
    <x v="6"/>
    <n v="50"/>
    <x v="0"/>
    <x v="1"/>
    <x v="0"/>
    <x v="0"/>
    <x v="3"/>
    <x v="0"/>
    <x v="0"/>
    <x v="0"/>
    <x v="0"/>
    <x v="2"/>
  </r>
  <r>
    <x v="6"/>
    <n v="50"/>
    <x v="0"/>
    <x v="2"/>
    <x v="0"/>
    <x v="0"/>
    <x v="1"/>
    <x v="0"/>
    <x v="0"/>
    <x v="0"/>
    <x v="0"/>
    <x v="2"/>
  </r>
  <r>
    <x v="6"/>
    <n v="50"/>
    <x v="0"/>
    <x v="3"/>
    <x v="0"/>
    <x v="0"/>
    <x v="4"/>
    <x v="0"/>
    <x v="0"/>
    <x v="0"/>
    <x v="0"/>
    <x v="2"/>
  </r>
  <r>
    <x v="6"/>
    <n v="50"/>
    <x v="0"/>
    <x v="4"/>
    <x v="0"/>
    <x v="0"/>
    <x v="3"/>
    <x v="0"/>
    <x v="0"/>
    <x v="0"/>
    <x v="0"/>
    <x v="2"/>
  </r>
  <r>
    <x v="6"/>
    <n v="50"/>
    <x v="0"/>
    <x v="5"/>
    <x v="0"/>
    <x v="0"/>
    <x v="0"/>
    <x v="0"/>
    <x v="0"/>
    <x v="0"/>
    <x v="0"/>
    <x v="2"/>
  </r>
  <r>
    <x v="6"/>
    <n v="50"/>
    <x v="0"/>
    <x v="6"/>
    <x v="0"/>
    <x v="0"/>
    <x v="3"/>
    <x v="0"/>
    <x v="0"/>
    <x v="0"/>
    <x v="0"/>
    <x v="2"/>
  </r>
  <r>
    <x v="6"/>
    <n v="50"/>
    <x v="0"/>
    <x v="7"/>
    <x v="0"/>
    <x v="0"/>
    <x v="0"/>
    <x v="0"/>
    <x v="0"/>
    <x v="0"/>
    <x v="0"/>
    <x v="2"/>
  </r>
  <r>
    <x v="6"/>
    <n v="50"/>
    <x v="0"/>
    <x v="8"/>
    <x v="0"/>
    <x v="0"/>
    <x v="2"/>
    <x v="0"/>
    <x v="0"/>
    <x v="0"/>
    <x v="0"/>
    <x v="2"/>
  </r>
  <r>
    <x v="6"/>
    <n v="50"/>
    <x v="0"/>
    <x v="9"/>
    <x v="0"/>
    <x v="0"/>
    <x v="0"/>
    <x v="0"/>
    <x v="0"/>
    <x v="0"/>
    <x v="0"/>
    <x v="2"/>
  </r>
  <r>
    <x v="6"/>
    <n v="50"/>
    <x v="0"/>
    <x v="10"/>
    <x v="0"/>
    <x v="0"/>
    <x v="4"/>
    <x v="0"/>
    <x v="0"/>
    <x v="0"/>
    <x v="0"/>
    <x v="2"/>
  </r>
  <r>
    <x v="6"/>
    <n v="50"/>
    <x v="0"/>
    <x v="11"/>
    <x v="0"/>
    <x v="0"/>
    <x v="3"/>
    <x v="0"/>
    <x v="0"/>
    <x v="0"/>
    <x v="0"/>
    <x v="2"/>
  </r>
  <r>
    <x v="6"/>
    <n v="50"/>
    <x v="0"/>
    <x v="12"/>
    <x v="0"/>
    <x v="0"/>
    <x v="2"/>
    <x v="0"/>
    <x v="0"/>
    <x v="0"/>
    <x v="0"/>
    <x v="2"/>
  </r>
  <r>
    <x v="6"/>
    <n v="50"/>
    <x v="0"/>
    <x v="13"/>
    <x v="0"/>
    <x v="0"/>
    <x v="2"/>
    <x v="0"/>
    <x v="0"/>
    <x v="0"/>
    <x v="0"/>
    <x v="2"/>
  </r>
  <r>
    <x v="6"/>
    <n v="50"/>
    <x v="0"/>
    <x v="14"/>
    <x v="0"/>
    <x v="0"/>
    <x v="1"/>
    <x v="0"/>
    <x v="0"/>
    <x v="0"/>
    <x v="0"/>
    <x v="2"/>
  </r>
  <r>
    <x v="6"/>
    <n v="50"/>
    <x v="0"/>
    <x v="15"/>
    <x v="0"/>
    <x v="0"/>
    <x v="0"/>
    <x v="0"/>
    <x v="0"/>
    <x v="0"/>
    <x v="0"/>
    <x v="2"/>
  </r>
  <r>
    <x v="6"/>
    <n v="50"/>
    <x v="0"/>
    <x v="16"/>
    <x v="0"/>
    <x v="0"/>
    <x v="3"/>
    <x v="0"/>
    <x v="0"/>
    <x v="0"/>
    <x v="0"/>
    <x v="2"/>
  </r>
  <r>
    <x v="6"/>
    <n v="50"/>
    <x v="0"/>
    <x v="17"/>
    <x v="0"/>
    <x v="0"/>
    <x v="1"/>
    <x v="0"/>
    <x v="0"/>
    <x v="0"/>
    <x v="0"/>
    <x v="2"/>
  </r>
  <r>
    <x v="6"/>
    <n v="50"/>
    <x v="0"/>
    <x v="18"/>
    <x v="0"/>
    <x v="0"/>
    <x v="3"/>
    <x v="0"/>
    <x v="0"/>
    <x v="0"/>
    <x v="0"/>
    <x v="2"/>
  </r>
  <r>
    <x v="6"/>
    <n v="50"/>
    <x v="0"/>
    <x v="19"/>
    <x v="0"/>
    <x v="0"/>
    <x v="0"/>
    <x v="0"/>
    <x v="0"/>
    <x v="0"/>
    <x v="0"/>
    <x v="2"/>
  </r>
  <r>
    <x v="6"/>
    <n v="50"/>
    <x v="0"/>
    <x v="20"/>
    <x v="0"/>
    <x v="0"/>
    <x v="3"/>
    <x v="0"/>
    <x v="0"/>
    <x v="0"/>
    <x v="0"/>
    <x v="2"/>
  </r>
  <r>
    <x v="6"/>
    <n v="50"/>
    <x v="0"/>
    <x v="21"/>
    <x v="0"/>
    <x v="0"/>
    <x v="4"/>
    <x v="0"/>
    <x v="0"/>
    <x v="0"/>
    <x v="0"/>
    <x v="2"/>
  </r>
  <r>
    <x v="6"/>
    <n v="50"/>
    <x v="0"/>
    <x v="22"/>
    <x v="0"/>
    <x v="0"/>
    <x v="3"/>
    <x v="0"/>
    <x v="0"/>
    <x v="0"/>
    <x v="0"/>
    <x v="2"/>
  </r>
  <r>
    <x v="6"/>
    <n v="50"/>
    <x v="0"/>
    <x v="23"/>
    <x v="0"/>
    <x v="0"/>
    <x v="1"/>
    <x v="0"/>
    <x v="0"/>
    <x v="0"/>
    <x v="0"/>
    <x v="2"/>
  </r>
  <r>
    <x v="6"/>
    <n v="50"/>
    <x v="0"/>
    <x v="24"/>
    <x v="0"/>
    <x v="0"/>
    <x v="2"/>
    <x v="0"/>
    <x v="0"/>
    <x v="0"/>
    <x v="0"/>
    <x v="2"/>
  </r>
  <r>
    <x v="6"/>
    <n v="50"/>
    <x v="0"/>
    <x v="25"/>
    <x v="0"/>
    <x v="0"/>
    <x v="1"/>
    <x v="0"/>
    <x v="0"/>
    <x v="0"/>
    <x v="0"/>
    <x v="2"/>
  </r>
  <r>
    <x v="6"/>
    <n v="50"/>
    <x v="0"/>
    <x v="26"/>
    <x v="0"/>
    <x v="0"/>
    <x v="3"/>
    <x v="0"/>
    <x v="0"/>
    <x v="0"/>
    <x v="0"/>
    <x v="2"/>
  </r>
  <r>
    <x v="6"/>
    <n v="50"/>
    <x v="0"/>
    <x v="28"/>
    <x v="0"/>
    <x v="0"/>
    <x v="4"/>
    <x v="0"/>
    <x v="0"/>
    <x v="0"/>
    <x v="0"/>
    <x v="2"/>
  </r>
  <r>
    <x v="6"/>
    <n v="50"/>
    <x v="1"/>
    <x v="0"/>
    <x v="0"/>
    <x v="0"/>
    <x v="4"/>
    <x v="0"/>
    <x v="0"/>
    <x v="0"/>
    <x v="0"/>
    <x v="1"/>
  </r>
  <r>
    <x v="6"/>
    <n v="50"/>
    <x v="1"/>
    <x v="1"/>
    <x v="0"/>
    <x v="0"/>
    <x v="4"/>
    <x v="0"/>
    <x v="0"/>
    <x v="0"/>
    <x v="0"/>
    <x v="1"/>
  </r>
  <r>
    <x v="6"/>
    <n v="50"/>
    <x v="1"/>
    <x v="2"/>
    <x v="0"/>
    <x v="0"/>
    <x v="0"/>
    <x v="0"/>
    <x v="0"/>
    <x v="0"/>
    <x v="0"/>
    <x v="1"/>
  </r>
  <r>
    <x v="6"/>
    <n v="50"/>
    <x v="1"/>
    <x v="3"/>
    <x v="0"/>
    <x v="0"/>
    <x v="2"/>
    <x v="0"/>
    <x v="0"/>
    <x v="0"/>
    <x v="0"/>
    <x v="1"/>
  </r>
  <r>
    <x v="6"/>
    <n v="50"/>
    <x v="1"/>
    <x v="4"/>
    <x v="0"/>
    <x v="0"/>
    <x v="4"/>
    <x v="0"/>
    <x v="0"/>
    <x v="0"/>
    <x v="0"/>
    <x v="1"/>
  </r>
  <r>
    <x v="6"/>
    <n v="50"/>
    <x v="1"/>
    <x v="5"/>
    <x v="0"/>
    <x v="0"/>
    <x v="1"/>
    <x v="0"/>
    <x v="0"/>
    <x v="0"/>
    <x v="0"/>
    <x v="1"/>
  </r>
  <r>
    <x v="6"/>
    <n v="50"/>
    <x v="1"/>
    <x v="6"/>
    <x v="0"/>
    <x v="0"/>
    <x v="4"/>
    <x v="0"/>
    <x v="0"/>
    <x v="0"/>
    <x v="0"/>
    <x v="1"/>
  </r>
  <r>
    <x v="6"/>
    <n v="50"/>
    <x v="1"/>
    <x v="7"/>
    <x v="0"/>
    <x v="0"/>
    <x v="0"/>
    <x v="0"/>
    <x v="0"/>
    <x v="0"/>
    <x v="0"/>
    <x v="1"/>
  </r>
  <r>
    <x v="6"/>
    <n v="50"/>
    <x v="1"/>
    <x v="8"/>
    <x v="0"/>
    <x v="0"/>
    <x v="4"/>
    <x v="0"/>
    <x v="0"/>
    <x v="0"/>
    <x v="0"/>
    <x v="1"/>
  </r>
  <r>
    <x v="6"/>
    <n v="50"/>
    <x v="1"/>
    <x v="9"/>
    <x v="0"/>
    <x v="0"/>
    <x v="4"/>
    <x v="0"/>
    <x v="0"/>
    <x v="0"/>
    <x v="0"/>
    <x v="1"/>
  </r>
  <r>
    <x v="6"/>
    <n v="50"/>
    <x v="1"/>
    <x v="10"/>
    <x v="0"/>
    <x v="0"/>
    <x v="2"/>
    <x v="0"/>
    <x v="0"/>
    <x v="0"/>
    <x v="0"/>
    <x v="1"/>
  </r>
  <r>
    <x v="6"/>
    <n v="50"/>
    <x v="1"/>
    <x v="11"/>
    <x v="0"/>
    <x v="0"/>
    <x v="0"/>
    <x v="0"/>
    <x v="0"/>
    <x v="0"/>
    <x v="0"/>
    <x v="1"/>
  </r>
  <r>
    <x v="6"/>
    <n v="50"/>
    <x v="1"/>
    <x v="12"/>
    <x v="0"/>
    <x v="0"/>
    <x v="3"/>
    <x v="0"/>
    <x v="0"/>
    <x v="0"/>
    <x v="0"/>
    <x v="1"/>
  </r>
  <r>
    <x v="6"/>
    <n v="50"/>
    <x v="1"/>
    <x v="13"/>
    <x v="0"/>
    <x v="0"/>
    <x v="3"/>
    <x v="0"/>
    <x v="0"/>
    <x v="0"/>
    <x v="0"/>
    <x v="1"/>
  </r>
  <r>
    <x v="6"/>
    <n v="50"/>
    <x v="1"/>
    <x v="14"/>
    <x v="0"/>
    <x v="0"/>
    <x v="2"/>
    <x v="0"/>
    <x v="0"/>
    <x v="0"/>
    <x v="0"/>
    <x v="1"/>
  </r>
  <r>
    <x v="6"/>
    <n v="50"/>
    <x v="1"/>
    <x v="15"/>
    <x v="0"/>
    <x v="0"/>
    <x v="1"/>
    <x v="0"/>
    <x v="0"/>
    <x v="0"/>
    <x v="0"/>
    <x v="1"/>
  </r>
  <r>
    <x v="6"/>
    <n v="50"/>
    <x v="1"/>
    <x v="16"/>
    <x v="0"/>
    <x v="0"/>
    <x v="0"/>
    <x v="0"/>
    <x v="0"/>
    <x v="0"/>
    <x v="0"/>
    <x v="1"/>
  </r>
  <r>
    <x v="6"/>
    <n v="50"/>
    <x v="1"/>
    <x v="17"/>
    <x v="0"/>
    <x v="0"/>
    <x v="1"/>
    <x v="0"/>
    <x v="0"/>
    <x v="0"/>
    <x v="0"/>
    <x v="1"/>
  </r>
  <r>
    <x v="6"/>
    <n v="50"/>
    <x v="1"/>
    <x v="18"/>
    <x v="0"/>
    <x v="0"/>
    <x v="0"/>
    <x v="0"/>
    <x v="0"/>
    <x v="0"/>
    <x v="0"/>
    <x v="1"/>
  </r>
  <r>
    <x v="6"/>
    <n v="50"/>
    <x v="1"/>
    <x v="19"/>
    <x v="0"/>
    <x v="0"/>
    <x v="1"/>
    <x v="0"/>
    <x v="0"/>
    <x v="0"/>
    <x v="0"/>
    <x v="1"/>
  </r>
  <r>
    <x v="6"/>
    <n v="50"/>
    <x v="1"/>
    <x v="20"/>
    <x v="0"/>
    <x v="0"/>
    <x v="2"/>
    <x v="0"/>
    <x v="0"/>
    <x v="0"/>
    <x v="0"/>
    <x v="1"/>
  </r>
  <r>
    <x v="6"/>
    <n v="50"/>
    <x v="1"/>
    <x v="21"/>
    <x v="0"/>
    <x v="0"/>
    <x v="3"/>
    <x v="0"/>
    <x v="0"/>
    <x v="0"/>
    <x v="0"/>
    <x v="1"/>
  </r>
  <r>
    <x v="6"/>
    <n v="50"/>
    <x v="1"/>
    <x v="22"/>
    <x v="0"/>
    <x v="0"/>
    <x v="2"/>
    <x v="0"/>
    <x v="0"/>
    <x v="0"/>
    <x v="0"/>
    <x v="1"/>
  </r>
  <r>
    <x v="6"/>
    <n v="50"/>
    <x v="1"/>
    <x v="23"/>
    <x v="0"/>
    <x v="0"/>
    <x v="0"/>
    <x v="0"/>
    <x v="0"/>
    <x v="0"/>
    <x v="0"/>
    <x v="1"/>
  </r>
  <r>
    <x v="6"/>
    <n v="50"/>
    <x v="1"/>
    <x v="24"/>
    <x v="0"/>
    <x v="0"/>
    <x v="3"/>
    <x v="0"/>
    <x v="0"/>
    <x v="0"/>
    <x v="0"/>
    <x v="1"/>
  </r>
  <r>
    <x v="6"/>
    <n v="50"/>
    <x v="2"/>
    <x v="0"/>
    <x v="0"/>
    <x v="0"/>
    <x v="3"/>
    <x v="0"/>
    <x v="0"/>
    <x v="0"/>
    <x v="0"/>
    <x v="0"/>
  </r>
  <r>
    <x v="6"/>
    <n v="50"/>
    <x v="2"/>
    <x v="1"/>
    <x v="0"/>
    <x v="0"/>
    <x v="4"/>
    <x v="0"/>
    <x v="0"/>
    <x v="0"/>
    <x v="0"/>
    <x v="0"/>
  </r>
  <r>
    <x v="6"/>
    <n v="50"/>
    <x v="2"/>
    <x v="2"/>
    <x v="0"/>
    <x v="0"/>
    <x v="1"/>
    <x v="0"/>
    <x v="0"/>
    <x v="0"/>
    <x v="0"/>
    <x v="0"/>
  </r>
  <r>
    <x v="6"/>
    <n v="50"/>
    <x v="2"/>
    <x v="3"/>
    <x v="0"/>
    <x v="0"/>
    <x v="2"/>
    <x v="0"/>
    <x v="0"/>
    <x v="0"/>
    <x v="0"/>
    <x v="0"/>
  </r>
  <r>
    <x v="6"/>
    <n v="50"/>
    <x v="2"/>
    <x v="4"/>
    <x v="0"/>
    <x v="0"/>
    <x v="4"/>
    <x v="0"/>
    <x v="0"/>
    <x v="0"/>
    <x v="0"/>
    <x v="0"/>
  </r>
  <r>
    <x v="6"/>
    <n v="50"/>
    <x v="2"/>
    <x v="5"/>
    <x v="0"/>
    <x v="0"/>
    <x v="2"/>
    <x v="0"/>
    <x v="0"/>
    <x v="0"/>
    <x v="0"/>
    <x v="0"/>
  </r>
  <r>
    <x v="6"/>
    <n v="50"/>
    <x v="2"/>
    <x v="6"/>
    <x v="0"/>
    <x v="0"/>
    <x v="3"/>
    <x v="0"/>
    <x v="0"/>
    <x v="0"/>
    <x v="0"/>
    <x v="0"/>
  </r>
  <r>
    <x v="6"/>
    <n v="50"/>
    <x v="2"/>
    <x v="7"/>
    <x v="0"/>
    <x v="0"/>
    <x v="4"/>
    <x v="0"/>
    <x v="0"/>
    <x v="0"/>
    <x v="0"/>
    <x v="0"/>
  </r>
  <r>
    <x v="6"/>
    <n v="50"/>
    <x v="2"/>
    <x v="8"/>
    <x v="0"/>
    <x v="0"/>
    <x v="0"/>
    <x v="0"/>
    <x v="0"/>
    <x v="0"/>
    <x v="0"/>
    <x v="0"/>
  </r>
  <r>
    <x v="6"/>
    <n v="50"/>
    <x v="2"/>
    <x v="9"/>
    <x v="0"/>
    <x v="0"/>
    <x v="2"/>
    <x v="0"/>
    <x v="0"/>
    <x v="0"/>
    <x v="0"/>
    <x v="0"/>
  </r>
  <r>
    <x v="6"/>
    <n v="50"/>
    <x v="2"/>
    <x v="10"/>
    <x v="0"/>
    <x v="0"/>
    <x v="4"/>
    <x v="0"/>
    <x v="0"/>
    <x v="0"/>
    <x v="0"/>
    <x v="0"/>
  </r>
  <r>
    <x v="6"/>
    <n v="50"/>
    <x v="2"/>
    <x v="11"/>
    <x v="0"/>
    <x v="0"/>
    <x v="4"/>
    <x v="0"/>
    <x v="0"/>
    <x v="0"/>
    <x v="0"/>
    <x v="0"/>
  </r>
  <r>
    <x v="6"/>
    <n v="50"/>
    <x v="2"/>
    <x v="12"/>
    <x v="0"/>
    <x v="0"/>
    <x v="4"/>
    <x v="0"/>
    <x v="0"/>
    <x v="0"/>
    <x v="0"/>
    <x v="0"/>
  </r>
  <r>
    <x v="6"/>
    <n v="50"/>
    <x v="2"/>
    <x v="13"/>
    <x v="0"/>
    <x v="0"/>
    <x v="1"/>
    <x v="0"/>
    <x v="0"/>
    <x v="0"/>
    <x v="0"/>
    <x v="0"/>
  </r>
  <r>
    <x v="6"/>
    <n v="50"/>
    <x v="2"/>
    <x v="14"/>
    <x v="0"/>
    <x v="0"/>
    <x v="0"/>
    <x v="0"/>
    <x v="0"/>
    <x v="0"/>
    <x v="0"/>
    <x v="0"/>
  </r>
  <r>
    <x v="6"/>
    <n v="50"/>
    <x v="2"/>
    <x v="15"/>
    <x v="0"/>
    <x v="0"/>
    <x v="2"/>
    <x v="0"/>
    <x v="0"/>
    <x v="0"/>
    <x v="0"/>
    <x v="0"/>
  </r>
  <r>
    <x v="6"/>
    <n v="50"/>
    <x v="2"/>
    <x v="16"/>
    <x v="0"/>
    <x v="0"/>
    <x v="2"/>
    <x v="0"/>
    <x v="0"/>
    <x v="0"/>
    <x v="0"/>
    <x v="0"/>
  </r>
  <r>
    <x v="6"/>
    <n v="50"/>
    <x v="2"/>
    <x v="17"/>
    <x v="0"/>
    <x v="0"/>
    <x v="4"/>
    <x v="0"/>
    <x v="0"/>
    <x v="0"/>
    <x v="0"/>
    <x v="0"/>
  </r>
  <r>
    <x v="6"/>
    <n v="50"/>
    <x v="2"/>
    <x v="18"/>
    <x v="0"/>
    <x v="0"/>
    <x v="3"/>
    <x v="0"/>
    <x v="0"/>
    <x v="0"/>
    <x v="0"/>
    <x v="0"/>
  </r>
  <r>
    <x v="6"/>
    <n v="50"/>
    <x v="2"/>
    <x v="19"/>
    <x v="0"/>
    <x v="0"/>
    <x v="2"/>
    <x v="0"/>
    <x v="0"/>
    <x v="0"/>
    <x v="0"/>
    <x v="0"/>
  </r>
  <r>
    <x v="6"/>
    <n v="50"/>
    <x v="2"/>
    <x v="20"/>
    <x v="0"/>
    <x v="0"/>
    <x v="3"/>
    <x v="0"/>
    <x v="0"/>
    <x v="0"/>
    <x v="0"/>
    <x v="0"/>
  </r>
  <r>
    <x v="6"/>
    <n v="50"/>
    <x v="2"/>
    <x v="21"/>
    <x v="0"/>
    <x v="0"/>
    <x v="0"/>
    <x v="0"/>
    <x v="0"/>
    <x v="0"/>
    <x v="0"/>
    <x v="0"/>
  </r>
  <r>
    <x v="6"/>
    <n v="50"/>
    <x v="3"/>
    <x v="0"/>
    <x v="0"/>
    <x v="0"/>
    <x v="2"/>
    <x v="0"/>
    <x v="0"/>
    <x v="0"/>
    <x v="0"/>
    <x v="1"/>
  </r>
  <r>
    <x v="6"/>
    <n v="50"/>
    <x v="3"/>
    <x v="1"/>
    <x v="0"/>
    <x v="0"/>
    <x v="1"/>
    <x v="0"/>
    <x v="0"/>
    <x v="0"/>
    <x v="0"/>
    <x v="1"/>
  </r>
  <r>
    <x v="6"/>
    <n v="50"/>
    <x v="3"/>
    <x v="2"/>
    <x v="0"/>
    <x v="0"/>
    <x v="4"/>
    <x v="0"/>
    <x v="0"/>
    <x v="0"/>
    <x v="0"/>
    <x v="1"/>
  </r>
  <r>
    <x v="6"/>
    <n v="50"/>
    <x v="3"/>
    <x v="3"/>
    <x v="0"/>
    <x v="0"/>
    <x v="2"/>
    <x v="0"/>
    <x v="0"/>
    <x v="0"/>
    <x v="0"/>
    <x v="1"/>
  </r>
  <r>
    <x v="6"/>
    <n v="50"/>
    <x v="3"/>
    <x v="4"/>
    <x v="0"/>
    <x v="0"/>
    <x v="2"/>
    <x v="0"/>
    <x v="0"/>
    <x v="0"/>
    <x v="0"/>
    <x v="1"/>
  </r>
  <r>
    <x v="6"/>
    <n v="50"/>
    <x v="3"/>
    <x v="5"/>
    <x v="0"/>
    <x v="0"/>
    <x v="1"/>
    <x v="0"/>
    <x v="0"/>
    <x v="0"/>
    <x v="0"/>
    <x v="1"/>
  </r>
  <r>
    <x v="6"/>
    <n v="50"/>
    <x v="3"/>
    <x v="6"/>
    <x v="0"/>
    <x v="0"/>
    <x v="4"/>
    <x v="0"/>
    <x v="0"/>
    <x v="0"/>
    <x v="0"/>
    <x v="1"/>
  </r>
  <r>
    <x v="6"/>
    <n v="50"/>
    <x v="3"/>
    <x v="7"/>
    <x v="0"/>
    <x v="0"/>
    <x v="4"/>
    <x v="0"/>
    <x v="0"/>
    <x v="0"/>
    <x v="0"/>
    <x v="1"/>
  </r>
  <r>
    <x v="6"/>
    <n v="50"/>
    <x v="3"/>
    <x v="8"/>
    <x v="0"/>
    <x v="0"/>
    <x v="0"/>
    <x v="0"/>
    <x v="0"/>
    <x v="0"/>
    <x v="0"/>
    <x v="1"/>
  </r>
  <r>
    <x v="6"/>
    <n v="50"/>
    <x v="3"/>
    <x v="9"/>
    <x v="0"/>
    <x v="0"/>
    <x v="2"/>
    <x v="0"/>
    <x v="0"/>
    <x v="0"/>
    <x v="0"/>
    <x v="1"/>
  </r>
  <r>
    <x v="6"/>
    <n v="50"/>
    <x v="3"/>
    <x v="10"/>
    <x v="0"/>
    <x v="0"/>
    <x v="3"/>
    <x v="0"/>
    <x v="0"/>
    <x v="0"/>
    <x v="0"/>
    <x v="1"/>
  </r>
  <r>
    <x v="6"/>
    <n v="50"/>
    <x v="3"/>
    <x v="11"/>
    <x v="0"/>
    <x v="0"/>
    <x v="0"/>
    <x v="0"/>
    <x v="0"/>
    <x v="0"/>
    <x v="0"/>
    <x v="1"/>
  </r>
  <r>
    <x v="6"/>
    <n v="50"/>
    <x v="3"/>
    <x v="12"/>
    <x v="0"/>
    <x v="0"/>
    <x v="4"/>
    <x v="0"/>
    <x v="0"/>
    <x v="0"/>
    <x v="0"/>
    <x v="1"/>
  </r>
  <r>
    <x v="6"/>
    <n v="50"/>
    <x v="3"/>
    <x v="13"/>
    <x v="0"/>
    <x v="0"/>
    <x v="3"/>
    <x v="0"/>
    <x v="0"/>
    <x v="0"/>
    <x v="0"/>
    <x v="1"/>
  </r>
  <r>
    <x v="6"/>
    <n v="50"/>
    <x v="3"/>
    <x v="14"/>
    <x v="0"/>
    <x v="0"/>
    <x v="3"/>
    <x v="0"/>
    <x v="0"/>
    <x v="0"/>
    <x v="0"/>
    <x v="1"/>
  </r>
  <r>
    <x v="6"/>
    <n v="50"/>
    <x v="3"/>
    <x v="15"/>
    <x v="0"/>
    <x v="0"/>
    <x v="1"/>
    <x v="0"/>
    <x v="0"/>
    <x v="0"/>
    <x v="0"/>
    <x v="1"/>
  </r>
  <r>
    <x v="6"/>
    <n v="50"/>
    <x v="3"/>
    <x v="16"/>
    <x v="0"/>
    <x v="0"/>
    <x v="0"/>
    <x v="0"/>
    <x v="0"/>
    <x v="0"/>
    <x v="0"/>
    <x v="1"/>
  </r>
  <r>
    <x v="6"/>
    <n v="50"/>
    <x v="3"/>
    <x v="17"/>
    <x v="0"/>
    <x v="0"/>
    <x v="3"/>
    <x v="0"/>
    <x v="0"/>
    <x v="0"/>
    <x v="0"/>
    <x v="1"/>
  </r>
  <r>
    <x v="6"/>
    <n v="50"/>
    <x v="3"/>
    <x v="18"/>
    <x v="0"/>
    <x v="0"/>
    <x v="0"/>
    <x v="0"/>
    <x v="0"/>
    <x v="0"/>
    <x v="0"/>
    <x v="1"/>
  </r>
  <r>
    <x v="6"/>
    <n v="50"/>
    <x v="3"/>
    <x v="19"/>
    <x v="0"/>
    <x v="0"/>
    <x v="2"/>
    <x v="0"/>
    <x v="0"/>
    <x v="0"/>
    <x v="0"/>
    <x v="1"/>
  </r>
  <r>
    <x v="6"/>
    <n v="50"/>
    <x v="3"/>
    <x v="20"/>
    <x v="0"/>
    <x v="0"/>
    <x v="1"/>
    <x v="0"/>
    <x v="0"/>
    <x v="0"/>
    <x v="0"/>
    <x v="1"/>
  </r>
  <r>
    <x v="6"/>
    <n v="50"/>
    <x v="3"/>
    <x v="21"/>
    <x v="0"/>
    <x v="0"/>
    <x v="2"/>
    <x v="0"/>
    <x v="0"/>
    <x v="0"/>
    <x v="0"/>
    <x v="1"/>
  </r>
  <r>
    <x v="6"/>
    <n v="50"/>
    <x v="3"/>
    <x v="22"/>
    <x v="0"/>
    <x v="0"/>
    <x v="1"/>
    <x v="0"/>
    <x v="0"/>
    <x v="0"/>
    <x v="0"/>
    <x v="1"/>
  </r>
  <r>
    <x v="6"/>
    <n v="50"/>
    <x v="3"/>
    <x v="23"/>
    <x v="0"/>
    <x v="0"/>
    <x v="3"/>
    <x v="0"/>
    <x v="0"/>
    <x v="0"/>
    <x v="0"/>
    <x v="1"/>
  </r>
  <r>
    <x v="6"/>
    <n v="50"/>
    <x v="3"/>
    <x v="24"/>
    <x v="0"/>
    <x v="0"/>
    <x v="2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7"/>
    <n v="51"/>
    <x v="0"/>
    <x v="0"/>
    <x v="0"/>
    <x v="0"/>
    <x v="3"/>
    <x v="0"/>
    <x v="0"/>
    <x v="0"/>
    <x v="0"/>
    <x v="1"/>
  </r>
  <r>
    <x v="7"/>
    <n v="51"/>
    <x v="0"/>
    <x v="1"/>
    <x v="0"/>
    <x v="0"/>
    <x v="0"/>
    <x v="0"/>
    <x v="0"/>
    <x v="0"/>
    <x v="0"/>
    <x v="1"/>
  </r>
  <r>
    <x v="7"/>
    <n v="51"/>
    <x v="0"/>
    <x v="2"/>
    <x v="0"/>
    <x v="0"/>
    <x v="4"/>
    <x v="0"/>
    <x v="0"/>
    <x v="0"/>
    <x v="0"/>
    <x v="1"/>
  </r>
  <r>
    <x v="7"/>
    <n v="51"/>
    <x v="0"/>
    <x v="3"/>
    <x v="0"/>
    <x v="0"/>
    <x v="4"/>
    <x v="0"/>
    <x v="0"/>
    <x v="0"/>
    <x v="0"/>
    <x v="1"/>
  </r>
  <r>
    <x v="7"/>
    <n v="51"/>
    <x v="0"/>
    <x v="4"/>
    <x v="0"/>
    <x v="0"/>
    <x v="3"/>
    <x v="0"/>
    <x v="0"/>
    <x v="0"/>
    <x v="0"/>
    <x v="1"/>
  </r>
  <r>
    <x v="7"/>
    <n v="51"/>
    <x v="0"/>
    <x v="5"/>
    <x v="0"/>
    <x v="0"/>
    <x v="1"/>
    <x v="0"/>
    <x v="0"/>
    <x v="0"/>
    <x v="0"/>
    <x v="1"/>
  </r>
  <r>
    <x v="7"/>
    <n v="51"/>
    <x v="0"/>
    <x v="6"/>
    <x v="0"/>
    <x v="0"/>
    <x v="1"/>
    <x v="0"/>
    <x v="0"/>
    <x v="0"/>
    <x v="0"/>
    <x v="1"/>
  </r>
  <r>
    <x v="7"/>
    <n v="51"/>
    <x v="0"/>
    <x v="7"/>
    <x v="0"/>
    <x v="0"/>
    <x v="1"/>
    <x v="0"/>
    <x v="0"/>
    <x v="0"/>
    <x v="0"/>
    <x v="1"/>
  </r>
  <r>
    <x v="7"/>
    <n v="51"/>
    <x v="0"/>
    <x v="8"/>
    <x v="0"/>
    <x v="0"/>
    <x v="2"/>
    <x v="0"/>
    <x v="0"/>
    <x v="0"/>
    <x v="0"/>
    <x v="1"/>
  </r>
  <r>
    <x v="7"/>
    <n v="51"/>
    <x v="0"/>
    <x v="9"/>
    <x v="0"/>
    <x v="0"/>
    <x v="2"/>
    <x v="0"/>
    <x v="0"/>
    <x v="0"/>
    <x v="0"/>
    <x v="1"/>
  </r>
  <r>
    <x v="7"/>
    <n v="51"/>
    <x v="0"/>
    <x v="10"/>
    <x v="0"/>
    <x v="0"/>
    <x v="4"/>
    <x v="0"/>
    <x v="0"/>
    <x v="0"/>
    <x v="0"/>
    <x v="1"/>
  </r>
  <r>
    <x v="7"/>
    <n v="51"/>
    <x v="0"/>
    <x v="11"/>
    <x v="0"/>
    <x v="0"/>
    <x v="3"/>
    <x v="0"/>
    <x v="0"/>
    <x v="0"/>
    <x v="0"/>
    <x v="1"/>
  </r>
  <r>
    <x v="7"/>
    <n v="51"/>
    <x v="0"/>
    <x v="12"/>
    <x v="0"/>
    <x v="0"/>
    <x v="4"/>
    <x v="0"/>
    <x v="0"/>
    <x v="0"/>
    <x v="0"/>
    <x v="1"/>
  </r>
  <r>
    <x v="7"/>
    <n v="51"/>
    <x v="0"/>
    <x v="13"/>
    <x v="0"/>
    <x v="0"/>
    <x v="1"/>
    <x v="0"/>
    <x v="0"/>
    <x v="0"/>
    <x v="0"/>
    <x v="1"/>
  </r>
  <r>
    <x v="7"/>
    <n v="51"/>
    <x v="0"/>
    <x v="14"/>
    <x v="0"/>
    <x v="0"/>
    <x v="1"/>
    <x v="0"/>
    <x v="0"/>
    <x v="0"/>
    <x v="0"/>
    <x v="1"/>
  </r>
  <r>
    <x v="7"/>
    <n v="51"/>
    <x v="0"/>
    <x v="15"/>
    <x v="0"/>
    <x v="0"/>
    <x v="4"/>
    <x v="0"/>
    <x v="0"/>
    <x v="0"/>
    <x v="0"/>
    <x v="1"/>
  </r>
  <r>
    <x v="7"/>
    <n v="51"/>
    <x v="0"/>
    <x v="16"/>
    <x v="0"/>
    <x v="0"/>
    <x v="1"/>
    <x v="0"/>
    <x v="0"/>
    <x v="0"/>
    <x v="0"/>
    <x v="1"/>
  </r>
  <r>
    <x v="7"/>
    <n v="51"/>
    <x v="0"/>
    <x v="17"/>
    <x v="0"/>
    <x v="0"/>
    <x v="2"/>
    <x v="0"/>
    <x v="0"/>
    <x v="0"/>
    <x v="0"/>
    <x v="1"/>
  </r>
  <r>
    <x v="7"/>
    <n v="51"/>
    <x v="0"/>
    <x v="18"/>
    <x v="0"/>
    <x v="0"/>
    <x v="4"/>
    <x v="0"/>
    <x v="0"/>
    <x v="0"/>
    <x v="0"/>
    <x v="1"/>
  </r>
  <r>
    <x v="7"/>
    <n v="51"/>
    <x v="0"/>
    <x v="19"/>
    <x v="0"/>
    <x v="0"/>
    <x v="4"/>
    <x v="0"/>
    <x v="0"/>
    <x v="0"/>
    <x v="0"/>
    <x v="1"/>
  </r>
  <r>
    <x v="7"/>
    <n v="51"/>
    <x v="0"/>
    <x v="20"/>
    <x v="0"/>
    <x v="0"/>
    <x v="3"/>
    <x v="0"/>
    <x v="0"/>
    <x v="0"/>
    <x v="0"/>
    <x v="1"/>
  </r>
  <r>
    <x v="7"/>
    <n v="51"/>
    <x v="0"/>
    <x v="21"/>
    <x v="0"/>
    <x v="0"/>
    <x v="4"/>
    <x v="0"/>
    <x v="0"/>
    <x v="0"/>
    <x v="0"/>
    <x v="1"/>
  </r>
  <r>
    <x v="7"/>
    <n v="51"/>
    <x v="0"/>
    <x v="22"/>
    <x v="0"/>
    <x v="0"/>
    <x v="0"/>
    <x v="0"/>
    <x v="0"/>
    <x v="0"/>
    <x v="0"/>
    <x v="1"/>
  </r>
  <r>
    <x v="7"/>
    <n v="51"/>
    <x v="0"/>
    <x v="23"/>
    <x v="0"/>
    <x v="0"/>
    <x v="4"/>
    <x v="0"/>
    <x v="0"/>
    <x v="0"/>
    <x v="0"/>
    <x v="1"/>
  </r>
  <r>
    <x v="7"/>
    <n v="51"/>
    <x v="0"/>
    <x v="24"/>
    <x v="0"/>
    <x v="0"/>
    <x v="0"/>
    <x v="0"/>
    <x v="0"/>
    <x v="0"/>
    <x v="0"/>
    <x v="1"/>
  </r>
  <r>
    <x v="7"/>
    <n v="51"/>
    <x v="1"/>
    <x v="0"/>
    <x v="0"/>
    <x v="0"/>
    <x v="4"/>
    <x v="0"/>
    <x v="0"/>
    <x v="0"/>
    <x v="0"/>
    <x v="2"/>
  </r>
  <r>
    <x v="7"/>
    <n v="51"/>
    <x v="1"/>
    <x v="1"/>
    <x v="0"/>
    <x v="0"/>
    <x v="4"/>
    <x v="0"/>
    <x v="0"/>
    <x v="0"/>
    <x v="0"/>
    <x v="2"/>
  </r>
  <r>
    <x v="7"/>
    <n v="51"/>
    <x v="1"/>
    <x v="2"/>
    <x v="0"/>
    <x v="0"/>
    <x v="2"/>
    <x v="0"/>
    <x v="0"/>
    <x v="0"/>
    <x v="0"/>
    <x v="2"/>
  </r>
  <r>
    <x v="7"/>
    <n v="51"/>
    <x v="1"/>
    <x v="3"/>
    <x v="0"/>
    <x v="0"/>
    <x v="0"/>
    <x v="0"/>
    <x v="0"/>
    <x v="0"/>
    <x v="0"/>
    <x v="2"/>
  </r>
  <r>
    <x v="7"/>
    <n v="51"/>
    <x v="1"/>
    <x v="4"/>
    <x v="0"/>
    <x v="0"/>
    <x v="1"/>
    <x v="0"/>
    <x v="0"/>
    <x v="0"/>
    <x v="0"/>
    <x v="2"/>
  </r>
  <r>
    <x v="7"/>
    <n v="51"/>
    <x v="1"/>
    <x v="5"/>
    <x v="0"/>
    <x v="0"/>
    <x v="0"/>
    <x v="0"/>
    <x v="0"/>
    <x v="0"/>
    <x v="0"/>
    <x v="2"/>
  </r>
  <r>
    <x v="7"/>
    <n v="51"/>
    <x v="1"/>
    <x v="6"/>
    <x v="0"/>
    <x v="0"/>
    <x v="3"/>
    <x v="0"/>
    <x v="0"/>
    <x v="0"/>
    <x v="0"/>
    <x v="2"/>
  </r>
  <r>
    <x v="7"/>
    <n v="51"/>
    <x v="1"/>
    <x v="7"/>
    <x v="0"/>
    <x v="0"/>
    <x v="2"/>
    <x v="0"/>
    <x v="0"/>
    <x v="0"/>
    <x v="0"/>
    <x v="2"/>
  </r>
  <r>
    <x v="7"/>
    <n v="51"/>
    <x v="1"/>
    <x v="8"/>
    <x v="0"/>
    <x v="0"/>
    <x v="4"/>
    <x v="0"/>
    <x v="0"/>
    <x v="0"/>
    <x v="0"/>
    <x v="2"/>
  </r>
  <r>
    <x v="7"/>
    <n v="51"/>
    <x v="1"/>
    <x v="9"/>
    <x v="0"/>
    <x v="0"/>
    <x v="3"/>
    <x v="0"/>
    <x v="0"/>
    <x v="0"/>
    <x v="0"/>
    <x v="2"/>
  </r>
  <r>
    <x v="7"/>
    <n v="51"/>
    <x v="1"/>
    <x v="10"/>
    <x v="0"/>
    <x v="0"/>
    <x v="1"/>
    <x v="0"/>
    <x v="0"/>
    <x v="0"/>
    <x v="0"/>
    <x v="2"/>
  </r>
  <r>
    <x v="7"/>
    <n v="51"/>
    <x v="1"/>
    <x v="11"/>
    <x v="0"/>
    <x v="0"/>
    <x v="4"/>
    <x v="0"/>
    <x v="0"/>
    <x v="0"/>
    <x v="0"/>
    <x v="2"/>
  </r>
  <r>
    <x v="7"/>
    <n v="51"/>
    <x v="1"/>
    <x v="12"/>
    <x v="0"/>
    <x v="0"/>
    <x v="0"/>
    <x v="0"/>
    <x v="0"/>
    <x v="0"/>
    <x v="0"/>
    <x v="2"/>
  </r>
  <r>
    <x v="7"/>
    <n v="51"/>
    <x v="1"/>
    <x v="13"/>
    <x v="0"/>
    <x v="0"/>
    <x v="1"/>
    <x v="0"/>
    <x v="0"/>
    <x v="0"/>
    <x v="0"/>
    <x v="2"/>
  </r>
  <r>
    <x v="7"/>
    <n v="51"/>
    <x v="1"/>
    <x v="14"/>
    <x v="0"/>
    <x v="0"/>
    <x v="4"/>
    <x v="0"/>
    <x v="0"/>
    <x v="0"/>
    <x v="0"/>
    <x v="2"/>
  </r>
  <r>
    <x v="7"/>
    <n v="51"/>
    <x v="1"/>
    <x v="15"/>
    <x v="0"/>
    <x v="0"/>
    <x v="1"/>
    <x v="0"/>
    <x v="0"/>
    <x v="0"/>
    <x v="0"/>
    <x v="2"/>
  </r>
  <r>
    <x v="7"/>
    <n v="51"/>
    <x v="1"/>
    <x v="16"/>
    <x v="0"/>
    <x v="0"/>
    <x v="3"/>
    <x v="0"/>
    <x v="0"/>
    <x v="0"/>
    <x v="0"/>
    <x v="2"/>
  </r>
  <r>
    <x v="7"/>
    <n v="51"/>
    <x v="1"/>
    <x v="17"/>
    <x v="0"/>
    <x v="0"/>
    <x v="2"/>
    <x v="0"/>
    <x v="0"/>
    <x v="0"/>
    <x v="0"/>
    <x v="2"/>
  </r>
  <r>
    <x v="7"/>
    <n v="51"/>
    <x v="1"/>
    <x v="18"/>
    <x v="0"/>
    <x v="0"/>
    <x v="4"/>
    <x v="0"/>
    <x v="0"/>
    <x v="0"/>
    <x v="0"/>
    <x v="2"/>
  </r>
  <r>
    <x v="7"/>
    <n v="51"/>
    <x v="1"/>
    <x v="19"/>
    <x v="0"/>
    <x v="0"/>
    <x v="0"/>
    <x v="0"/>
    <x v="0"/>
    <x v="0"/>
    <x v="0"/>
    <x v="2"/>
  </r>
  <r>
    <x v="7"/>
    <n v="51"/>
    <x v="1"/>
    <x v="20"/>
    <x v="0"/>
    <x v="0"/>
    <x v="0"/>
    <x v="0"/>
    <x v="0"/>
    <x v="0"/>
    <x v="0"/>
    <x v="2"/>
  </r>
  <r>
    <x v="7"/>
    <n v="51"/>
    <x v="1"/>
    <x v="21"/>
    <x v="0"/>
    <x v="0"/>
    <x v="0"/>
    <x v="0"/>
    <x v="0"/>
    <x v="0"/>
    <x v="0"/>
    <x v="2"/>
  </r>
  <r>
    <x v="7"/>
    <n v="51"/>
    <x v="1"/>
    <x v="22"/>
    <x v="0"/>
    <x v="0"/>
    <x v="4"/>
    <x v="0"/>
    <x v="0"/>
    <x v="0"/>
    <x v="0"/>
    <x v="2"/>
  </r>
  <r>
    <x v="7"/>
    <n v="51"/>
    <x v="1"/>
    <x v="23"/>
    <x v="0"/>
    <x v="0"/>
    <x v="2"/>
    <x v="0"/>
    <x v="0"/>
    <x v="0"/>
    <x v="0"/>
    <x v="2"/>
  </r>
  <r>
    <x v="7"/>
    <n v="51"/>
    <x v="1"/>
    <x v="24"/>
    <x v="0"/>
    <x v="0"/>
    <x v="3"/>
    <x v="0"/>
    <x v="0"/>
    <x v="0"/>
    <x v="0"/>
    <x v="2"/>
  </r>
  <r>
    <x v="7"/>
    <n v="51"/>
    <x v="1"/>
    <x v="25"/>
    <x v="0"/>
    <x v="0"/>
    <x v="1"/>
    <x v="0"/>
    <x v="0"/>
    <x v="0"/>
    <x v="0"/>
    <x v="2"/>
  </r>
  <r>
    <x v="7"/>
    <n v="51"/>
    <x v="1"/>
    <x v="26"/>
    <x v="0"/>
    <x v="0"/>
    <x v="1"/>
    <x v="0"/>
    <x v="0"/>
    <x v="0"/>
    <x v="0"/>
    <x v="2"/>
  </r>
  <r>
    <x v="7"/>
    <n v="51"/>
    <x v="1"/>
    <x v="28"/>
    <x v="0"/>
    <x v="0"/>
    <x v="4"/>
    <x v="0"/>
    <x v="0"/>
    <x v="0"/>
    <x v="0"/>
    <x v="2"/>
  </r>
  <r>
    <x v="7"/>
    <n v="51"/>
    <x v="2"/>
    <x v="0"/>
    <x v="0"/>
    <x v="0"/>
    <x v="0"/>
    <x v="0"/>
    <x v="0"/>
    <x v="0"/>
    <x v="0"/>
    <x v="1"/>
  </r>
  <r>
    <x v="7"/>
    <n v="51"/>
    <x v="2"/>
    <x v="1"/>
    <x v="0"/>
    <x v="0"/>
    <x v="3"/>
    <x v="0"/>
    <x v="0"/>
    <x v="0"/>
    <x v="0"/>
    <x v="1"/>
  </r>
  <r>
    <x v="7"/>
    <n v="51"/>
    <x v="2"/>
    <x v="2"/>
    <x v="0"/>
    <x v="0"/>
    <x v="1"/>
    <x v="0"/>
    <x v="0"/>
    <x v="0"/>
    <x v="0"/>
    <x v="1"/>
  </r>
  <r>
    <x v="7"/>
    <n v="51"/>
    <x v="2"/>
    <x v="3"/>
    <x v="0"/>
    <x v="0"/>
    <x v="4"/>
    <x v="0"/>
    <x v="0"/>
    <x v="0"/>
    <x v="0"/>
    <x v="1"/>
  </r>
  <r>
    <x v="7"/>
    <n v="51"/>
    <x v="2"/>
    <x v="4"/>
    <x v="0"/>
    <x v="0"/>
    <x v="0"/>
    <x v="0"/>
    <x v="0"/>
    <x v="0"/>
    <x v="0"/>
    <x v="1"/>
  </r>
  <r>
    <x v="7"/>
    <n v="51"/>
    <x v="2"/>
    <x v="5"/>
    <x v="0"/>
    <x v="0"/>
    <x v="0"/>
    <x v="0"/>
    <x v="0"/>
    <x v="0"/>
    <x v="0"/>
    <x v="1"/>
  </r>
  <r>
    <x v="7"/>
    <n v="51"/>
    <x v="2"/>
    <x v="6"/>
    <x v="0"/>
    <x v="0"/>
    <x v="4"/>
    <x v="0"/>
    <x v="0"/>
    <x v="0"/>
    <x v="0"/>
    <x v="1"/>
  </r>
  <r>
    <x v="7"/>
    <n v="51"/>
    <x v="2"/>
    <x v="7"/>
    <x v="0"/>
    <x v="0"/>
    <x v="3"/>
    <x v="0"/>
    <x v="0"/>
    <x v="0"/>
    <x v="0"/>
    <x v="1"/>
  </r>
  <r>
    <x v="7"/>
    <n v="51"/>
    <x v="2"/>
    <x v="8"/>
    <x v="0"/>
    <x v="0"/>
    <x v="3"/>
    <x v="0"/>
    <x v="0"/>
    <x v="0"/>
    <x v="0"/>
    <x v="1"/>
  </r>
  <r>
    <x v="7"/>
    <n v="51"/>
    <x v="2"/>
    <x v="9"/>
    <x v="0"/>
    <x v="0"/>
    <x v="2"/>
    <x v="0"/>
    <x v="0"/>
    <x v="0"/>
    <x v="0"/>
    <x v="1"/>
  </r>
  <r>
    <x v="7"/>
    <n v="51"/>
    <x v="2"/>
    <x v="10"/>
    <x v="0"/>
    <x v="0"/>
    <x v="2"/>
    <x v="0"/>
    <x v="0"/>
    <x v="0"/>
    <x v="0"/>
    <x v="1"/>
  </r>
  <r>
    <x v="7"/>
    <n v="51"/>
    <x v="2"/>
    <x v="11"/>
    <x v="0"/>
    <x v="0"/>
    <x v="0"/>
    <x v="0"/>
    <x v="0"/>
    <x v="0"/>
    <x v="0"/>
    <x v="1"/>
  </r>
  <r>
    <x v="7"/>
    <n v="51"/>
    <x v="2"/>
    <x v="12"/>
    <x v="0"/>
    <x v="0"/>
    <x v="4"/>
    <x v="0"/>
    <x v="0"/>
    <x v="0"/>
    <x v="0"/>
    <x v="1"/>
  </r>
  <r>
    <x v="7"/>
    <n v="51"/>
    <x v="2"/>
    <x v="13"/>
    <x v="0"/>
    <x v="0"/>
    <x v="1"/>
    <x v="0"/>
    <x v="0"/>
    <x v="0"/>
    <x v="0"/>
    <x v="1"/>
  </r>
  <r>
    <x v="7"/>
    <n v="51"/>
    <x v="2"/>
    <x v="14"/>
    <x v="0"/>
    <x v="0"/>
    <x v="0"/>
    <x v="0"/>
    <x v="0"/>
    <x v="0"/>
    <x v="0"/>
    <x v="1"/>
  </r>
  <r>
    <x v="7"/>
    <n v="51"/>
    <x v="2"/>
    <x v="15"/>
    <x v="0"/>
    <x v="0"/>
    <x v="3"/>
    <x v="0"/>
    <x v="0"/>
    <x v="0"/>
    <x v="0"/>
    <x v="1"/>
  </r>
  <r>
    <x v="7"/>
    <n v="51"/>
    <x v="2"/>
    <x v="16"/>
    <x v="0"/>
    <x v="0"/>
    <x v="3"/>
    <x v="0"/>
    <x v="0"/>
    <x v="0"/>
    <x v="0"/>
    <x v="1"/>
  </r>
  <r>
    <x v="7"/>
    <n v="51"/>
    <x v="2"/>
    <x v="17"/>
    <x v="0"/>
    <x v="0"/>
    <x v="4"/>
    <x v="0"/>
    <x v="0"/>
    <x v="0"/>
    <x v="0"/>
    <x v="1"/>
  </r>
  <r>
    <x v="7"/>
    <n v="51"/>
    <x v="2"/>
    <x v="18"/>
    <x v="0"/>
    <x v="0"/>
    <x v="3"/>
    <x v="0"/>
    <x v="0"/>
    <x v="0"/>
    <x v="0"/>
    <x v="1"/>
  </r>
  <r>
    <x v="7"/>
    <n v="51"/>
    <x v="2"/>
    <x v="19"/>
    <x v="0"/>
    <x v="0"/>
    <x v="1"/>
    <x v="0"/>
    <x v="0"/>
    <x v="0"/>
    <x v="0"/>
    <x v="1"/>
  </r>
  <r>
    <x v="7"/>
    <n v="51"/>
    <x v="2"/>
    <x v="20"/>
    <x v="0"/>
    <x v="0"/>
    <x v="2"/>
    <x v="0"/>
    <x v="0"/>
    <x v="0"/>
    <x v="0"/>
    <x v="1"/>
  </r>
  <r>
    <x v="7"/>
    <n v="51"/>
    <x v="2"/>
    <x v="21"/>
    <x v="0"/>
    <x v="0"/>
    <x v="4"/>
    <x v="0"/>
    <x v="0"/>
    <x v="0"/>
    <x v="0"/>
    <x v="1"/>
  </r>
  <r>
    <x v="7"/>
    <n v="51"/>
    <x v="2"/>
    <x v="22"/>
    <x v="0"/>
    <x v="0"/>
    <x v="4"/>
    <x v="0"/>
    <x v="0"/>
    <x v="0"/>
    <x v="0"/>
    <x v="1"/>
  </r>
  <r>
    <x v="7"/>
    <n v="51"/>
    <x v="2"/>
    <x v="23"/>
    <x v="0"/>
    <x v="0"/>
    <x v="1"/>
    <x v="0"/>
    <x v="0"/>
    <x v="0"/>
    <x v="0"/>
    <x v="1"/>
  </r>
  <r>
    <x v="7"/>
    <n v="51"/>
    <x v="2"/>
    <x v="24"/>
    <x v="0"/>
    <x v="0"/>
    <x v="1"/>
    <x v="0"/>
    <x v="0"/>
    <x v="0"/>
    <x v="0"/>
    <x v="1"/>
  </r>
  <r>
    <x v="7"/>
    <n v="51"/>
    <x v="3"/>
    <x v="0"/>
    <x v="0"/>
    <x v="0"/>
    <x v="3"/>
    <x v="0"/>
    <x v="0"/>
    <x v="0"/>
    <x v="0"/>
    <x v="0"/>
  </r>
  <r>
    <x v="7"/>
    <n v="51"/>
    <x v="3"/>
    <x v="1"/>
    <x v="0"/>
    <x v="0"/>
    <x v="0"/>
    <x v="0"/>
    <x v="0"/>
    <x v="0"/>
    <x v="0"/>
    <x v="0"/>
  </r>
  <r>
    <x v="7"/>
    <n v="51"/>
    <x v="3"/>
    <x v="2"/>
    <x v="0"/>
    <x v="0"/>
    <x v="2"/>
    <x v="0"/>
    <x v="0"/>
    <x v="0"/>
    <x v="0"/>
    <x v="0"/>
  </r>
  <r>
    <x v="7"/>
    <n v="51"/>
    <x v="3"/>
    <x v="3"/>
    <x v="0"/>
    <x v="0"/>
    <x v="1"/>
    <x v="0"/>
    <x v="0"/>
    <x v="0"/>
    <x v="0"/>
    <x v="0"/>
  </r>
  <r>
    <x v="7"/>
    <n v="51"/>
    <x v="3"/>
    <x v="4"/>
    <x v="0"/>
    <x v="0"/>
    <x v="2"/>
    <x v="0"/>
    <x v="0"/>
    <x v="0"/>
    <x v="0"/>
    <x v="0"/>
  </r>
  <r>
    <x v="7"/>
    <n v="51"/>
    <x v="3"/>
    <x v="5"/>
    <x v="0"/>
    <x v="0"/>
    <x v="4"/>
    <x v="0"/>
    <x v="0"/>
    <x v="0"/>
    <x v="0"/>
    <x v="0"/>
  </r>
  <r>
    <x v="7"/>
    <n v="51"/>
    <x v="3"/>
    <x v="6"/>
    <x v="0"/>
    <x v="0"/>
    <x v="1"/>
    <x v="0"/>
    <x v="0"/>
    <x v="0"/>
    <x v="0"/>
    <x v="0"/>
  </r>
  <r>
    <x v="7"/>
    <n v="51"/>
    <x v="3"/>
    <x v="7"/>
    <x v="0"/>
    <x v="0"/>
    <x v="0"/>
    <x v="0"/>
    <x v="0"/>
    <x v="0"/>
    <x v="0"/>
    <x v="0"/>
  </r>
  <r>
    <x v="7"/>
    <n v="51"/>
    <x v="3"/>
    <x v="8"/>
    <x v="0"/>
    <x v="0"/>
    <x v="3"/>
    <x v="0"/>
    <x v="0"/>
    <x v="0"/>
    <x v="0"/>
    <x v="0"/>
  </r>
  <r>
    <x v="7"/>
    <n v="51"/>
    <x v="3"/>
    <x v="9"/>
    <x v="0"/>
    <x v="0"/>
    <x v="3"/>
    <x v="0"/>
    <x v="0"/>
    <x v="0"/>
    <x v="0"/>
    <x v="0"/>
  </r>
  <r>
    <x v="7"/>
    <n v="51"/>
    <x v="3"/>
    <x v="10"/>
    <x v="0"/>
    <x v="0"/>
    <x v="3"/>
    <x v="0"/>
    <x v="0"/>
    <x v="0"/>
    <x v="0"/>
    <x v="0"/>
  </r>
  <r>
    <x v="7"/>
    <n v="51"/>
    <x v="3"/>
    <x v="11"/>
    <x v="0"/>
    <x v="0"/>
    <x v="2"/>
    <x v="0"/>
    <x v="0"/>
    <x v="0"/>
    <x v="0"/>
    <x v="0"/>
  </r>
  <r>
    <x v="7"/>
    <n v="51"/>
    <x v="3"/>
    <x v="12"/>
    <x v="0"/>
    <x v="0"/>
    <x v="3"/>
    <x v="0"/>
    <x v="0"/>
    <x v="0"/>
    <x v="0"/>
    <x v="0"/>
  </r>
  <r>
    <x v="7"/>
    <n v="51"/>
    <x v="3"/>
    <x v="13"/>
    <x v="0"/>
    <x v="0"/>
    <x v="3"/>
    <x v="0"/>
    <x v="0"/>
    <x v="0"/>
    <x v="0"/>
    <x v="0"/>
  </r>
  <r>
    <x v="7"/>
    <n v="51"/>
    <x v="3"/>
    <x v="14"/>
    <x v="0"/>
    <x v="0"/>
    <x v="2"/>
    <x v="0"/>
    <x v="0"/>
    <x v="0"/>
    <x v="0"/>
    <x v="0"/>
  </r>
  <r>
    <x v="7"/>
    <n v="51"/>
    <x v="3"/>
    <x v="15"/>
    <x v="0"/>
    <x v="0"/>
    <x v="3"/>
    <x v="0"/>
    <x v="0"/>
    <x v="0"/>
    <x v="0"/>
    <x v="0"/>
  </r>
  <r>
    <x v="7"/>
    <n v="51"/>
    <x v="3"/>
    <x v="16"/>
    <x v="0"/>
    <x v="0"/>
    <x v="1"/>
    <x v="0"/>
    <x v="0"/>
    <x v="0"/>
    <x v="0"/>
    <x v="0"/>
  </r>
  <r>
    <x v="7"/>
    <n v="51"/>
    <x v="3"/>
    <x v="17"/>
    <x v="0"/>
    <x v="0"/>
    <x v="3"/>
    <x v="0"/>
    <x v="0"/>
    <x v="0"/>
    <x v="0"/>
    <x v="0"/>
  </r>
  <r>
    <x v="7"/>
    <n v="51"/>
    <x v="3"/>
    <x v="18"/>
    <x v="0"/>
    <x v="0"/>
    <x v="0"/>
    <x v="0"/>
    <x v="0"/>
    <x v="0"/>
    <x v="0"/>
    <x v="0"/>
  </r>
  <r>
    <x v="7"/>
    <n v="51"/>
    <x v="3"/>
    <x v="19"/>
    <x v="0"/>
    <x v="0"/>
    <x v="4"/>
    <x v="0"/>
    <x v="0"/>
    <x v="0"/>
    <x v="0"/>
    <x v="0"/>
  </r>
  <r>
    <x v="7"/>
    <n v="51"/>
    <x v="3"/>
    <x v="20"/>
    <x v="0"/>
    <x v="0"/>
    <x v="1"/>
    <x v="0"/>
    <x v="0"/>
    <x v="0"/>
    <x v="0"/>
    <x v="0"/>
  </r>
  <r>
    <x v="7"/>
    <n v="51"/>
    <x v="3"/>
    <x v="21"/>
    <x v="0"/>
    <x v="0"/>
    <x v="1"/>
    <x v="0"/>
    <x v="0"/>
    <x v="0"/>
    <x v="0"/>
    <x v="0"/>
  </r>
  <r>
    <x v="1"/>
    <m/>
    <x v="4"/>
    <x v="27"/>
    <x v="0"/>
    <x v="1"/>
    <x v="5"/>
    <x v="1"/>
    <x v="1"/>
    <x v="1"/>
    <x v="1"/>
    <x v="3"/>
  </r>
  <r>
    <x v="8"/>
    <n v="52"/>
    <x v="0"/>
    <x v="0"/>
    <x v="0"/>
    <x v="0"/>
    <x v="1"/>
    <x v="0"/>
    <x v="0"/>
    <x v="0"/>
    <x v="0"/>
    <x v="1"/>
  </r>
  <r>
    <x v="8"/>
    <n v="52"/>
    <x v="0"/>
    <x v="1"/>
    <x v="0"/>
    <x v="0"/>
    <x v="3"/>
    <x v="0"/>
    <x v="0"/>
    <x v="0"/>
    <x v="0"/>
    <x v="1"/>
  </r>
  <r>
    <x v="8"/>
    <n v="52"/>
    <x v="0"/>
    <x v="2"/>
    <x v="0"/>
    <x v="0"/>
    <x v="0"/>
    <x v="0"/>
    <x v="0"/>
    <x v="0"/>
    <x v="0"/>
    <x v="1"/>
  </r>
  <r>
    <x v="8"/>
    <n v="52"/>
    <x v="0"/>
    <x v="3"/>
    <x v="0"/>
    <x v="0"/>
    <x v="1"/>
    <x v="0"/>
    <x v="0"/>
    <x v="0"/>
    <x v="0"/>
    <x v="1"/>
  </r>
  <r>
    <x v="8"/>
    <n v="52"/>
    <x v="0"/>
    <x v="4"/>
    <x v="0"/>
    <x v="0"/>
    <x v="4"/>
    <x v="0"/>
    <x v="0"/>
    <x v="0"/>
    <x v="0"/>
    <x v="1"/>
  </r>
  <r>
    <x v="8"/>
    <n v="52"/>
    <x v="0"/>
    <x v="5"/>
    <x v="0"/>
    <x v="0"/>
    <x v="2"/>
    <x v="0"/>
    <x v="0"/>
    <x v="0"/>
    <x v="0"/>
    <x v="1"/>
  </r>
  <r>
    <x v="8"/>
    <n v="52"/>
    <x v="0"/>
    <x v="6"/>
    <x v="0"/>
    <x v="0"/>
    <x v="0"/>
    <x v="0"/>
    <x v="0"/>
    <x v="0"/>
    <x v="0"/>
    <x v="1"/>
  </r>
  <r>
    <x v="8"/>
    <n v="52"/>
    <x v="0"/>
    <x v="7"/>
    <x v="0"/>
    <x v="0"/>
    <x v="1"/>
    <x v="0"/>
    <x v="0"/>
    <x v="0"/>
    <x v="0"/>
    <x v="1"/>
  </r>
  <r>
    <x v="8"/>
    <n v="52"/>
    <x v="0"/>
    <x v="8"/>
    <x v="0"/>
    <x v="0"/>
    <x v="3"/>
    <x v="0"/>
    <x v="0"/>
    <x v="0"/>
    <x v="0"/>
    <x v="1"/>
  </r>
  <r>
    <x v="8"/>
    <n v="52"/>
    <x v="0"/>
    <x v="9"/>
    <x v="0"/>
    <x v="0"/>
    <x v="0"/>
    <x v="0"/>
    <x v="0"/>
    <x v="0"/>
    <x v="0"/>
    <x v="1"/>
  </r>
  <r>
    <x v="8"/>
    <n v="52"/>
    <x v="0"/>
    <x v="10"/>
    <x v="0"/>
    <x v="0"/>
    <x v="1"/>
    <x v="0"/>
    <x v="0"/>
    <x v="0"/>
    <x v="0"/>
    <x v="1"/>
  </r>
  <r>
    <x v="8"/>
    <n v="52"/>
    <x v="0"/>
    <x v="11"/>
    <x v="0"/>
    <x v="0"/>
    <x v="2"/>
    <x v="0"/>
    <x v="0"/>
    <x v="0"/>
    <x v="0"/>
    <x v="1"/>
  </r>
  <r>
    <x v="8"/>
    <n v="52"/>
    <x v="0"/>
    <x v="12"/>
    <x v="0"/>
    <x v="0"/>
    <x v="2"/>
    <x v="0"/>
    <x v="0"/>
    <x v="0"/>
    <x v="0"/>
    <x v="1"/>
  </r>
  <r>
    <x v="8"/>
    <n v="52"/>
    <x v="0"/>
    <x v="13"/>
    <x v="0"/>
    <x v="0"/>
    <x v="1"/>
    <x v="0"/>
    <x v="0"/>
    <x v="0"/>
    <x v="0"/>
    <x v="1"/>
  </r>
  <r>
    <x v="8"/>
    <n v="52"/>
    <x v="0"/>
    <x v="14"/>
    <x v="0"/>
    <x v="0"/>
    <x v="4"/>
    <x v="0"/>
    <x v="0"/>
    <x v="0"/>
    <x v="0"/>
    <x v="1"/>
  </r>
  <r>
    <x v="8"/>
    <n v="52"/>
    <x v="0"/>
    <x v="15"/>
    <x v="0"/>
    <x v="0"/>
    <x v="0"/>
    <x v="0"/>
    <x v="0"/>
    <x v="0"/>
    <x v="0"/>
    <x v="1"/>
  </r>
  <r>
    <x v="8"/>
    <n v="52"/>
    <x v="0"/>
    <x v="16"/>
    <x v="0"/>
    <x v="0"/>
    <x v="2"/>
    <x v="0"/>
    <x v="0"/>
    <x v="0"/>
    <x v="0"/>
    <x v="1"/>
  </r>
  <r>
    <x v="8"/>
    <n v="52"/>
    <x v="0"/>
    <x v="17"/>
    <x v="0"/>
    <x v="0"/>
    <x v="4"/>
    <x v="0"/>
    <x v="0"/>
    <x v="0"/>
    <x v="0"/>
    <x v="1"/>
  </r>
  <r>
    <x v="8"/>
    <n v="52"/>
    <x v="0"/>
    <x v="18"/>
    <x v="0"/>
    <x v="0"/>
    <x v="2"/>
    <x v="0"/>
    <x v="0"/>
    <x v="0"/>
    <x v="0"/>
    <x v="1"/>
  </r>
  <r>
    <x v="8"/>
    <n v="52"/>
    <x v="0"/>
    <x v="19"/>
    <x v="0"/>
    <x v="0"/>
    <x v="2"/>
    <x v="0"/>
    <x v="0"/>
    <x v="0"/>
    <x v="0"/>
    <x v="1"/>
  </r>
  <r>
    <x v="8"/>
    <n v="52"/>
    <x v="0"/>
    <x v="20"/>
    <x v="0"/>
    <x v="0"/>
    <x v="1"/>
    <x v="0"/>
    <x v="0"/>
    <x v="0"/>
    <x v="0"/>
    <x v="1"/>
  </r>
  <r>
    <x v="8"/>
    <n v="52"/>
    <x v="0"/>
    <x v="21"/>
    <x v="0"/>
    <x v="0"/>
    <x v="3"/>
    <x v="0"/>
    <x v="0"/>
    <x v="0"/>
    <x v="0"/>
    <x v="1"/>
  </r>
  <r>
    <x v="8"/>
    <n v="52"/>
    <x v="0"/>
    <x v="22"/>
    <x v="0"/>
    <x v="0"/>
    <x v="3"/>
    <x v="0"/>
    <x v="0"/>
    <x v="0"/>
    <x v="0"/>
    <x v="1"/>
  </r>
  <r>
    <x v="8"/>
    <n v="52"/>
    <x v="0"/>
    <x v="23"/>
    <x v="0"/>
    <x v="0"/>
    <x v="2"/>
    <x v="0"/>
    <x v="0"/>
    <x v="0"/>
    <x v="0"/>
    <x v="1"/>
  </r>
  <r>
    <x v="8"/>
    <n v="52"/>
    <x v="0"/>
    <x v="24"/>
    <x v="0"/>
    <x v="0"/>
    <x v="2"/>
    <x v="0"/>
    <x v="0"/>
    <x v="0"/>
    <x v="0"/>
    <x v="1"/>
  </r>
  <r>
    <x v="8"/>
    <n v="52"/>
    <x v="1"/>
    <x v="0"/>
    <x v="0"/>
    <x v="0"/>
    <x v="2"/>
    <x v="0"/>
    <x v="0"/>
    <x v="0"/>
    <x v="0"/>
    <x v="0"/>
  </r>
  <r>
    <x v="8"/>
    <n v="52"/>
    <x v="1"/>
    <x v="1"/>
    <x v="0"/>
    <x v="0"/>
    <x v="1"/>
    <x v="0"/>
    <x v="0"/>
    <x v="0"/>
    <x v="0"/>
    <x v="0"/>
  </r>
  <r>
    <x v="8"/>
    <n v="52"/>
    <x v="1"/>
    <x v="2"/>
    <x v="0"/>
    <x v="0"/>
    <x v="4"/>
    <x v="0"/>
    <x v="0"/>
    <x v="0"/>
    <x v="0"/>
    <x v="0"/>
  </r>
  <r>
    <x v="8"/>
    <n v="52"/>
    <x v="1"/>
    <x v="3"/>
    <x v="0"/>
    <x v="0"/>
    <x v="4"/>
    <x v="0"/>
    <x v="0"/>
    <x v="0"/>
    <x v="0"/>
    <x v="0"/>
  </r>
  <r>
    <x v="8"/>
    <n v="52"/>
    <x v="1"/>
    <x v="4"/>
    <x v="0"/>
    <x v="0"/>
    <x v="2"/>
    <x v="0"/>
    <x v="0"/>
    <x v="0"/>
    <x v="0"/>
    <x v="0"/>
  </r>
  <r>
    <x v="8"/>
    <n v="52"/>
    <x v="1"/>
    <x v="5"/>
    <x v="0"/>
    <x v="0"/>
    <x v="4"/>
    <x v="0"/>
    <x v="0"/>
    <x v="0"/>
    <x v="0"/>
    <x v="0"/>
  </r>
  <r>
    <x v="8"/>
    <n v="52"/>
    <x v="1"/>
    <x v="6"/>
    <x v="0"/>
    <x v="0"/>
    <x v="4"/>
    <x v="0"/>
    <x v="0"/>
    <x v="0"/>
    <x v="0"/>
    <x v="0"/>
  </r>
  <r>
    <x v="8"/>
    <n v="52"/>
    <x v="1"/>
    <x v="7"/>
    <x v="0"/>
    <x v="0"/>
    <x v="4"/>
    <x v="0"/>
    <x v="0"/>
    <x v="0"/>
    <x v="0"/>
    <x v="0"/>
  </r>
  <r>
    <x v="8"/>
    <n v="52"/>
    <x v="1"/>
    <x v="8"/>
    <x v="0"/>
    <x v="0"/>
    <x v="2"/>
    <x v="0"/>
    <x v="0"/>
    <x v="0"/>
    <x v="0"/>
    <x v="0"/>
  </r>
  <r>
    <x v="8"/>
    <n v="52"/>
    <x v="1"/>
    <x v="9"/>
    <x v="0"/>
    <x v="0"/>
    <x v="0"/>
    <x v="0"/>
    <x v="0"/>
    <x v="0"/>
    <x v="0"/>
    <x v="0"/>
  </r>
  <r>
    <x v="8"/>
    <n v="52"/>
    <x v="1"/>
    <x v="10"/>
    <x v="0"/>
    <x v="0"/>
    <x v="3"/>
    <x v="0"/>
    <x v="0"/>
    <x v="0"/>
    <x v="0"/>
    <x v="0"/>
  </r>
  <r>
    <x v="8"/>
    <n v="52"/>
    <x v="1"/>
    <x v="11"/>
    <x v="0"/>
    <x v="0"/>
    <x v="1"/>
    <x v="0"/>
    <x v="0"/>
    <x v="0"/>
    <x v="0"/>
    <x v="0"/>
  </r>
  <r>
    <x v="8"/>
    <n v="52"/>
    <x v="1"/>
    <x v="12"/>
    <x v="0"/>
    <x v="0"/>
    <x v="4"/>
    <x v="0"/>
    <x v="0"/>
    <x v="0"/>
    <x v="0"/>
    <x v="0"/>
  </r>
  <r>
    <x v="8"/>
    <n v="52"/>
    <x v="1"/>
    <x v="13"/>
    <x v="0"/>
    <x v="0"/>
    <x v="2"/>
    <x v="0"/>
    <x v="0"/>
    <x v="0"/>
    <x v="0"/>
    <x v="0"/>
  </r>
  <r>
    <x v="8"/>
    <n v="52"/>
    <x v="1"/>
    <x v="14"/>
    <x v="0"/>
    <x v="0"/>
    <x v="1"/>
    <x v="0"/>
    <x v="0"/>
    <x v="0"/>
    <x v="0"/>
    <x v="0"/>
  </r>
  <r>
    <x v="8"/>
    <n v="52"/>
    <x v="1"/>
    <x v="15"/>
    <x v="0"/>
    <x v="0"/>
    <x v="4"/>
    <x v="0"/>
    <x v="0"/>
    <x v="0"/>
    <x v="0"/>
    <x v="0"/>
  </r>
  <r>
    <x v="8"/>
    <n v="52"/>
    <x v="1"/>
    <x v="16"/>
    <x v="0"/>
    <x v="0"/>
    <x v="3"/>
    <x v="0"/>
    <x v="0"/>
    <x v="0"/>
    <x v="0"/>
    <x v="0"/>
  </r>
  <r>
    <x v="8"/>
    <n v="52"/>
    <x v="1"/>
    <x v="17"/>
    <x v="0"/>
    <x v="0"/>
    <x v="1"/>
    <x v="0"/>
    <x v="0"/>
    <x v="0"/>
    <x v="0"/>
    <x v="0"/>
  </r>
  <r>
    <x v="8"/>
    <n v="52"/>
    <x v="1"/>
    <x v="18"/>
    <x v="0"/>
    <x v="0"/>
    <x v="0"/>
    <x v="0"/>
    <x v="0"/>
    <x v="0"/>
    <x v="0"/>
    <x v="0"/>
  </r>
  <r>
    <x v="8"/>
    <n v="52"/>
    <x v="1"/>
    <x v="19"/>
    <x v="0"/>
    <x v="0"/>
    <x v="2"/>
    <x v="0"/>
    <x v="0"/>
    <x v="0"/>
    <x v="0"/>
    <x v="0"/>
  </r>
  <r>
    <x v="8"/>
    <n v="52"/>
    <x v="1"/>
    <x v="20"/>
    <x v="0"/>
    <x v="0"/>
    <x v="1"/>
    <x v="0"/>
    <x v="0"/>
    <x v="0"/>
    <x v="0"/>
    <x v="0"/>
  </r>
  <r>
    <x v="8"/>
    <n v="52"/>
    <x v="1"/>
    <x v="21"/>
    <x v="0"/>
    <x v="0"/>
    <x v="1"/>
    <x v="0"/>
    <x v="0"/>
    <x v="0"/>
    <x v="0"/>
    <x v="0"/>
  </r>
  <r>
    <x v="8"/>
    <n v="52"/>
    <x v="1"/>
    <x v="22"/>
    <x v="0"/>
    <x v="0"/>
    <x v="2"/>
    <x v="0"/>
    <x v="0"/>
    <x v="0"/>
    <x v="0"/>
    <x v="0"/>
  </r>
  <r>
    <x v="8"/>
    <n v="52"/>
    <x v="2"/>
    <x v="0"/>
    <x v="0"/>
    <x v="0"/>
    <x v="3"/>
    <x v="0"/>
    <x v="0"/>
    <x v="0"/>
    <x v="0"/>
    <x v="1"/>
  </r>
  <r>
    <x v="8"/>
    <n v="52"/>
    <x v="2"/>
    <x v="1"/>
    <x v="0"/>
    <x v="0"/>
    <x v="3"/>
    <x v="0"/>
    <x v="0"/>
    <x v="0"/>
    <x v="0"/>
    <x v="1"/>
  </r>
  <r>
    <x v="8"/>
    <n v="52"/>
    <x v="2"/>
    <x v="2"/>
    <x v="0"/>
    <x v="0"/>
    <x v="4"/>
    <x v="0"/>
    <x v="0"/>
    <x v="0"/>
    <x v="0"/>
    <x v="1"/>
  </r>
  <r>
    <x v="8"/>
    <n v="52"/>
    <x v="2"/>
    <x v="3"/>
    <x v="0"/>
    <x v="0"/>
    <x v="4"/>
    <x v="0"/>
    <x v="0"/>
    <x v="0"/>
    <x v="0"/>
    <x v="1"/>
  </r>
  <r>
    <x v="8"/>
    <n v="52"/>
    <x v="2"/>
    <x v="4"/>
    <x v="0"/>
    <x v="0"/>
    <x v="3"/>
    <x v="0"/>
    <x v="0"/>
    <x v="0"/>
    <x v="0"/>
    <x v="1"/>
  </r>
  <r>
    <x v="8"/>
    <n v="52"/>
    <x v="2"/>
    <x v="5"/>
    <x v="0"/>
    <x v="0"/>
    <x v="1"/>
    <x v="0"/>
    <x v="0"/>
    <x v="0"/>
    <x v="0"/>
    <x v="1"/>
  </r>
  <r>
    <x v="8"/>
    <n v="52"/>
    <x v="2"/>
    <x v="6"/>
    <x v="0"/>
    <x v="0"/>
    <x v="0"/>
    <x v="0"/>
    <x v="0"/>
    <x v="0"/>
    <x v="0"/>
    <x v="1"/>
  </r>
  <r>
    <x v="8"/>
    <n v="52"/>
    <x v="2"/>
    <x v="7"/>
    <x v="0"/>
    <x v="0"/>
    <x v="0"/>
    <x v="0"/>
    <x v="0"/>
    <x v="0"/>
    <x v="0"/>
    <x v="1"/>
  </r>
  <r>
    <x v="8"/>
    <n v="52"/>
    <x v="2"/>
    <x v="8"/>
    <x v="0"/>
    <x v="0"/>
    <x v="1"/>
    <x v="0"/>
    <x v="0"/>
    <x v="0"/>
    <x v="0"/>
    <x v="1"/>
  </r>
  <r>
    <x v="8"/>
    <n v="52"/>
    <x v="2"/>
    <x v="9"/>
    <x v="0"/>
    <x v="0"/>
    <x v="2"/>
    <x v="0"/>
    <x v="0"/>
    <x v="0"/>
    <x v="0"/>
    <x v="1"/>
  </r>
  <r>
    <x v="8"/>
    <n v="52"/>
    <x v="2"/>
    <x v="10"/>
    <x v="0"/>
    <x v="0"/>
    <x v="4"/>
    <x v="0"/>
    <x v="0"/>
    <x v="0"/>
    <x v="0"/>
    <x v="1"/>
  </r>
  <r>
    <x v="8"/>
    <n v="52"/>
    <x v="2"/>
    <x v="11"/>
    <x v="0"/>
    <x v="0"/>
    <x v="2"/>
    <x v="0"/>
    <x v="0"/>
    <x v="0"/>
    <x v="0"/>
    <x v="1"/>
  </r>
  <r>
    <x v="8"/>
    <n v="52"/>
    <x v="2"/>
    <x v="12"/>
    <x v="0"/>
    <x v="0"/>
    <x v="3"/>
    <x v="0"/>
    <x v="0"/>
    <x v="0"/>
    <x v="0"/>
    <x v="1"/>
  </r>
  <r>
    <x v="8"/>
    <n v="52"/>
    <x v="2"/>
    <x v="13"/>
    <x v="0"/>
    <x v="0"/>
    <x v="1"/>
    <x v="0"/>
    <x v="0"/>
    <x v="0"/>
    <x v="0"/>
    <x v="1"/>
  </r>
  <r>
    <x v="8"/>
    <n v="52"/>
    <x v="2"/>
    <x v="14"/>
    <x v="0"/>
    <x v="0"/>
    <x v="3"/>
    <x v="0"/>
    <x v="0"/>
    <x v="0"/>
    <x v="0"/>
    <x v="1"/>
  </r>
  <r>
    <x v="8"/>
    <n v="52"/>
    <x v="2"/>
    <x v="15"/>
    <x v="0"/>
    <x v="0"/>
    <x v="1"/>
    <x v="0"/>
    <x v="0"/>
    <x v="0"/>
    <x v="0"/>
    <x v="1"/>
  </r>
  <r>
    <x v="8"/>
    <n v="52"/>
    <x v="2"/>
    <x v="16"/>
    <x v="0"/>
    <x v="0"/>
    <x v="4"/>
    <x v="0"/>
    <x v="0"/>
    <x v="0"/>
    <x v="0"/>
    <x v="1"/>
  </r>
  <r>
    <x v="8"/>
    <n v="52"/>
    <x v="2"/>
    <x v="17"/>
    <x v="0"/>
    <x v="0"/>
    <x v="3"/>
    <x v="0"/>
    <x v="0"/>
    <x v="0"/>
    <x v="0"/>
    <x v="1"/>
  </r>
  <r>
    <x v="8"/>
    <n v="52"/>
    <x v="2"/>
    <x v="18"/>
    <x v="0"/>
    <x v="0"/>
    <x v="0"/>
    <x v="0"/>
    <x v="0"/>
    <x v="0"/>
    <x v="0"/>
    <x v="1"/>
  </r>
  <r>
    <x v="8"/>
    <n v="52"/>
    <x v="2"/>
    <x v="19"/>
    <x v="0"/>
    <x v="0"/>
    <x v="2"/>
    <x v="0"/>
    <x v="0"/>
    <x v="0"/>
    <x v="0"/>
    <x v="1"/>
  </r>
  <r>
    <x v="8"/>
    <n v="52"/>
    <x v="2"/>
    <x v="20"/>
    <x v="0"/>
    <x v="0"/>
    <x v="2"/>
    <x v="0"/>
    <x v="0"/>
    <x v="0"/>
    <x v="0"/>
    <x v="1"/>
  </r>
  <r>
    <x v="8"/>
    <n v="52"/>
    <x v="2"/>
    <x v="21"/>
    <x v="0"/>
    <x v="0"/>
    <x v="2"/>
    <x v="0"/>
    <x v="0"/>
    <x v="0"/>
    <x v="0"/>
    <x v="1"/>
  </r>
  <r>
    <x v="8"/>
    <n v="52"/>
    <x v="2"/>
    <x v="22"/>
    <x v="0"/>
    <x v="0"/>
    <x v="0"/>
    <x v="0"/>
    <x v="0"/>
    <x v="0"/>
    <x v="0"/>
    <x v="1"/>
  </r>
  <r>
    <x v="8"/>
    <n v="52"/>
    <x v="2"/>
    <x v="23"/>
    <x v="0"/>
    <x v="0"/>
    <x v="1"/>
    <x v="0"/>
    <x v="0"/>
    <x v="0"/>
    <x v="0"/>
    <x v="1"/>
  </r>
  <r>
    <x v="8"/>
    <n v="52"/>
    <x v="2"/>
    <x v="24"/>
    <x v="0"/>
    <x v="0"/>
    <x v="0"/>
    <x v="0"/>
    <x v="0"/>
    <x v="0"/>
    <x v="0"/>
    <x v="1"/>
  </r>
  <r>
    <x v="8"/>
    <n v="52"/>
    <x v="3"/>
    <x v="0"/>
    <x v="0"/>
    <x v="0"/>
    <x v="2"/>
    <x v="0"/>
    <x v="0"/>
    <x v="0"/>
    <x v="0"/>
    <x v="2"/>
  </r>
  <r>
    <x v="8"/>
    <n v="52"/>
    <x v="3"/>
    <x v="1"/>
    <x v="0"/>
    <x v="0"/>
    <x v="2"/>
    <x v="0"/>
    <x v="0"/>
    <x v="0"/>
    <x v="0"/>
    <x v="2"/>
  </r>
  <r>
    <x v="8"/>
    <n v="52"/>
    <x v="3"/>
    <x v="2"/>
    <x v="0"/>
    <x v="0"/>
    <x v="0"/>
    <x v="0"/>
    <x v="0"/>
    <x v="0"/>
    <x v="0"/>
    <x v="2"/>
  </r>
  <r>
    <x v="8"/>
    <n v="52"/>
    <x v="3"/>
    <x v="3"/>
    <x v="0"/>
    <x v="0"/>
    <x v="3"/>
    <x v="0"/>
    <x v="0"/>
    <x v="0"/>
    <x v="0"/>
    <x v="2"/>
  </r>
  <r>
    <x v="8"/>
    <n v="52"/>
    <x v="3"/>
    <x v="4"/>
    <x v="0"/>
    <x v="0"/>
    <x v="1"/>
    <x v="0"/>
    <x v="0"/>
    <x v="0"/>
    <x v="0"/>
    <x v="2"/>
  </r>
  <r>
    <x v="8"/>
    <n v="52"/>
    <x v="3"/>
    <x v="5"/>
    <x v="0"/>
    <x v="0"/>
    <x v="0"/>
    <x v="0"/>
    <x v="0"/>
    <x v="0"/>
    <x v="0"/>
    <x v="2"/>
  </r>
  <r>
    <x v="8"/>
    <n v="52"/>
    <x v="3"/>
    <x v="6"/>
    <x v="0"/>
    <x v="0"/>
    <x v="3"/>
    <x v="0"/>
    <x v="0"/>
    <x v="0"/>
    <x v="0"/>
    <x v="2"/>
  </r>
  <r>
    <x v="8"/>
    <n v="52"/>
    <x v="3"/>
    <x v="7"/>
    <x v="0"/>
    <x v="0"/>
    <x v="4"/>
    <x v="0"/>
    <x v="0"/>
    <x v="0"/>
    <x v="0"/>
    <x v="2"/>
  </r>
  <r>
    <x v="8"/>
    <n v="52"/>
    <x v="3"/>
    <x v="8"/>
    <x v="0"/>
    <x v="0"/>
    <x v="0"/>
    <x v="0"/>
    <x v="0"/>
    <x v="0"/>
    <x v="0"/>
    <x v="2"/>
  </r>
  <r>
    <x v="8"/>
    <n v="52"/>
    <x v="3"/>
    <x v="9"/>
    <x v="0"/>
    <x v="0"/>
    <x v="1"/>
    <x v="0"/>
    <x v="0"/>
    <x v="0"/>
    <x v="0"/>
    <x v="2"/>
  </r>
  <r>
    <x v="8"/>
    <n v="52"/>
    <x v="3"/>
    <x v="10"/>
    <x v="0"/>
    <x v="0"/>
    <x v="4"/>
    <x v="0"/>
    <x v="0"/>
    <x v="0"/>
    <x v="0"/>
    <x v="2"/>
  </r>
  <r>
    <x v="8"/>
    <n v="52"/>
    <x v="3"/>
    <x v="11"/>
    <x v="0"/>
    <x v="0"/>
    <x v="3"/>
    <x v="0"/>
    <x v="0"/>
    <x v="0"/>
    <x v="0"/>
    <x v="2"/>
  </r>
  <r>
    <x v="8"/>
    <n v="52"/>
    <x v="3"/>
    <x v="12"/>
    <x v="0"/>
    <x v="0"/>
    <x v="1"/>
    <x v="0"/>
    <x v="0"/>
    <x v="0"/>
    <x v="0"/>
    <x v="2"/>
  </r>
  <r>
    <x v="8"/>
    <n v="52"/>
    <x v="3"/>
    <x v="13"/>
    <x v="0"/>
    <x v="0"/>
    <x v="2"/>
    <x v="0"/>
    <x v="0"/>
    <x v="0"/>
    <x v="0"/>
    <x v="2"/>
  </r>
  <r>
    <x v="8"/>
    <n v="52"/>
    <x v="3"/>
    <x v="14"/>
    <x v="0"/>
    <x v="0"/>
    <x v="5"/>
    <x v="0"/>
    <x v="0"/>
    <x v="0"/>
    <x v="0"/>
    <x v="2"/>
  </r>
  <r>
    <x v="8"/>
    <n v="52"/>
    <x v="3"/>
    <x v="15"/>
    <x v="0"/>
    <x v="0"/>
    <x v="3"/>
    <x v="0"/>
    <x v="0"/>
    <x v="0"/>
    <x v="0"/>
    <x v="2"/>
  </r>
  <r>
    <x v="8"/>
    <n v="52"/>
    <x v="3"/>
    <x v="16"/>
    <x v="0"/>
    <x v="0"/>
    <x v="2"/>
    <x v="0"/>
    <x v="0"/>
    <x v="0"/>
    <x v="0"/>
    <x v="2"/>
  </r>
  <r>
    <x v="8"/>
    <n v="52"/>
    <x v="3"/>
    <x v="17"/>
    <x v="0"/>
    <x v="0"/>
    <x v="4"/>
    <x v="0"/>
    <x v="0"/>
    <x v="0"/>
    <x v="0"/>
    <x v="2"/>
  </r>
  <r>
    <x v="8"/>
    <n v="52"/>
    <x v="3"/>
    <x v="18"/>
    <x v="0"/>
    <x v="0"/>
    <x v="0"/>
    <x v="0"/>
    <x v="0"/>
    <x v="0"/>
    <x v="0"/>
    <x v="2"/>
  </r>
  <r>
    <x v="8"/>
    <n v="52"/>
    <x v="3"/>
    <x v="19"/>
    <x v="0"/>
    <x v="0"/>
    <x v="1"/>
    <x v="0"/>
    <x v="0"/>
    <x v="0"/>
    <x v="0"/>
    <x v="2"/>
  </r>
  <r>
    <x v="8"/>
    <n v="52"/>
    <x v="3"/>
    <x v="20"/>
    <x v="0"/>
    <x v="0"/>
    <x v="0"/>
    <x v="0"/>
    <x v="0"/>
    <x v="0"/>
    <x v="0"/>
    <x v="2"/>
  </r>
  <r>
    <x v="8"/>
    <n v="52"/>
    <x v="3"/>
    <x v="21"/>
    <x v="0"/>
    <x v="0"/>
    <x v="4"/>
    <x v="0"/>
    <x v="0"/>
    <x v="0"/>
    <x v="0"/>
    <x v="2"/>
  </r>
  <r>
    <x v="8"/>
    <n v="52"/>
    <x v="3"/>
    <x v="22"/>
    <x v="0"/>
    <x v="0"/>
    <x v="0"/>
    <x v="0"/>
    <x v="0"/>
    <x v="0"/>
    <x v="0"/>
    <x v="2"/>
  </r>
  <r>
    <x v="8"/>
    <n v="52"/>
    <x v="3"/>
    <x v="23"/>
    <x v="0"/>
    <x v="0"/>
    <x v="4"/>
    <x v="0"/>
    <x v="0"/>
    <x v="0"/>
    <x v="0"/>
    <x v="2"/>
  </r>
  <r>
    <x v="8"/>
    <n v="52"/>
    <x v="3"/>
    <x v="24"/>
    <x v="0"/>
    <x v="0"/>
    <x v="1"/>
    <x v="0"/>
    <x v="0"/>
    <x v="0"/>
    <x v="0"/>
    <x v="2"/>
  </r>
  <r>
    <x v="8"/>
    <n v="52"/>
    <x v="3"/>
    <x v="25"/>
    <x v="0"/>
    <x v="0"/>
    <x v="3"/>
    <x v="0"/>
    <x v="0"/>
    <x v="0"/>
    <x v="0"/>
    <x v="2"/>
  </r>
  <r>
    <x v="8"/>
    <n v="52"/>
    <x v="3"/>
    <x v="26"/>
    <x v="0"/>
    <x v="0"/>
    <x v="3"/>
    <x v="0"/>
    <x v="0"/>
    <x v="0"/>
    <x v="0"/>
    <x v="2"/>
  </r>
  <r>
    <x v="1"/>
    <m/>
    <x v="4"/>
    <x v="27"/>
    <x v="0"/>
    <x v="1"/>
    <x v="5"/>
    <x v="1"/>
    <x v="1"/>
    <x v="1"/>
    <x v="1"/>
    <x v="3"/>
  </r>
  <r>
    <x v="9"/>
    <n v="53"/>
    <x v="0"/>
    <x v="0"/>
    <x v="0"/>
    <x v="0"/>
    <x v="1"/>
    <x v="0"/>
    <x v="0"/>
    <x v="0"/>
    <x v="0"/>
    <x v="1"/>
  </r>
  <r>
    <x v="9"/>
    <n v="53"/>
    <x v="0"/>
    <x v="1"/>
    <x v="0"/>
    <x v="0"/>
    <x v="4"/>
    <x v="0"/>
    <x v="0"/>
    <x v="0"/>
    <x v="0"/>
    <x v="1"/>
  </r>
  <r>
    <x v="9"/>
    <n v="53"/>
    <x v="0"/>
    <x v="2"/>
    <x v="0"/>
    <x v="0"/>
    <x v="4"/>
    <x v="0"/>
    <x v="0"/>
    <x v="0"/>
    <x v="0"/>
    <x v="1"/>
  </r>
  <r>
    <x v="9"/>
    <n v="53"/>
    <x v="0"/>
    <x v="3"/>
    <x v="0"/>
    <x v="0"/>
    <x v="0"/>
    <x v="0"/>
    <x v="0"/>
    <x v="0"/>
    <x v="0"/>
    <x v="1"/>
  </r>
  <r>
    <x v="9"/>
    <n v="53"/>
    <x v="0"/>
    <x v="4"/>
    <x v="0"/>
    <x v="0"/>
    <x v="2"/>
    <x v="0"/>
    <x v="0"/>
    <x v="0"/>
    <x v="0"/>
    <x v="1"/>
  </r>
  <r>
    <x v="9"/>
    <n v="53"/>
    <x v="0"/>
    <x v="5"/>
    <x v="0"/>
    <x v="0"/>
    <x v="0"/>
    <x v="0"/>
    <x v="0"/>
    <x v="0"/>
    <x v="0"/>
    <x v="1"/>
  </r>
  <r>
    <x v="9"/>
    <n v="53"/>
    <x v="0"/>
    <x v="6"/>
    <x v="0"/>
    <x v="0"/>
    <x v="0"/>
    <x v="0"/>
    <x v="0"/>
    <x v="0"/>
    <x v="0"/>
    <x v="1"/>
  </r>
  <r>
    <x v="9"/>
    <n v="53"/>
    <x v="0"/>
    <x v="7"/>
    <x v="0"/>
    <x v="0"/>
    <x v="3"/>
    <x v="0"/>
    <x v="0"/>
    <x v="0"/>
    <x v="0"/>
    <x v="1"/>
  </r>
  <r>
    <x v="9"/>
    <n v="53"/>
    <x v="0"/>
    <x v="8"/>
    <x v="0"/>
    <x v="0"/>
    <x v="0"/>
    <x v="0"/>
    <x v="0"/>
    <x v="0"/>
    <x v="0"/>
    <x v="1"/>
  </r>
  <r>
    <x v="9"/>
    <n v="53"/>
    <x v="0"/>
    <x v="9"/>
    <x v="0"/>
    <x v="0"/>
    <x v="3"/>
    <x v="0"/>
    <x v="0"/>
    <x v="0"/>
    <x v="0"/>
    <x v="1"/>
  </r>
  <r>
    <x v="9"/>
    <n v="53"/>
    <x v="0"/>
    <x v="10"/>
    <x v="0"/>
    <x v="0"/>
    <x v="3"/>
    <x v="0"/>
    <x v="0"/>
    <x v="0"/>
    <x v="0"/>
    <x v="1"/>
  </r>
  <r>
    <x v="9"/>
    <n v="53"/>
    <x v="0"/>
    <x v="11"/>
    <x v="0"/>
    <x v="0"/>
    <x v="1"/>
    <x v="0"/>
    <x v="0"/>
    <x v="0"/>
    <x v="0"/>
    <x v="1"/>
  </r>
  <r>
    <x v="9"/>
    <n v="53"/>
    <x v="0"/>
    <x v="12"/>
    <x v="0"/>
    <x v="0"/>
    <x v="0"/>
    <x v="0"/>
    <x v="0"/>
    <x v="0"/>
    <x v="0"/>
    <x v="1"/>
  </r>
  <r>
    <x v="9"/>
    <n v="53"/>
    <x v="0"/>
    <x v="13"/>
    <x v="0"/>
    <x v="0"/>
    <x v="3"/>
    <x v="0"/>
    <x v="0"/>
    <x v="0"/>
    <x v="0"/>
    <x v="1"/>
  </r>
  <r>
    <x v="9"/>
    <n v="53"/>
    <x v="0"/>
    <x v="14"/>
    <x v="0"/>
    <x v="0"/>
    <x v="4"/>
    <x v="0"/>
    <x v="0"/>
    <x v="0"/>
    <x v="0"/>
    <x v="1"/>
  </r>
  <r>
    <x v="9"/>
    <n v="53"/>
    <x v="0"/>
    <x v="15"/>
    <x v="0"/>
    <x v="0"/>
    <x v="2"/>
    <x v="0"/>
    <x v="0"/>
    <x v="0"/>
    <x v="0"/>
    <x v="1"/>
  </r>
  <r>
    <x v="9"/>
    <n v="53"/>
    <x v="0"/>
    <x v="16"/>
    <x v="0"/>
    <x v="0"/>
    <x v="4"/>
    <x v="0"/>
    <x v="0"/>
    <x v="0"/>
    <x v="0"/>
    <x v="1"/>
  </r>
  <r>
    <x v="9"/>
    <n v="53"/>
    <x v="0"/>
    <x v="17"/>
    <x v="0"/>
    <x v="0"/>
    <x v="4"/>
    <x v="0"/>
    <x v="0"/>
    <x v="0"/>
    <x v="0"/>
    <x v="1"/>
  </r>
  <r>
    <x v="9"/>
    <n v="53"/>
    <x v="0"/>
    <x v="18"/>
    <x v="0"/>
    <x v="0"/>
    <x v="0"/>
    <x v="0"/>
    <x v="0"/>
    <x v="0"/>
    <x v="0"/>
    <x v="1"/>
  </r>
  <r>
    <x v="9"/>
    <n v="53"/>
    <x v="0"/>
    <x v="19"/>
    <x v="0"/>
    <x v="0"/>
    <x v="1"/>
    <x v="0"/>
    <x v="0"/>
    <x v="0"/>
    <x v="0"/>
    <x v="1"/>
  </r>
  <r>
    <x v="9"/>
    <n v="53"/>
    <x v="0"/>
    <x v="20"/>
    <x v="0"/>
    <x v="0"/>
    <x v="0"/>
    <x v="0"/>
    <x v="0"/>
    <x v="0"/>
    <x v="0"/>
    <x v="1"/>
  </r>
  <r>
    <x v="9"/>
    <n v="53"/>
    <x v="0"/>
    <x v="21"/>
    <x v="0"/>
    <x v="0"/>
    <x v="2"/>
    <x v="0"/>
    <x v="0"/>
    <x v="0"/>
    <x v="0"/>
    <x v="1"/>
  </r>
  <r>
    <x v="9"/>
    <n v="53"/>
    <x v="0"/>
    <x v="22"/>
    <x v="0"/>
    <x v="0"/>
    <x v="3"/>
    <x v="0"/>
    <x v="0"/>
    <x v="0"/>
    <x v="0"/>
    <x v="1"/>
  </r>
  <r>
    <x v="9"/>
    <n v="53"/>
    <x v="0"/>
    <x v="23"/>
    <x v="0"/>
    <x v="0"/>
    <x v="3"/>
    <x v="0"/>
    <x v="0"/>
    <x v="0"/>
    <x v="0"/>
    <x v="1"/>
  </r>
  <r>
    <x v="9"/>
    <n v="53"/>
    <x v="0"/>
    <x v="24"/>
    <x v="0"/>
    <x v="0"/>
    <x v="4"/>
    <x v="0"/>
    <x v="0"/>
    <x v="0"/>
    <x v="0"/>
    <x v="1"/>
  </r>
  <r>
    <x v="9"/>
    <n v="53"/>
    <x v="1"/>
    <x v="0"/>
    <x v="0"/>
    <x v="0"/>
    <x v="4"/>
    <x v="0"/>
    <x v="0"/>
    <x v="0"/>
    <x v="0"/>
    <x v="0"/>
  </r>
  <r>
    <x v="9"/>
    <n v="53"/>
    <x v="1"/>
    <x v="1"/>
    <x v="0"/>
    <x v="0"/>
    <x v="0"/>
    <x v="0"/>
    <x v="0"/>
    <x v="0"/>
    <x v="0"/>
    <x v="0"/>
  </r>
  <r>
    <x v="9"/>
    <n v="53"/>
    <x v="1"/>
    <x v="2"/>
    <x v="0"/>
    <x v="0"/>
    <x v="4"/>
    <x v="0"/>
    <x v="0"/>
    <x v="0"/>
    <x v="0"/>
    <x v="0"/>
  </r>
  <r>
    <x v="9"/>
    <n v="53"/>
    <x v="1"/>
    <x v="3"/>
    <x v="0"/>
    <x v="0"/>
    <x v="4"/>
    <x v="0"/>
    <x v="0"/>
    <x v="0"/>
    <x v="0"/>
    <x v="0"/>
  </r>
  <r>
    <x v="9"/>
    <n v="53"/>
    <x v="1"/>
    <x v="4"/>
    <x v="0"/>
    <x v="0"/>
    <x v="1"/>
    <x v="0"/>
    <x v="0"/>
    <x v="0"/>
    <x v="0"/>
    <x v="0"/>
  </r>
  <r>
    <x v="9"/>
    <n v="53"/>
    <x v="1"/>
    <x v="5"/>
    <x v="0"/>
    <x v="0"/>
    <x v="1"/>
    <x v="0"/>
    <x v="0"/>
    <x v="0"/>
    <x v="0"/>
    <x v="0"/>
  </r>
  <r>
    <x v="9"/>
    <n v="53"/>
    <x v="1"/>
    <x v="6"/>
    <x v="0"/>
    <x v="0"/>
    <x v="0"/>
    <x v="0"/>
    <x v="0"/>
    <x v="0"/>
    <x v="0"/>
    <x v="0"/>
  </r>
  <r>
    <x v="9"/>
    <n v="53"/>
    <x v="1"/>
    <x v="7"/>
    <x v="0"/>
    <x v="0"/>
    <x v="0"/>
    <x v="0"/>
    <x v="0"/>
    <x v="0"/>
    <x v="0"/>
    <x v="0"/>
  </r>
  <r>
    <x v="9"/>
    <n v="53"/>
    <x v="1"/>
    <x v="8"/>
    <x v="0"/>
    <x v="0"/>
    <x v="3"/>
    <x v="0"/>
    <x v="0"/>
    <x v="0"/>
    <x v="0"/>
    <x v="0"/>
  </r>
  <r>
    <x v="9"/>
    <n v="53"/>
    <x v="1"/>
    <x v="9"/>
    <x v="0"/>
    <x v="0"/>
    <x v="1"/>
    <x v="0"/>
    <x v="0"/>
    <x v="0"/>
    <x v="0"/>
    <x v="0"/>
  </r>
  <r>
    <x v="9"/>
    <n v="53"/>
    <x v="1"/>
    <x v="10"/>
    <x v="0"/>
    <x v="0"/>
    <x v="4"/>
    <x v="0"/>
    <x v="0"/>
    <x v="0"/>
    <x v="0"/>
    <x v="0"/>
  </r>
  <r>
    <x v="9"/>
    <n v="53"/>
    <x v="1"/>
    <x v="11"/>
    <x v="0"/>
    <x v="0"/>
    <x v="4"/>
    <x v="0"/>
    <x v="0"/>
    <x v="0"/>
    <x v="0"/>
    <x v="0"/>
  </r>
  <r>
    <x v="9"/>
    <n v="53"/>
    <x v="1"/>
    <x v="12"/>
    <x v="0"/>
    <x v="0"/>
    <x v="2"/>
    <x v="0"/>
    <x v="0"/>
    <x v="0"/>
    <x v="0"/>
    <x v="0"/>
  </r>
  <r>
    <x v="9"/>
    <n v="53"/>
    <x v="1"/>
    <x v="13"/>
    <x v="0"/>
    <x v="0"/>
    <x v="0"/>
    <x v="0"/>
    <x v="0"/>
    <x v="0"/>
    <x v="0"/>
    <x v="0"/>
  </r>
  <r>
    <x v="9"/>
    <n v="53"/>
    <x v="1"/>
    <x v="14"/>
    <x v="0"/>
    <x v="0"/>
    <x v="2"/>
    <x v="0"/>
    <x v="0"/>
    <x v="0"/>
    <x v="0"/>
    <x v="0"/>
  </r>
  <r>
    <x v="9"/>
    <n v="53"/>
    <x v="1"/>
    <x v="15"/>
    <x v="0"/>
    <x v="0"/>
    <x v="0"/>
    <x v="0"/>
    <x v="0"/>
    <x v="0"/>
    <x v="0"/>
    <x v="0"/>
  </r>
  <r>
    <x v="9"/>
    <n v="53"/>
    <x v="1"/>
    <x v="16"/>
    <x v="0"/>
    <x v="0"/>
    <x v="3"/>
    <x v="0"/>
    <x v="0"/>
    <x v="0"/>
    <x v="0"/>
    <x v="0"/>
  </r>
  <r>
    <x v="9"/>
    <n v="53"/>
    <x v="1"/>
    <x v="17"/>
    <x v="0"/>
    <x v="0"/>
    <x v="2"/>
    <x v="0"/>
    <x v="0"/>
    <x v="0"/>
    <x v="0"/>
    <x v="0"/>
  </r>
  <r>
    <x v="9"/>
    <n v="53"/>
    <x v="1"/>
    <x v="18"/>
    <x v="0"/>
    <x v="0"/>
    <x v="0"/>
    <x v="0"/>
    <x v="0"/>
    <x v="0"/>
    <x v="0"/>
    <x v="0"/>
  </r>
  <r>
    <x v="9"/>
    <n v="53"/>
    <x v="1"/>
    <x v="19"/>
    <x v="0"/>
    <x v="0"/>
    <x v="4"/>
    <x v="0"/>
    <x v="0"/>
    <x v="0"/>
    <x v="0"/>
    <x v="0"/>
  </r>
  <r>
    <x v="9"/>
    <n v="53"/>
    <x v="1"/>
    <x v="20"/>
    <x v="0"/>
    <x v="0"/>
    <x v="1"/>
    <x v="0"/>
    <x v="0"/>
    <x v="0"/>
    <x v="0"/>
    <x v="0"/>
  </r>
  <r>
    <x v="9"/>
    <n v="53"/>
    <x v="1"/>
    <x v="21"/>
    <x v="0"/>
    <x v="0"/>
    <x v="2"/>
    <x v="0"/>
    <x v="0"/>
    <x v="0"/>
    <x v="0"/>
    <x v="0"/>
  </r>
  <r>
    <x v="9"/>
    <n v="53"/>
    <x v="1"/>
    <x v="22"/>
    <x v="0"/>
    <x v="0"/>
    <x v="4"/>
    <x v="0"/>
    <x v="0"/>
    <x v="0"/>
    <x v="0"/>
    <x v="0"/>
  </r>
  <r>
    <x v="9"/>
    <n v="53"/>
    <x v="2"/>
    <x v="0"/>
    <x v="0"/>
    <x v="0"/>
    <x v="0"/>
    <x v="0"/>
    <x v="0"/>
    <x v="0"/>
    <x v="0"/>
    <x v="1"/>
  </r>
  <r>
    <x v="9"/>
    <n v="53"/>
    <x v="2"/>
    <x v="1"/>
    <x v="0"/>
    <x v="0"/>
    <x v="1"/>
    <x v="0"/>
    <x v="0"/>
    <x v="0"/>
    <x v="0"/>
    <x v="1"/>
  </r>
  <r>
    <x v="9"/>
    <n v="53"/>
    <x v="2"/>
    <x v="2"/>
    <x v="0"/>
    <x v="0"/>
    <x v="2"/>
    <x v="0"/>
    <x v="0"/>
    <x v="0"/>
    <x v="0"/>
    <x v="1"/>
  </r>
  <r>
    <x v="9"/>
    <n v="53"/>
    <x v="2"/>
    <x v="3"/>
    <x v="0"/>
    <x v="0"/>
    <x v="0"/>
    <x v="0"/>
    <x v="0"/>
    <x v="0"/>
    <x v="0"/>
    <x v="1"/>
  </r>
  <r>
    <x v="9"/>
    <n v="53"/>
    <x v="2"/>
    <x v="4"/>
    <x v="0"/>
    <x v="0"/>
    <x v="2"/>
    <x v="0"/>
    <x v="0"/>
    <x v="0"/>
    <x v="0"/>
    <x v="1"/>
  </r>
  <r>
    <x v="9"/>
    <n v="53"/>
    <x v="2"/>
    <x v="5"/>
    <x v="0"/>
    <x v="0"/>
    <x v="3"/>
    <x v="0"/>
    <x v="0"/>
    <x v="0"/>
    <x v="0"/>
    <x v="1"/>
  </r>
  <r>
    <x v="9"/>
    <n v="53"/>
    <x v="2"/>
    <x v="6"/>
    <x v="0"/>
    <x v="0"/>
    <x v="0"/>
    <x v="0"/>
    <x v="0"/>
    <x v="0"/>
    <x v="0"/>
    <x v="1"/>
  </r>
  <r>
    <x v="9"/>
    <n v="53"/>
    <x v="2"/>
    <x v="7"/>
    <x v="0"/>
    <x v="0"/>
    <x v="0"/>
    <x v="0"/>
    <x v="0"/>
    <x v="0"/>
    <x v="0"/>
    <x v="1"/>
  </r>
  <r>
    <x v="9"/>
    <n v="53"/>
    <x v="2"/>
    <x v="8"/>
    <x v="0"/>
    <x v="0"/>
    <x v="2"/>
    <x v="0"/>
    <x v="0"/>
    <x v="0"/>
    <x v="0"/>
    <x v="1"/>
  </r>
  <r>
    <x v="9"/>
    <n v="53"/>
    <x v="2"/>
    <x v="9"/>
    <x v="0"/>
    <x v="0"/>
    <x v="4"/>
    <x v="0"/>
    <x v="0"/>
    <x v="0"/>
    <x v="0"/>
    <x v="1"/>
  </r>
  <r>
    <x v="9"/>
    <n v="53"/>
    <x v="2"/>
    <x v="10"/>
    <x v="0"/>
    <x v="0"/>
    <x v="1"/>
    <x v="0"/>
    <x v="0"/>
    <x v="0"/>
    <x v="0"/>
    <x v="1"/>
  </r>
  <r>
    <x v="9"/>
    <n v="53"/>
    <x v="2"/>
    <x v="11"/>
    <x v="0"/>
    <x v="0"/>
    <x v="4"/>
    <x v="0"/>
    <x v="0"/>
    <x v="0"/>
    <x v="0"/>
    <x v="1"/>
  </r>
  <r>
    <x v="9"/>
    <n v="53"/>
    <x v="2"/>
    <x v="12"/>
    <x v="0"/>
    <x v="0"/>
    <x v="4"/>
    <x v="0"/>
    <x v="0"/>
    <x v="0"/>
    <x v="0"/>
    <x v="1"/>
  </r>
  <r>
    <x v="9"/>
    <n v="53"/>
    <x v="2"/>
    <x v="13"/>
    <x v="0"/>
    <x v="0"/>
    <x v="0"/>
    <x v="0"/>
    <x v="0"/>
    <x v="0"/>
    <x v="0"/>
    <x v="1"/>
  </r>
  <r>
    <x v="9"/>
    <n v="53"/>
    <x v="2"/>
    <x v="14"/>
    <x v="0"/>
    <x v="0"/>
    <x v="2"/>
    <x v="0"/>
    <x v="0"/>
    <x v="0"/>
    <x v="0"/>
    <x v="1"/>
  </r>
  <r>
    <x v="9"/>
    <n v="53"/>
    <x v="2"/>
    <x v="15"/>
    <x v="0"/>
    <x v="0"/>
    <x v="4"/>
    <x v="0"/>
    <x v="0"/>
    <x v="0"/>
    <x v="0"/>
    <x v="1"/>
  </r>
  <r>
    <x v="9"/>
    <n v="53"/>
    <x v="2"/>
    <x v="16"/>
    <x v="0"/>
    <x v="0"/>
    <x v="0"/>
    <x v="0"/>
    <x v="0"/>
    <x v="0"/>
    <x v="0"/>
    <x v="1"/>
  </r>
  <r>
    <x v="9"/>
    <n v="53"/>
    <x v="2"/>
    <x v="17"/>
    <x v="0"/>
    <x v="0"/>
    <x v="2"/>
    <x v="0"/>
    <x v="0"/>
    <x v="0"/>
    <x v="0"/>
    <x v="1"/>
  </r>
  <r>
    <x v="9"/>
    <n v="53"/>
    <x v="2"/>
    <x v="18"/>
    <x v="0"/>
    <x v="0"/>
    <x v="0"/>
    <x v="0"/>
    <x v="0"/>
    <x v="0"/>
    <x v="0"/>
    <x v="1"/>
  </r>
  <r>
    <x v="9"/>
    <n v="53"/>
    <x v="2"/>
    <x v="19"/>
    <x v="0"/>
    <x v="0"/>
    <x v="3"/>
    <x v="0"/>
    <x v="0"/>
    <x v="0"/>
    <x v="0"/>
    <x v="1"/>
  </r>
  <r>
    <x v="9"/>
    <n v="53"/>
    <x v="2"/>
    <x v="20"/>
    <x v="0"/>
    <x v="0"/>
    <x v="1"/>
    <x v="0"/>
    <x v="0"/>
    <x v="0"/>
    <x v="0"/>
    <x v="1"/>
  </r>
  <r>
    <x v="9"/>
    <n v="53"/>
    <x v="2"/>
    <x v="21"/>
    <x v="0"/>
    <x v="0"/>
    <x v="4"/>
    <x v="0"/>
    <x v="0"/>
    <x v="0"/>
    <x v="0"/>
    <x v="1"/>
  </r>
  <r>
    <x v="9"/>
    <n v="53"/>
    <x v="2"/>
    <x v="22"/>
    <x v="0"/>
    <x v="0"/>
    <x v="3"/>
    <x v="0"/>
    <x v="0"/>
    <x v="0"/>
    <x v="0"/>
    <x v="1"/>
  </r>
  <r>
    <x v="9"/>
    <n v="53"/>
    <x v="2"/>
    <x v="23"/>
    <x v="0"/>
    <x v="0"/>
    <x v="0"/>
    <x v="0"/>
    <x v="0"/>
    <x v="0"/>
    <x v="0"/>
    <x v="1"/>
  </r>
  <r>
    <x v="9"/>
    <n v="53"/>
    <x v="2"/>
    <x v="24"/>
    <x v="0"/>
    <x v="0"/>
    <x v="1"/>
    <x v="0"/>
    <x v="0"/>
    <x v="0"/>
    <x v="0"/>
    <x v="1"/>
  </r>
  <r>
    <x v="9"/>
    <n v="53"/>
    <x v="3"/>
    <x v="0"/>
    <x v="0"/>
    <x v="0"/>
    <x v="0"/>
    <x v="0"/>
    <x v="0"/>
    <x v="0"/>
    <x v="0"/>
    <x v="2"/>
  </r>
  <r>
    <x v="9"/>
    <n v="53"/>
    <x v="3"/>
    <x v="1"/>
    <x v="0"/>
    <x v="0"/>
    <x v="1"/>
    <x v="0"/>
    <x v="0"/>
    <x v="0"/>
    <x v="0"/>
    <x v="2"/>
  </r>
  <r>
    <x v="9"/>
    <n v="53"/>
    <x v="3"/>
    <x v="2"/>
    <x v="0"/>
    <x v="0"/>
    <x v="3"/>
    <x v="0"/>
    <x v="0"/>
    <x v="0"/>
    <x v="0"/>
    <x v="2"/>
  </r>
  <r>
    <x v="9"/>
    <n v="53"/>
    <x v="3"/>
    <x v="3"/>
    <x v="0"/>
    <x v="0"/>
    <x v="1"/>
    <x v="0"/>
    <x v="0"/>
    <x v="0"/>
    <x v="0"/>
    <x v="2"/>
  </r>
  <r>
    <x v="9"/>
    <n v="53"/>
    <x v="3"/>
    <x v="4"/>
    <x v="0"/>
    <x v="0"/>
    <x v="3"/>
    <x v="0"/>
    <x v="0"/>
    <x v="0"/>
    <x v="0"/>
    <x v="2"/>
  </r>
  <r>
    <x v="9"/>
    <n v="53"/>
    <x v="3"/>
    <x v="5"/>
    <x v="0"/>
    <x v="0"/>
    <x v="3"/>
    <x v="0"/>
    <x v="0"/>
    <x v="0"/>
    <x v="0"/>
    <x v="2"/>
  </r>
  <r>
    <x v="9"/>
    <n v="53"/>
    <x v="3"/>
    <x v="6"/>
    <x v="0"/>
    <x v="0"/>
    <x v="3"/>
    <x v="0"/>
    <x v="0"/>
    <x v="0"/>
    <x v="0"/>
    <x v="2"/>
  </r>
  <r>
    <x v="9"/>
    <n v="53"/>
    <x v="3"/>
    <x v="7"/>
    <x v="0"/>
    <x v="0"/>
    <x v="0"/>
    <x v="0"/>
    <x v="0"/>
    <x v="0"/>
    <x v="0"/>
    <x v="2"/>
  </r>
  <r>
    <x v="9"/>
    <n v="53"/>
    <x v="3"/>
    <x v="8"/>
    <x v="0"/>
    <x v="0"/>
    <x v="1"/>
    <x v="0"/>
    <x v="0"/>
    <x v="0"/>
    <x v="0"/>
    <x v="2"/>
  </r>
  <r>
    <x v="9"/>
    <n v="53"/>
    <x v="3"/>
    <x v="9"/>
    <x v="0"/>
    <x v="0"/>
    <x v="2"/>
    <x v="0"/>
    <x v="0"/>
    <x v="0"/>
    <x v="0"/>
    <x v="2"/>
  </r>
  <r>
    <x v="9"/>
    <n v="53"/>
    <x v="3"/>
    <x v="10"/>
    <x v="0"/>
    <x v="0"/>
    <x v="3"/>
    <x v="0"/>
    <x v="0"/>
    <x v="0"/>
    <x v="0"/>
    <x v="2"/>
  </r>
  <r>
    <x v="9"/>
    <n v="53"/>
    <x v="3"/>
    <x v="11"/>
    <x v="0"/>
    <x v="0"/>
    <x v="4"/>
    <x v="0"/>
    <x v="0"/>
    <x v="0"/>
    <x v="0"/>
    <x v="2"/>
  </r>
  <r>
    <x v="9"/>
    <n v="53"/>
    <x v="3"/>
    <x v="12"/>
    <x v="0"/>
    <x v="0"/>
    <x v="4"/>
    <x v="0"/>
    <x v="0"/>
    <x v="0"/>
    <x v="0"/>
    <x v="2"/>
  </r>
  <r>
    <x v="9"/>
    <n v="53"/>
    <x v="3"/>
    <x v="13"/>
    <x v="0"/>
    <x v="0"/>
    <x v="0"/>
    <x v="0"/>
    <x v="0"/>
    <x v="0"/>
    <x v="0"/>
    <x v="2"/>
  </r>
  <r>
    <x v="9"/>
    <n v="53"/>
    <x v="3"/>
    <x v="14"/>
    <x v="0"/>
    <x v="0"/>
    <x v="0"/>
    <x v="0"/>
    <x v="0"/>
    <x v="0"/>
    <x v="0"/>
    <x v="2"/>
  </r>
  <r>
    <x v="9"/>
    <n v="53"/>
    <x v="3"/>
    <x v="15"/>
    <x v="0"/>
    <x v="0"/>
    <x v="1"/>
    <x v="0"/>
    <x v="0"/>
    <x v="0"/>
    <x v="0"/>
    <x v="2"/>
  </r>
  <r>
    <x v="9"/>
    <n v="53"/>
    <x v="3"/>
    <x v="16"/>
    <x v="0"/>
    <x v="0"/>
    <x v="3"/>
    <x v="0"/>
    <x v="0"/>
    <x v="0"/>
    <x v="0"/>
    <x v="2"/>
  </r>
  <r>
    <x v="9"/>
    <n v="53"/>
    <x v="3"/>
    <x v="17"/>
    <x v="0"/>
    <x v="0"/>
    <x v="1"/>
    <x v="0"/>
    <x v="0"/>
    <x v="0"/>
    <x v="0"/>
    <x v="2"/>
  </r>
  <r>
    <x v="9"/>
    <n v="53"/>
    <x v="3"/>
    <x v="18"/>
    <x v="0"/>
    <x v="0"/>
    <x v="3"/>
    <x v="0"/>
    <x v="0"/>
    <x v="0"/>
    <x v="0"/>
    <x v="2"/>
  </r>
  <r>
    <x v="9"/>
    <n v="53"/>
    <x v="3"/>
    <x v="19"/>
    <x v="0"/>
    <x v="0"/>
    <x v="1"/>
    <x v="0"/>
    <x v="0"/>
    <x v="0"/>
    <x v="0"/>
    <x v="2"/>
  </r>
  <r>
    <x v="9"/>
    <n v="53"/>
    <x v="3"/>
    <x v="20"/>
    <x v="0"/>
    <x v="0"/>
    <x v="3"/>
    <x v="0"/>
    <x v="0"/>
    <x v="0"/>
    <x v="0"/>
    <x v="2"/>
  </r>
  <r>
    <x v="9"/>
    <n v="53"/>
    <x v="3"/>
    <x v="21"/>
    <x v="0"/>
    <x v="0"/>
    <x v="2"/>
    <x v="0"/>
    <x v="0"/>
    <x v="0"/>
    <x v="0"/>
    <x v="2"/>
  </r>
  <r>
    <x v="9"/>
    <n v="53"/>
    <x v="3"/>
    <x v="22"/>
    <x v="0"/>
    <x v="0"/>
    <x v="0"/>
    <x v="0"/>
    <x v="0"/>
    <x v="0"/>
    <x v="0"/>
    <x v="2"/>
  </r>
  <r>
    <x v="9"/>
    <n v="53"/>
    <x v="3"/>
    <x v="23"/>
    <x v="0"/>
    <x v="0"/>
    <x v="1"/>
    <x v="0"/>
    <x v="0"/>
    <x v="0"/>
    <x v="0"/>
    <x v="2"/>
  </r>
  <r>
    <x v="9"/>
    <n v="53"/>
    <x v="3"/>
    <x v="24"/>
    <x v="0"/>
    <x v="0"/>
    <x v="3"/>
    <x v="0"/>
    <x v="0"/>
    <x v="0"/>
    <x v="0"/>
    <x v="2"/>
  </r>
  <r>
    <x v="9"/>
    <n v="53"/>
    <x v="3"/>
    <x v="25"/>
    <x v="0"/>
    <x v="0"/>
    <x v="2"/>
    <x v="0"/>
    <x v="0"/>
    <x v="0"/>
    <x v="0"/>
    <x v="2"/>
  </r>
  <r>
    <x v="9"/>
    <n v="53"/>
    <x v="3"/>
    <x v="26"/>
    <x v="0"/>
    <x v="0"/>
    <x v="0"/>
    <x v="0"/>
    <x v="0"/>
    <x v="0"/>
    <x v="0"/>
    <x v="2"/>
  </r>
  <r>
    <x v="1"/>
    <m/>
    <x v="4"/>
    <x v="27"/>
    <x v="0"/>
    <x v="1"/>
    <x v="5"/>
    <x v="1"/>
    <x v="1"/>
    <x v="1"/>
    <x v="1"/>
    <x v="3"/>
  </r>
  <r>
    <x v="10"/>
    <n v="54"/>
    <x v="0"/>
    <x v="0"/>
    <x v="0"/>
    <x v="0"/>
    <x v="0"/>
    <x v="0"/>
    <x v="0"/>
    <x v="0"/>
    <x v="0"/>
    <x v="2"/>
  </r>
  <r>
    <x v="10"/>
    <n v="54"/>
    <x v="0"/>
    <x v="1"/>
    <x v="0"/>
    <x v="0"/>
    <x v="1"/>
    <x v="0"/>
    <x v="0"/>
    <x v="0"/>
    <x v="0"/>
    <x v="2"/>
  </r>
  <r>
    <x v="10"/>
    <n v="54"/>
    <x v="0"/>
    <x v="2"/>
    <x v="0"/>
    <x v="0"/>
    <x v="3"/>
    <x v="0"/>
    <x v="0"/>
    <x v="0"/>
    <x v="0"/>
    <x v="2"/>
  </r>
  <r>
    <x v="10"/>
    <n v="54"/>
    <x v="0"/>
    <x v="3"/>
    <x v="0"/>
    <x v="0"/>
    <x v="3"/>
    <x v="0"/>
    <x v="0"/>
    <x v="0"/>
    <x v="0"/>
    <x v="2"/>
  </r>
  <r>
    <x v="10"/>
    <n v="54"/>
    <x v="0"/>
    <x v="4"/>
    <x v="0"/>
    <x v="0"/>
    <x v="2"/>
    <x v="0"/>
    <x v="0"/>
    <x v="0"/>
    <x v="0"/>
    <x v="2"/>
  </r>
  <r>
    <x v="10"/>
    <n v="54"/>
    <x v="0"/>
    <x v="5"/>
    <x v="0"/>
    <x v="0"/>
    <x v="4"/>
    <x v="0"/>
    <x v="0"/>
    <x v="0"/>
    <x v="0"/>
    <x v="2"/>
  </r>
  <r>
    <x v="10"/>
    <n v="54"/>
    <x v="0"/>
    <x v="6"/>
    <x v="0"/>
    <x v="0"/>
    <x v="2"/>
    <x v="0"/>
    <x v="0"/>
    <x v="0"/>
    <x v="0"/>
    <x v="2"/>
  </r>
  <r>
    <x v="10"/>
    <n v="54"/>
    <x v="0"/>
    <x v="7"/>
    <x v="0"/>
    <x v="0"/>
    <x v="2"/>
    <x v="0"/>
    <x v="0"/>
    <x v="0"/>
    <x v="0"/>
    <x v="2"/>
  </r>
  <r>
    <x v="10"/>
    <n v="54"/>
    <x v="0"/>
    <x v="8"/>
    <x v="0"/>
    <x v="0"/>
    <x v="4"/>
    <x v="0"/>
    <x v="0"/>
    <x v="0"/>
    <x v="0"/>
    <x v="2"/>
  </r>
  <r>
    <x v="10"/>
    <n v="54"/>
    <x v="0"/>
    <x v="9"/>
    <x v="0"/>
    <x v="0"/>
    <x v="4"/>
    <x v="0"/>
    <x v="0"/>
    <x v="0"/>
    <x v="0"/>
    <x v="2"/>
  </r>
  <r>
    <x v="10"/>
    <n v="54"/>
    <x v="0"/>
    <x v="10"/>
    <x v="0"/>
    <x v="0"/>
    <x v="1"/>
    <x v="0"/>
    <x v="0"/>
    <x v="0"/>
    <x v="0"/>
    <x v="2"/>
  </r>
  <r>
    <x v="10"/>
    <n v="54"/>
    <x v="0"/>
    <x v="11"/>
    <x v="0"/>
    <x v="0"/>
    <x v="0"/>
    <x v="0"/>
    <x v="0"/>
    <x v="0"/>
    <x v="0"/>
    <x v="2"/>
  </r>
  <r>
    <x v="10"/>
    <n v="54"/>
    <x v="0"/>
    <x v="12"/>
    <x v="0"/>
    <x v="0"/>
    <x v="1"/>
    <x v="0"/>
    <x v="0"/>
    <x v="0"/>
    <x v="0"/>
    <x v="2"/>
  </r>
  <r>
    <x v="10"/>
    <n v="54"/>
    <x v="0"/>
    <x v="13"/>
    <x v="0"/>
    <x v="0"/>
    <x v="3"/>
    <x v="0"/>
    <x v="0"/>
    <x v="0"/>
    <x v="0"/>
    <x v="2"/>
  </r>
  <r>
    <x v="10"/>
    <n v="54"/>
    <x v="0"/>
    <x v="14"/>
    <x v="0"/>
    <x v="0"/>
    <x v="1"/>
    <x v="0"/>
    <x v="0"/>
    <x v="0"/>
    <x v="0"/>
    <x v="2"/>
  </r>
  <r>
    <x v="10"/>
    <n v="54"/>
    <x v="0"/>
    <x v="15"/>
    <x v="0"/>
    <x v="0"/>
    <x v="2"/>
    <x v="0"/>
    <x v="0"/>
    <x v="0"/>
    <x v="0"/>
    <x v="2"/>
  </r>
  <r>
    <x v="10"/>
    <n v="54"/>
    <x v="0"/>
    <x v="16"/>
    <x v="0"/>
    <x v="0"/>
    <x v="2"/>
    <x v="0"/>
    <x v="0"/>
    <x v="0"/>
    <x v="0"/>
    <x v="2"/>
  </r>
  <r>
    <x v="10"/>
    <n v="54"/>
    <x v="0"/>
    <x v="17"/>
    <x v="0"/>
    <x v="0"/>
    <x v="0"/>
    <x v="0"/>
    <x v="0"/>
    <x v="0"/>
    <x v="0"/>
    <x v="2"/>
  </r>
  <r>
    <x v="10"/>
    <n v="54"/>
    <x v="0"/>
    <x v="18"/>
    <x v="0"/>
    <x v="0"/>
    <x v="0"/>
    <x v="0"/>
    <x v="0"/>
    <x v="0"/>
    <x v="0"/>
    <x v="2"/>
  </r>
  <r>
    <x v="10"/>
    <n v="54"/>
    <x v="0"/>
    <x v="19"/>
    <x v="0"/>
    <x v="0"/>
    <x v="0"/>
    <x v="0"/>
    <x v="0"/>
    <x v="0"/>
    <x v="0"/>
    <x v="2"/>
  </r>
  <r>
    <x v="10"/>
    <n v="54"/>
    <x v="0"/>
    <x v="20"/>
    <x v="0"/>
    <x v="0"/>
    <x v="1"/>
    <x v="0"/>
    <x v="0"/>
    <x v="0"/>
    <x v="0"/>
    <x v="2"/>
  </r>
  <r>
    <x v="10"/>
    <n v="54"/>
    <x v="0"/>
    <x v="21"/>
    <x v="0"/>
    <x v="0"/>
    <x v="1"/>
    <x v="0"/>
    <x v="0"/>
    <x v="0"/>
    <x v="0"/>
    <x v="2"/>
  </r>
  <r>
    <x v="10"/>
    <n v="54"/>
    <x v="0"/>
    <x v="22"/>
    <x v="0"/>
    <x v="0"/>
    <x v="4"/>
    <x v="0"/>
    <x v="0"/>
    <x v="0"/>
    <x v="0"/>
    <x v="2"/>
  </r>
  <r>
    <x v="10"/>
    <n v="54"/>
    <x v="0"/>
    <x v="23"/>
    <x v="0"/>
    <x v="0"/>
    <x v="2"/>
    <x v="0"/>
    <x v="0"/>
    <x v="0"/>
    <x v="0"/>
    <x v="2"/>
  </r>
  <r>
    <x v="10"/>
    <n v="54"/>
    <x v="0"/>
    <x v="24"/>
    <x v="0"/>
    <x v="0"/>
    <x v="2"/>
    <x v="0"/>
    <x v="0"/>
    <x v="0"/>
    <x v="0"/>
    <x v="2"/>
  </r>
  <r>
    <x v="10"/>
    <n v="54"/>
    <x v="0"/>
    <x v="25"/>
    <x v="0"/>
    <x v="0"/>
    <x v="0"/>
    <x v="0"/>
    <x v="0"/>
    <x v="0"/>
    <x v="0"/>
    <x v="2"/>
  </r>
  <r>
    <x v="10"/>
    <n v="54"/>
    <x v="0"/>
    <x v="26"/>
    <x v="0"/>
    <x v="0"/>
    <x v="4"/>
    <x v="0"/>
    <x v="0"/>
    <x v="0"/>
    <x v="0"/>
    <x v="2"/>
  </r>
  <r>
    <x v="10"/>
    <n v="54"/>
    <x v="1"/>
    <x v="0"/>
    <x v="0"/>
    <x v="0"/>
    <x v="3"/>
    <x v="0"/>
    <x v="0"/>
    <x v="0"/>
    <x v="0"/>
    <x v="1"/>
  </r>
  <r>
    <x v="10"/>
    <n v="54"/>
    <x v="1"/>
    <x v="1"/>
    <x v="0"/>
    <x v="0"/>
    <x v="2"/>
    <x v="0"/>
    <x v="0"/>
    <x v="0"/>
    <x v="0"/>
    <x v="1"/>
  </r>
  <r>
    <x v="10"/>
    <n v="54"/>
    <x v="1"/>
    <x v="2"/>
    <x v="0"/>
    <x v="0"/>
    <x v="0"/>
    <x v="0"/>
    <x v="0"/>
    <x v="0"/>
    <x v="0"/>
    <x v="1"/>
  </r>
  <r>
    <x v="10"/>
    <n v="54"/>
    <x v="1"/>
    <x v="3"/>
    <x v="0"/>
    <x v="0"/>
    <x v="2"/>
    <x v="0"/>
    <x v="0"/>
    <x v="0"/>
    <x v="0"/>
    <x v="1"/>
  </r>
  <r>
    <x v="10"/>
    <n v="54"/>
    <x v="1"/>
    <x v="4"/>
    <x v="0"/>
    <x v="0"/>
    <x v="4"/>
    <x v="0"/>
    <x v="0"/>
    <x v="0"/>
    <x v="0"/>
    <x v="1"/>
  </r>
  <r>
    <x v="10"/>
    <n v="54"/>
    <x v="1"/>
    <x v="5"/>
    <x v="0"/>
    <x v="0"/>
    <x v="1"/>
    <x v="0"/>
    <x v="0"/>
    <x v="0"/>
    <x v="0"/>
    <x v="1"/>
  </r>
  <r>
    <x v="10"/>
    <n v="54"/>
    <x v="1"/>
    <x v="6"/>
    <x v="0"/>
    <x v="0"/>
    <x v="1"/>
    <x v="0"/>
    <x v="0"/>
    <x v="0"/>
    <x v="0"/>
    <x v="1"/>
  </r>
  <r>
    <x v="10"/>
    <n v="54"/>
    <x v="1"/>
    <x v="7"/>
    <x v="0"/>
    <x v="0"/>
    <x v="0"/>
    <x v="0"/>
    <x v="0"/>
    <x v="0"/>
    <x v="0"/>
    <x v="1"/>
  </r>
  <r>
    <x v="10"/>
    <n v="54"/>
    <x v="1"/>
    <x v="8"/>
    <x v="0"/>
    <x v="0"/>
    <x v="0"/>
    <x v="0"/>
    <x v="0"/>
    <x v="0"/>
    <x v="0"/>
    <x v="1"/>
  </r>
  <r>
    <x v="10"/>
    <n v="54"/>
    <x v="1"/>
    <x v="9"/>
    <x v="0"/>
    <x v="0"/>
    <x v="4"/>
    <x v="0"/>
    <x v="0"/>
    <x v="0"/>
    <x v="0"/>
    <x v="1"/>
  </r>
  <r>
    <x v="10"/>
    <n v="54"/>
    <x v="1"/>
    <x v="10"/>
    <x v="0"/>
    <x v="0"/>
    <x v="4"/>
    <x v="0"/>
    <x v="0"/>
    <x v="0"/>
    <x v="0"/>
    <x v="1"/>
  </r>
  <r>
    <x v="10"/>
    <n v="54"/>
    <x v="1"/>
    <x v="11"/>
    <x v="0"/>
    <x v="0"/>
    <x v="3"/>
    <x v="0"/>
    <x v="0"/>
    <x v="0"/>
    <x v="0"/>
    <x v="1"/>
  </r>
  <r>
    <x v="10"/>
    <n v="54"/>
    <x v="1"/>
    <x v="12"/>
    <x v="0"/>
    <x v="0"/>
    <x v="4"/>
    <x v="0"/>
    <x v="0"/>
    <x v="0"/>
    <x v="0"/>
    <x v="1"/>
  </r>
  <r>
    <x v="10"/>
    <n v="54"/>
    <x v="1"/>
    <x v="13"/>
    <x v="0"/>
    <x v="0"/>
    <x v="1"/>
    <x v="0"/>
    <x v="0"/>
    <x v="0"/>
    <x v="0"/>
    <x v="1"/>
  </r>
  <r>
    <x v="10"/>
    <n v="54"/>
    <x v="1"/>
    <x v="14"/>
    <x v="0"/>
    <x v="0"/>
    <x v="2"/>
    <x v="0"/>
    <x v="0"/>
    <x v="0"/>
    <x v="0"/>
    <x v="1"/>
  </r>
  <r>
    <x v="10"/>
    <n v="54"/>
    <x v="1"/>
    <x v="15"/>
    <x v="0"/>
    <x v="0"/>
    <x v="3"/>
    <x v="0"/>
    <x v="0"/>
    <x v="0"/>
    <x v="0"/>
    <x v="1"/>
  </r>
  <r>
    <x v="10"/>
    <n v="54"/>
    <x v="1"/>
    <x v="16"/>
    <x v="0"/>
    <x v="0"/>
    <x v="3"/>
    <x v="0"/>
    <x v="0"/>
    <x v="0"/>
    <x v="0"/>
    <x v="1"/>
  </r>
  <r>
    <x v="10"/>
    <n v="54"/>
    <x v="1"/>
    <x v="17"/>
    <x v="0"/>
    <x v="0"/>
    <x v="1"/>
    <x v="0"/>
    <x v="0"/>
    <x v="0"/>
    <x v="0"/>
    <x v="1"/>
  </r>
  <r>
    <x v="10"/>
    <n v="54"/>
    <x v="1"/>
    <x v="18"/>
    <x v="0"/>
    <x v="0"/>
    <x v="3"/>
    <x v="0"/>
    <x v="0"/>
    <x v="0"/>
    <x v="0"/>
    <x v="1"/>
  </r>
  <r>
    <x v="10"/>
    <n v="54"/>
    <x v="1"/>
    <x v="19"/>
    <x v="0"/>
    <x v="0"/>
    <x v="2"/>
    <x v="0"/>
    <x v="0"/>
    <x v="0"/>
    <x v="0"/>
    <x v="1"/>
  </r>
  <r>
    <x v="10"/>
    <n v="54"/>
    <x v="1"/>
    <x v="20"/>
    <x v="0"/>
    <x v="0"/>
    <x v="0"/>
    <x v="0"/>
    <x v="0"/>
    <x v="0"/>
    <x v="0"/>
    <x v="1"/>
  </r>
  <r>
    <x v="10"/>
    <n v="54"/>
    <x v="1"/>
    <x v="21"/>
    <x v="0"/>
    <x v="0"/>
    <x v="2"/>
    <x v="0"/>
    <x v="0"/>
    <x v="0"/>
    <x v="0"/>
    <x v="1"/>
  </r>
  <r>
    <x v="10"/>
    <n v="54"/>
    <x v="1"/>
    <x v="22"/>
    <x v="0"/>
    <x v="0"/>
    <x v="1"/>
    <x v="0"/>
    <x v="0"/>
    <x v="0"/>
    <x v="0"/>
    <x v="1"/>
  </r>
  <r>
    <x v="10"/>
    <n v="54"/>
    <x v="1"/>
    <x v="23"/>
    <x v="0"/>
    <x v="0"/>
    <x v="0"/>
    <x v="0"/>
    <x v="0"/>
    <x v="0"/>
    <x v="0"/>
    <x v="1"/>
  </r>
  <r>
    <x v="10"/>
    <n v="54"/>
    <x v="1"/>
    <x v="24"/>
    <x v="0"/>
    <x v="0"/>
    <x v="3"/>
    <x v="0"/>
    <x v="0"/>
    <x v="0"/>
    <x v="0"/>
    <x v="1"/>
  </r>
  <r>
    <x v="10"/>
    <n v="54"/>
    <x v="1"/>
    <x v="25"/>
    <x v="0"/>
    <x v="0"/>
    <x v="3"/>
    <x v="0"/>
    <x v="0"/>
    <x v="0"/>
    <x v="0"/>
    <x v="1"/>
  </r>
  <r>
    <x v="10"/>
    <n v="54"/>
    <x v="2"/>
    <x v="0"/>
    <x v="0"/>
    <x v="0"/>
    <x v="1"/>
    <x v="0"/>
    <x v="0"/>
    <x v="0"/>
    <x v="0"/>
    <x v="0"/>
  </r>
  <r>
    <x v="10"/>
    <n v="54"/>
    <x v="2"/>
    <x v="1"/>
    <x v="0"/>
    <x v="0"/>
    <x v="3"/>
    <x v="0"/>
    <x v="0"/>
    <x v="0"/>
    <x v="0"/>
    <x v="0"/>
  </r>
  <r>
    <x v="10"/>
    <n v="54"/>
    <x v="2"/>
    <x v="2"/>
    <x v="0"/>
    <x v="0"/>
    <x v="2"/>
    <x v="0"/>
    <x v="0"/>
    <x v="0"/>
    <x v="0"/>
    <x v="0"/>
  </r>
  <r>
    <x v="10"/>
    <n v="54"/>
    <x v="2"/>
    <x v="3"/>
    <x v="0"/>
    <x v="0"/>
    <x v="1"/>
    <x v="0"/>
    <x v="0"/>
    <x v="0"/>
    <x v="0"/>
    <x v="0"/>
  </r>
  <r>
    <x v="10"/>
    <n v="54"/>
    <x v="2"/>
    <x v="4"/>
    <x v="0"/>
    <x v="0"/>
    <x v="1"/>
    <x v="0"/>
    <x v="0"/>
    <x v="0"/>
    <x v="0"/>
    <x v="0"/>
  </r>
  <r>
    <x v="10"/>
    <n v="54"/>
    <x v="2"/>
    <x v="5"/>
    <x v="0"/>
    <x v="0"/>
    <x v="0"/>
    <x v="0"/>
    <x v="0"/>
    <x v="0"/>
    <x v="0"/>
    <x v="0"/>
  </r>
  <r>
    <x v="10"/>
    <n v="54"/>
    <x v="2"/>
    <x v="6"/>
    <x v="0"/>
    <x v="0"/>
    <x v="0"/>
    <x v="0"/>
    <x v="0"/>
    <x v="0"/>
    <x v="0"/>
    <x v="0"/>
  </r>
  <r>
    <x v="10"/>
    <n v="54"/>
    <x v="2"/>
    <x v="7"/>
    <x v="0"/>
    <x v="0"/>
    <x v="3"/>
    <x v="0"/>
    <x v="0"/>
    <x v="0"/>
    <x v="0"/>
    <x v="0"/>
  </r>
  <r>
    <x v="10"/>
    <n v="54"/>
    <x v="2"/>
    <x v="8"/>
    <x v="0"/>
    <x v="0"/>
    <x v="2"/>
    <x v="0"/>
    <x v="0"/>
    <x v="0"/>
    <x v="0"/>
    <x v="0"/>
  </r>
  <r>
    <x v="10"/>
    <n v="54"/>
    <x v="2"/>
    <x v="9"/>
    <x v="0"/>
    <x v="0"/>
    <x v="3"/>
    <x v="0"/>
    <x v="0"/>
    <x v="0"/>
    <x v="0"/>
    <x v="0"/>
  </r>
  <r>
    <x v="10"/>
    <n v="54"/>
    <x v="2"/>
    <x v="10"/>
    <x v="0"/>
    <x v="0"/>
    <x v="2"/>
    <x v="0"/>
    <x v="0"/>
    <x v="0"/>
    <x v="0"/>
    <x v="0"/>
  </r>
  <r>
    <x v="10"/>
    <n v="54"/>
    <x v="2"/>
    <x v="11"/>
    <x v="0"/>
    <x v="0"/>
    <x v="4"/>
    <x v="0"/>
    <x v="0"/>
    <x v="0"/>
    <x v="0"/>
    <x v="0"/>
  </r>
  <r>
    <x v="10"/>
    <n v="54"/>
    <x v="2"/>
    <x v="12"/>
    <x v="0"/>
    <x v="0"/>
    <x v="0"/>
    <x v="0"/>
    <x v="0"/>
    <x v="0"/>
    <x v="0"/>
    <x v="0"/>
  </r>
  <r>
    <x v="10"/>
    <n v="54"/>
    <x v="2"/>
    <x v="13"/>
    <x v="0"/>
    <x v="0"/>
    <x v="4"/>
    <x v="0"/>
    <x v="0"/>
    <x v="0"/>
    <x v="0"/>
    <x v="0"/>
  </r>
  <r>
    <x v="10"/>
    <n v="54"/>
    <x v="2"/>
    <x v="14"/>
    <x v="0"/>
    <x v="0"/>
    <x v="2"/>
    <x v="0"/>
    <x v="0"/>
    <x v="0"/>
    <x v="0"/>
    <x v="0"/>
  </r>
  <r>
    <x v="10"/>
    <n v="54"/>
    <x v="2"/>
    <x v="15"/>
    <x v="0"/>
    <x v="0"/>
    <x v="4"/>
    <x v="0"/>
    <x v="0"/>
    <x v="0"/>
    <x v="0"/>
    <x v="0"/>
  </r>
  <r>
    <x v="10"/>
    <n v="54"/>
    <x v="2"/>
    <x v="16"/>
    <x v="0"/>
    <x v="0"/>
    <x v="4"/>
    <x v="0"/>
    <x v="0"/>
    <x v="0"/>
    <x v="0"/>
    <x v="0"/>
  </r>
  <r>
    <x v="10"/>
    <n v="54"/>
    <x v="2"/>
    <x v="17"/>
    <x v="0"/>
    <x v="0"/>
    <x v="4"/>
    <x v="0"/>
    <x v="0"/>
    <x v="0"/>
    <x v="0"/>
    <x v="0"/>
  </r>
  <r>
    <x v="10"/>
    <n v="54"/>
    <x v="2"/>
    <x v="18"/>
    <x v="0"/>
    <x v="0"/>
    <x v="0"/>
    <x v="0"/>
    <x v="0"/>
    <x v="0"/>
    <x v="0"/>
    <x v="0"/>
  </r>
  <r>
    <x v="10"/>
    <n v="54"/>
    <x v="2"/>
    <x v="19"/>
    <x v="0"/>
    <x v="0"/>
    <x v="4"/>
    <x v="0"/>
    <x v="0"/>
    <x v="0"/>
    <x v="0"/>
    <x v="0"/>
  </r>
  <r>
    <x v="10"/>
    <n v="54"/>
    <x v="2"/>
    <x v="20"/>
    <x v="0"/>
    <x v="0"/>
    <x v="3"/>
    <x v="0"/>
    <x v="0"/>
    <x v="0"/>
    <x v="0"/>
    <x v="0"/>
  </r>
  <r>
    <x v="10"/>
    <n v="54"/>
    <x v="2"/>
    <x v="21"/>
    <x v="0"/>
    <x v="0"/>
    <x v="1"/>
    <x v="0"/>
    <x v="0"/>
    <x v="0"/>
    <x v="0"/>
    <x v="0"/>
  </r>
  <r>
    <x v="10"/>
    <n v="54"/>
    <x v="2"/>
    <x v="22"/>
    <x v="0"/>
    <x v="0"/>
    <x v="0"/>
    <x v="0"/>
    <x v="0"/>
    <x v="0"/>
    <x v="0"/>
    <x v="0"/>
  </r>
  <r>
    <x v="10"/>
    <n v="54"/>
    <x v="3"/>
    <x v="0"/>
    <x v="0"/>
    <x v="0"/>
    <x v="2"/>
    <x v="0"/>
    <x v="0"/>
    <x v="0"/>
    <x v="0"/>
    <x v="1"/>
  </r>
  <r>
    <x v="10"/>
    <n v="54"/>
    <x v="3"/>
    <x v="1"/>
    <x v="0"/>
    <x v="0"/>
    <x v="3"/>
    <x v="0"/>
    <x v="0"/>
    <x v="0"/>
    <x v="0"/>
    <x v="1"/>
  </r>
  <r>
    <x v="10"/>
    <n v="54"/>
    <x v="3"/>
    <x v="2"/>
    <x v="0"/>
    <x v="0"/>
    <x v="0"/>
    <x v="0"/>
    <x v="0"/>
    <x v="0"/>
    <x v="0"/>
    <x v="1"/>
  </r>
  <r>
    <x v="10"/>
    <n v="54"/>
    <x v="3"/>
    <x v="3"/>
    <x v="0"/>
    <x v="0"/>
    <x v="3"/>
    <x v="0"/>
    <x v="0"/>
    <x v="0"/>
    <x v="0"/>
    <x v="1"/>
  </r>
  <r>
    <x v="10"/>
    <n v="54"/>
    <x v="3"/>
    <x v="4"/>
    <x v="0"/>
    <x v="0"/>
    <x v="2"/>
    <x v="0"/>
    <x v="0"/>
    <x v="0"/>
    <x v="0"/>
    <x v="1"/>
  </r>
  <r>
    <x v="10"/>
    <n v="54"/>
    <x v="3"/>
    <x v="5"/>
    <x v="0"/>
    <x v="0"/>
    <x v="1"/>
    <x v="0"/>
    <x v="0"/>
    <x v="0"/>
    <x v="0"/>
    <x v="1"/>
  </r>
  <r>
    <x v="10"/>
    <n v="54"/>
    <x v="3"/>
    <x v="6"/>
    <x v="0"/>
    <x v="0"/>
    <x v="3"/>
    <x v="0"/>
    <x v="0"/>
    <x v="0"/>
    <x v="0"/>
    <x v="1"/>
  </r>
  <r>
    <x v="10"/>
    <n v="54"/>
    <x v="3"/>
    <x v="7"/>
    <x v="0"/>
    <x v="0"/>
    <x v="1"/>
    <x v="0"/>
    <x v="0"/>
    <x v="0"/>
    <x v="0"/>
    <x v="1"/>
  </r>
  <r>
    <x v="10"/>
    <n v="54"/>
    <x v="3"/>
    <x v="8"/>
    <x v="0"/>
    <x v="0"/>
    <x v="0"/>
    <x v="0"/>
    <x v="0"/>
    <x v="0"/>
    <x v="0"/>
    <x v="1"/>
  </r>
  <r>
    <x v="10"/>
    <n v="54"/>
    <x v="3"/>
    <x v="9"/>
    <x v="0"/>
    <x v="0"/>
    <x v="3"/>
    <x v="0"/>
    <x v="0"/>
    <x v="0"/>
    <x v="0"/>
    <x v="1"/>
  </r>
  <r>
    <x v="10"/>
    <n v="54"/>
    <x v="3"/>
    <x v="10"/>
    <x v="0"/>
    <x v="0"/>
    <x v="1"/>
    <x v="0"/>
    <x v="0"/>
    <x v="0"/>
    <x v="0"/>
    <x v="1"/>
  </r>
  <r>
    <x v="10"/>
    <n v="54"/>
    <x v="3"/>
    <x v="11"/>
    <x v="0"/>
    <x v="0"/>
    <x v="3"/>
    <x v="0"/>
    <x v="0"/>
    <x v="0"/>
    <x v="0"/>
    <x v="1"/>
  </r>
  <r>
    <x v="10"/>
    <n v="54"/>
    <x v="3"/>
    <x v="12"/>
    <x v="0"/>
    <x v="0"/>
    <x v="0"/>
    <x v="0"/>
    <x v="0"/>
    <x v="0"/>
    <x v="0"/>
    <x v="1"/>
  </r>
  <r>
    <x v="10"/>
    <n v="54"/>
    <x v="3"/>
    <x v="13"/>
    <x v="0"/>
    <x v="0"/>
    <x v="3"/>
    <x v="0"/>
    <x v="0"/>
    <x v="0"/>
    <x v="0"/>
    <x v="1"/>
  </r>
  <r>
    <x v="10"/>
    <n v="54"/>
    <x v="3"/>
    <x v="14"/>
    <x v="0"/>
    <x v="0"/>
    <x v="4"/>
    <x v="0"/>
    <x v="0"/>
    <x v="0"/>
    <x v="0"/>
    <x v="1"/>
  </r>
  <r>
    <x v="10"/>
    <n v="54"/>
    <x v="3"/>
    <x v="15"/>
    <x v="0"/>
    <x v="0"/>
    <x v="0"/>
    <x v="0"/>
    <x v="0"/>
    <x v="0"/>
    <x v="0"/>
    <x v="1"/>
  </r>
  <r>
    <x v="10"/>
    <n v="54"/>
    <x v="3"/>
    <x v="16"/>
    <x v="0"/>
    <x v="0"/>
    <x v="2"/>
    <x v="0"/>
    <x v="0"/>
    <x v="0"/>
    <x v="0"/>
    <x v="1"/>
  </r>
  <r>
    <x v="10"/>
    <n v="54"/>
    <x v="3"/>
    <x v="17"/>
    <x v="0"/>
    <x v="0"/>
    <x v="1"/>
    <x v="0"/>
    <x v="0"/>
    <x v="0"/>
    <x v="0"/>
    <x v="1"/>
  </r>
  <r>
    <x v="10"/>
    <n v="54"/>
    <x v="3"/>
    <x v="18"/>
    <x v="0"/>
    <x v="0"/>
    <x v="4"/>
    <x v="0"/>
    <x v="0"/>
    <x v="0"/>
    <x v="0"/>
    <x v="1"/>
  </r>
  <r>
    <x v="10"/>
    <n v="54"/>
    <x v="3"/>
    <x v="19"/>
    <x v="0"/>
    <x v="0"/>
    <x v="0"/>
    <x v="0"/>
    <x v="0"/>
    <x v="0"/>
    <x v="0"/>
    <x v="1"/>
  </r>
  <r>
    <x v="10"/>
    <n v="54"/>
    <x v="3"/>
    <x v="20"/>
    <x v="0"/>
    <x v="0"/>
    <x v="1"/>
    <x v="0"/>
    <x v="0"/>
    <x v="0"/>
    <x v="0"/>
    <x v="1"/>
  </r>
  <r>
    <x v="10"/>
    <n v="54"/>
    <x v="3"/>
    <x v="21"/>
    <x v="0"/>
    <x v="0"/>
    <x v="4"/>
    <x v="0"/>
    <x v="0"/>
    <x v="0"/>
    <x v="0"/>
    <x v="1"/>
  </r>
  <r>
    <x v="10"/>
    <n v="54"/>
    <x v="3"/>
    <x v="22"/>
    <x v="0"/>
    <x v="0"/>
    <x v="4"/>
    <x v="0"/>
    <x v="0"/>
    <x v="0"/>
    <x v="0"/>
    <x v="1"/>
  </r>
  <r>
    <x v="10"/>
    <n v="54"/>
    <x v="3"/>
    <x v="23"/>
    <x v="0"/>
    <x v="0"/>
    <x v="2"/>
    <x v="0"/>
    <x v="0"/>
    <x v="0"/>
    <x v="0"/>
    <x v="1"/>
  </r>
  <r>
    <x v="10"/>
    <n v="54"/>
    <x v="3"/>
    <x v="24"/>
    <x v="0"/>
    <x v="0"/>
    <x v="1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11"/>
    <n v="55"/>
    <x v="0"/>
    <x v="0"/>
    <x v="0"/>
    <x v="0"/>
    <x v="4"/>
    <x v="0"/>
    <x v="0"/>
    <x v="0"/>
    <x v="0"/>
    <x v="1"/>
  </r>
  <r>
    <x v="11"/>
    <n v="55"/>
    <x v="0"/>
    <x v="1"/>
    <x v="0"/>
    <x v="0"/>
    <x v="0"/>
    <x v="0"/>
    <x v="0"/>
    <x v="0"/>
    <x v="0"/>
    <x v="1"/>
  </r>
  <r>
    <x v="11"/>
    <n v="55"/>
    <x v="0"/>
    <x v="2"/>
    <x v="0"/>
    <x v="0"/>
    <x v="1"/>
    <x v="0"/>
    <x v="0"/>
    <x v="0"/>
    <x v="0"/>
    <x v="1"/>
  </r>
  <r>
    <x v="11"/>
    <n v="55"/>
    <x v="0"/>
    <x v="3"/>
    <x v="0"/>
    <x v="0"/>
    <x v="0"/>
    <x v="0"/>
    <x v="0"/>
    <x v="0"/>
    <x v="0"/>
    <x v="1"/>
  </r>
  <r>
    <x v="11"/>
    <n v="55"/>
    <x v="0"/>
    <x v="4"/>
    <x v="0"/>
    <x v="0"/>
    <x v="4"/>
    <x v="0"/>
    <x v="0"/>
    <x v="0"/>
    <x v="0"/>
    <x v="1"/>
  </r>
  <r>
    <x v="11"/>
    <n v="55"/>
    <x v="0"/>
    <x v="5"/>
    <x v="0"/>
    <x v="0"/>
    <x v="0"/>
    <x v="0"/>
    <x v="0"/>
    <x v="0"/>
    <x v="0"/>
    <x v="1"/>
  </r>
  <r>
    <x v="11"/>
    <n v="55"/>
    <x v="0"/>
    <x v="6"/>
    <x v="0"/>
    <x v="0"/>
    <x v="0"/>
    <x v="0"/>
    <x v="0"/>
    <x v="0"/>
    <x v="0"/>
    <x v="1"/>
  </r>
  <r>
    <x v="11"/>
    <n v="55"/>
    <x v="0"/>
    <x v="7"/>
    <x v="0"/>
    <x v="0"/>
    <x v="3"/>
    <x v="0"/>
    <x v="0"/>
    <x v="0"/>
    <x v="0"/>
    <x v="1"/>
  </r>
  <r>
    <x v="11"/>
    <n v="55"/>
    <x v="0"/>
    <x v="8"/>
    <x v="0"/>
    <x v="0"/>
    <x v="3"/>
    <x v="0"/>
    <x v="0"/>
    <x v="0"/>
    <x v="0"/>
    <x v="1"/>
  </r>
  <r>
    <x v="11"/>
    <n v="55"/>
    <x v="0"/>
    <x v="9"/>
    <x v="0"/>
    <x v="0"/>
    <x v="4"/>
    <x v="0"/>
    <x v="0"/>
    <x v="0"/>
    <x v="0"/>
    <x v="1"/>
  </r>
  <r>
    <x v="11"/>
    <n v="55"/>
    <x v="0"/>
    <x v="10"/>
    <x v="0"/>
    <x v="0"/>
    <x v="2"/>
    <x v="0"/>
    <x v="0"/>
    <x v="0"/>
    <x v="0"/>
    <x v="1"/>
  </r>
  <r>
    <x v="11"/>
    <n v="55"/>
    <x v="0"/>
    <x v="11"/>
    <x v="0"/>
    <x v="0"/>
    <x v="1"/>
    <x v="0"/>
    <x v="0"/>
    <x v="0"/>
    <x v="0"/>
    <x v="1"/>
  </r>
  <r>
    <x v="11"/>
    <n v="55"/>
    <x v="0"/>
    <x v="12"/>
    <x v="0"/>
    <x v="0"/>
    <x v="3"/>
    <x v="0"/>
    <x v="0"/>
    <x v="0"/>
    <x v="0"/>
    <x v="1"/>
  </r>
  <r>
    <x v="11"/>
    <n v="55"/>
    <x v="0"/>
    <x v="13"/>
    <x v="0"/>
    <x v="0"/>
    <x v="2"/>
    <x v="0"/>
    <x v="0"/>
    <x v="0"/>
    <x v="0"/>
    <x v="1"/>
  </r>
  <r>
    <x v="11"/>
    <n v="55"/>
    <x v="0"/>
    <x v="14"/>
    <x v="0"/>
    <x v="0"/>
    <x v="3"/>
    <x v="0"/>
    <x v="0"/>
    <x v="0"/>
    <x v="0"/>
    <x v="1"/>
  </r>
  <r>
    <x v="11"/>
    <n v="55"/>
    <x v="0"/>
    <x v="15"/>
    <x v="0"/>
    <x v="0"/>
    <x v="4"/>
    <x v="0"/>
    <x v="0"/>
    <x v="0"/>
    <x v="0"/>
    <x v="1"/>
  </r>
  <r>
    <x v="11"/>
    <n v="55"/>
    <x v="0"/>
    <x v="16"/>
    <x v="0"/>
    <x v="0"/>
    <x v="3"/>
    <x v="0"/>
    <x v="0"/>
    <x v="0"/>
    <x v="0"/>
    <x v="1"/>
  </r>
  <r>
    <x v="11"/>
    <n v="55"/>
    <x v="0"/>
    <x v="17"/>
    <x v="0"/>
    <x v="0"/>
    <x v="2"/>
    <x v="0"/>
    <x v="0"/>
    <x v="0"/>
    <x v="0"/>
    <x v="1"/>
  </r>
  <r>
    <x v="11"/>
    <n v="55"/>
    <x v="0"/>
    <x v="18"/>
    <x v="0"/>
    <x v="0"/>
    <x v="1"/>
    <x v="0"/>
    <x v="0"/>
    <x v="0"/>
    <x v="0"/>
    <x v="1"/>
  </r>
  <r>
    <x v="11"/>
    <n v="55"/>
    <x v="0"/>
    <x v="19"/>
    <x v="0"/>
    <x v="0"/>
    <x v="0"/>
    <x v="0"/>
    <x v="0"/>
    <x v="0"/>
    <x v="0"/>
    <x v="1"/>
  </r>
  <r>
    <x v="11"/>
    <n v="55"/>
    <x v="0"/>
    <x v="20"/>
    <x v="0"/>
    <x v="0"/>
    <x v="4"/>
    <x v="0"/>
    <x v="0"/>
    <x v="0"/>
    <x v="0"/>
    <x v="1"/>
  </r>
  <r>
    <x v="11"/>
    <n v="55"/>
    <x v="0"/>
    <x v="21"/>
    <x v="0"/>
    <x v="0"/>
    <x v="2"/>
    <x v="0"/>
    <x v="0"/>
    <x v="0"/>
    <x v="0"/>
    <x v="1"/>
  </r>
  <r>
    <x v="11"/>
    <n v="55"/>
    <x v="0"/>
    <x v="22"/>
    <x v="0"/>
    <x v="0"/>
    <x v="4"/>
    <x v="0"/>
    <x v="0"/>
    <x v="0"/>
    <x v="0"/>
    <x v="1"/>
  </r>
  <r>
    <x v="11"/>
    <n v="55"/>
    <x v="0"/>
    <x v="23"/>
    <x v="0"/>
    <x v="0"/>
    <x v="3"/>
    <x v="0"/>
    <x v="0"/>
    <x v="0"/>
    <x v="0"/>
    <x v="1"/>
  </r>
  <r>
    <x v="11"/>
    <n v="55"/>
    <x v="0"/>
    <x v="24"/>
    <x v="0"/>
    <x v="0"/>
    <x v="1"/>
    <x v="0"/>
    <x v="0"/>
    <x v="0"/>
    <x v="0"/>
    <x v="1"/>
  </r>
  <r>
    <x v="11"/>
    <n v="55"/>
    <x v="1"/>
    <x v="0"/>
    <x v="0"/>
    <x v="0"/>
    <x v="3"/>
    <x v="0"/>
    <x v="0"/>
    <x v="0"/>
    <x v="0"/>
    <x v="2"/>
  </r>
  <r>
    <x v="11"/>
    <n v="55"/>
    <x v="1"/>
    <x v="1"/>
    <x v="0"/>
    <x v="0"/>
    <x v="0"/>
    <x v="0"/>
    <x v="0"/>
    <x v="0"/>
    <x v="0"/>
    <x v="2"/>
  </r>
  <r>
    <x v="11"/>
    <n v="55"/>
    <x v="1"/>
    <x v="2"/>
    <x v="0"/>
    <x v="0"/>
    <x v="0"/>
    <x v="0"/>
    <x v="0"/>
    <x v="0"/>
    <x v="0"/>
    <x v="2"/>
  </r>
  <r>
    <x v="11"/>
    <n v="55"/>
    <x v="1"/>
    <x v="3"/>
    <x v="0"/>
    <x v="0"/>
    <x v="4"/>
    <x v="0"/>
    <x v="0"/>
    <x v="0"/>
    <x v="0"/>
    <x v="2"/>
  </r>
  <r>
    <x v="11"/>
    <n v="55"/>
    <x v="1"/>
    <x v="4"/>
    <x v="0"/>
    <x v="0"/>
    <x v="2"/>
    <x v="0"/>
    <x v="0"/>
    <x v="0"/>
    <x v="0"/>
    <x v="2"/>
  </r>
  <r>
    <x v="11"/>
    <n v="55"/>
    <x v="1"/>
    <x v="5"/>
    <x v="0"/>
    <x v="0"/>
    <x v="2"/>
    <x v="0"/>
    <x v="0"/>
    <x v="0"/>
    <x v="0"/>
    <x v="2"/>
  </r>
  <r>
    <x v="11"/>
    <n v="55"/>
    <x v="1"/>
    <x v="6"/>
    <x v="0"/>
    <x v="0"/>
    <x v="0"/>
    <x v="0"/>
    <x v="0"/>
    <x v="0"/>
    <x v="0"/>
    <x v="2"/>
  </r>
  <r>
    <x v="11"/>
    <n v="55"/>
    <x v="1"/>
    <x v="7"/>
    <x v="0"/>
    <x v="0"/>
    <x v="2"/>
    <x v="0"/>
    <x v="0"/>
    <x v="0"/>
    <x v="0"/>
    <x v="2"/>
  </r>
  <r>
    <x v="11"/>
    <n v="55"/>
    <x v="1"/>
    <x v="8"/>
    <x v="0"/>
    <x v="0"/>
    <x v="4"/>
    <x v="0"/>
    <x v="0"/>
    <x v="0"/>
    <x v="0"/>
    <x v="2"/>
  </r>
  <r>
    <x v="11"/>
    <n v="55"/>
    <x v="1"/>
    <x v="9"/>
    <x v="0"/>
    <x v="0"/>
    <x v="2"/>
    <x v="0"/>
    <x v="0"/>
    <x v="0"/>
    <x v="0"/>
    <x v="2"/>
  </r>
  <r>
    <x v="11"/>
    <n v="55"/>
    <x v="1"/>
    <x v="10"/>
    <x v="0"/>
    <x v="0"/>
    <x v="0"/>
    <x v="0"/>
    <x v="0"/>
    <x v="0"/>
    <x v="0"/>
    <x v="2"/>
  </r>
  <r>
    <x v="11"/>
    <n v="55"/>
    <x v="1"/>
    <x v="11"/>
    <x v="0"/>
    <x v="0"/>
    <x v="1"/>
    <x v="0"/>
    <x v="0"/>
    <x v="0"/>
    <x v="0"/>
    <x v="2"/>
  </r>
  <r>
    <x v="11"/>
    <n v="55"/>
    <x v="1"/>
    <x v="12"/>
    <x v="0"/>
    <x v="0"/>
    <x v="0"/>
    <x v="0"/>
    <x v="0"/>
    <x v="0"/>
    <x v="0"/>
    <x v="2"/>
  </r>
  <r>
    <x v="11"/>
    <n v="55"/>
    <x v="1"/>
    <x v="13"/>
    <x v="0"/>
    <x v="0"/>
    <x v="0"/>
    <x v="0"/>
    <x v="0"/>
    <x v="0"/>
    <x v="0"/>
    <x v="2"/>
  </r>
  <r>
    <x v="11"/>
    <n v="55"/>
    <x v="1"/>
    <x v="14"/>
    <x v="0"/>
    <x v="0"/>
    <x v="3"/>
    <x v="0"/>
    <x v="0"/>
    <x v="0"/>
    <x v="0"/>
    <x v="2"/>
  </r>
  <r>
    <x v="11"/>
    <n v="55"/>
    <x v="1"/>
    <x v="15"/>
    <x v="0"/>
    <x v="0"/>
    <x v="1"/>
    <x v="0"/>
    <x v="0"/>
    <x v="0"/>
    <x v="0"/>
    <x v="2"/>
  </r>
  <r>
    <x v="11"/>
    <n v="55"/>
    <x v="1"/>
    <x v="16"/>
    <x v="0"/>
    <x v="0"/>
    <x v="4"/>
    <x v="0"/>
    <x v="0"/>
    <x v="0"/>
    <x v="0"/>
    <x v="2"/>
  </r>
  <r>
    <x v="11"/>
    <n v="55"/>
    <x v="1"/>
    <x v="17"/>
    <x v="0"/>
    <x v="0"/>
    <x v="1"/>
    <x v="0"/>
    <x v="0"/>
    <x v="0"/>
    <x v="0"/>
    <x v="2"/>
  </r>
  <r>
    <x v="11"/>
    <n v="55"/>
    <x v="1"/>
    <x v="18"/>
    <x v="0"/>
    <x v="0"/>
    <x v="3"/>
    <x v="0"/>
    <x v="0"/>
    <x v="0"/>
    <x v="0"/>
    <x v="2"/>
  </r>
  <r>
    <x v="11"/>
    <n v="55"/>
    <x v="1"/>
    <x v="19"/>
    <x v="0"/>
    <x v="0"/>
    <x v="4"/>
    <x v="0"/>
    <x v="0"/>
    <x v="0"/>
    <x v="0"/>
    <x v="2"/>
  </r>
  <r>
    <x v="11"/>
    <n v="55"/>
    <x v="1"/>
    <x v="20"/>
    <x v="0"/>
    <x v="0"/>
    <x v="0"/>
    <x v="0"/>
    <x v="0"/>
    <x v="0"/>
    <x v="0"/>
    <x v="2"/>
  </r>
  <r>
    <x v="11"/>
    <n v="55"/>
    <x v="1"/>
    <x v="21"/>
    <x v="0"/>
    <x v="0"/>
    <x v="3"/>
    <x v="0"/>
    <x v="0"/>
    <x v="0"/>
    <x v="0"/>
    <x v="2"/>
  </r>
  <r>
    <x v="11"/>
    <n v="55"/>
    <x v="1"/>
    <x v="22"/>
    <x v="0"/>
    <x v="0"/>
    <x v="3"/>
    <x v="0"/>
    <x v="0"/>
    <x v="0"/>
    <x v="0"/>
    <x v="2"/>
  </r>
  <r>
    <x v="11"/>
    <n v="55"/>
    <x v="1"/>
    <x v="23"/>
    <x v="0"/>
    <x v="0"/>
    <x v="4"/>
    <x v="0"/>
    <x v="0"/>
    <x v="0"/>
    <x v="0"/>
    <x v="2"/>
  </r>
  <r>
    <x v="11"/>
    <n v="55"/>
    <x v="1"/>
    <x v="24"/>
    <x v="0"/>
    <x v="0"/>
    <x v="4"/>
    <x v="0"/>
    <x v="0"/>
    <x v="0"/>
    <x v="0"/>
    <x v="2"/>
  </r>
  <r>
    <x v="11"/>
    <n v="55"/>
    <x v="1"/>
    <x v="25"/>
    <x v="0"/>
    <x v="0"/>
    <x v="1"/>
    <x v="0"/>
    <x v="0"/>
    <x v="0"/>
    <x v="0"/>
    <x v="2"/>
  </r>
  <r>
    <x v="11"/>
    <n v="55"/>
    <x v="1"/>
    <x v="26"/>
    <x v="0"/>
    <x v="0"/>
    <x v="3"/>
    <x v="0"/>
    <x v="0"/>
    <x v="0"/>
    <x v="0"/>
    <x v="2"/>
  </r>
  <r>
    <x v="11"/>
    <n v="55"/>
    <x v="2"/>
    <x v="0"/>
    <x v="0"/>
    <x v="0"/>
    <x v="4"/>
    <x v="0"/>
    <x v="0"/>
    <x v="0"/>
    <x v="0"/>
    <x v="1"/>
  </r>
  <r>
    <x v="11"/>
    <n v="55"/>
    <x v="2"/>
    <x v="1"/>
    <x v="0"/>
    <x v="0"/>
    <x v="1"/>
    <x v="0"/>
    <x v="0"/>
    <x v="0"/>
    <x v="0"/>
    <x v="1"/>
  </r>
  <r>
    <x v="11"/>
    <n v="55"/>
    <x v="2"/>
    <x v="2"/>
    <x v="0"/>
    <x v="0"/>
    <x v="4"/>
    <x v="0"/>
    <x v="0"/>
    <x v="0"/>
    <x v="0"/>
    <x v="1"/>
  </r>
  <r>
    <x v="11"/>
    <n v="55"/>
    <x v="2"/>
    <x v="3"/>
    <x v="0"/>
    <x v="0"/>
    <x v="0"/>
    <x v="0"/>
    <x v="0"/>
    <x v="0"/>
    <x v="0"/>
    <x v="1"/>
  </r>
  <r>
    <x v="11"/>
    <n v="55"/>
    <x v="2"/>
    <x v="4"/>
    <x v="0"/>
    <x v="0"/>
    <x v="0"/>
    <x v="0"/>
    <x v="0"/>
    <x v="0"/>
    <x v="0"/>
    <x v="1"/>
  </r>
  <r>
    <x v="11"/>
    <n v="55"/>
    <x v="2"/>
    <x v="5"/>
    <x v="0"/>
    <x v="0"/>
    <x v="3"/>
    <x v="0"/>
    <x v="0"/>
    <x v="0"/>
    <x v="0"/>
    <x v="1"/>
  </r>
  <r>
    <x v="11"/>
    <n v="55"/>
    <x v="2"/>
    <x v="6"/>
    <x v="0"/>
    <x v="0"/>
    <x v="2"/>
    <x v="0"/>
    <x v="0"/>
    <x v="0"/>
    <x v="0"/>
    <x v="1"/>
  </r>
  <r>
    <x v="11"/>
    <n v="55"/>
    <x v="2"/>
    <x v="7"/>
    <x v="0"/>
    <x v="0"/>
    <x v="2"/>
    <x v="0"/>
    <x v="0"/>
    <x v="0"/>
    <x v="0"/>
    <x v="1"/>
  </r>
  <r>
    <x v="11"/>
    <n v="55"/>
    <x v="2"/>
    <x v="8"/>
    <x v="0"/>
    <x v="0"/>
    <x v="3"/>
    <x v="0"/>
    <x v="0"/>
    <x v="0"/>
    <x v="0"/>
    <x v="1"/>
  </r>
  <r>
    <x v="11"/>
    <n v="55"/>
    <x v="2"/>
    <x v="9"/>
    <x v="0"/>
    <x v="0"/>
    <x v="3"/>
    <x v="0"/>
    <x v="0"/>
    <x v="0"/>
    <x v="0"/>
    <x v="1"/>
  </r>
  <r>
    <x v="11"/>
    <n v="55"/>
    <x v="2"/>
    <x v="10"/>
    <x v="0"/>
    <x v="0"/>
    <x v="4"/>
    <x v="0"/>
    <x v="0"/>
    <x v="0"/>
    <x v="0"/>
    <x v="1"/>
  </r>
  <r>
    <x v="11"/>
    <n v="55"/>
    <x v="2"/>
    <x v="11"/>
    <x v="0"/>
    <x v="0"/>
    <x v="3"/>
    <x v="0"/>
    <x v="0"/>
    <x v="0"/>
    <x v="0"/>
    <x v="1"/>
  </r>
  <r>
    <x v="11"/>
    <n v="55"/>
    <x v="2"/>
    <x v="12"/>
    <x v="0"/>
    <x v="0"/>
    <x v="3"/>
    <x v="0"/>
    <x v="0"/>
    <x v="0"/>
    <x v="0"/>
    <x v="1"/>
  </r>
  <r>
    <x v="11"/>
    <n v="55"/>
    <x v="2"/>
    <x v="13"/>
    <x v="0"/>
    <x v="0"/>
    <x v="4"/>
    <x v="0"/>
    <x v="0"/>
    <x v="0"/>
    <x v="0"/>
    <x v="1"/>
  </r>
  <r>
    <x v="11"/>
    <n v="55"/>
    <x v="2"/>
    <x v="14"/>
    <x v="0"/>
    <x v="0"/>
    <x v="2"/>
    <x v="0"/>
    <x v="0"/>
    <x v="0"/>
    <x v="0"/>
    <x v="1"/>
  </r>
  <r>
    <x v="11"/>
    <n v="55"/>
    <x v="2"/>
    <x v="15"/>
    <x v="0"/>
    <x v="0"/>
    <x v="1"/>
    <x v="0"/>
    <x v="0"/>
    <x v="0"/>
    <x v="0"/>
    <x v="1"/>
  </r>
  <r>
    <x v="11"/>
    <n v="55"/>
    <x v="2"/>
    <x v="16"/>
    <x v="0"/>
    <x v="0"/>
    <x v="0"/>
    <x v="0"/>
    <x v="0"/>
    <x v="0"/>
    <x v="0"/>
    <x v="1"/>
  </r>
  <r>
    <x v="11"/>
    <n v="55"/>
    <x v="2"/>
    <x v="17"/>
    <x v="0"/>
    <x v="0"/>
    <x v="2"/>
    <x v="0"/>
    <x v="0"/>
    <x v="0"/>
    <x v="0"/>
    <x v="1"/>
  </r>
  <r>
    <x v="11"/>
    <n v="55"/>
    <x v="2"/>
    <x v="18"/>
    <x v="0"/>
    <x v="0"/>
    <x v="1"/>
    <x v="0"/>
    <x v="0"/>
    <x v="0"/>
    <x v="0"/>
    <x v="1"/>
  </r>
  <r>
    <x v="11"/>
    <n v="55"/>
    <x v="2"/>
    <x v="19"/>
    <x v="0"/>
    <x v="0"/>
    <x v="4"/>
    <x v="0"/>
    <x v="0"/>
    <x v="0"/>
    <x v="0"/>
    <x v="1"/>
  </r>
  <r>
    <x v="11"/>
    <n v="55"/>
    <x v="2"/>
    <x v="20"/>
    <x v="0"/>
    <x v="0"/>
    <x v="0"/>
    <x v="0"/>
    <x v="0"/>
    <x v="0"/>
    <x v="0"/>
    <x v="1"/>
  </r>
  <r>
    <x v="11"/>
    <n v="55"/>
    <x v="2"/>
    <x v="21"/>
    <x v="0"/>
    <x v="0"/>
    <x v="0"/>
    <x v="0"/>
    <x v="0"/>
    <x v="0"/>
    <x v="0"/>
    <x v="1"/>
  </r>
  <r>
    <x v="11"/>
    <n v="55"/>
    <x v="2"/>
    <x v="22"/>
    <x v="0"/>
    <x v="0"/>
    <x v="1"/>
    <x v="0"/>
    <x v="0"/>
    <x v="0"/>
    <x v="0"/>
    <x v="1"/>
  </r>
  <r>
    <x v="11"/>
    <n v="55"/>
    <x v="2"/>
    <x v="23"/>
    <x v="0"/>
    <x v="0"/>
    <x v="3"/>
    <x v="0"/>
    <x v="0"/>
    <x v="0"/>
    <x v="0"/>
    <x v="1"/>
  </r>
  <r>
    <x v="11"/>
    <n v="55"/>
    <x v="2"/>
    <x v="24"/>
    <x v="0"/>
    <x v="0"/>
    <x v="4"/>
    <x v="0"/>
    <x v="0"/>
    <x v="0"/>
    <x v="0"/>
    <x v="1"/>
  </r>
  <r>
    <x v="11"/>
    <n v="55"/>
    <x v="3"/>
    <x v="0"/>
    <x v="0"/>
    <x v="0"/>
    <x v="3"/>
    <x v="0"/>
    <x v="0"/>
    <x v="0"/>
    <x v="0"/>
    <x v="0"/>
  </r>
  <r>
    <x v="11"/>
    <n v="55"/>
    <x v="3"/>
    <x v="1"/>
    <x v="0"/>
    <x v="0"/>
    <x v="1"/>
    <x v="0"/>
    <x v="0"/>
    <x v="0"/>
    <x v="0"/>
    <x v="0"/>
  </r>
  <r>
    <x v="11"/>
    <n v="55"/>
    <x v="3"/>
    <x v="2"/>
    <x v="0"/>
    <x v="0"/>
    <x v="0"/>
    <x v="0"/>
    <x v="0"/>
    <x v="0"/>
    <x v="0"/>
    <x v="0"/>
  </r>
  <r>
    <x v="11"/>
    <n v="55"/>
    <x v="3"/>
    <x v="3"/>
    <x v="0"/>
    <x v="0"/>
    <x v="4"/>
    <x v="0"/>
    <x v="0"/>
    <x v="0"/>
    <x v="0"/>
    <x v="0"/>
  </r>
  <r>
    <x v="11"/>
    <n v="55"/>
    <x v="3"/>
    <x v="4"/>
    <x v="0"/>
    <x v="0"/>
    <x v="2"/>
    <x v="0"/>
    <x v="0"/>
    <x v="0"/>
    <x v="0"/>
    <x v="0"/>
  </r>
  <r>
    <x v="11"/>
    <n v="55"/>
    <x v="3"/>
    <x v="5"/>
    <x v="0"/>
    <x v="0"/>
    <x v="1"/>
    <x v="0"/>
    <x v="0"/>
    <x v="0"/>
    <x v="0"/>
    <x v="0"/>
  </r>
  <r>
    <x v="11"/>
    <n v="55"/>
    <x v="3"/>
    <x v="6"/>
    <x v="0"/>
    <x v="0"/>
    <x v="3"/>
    <x v="0"/>
    <x v="0"/>
    <x v="0"/>
    <x v="0"/>
    <x v="0"/>
  </r>
  <r>
    <x v="11"/>
    <n v="55"/>
    <x v="3"/>
    <x v="7"/>
    <x v="0"/>
    <x v="0"/>
    <x v="1"/>
    <x v="0"/>
    <x v="0"/>
    <x v="0"/>
    <x v="0"/>
    <x v="0"/>
  </r>
  <r>
    <x v="11"/>
    <n v="55"/>
    <x v="3"/>
    <x v="8"/>
    <x v="0"/>
    <x v="0"/>
    <x v="0"/>
    <x v="0"/>
    <x v="0"/>
    <x v="0"/>
    <x v="0"/>
    <x v="0"/>
  </r>
  <r>
    <x v="11"/>
    <n v="55"/>
    <x v="3"/>
    <x v="9"/>
    <x v="0"/>
    <x v="0"/>
    <x v="2"/>
    <x v="0"/>
    <x v="0"/>
    <x v="0"/>
    <x v="0"/>
    <x v="0"/>
  </r>
  <r>
    <x v="11"/>
    <n v="55"/>
    <x v="3"/>
    <x v="10"/>
    <x v="0"/>
    <x v="0"/>
    <x v="3"/>
    <x v="0"/>
    <x v="0"/>
    <x v="0"/>
    <x v="0"/>
    <x v="0"/>
  </r>
  <r>
    <x v="11"/>
    <n v="55"/>
    <x v="3"/>
    <x v="11"/>
    <x v="0"/>
    <x v="0"/>
    <x v="4"/>
    <x v="0"/>
    <x v="0"/>
    <x v="0"/>
    <x v="0"/>
    <x v="0"/>
  </r>
  <r>
    <x v="11"/>
    <n v="55"/>
    <x v="3"/>
    <x v="12"/>
    <x v="0"/>
    <x v="0"/>
    <x v="3"/>
    <x v="0"/>
    <x v="0"/>
    <x v="0"/>
    <x v="0"/>
    <x v="0"/>
  </r>
  <r>
    <x v="11"/>
    <n v="55"/>
    <x v="3"/>
    <x v="13"/>
    <x v="0"/>
    <x v="0"/>
    <x v="4"/>
    <x v="0"/>
    <x v="0"/>
    <x v="0"/>
    <x v="0"/>
    <x v="0"/>
  </r>
  <r>
    <x v="11"/>
    <n v="55"/>
    <x v="3"/>
    <x v="14"/>
    <x v="0"/>
    <x v="0"/>
    <x v="1"/>
    <x v="0"/>
    <x v="0"/>
    <x v="0"/>
    <x v="0"/>
    <x v="0"/>
  </r>
  <r>
    <x v="11"/>
    <n v="55"/>
    <x v="3"/>
    <x v="15"/>
    <x v="0"/>
    <x v="0"/>
    <x v="1"/>
    <x v="0"/>
    <x v="0"/>
    <x v="0"/>
    <x v="0"/>
    <x v="0"/>
  </r>
  <r>
    <x v="11"/>
    <n v="55"/>
    <x v="3"/>
    <x v="16"/>
    <x v="0"/>
    <x v="0"/>
    <x v="1"/>
    <x v="0"/>
    <x v="0"/>
    <x v="0"/>
    <x v="0"/>
    <x v="0"/>
  </r>
  <r>
    <x v="11"/>
    <n v="55"/>
    <x v="3"/>
    <x v="17"/>
    <x v="0"/>
    <x v="0"/>
    <x v="2"/>
    <x v="0"/>
    <x v="0"/>
    <x v="0"/>
    <x v="0"/>
    <x v="0"/>
  </r>
  <r>
    <x v="11"/>
    <n v="55"/>
    <x v="3"/>
    <x v="18"/>
    <x v="0"/>
    <x v="0"/>
    <x v="2"/>
    <x v="0"/>
    <x v="0"/>
    <x v="0"/>
    <x v="0"/>
    <x v="0"/>
  </r>
  <r>
    <x v="11"/>
    <n v="55"/>
    <x v="3"/>
    <x v="19"/>
    <x v="0"/>
    <x v="0"/>
    <x v="3"/>
    <x v="0"/>
    <x v="0"/>
    <x v="0"/>
    <x v="0"/>
    <x v="0"/>
  </r>
  <r>
    <x v="11"/>
    <n v="55"/>
    <x v="3"/>
    <x v="20"/>
    <x v="0"/>
    <x v="0"/>
    <x v="3"/>
    <x v="0"/>
    <x v="0"/>
    <x v="0"/>
    <x v="0"/>
    <x v="0"/>
  </r>
  <r>
    <x v="11"/>
    <n v="55"/>
    <x v="3"/>
    <x v="21"/>
    <x v="0"/>
    <x v="0"/>
    <x v="1"/>
    <x v="0"/>
    <x v="0"/>
    <x v="0"/>
    <x v="0"/>
    <x v="0"/>
  </r>
  <r>
    <x v="11"/>
    <n v="55"/>
    <x v="3"/>
    <x v="22"/>
    <x v="0"/>
    <x v="0"/>
    <x v="3"/>
    <x v="0"/>
    <x v="0"/>
    <x v="0"/>
    <x v="0"/>
    <x v="0"/>
  </r>
  <r>
    <x v="1"/>
    <m/>
    <x v="4"/>
    <x v="27"/>
    <x v="0"/>
    <x v="1"/>
    <x v="5"/>
    <x v="1"/>
    <x v="1"/>
    <x v="1"/>
    <x v="1"/>
    <x v="3"/>
  </r>
  <r>
    <x v="12"/>
    <n v="56"/>
    <x v="0"/>
    <x v="0"/>
    <x v="0"/>
    <x v="0"/>
    <x v="2"/>
    <x v="0"/>
    <x v="0"/>
    <x v="0"/>
    <x v="0"/>
    <x v="0"/>
  </r>
  <r>
    <x v="12"/>
    <n v="56"/>
    <x v="0"/>
    <x v="1"/>
    <x v="0"/>
    <x v="0"/>
    <x v="4"/>
    <x v="0"/>
    <x v="0"/>
    <x v="0"/>
    <x v="0"/>
    <x v="0"/>
  </r>
  <r>
    <x v="12"/>
    <n v="56"/>
    <x v="0"/>
    <x v="2"/>
    <x v="0"/>
    <x v="0"/>
    <x v="1"/>
    <x v="0"/>
    <x v="0"/>
    <x v="0"/>
    <x v="0"/>
    <x v="0"/>
  </r>
  <r>
    <x v="12"/>
    <n v="56"/>
    <x v="0"/>
    <x v="3"/>
    <x v="0"/>
    <x v="0"/>
    <x v="1"/>
    <x v="0"/>
    <x v="0"/>
    <x v="0"/>
    <x v="0"/>
    <x v="0"/>
  </r>
  <r>
    <x v="12"/>
    <n v="56"/>
    <x v="0"/>
    <x v="4"/>
    <x v="0"/>
    <x v="0"/>
    <x v="0"/>
    <x v="0"/>
    <x v="0"/>
    <x v="0"/>
    <x v="0"/>
    <x v="0"/>
  </r>
  <r>
    <x v="12"/>
    <n v="56"/>
    <x v="0"/>
    <x v="5"/>
    <x v="0"/>
    <x v="0"/>
    <x v="2"/>
    <x v="0"/>
    <x v="0"/>
    <x v="0"/>
    <x v="0"/>
    <x v="0"/>
  </r>
  <r>
    <x v="12"/>
    <n v="56"/>
    <x v="0"/>
    <x v="6"/>
    <x v="0"/>
    <x v="0"/>
    <x v="0"/>
    <x v="0"/>
    <x v="0"/>
    <x v="0"/>
    <x v="0"/>
    <x v="0"/>
  </r>
  <r>
    <x v="12"/>
    <n v="56"/>
    <x v="0"/>
    <x v="7"/>
    <x v="0"/>
    <x v="0"/>
    <x v="3"/>
    <x v="0"/>
    <x v="0"/>
    <x v="0"/>
    <x v="0"/>
    <x v="0"/>
  </r>
  <r>
    <x v="12"/>
    <n v="56"/>
    <x v="0"/>
    <x v="8"/>
    <x v="0"/>
    <x v="0"/>
    <x v="4"/>
    <x v="0"/>
    <x v="0"/>
    <x v="0"/>
    <x v="0"/>
    <x v="0"/>
  </r>
  <r>
    <x v="12"/>
    <n v="56"/>
    <x v="0"/>
    <x v="9"/>
    <x v="0"/>
    <x v="0"/>
    <x v="4"/>
    <x v="0"/>
    <x v="0"/>
    <x v="0"/>
    <x v="0"/>
    <x v="0"/>
  </r>
  <r>
    <x v="12"/>
    <n v="56"/>
    <x v="0"/>
    <x v="10"/>
    <x v="0"/>
    <x v="0"/>
    <x v="2"/>
    <x v="0"/>
    <x v="0"/>
    <x v="0"/>
    <x v="0"/>
    <x v="0"/>
  </r>
  <r>
    <x v="12"/>
    <n v="56"/>
    <x v="0"/>
    <x v="11"/>
    <x v="0"/>
    <x v="0"/>
    <x v="3"/>
    <x v="0"/>
    <x v="0"/>
    <x v="0"/>
    <x v="0"/>
    <x v="0"/>
  </r>
  <r>
    <x v="12"/>
    <n v="56"/>
    <x v="0"/>
    <x v="12"/>
    <x v="0"/>
    <x v="0"/>
    <x v="1"/>
    <x v="0"/>
    <x v="0"/>
    <x v="0"/>
    <x v="0"/>
    <x v="0"/>
  </r>
  <r>
    <x v="12"/>
    <n v="56"/>
    <x v="0"/>
    <x v="13"/>
    <x v="0"/>
    <x v="0"/>
    <x v="0"/>
    <x v="0"/>
    <x v="0"/>
    <x v="0"/>
    <x v="0"/>
    <x v="0"/>
  </r>
  <r>
    <x v="12"/>
    <n v="56"/>
    <x v="0"/>
    <x v="14"/>
    <x v="0"/>
    <x v="0"/>
    <x v="0"/>
    <x v="0"/>
    <x v="0"/>
    <x v="0"/>
    <x v="0"/>
    <x v="0"/>
  </r>
  <r>
    <x v="12"/>
    <n v="56"/>
    <x v="0"/>
    <x v="15"/>
    <x v="0"/>
    <x v="0"/>
    <x v="2"/>
    <x v="0"/>
    <x v="0"/>
    <x v="0"/>
    <x v="0"/>
    <x v="0"/>
  </r>
  <r>
    <x v="12"/>
    <n v="56"/>
    <x v="0"/>
    <x v="16"/>
    <x v="0"/>
    <x v="0"/>
    <x v="0"/>
    <x v="0"/>
    <x v="0"/>
    <x v="0"/>
    <x v="0"/>
    <x v="0"/>
  </r>
  <r>
    <x v="12"/>
    <n v="56"/>
    <x v="0"/>
    <x v="17"/>
    <x v="0"/>
    <x v="0"/>
    <x v="0"/>
    <x v="0"/>
    <x v="0"/>
    <x v="0"/>
    <x v="0"/>
    <x v="0"/>
  </r>
  <r>
    <x v="12"/>
    <n v="56"/>
    <x v="0"/>
    <x v="18"/>
    <x v="0"/>
    <x v="0"/>
    <x v="1"/>
    <x v="0"/>
    <x v="0"/>
    <x v="0"/>
    <x v="0"/>
    <x v="0"/>
  </r>
  <r>
    <x v="12"/>
    <n v="56"/>
    <x v="0"/>
    <x v="19"/>
    <x v="0"/>
    <x v="0"/>
    <x v="3"/>
    <x v="0"/>
    <x v="0"/>
    <x v="0"/>
    <x v="0"/>
    <x v="0"/>
  </r>
  <r>
    <x v="12"/>
    <n v="56"/>
    <x v="0"/>
    <x v="20"/>
    <x v="0"/>
    <x v="0"/>
    <x v="2"/>
    <x v="0"/>
    <x v="0"/>
    <x v="0"/>
    <x v="0"/>
    <x v="0"/>
  </r>
  <r>
    <x v="12"/>
    <n v="56"/>
    <x v="0"/>
    <x v="21"/>
    <x v="0"/>
    <x v="0"/>
    <x v="2"/>
    <x v="0"/>
    <x v="0"/>
    <x v="0"/>
    <x v="0"/>
    <x v="0"/>
  </r>
  <r>
    <x v="12"/>
    <n v="56"/>
    <x v="0"/>
    <x v="22"/>
    <x v="0"/>
    <x v="0"/>
    <x v="4"/>
    <x v="0"/>
    <x v="0"/>
    <x v="0"/>
    <x v="0"/>
    <x v="0"/>
  </r>
  <r>
    <x v="12"/>
    <n v="56"/>
    <x v="1"/>
    <x v="0"/>
    <x v="0"/>
    <x v="0"/>
    <x v="2"/>
    <x v="0"/>
    <x v="0"/>
    <x v="0"/>
    <x v="0"/>
    <x v="1"/>
  </r>
  <r>
    <x v="12"/>
    <n v="56"/>
    <x v="1"/>
    <x v="1"/>
    <x v="0"/>
    <x v="0"/>
    <x v="0"/>
    <x v="0"/>
    <x v="0"/>
    <x v="0"/>
    <x v="0"/>
    <x v="1"/>
  </r>
  <r>
    <x v="12"/>
    <n v="56"/>
    <x v="1"/>
    <x v="2"/>
    <x v="0"/>
    <x v="0"/>
    <x v="4"/>
    <x v="0"/>
    <x v="0"/>
    <x v="0"/>
    <x v="0"/>
    <x v="1"/>
  </r>
  <r>
    <x v="12"/>
    <n v="56"/>
    <x v="1"/>
    <x v="3"/>
    <x v="0"/>
    <x v="0"/>
    <x v="1"/>
    <x v="0"/>
    <x v="0"/>
    <x v="0"/>
    <x v="0"/>
    <x v="1"/>
  </r>
  <r>
    <x v="12"/>
    <n v="56"/>
    <x v="1"/>
    <x v="4"/>
    <x v="0"/>
    <x v="0"/>
    <x v="2"/>
    <x v="0"/>
    <x v="0"/>
    <x v="0"/>
    <x v="0"/>
    <x v="1"/>
  </r>
  <r>
    <x v="12"/>
    <n v="56"/>
    <x v="1"/>
    <x v="5"/>
    <x v="0"/>
    <x v="0"/>
    <x v="2"/>
    <x v="0"/>
    <x v="0"/>
    <x v="0"/>
    <x v="0"/>
    <x v="1"/>
  </r>
  <r>
    <x v="12"/>
    <n v="56"/>
    <x v="1"/>
    <x v="6"/>
    <x v="0"/>
    <x v="0"/>
    <x v="1"/>
    <x v="0"/>
    <x v="0"/>
    <x v="0"/>
    <x v="0"/>
    <x v="1"/>
  </r>
  <r>
    <x v="12"/>
    <n v="56"/>
    <x v="1"/>
    <x v="7"/>
    <x v="0"/>
    <x v="0"/>
    <x v="3"/>
    <x v="0"/>
    <x v="0"/>
    <x v="0"/>
    <x v="0"/>
    <x v="1"/>
  </r>
  <r>
    <x v="12"/>
    <n v="56"/>
    <x v="1"/>
    <x v="8"/>
    <x v="0"/>
    <x v="0"/>
    <x v="4"/>
    <x v="0"/>
    <x v="0"/>
    <x v="0"/>
    <x v="0"/>
    <x v="1"/>
  </r>
  <r>
    <x v="12"/>
    <n v="56"/>
    <x v="1"/>
    <x v="9"/>
    <x v="0"/>
    <x v="0"/>
    <x v="3"/>
    <x v="0"/>
    <x v="0"/>
    <x v="0"/>
    <x v="0"/>
    <x v="1"/>
  </r>
  <r>
    <x v="12"/>
    <n v="56"/>
    <x v="1"/>
    <x v="10"/>
    <x v="0"/>
    <x v="0"/>
    <x v="4"/>
    <x v="0"/>
    <x v="0"/>
    <x v="0"/>
    <x v="0"/>
    <x v="1"/>
  </r>
  <r>
    <x v="12"/>
    <n v="56"/>
    <x v="1"/>
    <x v="11"/>
    <x v="0"/>
    <x v="0"/>
    <x v="2"/>
    <x v="0"/>
    <x v="0"/>
    <x v="0"/>
    <x v="0"/>
    <x v="1"/>
  </r>
  <r>
    <x v="12"/>
    <n v="56"/>
    <x v="1"/>
    <x v="12"/>
    <x v="0"/>
    <x v="0"/>
    <x v="0"/>
    <x v="0"/>
    <x v="0"/>
    <x v="0"/>
    <x v="0"/>
    <x v="1"/>
  </r>
  <r>
    <x v="12"/>
    <n v="56"/>
    <x v="1"/>
    <x v="13"/>
    <x v="0"/>
    <x v="0"/>
    <x v="3"/>
    <x v="0"/>
    <x v="0"/>
    <x v="0"/>
    <x v="0"/>
    <x v="1"/>
  </r>
  <r>
    <x v="12"/>
    <n v="56"/>
    <x v="1"/>
    <x v="14"/>
    <x v="0"/>
    <x v="0"/>
    <x v="4"/>
    <x v="0"/>
    <x v="0"/>
    <x v="0"/>
    <x v="0"/>
    <x v="1"/>
  </r>
  <r>
    <x v="12"/>
    <n v="56"/>
    <x v="1"/>
    <x v="15"/>
    <x v="0"/>
    <x v="0"/>
    <x v="3"/>
    <x v="0"/>
    <x v="0"/>
    <x v="0"/>
    <x v="0"/>
    <x v="1"/>
  </r>
  <r>
    <x v="12"/>
    <n v="56"/>
    <x v="1"/>
    <x v="16"/>
    <x v="0"/>
    <x v="0"/>
    <x v="2"/>
    <x v="0"/>
    <x v="0"/>
    <x v="0"/>
    <x v="0"/>
    <x v="1"/>
  </r>
  <r>
    <x v="12"/>
    <n v="56"/>
    <x v="1"/>
    <x v="17"/>
    <x v="0"/>
    <x v="0"/>
    <x v="1"/>
    <x v="0"/>
    <x v="0"/>
    <x v="0"/>
    <x v="0"/>
    <x v="1"/>
  </r>
  <r>
    <x v="12"/>
    <n v="56"/>
    <x v="1"/>
    <x v="18"/>
    <x v="0"/>
    <x v="0"/>
    <x v="0"/>
    <x v="0"/>
    <x v="0"/>
    <x v="0"/>
    <x v="0"/>
    <x v="1"/>
  </r>
  <r>
    <x v="12"/>
    <n v="56"/>
    <x v="1"/>
    <x v="19"/>
    <x v="0"/>
    <x v="0"/>
    <x v="2"/>
    <x v="0"/>
    <x v="0"/>
    <x v="0"/>
    <x v="0"/>
    <x v="1"/>
  </r>
  <r>
    <x v="12"/>
    <n v="56"/>
    <x v="1"/>
    <x v="20"/>
    <x v="0"/>
    <x v="0"/>
    <x v="4"/>
    <x v="0"/>
    <x v="0"/>
    <x v="0"/>
    <x v="0"/>
    <x v="1"/>
  </r>
  <r>
    <x v="12"/>
    <n v="56"/>
    <x v="1"/>
    <x v="21"/>
    <x v="0"/>
    <x v="0"/>
    <x v="1"/>
    <x v="0"/>
    <x v="0"/>
    <x v="0"/>
    <x v="0"/>
    <x v="1"/>
  </r>
  <r>
    <x v="12"/>
    <n v="56"/>
    <x v="1"/>
    <x v="22"/>
    <x v="0"/>
    <x v="0"/>
    <x v="2"/>
    <x v="0"/>
    <x v="0"/>
    <x v="0"/>
    <x v="0"/>
    <x v="1"/>
  </r>
  <r>
    <x v="12"/>
    <n v="56"/>
    <x v="1"/>
    <x v="23"/>
    <x v="0"/>
    <x v="0"/>
    <x v="0"/>
    <x v="0"/>
    <x v="0"/>
    <x v="0"/>
    <x v="0"/>
    <x v="1"/>
  </r>
  <r>
    <x v="12"/>
    <n v="56"/>
    <x v="1"/>
    <x v="24"/>
    <x v="0"/>
    <x v="0"/>
    <x v="4"/>
    <x v="0"/>
    <x v="0"/>
    <x v="0"/>
    <x v="0"/>
    <x v="1"/>
  </r>
  <r>
    <x v="12"/>
    <n v="56"/>
    <x v="2"/>
    <x v="0"/>
    <x v="0"/>
    <x v="0"/>
    <x v="1"/>
    <x v="0"/>
    <x v="0"/>
    <x v="0"/>
    <x v="0"/>
    <x v="1"/>
  </r>
  <r>
    <x v="12"/>
    <n v="56"/>
    <x v="2"/>
    <x v="1"/>
    <x v="0"/>
    <x v="0"/>
    <x v="2"/>
    <x v="0"/>
    <x v="0"/>
    <x v="0"/>
    <x v="0"/>
    <x v="1"/>
  </r>
  <r>
    <x v="12"/>
    <n v="56"/>
    <x v="2"/>
    <x v="2"/>
    <x v="0"/>
    <x v="0"/>
    <x v="4"/>
    <x v="0"/>
    <x v="0"/>
    <x v="0"/>
    <x v="0"/>
    <x v="1"/>
  </r>
  <r>
    <x v="12"/>
    <n v="56"/>
    <x v="2"/>
    <x v="3"/>
    <x v="0"/>
    <x v="0"/>
    <x v="0"/>
    <x v="0"/>
    <x v="0"/>
    <x v="0"/>
    <x v="0"/>
    <x v="1"/>
  </r>
  <r>
    <x v="12"/>
    <n v="56"/>
    <x v="2"/>
    <x v="4"/>
    <x v="0"/>
    <x v="0"/>
    <x v="3"/>
    <x v="0"/>
    <x v="0"/>
    <x v="0"/>
    <x v="0"/>
    <x v="1"/>
  </r>
  <r>
    <x v="12"/>
    <n v="56"/>
    <x v="2"/>
    <x v="5"/>
    <x v="0"/>
    <x v="0"/>
    <x v="3"/>
    <x v="0"/>
    <x v="0"/>
    <x v="0"/>
    <x v="0"/>
    <x v="1"/>
  </r>
  <r>
    <x v="12"/>
    <n v="56"/>
    <x v="2"/>
    <x v="6"/>
    <x v="0"/>
    <x v="0"/>
    <x v="2"/>
    <x v="0"/>
    <x v="0"/>
    <x v="0"/>
    <x v="0"/>
    <x v="1"/>
  </r>
  <r>
    <x v="12"/>
    <n v="56"/>
    <x v="2"/>
    <x v="7"/>
    <x v="0"/>
    <x v="0"/>
    <x v="0"/>
    <x v="0"/>
    <x v="0"/>
    <x v="0"/>
    <x v="0"/>
    <x v="1"/>
  </r>
  <r>
    <x v="12"/>
    <n v="56"/>
    <x v="2"/>
    <x v="8"/>
    <x v="0"/>
    <x v="0"/>
    <x v="0"/>
    <x v="0"/>
    <x v="0"/>
    <x v="0"/>
    <x v="0"/>
    <x v="1"/>
  </r>
  <r>
    <x v="12"/>
    <n v="56"/>
    <x v="2"/>
    <x v="9"/>
    <x v="0"/>
    <x v="0"/>
    <x v="1"/>
    <x v="0"/>
    <x v="0"/>
    <x v="0"/>
    <x v="0"/>
    <x v="1"/>
  </r>
  <r>
    <x v="12"/>
    <n v="56"/>
    <x v="2"/>
    <x v="10"/>
    <x v="0"/>
    <x v="0"/>
    <x v="2"/>
    <x v="0"/>
    <x v="0"/>
    <x v="0"/>
    <x v="0"/>
    <x v="1"/>
  </r>
  <r>
    <x v="12"/>
    <n v="56"/>
    <x v="2"/>
    <x v="11"/>
    <x v="0"/>
    <x v="0"/>
    <x v="0"/>
    <x v="0"/>
    <x v="0"/>
    <x v="0"/>
    <x v="0"/>
    <x v="1"/>
  </r>
  <r>
    <x v="12"/>
    <n v="56"/>
    <x v="2"/>
    <x v="12"/>
    <x v="0"/>
    <x v="0"/>
    <x v="0"/>
    <x v="0"/>
    <x v="0"/>
    <x v="0"/>
    <x v="0"/>
    <x v="1"/>
  </r>
  <r>
    <x v="12"/>
    <n v="56"/>
    <x v="2"/>
    <x v="13"/>
    <x v="0"/>
    <x v="0"/>
    <x v="4"/>
    <x v="0"/>
    <x v="0"/>
    <x v="0"/>
    <x v="0"/>
    <x v="1"/>
  </r>
  <r>
    <x v="12"/>
    <n v="56"/>
    <x v="2"/>
    <x v="14"/>
    <x v="0"/>
    <x v="0"/>
    <x v="3"/>
    <x v="0"/>
    <x v="0"/>
    <x v="0"/>
    <x v="0"/>
    <x v="1"/>
  </r>
  <r>
    <x v="12"/>
    <n v="56"/>
    <x v="2"/>
    <x v="15"/>
    <x v="0"/>
    <x v="0"/>
    <x v="0"/>
    <x v="0"/>
    <x v="0"/>
    <x v="0"/>
    <x v="0"/>
    <x v="1"/>
  </r>
  <r>
    <x v="12"/>
    <n v="56"/>
    <x v="2"/>
    <x v="16"/>
    <x v="0"/>
    <x v="0"/>
    <x v="1"/>
    <x v="0"/>
    <x v="0"/>
    <x v="0"/>
    <x v="0"/>
    <x v="1"/>
  </r>
  <r>
    <x v="12"/>
    <n v="56"/>
    <x v="2"/>
    <x v="17"/>
    <x v="0"/>
    <x v="0"/>
    <x v="2"/>
    <x v="0"/>
    <x v="0"/>
    <x v="0"/>
    <x v="0"/>
    <x v="1"/>
  </r>
  <r>
    <x v="12"/>
    <n v="56"/>
    <x v="2"/>
    <x v="18"/>
    <x v="0"/>
    <x v="0"/>
    <x v="2"/>
    <x v="0"/>
    <x v="0"/>
    <x v="0"/>
    <x v="0"/>
    <x v="1"/>
  </r>
  <r>
    <x v="12"/>
    <n v="56"/>
    <x v="2"/>
    <x v="19"/>
    <x v="0"/>
    <x v="0"/>
    <x v="3"/>
    <x v="0"/>
    <x v="0"/>
    <x v="0"/>
    <x v="0"/>
    <x v="1"/>
  </r>
  <r>
    <x v="12"/>
    <n v="56"/>
    <x v="2"/>
    <x v="20"/>
    <x v="0"/>
    <x v="0"/>
    <x v="3"/>
    <x v="0"/>
    <x v="0"/>
    <x v="0"/>
    <x v="0"/>
    <x v="1"/>
  </r>
  <r>
    <x v="12"/>
    <n v="56"/>
    <x v="2"/>
    <x v="21"/>
    <x v="0"/>
    <x v="0"/>
    <x v="4"/>
    <x v="0"/>
    <x v="0"/>
    <x v="0"/>
    <x v="0"/>
    <x v="1"/>
  </r>
  <r>
    <x v="12"/>
    <n v="56"/>
    <x v="2"/>
    <x v="22"/>
    <x v="0"/>
    <x v="0"/>
    <x v="2"/>
    <x v="0"/>
    <x v="0"/>
    <x v="0"/>
    <x v="0"/>
    <x v="1"/>
  </r>
  <r>
    <x v="12"/>
    <n v="56"/>
    <x v="2"/>
    <x v="23"/>
    <x v="0"/>
    <x v="0"/>
    <x v="3"/>
    <x v="0"/>
    <x v="0"/>
    <x v="0"/>
    <x v="0"/>
    <x v="1"/>
  </r>
  <r>
    <x v="12"/>
    <n v="56"/>
    <x v="2"/>
    <x v="24"/>
    <x v="0"/>
    <x v="0"/>
    <x v="2"/>
    <x v="0"/>
    <x v="0"/>
    <x v="0"/>
    <x v="0"/>
    <x v="1"/>
  </r>
  <r>
    <x v="12"/>
    <n v="56"/>
    <x v="3"/>
    <x v="0"/>
    <x v="0"/>
    <x v="0"/>
    <x v="4"/>
    <x v="0"/>
    <x v="0"/>
    <x v="0"/>
    <x v="0"/>
    <x v="2"/>
  </r>
  <r>
    <x v="12"/>
    <n v="56"/>
    <x v="3"/>
    <x v="1"/>
    <x v="0"/>
    <x v="0"/>
    <x v="3"/>
    <x v="0"/>
    <x v="0"/>
    <x v="0"/>
    <x v="0"/>
    <x v="2"/>
  </r>
  <r>
    <x v="12"/>
    <n v="56"/>
    <x v="3"/>
    <x v="2"/>
    <x v="0"/>
    <x v="0"/>
    <x v="0"/>
    <x v="0"/>
    <x v="0"/>
    <x v="0"/>
    <x v="0"/>
    <x v="2"/>
  </r>
  <r>
    <x v="12"/>
    <n v="56"/>
    <x v="3"/>
    <x v="3"/>
    <x v="0"/>
    <x v="0"/>
    <x v="3"/>
    <x v="0"/>
    <x v="0"/>
    <x v="0"/>
    <x v="0"/>
    <x v="2"/>
  </r>
  <r>
    <x v="12"/>
    <n v="56"/>
    <x v="3"/>
    <x v="4"/>
    <x v="0"/>
    <x v="0"/>
    <x v="2"/>
    <x v="0"/>
    <x v="0"/>
    <x v="0"/>
    <x v="0"/>
    <x v="2"/>
  </r>
  <r>
    <x v="12"/>
    <n v="56"/>
    <x v="3"/>
    <x v="5"/>
    <x v="0"/>
    <x v="0"/>
    <x v="0"/>
    <x v="0"/>
    <x v="0"/>
    <x v="0"/>
    <x v="0"/>
    <x v="2"/>
  </r>
  <r>
    <x v="12"/>
    <n v="56"/>
    <x v="3"/>
    <x v="6"/>
    <x v="0"/>
    <x v="0"/>
    <x v="1"/>
    <x v="0"/>
    <x v="0"/>
    <x v="0"/>
    <x v="0"/>
    <x v="2"/>
  </r>
  <r>
    <x v="12"/>
    <n v="56"/>
    <x v="3"/>
    <x v="7"/>
    <x v="0"/>
    <x v="0"/>
    <x v="0"/>
    <x v="0"/>
    <x v="0"/>
    <x v="0"/>
    <x v="0"/>
    <x v="2"/>
  </r>
  <r>
    <x v="12"/>
    <n v="56"/>
    <x v="3"/>
    <x v="8"/>
    <x v="0"/>
    <x v="0"/>
    <x v="1"/>
    <x v="0"/>
    <x v="0"/>
    <x v="0"/>
    <x v="0"/>
    <x v="2"/>
  </r>
  <r>
    <x v="12"/>
    <n v="56"/>
    <x v="3"/>
    <x v="9"/>
    <x v="0"/>
    <x v="0"/>
    <x v="3"/>
    <x v="0"/>
    <x v="0"/>
    <x v="0"/>
    <x v="0"/>
    <x v="2"/>
  </r>
  <r>
    <x v="12"/>
    <n v="56"/>
    <x v="3"/>
    <x v="10"/>
    <x v="0"/>
    <x v="0"/>
    <x v="0"/>
    <x v="0"/>
    <x v="0"/>
    <x v="0"/>
    <x v="0"/>
    <x v="2"/>
  </r>
  <r>
    <x v="12"/>
    <n v="56"/>
    <x v="3"/>
    <x v="11"/>
    <x v="0"/>
    <x v="0"/>
    <x v="0"/>
    <x v="0"/>
    <x v="0"/>
    <x v="0"/>
    <x v="0"/>
    <x v="2"/>
  </r>
  <r>
    <x v="12"/>
    <n v="56"/>
    <x v="3"/>
    <x v="12"/>
    <x v="0"/>
    <x v="0"/>
    <x v="4"/>
    <x v="0"/>
    <x v="0"/>
    <x v="0"/>
    <x v="0"/>
    <x v="2"/>
  </r>
  <r>
    <x v="12"/>
    <n v="56"/>
    <x v="3"/>
    <x v="13"/>
    <x v="0"/>
    <x v="0"/>
    <x v="2"/>
    <x v="0"/>
    <x v="0"/>
    <x v="0"/>
    <x v="0"/>
    <x v="2"/>
  </r>
  <r>
    <x v="12"/>
    <n v="56"/>
    <x v="3"/>
    <x v="14"/>
    <x v="0"/>
    <x v="0"/>
    <x v="1"/>
    <x v="0"/>
    <x v="0"/>
    <x v="0"/>
    <x v="0"/>
    <x v="2"/>
  </r>
  <r>
    <x v="12"/>
    <n v="56"/>
    <x v="3"/>
    <x v="15"/>
    <x v="0"/>
    <x v="0"/>
    <x v="2"/>
    <x v="0"/>
    <x v="0"/>
    <x v="0"/>
    <x v="0"/>
    <x v="2"/>
  </r>
  <r>
    <x v="12"/>
    <n v="56"/>
    <x v="3"/>
    <x v="16"/>
    <x v="0"/>
    <x v="0"/>
    <x v="1"/>
    <x v="0"/>
    <x v="0"/>
    <x v="0"/>
    <x v="0"/>
    <x v="2"/>
  </r>
  <r>
    <x v="12"/>
    <n v="56"/>
    <x v="3"/>
    <x v="17"/>
    <x v="0"/>
    <x v="0"/>
    <x v="3"/>
    <x v="0"/>
    <x v="0"/>
    <x v="0"/>
    <x v="0"/>
    <x v="2"/>
  </r>
  <r>
    <x v="12"/>
    <n v="56"/>
    <x v="3"/>
    <x v="18"/>
    <x v="0"/>
    <x v="0"/>
    <x v="2"/>
    <x v="0"/>
    <x v="0"/>
    <x v="0"/>
    <x v="0"/>
    <x v="2"/>
  </r>
  <r>
    <x v="12"/>
    <n v="56"/>
    <x v="3"/>
    <x v="19"/>
    <x v="0"/>
    <x v="0"/>
    <x v="0"/>
    <x v="0"/>
    <x v="0"/>
    <x v="0"/>
    <x v="0"/>
    <x v="2"/>
  </r>
  <r>
    <x v="12"/>
    <n v="56"/>
    <x v="3"/>
    <x v="20"/>
    <x v="0"/>
    <x v="0"/>
    <x v="4"/>
    <x v="0"/>
    <x v="0"/>
    <x v="0"/>
    <x v="0"/>
    <x v="2"/>
  </r>
  <r>
    <x v="12"/>
    <n v="56"/>
    <x v="3"/>
    <x v="21"/>
    <x v="0"/>
    <x v="0"/>
    <x v="1"/>
    <x v="0"/>
    <x v="0"/>
    <x v="0"/>
    <x v="0"/>
    <x v="2"/>
  </r>
  <r>
    <x v="12"/>
    <n v="56"/>
    <x v="3"/>
    <x v="22"/>
    <x v="0"/>
    <x v="0"/>
    <x v="2"/>
    <x v="0"/>
    <x v="0"/>
    <x v="0"/>
    <x v="0"/>
    <x v="2"/>
  </r>
  <r>
    <x v="12"/>
    <n v="56"/>
    <x v="3"/>
    <x v="23"/>
    <x v="0"/>
    <x v="0"/>
    <x v="0"/>
    <x v="0"/>
    <x v="0"/>
    <x v="0"/>
    <x v="0"/>
    <x v="2"/>
  </r>
  <r>
    <x v="12"/>
    <n v="56"/>
    <x v="3"/>
    <x v="24"/>
    <x v="0"/>
    <x v="0"/>
    <x v="4"/>
    <x v="0"/>
    <x v="0"/>
    <x v="0"/>
    <x v="0"/>
    <x v="2"/>
  </r>
  <r>
    <x v="12"/>
    <n v="56"/>
    <x v="3"/>
    <x v="25"/>
    <x v="0"/>
    <x v="0"/>
    <x v="2"/>
    <x v="0"/>
    <x v="0"/>
    <x v="0"/>
    <x v="0"/>
    <x v="2"/>
  </r>
  <r>
    <x v="12"/>
    <n v="56"/>
    <x v="3"/>
    <x v="26"/>
    <x v="0"/>
    <x v="0"/>
    <x v="1"/>
    <x v="0"/>
    <x v="0"/>
    <x v="0"/>
    <x v="0"/>
    <x v="2"/>
  </r>
  <r>
    <x v="1"/>
    <m/>
    <x v="4"/>
    <x v="27"/>
    <x v="0"/>
    <x v="1"/>
    <x v="5"/>
    <x v="1"/>
    <x v="1"/>
    <x v="1"/>
    <x v="1"/>
    <x v="3"/>
  </r>
  <r>
    <x v="13"/>
    <n v="57"/>
    <x v="0"/>
    <x v="0"/>
    <x v="0"/>
    <x v="0"/>
    <x v="3"/>
    <x v="0"/>
    <x v="0"/>
    <x v="0"/>
    <x v="0"/>
    <x v="0"/>
  </r>
  <r>
    <x v="13"/>
    <n v="57"/>
    <x v="0"/>
    <x v="1"/>
    <x v="0"/>
    <x v="0"/>
    <x v="4"/>
    <x v="0"/>
    <x v="0"/>
    <x v="0"/>
    <x v="0"/>
    <x v="0"/>
  </r>
  <r>
    <x v="13"/>
    <n v="57"/>
    <x v="0"/>
    <x v="2"/>
    <x v="0"/>
    <x v="0"/>
    <x v="1"/>
    <x v="0"/>
    <x v="0"/>
    <x v="0"/>
    <x v="0"/>
    <x v="0"/>
  </r>
  <r>
    <x v="13"/>
    <n v="57"/>
    <x v="0"/>
    <x v="3"/>
    <x v="0"/>
    <x v="0"/>
    <x v="3"/>
    <x v="0"/>
    <x v="0"/>
    <x v="0"/>
    <x v="0"/>
    <x v="0"/>
  </r>
  <r>
    <x v="13"/>
    <n v="57"/>
    <x v="0"/>
    <x v="4"/>
    <x v="0"/>
    <x v="0"/>
    <x v="1"/>
    <x v="0"/>
    <x v="0"/>
    <x v="0"/>
    <x v="0"/>
    <x v="0"/>
  </r>
  <r>
    <x v="13"/>
    <n v="57"/>
    <x v="0"/>
    <x v="5"/>
    <x v="0"/>
    <x v="0"/>
    <x v="4"/>
    <x v="0"/>
    <x v="0"/>
    <x v="0"/>
    <x v="0"/>
    <x v="0"/>
  </r>
  <r>
    <x v="13"/>
    <n v="57"/>
    <x v="0"/>
    <x v="6"/>
    <x v="0"/>
    <x v="0"/>
    <x v="4"/>
    <x v="0"/>
    <x v="0"/>
    <x v="0"/>
    <x v="0"/>
    <x v="0"/>
  </r>
  <r>
    <x v="13"/>
    <n v="57"/>
    <x v="0"/>
    <x v="7"/>
    <x v="0"/>
    <x v="0"/>
    <x v="2"/>
    <x v="0"/>
    <x v="0"/>
    <x v="0"/>
    <x v="0"/>
    <x v="0"/>
  </r>
  <r>
    <x v="13"/>
    <n v="57"/>
    <x v="0"/>
    <x v="8"/>
    <x v="0"/>
    <x v="0"/>
    <x v="3"/>
    <x v="0"/>
    <x v="0"/>
    <x v="0"/>
    <x v="0"/>
    <x v="0"/>
  </r>
  <r>
    <x v="13"/>
    <n v="57"/>
    <x v="0"/>
    <x v="9"/>
    <x v="0"/>
    <x v="0"/>
    <x v="1"/>
    <x v="0"/>
    <x v="0"/>
    <x v="0"/>
    <x v="0"/>
    <x v="0"/>
  </r>
  <r>
    <x v="13"/>
    <n v="57"/>
    <x v="0"/>
    <x v="10"/>
    <x v="0"/>
    <x v="0"/>
    <x v="4"/>
    <x v="0"/>
    <x v="0"/>
    <x v="0"/>
    <x v="0"/>
    <x v="0"/>
  </r>
  <r>
    <x v="13"/>
    <n v="57"/>
    <x v="0"/>
    <x v="11"/>
    <x v="0"/>
    <x v="0"/>
    <x v="4"/>
    <x v="0"/>
    <x v="0"/>
    <x v="0"/>
    <x v="0"/>
    <x v="0"/>
  </r>
  <r>
    <x v="13"/>
    <n v="57"/>
    <x v="0"/>
    <x v="12"/>
    <x v="0"/>
    <x v="0"/>
    <x v="3"/>
    <x v="0"/>
    <x v="0"/>
    <x v="0"/>
    <x v="0"/>
    <x v="0"/>
  </r>
  <r>
    <x v="13"/>
    <n v="57"/>
    <x v="0"/>
    <x v="13"/>
    <x v="0"/>
    <x v="0"/>
    <x v="0"/>
    <x v="0"/>
    <x v="0"/>
    <x v="0"/>
    <x v="0"/>
    <x v="0"/>
  </r>
  <r>
    <x v="13"/>
    <n v="57"/>
    <x v="0"/>
    <x v="14"/>
    <x v="0"/>
    <x v="0"/>
    <x v="2"/>
    <x v="0"/>
    <x v="0"/>
    <x v="0"/>
    <x v="0"/>
    <x v="0"/>
  </r>
  <r>
    <x v="13"/>
    <n v="57"/>
    <x v="0"/>
    <x v="15"/>
    <x v="0"/>
    <x v="0"/>
    <x v="0"/>
    <x v="0"/>
    <x v="0"/>
    <x v="0"/>
    <x v="0"/>
    <x v="0"/>
  </r>
  <r>
    <x v="13"/>
    <n v="57"/>
    <x v="0"/>
    <x v="16"/>
    <x v="0"/>
    <x v="0"/>
    <x v="4"/>
    <x v="0"/>
    <x v="0"/>
    <x v="0"/>
    <x v="0"/>
    <x v="0"/>
  </r>
  <r>
    <x v="13"/>
    <n v="57"/>
    <x v="0"/>
    <x v="17"/>
    <x v="0"/>
    <x v="0"/>
    <x v="1"/>
    <x v="0"/>
    <x v="0"/>
    <x v="0"/>
    <x v="0"/>
    <x v="0"/>
  </r>
  <r>
    <x v="13"/>
    <n v="57"/>
    <x v="0"/>
    <x v="18"/>
    <x v="0"/>
    <x v="0"/>
    <x v="3"/>
    <x v="0"/>
    <x v="0"/>
    <x v="0"/>
    <x v="0"/>
    <x v="0"/>
  </r>
  <r>
    <x v="13"/>
    <n v="57"/>
    <x v="0"/>
    <x v="19"/>
    <x v="0"/>
    <x v="0"/>
    <x v="2"/>
    <x v="0"/>
    <x v="0"/>
    <x v="0"/>
    <x v="0"/>
    <x v="0"/>
  </r>
  <r>
    <x v="13"/>
    <n v="57"/>
    <x v="0"/>
    <x v="20"/>
    <x v="0"/>
    <x v="0"/>
    <x v="4"/>
    <x v="0"/>
    <x v="0"/>
    <x v="0"/>
    <x v="0"/>
    <x v="0"/>
  </r>
  <r>
    <x v="13"/>
    <n v="57"/>
    <x v="0"/>
    <x v="21"/>
    <x v="0"/>
    <x v="0"/>
    <x v="3"/>
    <x v="0"/>
    <x v="0"/>
    <x v="0"/>
    <x v="0"/>
    <x v="0"/>
  </r>
  <r>
    <x v="13"/>
    <n v="57"/>
    <x v="0"/>
    <x v="22"/>
    <x v="0"/>
    <x v="0"/>
    <x v="2"/>
    <x v="0"/>
    <x v="0"/>
    <x v="0"/>
    <x v="0"/>
    <x v="0"/>
  </r>
  <r>
    <x v="13"/>
    <n v="57"/>
    <x v="1"/>
    <x v="0"/>
    <x v="0"/>
    <x v="0"/>
    <x v="0"/>
    <x v="0"/>
    <x v="0"/>
    <x v="0"/>
    <x v="0"/>
    <x v="1"/>
  </r>
  <r>
    <x v="13"/>
    <n v="57"/>
    <x v="1"/>
    <x v="1"/>
    <x v="0"/>
    <x v="0"/>
    <x v="0"/>
    <x v="0"/>
    <x v="0"/>
    <x v="0"/>
    <x v="0"/>
    <x v="1"/>
  </r>
  <r>
    <x v="13"/>
    <n v="57"/>
    <x v="1"/>
    <x v="2"/>
    <x v="0"/>
    <x v="0"/>
    <x v="3"/>
    <x v="0"/>
    <x v="0"/>
    <x v="0"/>
    <x v="0"/>
    <x v="1"/>
  </r>
  <r>
    <x v="13"/>
    <n v="57"/>
    <x v="1"/>
    <x v="3"/>
    <x v="0"/>
    <x v="0"/>
    <x v="3"/>
    <x v="0"/>
    <x v="0"/>
    <x v="0"/>
    <x v="0"/>
    <x v="1"/>
  </r>
  <r>
    <x v="13"/>
    <n v="57"/>
    <x v="1"/>
    <x v="4"/>
    <x v="0"/>
    <x v="0"/>
    <x v="2"/>
    <x v="0"/>
    <x v="0"/>
    <x v="0"/>
    <x v="0"/>
    <x v="1"/>
  </r>
  <r>
    <x v="13"/>
    <n v="57"/>
    <x v="1"/>
    <x v="5"/>
    <x v="0"/>
    <x v="0"/>
    <x v="1"/>
    <x v="0"/>
    <x v="0"/>
    <x v="0"/>
    <x v="0"/>
    <x v="1"/>
  </r>
  <r>
    <x v="13"/>
    <n v="57"/>
    <x v="1"/>
    <x v="6"/>
    <x v="0"/>
    <x v="0"/>
    <x v="0"/>
    <x v="0"/>
    <x v="0"/>
    <x v="0"/>
    <x v="0"/>
    <x v="1"/>
  </r>
  <r>
    <x v="13"/>
    <n v="57"/>
    <x v="1"/>
    <x v="7"/>
    <x v="0"/>
    <x v="0"/>
    <x v="2"/>
    <x v="0"/>
    <x v="0"/>
    <x v="0"/>
    <x v="0"/>
    <x v="1"/>
  </r>
  <r>
    <x v="13"/>
    <n v="57"/>
    <x v="1"/>
    <x v="8"/>
    <x v="0"/>
    <x v="0"/>
    <x v="1"/>
    <x v="0"/>
    <x v="0"/>
    <x v="0"/>
    <x v="0"/>
    <x v="1"/>
  </r>
  <r>
    <x v="13"/>
    <n v="57"/>
    <x v="1"/>
    <x v="9"/>
    <x v="0"/>
    <x v="0"/>
    <x v="4"/>
    <x v="0"/>
    <x v="0"/>
    <x v="0"/>
    <x v="0"/>
    <x v="1"/>
  </r>
  <r>
    <x v="13"/>
    <n v="57"/>
    <x v="1"/>
    <x v="10"/>
    <x v="0"/>
    <x v="0"/>
    <x v="1"/>
    <x v="0"/>
    <x v="0"/>
    <x v="0"/>
    <x v="0"/>
    <x v="1"/>
  </r>
  <r>
    <x v="13"/>
    <n v="57"/>
    <x v="1"/>
    <x v="11"/>
    <x v="0"/>
    <x v="0"/>
    <x v="3"/>
    <x v="0"/>
    <x v="0"/>
    <x v="0"/>
    <x v="0"/>
    <x v="1"/>
  </r>
  <r>
    <x v="13"/>
    <n v="57"/>
    <x v="1"/>
    <x v="12"/>
    <x v="0"/>
    <x v="0"/>
    <x v="1"/>
    <x v="0"/>
    <x v="0"/>
    <x v="0"/>
    <x v="0"/>
    <x v="1"/>
  </r>
  <r>
    <x v="13"/>
    <n v="57"/>
    <x v="1"/>
    <x v="13"/>
    <x v="0"/>
    <x v="0"/>
    <x v="2"/>
    <x v="0"/>
    <x v="0"/>
    <x v="0"/>
    <x v="0"/>
    <x v="1"/>
  </r>
  <r>
    <x v="13"/>
    <n v="57"/>
    <x v="1"/>
    <x v="14"/>
    <x v="0"/>
    <x v="0"/>
    <x v="0"/>
    <x v="0"/>
    <x v="0"/>
    <x v="0"/>
    <x v="0"/>
    <x v="1"/>
  </r>
  <r>
    <x v="13"/>
    <n v="57"/>
    <x v="1"/>
    <x v="15"/>
    <x v="0"/>
    <x v="0"/>
    <x v="4"/>
    <x v="0"/>
    <x v="0"/>
    <x v="0"/>
    <x v="0"/>
    <x v="1"/>
  </r>
  <r>
    <x v="13"/>
    <n v="57"/>
    <x v="1"/>
    <x v="16"/>
    <x v="0"/>
    <x v="0"/>
    <x v="2"/>
    <x v="0"/>
    <x v="0"/>
    <x v="0"/>
    <x v="0"/>
    <x v="1"/>
  </r>
  <r>
    <x v="13"/>
    <n v="57"/>
    <x v="1"/>
    <x v="17"/>
    <x v="0"/>
    <x v="0"/>
    <x v="3"/>
    <x v="0"/>
    <x v="0"/>
    <x v="0"/>
    <x v="0"/>
    <x v="1"/>
  </r>
  <r>
    <x v="13"/>
    <n v="57"/>
    <x v="1"/>
    <x v="18"/>
    <x v="0"/>
    <x v="0"/>
    <x v="1"/>
    <x v="0"/>
    <x v="0"/>
    <x v="0"/>
    <x v="0"/>
    <x v="1"/>
  </r>
  <r>
    <x v="13"/>
    <n v="57"/>
    <x v="1"/>
    <x v="19"/>
    <x v="0"/>
    <x v="0"/>
    <x v="3"/>
    <x v="0"/>
    <x v="0"/>
    <x v="0"/>
    <x v="0"/>
    <x v="1"/>
  </r>
  <r>
    <x v="13"/>
    <n v="57"/>
    <x v="1"/>
    <x v="20"/>
    <x v="0"/>
    <x v="0"/>
    <x v="2"/>
    <x v="0"/>
    <x v="0"/>
    <x v="0"/>
    <x v="0"/>
    <x v="1"/>
  </r>
  <r>
    <x v="13"/>
    <n v="57"/>
    <x v="1"/>
    <x v="21"/>
    <x v="0"/>
    <x v="0"/>
    <x v="0"/>
    <x v="0"/>
    <x v="0"/>
    <x v="0"/>
    <x v="0"/>
    <x v="1"/>
  </r>
  <r>
    <x v="13"/>
    <n v="57"/>
    <x v="1"/>
    <x v="22"/>
    <x v="0"/>
    <x v="0"/>
    <x v="4"/>
    <x v="0"/>
    <x v="0"/>
    <x v="0"/>
    <x v="0"/>
    <x v="1"/>
  </r>
  <r>
    <x v="13"/>
    <n v="57"/>
    <x v="1"/>
    <x v="23"/>
    <x v="0"/>
    <x v="0"/>
    <x v="2"/>
    <x v="0"/>
    <x v="0"/>
    <x v="0"/>
    <x v="0"/>
    <x v="1"/>
  </r>
  <r>
    <x v="13"/>
    <n v="57"/>
    <x v="1"/>
    <x v="24"/>
    <x v="0"/>
    <x v="0"/>
    <x v="1"/>
    <x v="0"/>
    <x v="0"/>
    <x v="0"/>
    <x v="0"/>
    <x v="1"/>
  </r>
  <r>
    <x v="13"/>
    <n v="57"/>
    <x v="1"/>
    <x v="25"/>
    <x v="0"/>
    <x v="0"/>
    <x v="4"/>
    <x v="0"/>
    <x v="0"/>
    <x v="0"/>
    <x v="0"/>
    <x v="1"/>
  </r>
  <r>
    <x v="13"/>
    <n v="57"/>
    <x v="2"/>
    <x v="0"/>
    <x v="0"/>
    <x v="0"/>
    <x v="0"/>
    <x v="0"/>
    <x v="0"/>
    <x v="0"/>
    <x v="0"/>
    <x v="1"/>
  </r>
  <r>
    <x v="13"/>
    <n v="57"/>
    <x v="2"/>
    <x v="1"/>
    <x v="0"/>
    <x v="0"/>
    <x v="1"/>
    <x v="0"/>
    <x v="0"/>
    <x v="0"/>
    <x v="0"/>
    <x v="1"/>
  </r>
  <r>
    <x v="13"/>
    <n v="57"/>
    <x v="2"/>
    <x v="2"/>
    <x v="0"/>
    <x v="0"/>
    <x v="0"/>
    <x v="0"/>
    <x v="0"/>
    <x v="0"/>
    <x v="0"/>
    <x v="1"/>
  </r>
  <r>
    <x v="13"/>
    <n v="57"/>
    <x v="2"/>
    <x v="3"/>
    <x v="0"/>
    <x v="0"/>
    <x v="4"/>
    <x v="0"/>
    <x v="0"/>
    <x v="0"/>
    <x v="0"/>
    <x v="1"/>
  </r>
  <r>
    <x v="13"/>
    <n v="57"/>
    <x v="2"/>
    <x v="4"/>
    <x v="0"/>
    <x v="0"/>
    <x v="0"/>
    <x v="0"/>
    <x v="0"/>
    <x v="0"/>
    <x v="0"/>
    <x v="1"/>
  </r>
  <r>
    <x v="13"/>
    <n v="57"/>
    <x v="2"/>
    <x v="5"/>
    <x v="0"/>
    <x v="0"/>
    <x v="0"/>
    <x v="0"/>
    <x v="0"/>
    <x v="0"/>
    <x v="0"/>
    <x v="1"/>
  </r>
  <r>
    <x v="13"/>
    <n v="57"/>
    <x v="2"/>
    <x v="6"/>
    <x v="0"/>
    <x v="0"/>
    <x v="1"/>
    <x v="0"/>
    <x v="0"/>
    <x v="0"/>
    <x v="0"/>
    <x v="1"/>
  </r>
  <r>
    <x v="13"/>
    <n v="57"/>
    <x v="2"/>
    <x v="7"/>
    <x v="0"/>
    <x v="0"/>
    <x v="1"/>
    <x v="0"/>
    <x v="0"/>
    <x v="0"/>
    <x v="0"/>
    <x v="1"/>
  </r>
  <r>
    <x v="13"/>
    <n v="57"/>
    <x v="2"/>
    <x v="8"/>
    <x v="0"/>
    <x v="0"/>
    <x v="3"/>
    <x v="0"/>
    <x v="0"/>
    <x v="0"/>
    <x v="0"/>
    <x v="1"/>
  </r>
  <r>
    <x v="13"/>
    <n v="57"/>
    <x v="2"/>
    <x v="9"/>
    <x v="0"/>
    <x v="0"/>
    <x v="1"/>
    <x v="0"/>
    <x v="0"/>
    <x v="0"/>
    <x v="0"/>
    <x v="1"/>
  </r>
  <r>
    <x v="13"/>
    <n v="57"/>
    <x v="2"/>
    <x v="10"/>
    <x v="0"/>
    <x v="0"/>
    <x v="0"/>
    <x v="0"/>
    <x v="0"/>
    <x v="0"/>
    <x v="0"/>
    <x v="1"/>
  </r>
  <r>
    <x v="13"/>
    <n v="57"/>
    <x v="2"/>
    <x v="11"/>
    <x v="0"/>
    <x v="0"/>
    <x v="2"/>
    <x v="0"/>
    <x v="0"/>
    <x v="0"/>
    <x v="0"/>
    <x v="1"/>
  </r>
  <r>
    <x v="13"/>
    <n v="57"/>
    <x v="2"/>
    <x v="12"/>
    <x v="0"/>
    <x v="0"/>
    <x v="3"/>
    <x v="0"/>
    <x v="0"/>
    <x v="0"/>
    <x v="0"/>
    <x v="1"/>
  </r>
  <r>
    <x v="13"/>
    <n v="57"/>
    <x v="2"/>
    <x v="13"/>
    <x v="0"/>
    <x v="0"/>
    <x v="3"/>
    <x v="0"/>
    <x v="0"/>
    <x v="0"/>
    <x v="0"/>
    <x v="1"/>
  </r>
  <r>
    <x v="13"/>
    <n v="57"/>
    <x v="2"/>
    <x v="14"/>
    <x v="0"/>
    <x v="0"/>
    <x v="1"/>
    <x v="0"/>
    <x v="0"/>
    <x v="0"/>
    <x v="0"/>
    <x v="1"/>
  </r>
  <r>
    <x v="13"/>
    <n v="57"/>
    <x v="2"/>
    <x v="15"/>
    <x v="0"/>
    <x v="0"/>
    <x v="1"/>
    <x v="0"/>
    <x v="0"/>
    <x v="0"/>
    <x v="0"/>
    <x v="1"/>
  </r>
  <r>
    <x v="13"/>
    <n v="57"/>
    <x v="2"/>
    <x v="16"/>
    <x v="0"/>
    <x v="0"/>
    <x v="3"/>
    <x v="0"/>
    <x v="0"/>
    <x v="0"/>
    <x v="0"/>
    <x v="1"/>
  </r>
  <r>
    <x v="13"/>
    <n v="57"/>
    <x v="2"/>
    <x v="17"/>
    <x v="0"/>
    <x v="0"/>
    <x v="4"/>
    <x v="0"/>
    <x v="0"/>
    <x v="0"/>
    <x v="0"/>
    <x v="1"/>
  </r>
  <r>
    <x v="13"/>
    <n v="57"/>
    <x v="2"/>
    <x v="18"/>
    <x v="0"/>
    <x v="0"/>
    <x v="3"/>
    <x v="0"/>
    <x v="0"/>
    <x v="0"/>
    <x v="0"/>
    <x v="1"/>
  </r>
  <r>
    <x v="13"/>
    <n v="57"/>
    <x v="2"/>
    <x v="19"/>
    <x v="0"/>
    <x v="0"/>
    <x v="2"/>
    <x v="0"/>
    <x v="0"/>
    <x v="0"/>
    <x v="0"/>
    <x v="1"/>
  </r>
  <r>
    <x v="13"/>
    <n v="57"/>
    <x v="2"/>
    <x v="20"/>
    <x v="0"/>
    <x v="0"/>
    <x v="4"/>
    <x v="0"/>
    <x v="0"/>
    <x v="0"/>
    <x v="0"/>
    <x v="1"/>
  </r>
  <r>
    <x v="13"/>
    <n v="57"/>
    <x v="2"/>
    <x v="21"/>
    <x v="0"/>
    <x v="0"/>
    <x v="4"/>
    <x v="0"/>
    <x v="0"/>
    <x v="0"/>
    <x v="0"/>
    <x v="1"/>
  </r>
  <r>
    <x v="13"/>
    <n v="57"/>
    <x v="2"/>
    <x v="22"/>
    <x v="0"/>
    <x v="0"/>
    <x v="1"/>
    <x v="0"/>
    <x v="0"/>
    <x v="0"/>
    <x v="0"/>
    <x v="1"/>
  </r>
  <r>
    <x v="13"/>
    <n v="57"/>
    <x v="2"/>
    <x v="23"/>
    <x v="0"/>
    <x v="0"/>
    <x v="1"/>
    <x v="0"/>
    <x v="0"/>
    <x v="0"/>
    <x v="0"/>
    <x v="1"/>
  </r>
  <r>
    <x v="13"/>
    <n v="57"/>
    <x v="2"/>
    <x v="24"/>
    <x v="0"/>
    <x v="0"/>
    <x v="2"/>
    <x v="0"/>
    <x v="0"/>
    <x v="0"/>
    <x v="0"/>
    <x v="1"/>
  </r>
  <r>
    <x v="13"/>
    <n v="57"/>
    <x v="3"/>
    <x v="0"/>
    <x v="0"/>
    <x v="0"/>
    <x v="0"/>
    <x v="0"/>
    <x v="0"/>
    <x v="0"/>
    <x v="0"/>
    <x v="2"/>
  </r>
  <r>
    <x v="13"/>
    <n v="57"/>
    <x v="3"/>
    <x v="1"/>
    <x v="0"/>
    <x v="0"/>
    <x v="0"/>
    <x v="0"/>
    <x v="0"/>
    <x v="0"/>
    <x v="0"/>
    <x v="2"/>
  </r>
  <r>
    <x v="13"/>
    <n v="57"/>
    <x v="3"/>
    <x v="2"/>
    <x v="0"/>
    <x v="0"/>
    <x v="3"/>
    <x v="0"/>
    <x v="0"/>
    <x v="0"/>
    <x v="0"/>
    <x v="2"/>
  </r>
  <r>
    <x v="13"/>
    <n v="57"/>
    <x v="3"/>
    <x v="3"/>
    <x v="0"/>
    <x v="0"/>
    <x v="1"/>
    <x v="0"/>
    <x v="0"/>
    <x v="0"/>
    <x v="0"/>
    <x v="2"/>
  </r>
  <r>
    <x v="13"/>
    <n v="57"/>
    <x v="3"/>
    <x v="4"/>
    <x v="0"/>
    <x v="0"/>
    <x v="2"/>
    <x v="0"/>
    <x v="0"/>
    <x v="0"/>
    <x v="0"/>
    <x v="2"/>
  </r>
  <r>
    <x v="13"/>
    <n v="57"/>
    <x v="3"/>
    <x v="5"/>
    <x v="0"/>
    <x v="0"/>
    <x v="2"/>
    <x v="0"/>
    <x v="0"/>
    <x v="0"/>
    <x v="0"/>
    <x v="2"/>
  </r>
  <r>
    <x v="13"/>
    <n v="57"/>
    <x v="3"/>
    <x v="6"/>
    <x v="0"/>
    <x v="0"/>
    <x v="1"/>
    <x v="0"/>
    <x v="0"/>
    <x v="0"/>
    <x v="0"/>
    <x v="2"/>
  </r>
  <r>
    <x v="13"/>
    <n v="57"/>
    <x v="3"/>
    <x v="7"/>
    <x v="0"/>
    <x v="0"/>
    <x v="3"/>
    <x v="0"/>
    <x v="0"/>
    <x v="0"/>
    <x v="0"/>
    <x v="2"/>
  </r>
  <r>
    <x v="13"/>
    <n v="57"/>
    <x v="3"/>
    <x v="8"/>
    <x v="0"/>
    <x v="0"/>
    <x v="4"/>
    <x v="0"/>
    <x v="0"/>
    <x v="0"/>
    <x v="0"/>
    <x v="2"/>
  </r>
  <r>
    <x v="13"/>
    <n v="57"/>
    <x v="3"/>
    <x v="9"/>
    <x v="0"/>
    <x v="0"/>
    <x v="3"/>
    <x v="0"/>
    <x v="0"/>
    <x v="0"/>
    <x v="0"/>
    <x v="2"/>
  </r>
  <r>
    <x v="13"/>
    <n v="57"/>
    <x v="3"/>
    <x v="10"/>
    <x v="0"/>
    <x v="0"/>
    <x v="1"/>
    <x v="0"/>
    <x v="0"/>
    <x v="0"/>
    <x v="0"/>
    <x v="2"/>
  </r>
  <r>
    <x v="13"/>
    <n v="57"/>
    <x v="3"/>
    <x v="11"/>
    <x v="0"/>
    <x v="0"/>
    <x v="4"/>
    <x v="0"/>
    <x v="0"/>
    <x v="0"/>
    <x v="0"/>
    <x v="2"/>
  </r>
  <r>
    <x v="13"/>
    <n v="57"/>
    <x v="3"/>
    <x v="12"/>
    <x v="0"/>
    <x v="0"/>
    <x v="2"/>
    <x v="0"/>
    <x v="0"/>
    <x v="0"/>
    <x v="0"/>
    <x v="2"/>
  </r>
  <r>
    <x v="13"/>
    <n v="57"/>
    <x v="3"/>
    <x v="13"/>
    <x v="0"/>
    <x v="0"/>
    <x v="1"/>
    <x v="0"/>
    <x v="0"/>
    <x v="0"/>
    <x v="0"/>
    <x v="2"/>
  </r>
  <r>
    <x v="13"/>
    <n v="57"/>
    <x v="3"/>
    <x v="14"/>
    <x v="0"/>
    <x v="0"/>
    <x v="1"/>
    <x v="0"/>
    <x v="0"/>
    <x v="0"/>
    <x v="0"/>
    <x v="2"/>
  </r>
  <r>
    <x v="13"/>
    <n v="57"/>
    <x v="3"/>
    <x v="15"/>
    <x v="0"/>
    <x v="0"/>
    <x v="0"/>
    <x v="0"/>
    <x v="0"/>
    <x v="0"/>
    <x v="0"/>
    <x v="2"/>
  </r>
  <r>
    <x v="13"/>
    <n v="57"/>
    <x v="3"/>
    <x v="16"/>
    <x v="0"/>
    <x v="0"/>
    <x v="2"/>
    <x v="0"/>
    <x v="0"/>
    <x v="0"/>
    <x v="0"/>
    <x v="2"/>
  </r>
  <r>
    <x v="13"/>
    <n v="57"/>
    <x v="3"/>
    <x v="17"/>
    <x v="0"/>
    <x v="0"/>
    <x v="2"/>
    <x v="0"/>
    <x v="0"/>
    <x v="0"/>
    <x v="0"/>
    <x v="2"/>
  </r>
  <r>
    <x v="13"/>
    <n v="57"/>
    <x v="3"/>
    <x v="18"/>
    <x v="0"/>
    <x v="0"/>
    <x v="4"/>
    <x v="0"/>
    <x v="0"/>
    <x v="0"/>
    <x v="0"/>
    <x v="2"/>
  </r>
  <r>
    <x v="13"/>
    <n v="57"/>
    <x v="3"/>
    <x v="19"/>
    <x v="0"/>
    <x v="0"/>
    <x v="4"/>
    <x v="0"/>
    <x v="0"/>
    <x v="0"/>
    <x v="0"/>
    <x v="2"/>
  </r>
  <r>
    <x v="13"/>
    <n v="57"/>
    <x v="3"/>
    <x v="20"/>
    <x v="0"/>
    <x v="0"/>
    <x v="1"/>
    <x v="0"/>
    <x v="0"/>
    <x v="0"/>
    <x v="0"/>
    <x v="2"/>
  </r>
  <r>
    <x v="13"/>
    <n v="57"/>
    <x v="3"/>
    <x v="21"/>
    <x v="0"/>
    <x v="0"/>
    <x v="3"/>
    <x v="0"/>
    <x v="0"/>
    <x v="0"/>
    <x v="0"/>
    <x v="2"/>
  </r>
  <r>
    <x v="13"/>
    <n v="57"/>
    <x v="3"/>
    <x v="22"/>
    <x v="0"/>
    <x v="0"/>
    <x v="3"/>
    <x v="0"/>
    <x v="0"/>
    <x v="0"/>
    <x v="0"/>
    <x v="2"/>
  </r>
  <r>
    <x v="13"/>
    <n v="57"/>
    <x v="3"/>
    <x v="23"/>
    <x v="0"/>
    <x v="0"/>
    <x v="2"/>
    <x v="0"/>
    <x v="0"/>
    <x v="0"/>
    <x v="0"/>
    <x v="2"/>
  </r>
  <r>
    <x v="13"/>
    <n v="57"/>
    <x v="3"/>
    <x v="24"/>
    <x v="0"/>
    <x v="0"/>
    <x v="0"/>
    <x v="0"/>
    <x v="0"/>
    <x v="0"/>
    <x v="0"/>
    <x v="2"/>
  </r>
  <r>
    <x v="13"/>
    <n v="57"/>
    <x v="3"/>
    <x v="25"/>
    <x v="0"/>
    <x v="0"/>
    <x v="2"/>
    <x v="0"/>
    <x v="0"/>
    <x v="0"/>
    <x v="0"/>
    <x v="2"/>
  </r>
  <r>
    <x v="13"/>
    <n v="57"/>
    <x v="3"/>
    <x v="26"/>
    <x v="0"/>
    <x v="0"/>
    <x v="3"/>
    <x v="0"/>
    <x v="0"/>
    <x v="0"/>
    <x v="0"/>
    <x v="2"/>
  </r>
  <r>
    <x v="1"/>
    <m/>
    <x v="4"/>
    <x v="27"/>
    <x v="0"/>
    <x v="1"/>
    <x v="5"/>
    <x v="1"/>
    <x v="1"/>
    <x v="1"/>
    <x v="1"/>
    <x v="3"/>
  </r>
  <r>
    <x v="14"/>
    <n v="58"/>
    <x v="0"/>
    <x v="0"/>
    <x v="0"/>
    <x v="0"/>
    <x v="1"/>
    <x v="0"/>
    <x v="0"/>
    <x v="0"/>
    <x v="0"/>
    <x v="1"/>
  </r>
  <r>
    <x v="14"/>
    <n v="58"/>
    <x v="0"/>
    <x v="1"/>
    <x v="0"/>
    <x v="0"/>
    <x v="3"/>
    <x v="0"/>
    <x v="0"/>
    <x v="0"/>
    <x v="0"/>
    <x v="1"/>
  </r>
  <r>
    <x v="14"/>
    <n v="58"/>
    <x v="0"/>
    <x v="2"/>
    <x v="0"/>
    <x v="0"/>
    <x v="2"/>
    <x v="0"/>
    <x v="0"/>
    <x v="0"/>
    <x v="0"/>
    <x v="1"/>
  </r>
  <r>
    <x v="14"/>
    <n v="58"/>
    <x v="0"/>
    <x v="3"/>
    <x v="0"/>
    <x v="0"/>
    <x v="2"/>
    <x v="0"/>
    <x v="0"/>
    <x v="0"/>
    <x v="0"/>
    <x v="1"/>
  </r>
  <r>
    <x v="14"/>
    <n v="58"/>
    <x v="0"/>
    <x v="4"/>
    <x v="0"/>
    <x v="0"/>
    <x v="0"/>
    <x v="0"/>
    <x v="0"/>
    <x v="0"/>
    <x v="0"/>
    <x v="1"/>
  </r>
  <r>
    <x v="14"/>
    <n v="58"/>
    <x v="0"/>
    <x v="5"/>
    <x v="0"/>
    <x v="0"/>
    <x v="0"/>
    <x v="0"/>
    <x v="0"/>
    <x v="0"/>
    <x v="0"/>
    <x v="1"/>
  </r>
  <r>
    <x v="14"/>
    <n v="58"/>
    <x v="0"/>
    <x v="6"/>
    <x v="0"/>
    <x v="0"/>
    <x v="4"/>
    <x v="0"/>
    <x v="0"/>
    <x v="0"/>
    <x v="0"/>
    <x v="1"/>
  </r>
  <r>
    <x v="14"/>
    <n v="58"/>
    <x v="0"/>
    <x v="7"/>
    <x v="0"/>
    <x v="0"/>
    <x v="2"/>
    <x v="0"/>
    <x v="0"/>
    <x v="0"/>
    <x v="0"/>
    <x v="1"/>
  </r>
  <r>
    <x v="14"/>
    <n v="58"/>
    <x v="0"/>
    <x v="8"/>
    <x v="0"/>
    <x v="0"/>
    <x v="2"/>
    <x v="0"/>
    <x v="0"/>
    <x v="0"/>
    <x v="0"/>
    <x v="1"/>
  </r>
  <r>
    <x v="14"/>
    <n v="58"/>
    <x v="0"/>
    <x v="9"/>
    <x v="0"/>
    <x v="0"/>
    <x v="4"/>
    <x v="0"/>
    <x v="0"/>
    <x v="0"/>
    <x v="0"/>
    <x v="1"/>
  </r>
  <r>
    <x v="14"/>
    <n v="58"/>
    <x v="0"/>
    <x v="10"/>
    <x v="0"/>
    <x v="0"/>
    <x v="0"/>
    <x v="0"/>
    <x v="0"/>
    <x v="0"/>
    <x v="0"/>
    <x v="1"/>
  </r>
  <r>
    <x v="14"/>
    <n v="58"/>
    <x v="0"/>
    <x v="11"/>
    <x v="0"/>
    <x v="0"/>
    <x v="3"/>
    <x v="0"/>
    <x v="0"/>
    <x v="0"/>
    <x v="0"/>
    <x v="1"/>
  </r>
  <r>
    <x v="14"/>
    <n v="58"/>
    <x v="0"/>
    <x v="12"/>
    <x v="0"/>
    <x v="0"/>
    <x v="4"/>
    <x v="0"/>
    <x v="0"/>
    <x v="0"/>
    <x v="0"/>
    <x v="1"/>
  </r>
  <r>
    <x v="14"/>
    <n v="58"/>
    <x v="0"/>
    <x v="13"/>
    <x v="0"/>
    <x v="0"/>
    <x v="3"/>
    <x v="0"/>
    <x v="0"/>
    <x v="0"/>
    <x v="0"/>
    <x v="1"/>
  </r>
  <r>
    <x v="14"/>
    <n v="58"/>
    <x v="0"/>
    <x v="14"/>
    <x v="0"/>
    <x v="0"/>
    <x v="3"/>
    <x v="0"/>
    <x v="0"/>
    <x v="0"/>
    <x v="0"/>
    <x v="1"/>
  </r>
  <r>
    <x v="14"/>
    <n v="58"/>
    <x v="0"/>
    <x v="15"/>
    <x v="0"/>
    <x v="0"/>
    <x v="2"/>
    <x v="0"/>
    <x v="0"/>
    <x v="0"/>
    <x v="0"/>
    <x v="1"/>
  </r>
  <r>
    <x v="14"/>
    <n v="58"/>
    <x v="0"/>
    <x v="16"/>
    <x v="0"/>
    <x v="0"/>
    <x v="4"/>
    <x v="0"/>
    <x v="0"/>
    <x v="0"/>
    <x v="0"/>
    <x v="1"/>
  </r>
  <r>
    <x v="14"/>
    <n v="58"/>
    <x v="0"/>
    <x v="17"/>
    <x v="0"/>
    <x v="0"/>
    <x v="1"/>
    <x v="0"/>
    <x v="0"/>
    <x v="0"/>
    <x v="0"/>
    <x v="1"/>
  </r>
  <r>
    <x v="14"/>
    <n v="58"/>
    <x v="0"/>
    <x v="18"/>
    <x v="0"/>
    <x v="0"/>
    <x v="3"/>
    <x v="0"/>
    <x v="0"/>
    <x v="0"/>
    <x v="0"/>
    <x v="1"/>
  </r>
  <r>
    <x v="14"/>
    <n v="58"/>
    <x v="0"/>
    <x v="19"/>
    <x v="0"/>
    <x v="0"/>
    <x v="2"/>
    <x v="0"/>
    <x v="0"/>
    <x v="0"/>
    <x v="0"/>
    <x v="1"/>
  </r>
  <r>
    <x v="14"/>
    <n v="58"/>
    <x v="0"/>
    <x v="20"/>
    <x v="0"/>
    <x v="0"/>
    <x v="1"/>
    <x v="0"/>
    <x v="0"/>
    <x v="0"/>
    <x v="0"/>
    <x v="1"/>
  </r>
  <r>
    <x v="14"/>
    <n v="58"/>
    <x v="0"/>
    <x v="21"/>
    <x v="0"/>
    <x v="0"/>
    <x v="1"/>
    <x v="0"/>
    <x v="0"/>
    <x v="0"/>
    <x v="0"/>
    <x v="1"/>
  </r>
  <r>
    <x v="14"/>
    <n v="58"/>
    <x v="0"/>
    <x v="22"/>
    <x v="0"/>
    <x v="0"/>
    <x v="1"/>
    <x v="0"/>
    <x v="0"/>
    <x v="0"/>
    <x v="0"/>
    <x v="1"/>
  </r>
  <r>
    <x v="14"/>
    <n v="58"/>
    <x v="0"/>
    <x v="23"/>
    <x v="0"/>
    <x v="0"/>
    <x v="2"/>
    <x v="0"/>
    <x v="0"/>
    <x v="0"/>
    <x v="0"/>
    <x v="1"/>
  </r>
  <r>
    <x v="14"/>
    <n v="58"/>
    <x v="0"/>
    <x v="24"/>
    <x v="0"/>
    <x v="0"/>
    <x v="0"/>
    <x v="0"/>
    <x v="0"/>
    <x v="0"/>
    <x v="0"/>
    <x v="1"/>
  </r>
  <r>
    <x v="14"/>
    <n v="58"/>
    <x v="0"/>
    <x v="25"/>
    <x v="0"/>
    <x v="0"/>
    <x v="0"/>
    <x v="0"/>
    <x v="0"/>
    <x v="0"/>
    <x v="0"/>
    <x v="1"/>
  </r>
  <r>
    <x v="14"/>
    <n v="58"/>
    <x v="1"/>
    <x v="0"/>
    <x v="0"/>
    <x v="0"/>
    <x v="4"/>
    <x v="0"/>
    <x v="0"/>
    <x v="0"/>
    <x v="0"/>
    <x v="2"/>
  </r>
  <r>
    <x v="14"/>
    <n v="58"/>
    <x v="1"/>
    <x v="1"/>
    <x v="0"/>
    <x v="0"/>
    <x v="2"/>
    <x v="0"/>
    <x v="0"/>
    <x v="0"/>
    <x v="0"/>
    <x v="2"/>
  </r>
  <r>
    <x v="14"/>
    <n v="58"/>
    <x v="1"/>
    <x v="2"/>
    <x v="0"/>
    <x v="0"/>
    <x v="2"/>
    <x v="0"/>
    <x v="0"/>
    <x v="0"/>
    <x v="0"/>
    <x v="2"/>
  </r>
  <r>
    <x v="14"/>
    <n v="58"/>
    <x v="1"/>
    <x v="3"/>
    <x v="0"/>
    <x v="0"/>
    <x v="3"/>
    <x v="0"/>
    <x v="0"/>
    <x v="0"/>
    <x v="0"/>
    <x v="2"/>
  </r>
  <r>
    <x v="14"/>
    <n v="58"/>
    <x v="1"/>
    <x v="4"/>
    <x v="0"/>
    <x v="0"/>
    <x v="1"/>
    <x v="0"/>
    <x v="0"/>
    <x v="0"/>
    <x v="0"/>
    <x v="2"/>
  </r>
  <r>
    <x v="14"/>
    <n v="58"/>
    <x v="1"/>
    <x v="5"/>
    <x v="0"/>
    <x v="0"/>
    <x v="2"/>
    <x v="0"/>
    <x v="0"/>
    <x v="0"/>
    <x v="0"/>
    <x v="2"/>
  </r>
  <r>
    <x v="14"/>
    <n v="58"/>
    <x v="1"/>
    <x v="6"/>
    <x v="0"/>
    <x v="0"/>
    <x v="0"/>
    <x v="0"/>
    <x v="0"/>
    <x v="0"/>
    <x v="0"/>
    <x v="2"/>
  </r>
  <r>
    <x v="14"/>
    <n v="58"/>
    <x v="1"/>
    <x v="7"/>
    <x v="0"/>
    <x v="0"/>
    <x v="3"/>
    <x v="0"/>
    <x v="0"/>
    <x v="0"/>
    <x v="0"/>
    <x v="2"/>
  </r>
  <r>
    <x v="14"/>
    <n v="58"/>
    <x v="1"/>
    <x v="8"/>
    <x v="0"/>
    <x v="0"/>
    <x v="1"/>
    <x v="0"/>
    <x v="0"/>
    <x v="0"/>
    <x v="0"/>
    <x v="2"/>
  </r>
  <r>
    <x v="14"/>
    <n v="58"/>
    <x v="1"/>
    <x v="9"/>
    <x v="0"/>
    <x v="0"/>
    <x v="0"/>
    <x v="0"/>
    <x v="0"/>
    <x v="0"/>
    <x v="0"/>
    <x v="2"/>
  </r>
  <r>
    <x v="14"/>
    <n v="58"/>
    <x v="1"/>
    <x v="10"/>
    <x v="0"/>
    <x v="0"/>
    <x v="4"/>
    <x v="0"/>
    <x v="0"/>
    <x v="0"/>
    <x v="0"/>
    <x v="2"/>
  </r>
  <r>
    <x v="14"/>
    <n v="58"/>
    <x v="1"/>
    <x v="11"/>
    <x v="0"/>
    <x v="0"/>
    <x v="0"/>
    <x v="0"/>
    <x v="0"/>
    <x v="0"/>
    <x v="0"/>
    <x v="2"/>
  </r>
  <r>
    <x v="14"/>
    <n v="58"/>
    <x v="1"/>
    <x v="12"/>
    <x v="0"/>
    <x v="0"/>
    <x v="2"/>
    <x v="0"/>
    <x v="0"/>
    <x v="0"/>
    <x v="0"/>
    <x v="2"/>
  </r>
  <r>
    <x v="14"/>
    <n v="58"/>
    <x v="1"/>
    <x v="13"/>
    <x v="0"/>
    <x v="0"/>
    <x v="4"/>
    <x v="0"/>
    <x v="0"/>
    <x v="0"/>
    <x v="0"/>
    <x v="2"/>
  </r>
  <r>
    <x v="14"/>
    <n v="58"/>
    <x v="1"/>
    <x v="14"/>
    <x v="0"/>
    <x v="0"/>
    <x v="0"/>
    <x v="0"/>
    <x v="0"/>
    <x v="0"/>
    <x v="0"/>
    <x v="2"/>
  </r>
  <r>
    <x v="14"/>
    <n v="58"/>
    <x v="1"/>
    <x v="15"/>
    <x v="0"/>
    <x v="0"/>
    <x v="4"/>
    <x v="0"/>
    <x v="0"/>
    <x v="0"/>
    <x v="0"/>
    <x v="2"/>
  </r>
  <r>
    <x v="14"/>
    <n v="58"/>
    <x v="1"/>
    <x v="16"/>
    <x v="0"/>
    <x v="0"/>
    <x v="0"/>
    <x v="0"/>
    <x v="0"/>
    <x v="0"/>
    <x v="0"/>
    <x v="2"/>
  </r>
  <r>
    <x v="14"/>
    <n v="58"/>
    <x v="1"/>
    <x v="17"/>
    <x v="0"/>
    <x v="0"/>
    <x v="2"/>
    <x v="0"/>
    <x v="0"/>
    <x v="0"/>
    <x v="0"/>
    <x v="2"/>
  </r>
  <r>
    <x v="14"/>
    <n v="58"/>
    <x v="1"/>
    <x v="18"/>
    <x v="0"/>
    <x v="0"/>
    <x v="1"/>
    <x v="0"/>
    <x v="0"/>
    <x v="0"/>
    <x v="0"/>
    <x v="2"/>
  </r>
  <r>
    <x v="14"/>
    <n v="58"/>
    <x v="1"/>
    <x v="19"/>
    <x v="0"/>
    <x v="0"/>
    <x v="3"/>
    <x v="0"/>
    <x v="0"/>
    <x v="0"/>
    <x v="0"/>
    <x v="2"/>
  </r>
  <r>
    <x v="14"/>
    <n v="58"/>
    <x v="1"/>
    <x v="20"/>
    <x v="0"/>
    <x v="0"/>
    <x v="2"/>
    <x v="0"/>
    <x v="0"/>
    <x v="0"/>
    <x v="0"/>
    <x v="2"/>
  </r>
  <r>
    <x v="14"/>
    <n v="58"/>
    <x v="1"/>
    <x v="21"/>
    <x v="0"/>
    <x v="0"/>
    <x v="1"/>
    <x v="0"/>
    <x v="0"/>
    <x v="0"/>
    <x v="0"/>
    <x v="2"/>
  </r>
  <r>
    <x v="14"/>
    <n v="58"/>
    <x v="1"/>
    <x v="22"/>
    <x v="0"/>
    <x v="0"/>
    <x v="4"/>
    <x v="0"/>
    <x v="0"/>
    <x v="0"/>
    <x v="0"/>
    <x v="2"/>
  </r>
  <r>
    <x v="14"/>
    <n v="58"/>
    <x v="1"/>
    <x v="23"/>
    <x v="0"/>
    <x v="0"/>
    <x v="0"/>
    <x v="0"/>
    <x v="0"/>
    <x v="0"/>
    <x v="0"/>
    <x v="2"/>
  </r>
  <r>
    <x v="14"/>
    <n v="58"/>
    <x v="1"/>
    <x v="24"/>
    <x v="0"/>
    <x v="0"/>
    <x v="1"/>
    <x v="0"/>
    <x v="0"/>
    <x v="0"/>
    <x v="0"/>
    <x v="2"/>
  </r>
  <r>
    <x v="14"/>
    <n v="58"/>
    <x v="1"/>
    <x v="25"/>
    <x v="0"/>
    <x v="0"/>
    <x v="4"/>
    <x v="0"/>
    <x v="0"/>
    <x v="0"/>
    <x v="0"/>
    <x v="2"/>
  </r>
  <r>
    <x v="14"/>
    <n v="58"/>
    <x v="1"/>
    <x v="26"/>
    <x v="0"/>
    <x v="0"/>
    <x v="3"/>
    <x v="0"/>
    <x v="0"/>
    <x v="0"/>
    <x v="0"/>
    <x v="2"/>
  </r>
  <r>
    <x v="14"/>
    <n v="58"/>
    <x v="2"/>
    <x v="0"/>
    <x v="0"/>
    <x v="0"/>
    <x v="2"/>
    <x v="0"/>
    <x v="0"/>
    <x v="0"/>
    <x v="0"/>
    <x v="0"/>
  </r>
  <r>
    <x v="14"/>
    <n v="58"/>
    <x v="2"/>
    <x v="1"/>
    <x v="0"/>
    <x v="0"/>
    <x v="1"/>
    <x v="0"/>
    <x v="0"/>
    <x v="0"/>
    <x v="0"/>
    <x v="0"/>
  </r>
  <r>
    <x v="14"/>
    <n v="58"/>
    <x v="2"/>
    <x v="2"/>
    <x v="0"/>
    <x v="0"/>
    <x v="2"/>
    <x v="0"/>
    <x v="0"/>
    <x v="0"/>
    <x v="0"/>
    <x v="0"/>
  </r>
  <r>
    <x v="14"/>
    <n v="58"/>
    <x v="2"/>
    <x v="3"/>
    <x v="0"/>
    <x v="0"/>
    <x v="0"/>
    <x v="0"/>
    <x v="0"/>
    <x v="0"/>
    <x v="0"/>
    <x v="0"/>
  </r>
  <r>
    <x v="14"/>
    <n v="58"/>
    <x v="2"/>
    <x v="4"/>
    <x v="0"/>
    <x v="0"/>
    <x v="2"/>
    <x v="0"/>
    <x v="0"/>
    <x v="0"/>
    <x v="0"/>
    <x v="0"/>
  </r>
  <r>
    <x v="14"/>
    <n v="58"/>
    <x v="2"/>
    <x v="5"/>
    <x v="0"/>
    <x v="0"/>
    <x v="1"/>
    <x v="0"/>
    <x v="0"/>
    <x v="0"/>
    <x v="0"/>
    <x v="0"/>
  </r>
  <r>
    <x v="14"/>
    <n v="58"/>
    <x v="2"/>
    <x v="6"/>
    <x v="0"/>
    <x v="0"/>
    <x v="1"/>
    <x v="0"/>
    <x v="0"/>
    <x v="0"/>
    <x v="0"/>
    <x v="0"/>
  </r>
  <r>
    <x v="14"/>
    <n v="58"/>
    <x v="2"/>
    <x v="7"/>
    <x v="0"/>
    <x v="0"/>
    <x v="4"/>
    <x v="0"/>
    <x v="0"/>
    <x v="0"/>
    <x v="0"/>
    <x v="0"/>
  </r>
  <r>
    <x v="14"/>
    <n v="58"/>
    <x v="2"/>
    <x v="8"/>
    <x v="0"/>
    <x v="0"/>
    <x v="1"/>
    <x v="0"/>
    <x v="0"/>
    <x v="0"/>
    <x v="0"/>
    <x v="0"/>
  </r>
  <r>
    <x v="14"/>
    <n v="58"/>
    <x v="2"/>
    <x v="9"/>
    <x v="0"/>
    <x v="0"/>
    <x v="4"/>
    <x v="0"/>
    <x v="0"/>
    <x v="0"/>
    <x v="0"/>
    <x v="0"/>
  </r>
  <r>
    <x v="14"/>
    <n v="58"/>
    <x v="2"/>
    <x v="10"/>
    <x v="0"/>
    <x v="0"/>
    <x v="0"/>
    <x v="0"/>
    <x v="0"/>
    <x v="0"/>
    <x v="0"/>
    <x v="0"/>
  </r>
  <r>
    <x v="14"/>
    <n v="58"/>
    <x v="2"/>
    <x v="11"/>
    <x v="0"/>
    <x v="0"/>
    <x v="4"/>
    <x v="0"/>
    <x v="0"/>
    <x v="0"/>
    <x v="0"/>
    <x v="0"/>
  </r>
  <r>
    <x v="14"/>
    <n v="58"/>
    <x v="2"/>
    <x v="12"/>
    <x v="0"/>
    <x v="0"/>
    <x v="3"/>
    <x v="0"/>
    <x v="0"/>
    <x v="0"/>
    <x v="0"/>
    <x v="0"/>
  </r>
  <r>
    <x v="14"/>
    <n v="58"/>
    <x v="2"/>
    <x v="13"/>
    <x v="0"/>
    <x v="0"/>
    <x v="3"/>
    <x v="0"/>
    <x v="0"/>
    <x v="0"/>
    <x v="0"/>
    <x v="0"/>
  </r>
  <r>
    <x v="14"/>
    <n v="58"/>
    <x v="2"/>
    <x v="14"/>
    <x v="0"/>
    <x v="0"/>
    <x v="4"/>
    <x v="0"/>
    <x v="0"/>
    <x v="0"/>
    <x v="0"/>
    <x v="0"/>
  </r>
  <r>
    <x v="14"/>
    <n v="58"/>
    <x v="2"/>
    <x v="15"/>
    <x v="0"/>
    <x v="0"/>
    <x v="4"/>
    <x v="0"/>
    <x v="0"/>
    <x v="0"/>
    <x v="0"/>
    <x v="0"/>
  </r>
  <r>
    <x v="14"/>
    <n v="58"/>
    <x v="2"/>
    <x v="16"/>
    <x v="0"/>
    <x v="0"/>
    <x v="1"/>
    <x v="0"/>
    <x v="0"/>
    <x v="0"/>
    <x v="0"/>
    <x v="0"/>
  </r>
  <r>
    <x v="14"/>
    <n v="58"/>
    <x v="2"/>
    <x v="17"/>
    <x v="0"/>
    <x v="0"/>
    <x v="1"/>
    <x v="0"/>
    <x v="0"/>
    <x v="0"/>
    <x v="0"/>
    <x v="0"/>
  </r>
  <r>
    <x v="14"/>
    <n v="58"/>
    <x v="2"/>
    <x v="18"/>
    <x v="0"/>
    <x v="0"/>
    <x v="3"/>
    <x v="0"/>
    <x v="0"/>
    <x v="0"/>
    <x v="0"/>
    <x v="0"/>
  </r>
  <r>
    <x v="14"/>
    <n v="58"/>
    <x v="2"/>
    <x v="19"/>
    <x v="0"/>
    <x v="0"/>
    <x v="4"/>
    <x v="0"/>
    <x v="0"/>
    <x v="0"/>
    <x v="0"/>
    <x v="0"/>
  </r>
  <r>
    <x v="14"/>
    <n v="58"/>
    <x v="2"/>
    <x v="20"/>
    <x v="0"/>
    <x v="0"/>
    <x v="2"/>
    <x v="0"/>
    <x v="0"/>
    <x v="0"/>
    <x v="0"/>
    <x v="0"/>
  </r>
  <r>
    <x v="14"/>
    <n v="58"/>
    <x v="2"/>
    <x v="21"/>
    <x v="0"/>
    <x v="0"/>
    <x v="4"/>
    <x v="0"/>
    <x v="0"/>
    <x v="0"/>
    <x v="0"/>
    <x v="0"/>
  </r>
  <r>
    <x v="14"/>
    <n v="58"/>
    <x v="2"/>
    <x v="22"/>
    <x v="0"/>
    <x v="0"/>
    <x v="4"/>
    <x v="0"/>
    <x v="0"/>
    <x v="0"/>
    <x v="0"/>
    <x v="0"/>
  </r>
  <r>
    <x v="14"/>
    <n v="58"/>
    <x v="3"/>
    <x v="0"/>
    <x v="0"/>
    <x v="0"/>
    <x v="2"/>
    <x v="0"/>
    <x v="0"/>
    <x v="0"/>
    <x v="0"/>
    <x v="1"/>
  </r>
  <r>
    <x v="14"/>
    <n v="58"/>
    <x v="3"/>
    <x v="1"/>
    <x v="0"/>
    <x v="0"/>
    <x v="1"/>
    <x v="0"/>
    <x v="0"/>
    <x v="0"/>
    <x v="0"/>
    <x v="1"/>
  </r>
  <r>
    <x v="14"/>
    <n v="58"/>
    <x v="3"/>
    <x v="2"/>
    <x v="0"/>
    <x v="0"/>
    <x v="0"/>
    <x v="0"/>
    <x v="0"/>
    <x v="0"/>
    <x v="0"/>
    <x v="1"/>
  </r>
  <r>
    <x v="14"/>
    <n v="58"/>
    <x v="3"/>
    <x v="3"/>
    <x v="0"/>
    <x v="0"/>
    <x v="1"/>
    <x v="0"/>
    <x v="0"/>
    <x v="0"/>
    <x v="0"/>
    <x v="1"/>
  </r>
  <r>
    <x v="14"/>
    <n v="58"/>
    <x v="3"/>
    <x v="4"/>
    <x v="0"/>
    <x v="0"/>
    <x v="0"/>
    <x v="0"/>
    <x v="0"/>
    <x v="0"/>
    <x v="0"/>
    <x v="1"/>
  </r>
  <r>
    <x v="14"/>
    <n v="58"/>
    <x v="3"/>
    <x v="5"/>
    <x v="0"/>
    <x v="0"/>
    <x v="3"/>
    <x v="0"/>
    <x v="0"/>
    <x v="0"/>
    <x v="0"/>
    <x v="1"/>
  </r>
  <r>
    <x v="14"/>
    <n v="58"/>
    <x v="3"/>
    <x v="6"/>
    <x v="0"/>
    <x v="0"/>
    <x v="0"/>
    <x v="0"/>
    <x v="0"/>
    <x v="0"/>
    <x v="0"/>
    <x v="1"/>
  </r>
  <r>
    <x v="14"/>
    <n v="58"/>
    <x v="3"/>
    <x v="7"/>
    <x v="0"/>
    <x v="0"/>
    <x v="4"/>
    <x v="0"/>
    <x v="0"/>
    <x v="0"/>
    <x v="0"/>
    <x v="1"/>
  </r>
  <r>
    <x v="14"/>
    <n v="58"/>
    <x v="3"/>
    <x v="8"/>
    <x v="0"/>
    <x v="0"/>
    <x v="0"/>
    <x v="0"/>
    <x v="0"/>
    <x v="0"/>
    <x v="0"/>
    <x v="1"/>
  </r>
  <r>
    <x v="14"/>
    <n v="58"/>
    <x v="3"/>
    <x v="9"/>
    <x v="0"/>
    <x v="0"/>
    <x v="3"/>
    <x v="0"/>
    <x v="0"/>
    <x v="0"/>
    <x v="0"/>
    <x v="1"/>
  </r>
  <r>
    <x v="14"/>
    <n v="58"/>
    <x v="3"/>
    <x v="10"/>
    <x v="0"/>
    <x v="0"/>
    <x v="2"/>
    <x v="0"/>
    <x v="0"/>
    <x v="0"/>
    <x v="0"/>
    <x v="1"/>
  </r>
  <r>
    <x v="14"/>
    <n v="58"/>
    <x v="3"/>
    <x v="11"/>
    <x v="0"/>
    <x v="0"/>
    <x v="0"/>
    <x v="0"/>
    <x v="0"/>
    <x v="0"/>
    <x v="0"/>
    <x v="1"/>
  </r>
  <r>
    <x v="14"/>
    <n v="58"/>
    <x v="3"/>
    <x v="12"/>
    <x v="0"/>
    <x v="0"/>
    <x v="1"/>
    <x v="0"/>
    <x v="0"/>
    <x v="0"/>
    <x v="0"/>
    <x v="1"/>
  </r>
  <r>
    <x v="14"/>
    <n v="58"/>
    <x v="3"/>
    <x v="13"/>
    <x v="0"/>
    <x v="0"/>
    <x v="3"/>
    <x v="0"/>
    <x v="0"/>
    <x v="0"/>
    <x v="0"/>
    <x v="1"/>
  </r>
  <r>
    <x v="14"/>
    <n v="58"/>
    <x v="3"/>
    <x v="14"/>
    <x v="0"/>
    <x v="0"/>
    <x v="4"/>
    <x v="0"/>
    <x v="0"/>
    <x v="0"/>
    <x v="0"/>
    <x v="1"/>
  </r>
  <r>
    <x v="14"/>
    <n v="58"/>
    <x v="3"/>
    <x v="15"/>
    <x v="0"/>
    <x v="0"/>
    <x v="4"/>
    <x v="0"/>
    <x v="0"/>
    <x v="0"/>
    <x v="0"/>
    <x v="1"/>
  </r>
  <r>
    <x v="14"/>
    <n v="58"/>
    <x v="3"/>
    <x v="16"/>
    <x v="0"/>
    <x v="0"/>
    <x v="3"/>
    <x v="0"/>
    <x v="0"/>
    <x v="0"/>
    <x v="0"/>
    <x v="1"/>
  </r>
  <r>
    <x v="14"/>
    <n v="58"/>
    <x v="3"/>
    <x v="17"/>
    <x v="0"/>
    <x v="0"/>
    <x v="2"/>
    <x v="0"/>
    <x v="0"/>
    <x v="0"/>
    <x v="0"/>
    <x v="1"/>
  </r>
  <r>
    <x v="14"/>
    <n v="58"/>
    <x v="3"/>
    <x v="18"/>
    <x v="0"/>
    <x v="0"/>
    <x v="4"/>
    <x v="0"/>
    <x v="0"/>
    <x v="0"/>
    <x v="0"/>
    <x v="1"/>
  </r>
  <r>
    <x v="14"/>
    <n v="58"/>
    <x v="3"/>
    <x v="19"/>
    <x v="0"/>
    <x v="0"/>
    <x v="2"/>
    <x v="0"/>
    <x v="0"/>
    <x v="0"/>
    <x v="0"/>
    <x v="1"/>
  </r>
  <r>
    <x v="14"/>
    <n v="58"/>
    <x v="3"/>
    <x v="20"/>
    <x v="0"/>
    <x v="0"/>
    <x v="3"/>
    <x v="0"/>
    <x v="0"/>
    <x v="0"/>
    <x v="0"/>
    <x v="1"/>
  </r>
  <r>
    <x v="14"/>
    <n v="58"/>
    <x v="3"/>
    <x v="21"/>
    <x v="0"/>
    <x v="0"/>
    <x v="1"/>
    <x v="0"/>
    <x v="0"/>
    <x v="0"/>
    <x v="0"/>
    <x v="1"/>
  </r>
  <r>
    <x v="14"/>
    <n v="58"/>
    <x v="3"/>
    <x v="22"/>
    <x v="0"/>
    <x v="0"/>
    <x v="4"/>
    <x v="0"/>
    <x v="0"/>
    <x v="0"/>
    <x v="0"/>
    <x v="1"/>
  </r>
  <r>
    <x v="14"/>
    <n v="58"/>
    <x v="3"/>
    <x v="23"/>
    <x v="0"/>
    <x v="0"/>
    <x v="4"/>
    <x v="0"/>
    <x v="0"/>
    <x v="0"/>
    <x v="0"/>
    <x v="1"/>
  </r>
  <r>
    <x v="14"/>
    <n v="58"/>
    <x v="3"/>
    <x v="24"/>
    <x v="0"/>
    <x v="0"/>
    <x v="0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15"/>
    <n v="59"/>
    <x v="0"/>
    <x v="0"/>
    <x v="0"/>
    <x v="0"/>
    <x v="1"/>
    <x v="0"/>
    <x v="0"/>
    <x v="0"/>
    <x v="0"/>
    <x v="0"/>
  </r>
  <r>
    <x v="15"/>
    <n v="59"/>
    <x v="0"/>
    <x v="1"/>
    <x v="0"/>
    <x v="0"/>
    <x v="0"/>
    <x v="0"/>
    <x v="0"/>
    <x v="0"/>
    <x v="0"/>
    <x v="0"/>
  </r>
  <r>
    <x v="15"/>
    <n v="59"/>
    <x v="0"/>
    <x v="2"/>
    <x v="0"/>
    <x v="0"/>
    <x v="1"/>
    <x v="0"/>
    <x v="0"/>
    <x v="0"/>
    <x v="0"/>
    <x v="0"/>
  </r>
  <r>
    <x v="15"/>
    <n v="59"/>
    <x v="0"/>
    <x v="3"/>
    <x v="0"/>
    <x v="0"/>
    <x v="3"/>
    <x v="0"/>
    <x v="0"/>
    <x v="0"/>
    <x v="0"/>
    <x v="0"/>
  </r>
  <r>
    <x v="15"/>
    <n v="59"/>
    <x v="0"/>
    <x v="4"/>
    <x v="0"/>
    <x v="0"/>
    <x v="1"/>
    <x v="0"/>
    <x v="0"/>
    <x v="0"/>
    <x v="0"/>
    <x v="0"/>
  </r>
  <r>
    <x v="15"/>
    <n v="59"/>
    <x v="0"/>
    <x v="5"/>
    <x v="0"/>
    <x v="0"/>
    <x v="1"/>
    <x v="0"/>
    <x v="0"/>
    <x v="0"/>
    <x v="0"/>
    <x v="0"/>
  </r>
  <r>
    <x v="15"/>
    <n v="59"/>
    <x v="0"/>
    <x v="6"/>
    <x v="0"/>
    <x v="0"/>
    <x v="2"/>
    <x v="0"/>
    <x v="0"/>
    <x v="0"/>
    <x v="0"/>
    <x v="0"/>
  </r>
  <r>
    <x v="15"/>
    <n v="59"/>
    <x v="0"/>
    <x v="7"/>
    <x v="0"/>
    <x v="0"/>
    <x v="3"/>
    <x v="0"/>
    <x v="0"/>
    <x v="0"/>
    <x v="0"/>
    <x v="0"/>
  </r>
  <r>
    <x v="15"/>
    <n v="59"/>
    <x v="0"/>
    <x v="8"/>
    <x v="0"/>
    <x v="0"/>
    <x v="4"/>
    <x v="0"/>
    <x v="0"/>
    <x v="0"/>
    <x v="0"/>
    <x v="0"/>
  </r>
  <r>
    <x v="15"/>
    <n v="59"/>
    <x v="0"/>
    <x v="9"/>
    <x v="0"/>
    <x v="0"/>
    <x v="3"/>
    <x v="0"/>
    <x v="0"/>
    <x v="0"/>
    <x v="0"/>
    <x v="0"/>
  </r>
  <r>
    <x v="15"/>
    <n v="59"/>
    <x v="0"/>
    <x v="10"/>
    <x v="0"/>
    <x v="0"/>
    <x v="3"/>
    <x v="0"/>
    <x v="0"/>
    <x v="0"/>
    <x v="0"/>
    <x v="0"/>
  </r>
  <r>
    <x v="15"/>
    <n v="59"/>
    <x v="0"/>
    <x v="11"/>
    <x v="0"/>
    <x v="0"/>
    <x v="2"/>
    <x v="0"/>
    <x v="0"/>
    <x v="0"/>
    <x v="0"/>
    <x v="0"/>
  </r>
  <r>
    <x v="15"/>
    <n v="59"/>
    <x v="0"/>
    <x v="12"/>
    <x v="0"/>
    <x v="0"/>
    <x v="1"/>
    <x v="0"/>
    <x v="0"/>
    <x v="0"/>
    <x v="0"/>
    <x v="0"/>
  </r>
  <r>
    <x v="15"/>
    <n v="59"/>
    <x v="0"/>
    <x v="13"/>
    <x v="0"/>
    <x v="0"/>
    <x v="0"/>
    <x v="0"/>
    <x v="0"/>
    <x v="0"/>
    <x v="0"/>
    <x v="0"/>
  </r>
  <r>
    <x v="15"/>
    <n v="59"/>
    <x v="0"/>
    <x v="14"/>
    <x v="0"/>
    <x v="0"/>
    <x v="3"/>
    <x v="0"/>
    <x v="0"/>
    <x v="0"/>
    <x v="0"/>
    <x v="0"/>
  </r>
  <r>
    <x v="15"/>
    <n v="59"/>
    <x v="0"/>
    <x v="15"/>
    <x v="0"/>
    <x v="0"/>
    <x v="0"/>
    <x v="0"/>
    <x v="0"/>
    <x v="0"/>
    <x v="0"/>
    <x v="0"/>
  </r>
  <r>
    <x v="15"/>
    <n v="59"/>
    <x v="0"/>
    <x v="16"/>
    <x v="0"/>
    <x v="0"/>
    <x v="0"/>
    <x v="0"/>
    <x v="0"/>
    <x v="0"/>
    <x v="0"/>
    <x v="0"/>
  </r>
  <r>
    <x v="15"/>
    <n v="59"/>
    <x v="0"/>
    <x v="17"/>
    <x v="0"/>
    <x v="0"/>
    <x v="2"/>
    <x v="0"/>
    <x v="0"/>
    <x v="0"/>
    <x v="0"/>
    <x v="0"/>
  </r>
  <r>
    <x v="15"/>
    <n v="59"/>
    <x v="0"/>
    <x v="18"/>
    <x v="0"/>
    <x v="0"/>
    <x v="3"/>
    <x v="0"/>
    <x v="0"/>
    <x v="0"/>
    <x v="0"/>
    <x v="0"/>
  </r>
  <r>
    <x v="15"/>
    <n v="59"/>
    <x v="0"/>
    <x v="19"/>
    <x v="0"/>
    <x v="0"/>
    <x v="2"/>
    <x v="0"/>
    <x v="0"/>
    <x v="0"/>
    <x v="0"/>
    <x v="0"/>
  </r>
  <r>
    <x v="15"/>
    <n v="59"/>
    <x v="0"/>
    <x v="20"/>
    <x v="0"/>
    <x v="0"/>
    <x v="2"/>
    <x v="0"/>
    <x v="0"/>
    <x v="0"/>
    <x v="0"/>
    <x v="0"/>
  </r>
  <r>
    <x v="15"/>
    <n v="59"/>
    <x v="0"/>
    <x v="21"/>
    <x v="0"/>
    <x v="0"/>
    <x v="4"/>
    <x v="0"/>
    <x v="0"/>
    <x v="0"/>
    <x v="0"/>
    <x v="0"/>
  </r>
  <r>
    <x v="15"/>
    <n v="59"/>
    <x v="0"/>
    <x v="22"/>
    <x v="0"/>
    <x v="0"/>
    <x v="4"/>
    <x v="0"/>
    <x v="0"/>
    <x v="0"/>
    <x v="0"/>
    <x v="0"/>
  </r>
  <r>
    <x v="15"/>
    <n v="59"/>
    <x v="1"/>
    <x v="0"/>
    <x v="0"/>
    <x v="0"/>
    <x v="0"/>
    <x v="0"/>
    <x v="0"/>
    <x v="0"/>
    <x v="0"/>
    <x v="1"/>
  </r>
  <r>
    <x v="15"/>
    <n v="59"/>
    <x v="1"/>
    <x v="1"/>
    <x v="0"/>
    <x v="0"/>
    <x v="3"/>
    <x v="0"/>
    <x v="0"/>
    <x v="0"/>
    <x v="0"/>
    <x v="1"/>
  </r>
  <r>
    <x v="15"/>
    <n v="59"/>
    <x v="1"/>
    <x v="2"/>
    <x v="0"/>
    <x v="0"/>
    <x v="0"/>
    <x v="0"/>
    <x v="0"/>
    <x v="0"/>
    <x v="0"/>
    <x v="1"/>
  </r>
  <r>
    <x v="15"/>
    <n v="59"/>
    <x v="1"/>
    <x v="3"/>
    <x v="0"/>
    <x v="0"/>
    <x v="2"/>
    <x v="0"/>
    <x v="0"/>
    <x v="0"/>
    <x v="0"/>
    <x v="1"/>
  </r>
  <r>
    <x v="15"/>
    <n v="59"/>
    <x v="1"/>
    <x v="4"/>
    <x v="0"/>
    <x v="0"/>
    <x v="2"/>
    <x v="0"/>
    <x v="0"/>
    <x v="0"/>
    <x v="0"/>
    <x v="1"/>
  </r>
  <r>
    <x v="15"/>
    <n v="59"/>
    <x v="1"/>
    <x v="5"/>
    <x v="0"/>
    <x v="0"/>
    <x v="1"/>
    <x v="0"/>
    <x v="0"/>
    <x v="0"/>
    <x v="0"/>
    <x v="1"/>
  </r>
  <r>
    <x v="15"/>
    <n v="59"/>
    <x v="1"/>
    <x v="6"/>
    <x v="0"/>
    <x v="0"/>
    <x v="2"/>
    <x v="0"/>
    <x v="0"/>
    <x v="0"/>
    <x v="0"/>
    <x v="1"/>
  </r>
  <r>
    <x v="15"/>
    <n v="59"/>
    <x v="1"/>
    <x v="7"/>
    <x v="0"/>
    <x v="0"/>
    <x v="4"/>
    <x v="0"/>
    <x v="0"/>
    <x v="0"/>
    <x v="0"/>
    <x v="1"/>
  </r>
  <r>
    <x v="15"/>
    <n v="59"/>
    <x v="1"/>
    <x v="8"/>
    <x v="0"/>
    <x v="0"/>
    <x v="1"/>
    <x v="0"/>
    <x v="0"/>
    <x v="0"/>
    <x v="0"/>
    <x v="1"/>
  </r>
  <r>
    <x v="15"/>
    <n v="59"/>
    <x v="1"/>
    <x v="9"/>
    <x v="0"/>
    <x v="0"/>
    <x v="3"/>
    <x v="0"/>
    <x v="0"/>
    <x v="0"/>
    <x v="0"/>
    <x v="1"/>
  </r>
  <r>
    <x v="15"/>
    <n v="59"/>
    <x v="1"/>
    <x v="10"/>
    <x v="0"/>
    <x v="0"/>
    <x v="4"/>
    <x v="0"/>
    <x v="0"/>
    <x v="0"/>
    <x v="0"/>
    <x v="1"/>
  </r>
  <r>
    <x v="15"/>
    <n v="59"/>
    <x v="1"/>
    <x v="11"/>
    <x v="0"/>
    <x v="0"/>
    <x v="1"/>
    <x v="0"/>
    <x v="0"/>
    <x v="0"/>
    <x v="0"/>
    <x v="1"/>
  </r>
  <r>
    <x v="15"/>
    <n v="59"/>
    <x v="1"/>
    <x v="12"/>
    <x v="0"/>
    <x v="0"/>
    <x v="1"/>
    <x v="0"/>
    <x v="0"/>
    <x v="0"/>
    <x v="0"/>
    <x v="1"/>
  </r>
  <r>
    <x v="15"/>
    <n v="59"/>
    <x v="1"/>
    <x v="13"/>
    <x v="0"/>
    <x v="0"/>
    <x v="3"/>
    <x v="0"/>
    <x v="0"/>
    <x v="0"/>
    <x v="0"/>
    <x v="1"/>
  </r>
  <r>
    <x v="15"/>
    <n v="59"/>
    <x v="1"/>
    <x v="14"/>
    <x v="0"/>
    <x v="0"/>
    <x v="0"/>
    <x v="0"/>
    <x v="0"/>
    <x v="0"/>
    <x v="0"/>
    <x v="1"/>
  </r>
  <r>
    <x v="15"/>
    <n v="59"/>
    <x v="1"/>
    <x v="15"/>
    <x v="0"/>
    <x v="0"/>
    <x v="2"/>
    <x v="0"/>
    <x v="0"/>
    <x v="0"/>
    <x v="0"/>
    <x v="1"/>
  </r>
  <r>
    <x v="15"/>
    <n v="59"/>
    <x v="1"/>
    <x v="16"/>
    <x v="0"/>
    <x v="0"/>
    <x v="2"/>
    <x v="0"/>
    <x v="0"/>
    <x v="0"/>
    <x v="0"/>
    <x v="1"/>
  </r>
  <r>
    <x v="15"/>
    <n v="59"/>
    <x v="1"/>
    <x v="17"/>
    <x v="0"/>
    <x v="0"/>
    <x v="3"/>
    <x v="0"/>
    <x v="0"/>
    <x v="0"/>
    <x v="0"/>
    <x v="1"/>
  </r>
  <r>
    <x v="15"/>
    <n v="59"/>
    <x v="1"/>
    <x v="18"/>
    <x v="0"/>
    <x v="0"/>
    <x v="1"/>
    <x v="0"/>
    <x v="0"/>
    <x v="0"/>
    <x v="0"/>
    <x v="1"/>
  </r>
  <r>
    <x v="15"/>
    <n v="59"/>
    <x v="1"/>
    <x v="19"/>
    <x v="0"/>
    <x v="0"/>
    <x v="3"/>
    <x v="0"/>
    <x v="0"/>
    <x v="0"/>
    <x v="0"/>
    <x v="1"/>
  </r>
  <r>
    <x v="15"/>
    <n v="59"/>
    <x v="1"/>
    <x v="20"/>
    <x v="0"/>
    <x v="0"/>
    <x v="1"/>
    <x v="0"/>
    <x v="0"/>
    <x v="0"/>
    <x v="0"/>
    <x v="1"/>
  </r>
  <r>
    <x v="15"/>
    <n v="59"/>
    <x v="1"/>
    <x v="21"/>
    <x v="0"/>
    <x v="0"/>
    <x v="0"/>
    <x v="0"/>
    <x v="0"/>
    <x v="0"/>
    <x v="0"/>
    <x v="1"/>
  </r>
  <r>
    <x v="15"/>
    <n v="59"/>
    <x v="1"/>
    <x v="22"/>
    <x v="0"/>
    <x v="0"/>
    <x v="3"/>
    <x v="0"/>
    <x v="0"/>
    <x v="0"/>
    <x v="0"/>
    <x v="1"/>
  </r>
  <r>
    <x v="15"/>
    <n v="59"/>
    <x v="1"/>
    <x v="23"/>
    <x v="0"/>
    <x v="0"/>
    <x v="4"/>
    <x v="0"/>
    <x v="0"/>
    <x v="0"/>
    <x v="0"/>
    <x v="1"/>
  </r>
  <r>
    <x v="15"/>
    <n v="59"/>
    <x v="1"/>
    <x v="24"/>
    <x v="0"/>
    <x v="0"/>
    <x v="4"/>
    <x v="0"/>
    <x v="0"/>
    <x v="0"/>
    <x v="0"/>
    <x v="1"/>
  </r>
  <r>
    <x v="15"/>
    <n v="59"/>
    <x v="1"/>
    <x v="25"/>
    <x v="0"/>
    <x v="0"/>
    <x v="4"/>
    <x v="0"/>
    <x v="0"/>
    <x v="0"/>
    <x v="0"/>
    <x v="1"/>
  </r>
  <r>
    <x v="15"/>
    <n v="59"/>
    <x v="2"/>
    <x v="0"/>
    <x v="0"/>
    <x v="0"/>
    <x v="0"/>
    <x v="0"/>
    <x v="0"/>
    <x v="0"/>
    <x v="0"/>
    <x v="1"/>
  </r>
  <r>
    <x v="15"/>
    <n v="59"/>
    <x v="2"/>
    <x v="1"/>
    <x v="0"/>
    <x v="0"/>
    <x v="0"/>
    <x v="0"/>
    <x v="0"/>
    <x v="0"/>
    <x v="0"/>
    <x v="1"/>
  </r>
  <r>
    <x v="15"/>
    <n v="59"/>
    <x v="2"/>
    <x v="2"/>
    <x v="0"/>
    <x v="0"/>
    <x v="1"/>
    <x v="0"/>
    <x v="0"/>
    <x v="0"/>
    <x v="0"/>
    <x v="1"/>
  </r>
  <r>
    <x v="15"/>
    <n v="59"/>
    <x v="2"/>
    <x v="3"/>
    <x v="0"/>
    <x v="0"/>
    <x v="1"/>
    <x v="0"/>
    <x v="0"/>
    <x v="0"/>
    <x v="0"/>
    <x v="1"/>
  </r>
  <r>
    <x v="15"/>
    <n v="59"/>
    <x v="2"/>
    <x v="4"/>
    <x v="0"/>
    <x v="0"/>
    <x v="1"/>
    <x v="0"/>
    <x v="0"/>
    <x v="0"/>
    <x v="0"/>
    <x v="1"/>
  </r>
  <r>
    <x v="15"/>
    <n v="59"/>
    <x v="2"/>
    <x v="5"/>
    <x v="0"/>
    <x v="0"/>
    <x v="4"/>
    <x v="0"/>
    <x v="0"/>
    <x v="0"/>
    <x v="0"/>
    <x v="1"/>
  </r>
  <r>
    <x v="15"/>
    <n v="59"/>
    <x v="2"/>
    <x v="6"/>
    <x v="0"/>
    <x v="0"/>
    <x v="0"/>
    <x v="0"/>
    <x v="0"/>
    <x v="0"/>
    <x v="0"/>
    <x v="1"/>
  </r>
  <r>
    <x v="15"/>
    <n v="59"/>
    <x v="2"/>
    <x v="7"/>
    <x v="0"/>
    <x v="0"/>
    <x v="4"/>
    <x v="0"/>
    <x v="0"/>
    <x v="0"/>
    <x v="0"/>
    <x v="1"/>
  </r>
  <r>
    <x v="15"/>
    <n v="59"/>
    <x v="2"/>
    <x v="8"/>
    <x v="0"/>
    <x v="0"/>
    <x v="3"/>
    <x v="0"/>
    <x v="0"/>
    <x v="0"/>
    <x v="0"/>
    <x v="1"/>
  </r>
  <r>
    <x v="15"/>
    <n v="59"/>
    <x v="2"/>
    <x v="9"/>
    <x v="0"/>
    <x v="0"/>
    <x v="2"/>
    <x v="0"/>
    <x v="0"/>
    <x v="0"/>
    <x v="0"/>
    <x v="1"/>
  </r>
  <r>
    <x v="15"/>
    <n v="59"/>
    <x v="2"/>
    <x v="10"/>
    <x v="0"/>
    <x v="0"/>
    <x v="4"/>
    <x v="0"/>
    <x v="0"/>
    <x v="0"/>
    <x v="0"/>
    <x v="1"/>
  </r>
  <r>
    <x v="15"/>
    <n v="59"/>
    <x v="2"/>
    <x v="11"/>
    <x v="0"/>
    <x v="0"/>
    <x v="0"/>
    <x v="0"/>
    <x v="0"/>
    <x v="0"/>
    <x v="0"/>
    <x v="1"/>
  </r>
  <r>
    <x v="15"/>
    <n v="59"/>
    <x v="2"/>
    <x v="12"/>
    <x v="0"/>
    <x v="0"/>
    <x v="3"/>
    <x v="0"/>
    <x v="0"/>
    <x v="0"/>
    <x v="0"/>
    <x v="1"/>
  </r>
  <r>
    <x v="15"/>
    <n v="59"/>
    <x v="2"/>
    <x v="13"/>
    <x v="0"/>
    <x v="0"/>
    <x v="1"/>
    <x v="0"/>
    <x v="0"/>
    <x v="0"/>
    <x v="0"/>
    <x v="1"/>
  </r>
  <r>
    <x v="15"/>
    <n v="59"/>
    <x v="2"/>
    <x v="14"/>
    <x v="0"/>
    <x v="0"/>
    <x v="1"/>
    <x v="0"/>
    <x v="0"/>
    <x v="0"/>
    <x v="0"/>
    <x v="1"/>
  </r>
  <r>
    <x v="15"/>
    <n v="59"/>
    <x v="2"/>
    <x v="15"/>
    <x v="0"/>
    <x v="0"/>
    <x v="2"/>
    <x v="0"/>
    <x v="0"/>
    <x v="0"/>
    <x v="0"/>
    <x v="1"/>
  </r>
  <r>
    <x v="15"/>
    <n v="59"/>
    <x v="2"/>
    <x v="16"/>
    <x v="0"/>
    <x v="0"/>
    <x v="0"/>
    <x v="0"/>
    <x v="0"/>
    <x v="0"/>
    <x v="0"/>
    <x v="1"/>
  </r>
  <r>
    <x v="15"/>
    <n v="59"/>
    <x v="2"/>
    <x v="17"/>
    <x v="0"/>
    <x v="0"/>
    <x v="3"/>
    <x v="0"/>
    <x v="0"/>
    <x v="0"/>
    <x v="0"/>
    <x v="1"/>
  </r>
  <r>
    <x v="15"/>
    <n v="59"/>
    <x v="2"/>
    <x v="18"/>
    <x v="0"/>
    <x v="0"/>
    <x v="2"/>
    <x v="0"/>
    <x v="0"/>
    <x v="0"/>
    <x v="0"/>
    <x v="1"/>
  </r>
  <r>
    <x v="15"/>
    <n v="59"/>
    <x v="2"/>
    <x v="19"/>
    <x v="0"/>
    <x v="0"/>
    <x v="3"/>
    <x v="0"/>
    <x v="0"/>
    <x v="0"/>
    <x v="0"/>
    <x v="1"/>
  </r>
  <r>
    <x v="15"/>
    <n v="59"/>
    <x v="2"/>
    <x v="20"/>
    <x v="0"/>
    <x v="0"/>
    <x v="2"/>
    <x v="0"/>
    <x v="0"/>
    <x v="0"/>
    <x v="0"/>
    <x v="1"/>
  </r>
  <r>
    <x v="15"/>
    <n v="59"/>
    <x v="2"/>
    <x v="21"/>
    <x v="0"/>
    <x v="0"/>
    <x v="3"/>
    <x v="0"/>
    <x v="0"/>
    <x v="0"/>
    <x v="0"/>
    <x v="1"/>
  </r>
  <r>
    <x v="15"/>
    <n v="59"/>
    <x v="2"/>
    <x v="22"/>
    <x v="0"/>
    <x v="0"/>
    <x v="4"/>
    <x v="0"/>
    <x v="0"/>
    <x v="0"/>
    <x v="0"/>
    <x v="1"/>
  </r>
  <r>
    <x v="15"/>
    <n v="59"/>
    <x v="2"/>
    <x v="23"/>
    <x v="0"/>
    <x v="0"/>
    <x v="2"/>
    <x v="0"/>
    <x v="0"/>
    <x v="0"/>
    <x v="0"/>
    <x v="1"/>
  </r>
  <r>
    <x v="15"/>
    <n v="59"/>
    <x v="2"/>
    <x v="24"/>
    <x v="0"/>
    <x v="0"/>
    <x v="4"/>
    <x v="0"/>
    <x v="0"/>
    <x v="0"/>
    <x v="0"/>
    <x v="1"/>
  </r>
  <r>
    <x v="15"/>
    <n v="59"/>
    <x v="3"/>
    <x v="0"/>
    <x v="0"/>
    <x v="0"/>
    <x v="1"/>
    <x v="0"/>
    <x v="0"/>
    <x v="0"/>
    <x v="0"/>
    <x v="2"/>
  </r>
  <r>
    <x v="15"/>
    <n v="59"/>
    <x v="3"/>
    <x v="1"/>
    <x v="0"/>
    <x v="0"/>
    <x v="1"/>
    <x v="0"/>
    <x v="0"/>
    <x v="0"/>
    <x v="0"/>
    <x v="2"/>
  </r>
  <r>
    <x v="15"/>
    <n v="59"/>
    <x v="3"/>
    <x v="2"/>
    <x v="0"/>
    <x v="0"/>
    <x v="2"/>
    <x v="0"/>
    <x v="0"/>
    <x v="0"/>
    <x v="0"/>
    <x v="2"/>
  </r>
  <r>
    <x v="15"/>
    <n v="59"/>
    <x v="3"/>
    <x v="3"/>
    <x v="0"/>
    <x v="0"/>
    <x v="4"/>
    <x v="0"/>
    <x v="0"/>
    <x v="0"/>
    <x v="0"/>
    <x v="2"/>
  </r>
  <r>
    <x v="15"/>
    <n v="59"/>
    <x v="3"/>
    <x v="4"/>
    <x v="0"/>
    <x v="0"/>
    <x v="1"/>
    <x v="0"/>
    <x v="0"/>
    <x v="0"/>
    <x v="0"/>
    <x v="2"/>
  </r>
  <r>
    <x v="15"/>
    <n v="59"/>
    <x v="3"/>
    <x v="5"/>
    <x v="0"/>
    <x v="0"/>
    <x v="4"/>
    <x v="0"/>
    <x v="0"/>
    <x v="0"/>
    <x v="0"/>
    <x v="2"/>
  </r>
  <r>
    <x v="15"/>
    <n v="59"/>
    <x v="3"/>
    <x v="6"/>
    <x v="0"/>
    <x v="0"/>
    <x v="0"/>
    <x v="0"/>
    <x v="0"/>
    <x v="0"/>
    <x v="0"/>
    <x v="2"/>
  </r>
  <r>
    <x v="15"/>
    <n v="59"/>
    <x v="3"/>
    <x v="7"/>
    <x v="0"/>
    <x v="0"/>
    <x v="2"/>
    <x v="0"/>
    <x v="0"/>
    <x v="0"/>
    <x v="0"/>
    <x v="2"/>
  </r>
  <r>
    <x v="15"/>
    <n v="59"/>
    <x v="3"/>
    <x v="8"/>
    <x v="0"/>
    <x v="0"/>
    <x v="1"/>
    <x v="0"/>
    <x v="0"/>
    <x v="0"/>
    <x v="0"/>
    <x v="2"/>
  </r>
  <r>
    <x v="15"/>
    <n v="59"/>
    <x v="3"/>
    <x v="9"/>
    <x v="0"/>
    <x v="0"/>
    <x v="2"/>
    <x v="0"/>
    <x v="0"/>
    <x v="0"/>
    <x v="0"/>
    <x v="2"/>
  </r>
  <r>
    <x v="15"/>
    <n v="59"/>
    <x v="3"/>
    <x v="10"/>
    <x v="0"/>
    <x v="0"/>
    <x v="4"/>
    <x v="0"/>
    <x v="0"/>
    <x v="0"/>
    <x v="0"/>
    <x v="2"/>
  </r>
  <r>
    <x v="15"/>
    <n v="59"/>
    <x v="3"/>
    <x v="11"/>
    <x v="0"/>
    <x v="0"/>
    <x v="0"/>
    <x v="0"/>
    <x v="0"/>
    <x v="0"/>
    <x v="0"/>
    <x v="2"/>
  </r>
  <r>
    <x v="15"/>
    <n v="59"/>
    <x v="3"/>
    <x v="12"/>
    <x v="0"/>
    <x v="0"/>
    <x v="2"/>
    <x v="0"/>
    <x v="0"/>
    <x v="0"/>
    <x v="0"/>
    <x v="2"/>
  </r>
  <r>
    <x v="15"/>
    <n v="59"/>
    <x v="3"/>
    <x v="13"/>
    <x v="0"/>
    <x v="0"/>
    <x v="4"/>
    <x v="0"/>
    <x v="0"/>
    <x v="0"/>
    <x v="0"/>
    <x v="2"/>
  </r>
  <r>
    <x v="15"/>
    <n v="59"/>
    <x v="3"/>
    <x v="14"/>
    <x v="0"/>
    <x v="0"/>
    <x v="0"/>
    <x v="0"/>
    <x v="0"/>
    <x v="0"/>
    <x v="0"/>
    <x v="2"/>
  </r>
  <r>
    <x v="15"/>
    <n v="59"/>
    <x v="3"/>
    <x v="15"/>
    <x v="0"/>
    <x v="0"/>
    <x v="1"/>
    <x v="0"/>
    <x v="0"/>
    <x v="0"/>
    <x v="0"/>
    <x v="2"/>
  </r>
  <r>
    <x v="15"/>
    <n v="59"/>
    <x v="3"/>
    <x v="16"/>
    <x v="0"/>
    <x v="0"/>
    <x v="3"/>
    <x v="0"/>
    <x v="0"/>
    <x v="0"/>
    <x v="0"/>
    <x v="2"/>
  </r>
  <r>
    <x v="15"/>
    <n v="59"/>
    <x v="3"/>
    <x v="17"/>
    <x v="0"/>
    <x v="0"/>
    <x v="3"/>
    <x v="0"/>
    <x v="0"/>
    <x v="0"/>
    <x v="0"/>
    <x v="2"/>
  </r>
  <r>
    <x v="15"/>
    <n v="59"/>
    <x v="3"/>
    <x v="18"/>
    <x v="0"/>
    <x v="0"/>
    <x v="1"/>
    <x v="0"/>
    <x v="0"/>
    <x v="0"/>
    <x v="0"/>
    <x v="2"/>
  </r>
  <r>
    <x v="15"/>
    <n v="59"/>
    <x v="3"/>
    <x v="19"/>
    <x v="0"/>
    <x v="0"/>
    <x v="2"/>
    <x v="0"/>
    <x v="0"/>
    <x v="0"/>
    <x v="0"/>
    <x v="2"/>
  </r>
  <r>
    <x v="15"/>
    <n v="59"/>
    <x v="3"/>
    <x v="20"/>
    <x v="0"/>
    <x v="0"/>
    <x v="4"/>
    <x v="0"/>
    <x v="0"/>
    <x v="0"/>
    <x v="0"/>
    <x v="2"/>
  </r>
  <r>
    <x v="15"/>
    <n v="59"/>
    <x v="3"/>
    <x v="21"/>
    <x v="0"/>
    <x v="0"/>
    <x v="0"/>
    <x v="0"/>
    <x v="0"/>
    <x v="0"/>
    <x v="0"/>
    <x v="2"/>
  </r>
  <r>
    <x v="15"/>
    <n v="59"/>
    <x v="3"/>
    <x v="22"/>
    <x v="0"/>
    <x v="0"/>
    <x v="4"/>
    <x v="0"/>
    <x v="0"/>
    <x v="0"/>
    <x v="0"/>
    <x v="2"/>
  </r>
  <r>
    <x v="15"/>
    <n v="59"/>
    <x v="3"/>
    <x v="23"/>
    <x v="0"/>
    <x v="0"/>
    <x v="3"/>
    <x v="0"/>
    <x v="0"/>
    <x v="0"/>
    <x v="0"/>
    <x v="2"/>
  </r>
  <r>
    <x v="15"/>
    <n v="59"/>
    <x v="3"/>
    <x v="24"/>
    <x v="0"/>
    <x v="0"/>
    <x v="3"/>
    <x v="0"/>
    <x v="0"/>
    <x v="0"/>
    <x v="0"/>
    <x v="2"/>
  </r>
  <r>
    <x v="15"/>
    <n v="59"/>
    <x v="3"/>
    <x v="25"/>
    <x v="0"/>
    <x v="0"/>
    <x v="1"/>
    <x v="0"/>
    <x v="0"/>
    <x v="0"/>
    <x v="0"/>
    <x v="2"/>
  </r>
  <r>
    <x v="15"/>
    <n v="59"/>
    <x v="3"/>
    <x v="26"/>
    <x v="0"/>
    <x v="0"/>
    <x v="3"/>
    <x v="0"/>
    <x v="0"/>
    <x v="0"/>
    <x v="0"/>
    <x v="2"/>
  </r>
  <r>
    <x v="1"/>
    <m/>
    <x v="4"/>
    <x v="27"/>
    <x v="0"/>
    <x v="1"/>
    <x v="5"/>
    <x v="1"/>
    <x v="1"/>
    <x v="1"/>
    <x v="1"/>
    <x v="3"/>
  </r>
  <r>
    <x v="16"/>
    <n v="60"/>
    <x v="0"/>
    <x v="0"/>
    <x v="0"/>
    <x v="0"/>
    <x v="3"/>
    <x v="0"/>
    <x v="0"/>
    <x v="0"/>
    <x v="0"/>
    <x v="1"/>
  </r>
  <r>
    <x v="16"/>
    <n v="60"/>
    <x v="0"/>
    <x v="1"/>
    <x v="0"/>
    <x v="0"/>
    <x v="2"/>
    <x v="0"/>
    <x v="0"/>
    <x v="0"/>
    <x v="0"/>
    <x v="1"/>
  </r>
  <r>
    <x v="16"/>
    <n v="60"/>
    <x v="0"/>
    <x v="2"/>
    <x v="0"/>
    <x v="0"/>
    <x v="4"/>
    <x v="0"/>
    <x v="0"/>
    <x v="0"/>
    <x v="0"/>
    <x v="1"/>
  </r>
  <r>
    <x v="16"/>
    <n v="60"/>
    <x v="0"/>
    <x v="3"/>
    <x v="0"/>
    <x v="0"/>
    <x v="3"/>
    <x v="0"/>
    <x v="0"/>
    <x v="0"/>
    <x v="0"/>
    <x v="1"/>
  </r>
  <r>
    <x v="16"/>
    <n v="60"/>
    <x v="0"/>
    <x v="4"/>
    <x v="0"/>
    <x v="0"/>
    <x v="1"/>
    <x v="0"/>
    <x v="0"/>
    <x v="0"/>
    <x v="0"/>
    <x v="1"/>
  </r>
  <r>
    <x v="16"/>
    <n v="60"/>
    <x v="0"/>
    <x v="5"/>
    <x v="0"/>
    <x v="0"/>
    <x v="4"/>
    <x v="0"/>
    <x v="0"/>
    <x v="0"/>
    <x v="0"/>
    <x v="1"/>
  </r>
  <r>
    <x v="16"/>
    <n v="60"/>
    <x v="0"/>
    <x v="6"/>
    <x v="0"/>
    <x v="0"/>
    <x v="1"/>
    <x v="0"/>
    <x v="0"/>
    <x v="0"/>
    <x v="0"/>
    <x v="1"/>
  </r>
  <r>
    <x v="16"/>
    <n v="60"/>
    <x v="0"/>
    <x v="7"/>
    <x v="0"/>
    <x v="0"/>
    <x v="2"/>
    <x v="0"/>
    <x v="0"/>
    <x v="0"/>
    <x v="0"/>
    <x v="1"/>
  </r>
  <r>
    <x v="16"/>
    <n v="60"/>
    <x v="0"/>
    <x v="8"/>
    <x v="0"/>
    <x v="0"/>
    <x v="3"/>
    <x v="0"/>
    <x v="0"/>
    <x v="0"/>
    <x v="0"/>
    <x v="1"/>
  </r>
  <r>
    <x v="16"/>
    <n v="60"/>
    <x v="0"/>
    <x v="9"/>
    <x v="0"/>
    <x v="0"/>
    <x v="3"/>
    <x v="0"/>
    <x v="0"/>
    <x v="0"/>
    <x v="0"/>
    <x v="1"/>
  </r>
  <r>
    <x v="16"/>
    <n v="60"/>
    <x v="0"/>
    <x v="10"/>
    <x v="0"/>
    <x v="0"/>
    <x v="1"/>
    <x v="0"/>
    <x v="0"/>
    <x v="0"/>
    <x v="0"/>
    <x v="1"/>
  </r>
  <r>
    <x v="16"/>
    <n v="60"/>
    <x v="0"/>
    <x v="11"/>
    <x v="0"/>
    <x v="0"/>
    <x v="0"/>
    <x v="0"/>
    <x v="0"/>
    <x v="0"/>
    <x v="0"/>
    <x v="1"/>
  </r>
  <r>
    <x v="16"/>
    <n v="60"/>
    <x v="0"/>
    <x v="12"/>
    <x v="0"/>
    <x v="0"/>
    <x v="1"/>
    <x v="0"/>
    <x v="0"/>
    <x v="0"/>
    <x v="0"/>
    <x v="1"/>
  </r>
  <r>
    <x v="16"/>
    <n v="60"/>
    <x v="0"/>
    <x v="13"/>
    <x v="0"/>
    <x v="0"/>
    <x v="3"/>
    <x v="0"/>
    <x v="0"/>
    <x v="0"/>
    <x v="0"/>
    <x v="1"/>
  </r>
  <r>
    <x v="16"/>
    <n v="60"/>
    <x v="0"/>
    <x v="14"/>
    <x v="0"/>
    <x v="0"/>
    <x v="4"/>
    <x v="0"/>
    <x v="0"/>
    <x v="0"/>
    <x v="0"/>
    <x v="1"/>
  </r>
  <r>
    <x v="16"/>
    <n v="60"/>
    <x v="0"/>
    <x v="15"/>
    <x v="0"/>
    <x v="0"/>
    <x v="1"/>
    <x v="0"/>
    <x v="0"/>
    <x v="0"/>
    <x v="0"/>
    <x v="1"/>
  </r>
  <r>
    <x v="16"/>
    <n v="60"/>
    <x v="0"/>
    <x v="16"/>
    <x v="0"/>
    <x v="0"/>
    <x v="0"/>
    <x v="0"/>
    <x v="0"/>
    <x v="0"/>
    <x v="0"/>
    <x v="1"/>
  </r>
  <r>
    <x v="16"/>
    <n v="60"/>
    <x v="0"/>
    <x v="17"/>
    <x v="0"/>
    <x v="0"/>
    <x v="2"/>
    <x v="0"/>
    <x v="0"/>
    <x v="0"/>
    <x v="0"/>
    <x v="1"/>
  </r>
  <r>
    <x v="16"/>
    <n v="60"/>
    <x v="0"/>
    <x v="18"/>
    <x v="0"/>
    <x v="0"/>
    <x v="5"/>
    <x v="0"/>
    <x v="0"/>
    <x v="0"/>
    <x v="0"/>
    <x v="1"/>
  </r>
  <r>
    <x v="16"/>
    <n v="60"/>
    <x v="0"/>
    <x v="19"/>
    <x v="0"/>
    <x v="0"/>
    <x v="3"/>
    <x v="0"/>
    <x v="0"/>
    <x v="0"/>
    <x v="0"/>
    <x v="1"/>
  </r>
  <r>
    <x v="16"/>
    <n v="60"/>
    <x v="0"/>
    <x v="20"/>
    <x v="0"/>
    <x v="0"/>
    <x v="4"/>
    <x v="0"/>
    <x v="0"/>
    <x v="0"/>
    <x v="0"/>
    <x v="1"/>
  </r>
  <r>
    <x v="16"/>
    <n v="60"/>
    <x v="0"/>
    <x v="21"/>
    <x v="0"/>
    <x v="0"/>
    <x v="0"/>
    <x v="0"/>
    <x v="0"/>
    <x v="0"/>
    <x v="0"/>
    <x v="1"/>
  </r>
  <r>
    <x v="16"/>
    <n v="60"/>
    <x v="0"/>
    <x v="22"/>
    <x v="0"/>
    <x v="0"/>
    <x v="2"/>
    <x v="0"/>
    <x v="0"/>
    <x v="0"/>
    <x v="0"/>
    <x v="1"/>
  </r>
  <r>
    <x v="16"/>
    <n v="60"/>
    <x v="0"/>
    <x v="23"/>
    <x v="0"/>
    <x v="0"/>
    <x v="1"/>
    <x v="0"/>
    <x v="0"/>
    <x v="0"/>
    <x v="0"/>
    <x v="1"/>
  </r>
  <r>
    <x v="16"/>
    <n v="60"/>
    <x v="0"/>
    <x v="24"/>
    <x v="0"/>
    <x v="0"/>
    <x v="1"/>
    <x v="0"/>
    <x v="0"/>
    <x v="0"/>
    <x v="0"/>
    <x v="1"/>
  </r>
  <r>
    <x v="16"/>
    <n v="60"/>
    <x v="1"/>
    <x v="0"/>
    <x v="0"/>
    <x v="0"/>
    <x v="4"/>
    <x v="0"/>
    <x v="0"/>
    <x v="0"/>
    <x v="0"/>
    <x v="0"/>
  </r>
  <r>
    <x v="16"/>
    <n v="60"/>
    <x v="1"/>
    <x v="1"/>
    <x v="0"/>
    <x v="0"/>
    <x v="3"/>
    <x v="0"/>
    <x v="0"/>
    <x v="0"/>
    <x v="0"/>
    <x v="0"/>
  </r>
  <r>
    <x v="16"/>
    <n v="60"/>
    <x v="1"/>
    <x v="2"/>
    <x v="0"/>
    <x v="0"/>
    <x v="0"/>
    <x v="0"/>
    <x v="0"/>
    <x v="0"/>
    <x v="0"/>
    <x v="0"/>
  </r>
  <r>
    <x v="16"/>
    <n v="60"/>
    <x v="1"/>
    <x v="3"/>
    <x v="0"/>
    <x v="0"/>
    <x v="0"/>
    <x v="0"/>
    <x v="0"/>
    <x v="0"/>
    <x v="0"/>
    <x v="0"/>
  </r>
  <r>
    <x v="16"/>
    <n v="60"/>
    <x v="1"/>
    <x v="4"/>
    <x v="0"/>
    <x v="0"/>
    <x v="2"/>
    <x v="0"/>
    <x v="0"/>
    <x v="0"/>
    <x v="0"/>
    <x v="0"/>
  </r>
  <r>
    <x v="16"/>
    <n v="60"/>
    <x v="1"/>
    <x v="5"/>
    <x v="0"/>
    <x v="0"/>
    <x v="1"/>
    <x v="0"/>
    <x v="0"/>
    <x v="0"/>
    <x v="0"/>
    <x v="0"/>
  </r>
  <r>
    <x v="16"/>
    <n v="60"/>
    <x v="1"/>
    <x v="6"/>
    <x v="0"/>
    <x v="0"/>
    <x v="2"/>
    <x v="0"/>
    <x v="0"/>
    <x v="0"/>
    <x v="0"/>
    <x v="0"/>
  </r>
  <r>
    <x v="16"/>
    <n v="60"/>
    <x v="1"/>
    <x v="7"/>
    <x v="0"/>
    <x v="0"/>
    <x v="1"/>
    <x v="0"/>
    <x v="0"/>
    <x v="0"/>
    <x v="0"/>
    <x v="0"/>
  </r>
  <r>
    <x v="16"/>
    <n v="60"/>
    <x v="1"/>
    <x v="8"/>
    <x v="0"/>
    <x v="0"/>
    <x v="3"/>
    <x v="0"/>
    <x v="0"/>
    <x v="0"/>
    <x v="0"/>
    <x v="0"/>
  </r>
  <r>
    <x v="16"/>
    <n v="60"/>
    <x v="1"/>
    <x v="9"/>
    <x v="0"/>
    <x v="0"/>
    <x v="0"/>
    <x v="0"/>
    <x v="0"/>
    <x v="0"/>
    <x v="0"/>
    <x v="0"/>
  </r>
  <r>
    <x v="16"/>
    <n v="60"/>
    <x v="1"/>
    <x v="10"/>
    <x v="0"/>
    <x v="0"/>
    <x v="1"/>
    <x v="0"/>
    <x v="0"/>
    <x v="0"/>
    <x v="0"/>
    <x v="0"/>
  </r>
  <r>
    <x v="16"/>
    <n v="60"/>
    <x v="1"/>
    <x v="11"/>
    <x v="0"/>
    <x v="0"/>
    <x v="1"/>
    <x v="0"/>
    <x v="0"/>
    <x v="0"/>
    <x v="0"/>
    <x v="0"/>
  </r>
  <r>
    <x v="16"/>
    <n v="60"/>
    <x v="1"/>
    <x v="12"/>
    <x v="0"/>
    <x v="0"/>
    <x v="2"/>
    <x v="0"/>
    <x v="0"/>
    <x v="0"/>
    <x v="0"/>
    <x v="0"/>
  </r>
  <r>
    <x v="16"/>
    <n v="60"/>
    <x v="1"/>
    <x v="13"/>
    <x v="0"/>
    <x v="0"/>
    <x v="3"/>
    <x v="0"/>
    <x v="0"/>
    <x v="0"/>
    <x v="0"/>
    <x v="0"/>
  </r>
  <r>
    <x v="16"/>
    <n v="60"/>
    <x v="1"/>
    <x v="14"/>
    <x v="0"/>
    <x v="0"/>
    <x v="2"/>
    <x v="0"/>
    <x v="0"/>
    <x v="0"/>
    <x v="0"/>
    <x v="0"/>
  </r>
  <r>
    <x v="16"/>
    <n v="60"/>
    <x v="1"/>
    <x v="15"/>
    <x v="0"/>
    <x v="0"/>
    <x v="0"/>
    <x v="0"/>
    <x v="0"/>
    <x v="0"/>
    <x v="0"/>
    <x v="0"/>
  </r>
  <r>
    <x v="16"/>
    <n v="60"/>
    <x v="1"/>
    <x v="16"/>
    <x v="0"/>
    <x v="0"/>
    <x v="4"/>
    <x v="0"/>
    <x v="0"/>
    <x v="0"/>
    <x v="0"/>
    <x v="0"/>
  </r>
  <r>
    <x v="16"/>
    <n v="60"/>
    <x v="1"/>
    <x v="17"/>
    <x v="0"/>
    <x v="0"/>
    <x v="0"/>
    <x v="0"/>
    <x v="0"/>
    <x v="0"/>
    <x v="0"/>
    <x v="0"/>
  </r>
  <r>
    <x v="16"/>
    <n v="60"/>
    <x v="1"/>
    <x v="18"/>
    <x v="0"/>
    <x v="0"/>
    <x v="4"/>
    <x v="0"/>
    <x v="0"/>
    <x v="0"/>
    <x v="0"/>
    <x v="0"/>
  </r>
  <r>
    <x v="16"/>
    <n v="60"/>
    <x v="1"/>
    <x v="19"/>
    <x v="0"/>
    <x v="0"/>
    <x v="4"/>
    <x v="0"/>
    <x v="0"/>
    <x v="0"/>
    <x v="0"/>
    <x v="0"/>
  </r>
  <r>
    <x v="16"/>
    <n v="60"/>
    <x v="1"/>
    <x v="20"/>
    <x v="0"/>
    <x v="0"/>
    <x v="3"/>
    <x v="0"/>
    <x v="0"/>
    <x v="0"/>
    <x v="0"/>
    <x v="0"/>
  </r>
  <r>
    <x v="16"/>
    <n v="60"/>
    <x v="1"/>
    <x v="21"/>
    <x v="0"/>
    <x v="0"/>
    <x v="2"/>
    <x v="0"/>
    <x v="0"/>
    <x v="0"/>
    <x v="0"/>
    <x v="0"/>
  </r>
  <r>
    <x v="16"/>
    <n v="60"/>
    <x v="1"/>
    <x v="22"/>
    <x v="0"/>
    <x v="0"/>
    <x v="1"/>
    <x v="0"/>
    <x v="0"/>
    <x v="0"/>
    <x v="0"/>
    <x v="0"/>
  </r>
  <r>
    <x v="16"/>
    <n v="60"/>
    <x v="2"/>
    <x v="0"/>
    <x v="0"/>
    <x v="0"/>
    <x v="0"/>
    <x v="0"/>
    <x v="0"/>
    <x v="0"/>
    <x v="0"/>
    <x v="1"/>
  </r>
  <r>
    <x v="16"/>
    <n v="60"/>
    <x v="2"/>
    <x v="1"/>
    <x v="0"/>
    <x v="0"/>
    <x v="4"/>
    <x v="0"/>
    <x v="0"/>
    <x v="0"/>
    <x v="0"/>
    <x v="1"/>
  </r>
  <r>
    <x v="16"/>
    <n v="60"/>
    <x v="2"/>
    <x v="2"/>
    <x v="0"/>
    <x v="0"/>
    <x v="0"/>
    <x v="0"/>
    <x v="0"/>
    <x v="0"/>
    <x v="0"/>
    <x v="1"/>
  </r>
  <r>
    <x v="16"/>
    <n v="60"/>
    <x v="2"/>
    <x v="3"/>
    <x v="0"/>
    <x v="0"/>
    <x v="4"/>
    <x v="0"/>
    <x v="0"/>
    <x v="0"/>
    <x v="0"/>
    <x v="1"/>
  </r>
  <r>
    <x v="16"/>
    <n v="60"/>
    <x v="2"/>
    <x v="4"/>
    <x v="0"/>
    <x v="0"/>
    <x v="3"/>
    <x v="0"/>
    <x v="0"/>
    <x v="0"/>
    <x v="0"/>
    <x v="1"/>
  </r>
  <r>
    <x v="16"/>
    <n v="60"/>
    <x v="2"/>
    <x v="5"/>
    <x v="0"/>
    <x v="0"/>
    <x v="3"/>
    <x v="0"/>
    <x v="0"/>
    <x v="0"/>
    <x v="0"/>
    <x v="1"/>
  </r>
  <r>
    <x v="16"/>
    <n v="60"/>
    <x v="2"/>
    <x v="6"/>
    <x v="0"/>
    <x v="0"/>
    <x v="1"/>
    <x v="0"/>
    <x v="0"/>
    <x v="0"/>
    <x v="0"/>
    <x v="1"/>
  </r>
  <r>
    <x v="16"/>
    <n v="60"/>
    <x v="2"/>
    <x v="7"/>
    <x v="0"/>
    <x v="0"/>
    <x v="1"/>
    <x v="0"/>
    <x v="0"/>
    <x v="0"/>
    <x v="0"/>
    <x v="1"/>
  </r>
  <r>
    <x v="16"/>
    <n v="60"/>
    <x v="2"/>
    <x v="8"/>
    <x v="0"/>
    <x v="0"/>
    <x v="1"/>
    <x v="0"/>
    <x v="0"/>
    <x v="0"/>
    <x v="0"/>
    <x v="1"/>
  </r>
  <r>
    <x v="16"/>
    <n v="60"/>
    <x v="2"/>
    <x v="9"/>
    <x v="0"/>
    <x v="0"/>
    <x v="1"/>
    <x v="0"/>
    <x v="0"/>
    <x v="0"/>
    <x v="0"/>
    <x v="1"/>
  </r>
  <r>
    <x v="16"/>
    <n v="60"/>
    <x v="2"/>
    <x v="10"/>
    <x v="0"/>
    <x v="0"/>
    <x v="3"/>
    <x v="0"/>
    <x v="0"/>
    <x v="0"/>
    <x v="0"/>
    <x v="1"/>
  </r>
  <r>
    <x v="16"/>
    <n v="60"/>
    <x v="2"/>
    <x v="11"/>
    <x v="0"/>
    <x v="0"/>
    <x v="2"/>
    <x v="0"/>
    <x v="0"/>
    <x v="0"/>
    <x v="0"/>
    <x v="1"/>
  </r>
  <r>
    <x v="16"/>
    <n v="60"/>
    <x v="2"/>
    <x v="12"/>
    <x v="0"/>
    <x v="0"/>
    <x v="3"/>
    <x v="0"/>
    <x v="0"/>
    <x v="0"/>
    <x v="0"/>
    <x v="1"/>
  </r>
  <r>
    <x v="16"/>
    <n v="60"/>
    <x v="2"/>
    <x v="13"/>
    <x v="0"/>
    <x v="0"/>
    <x v="3"/>
    <x v="0"/>
    <x v="0"/>
    <x v="0"/>
    <x v="0"/>
    <x v="1"/>
  </r>
  <r>
    <x v="16"/>
    <n v="60"/>
    <x v="2"/>
    <x v="14"/>
    <x v="0"/>
    <x v="0"/>
    <x v="3"/>
    <x v="0"/>
    <x v="0"/>
    <x v="0"/>
    <x v="0"/>
    <x v="1"/>
  </r>
  <r>
    <x v="16"/>
    <n v="60"/>
    <x v="2"/>
    <x v="15"/>
    <x v="0"/>
    <x v="0"/>
    <x v="2"/>
    <x v="0"/>
    <x v="0"/>
    <x v="0"/>
    <x v="0"/>
    <x v="1"/>
  </r>
  <r>
    <x v="16"/>
    <n v="60"/>
    <x v="2"/>
    <x v="16"/>
    <x v="0"/>
    <x v="0"/>
    <x v="3"/>
    <x v="0"/>
    <x v="0"/>
    <x v="0"/>
    <x v="0"/>
    <x v="1"/>
  </r>
  <r>
    <x v="16"/>
    <n v="60"/>
    <x v="2"/>
    <x v="17"/>
    <x v="0"/>
    <x v="0"/>
    <x v="1"/>
    <x v="0"/>
    <x v="0"/>
    <x v="0"/>
    <x v="0"/>
    <x v="1"/>
  </r>
  <r>
    <x v="16"/>
    <n v="60"/>
    <x v="2"/>
    <x v="18"/>
    <x v="0"/>
    <x v="0"/>
    <x v="3"/>
    <x v="0"/>
    <x v="0"/>
    <x v="0"/>
    <x v="0"/>
    <x v="1"/>
  </r>
  <r>
    <x v="16"/>
    <n v="60"/>
    <x v="2"/>
    <x v="19"/>
    <x v="0"/>
    <x v="0"/>
    <x v="0"/>
    <x v="0"/>
    <x v="0"/>
    <x v="0"/>
    <x v="0"/>
    <x v="1"/>
  </r>
  <r>
    <x v="16"/>
    <n v="60"/>
    <x v="2"/>
    <x v="20"/>
    <x v="0"/>
    <x v="0"/>
    <x v="2"/>
    <x v="0"/>
    <x v="0"/>
    <x v="0"/>
    <x v="0"/>
    <x v="1"/>
  </r>
  <r>
    <x v="16"/>
    <n v="60"/>
    <x v="2"/>
    <x v="21"/>
    <x v="0"/>
    <x v="0"/>
    <x v="0"/>
    <x v="0"/>
    <x v="0"/>
    <x v="0"/>
    <x v="0"/>
    <x v="1"/>
  </r>
  <r>
    <x v="16"/>
    <n v="60"/>
    <x v="2"/>
    <x v="22"/>
    <x v="0"/>
    <x v="0"/>
    <x v="1"/>
    <x v="0"/>
    <x v="0"/>
    <x v="0"/>
    <x v="0"/>
    <x v="1"/>
  </r>
  <r>
    <x v="16"/>
    <n v="60"/>
    <x v="2"/>
    <x v="23"/>
    <x v="0"/>
    <x v="0"/>
    <x v="4"/>
    <x v="0"/>
    <x v="0"/>
    <x v="0"/>
    <x v="0"/>
    <x v="1"/>
  </r>
  <r>
    <x v="16"/>
    <n v="60"/>
    <x v="2"/>
    <x v="24"/>
    <x v="0"/>
    <x v="0"/>
    <x v="1"/>
    <x v="0"/>
    <x v="0"/>
    <x v="0"/>
    <x v="0"/>
    <x v="1"/>
  </r>
  <r>
    <x v="16"/>
    <n v="60"/>
    <x v="3"/>
    <x v="0"/>
    <x v="0"/>
    <x v="0"/>
    <x v="3"/>
    <x v="0"/>
    <x v="0"/>
    <x v="0"/>
    <x v="0"/>
    <x v="2"/>
  </r>
  <r>
    <x v="16"/>
    <n v="60"/>
    <x v="3"/>
    <x v="1"/>
    <x v="0"/>
    <x v="0"/>
    <x v="1"/>
    <x v="0"/>
    <x v="0"/>
    <x v="0"/>
    <x v="0"/>
    <x v="2"/>
  </r>
  <r>
    <x v="16"/>
    <n v="60"/>
    <x v="3"/>
    <x v="2"/>
    <x v="0"/>
    <x v="0"/>
    <x v="3"/>
    <x v="0"/>
    <x v="0"/>
    <x v="0"/>
    <x v="0"/>
    <x v="2"/>
  </r>
  <r>
    <x v="16"/>
    <n v="60"/>
    <x v="3"/>
    <x v="3"/>
    <x v="0"/>
    <x v="0"/>
    <x v="4"/>
    <x v="0"/>
    <x v="0"/>
    <x v="0"/>
    <x v="0"/>
    <x v="2"/>
  </r>
  <r>
    <x v="16"/>
    <n v="60"/>
    <x v="3"/>
    <x v="4"/>
    <x v="0"/>
    <x v="0"/>
    <x v="3"/>
    <x v="0"/>
    <x v="0"/>
    <x v="0"/>
    <x v="0"/>
    <x v="2"/>
  </r>
  <r>
    <x v="16"/>
    <n v="60"/>
    <x v="3"/>
    <x v="5"/>
    <x v="0"/>
    <x v="0"/>
    <x v="2"/>
    <x v="0"/>
    <x v="0"/>
    <x v="0"/>
    <x v="0"/>
    <x v="2"/>
  </r>
  <r>
    <x v="16"/>
    <n v="60"/>
    <x v="3"/>
    <x v="6"/>
    <x v="0"/>
    <x v="0"/>
    <x v="0"/>
    <x v="0"/>
    <x v="0"/>
    <x v="0"/>
    <x v="0"/>
    <x v="2"/>
  </r>
  <r>
    <x v="16"/>
    <n v="60"/>
    <x v="3"/>
    <x v="7"/>
    <x v="0"/>
    <x v="0"/>
    <x v="1"/>
    <x v="0"/>
    <x v="0"/>
    <x v="0"/>
    <x v="0"/>
    <x v="2"/>
  </r>
  <r>
    <x v="16"/>
    <n v="60"/>
    <x v="3"/>
    <x v="8"/>
    <x v="0"/>
    <x v="0"/>
    <x v="0"/>
    <x v="0"/>
    <x v="0"/>
    <x v="0"/>
    <x v="0"/>
    <x v="2"/>
  </r>
  <r>
    <x v="16"/>
    <n v="60"/>
    <x v="3"/>
    <x v="9"/>
    <x v="0"/>
    <x v="0"/>
    <x v="3"/>
    <x v="0"/>
    <x v="0"/>
    <x v="0"/>
    <x v="0"/>
    <x v="2"/>
  </r>
  <r>
    <x v="16"/>
    <n v="60"/>
    <x v="3"/>
    <x v="10"/>
    <x v="0"/>
    <x v="0"/>
    <x v="3"/>
    <x v="0"/>
    <x v="0"/>
    <x v="0"/>
    <x v="0"/>
    <x v="2"/>
  </r>
  <r>
    <x v="16"/>
    <n v="60"/>
    <x v="3"/>
    <x v="11"/>
    <x v="0"/>
    <x v="0"/>
    <x v="1"/>
    <x v="0"/>
    <x v="0"/>
    <x v="0"/>
    <x v="0"/>
    <x v="2"/>
  </r>
  <r>
    <x v="16"/>
    <n v="60"/>
    <x v="3"/>
    <x v="12"/>
    <x v="0"/>
    <x v="0"/>
    <x v="1"/>
    <x v="0"/>
    <x v="0"/>
    <x v="0"/>
    <x v="0"/>
    <x v="2"/>
  </r>
  <r>
    <x v="16"/>
    <n v="60"/>
    <x v="3"/>
    <x v="13"/>
    <x v="0"/>
    <x v="0"/>
    <x v="2"/>
    <x v="0"/>
    <x v="0"/>
    <x v="0"/>
    <x v="0"/>
    <x v="2"/>
  </r>
  <r>
    <x v="16"/>
    <n v="60"/>
    <x v="3"/>
    <x v="14"/>
    <x v="0"/>
    <x v="0"/>
    <x v="0"/>
    <x v="0"/>
    <x v="0"/>
    <x v="0"/>
    <x v="0"/>
    <x v="2"/>
  </r>
  <r>
    <x v="16"/>
    <n v="60"/>
    <x v="3"/>
    <x v="15"/>
    <x v="0"/>
    <x v="0"/>
    <x v="3"/>
    <x v="0"/>
    <x v="0"/>
    <x v="0"/>
    <x v="0"/>
    <x v="2"/>
  </r>
  <r>
    <x v="16"/>
    <n v="60"/>
    <x v="3"/>
    <x v="16"/>
    <x v="0"/>
    <x v="0"/>
    <x v="3"/>
    <x v="0"/>
    <x v="0"/>
    <x v="0"/>
    <x v="0"/>
    <x v="2"/>
  </r>
  <r>
    <x v="16"/>
    <n v="60"/>
    <x v="3"/>
    <x v="17"/>
    <x v="0"/>
    <x v="0"/>
    <x v="1"/>
    <x v="0"/>
    <x v="0"/>
    <x v="0"/>
    <x v="0"/>
    <x v="2"/>
  </r>
  <r>
    <x v="16"/>
    <n v="60"/>
    <x v="3"/>
    <x v="18"/>
    <x v="0"/>
    <x v="0"/>
    <x v="1"/>
    <x v="0"/>
    <x v="0"/>
    <x v="0"/>
    <x v="0"/>
    <x v="2"/>
  </r>
  <r>
    <x v="16"/>
    <n v="60"/>
    <x v="3"/>
    <x v="19"/>
    <x v="0"/>
    <x v="0"/>
    <x v="4"/>
    <x v="0"/>
    <x v="0"/>
    <x v="0"/>
    <x v="0"/>
    <x v="2"/>
  </r>
  <r>
    <x v="16"/>
    <n v="60"/>
    <x v="3"/>
    <x v="20"/>
    <x v="0"/>
    <x v="0"/>
    <x v="4"/>
    <x v="0"/>
    <x v="0"/>
    <x v="0"/>
    <x v="0"/>
    <x v="2"/>
  </r>
  <r>
    <x v="16"/>
    <n v="60"/>
    <x v="3"/>
    <x v="21"/>
    <x v="0"/>
    <x v="0"/>
    <x v="0"/>
    <x v="0"/>
    <x v="0"/>
    <x v="0"/>
    <x v="0"/>
    <x v="2"/>
  </r>
  <r>
    <x v="16"/>
    <n v="60"/>
    <x v="3"/>
    <x v="22"/>
    <x v="0"/>
    <x v="0"/>
    <x v="2"/>
    <x v="0"/>
    <x v="0"/>
    <x v="0"/>
    <x v="0"/>
    <x v="2"/>
  </r>
  <r>
    <x v="16"/>
    <n v="60"/>
    <x v="3"/>
    <x v="23"/>
    <x v="0"/>
    <x v="0"/>
    <x v="1"/>
    <x v="0"/>
    <x v="0"/>
    <x v="0"/>
    <x v="0"/>
    <x v="2"/>
  </r>
  <r>
    <x v="16"/>
    <n v="60"/>
    <x v="3"/>
    <x v="24"/>
    <x v="0"/>
    <x v="0"/>
    <x v="4"/>
    <x v="0"/>
    <x v="0"/>
    <x v="0"/>
    <x v="0"/>
    <x v="2"/>
  </r>
  <r>
    <x v="16"/>
    <n v="60"/>
    <x v="3"/>
    <x v="25"/>
    <x v="0"/>
    <x v="0"/>
    <x v="3"/>
    <x v="0"/>
    <x v="0"/>
    <x v="0"/>
    <x v="0"/>
    <x v="2"/>
  </r>
  <r>
    <x v="16"/>
    <n v="60"/>
    <x v="3"/>
    <x v="26"/>
    <x v="0"/>
    <x v="0"/>
    <x v="4"/>
    <x v="0"/>
    <x v="0"/>
    <x v="0"/>
    <x v="0"/>
    <x v="2"/>
  </r>
  <r>
    <x v="1"/>
    <m/>
    <x v="4"/>
    <x v="27"/>
    <x v="0"/>
    <x v="1"/>
    <x v="5"/>
    <x v="1"/>
    <x v="1"/>
    <x v="1"/>
    <x v="1"/>
    <x v="3"/>
  </r>
  <r>
    <x v="17"/>
    <n v="61"/>
    <x v="0"/>
    <x v="0"/>
    <x v="0"/>
    <x v="0"/>
    <x v="3"/>
    <x v="0"/>
    <x v="0"/>
    <x v="0"/>
    <x v="0"/>
    <x v="2"/>
  </r>
  <r>
    <x v="17"/>
    <n v="61"/>
    <x v="0"/>
    <x v="1"/>
    <x v="0"/>
    <x v="0"/>
    <x v="4"/>
    <x v="0"/>
    <x v="0"/>
    <x v="0"/>
    <x v="0"/>
    <x v="2"/>
  </r>
  <r>
    <x v="17"/>
    <n v="61"/>
    <x v="0"/>
    <x v="2"/>
    <x v="0"/>
    <x v="0"/>
    <x v="4"/>
    <x v="0"/>
    <x v="0"/>
    <x v="0"/>
    <x v="0"/>
    <x v="2"/>
  </r>
  <r>
    <x v="17"/>
    <n v="61"/>
    <x v="0"/>
    <x v="3"/>
    <x v="0"/>
    <x v="0"/>
    <x v="3"/>
    <x v="0"/>
    <x v="0"/>
    <x v="0"/>
    <x v="0"/>
    <x v="2"/>
  </r>
  <r>
    <x v="17"/>
    <n v="61"/>
    <x v="0"/>
    <x v="4"/>
    <x v="0"/>
    <x v="0"/>
    <x v="2"/>
    <x v="0"/>
    <x v="0"/>
    <x v="0"/>
    <x v="0"/>
    <x v="2"/>
  </r>
  <r>
    <x v="17"/>
    <n v="61"/>
    <x v="0"/>
    <x v="5"/>
    <x v="0"/>
    <x v="0"/>
    <x v="0"/>
    <x v="0"/>
    <x v="0"/>
    <x v="0"/>
    <x v="0"/>
    <x v="2"/>
  </r>
  <r>
    <x v="17"/>
    <n v="61"/>
    <x v="0"/>
    <x v="6"/>
    <x v="0"/>
    <x v="0"/>
    <x v="1"/>
    <x v="0"/>
    <x v="0"/>
    <x v="0"/>
    <x v="0"/>
    <x v="2"/>
  </r>
  <r>
    <x v="17"/>
    <n v="61"/>
    <x v="0"/>
    <x v="7"/>
    <x v="0"/>
    <x v="0"/>
    <x v="0"/>
    <x v="0"/>
    <x v="0"/>
    <x v="0"/>
    <x v="0"/>
    <x v="2"/>
  </r>
  <r>
    <x v="17"/>
    <n v="61"/>
    <x v="0"/>
    <x v="8"/>
    <x v="0"/>
    <x v="0"/>
    <x v="2"/>
    <x v="0"/>
    <x v="0"/>
    <x v="0"/>
    <x v="0"/>
    <x v="2"/>
  </r>
  <r>
    <x v="17"/>
    <n v="61"/>
    <x v="0"/>
    <x v="9"/>
    <x v="0"/>
    <x v="0"/>
    <x v="1"/>
    <x v="0"/>
    <x v="0"/>
    <x v="0"/>
    <x v="0"/>
    <x v="2"/>
  </r>
  <r>
    <x v="17"/>
    <n v="61"/>
    <x v="0"/>
    <x v="10"/>
    <x v="0"/>
    <x v="0"/>
    <x v="4"/>
    <x v="0"/>
    <x v="0"/>
    <x v="0"/>
    <x v="0"/>
    <x v="2"/>
  </r>
  <r>
    <x v="17"/>
    <n v="61"/>
    <x v="0"/>
    <x v="11"/>
    <x v="0"/>
    <x v="0"/>
    <x v="2"/>
    <x v="0"/>
    <x v="0"/>
    <x v="0"/>
    <x v="0"/>
    <x v="2"/>
  </r>
  <r>
    <x v="17"/>
    <n v="61"/>
    <x v="0"/>
    <x v="12"/>
    <x v="0"/>
    <x v="0"/>
    <x v="4"/>
    <x v="0"/>
    <x v="0"/>
    <x v="0"/>
    <x v="0"/>
    <x v="2"/>
  </r>
  <r>
    <x v="17"/>
    <n v="61"/>
    <x v="0"/>
    <x v="13"/>
    <x v="0"/>
    <x v="0"/>
    <x v="4"/>
    <x v="0"/>
    <x v="0"/>
    <x v="0"/>
    <x v="0"/>
    <x v="2"/>
  </r>
  <r>
    <x v="17"/>
    <n v="61"/>
    <x v="0"/>
    <x v="14"/>
    <x v="0"/>
    <x v="0"/>
    <x v="0"/>
    <x v="0"/>
    <x v="0"/>
    <x v="0"/>
    <x v="0"/>
    <x v="2"/>
  </r>
  <r>
    <x v="17"/>
    <n v="61"/>
    <x v="0"/>
    <x v="15"/>
    <x v="0"/>
    <x v="0"/>
    <x v="3"/>
    <x v="0"/>
    <x v="0"/>
    <x v="0"/>
    <x v="0"/>
    <x v="2"/>
  </r>
  <r>
    <x v="17"/>
    <n v="61"/>
    <x v="0"/>
    <x v="16"/>
    <x v="0"/>
    <x v="0"/>
    <x v="3"/>
    <x v="0"/>
    <x v="0"/>
    <x v="0"/>
    <x v="0"/>
    <x v="2"/>
  </r>
  <r>
    <x v="17"/>
    <n v="61"/>
    <x v="0"/>
    <x v="17"/>
    <x v="0"/>
    <x v="0"/>
    <x v="1"/>
    <x v="0"/>
    <x v="0"/>
    <x v="0"/>
    <x v="0"/>
    <x v="2"/>
  </r>
  <r>
    <x v="17"/>
    <n v="61"/>
    <x v="0"/>
    <x v="18"/>
    <x v="0"/>
    <x v="0"/>
    <x v="4"/>
    <x v="0"/>
    <x v="0"/>
    <x v="0"/>
    <x v="0"/>
    <x v="2"/>
  </r>
  <r>
    <x v="17"/>
    <n v="61"/>
    <x v="0"/>
    <x v="19"/>
    <x v="0"/>
    <x v="0"/>
    <x v="3"/>
    <x v="0"/>
    <x v="0"/>
    <x v="0"/>
    <x v="0"/>
    <x v="2"/>
  </r>
  <r>
    <x v="17"/>
    <n v="61"/>
    <x v="0"/>
    <x v="20"/>
    <x v="0"/>
    <x v="0"/>
    <x v="2"/>
    <x v="0"/>
    <x v="0"/>
    <x v="0"/>
    <x v="0"/>
    <x v="2"/>
  </r>
  <r>
    <x v="17"/>
    <n v="61"/>
    <x v="0"/>
    <x v="21"/>
    <x v="0"/>
    <x v="0"/>
    <x v="0"/>
    <x v="0"/>
    <x v="0"/>
    <x v="0"/>
    <x v="0"/>
    <x v="2"/>
  </r>
  <r>
    <x v="17"/>
    <n v="61"/>
    <x v="0"/>
    <x v="22"/>
    <x v="0"/>
    <x v="0"/>
    <x v="2"/>
    <x v="0"/>
    <x v="0"/>
    <x v="0"/>
    <x v="0"/>
    <x v="2"/>
  </r>
  <r>
    <x v="17"/>
    <n v="61"/>
    <x v="0"/>
    <x v="23"/>
    <x v="0"/>
    <x v="0"/>
    <x v="2"/>
    <x v="0"/>
    <x v="0"/>
    <x v="0"/>
    <x v="0"/>
    <x v="2"/>
  </r>
  <r>
    <x v="17"/>
    <n v="61"/>
    <x v="0"/>
    <x v="24"/>
    <x v="0"/>
    <x v="0"/>
    <x v="4"/>
    <x v="0"/>
    <x v="0"/>
    <x v="0"/>
    <x v="0"/>
    <x v="2"/>
  </r>
  <r>
    <x v="17"/>
    <n v="61"/>
    <x v="0"/>
    <x v="25"/>
    <x v="0"/>
    <x v="0"/>
    <x v="0"/>
    <x v="0"/>
    <x v="0"/>
    <x v="0"/>
    <x v="0"/>
    <x v="2"/>
  </r>
  <r>
    <x v="17"/>
    <n v="61"/>
    <x v="0"/>
    <x v="26"/>
    <x v="0"/>
    <x v="0"/>
    <x v="4"/>
    <x v="0"/>
    <x v="0"/>
    <x v="0"/>
    <x v="0"/>
    <x v="2"/>
  </r>
  <r>
    <x v="17"/>
    <n v="61"/>
    <x v="1"/>
    <x v="0"/>
    <x v="0"/>
    <x v="0"/>
    <x v="3"/>
    <x v="0"/>
    <x v="0"/>
    <x v="0"/>
    <x v="0"/>
    <x v="1"/>
  </r>
  <r>
    <x v="17"/>
    <n v="61"/>
    <x v="1"/>
    <x v="1"/>
    <x v="0"/>
    <x v="0"/>
    <x v="2"/>
    <x v="0"/>
    <x v="0"/>
    <x v="0"/>
    <x v="0"/>
    <x v="1"/>
  </r>
  <r>
    <x v="17"/>
    <n v="61"/>
    <x v="1"/>
    <x v="2"/>
    <x v="0"/>
    <x v="0"/>
    <x v="1"/>
    <x v="0"/>
    <x v="0"/>
    <x v="0"/>
    <x v="0"/>
    <x v="1"/>
  </r>
  <r>
    <x v="17"/>
    <n v="61"/>
    <x v="1"/>
    <x v="3"/>
    <x v="0"/>
    <x v="0"/>
    <x v="3"/>
    <x v="0"/>
    <x v="0"/>
    <x v="0"/>
    <x v="0"/>
    <x v="1"/>
  </r>
  <r>
    <x v="17"/>
    <n v="61"/>
    <x v="1"/>
    <x v="4"/>
    <x v="0"/>
    <x v="0"/>
    <x v="0"/>
    <x v="0"/>
    <x v="0"/>
    <x v="0"/>
    <x v="0"/>
    <x v="1"/>
  </r>
  <r>
    <x v="17"/>
    <n v="61"/>
    <x v="1"/>
    <x v="5"/>
    <x v="0"/>
    <x v="0"/>
    <x v="1"/>
    <x v="0"/>
    <x v="0"/>
    <x v="0"/>
    <x v="0"/>
    <x v="1"/>
  </r>
  <r>
    <x v="17"/>
    <n v="61"/>
    <x v="1"/>
    <x v="6"/>
    <x v="0"/>
    <x v="0"/>
    <x v="3"/>
    <x v="0"/>
    <x v="0"/>
    <x v="0"/>
    <x v="0"/>
    <x v="1"/>
  </r>
  <r>
    <x v="17"/>
    <n v="61"/>
    <x v="1"/>
    <x v="7"/>
    <x v="0"/>
    <x v="0"/>
    <x v="0"/>
    <x v="0"/>
    <x v="0"/>
    <x v="0"/>
    <x v="0"/>
    <x v="1"/>
  </r>
  <r>
    <x v="17"/>
    <n v="61"/>
    <x v="1"/>
    <x v="8"/>
    <x v="0"/>
    <x v="0"/>
    <x v="2"/>
    <x v="0"/>
    <x v="0"/>
    <x v="0"/>
    <x v="0"/>
    <x v="1"/>
  </r>
  <r>
    <x v="17"/>
    <n v="61"/>
    <x v="1"/>
    <x v="9"/>
    <x v="0"/>
    <x v="0"/>
    <x v="0"/>
    <x v="0"/>
    <x v="0"/>
    <x v="0"/>
    <x v="0"/>
    <x v="1"/>
  </r>
  <r>
    <x v="17"/>
    <n v="61"/>
    <x v="1"/>
    <x v="10"/>
    <x v="0"/>
    <x v="0"/>
    <x v="0"/>
    <x v="0"/>
    <x v="0"/>
    <x v="0"/>
    <x v="0"/>
    <x v="1"/>
  </r>
  <r>
    <x v="17"/>
    <n v="61"/>
    <x v="1"/>
    <x v="11"/>
    <x v="0"/>
    <x v="0"/>
    <x v="0"/>
    <x v="0"/>
    <x v="0"/>
    <x v="0"/>
    <x v="0"/>
    <x v="1"/>
  </r>
  <r>
    <x v="17"/>
    <n v="61"/>
    <x v="1"/>
    <x v="12"/>
    <x v="0"/>
    <x v="0"/>
    <x v="4"/>
    <x v="0"/>
    <x v="0"/>
    <x v="0"/>
    <x v="0"/>
    <x v="1"/>
  </r>
  <r>
    <x v="17"/>
    <n v="61"/>
    <x v="1"/>
    <x v="13"/>
    <x v="0"/>
    <x v="0"/>
    <x v="3"/>
    <x v="0"/>
    <x v="0"/>
    <x v="0"/>
    <x v="0"/>
    <x v="1"/>
  </r>
  <r>
    <x v="17"/>
    <n v="61"/>
    <x v="1"/>
    <x v="14"/>
    <x v="0"/>
    <x v="0"/>
    <x v="4"/>
    <x v="0"/>
    <x v="0"/>
    <x v="0"/>
    <x v="0"/>
    <x v="1"/>
  </r>
  <r>
    <x v="17"/>
    <n v="61"/>
    <x v="1"/>
    <x v="15"/>
    <x v="0"/>
    <x v="0"/>
    <x v="1"/>
    <x v="0"/>
    <x v="0"/>
    <x v="0"/>
    <x v="0"/>
    <x v="1"/>
  </r>
  <r>
    <x v="17"/>
    <n v="61"/>
    <x v="1"/>
    <x v="16"/>
    <x v="0"/>
    <x v="0"/>
    <x v="0"/>
    <x v="0"/>
    <x v="0"/>
    <x v="0"/>
    <x v="0"/>
    <x v="1"/>
  </r>
  <r>
    <x v="17"/>
    <n v="61"/>
    <x v="1"/>
    <x v="17"/>
    <x v="0"/>
    <x v="0"/>
    <x v="0"/>
    <x v="0"/>
    <x v="0"/>
    <x v="0"/>
    <x v="0"/>
    <x v="1"/>
  </r>
  <r>
    <x v="17"/>
    <n v="61"/>
    <x v="1"/>
    <x v="18"/>
    <x v="0"/>
    <x v="0"/>
    <x v="3"/>
    <x v="0"/>
    <x v="0"/>
    <x v="0"/>
    <x v="0"/>
    <x v="1"/>
  </r>
  <r>
    <x v="17"/>
    <n v="61"/>
    <x v="1"/>
    <x v="19"/>
    <x v="0"/>
    <x v="0"/>
    <x v="1"/>
    <x v="0"/>
    <x v="0"/>
    <x v="0"/>
    <x v="0"/>
    <x v="1"/>
  </r>
  <r>
    <x v="17"/>
    <n v="61"/>
    <x v="1"/>
    <x v="20"/>
    <x v="0"/>
    <x v="0"/>
    <x v="2"/>
    <x v="0"/>
    <x v="0"/>
    <x v="0"/>
    <x v="0"/>
    <x v="1"/>
  </r>
  <r>
    <x v="17"/>
    <n v="61"/>
    <x v="1"/>
    <x v="21"/>
    <x v="0"/>
    <x v="0"/>
    <x v="1"/>
    <x v="0"/>
    <x v="0"/>
    <x v="0"/>
    <x v="0"/>
    <x v="1"/>
  </r>
  <r>
    <x v="17"/>
    <n v="61"/>
    <x v="1"/>
    <x v="22"/>
    <x v="0"/>
    <x v="0"/>
    <x v="3"/>
    <x v="0"/>
    <x v="0"/>
    <x v="0"/>
    <x v="0"/>
    <x v="1"/>
  </r>
  <r>
    <x v="17"/>
    <n v="61"/>
    <x v="1"/>
    <x v="23"/>
    <x v="0"/>
    <x v="0"/>
    <x v="4"/>
    <x v="0"/>
    <x v="0"/>
    <x v="0"/>
    <x v="0"/>
    <x v="1"/>
  </r>
  <r>
    <x v="17"/>
    <n v="61"/>
    <x v="1"/>
    <x v="24"/>
    <x v="0"/>
    <x v="0"/>
    <x v="3"/>
    <x v="0"/>
    <x v="0"/>
    <x v="0"/>
    <x v="0"/>
    <x v="1"/>
  </r>
  <r>
    <x v="17"/>
    <n v="61"/>
    <x v="2"/>
    <x v="0"/>
    <x v="0"/>
    <x v="0"/>
    <x v="0"/>
    <x v="0"/>
    <x v="0"/>
    <x v="0"/>
    <x v="0"/>
    <x v="0"/>
  </r>
  <r>
    <x v="17"/>
    <n v="61"/>
    <x v="2"/>
    <x v="1"/>
    <x v="0"/>
    <x v="0"/>
    <x v="2"/>
    <x v="0"/>
    <x v="0"/>
    <x v="0"/>
    <x v="0"/>
    <x v="0"/>
  </r>
  <r>
    <x v="17"/>
    <n v="61"/>
    <x v="2"/>
    <x v="2"/>
    <x v="0"/>
    <x v="0"/>
    <x v="0"/>
    <x v="0"/>
    <x v="0"/>
    <x v="0"/>
    <x v="0"/>
    <x v="0"/>
  </r>
  <r>
    <x v="17"/>
    <n v="61"/>
    <x v="2"/>
    <x v="3"/>
    <x v="0"/>
    <x v="0"/>
    <x v="1"/>
    <x v="0"/>
    <x v="0"/>
    <x v="0"/>
    <x v="0"/>
    <x v="0"/>
  </r>
  <r>
    <x v="17"/>
    <n v="61"/>
    <x v="2"/>
    <x v="4"/>
    <x v="0"/>
    <x v="0"/>
    <x v="3"/>
    <x v="0"/>
    <x v="0"/>
    <x v="0"/>
    <x v="0"/>
    <x v="0"/>
  </r>
  <r>
    <x v="17"/>
    <n v="61"/>
    <x v="2"/>
    <x v="5"/>
    <x v="0"/>
    <x v="0"/>
    <x v="0"/>
    <x v="0"/>
    <x v="0"/>
    <x v="0"/>
    <x v="0"/>
    <x v="0"/>
  </r>
  <r>
    <x v="17"/>
    <n v="61"/>
    <x v="2"/>
    <x v="6"/>
    <x v="0"/>
    <x v="0"/>
    <x v="1"/>
    <x v="0"/>
    <x v="0"/>
    <x v="0"/>
    <x v="0"/>
    <x v="0"/>
  </r>
  <r>
    <x v="17"/>
    <n v="61"/>
    <x v="2"/>
    <x v="7"/>
    <x v="0"/>
    <x v="0"/>
    <x v="0"/>
    <x v="0"/>
    <x v="0"/>
    <x v="0"/>
    <x v="0"/>
    <x v="0"/>
  </r>
  <r>
    <x v="17"/>
    <n v="61"/>
    <x v="2"/>
    <x v="8"/>
    <x v="0"/>
    <x v="0"/>
    <x v="1"/>
    <x v="0"/>
    <x v="0"/>
    <x v="0"/>
    <x v="0"/>
    <x v="0"/>
  </r>
  <r>
    <x v="17"/>
    <n v="61"/>
    <x v="2"/>
    <x v="9"/>
    <x v="0"/>
    <x v="0"/>
    <x v="4"/>
    <x v="0"/>
    <x v="0"/>
    <x v="0"/>
    <x v="0"/>
    <x v="0"/>
  </r>
  <r>
    <x v="17"/>
    <n v="61"/>
    <x v="2"/>
    <x v="10"/>
    <x v="0"/>
    <x v="0"/>
    <x v="3"/>
    <x v="0"/>
    <x v="0"/>
    <x v="0"/>
    <x v="0"/>
    <x v="0"/>
  </r>
  <r>
    <x v="17"/>
    <n v="61"/>
    <x v="2"/>
    <x v="11"/>
    <x v="0"/>
    <x v="0"/>
    <x v="3"/>
    <x v="0"/>
    <x v="0"/>
    <x v="0"/>
    <x v="0"/>
    <x v="0"/>
  </r>
  <r>
    <x v="17"/>
    <n v="61"/>
    <x v="2"/>
    <x v="12"/>
    <x v="0"/>
    <x v="0"/>
    <x v="3"/>
    <x v="0"/>
    <x v="0"/>
    <x v="0"/>
    <x v="0"/>
    <x v="0"/>
  </r>
  <r>
    <x v="17"/>
    <n v="61"/>
    <x v="2"/>
    <x v="13"/>
    <x v="0"/>
    <x v="0"/>
    <x v="4"/>
    <x v="0"/>
    <x v="0"/>
    <x v="0"/>
    <x v="0"/>
    <x v="0"/>
  </r>
  <r>
    <x v="17"/>
    <n v="61"/>
    <x v="2"/>
    <x v="14"/>
    <x v="0"/>
    <x v="0"/>
    <x v="0"/>
    <x v="0"/>
    <x v="0"/>
    <x v="0"/>
    <x v="0"/>
    <x v="0"/>
  </r>
  <r>
    <x v="17"/>
    <n v="61"/>
    <x v="2"/>
    <x v="15"/>
    <x v="0"/>
    <x v="0"/>
    <x v="2"/>
    <x v="0"/>
    <x v="0"/>
    <x v="0"/>
    <x v="0"/>
    <x v="0"/>
  </r>
  <r>
    <x v="17"/>
    <n v="61"/>
    <x v="2"/>
    <x v="16"/>
    <x v="0"/>
    <x v="0"/>
    <x v="4"/>
    <x v="0"/>
    <x v="0"/>
    <x v="0"/>
    <x v="0"/>
    <x v="0"/>
  </r>
  <r>
    <x v="17"/>
    <n v="61"/>
    <x v="2"/>
    <x v="17"/>
    <x v="0"/>
    <x v="0"/>
    <x v="3"/>
    <x v="0"/>
    <x v="0"/>
    <x v="0"/>
    <x v="0"/>
    <x v="0"/>
  </r>
  <r>
    <x v="17"/>
    <n v="61"/>
    <x v="2"/>
    <x v="18"/>
    <x v="0"/>
    <x v="0"/>
    <x v="1"/>
    <x v="0"/>
    <x v="0"/>
    <x v="0"/>
    <x v="0"/>
    <x v="0"/>
  </r>
  <r>
    <x v="17"/>
    <n v="61"/>
    <x v="2"/>
    <x v="19"/>
    <x v="0"/>
    <x v="0"/>
    <x v="3"/>
    <x v="0"/>
    <x v="0"/>
    <x v="0"/>
    <x v="0"/>
    <x v="0"/>
  </r>
  <r>
    <x v="17"/>
    <n v="61"/>
    <x v="2"/>
    <x v="20"/>
    <x v="0"/>
    <x v="0"/>
    <x v="4"/>
    <x v="0"/>
    <x v="0"/>
    <x v="0"/>
    <x v="0"/>
    <x v="0"/>
  </r>
  <r>
    <x v="17"/>
    <n v="61"/>
    <x v="2"/>
    <x v="21"/>
    <x v="0"/>
    <x v="0"/>
    <x v="4"/>
    <x v="0"/>
    <x v="0"/>
    <x v="0"/>
    <x v="0"/>
    <x v="0"/>
  </r>
  <r>
    <x v="17"/>
    <n v="61"/>
    <x v="2"/>
    <x v="22"/>
    <x v="0"/>
    <x v="0"/>
    <x v="0"/>
    <x v="0"/>
    <x v="0"/>
    <x v="0"/>
    <x v="0"/>
    <x v="0"/>
  </r>
  <r>
    <x v="17"/>
    <n v="61"/>
    <x v="3"/>
    <x v="0"/>
    <x v="0"/>
    <x v="0"/>
    <x v="2"/>
    <x v="0"/>
    <x v="0"/>
    <x v="0"/>
    <x v="0"/>
    <x v="1"/>
  </r>
  <r>
    <x v="17"/>
    <n v="61"/>
    <x v="3"/>
    <x v="1"/>
    <x v="0"/>
    <x v="0"/>
    <x v="4"/>
    <x v="0"/>
    <x v="0"/>
    <x v="0"/>
    <x v="0"/>
    <x v="1"/>
  </r>
  <r>
    <x v="17"/>
    <n v="61"/>
    <x v="3"/>
    <x v="2"/>
    <x v="0"/>
    <x v="0"/>
    <x v="0"/>
    <x v="0"/>
    <x v="0"/>
    <x v="0"/>
    <x v="0"/>
    <x v="1"/>
  </r>
  <r>
    <x v="17"/>
    <n v="61"/>
    <x v="3"/>
    <x v="3"/>
    <x v="0"/>
    <x v="0"/>
    <x v="3"/>
    <x v="0"/>
    <x v="0"/>
    <x v="0"/>
    <x v="0"/>
    <x v="1"/>
  </r>
  <r>
    <x v="17"/>
    <n v="61"/>
    <x v="3"/>
    <x v="4"/>
    <x v="0"/>
    <x v="0"/>
    <x v="1"/>
    <x v="0"/>
    <x v="0"/>
    <x v="0"/>
    <x v="0"/>
    <x v="1"/>
  </r>
  <r>
    <x v="17"/>
    <n v="61"/>
    <x v="3"/>
    <x v="5"/>
    <x v="0"/>
    <x v="0"/>
    <x v="1"/>
    <x v="0"/>
    <x v="0"/>
    <x v="0"/>
    <x v="0"/>
    <x v="1"/>
  </r>
  <r>
    <x v="17"/>
    <n v="61"/>
    <x v="3"/>
    <x v="6"/>
    <x v="0"/>
    <x v="0"/>
    <x v="2"/>
    <x v="0"/>
    <x v="0"/>
    <x v="0"/>
    <x v="0"/>
    <x v="1"/>
  </r>
  <r>
    <x v="17"/>
    <n v="61"/>
    <x v="3"/>
    <x v="7"/>
    <x v="0"/>
    <x v="0"/>
    <x v="2"/>
    <x v="0"/>
    <x v="0"/>
    <x v="0"/>
    <x v="0"/>
    <x v="1"/>
  </r>
  <r>
    <x v="17"/>
    <n v="61"/>
    <x v="3"/>
    <x v="8"/>
    <x v="0"/>
    <x v="0"/>
    <x v="3"/>
    <x v="0"/>
    <x v="0"/>
    <x v="0"/>
    <x v="0"/>
    <x v="1"/>
  </r>
  <r>
    <x v="17"/>
    <n v="61"/>
    <x v="3"/>
    <x v="9"/>
    <x v="0"/>
    <x v="0"/>
    <x v="0"/>
    <x v="0"/>
    <x v="0"/>
    <x v="0"/>
    <x v="0"/>
    <x v="1"/>
  </r>
  <r>
    <x v="17"/>
    <n v="61"/>
    <x v="3"/>
    <x v="10"/>
    <x v="0"/>
    <x v="0"/>
    <x v="0"/>
    <x v="0"/>
    <x v="0"/>
    <x v="0"/>
    <x v="0"/>
    <x v="1"/>
  </r>
  <r>
    <x v="17"/>
    <n v="61"/>
    <x v="3"/>
    <x v="11"/>
    <x v="0"/>
    <x v="0"/>
    <x v="1"/>
    <x v="0"/>
    <x v="0"/>
    <x v="0"/>
    <x v="0"/>
    <x v="1"/>
  </r>
  <r>
    <x v="17"/>
    <n v="61"/>
    <x v="3"/>
    <x v="12"/>
    <x v="0"/>
    <x v="0"/>
    <x v="0"/>
    <x v="0"/>
    <x v="0"/>
    <x v="0"/>
    <x v="0"/>
    <x v="1"/>
  </r>
  <r>
    <x v="17"/>
    <n v="61"/>
    <x v="3"/>
    <x v="13"/>
    <x v="0"/>
    <x v="0"/>
    <x v="0"/>
    <x v="0"/>
    <x v="0"/>
    <x v="0"/>
    <x v="0"/>
    <x v="1"/>
  </r>
  <r>
    <x v="17"/>
    <n v="61"/>
    <x v="3"/>
    <x v="14"/>
    <x v="0"/>
    <x v="0"/>
    <x v="4"/>
    <x v="0"/>
    <x v="0"/>
    <x v="0"/>
    <x v="0"/>
    <x v="1"/>
  </r>
  <r>
    <x v="17"/>
    <n v="61"/>
    <x v="3"/>
    <x v="15"/>
    <x v="0"/>
    <x v="0"/>
    <x v="1"/>
    <x v="0"/>
    <x v="0"/>
    <x v="0"/>
    <x v="0"/>
    <x v="1"/>
  </r>
  <r>
    <x v="17"/>
    <n v="61"/>
    <x v="3"/>
    <x v="16"/>
    <x v="0"/>
    <x v="0"/>
    <x v="3"/>
    <x v="0"/>
    <x v="0"/>
    <x v="0"/>
    <x v="0"/>
    <x v="1"/>
  </r>
  <r>
    <x v="17"/>
    <n v="61"/>
    <x v="3"/>
    <x v="17"/>
    <x v="0"/>
    <x v="0"/>
    <x v="0"/>
    <x v="0"/>
    <x v="0"/>
    <x v="0"/>
    <x v="0"/>
    <x v="1"/>
  </r>
  <r>
    <x v="17"/>
    <n v="61"/>
    <x v="3"/>
    <x v="18"/>
    <x v="0"/>
    <x v="0"/>
    <x v="2"/>
    <x v="0"/>
    <x v="0"/>
    <x v="0"/>
    <x v="0"/>
    <x v="1"/>
  </r>
  <r>
    <x v="17"/>
    <n v="61"/>
    <x v="3"/>
    <x v="19"/>
    <x v="0"/>
    <x v="0"/>
    <x v="0"/>
    <x v="0"/>
    <x v="0"/>
    <x v="0"/>
    <x v="0"/>
    <x v="1"/>
  </r>
  <r>
    <x v="17"/>
    <n v="61"/>
    <x v="3"/>
    <x v="20"/>
    <x v="0"/>
    <x v="0"/>
    <x v="1"/>
    <x v="0"/>
    <x v="0"/>
    <x v="0"/>
    <x v="0"/>
    <x v="1"/>
  </r>
  <r>
    <x v="17"/>
    <n v="61"/>
    <x v="3"/>
    <x v="21"/>
    <x v="0"/>
    <x v="0"/>
    <x v="1"/>
    <x v="0"/>
    <x v="0"/>
    <x v="0"/>
    <x v="0"/>
    <x v="1"/>
  </r>
  <r>
    <x v="17"/>
    <n v="61"/>
    <x v="3"/>
    <x v="22"/>
    <x v="0"/>
    <x v="0"/>
    <x v="3"/>
    <x v="0"/>
    <x v="0"/>
    <x v="0"/>
    <x v="0"/>
    <x v="1"/>
  </r>
  <r>
    <x v="17"/>
    <n v="61"/>
    <x v="3"/>
    <x v="23"/>
    <x v="0"/>
    <x v="0"/>
    <x v="2"/>
    <x v="0"/>
    <x v="0"/>
    <x v="0"/>
    <x v="0"/>
    <x v="1"/>
  </r>
  <r>
    <x v="17"/>
    <n v="61"/>
    <x v="3"/>
    <x v="24"/>
    <x v="0"/>
    <x v="0"/>
    <x v="4"/>
    <x v="0"/>
    <x v="0"/>
    <x v="0"/>
    <x v="0"/>
    <x v="1"/>
  </r>
  <r>
    <x v="17"/>
    <n v="61"/>
    <x v="3"/>
    <x v="25"/>
    <x v="0"/>
    <x v="0"/>
    <x v="4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18"/>
    <n v="62"/>
    <x v="0"/>
    <x v="0"/>
    <x v="0"/>
    <x v="0"/>
    <x v="0"/>
    <x v="0"/>
    <x v="0"/>
    <x v="0"/>
    <x v="0"/>
    <x v="2"/>
  </r>
  <r>
    <x v="18"/>
    <n v="62"/>
    <x v="0"/>
    <x v="1"/>
    <x v="0"/>
    <x v="0"/>
    <x v="1"/>
    <x v="0"/>
    <x v="0"/>
    <x v="0"/>
    <x v="0"/>
    <x v="2"/>
  </r>
  <r>
    <x v="18"/>
    <n v="62"/>
    <x v="0"/>
    <x v="2"/>
    <x v="0"/>
    <x v="0"/>
    <x v="2"/>
    <x v="0"/>
    <x v="0"/>
    <x v="0"/>
    <x v="0"/>
    <x v="2"/>
  </r>
  <r>
    <x v="18"/>
    <n v="62"/>
    <x v="0"/>
    <x v="3"/>
    <x v="0"/>
    <x v="0"/>
    <x v="4"/>
    <x v="0"/>
    <x v="0"/>
    <x v="0"/>
    <x v="0"/>
    <x v="2"/>
  </r>
  <r>
    <x v="18"/>
    <n v="62"/>
    <x v="0"/>
    <x v="4"/>
    <x v="0"/>
    <x v="0"/>
    <x v="4"/>
    <x v="0"/>
    <x v="0"/>
    <x v="0"/>
    <x v="0"/>
    <x v="2"/>
  </r>
  <r>
    <x v="18"/>
    <n v="62"/>
    <x v="0"/>
    <x v="5"/>
    <x v="0"/>
    <x v="0"/>
    <x v="2"/>
    <x v="0"/>
    <x v="0"/>
    <x v="0"/>
    <x v="0"/>
    <x v="2"/>
  </r>
  <r>
    <x v="18"/>
    <n v="62"/>
    <x v="0"/>
    <x v="6"/>
    <x v="0"/>
    <x v="0"/>
    <x v="3"/>
    <x v="0"/>
    <x v="0"/>
    <x v="0"/>
    <x v="0"/>
    <x v="2"/>
  </r>
  <r>
    <x v="18"/>
    <n v="62"/>
    <x v="0"/>
    <x v="7"/>
    <x v="0"/>
    <x v="0"/>
    <x v="3"/>
    <x v="0"/>
    <x v="0"/>
    <x v="0"/>
    <x v="0"/>
    <x v="2"/>
  </r>
  <r>
    <x v="18"/>
    <n v="62"/>
    <x v="0"/>
    <x v="8"/>
    <x v="0"/>
    <x v="0"/>
    <x v="0"/>
    <x v="0"/>
    <x v="0"/>
    <x v="0"/>
    <x v="0"/>
    <x v="2"/>
  </r>
  <r>
    <x v="18"/>
    <n v="62"/>
    <x v="0"/>
    <x v="9"/>
    <x v="0"/>
    <x v="0"/>
    <x v="2"/>
    <x v="0"/>
    <x v="0"/>
    <x v="0"/>
    <x v="0"/>
    <x v="2"/>
  </r>
  <r>
    <x v="18"/>
    <n v="62"/>
    <x v="0"/>
    <x v="10"/>
    <x v="0"/>
    <x v="0"/>
    <x v="2"/>
    <x v="0"/>
    <x v="0"/>
    <x v="0"/>
    <x v="0"/>
    <x v="2"/>
  </r>
  <r>
    <x v="18"/>
    <n v="62"/>
    <x v="0"/>
    <x v="11"/>
    <x v="0"/>
    <x v="0"/>
    <x v="3"/>
    <x v="0"/>
    <x v="0"/>
    <x v="0"/>
    <x v="0"/>
    <x v="2"/>
  </r>
  <r>
    <x v="18"/>
    <n v="62"/>
    <x v="0"/>
    <x v="12"/>
    <x v="0"/>
    <x v="0"/>
    <x v="1"/>
    <x v="0"/>
    <x v="0"/>
    <x v="0"/>
    <x v="0"/>
    <x v="2"/>
  </r>
  <r>
    <x v="18"/>
    <n v="62"/>
    <x v="0"/>
    <x v="13"/>
    <x v="0"/>
    <x v="0"/>
    <x v="4"/>
    <x v="0"/>
    <x v="0"/>
    <x v="0"/>
    <x v="0"/>
    <x v="2"/>
  </r>
  <r>
    <x v="18"/>
    <n v="62"/>
    <x v="0"/>
    <x v="14"/>
    <x v="0"/>
    <x v="0"/>
    <x v="0"/>
    <x v="0"/>
    <x v="0"/>
    <x v="0"/>
    <x v="0"/>
    <x v="2"/>
  </r>
  <r>
    <x v="18"/>
    <n v="62"/>
    <x v="0"/>
    <x v="15"/>
    <x v="0"/>
    <x v="0"/>
    <x v="4"/>
    <x v="0"/>
    <x v="0"/>
    <x v="0"/>
    <x v="0"/>
    <x v="2"/>
  </r>
  <r>
    <x v="18"/>
    <n v="62"/>
    <x v="0"/>
    <x v="16"/>
    <x v="0"/>
    <x v="0"/>
    <x v="0"/>
    <x v="0"/>
    <x v="0"/>
    <x v="0"/>
    <x v="0"/>
    <x v="2"/>
  </r>
  <r>
    <x v="18"/>
    <n v="62"/>
    <x v="0"/>
    <x v="17"/>
    <x v="0"/>
    <x v="0"/>
    <x v="4"/>
    <x v="0"/>
    <x v="0"/>
    <x v="0"/>
    <x v="0"/>
    <x v="2"/>
  </r>
  <r>
    <x v="18"/>
    <n v="62"/>
    <x v="0"/>
    <x v="18"/>
    <x v="0"/>
    <x v="0"/>
    <x v="3"/>
    <x v="0"/>
    <x v="0"/>
    <x v="0"/>
    <x v="0"/>
    <x v="2"/>
  </r>
  <r>
    <x v="18"/>
    <n v="62"/>
    <x v="0"/>
    <x v="19"/>
    <x v="0"/>
    <x v="0"/>
    <x v="1"/>
    <x v="0"/>
    <x v="0"/>
    <x v="0"/>
    <x v="0"/>
    <x v="2"/>
  </r>
  <r>
    <x v="18"/>
    <n v="62"/>
    <x v="0"/>
    <x v="20"/>
    <x v="0"/>
    <x v="0"/>
    <x v="3"/>
    <x v="0"/>
    <x v="0"/>
    <x v="0"/>
    <x v="0"/>
    <x v="2"/>
  </r>
  <r>
    <x v="18"/>
    <n v="62"/>
    <x v="0"/>
    <x v="21"/>
    <x v="0"/>
    <x v="0"/>
    <x v="3"/>
    <x v="0"/>
    <x v="0"/>
    <x v="0"/>
    <x v="0"/>
    <x v="2"/>
  </r>
  <r>
    <x v="18"/>
    <n v="62"/>
    <x v="0"/>
    <x v="22"/>
    <x v="0"/>
    <x v="0"/>
    <x v="1"/>
    <x v="0"/>
    <x v="0"/>
    <x v="0"/>
    <x v="0"/>
    <x v="2"/>
  </r>
  <r>
    <x v="18"/>
    <n v="62"/>
    <x v="0"/>
    <x v="23"/>
    <x v="0"/>
    <x v="0"/>
    <x v="4"/>
    <x v="0"/>
    <x v="0"/>
    <x v="0"/>
    <x v="0"/>
    <x v="2"/>
  </r>
  <r>
    <x v="18"/>
    <n v="62"/>
    <x v="0"/>
    <x v="24"/>
    <x v="0"/>
    <x v="0"/>
    <x v="2"/>
    <x v="0"/>
    <x v="0"/>
    <x v="0"/>
    <x v="0"/>
    <x v="2"/>
  </r>
  <r>
    <x v="18"/>
    <n v="62"/>
    <x v="0"/>
    <x v="25"/>
    <x v="0"/>
    <x v="0"/>
    <x v="2"/>
    <x v="0"/>
    <x v="0"/>
    <x v="0"/>
    <x v="0"/>
    <x v="2"/>
  </r>
  <r>
    <x v="18"/>
    <n v="62"/>
    <x v="0"/>
    <x v="26"/>
    <x v="0"/>
    <x v="0"/>
    <x v="1"/>
    <x v="0"/>
    <x v="0"/>
    <x v="0"/>
    <x v="0"/>
    <x v="2"/>
  </r>
  <r>
    <x v="18"/>
    <n v="62"/>
    <x v="1"/>
    <x v="0"/>
    <x v="0"/>
    <x v="0"/>
    <x v="3"/>
    <x v="0"/>
    <x v="0"/>
    <x v="0"/>
    <x v="0"/>
    <x v="1"/>
  </r>
  <r>
    <x v="18"/>
    <n v="62"/>
    <x v="1"/>
    <x v="1"/>
    <x v="0"/>
    <x v="0"/>
    <x v="2"/>
    <x v="0"/>
    <x v="0"/>
    <x v="0"/>
    <x v="0"/>
    <x v="1"/>
  </r>
  <r>
    <x v="18"/>
    <n v="62"/>
    <x v="1"/>
    <x v="2"/>
    <x v="0"/>
    <x v="0"/>
    <x v="4"/>
    <x v="0"/>
    <x v="0"/>
    <x v="0"/>
    <x v="0"/>
    <x v="1"/>
  </r>
  <r>
    <x v="18"/>
    <n v="62"/>
    <x v="1"/>
    <x v="3"/>
    <x v="0"/>
    <x v="0"/>
    <x v="2"/>
    <x v="0"/>
    <x v="0"/>
    <x v="0"/>
    <x v="0"/>
    <x v="1"/>
  </r>
  <r>
    <x v="18"/>
    <n v="62"/>
    <x v="1"/>
    <x v="4"/>
    <x v="0"/>
    <x v="0"/>
    <x v="1"/>
    <x v="0"/>
    <x v="0"/>
    <x v="0"/>
    <x v="0"/>
    <x v="1"/>
  </r>
  <r>
    <x v="18"/>
    <n v="62"/>
    <x v="1"/>
    <x v="5"/>
    <x v="0"/>
    <x v="0"/>
    <x v="0"/>
    <x v="0"/>
    <x v="0"/>
    <x v="0"/>
    <x v="0"/>
    <x v="1"/>
  </r>
  <r>
    <x v="18"/>
    <n v="62"/>
    <x v="1"/>
    <x v="6"/>
    <x v="0"/>
    <x v="0"/>
    <x v="1"/>
    <x v="0"/>
    <x v="0"/>
    <x v="0"/>
    <x v="0"/>
    <x v="1"/>
  </r>
  <r>
    <x v="18"/>
    <n v="62"/>
    <x v="1"/>
    <x v="7"/>
    <x v="0"/>
    <x v="0"/>
    <x v="0"/>
    <x v="0"/>
    <x v="0"/>
    <x v="0"/>
    <x v="0"/>
    <x v="1"/>
  </r>
  <r>
    <x v="18"/>
    <n v="62"/>
    <x v="1"/>
    <x v="8"/>
    <x v="0"/>
    <x v="0"/>
    <x v="1"/>
    <x v="0"/>
    <x v="0"/>
    <x v="0"/>
    <x v="0"/>
    <x v="1"/>
  </r>
  <r>
    <x v="18"/>
    <n v="62"/>
    <x v="1"/>
    <x v="9"/>
    <x v="0"/>
    <x v="0"/>
    <x v="4"/>
    <x v="0"/>
    <x v="0"/>
    <x v="0"/>
    <x v="0"/>
    <x v="1"/>
  </r>
  <r>
    <x v="18"/>
    <n v="62"/>
    <x v="1"/>
    <x v="10"/>
    <x v="0"/>
    <x v="0"/>
    <x v="0"/>
    <x v="0"/>
    <x v="0"/>
    <x v="0"/>
    <x v="0"/>
    <x v="1"/>
  </r>
  <r>
    <x v="18"/>
    <n v="62"/>
    <x v="1"/>
    <x v="11"/>
    <x v="0"/>
    <x v="0"/>
    <x v="2"/>
    <x v="0"/>
    <x v="0"/>
    <x v="0"/>
    <x v="0"/>
    <x v="1"/>
  </r>
  <r>
    <x v="18"/>
    <n v="62"/>
    <x v="1"/>
    <x v="12"/>
    <x v="0"/>
    <x v="0"/>
    <x v="3"/>
    <x v="0"/>
    <x v="0"/>
    <x v="0"/>
    <x v="0"/>
    <x v="1"/>
  </r>
  <r>
    <x v="18"/>
    <n v="62"/>
    <x v="1"/>
    <x v="13"/>
    <x v="0"/>
    <x v="0"/>
    <x v="4"/>
    <x v="0"/>
    <x v="0"/>
    <x v="0"/>
    <x v="0"/>
    <x v="1"/>
  </r>
  <r>
    <x v="18"/>
    <n v="62"/>
    <x v="1"/>
    <x v="14"/>
    <x v="0"/>
    <x v="0"/>
    <x v="4"/>
    <x v="0"/>
    <x v="0"/>
    <x v="0"/>
    <x v="0"/>
    <x v="1"/>
  </r>
  <r>
    <x v="18"/>
    <n v="62"/>
    <x v="1"/>
    <x v="15"/>
    <x v="0"/>
    <x v="0"/>
    <x v="2"/>
    <x v="0"/>
    <x v="0"/>
    <x v="0"/>
    <x v="0"/>
    <x v="1"/>
  </r>
  <r>
    <x v="18"/>
    <n v="62"/>
    <x v="1"/>
    <x v="16"/>
    <x v="0"/>
    <x v="0"/>
    <x v="0"/>
    <x v="0"/>
    <x v="0"/>
    <x v="0"/>
    <x v="0"/>
    <x v="1"/>
  </r>
  <r>
    <x v="18"/>
    <n v="62"/>
    <x v="1"/>
    <x v="17"/>
    <x v="0"/>
    <x v="0"/>
    <x v="3"/>
    <x v="0"/>
    <x v="0"/>
    <x v="0"/>
    <x v="0"/>
    <x v="1"/>
  </r>
  <r>
    <x v="18"/>
    <n v="62"/>
    <x v="1"/>
    <x v="18"/>
    <x v="0"/>
    <x v="0"/>
    <x v="3"/>
    <x v="0"/>
    <x v="0"/>
    <x v="0"/>
    <x v="0"/>
    <x v="1"/>
  </r>
  <r>
    <x v="18"/>
    <n v="62"/>
    <x v="1"/>
    <x v="19"/>
    <x v="0"/>
    <x v="0"/>
    <x v="1"/>
    <x v="0"/>
    <x v="0"/>
    <x v="0"/>
    <x v="0"/>
    <x v="1"/>
  </r>
  <r>
    <x v="18"/>
    <n v="62"/>
    <x v="1"/>
    <x v="20"/>
    <x v="0"/>
    <x v="0"/>
    <x v="2"/>
    <x v="0"/>
    <x v="0"/>
    <x v="0"/>
    <x v="0"/>
    <x v="1"/>
  </r>
  <r>
    <x v="18"/>
    <n v="62"/>
    <x v="1"/>
    <x v="21"/>
    <x v="0"/>
    <x v="0"/>
    <x v="3"/>
    <x v="0"/>
    <x v="0"/>
    <x v="0"/>
    <x v="0"/>
    <x v="1"/>
  </r>
  <r>
    <x v="18"/>
    <n v="62"/>
    <x v="1"/>
    <x v="22"/>
    <x v="0"/>
    <x v="0"/>
    <x v="1"/>
    <x v="0"/>
    <x v="0"/>
    <x v="0"/>
    <x v="0"/>
    <x v="1"/>
  </r>
  <r>
    <x v="18"/>
    <n v="62"/>
    <x v="1"/>
    <x v="23"/>
    <x v="0"/>
    <x v="0"/>
    <x v="2"/>
    <x v="0"/>
    <x v="0"/>
    <x v="0"/>
    <x v="0"/>
    <x v="1"/>
  </r>
  <r>
    <x v="18"/>
    <n v="62"/>
    <x v="1"/>
    <x v="24"/>
    <x v="0"/>
    <x v="0"/>
    <x v="0"/>
    <x v="0"/>
    <x v="0"/>
    <x v="0"/>
    <x v="0"/>
    <x v="1"/>
  </r>
  <r>
    <x v="18"/>
    <n v="62"/>
    <x v="1"/>
    <x v="25"/>
    <x v="0"/>
    <x v="0"/>
    <x v="2"/>
    <x v="0"/>
    <x v="0"/>
    <x v="0"/>
    <x v="0"/>
    <x v="1"/>
  </r>
  <r>
    <x v="18"/>
    <n v="62"/>
    <x v="2"/>
    <x v="0"/>
    <x v="0"/>
    <x v="0"/>
    <x v="3"/>
    <x v="0"/>
    <x v="0"/>
    <x v="0"/>
    <x v="0"/>
    <x v="0"/>
  </r>
  <r>
    <x v="18"/>
    <n v="62"/>
    <x v="2"/>
    <x v="1"/>
    <x v="0"/>
    <x v="0"/>
    <x v="3"/>
    <x v="0"/>
    <x v="0"/>
    <x v="0"/>
    <x v="0"/>
    <x v="0"/>
  </r>
  <r>
    <x v="18"/>
    <n v="62"/>
    <x v="2"/>
    <x v="2"/>
    <x v="0"/>
    <x v="0"/>
    <x v="2"/>
    <x v="0"/>
    <x v="0"/>
    <x v="0"/>
    <x v="0"/>
    <x v="0"/>
  </r>
  <r>
    <x v="18"/>
    <n v="62"/>
    <x v="2"/>
    <x v="3"/>
    <x v="0"/>
    <x v="0"/>
    <x v="2"/>
    <x v="0"/>
    <x v="0"/>
    <x v="0"/>
    <x v="0"/>
    <x v="0"/>
  </r>
  <r>
    <x v="18"/>
    <n v="62"/>
    <x v="2"/>
    <x v="4"/>
    <x v="0"/>
    <x v="0"/>
    <x v="4"/>
    <x v="0"/>
    <x v="0"/>
    <x v="0"/>
    <x v="0"/>
    <x v="0"/>
  </r>
  <r>
    <x v="18"/>
    <n v="62"/>
    <x v="2"/>
    <x v="5"/>
    <x v="0"/>
    <x v="0"/>
    <x v="0"/>
    <x v="0"/>
    <x v="0"/>
    <x v="0"/>
    <x v="0"/>
    <x v="0"/>
  </r>
  <r>
    <x v="18"/>
    <n v="62"/>
    <x v="2"/>
    <x v="6"/>
    <x v="0"/>
    <x v="0"/>
    <x v="4"/>
    <x v="0"/>
    <x v="0"/>
    <x v="0"/>
    <x v="0"/>
    <x v="0"/>
  </r>
  <r>
    <x v="18"/>
    <n v="62"/>
    <x v="2"/>
    <x v="7"/>
    <x v="0"/>
    <x v="0"/>
    <x v="1"/>
    <x v="0"/>
    <x v="0"/>
    <x v="0"/>
    <x v="0"/>
    <x v="0"/>
  </r>
  <r>
    <x v="18"/>
    <n v="62"/>
    <x v="2"/>
    <x v="8"/>
    <x v="0"/>
    <x v="0"/>
    <x v="4"/>
    <x v="0"/>
    <x v="0"/>
    <x v="0"/>
    <x v="0"/>
    <x v="0"/>
  </r>
  <r>
    <x v="18"/>
    <n v="62"/>
    <x v="2"/>
    <x v="9"/>
    <x v="0"/>
    <x v="0"/>
    <x v="4"/>
    <x v="0"/>
    <x v="0"/>
    <x v="0"/>
    <x v="0"/>
    <x v="0"/>
  </r>
  <r>
    <x v="18"/>
    <n v="62"/>
    <x v="2"/>
    <x v="10"/>
    <x v="0"/>
    <x v="0"/>
    <x v="0"/>
    <x v="0"/>
    <x v="0"/>
    <x v="0"/>
    <x v="0"/>
    <x v="0"/>
  </r>
  <r>
    <x v="18"/>
    <n v="62"/>
    <x v="2"/>
    <x v="11"/>
    <x v="0"/>
    <x v="0"/>
    <x v="1"/>
    <x v="0"/>
    <x v="0"/>
    <x v="0"/>
    <x v="0"/>
    <x v="0"/>
  </r>
  <r>
    <x v="18"/>
    <n v="62"/>
    <x v="2"/>
    <x v="12"/>
    <x v="0"/>
    <x v="0"/>
    <x v="2"/>
    <x v="0"/>
    <x v="0"/>
    <x v="0"/>
    <x v="0"/>
    <x v="0"/>
  </r>
  <r>
    <x v="18"/>
    <n v="62"/>
    <x v="2"/>
    <x v="13"/>
    <x v="0"/>
    <x v="0"/>
    <x v="1"/>
    <x v="0"/>
    <x v="0"/>
    <x v="0"/>
    <x v="0"/>
    <x v="0"/>
  </r>
  <r>
    <x v="18"/>
    <n v="62"/>
    <x v="2"/>
    <x v="14"/>
    <x v="0"/>
    <x v="0"/>
    <x v="0"/>
    <x v="0"/>
    <x v="0"/>
    <x v="0"/>
    <x v="0"/>
    <x v="0"/>
  </r>
  <r>
    <x v="18"/>
    <n v="62"/>
    <x v="2"/>
    <x v="15"/>
    <x v="0"/>
    <x v="0"/>
    <x v="0"/>
    <x v="0"/>
    <x v="0"/>
    <x v="0"/>
    <x v="0"/>
    <x v="0"/>
  </r>
  <r>
    <x v="18"/>
    <n v="62"/>
    <x v="2"/>
    <x v="16"/>
    <x v="0"/>
    <x v="0"/>
    <x v="3"/>
    <x v="0"/>
    <x v="0"/>
    <x v="0"/>
    <x v="0"/>
    <x v="0"/>
  </r>
  <r>
    <x v="18"/>
    <n v="62"/>
    <x v="2"/>
    <x v="17"/>
    <x v="0"/>
    <x v="0"/>
    <x v="2"/>
    <x v="0"/>
    <x v="0"/>
    <x v="0"/>
    <x v="0"/>
    <x v="0"/>
  </r>
  <r>
    <x v="18"/>
    <n v="62"/>
    <x v="2"/>
    <x v="18"/>
    <x v="0"/>
    <x v="0"/>
    <x v="4"/>
    <x v="0"/>
    <x v="0"/>
    <x v="0"/>
    <x v="0"/>
    <x v="0"/>
  </r>
  <r>
    <x v="18"/>
    <n v="62"/>
    <x v="2"/>
    <x v="19"/>
    <x v="0"/>
    <x v="0"/>
    <x v="2"/>
    <x v="0"/>
    <x v="0"/>
    <x v="0"/>
    <x v="0"/>
    <x v="0"/>
  </r>
  <r>
    <x v="18"/>
    <n v="62"/>
    <x v="2"/>
    <x v="20"/>
    <x v="0"/>
    <x v="0"/>
    <x v="0"/>
    <x v="0"/>
    <x v="0"/>
    <x v="0"/>
    <x v="0"/>
    <x v="0"/>
  </r>
  <r>
    <x v="18"/>
    <n v="62"/>
    <x v="2"/>
    <x v="21"/>
    <x v="0"/>
    <x v="0"/>
    <x v="0"/>
    <x v="0"/>
    <x v="0"/>
    <x v="0"/>
    <x v="0"/>
    <x v="0"/>
  </r>
  <r>
    <x v="18"/>
    <n v="62"/>
    <x v="2"/>
    <x v="22"/>
    <x v="0"/>
    <x v="0"/>
    <x v="3"/>
    <x v="0"/>
    <x v="0"/>
    <x v="0"/>
    <x v="0"/>
    <x v="0"/>
  </r>
  <r>
    <x v="18"/>
    <n v="62"/>
    <x v="3"/>
    <x v="0"/>
    <x v="0"/>
    <x v="0"/>
    <x v="1"/>
    <x v="0"/>
    <x v="0"/>
    <x v="0"/>
    <x v="0"/>
    <x v="1"/>
  </r>
  <r>
    <x v="18"/>
    <n v="62"/>
    <x v="3"/>
    <x v="1"/>
    <x v="0"/>
    <x v="0"/>
    <x v="3"/>
    <x v="0"/>
    <x v="0"/>
    <x v="0"/>
    <x v="0"/>
    <x v="1"/>
  </r>
  <r>
    <x v="18"/>
    <n v="62"/>
    <x v="3"/>
    <x v="2"/>
    <x v="0"/>
    <x v="0"/>
    <x v="0"/>
    <x v="0"/>
    <x v="0"/>
    <x v="0"/>
    <x v="0"/>
    <x v="1"/>
  </r>
  <r>
    <x v="18"/>
    <n v="62"/>
    <x v="3"/>
    <x v="3"/>
    <x v="0"/>
    <x v="0"/>
    <x v="1"/>
    <x v="0"/>
    <x v="0"/>
    <x v="0"/>
    <x v="0"/>
    <x v="1"/>
  </r>
  <r>
    <x v="18"/>
    <n v="62"/>
    <x v="3"/>
    <x v="4"/>
    <x v="0"/>
    <x v="0"/>
    <x v="4"/>
    <x v="0"/>
    <x v="0"/>
    <x v="0"/>
    <x v="0"/>
    <x v="1"/>
  </r>
  <r>
    <x v="18"/>
    <n v="62"/>
    <x v="3"/>
    <x v="5"/>
    <x v="0"/>
    <x v="0"/>
    <x v="0"/>
    <x v="0"/>
    <x v="0"/>
    <x v="0"/>
    <x v="0"/>
    <x v="1"/>
  </r>
  <r>
    <x v="18"/>
    <n v="62"/>
    <x v="3"/>
    <x v="6"/>
    <x v="0"/>
    <x v="0"/>
    <x v="1"/>
    <x v="0"/>
    <x v="0"/>
    <x v="0"/>
    <x v="0"/>
    <x v="1"/>
  </r>
  <r>
    <x v="18"/>
    <n v="62"/>
    <x v="3"/>
    <x v="7"/>
    <x v="0"/>
    <x v="0"/>
    <x v="1"/>
    <x v="0"/>
    <x v="0"/>
    <x v="0"/>
    <x v="0"/>
    <x v="1"/>
  </r>
  <r>
    <x v="18"/>
    <n v="62"/>
    <x v="3"/>
    <x v="8"/>
    <x v="0"/>
    <x v="0"/>
    <x v="1"/>
    <x v="0"/>
    <x v="0"/>
    <x v="0"/>
    <x v="0"/>
    <x v="1"/>
  </r>
  <r>
    <x v="18"/>
    <n v="62"/>
    <x v="3"/>
    <x v="9"/>
    <x v="0"/>
    <x v="0"/>
    <x v="4"/>
    <x v="0"/>
    <x v="0"/>
    <x v="0"/>
    <x v="0"/>
    <x v="1"/>
  </r>
  <r>
    <x v="18"/>
    <n v="62"/>
    <x v="3"/>
    <x v="10"/>
    <x v="0"/>
    <x v="0"/>
    <x v="4"/>
    <x v="0"/>
    <x v="0"/>
    <x v="0"/>
    <x v="0"/>
    <x v="1"/>
  </r>
  <r>
    <x v="18"/>
    <n v="62"/>
    <x v="3"/>
    <x v="11"/>
    <x v="0"/>
    <x v="0"/>
    <x v="3"/>
    <x v="0"/>
    <x v="0"/>
    <x v="0"/>
    <x v="0"/>
    <x v="1"/>
  </r>
  <r>
    <x v="18"/>
    <n v="62"/>
    <x v="3"/>
    <x v="12"/>
    <x v="0"/>
    <x v="0"/>
    <x v="1"/>
    <x v="0"/>
    <x v="0"/>
    <x v="0"/>
    <x v="0"/>
    <x v="1"/>
  </r>
  <r>
    <x v="18"/>
    <n v="62"/>
    <x v="3"/>
    <x v="13"/>
    <x v="0"/>
    <x v="0"/>
    <x v="2"/>
    <x v="0"/>
    <x v="0"/>
    <x v="0"/>
    <x v="0"/>
    <x v="1"/>
  </r>
  <r>
    <x v="18"/>
    <n v="62"/>
    <x v="3"/>
    <x v="14"/>
    <x v="0"/>
    <x v="0"/>
    <x v="3"/>
    <x v="0"/>
    <x v="0"/>
    <x v="0"/>
    <x v="0"/>
    <x v="1"/>
  </r>
  <r>
    <x v="18"/>
    <n v="62"/>
    <x v="3"/>
    <x v="15"/>
    <x v="0"/>
    <x v="0"/>
    <x v="4"/>
    <x v="0"/>
    <x v="0"/>
    <x v="0"/>
    <x v="0"/>
    <x v="1"/>
  </r>
  <r>
    <x v="18"/>
    <n v="62"/>
    <x v="3"/>
    <x v="16"/>
    <x v="0"/>
    <x v="0"/>
    <x v="3"/>
    <x v="0"/>
    <x v="0"/>
    <x v="0"/>
    <x v="0"/>
    <x v="1"/>
  </r>
  <r>
    <x v="18"/>
    <n v="62"/>
    <x v="3"/>
    <x v="17"/>
    <x v="0"/>
    <x v="0"/>
    <x v="3"/>
    <x v="0"/>
    <x v="0"/>
    <x v="0"/>
    <x v="0"/>
    <x v="1"/>
  </r>
  <r>
    <x v="18"/>
    <n v="62"/>
    <x v="3"/>
    <x v="18"/>
    <x v="0"/>
    <x v="0"/>
    <x v="4"/>
    <x v="0"/>
    <x v="0"/>
    <x v="0"/>
    <x v="0"/>
    <x v="1"/>
  </r>
  <r>
    <x v="18"/>
    <n v="62"/>
    <x v="3"/>
    <x v="19"/>
    <x v="0"/>
    <x v="0"/>
    <x v="2"/>
    <x v="0"/>
    <x v="0"/>
    <x v="0"/>
    <x v="0"/>
    <x v="1"/>
  </r>
  <r>
    <x v="18"/>
    <n v="62"/>
    <x v="3"/>
    <x v="20"/>
    <x v="0"/>
    <x v="0"/>
    <x v="0"/>
    <x v="0"/>
    <x v="0"/>
    <x v="0"/>
    <x v="0"/>
    <x v="1"/>
  </r>
  <r>
    <x v="18"/>
    <n v="62"/>
    <x v="3"/>
    <x v="21"/>
    <x v="0"/>
    <x v="0"/>
    <x v="2"/>
    <x v="0"/>
    <x v="0"/>
    <x v="0"/>
    <x v="0"/>
    <x v="1"/>
  </r>
  <r>
    <x v="18"/>
    <n v="62"/>
    <x v="3"/>
    <x v="22"/>
    <x v="0"/>
    <x v="0"/>
    <x v="3"/>
    <x v="0"/>
    <x v="0"/>
    <x v="0"/>
    <x v="0"/>
    <x v="1"/>
  </r>
  <r>
    <x v="18"/>
    <n v="62"/>
    <x v="3"/>
    <x v="23"/>
    <x v="0"/>
    <x v="0"/>
    <x v="1"/>
    <x v="0"/>
    <x v="0"/>
    <x v="0"/>
    <x v="0"/>
    <x v="1"/>
  </r>
  <r>
    <x v="18"/>
    <n v="62"/>
    <x v="3"/>
    <x v="24"/>
    <x v="0"/>
    <x v="0"/>
    <x v="1"/>
    <x v="0"/>
    <x v="0"/>
    <x v="0"/>
    <x v="0"/>
    <x v="1"/>
  </r>
  <r>
    <x v="18"/>
    <n v="62"/>
    <x v="3"/>
    <x v="25"/>
    <x v="0"/>
    <x v="0"/>
    <x v="3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19"/>
    <n v="63"/>
    <x v="0"/>
    <x v="0"/>
    <x v="0"/>
    <x v="0"/>
    <x v="1"/>
    <x v="0"/>
    <x v="0"/>
    <x v="0"/>
    <x v="0"/>
    <x v="1"/>
  </r>
  <r>
    <x v="19"/>
    <n v="63"/>
    <x v="0"/>
    <x v="1"/>
    <x v="0"/>
    <x v="0"/>
    <x v="4"/>
    <x v="0"/>
    <x v="0"/>
    <x v="0"/>
    <x v="0"/>
    <x v="1"/>
  </r>
  <r>
    <x v="19"/>
    <n v="63"/>
    <x v="0"/>
    <x v="2"/>
    <x v="0"/>
    <x v="0"/>
    <x v="1"/>
    <x v="0"/>
    <x v="0"/>
    <x v="0"/>
    <x v="0"/>
    <x v="1"/>
  </r>
  <r>
    <x v="19"/>
    <n v="63"/>
    <x v="0"/>
    <x v="3"/>
    <x v="0"/>
    <x v="0"/>
    <x v="3"/>
    <x v="0"/>
    <x v="0"/>
    <x v="0"/>
    <x v="0"/>
    <x v="1"/>
  </r>
  <r>
    <x v="19"/>
    <n v="63"/>
    <x v="0"/>
    <x v="4"/>
    <x v="0"/>
    <x v="0"/>
    <x v="4"/>
    <x v="0"/>
    <x v="0"/>
    <x v="0"/>
    <x v="0"/>
    <x v="1"/>
  </r>
  <r>
    <x v="19"/>
    <n v="63"/>
    <x v="0"/>
    <x v="5"/>
    <x v="0"/>
    <x v="0"/>
    <x v="0"/>
    <x v="0"/>
    <x v="0"/>
    <x v="0"/>
    <x v="0"/>
    <x v="1"/>
  </r>
  <r>
    <x v="19"/>
    <n v="63"/>
    <x v="0"/>
    <x v="6"/>
    <x v="0"/>
    <x v="0"/>
    <x v="4"/>
    <x v="0"/>
    <x v="0"/>
    <x v="0"/>
    <x v="0"/>
    <x v="1"/>
  </r>
  <r>
    <x v="19"/>
    <n v="63"/>
    <x v="0"/>
    <x v="7"/>
    <x v="0"/>
    <x v="0"/>
    <x v="2"/>
    <x v="0"/>
    <x v="0"/>
    <x v="0"/>
    <x v="0"/>
    <x v="1"/>
  </r>
  <r>
    <x v="19"/>
    <n v="63"/>
    <x v="0"/>
    <x v="8"/>
    <x v="0"/>
    <x v="0"/>
    <x v="3"/>
    <x v="0"/>
    <x v="0"/>
    <x v="0"/>
    <x v="0"/>
    <x v="1"/>
  </r>
  <r>
    <x v="19"/>
    <n v="63"/>
    <x v="0"/>
    <x v="9"/>
    <x v="0"/>
    <x v="0"/>
    <x v="0"/>
    <x v="0"/>
    <x v="0"/>
    <x v="0"/>
    <x v="0"/>
    <x v="1"/>
  </r>
  <r>
    <x v="19"/>
    <n v="63"/>
    <x v="0"/>
    <x v="10"/>
    <x v="0"/>
    <x v="0"/>
    <x v="3"/>
    <x v="0"/>
    <x v="0"/>
    <x v="0"/>
    <x v="0"/>
    <x v="1"/>
  </r>
  <r>
    <x v="19"/>
    <n v="63"/>
    <x v="0"/>
    <x v="11"/>
    <x v="0"/>
    <x v="0"/>
    <x v="4"/>
    <x v="0"/>
    <x v="0"/>
    <x v="0"/>
    <x v="0"/>
    <x v="1"/>
  </r>
  <r>
    <x v="19"/>
    <n v="63"/>
    <x v="0"/>
    <x v="12"/>
    <x v="0"/>
    <x v="0"/>
    <x v="3"/>
    <x v="0"/>
    <x v="0"/>
    <x v="0"/>
    <x v="0"/>
    <x v="1"/>
  </r>
  <r>
    <x v="19"/>
    <n v="63"/>
    <x v="0"/>
    <x v="13"/>
    <x v="0"/>
    <x v="0"/>
    <x v="3"/>
    <x v="0"/>
    <x v="0"/>
    <x v="0"/>
    <x v="0"/>
    <x v="1"/>
  </r>
  <r>
    <x v="19"/>
    <n v="63"/>
    <x v="0"/>
    <x v="14"/>
    <x v="0"/>
    <x v="0"/>
    <x v="1"/>
    <x v="0"/>
    <x v="0"/>
    <x v="0"/>
    <x v="0"/>
    <x v="1"/>
  </r>
  <r>
    <x v="19"/>
    <n v="63"/>
    <x v="0"/>
    <x v="15"/>
    <x v="0"/>
    <x v="0"/>
    <x v="3"/>
    <x v="0"/>
    <x v="0"/>
    <x v="0"/>
    <x v="0"/>
    <x v="1"/>
  </r>
  <r>
    <x v="19"/>
    <n v="63"/>
    <x v="0"/>
    <x v="16"/>
    <x v="0"/>
    <x v="0"/>
    <x v="1"/>
    <x v="0"/>
    <x v="0"/>
    <x v="0"/>
    <x v="0"/>
    <x v="1"/>
  </r>
  <r>
    <x v="19"/>
    <n v="63"/>
    <x v="0"/>
    <x v="17"/>
    <x v="0"/>
    <x v="0"/>
    <x v="2"/>
    <x v="0"/>
    <x v="0"/>
    <x v="0"/>
    <x v="0"/>
    <x v="1"/>
  </r>
  <r>
    <x v="19"/>
    <n v="63"/>
    <x v="0"/>
    <x v="18"/>
    <x v="0"/>
    <x v="0"/>
    <x v="1"/>
    <x v="0"/>
    <x v="0"/>
    <x v="0"/>
    <x v="0"/>
    <x v="1"/>
  </r>
  <r>
    <x v="19"/>
    <n v="63"/>
    <x v="0"/>
    <x v="19"/>
    <x v="0"/>
    <x v="0"/>
    <x v="4"/>
    <x v="0"/>
    <x v="0"/>
    <x v="0"/>
    <x v="0"/>
    <x v="1"/>
  </r>
  <r>
    <x v="19"/>
    <n v="63"/>
    <x v="0"/>
    <x v="20"/>
    <x v="0"/>
    <x v="0"/>
    <x v="2"/>
    <x v="0"/>
    <x v="0"/>
    <x v="0"/>
    <x v="0"/>
    <x v="1"/>
  </r>
  <r>
    <x v="19"/>
    <n v="63"/>
    <x v="0"/>
    <x v="21"/>
    <x v="0"/>
    <x v="0"/>
    <x v="4"/>
    <x v="0"/>
    <x v="0"/>
    <x v="0"/>
    <x v="0"/>
    <x v="1"/>
  </r>
  <r>
    <x v="19"/>
    <n v="63"/>
    <x v="0"/>
    <x v="22"/>
    <x v="0"/>
    <x v="0"/>
    <x v="4"/>
    <x v="0"/>
    <x v="0"/>
    <x v="0"/>
    <x v="0"/>
    <x v="1"/>
  </r>
  <r>
    <x v="19"/>
    <n v="63"/>
    <x v="0"/>
    <x v="23"/>
    <x v="0"/>
    <x v="0"/>
    <x v="2"/>
    <x v="0"/>
    <x v="0"/>
    <x v="0"/>
    <x v="0"/>
    <x v="1"/>
  </r>
  <r>
    <x v="19"/>
    <n v="63"/>
    <x v="0"/>
    <x v="24"/>
    <x v="0"/>
    <x v="0"/>
    <x v="0"/>
    <x v="0"/>
    <x v="0"/>
    <x v="0"/>
    <x v="0"/>
    <x v="1"/>
  </r>
  <r>
    <x v="19"/>
    <n v="63"/>
    <x v="1"/>
    <x v="0"/>
    <x v="0"/>
    <x v="0"/>
    <x v="2"/>
    <x v="0"/>
    <x v="0"/>
    <x v="0"/>
    <x v="0"/>
    <x v="0"/>
  </r>
  <r>
    <x v="19"/>
    <n v="63"/>
    <x v="1"/>
    <x v="1"/>
    <x v="0"/>
    <x v="0"/>
    <x v="4"/>
    <x v="0"/>
    <x v="0"/>
    <x v="0"/>
    <x v="0"/>
    <x v="0"/>
  </r>
  <r>
    <x v="19"/>
    <n v="63"/>
    <x v="1"/>
    <x v="2"/>
    <x v="0"/>
    <x v="0"/>
    <x v="0"/>
    <x v="0"/>
    <x v="0"/>
    <x v="0"/>
    <x v="0"/>
    <x v="0"/>
  </r>
  <r>
    <x v="19"/>
    <n v="63"/>
    <x v="1"/>
    <x v="3"/>
    <x v="0"/>
    <x v="0"/>
    <x v="1"/>
    <x v="0"/>
    <x v="0"/>
    <x v="0"/>
    <x v="0"/>
    <x v="0"/>
  </r>
  <r>
    <x v="19"/>
    <n v="63"/>
    <x v="1"/>
    <x v="4"/>
    <x v="0"/>
    <x v="0"/>
    <x v="2"/>
    <x v="0"/>
    <x v="0"/>
    <x v="0"/>
    <x v="0"/>
    <x v="0"/>
  </r>
  <r>
    <x v="19"/>
    <n v="63"/>
    <x v="1"/>
    <x v="5"/>
    <x v="0"/>
    <x v="0"/>
    <x v="4"/>
    <x v="0"/>
    <x v="0"/>
    <x v="0"/>
    <x v="0"/>
    <x v="0"/>
  </r>
  <r>
    <x v="19"/>
    <n v="63"/>
    <x v="1"/>
    <x v="6"/>
    <x v="0"/>
    <x v="0"/>
    <x v="3"/>
    <x v="0"/>
    <x v="0"/>
    <x v="0"/>
    <x v="0"/>
    <x v="0"/>
  </r>
  <r>
    <x v="19"/>
    <n v="63"/>
    <x v="1"/>
    <x v="7"/>
    <x v="0"/>
    <x v="0"/>
    <x v="1"/>
    <x v="0"/>
    <x v="0"/>
    <x v="0"/>
    <x v="0"/>
    <x v="0"/>
  </r>
  <r>
    <x v="19"/>
    <n v="63"/>
    <x v="1"/>
    <x v="8"/>
    <x v="0"/>
    <x v="0"/>
    <x v="3"/>
    <x v="0"/>
    <x v="0"/>
    <x v="0"/>
    <x v="0"/>
    <x v="0"/>
  </r>
  <r>
    <x v="19"/>
    <n v="63"/>
    <x v="1"/>
    <x v="9"/>
    <x v="0"/>
    <x v="0"/>
    <x v="0"/>
    <x v="0"/>
    <x v="0"/>
    <x v="0"/>
    <x v="0"/>
    <x v="0"/>
  </r>
  <r>
    <x v="19"/>
    <n v="63"/>
    <x v="1"/>
    <x v="10"/>
    <x v="0"/>
    <x v="0"/>
    <x v="4"/>
    <x v="0"/>
    <x v="0"/>
    <x v="0"/>
    <x v="0"/>
    <x v="0"/>
  </r>
  <r>
    <x v="19"/>
    <n v="63"/>
    <x v="1"/>
    <x v="11"/>
    <x v="0"/>
    <x v="0"/>
    <x v="2"/>
    <x v="0"/>
    <x v="0"/>
    <x v="0"/>
    <x v="0"/>
    <x v="0"/>
  </r>
  <r>
    <x v="19"/>
    <n v="63"/>
    <x v="1"/>
    <x v="12"/>
    <x v="0"/>
    <x v="0"/>
    <x v="1"/>
    <x v="0"/>
    <x v="0"/>
    <x v="0"/>
    <x v="0"/>
    <x v="0"/>
  </r>
  <r>
    <x v="19"/>
    <n v="63"/>
    <x v="1"/>
    <x v="13"/>
    <x v="0"/>
    <x v="0"/>
    <x v="2"/>
    <x v="0"/>
    <x v="0"/>
    <x v="0"/>
    <x v="0"/>
    <x v="0"/>
  </r>
  <r>
    <x v="19"/>
    <n v="63"/>
    <x v="1"/>
    <x v="14"/>
    <x v="0"/>
    <x v="0"/>
    <x v="0"/>
    <x v="0"/>
    <x v="0"/>
    <x v="0"/>
    <x v="0"/>
    <x v="0"/>
  </r>
  <r>
    <x v="19"/>
    <n v="63"/>
    <x v="1"/>
    <x v="15"/>
    <x v="0"/>
    <x v="0"/>
    <x v="4"/>
    <x v="0"/>
    <x v="0"/>
    <x v="0"/>
    <x v="0"/>
    <x v="0"/>
  </r>
  <r>
    <x v="19"/>
    <n v="63"/>
    <x v="1"/>
    <x v="16"/>
    <x v="0"/>
    <x v="0"/>
    <x v="4"/>
    <x v="0"/>
    <x v="0"/>
    <x v="0"/>
    <x v="0"/>
    <x v="0"/>
  </r>
  <r>
    <x v="19"/>
    <n v="63"/>
    <x v="1"/>
    <x v="17"/>
    <x v="0"/>
    <x v="0"/>
    <x v="4"/>
    <x v="0"/>
    <x v="0"/>
    <x v="0"/>
    <x v="0"/>
    <x v="0"/>
  </r>
  <r>
    <x v="19"/>
    <n v="63"/>
    <x v="1"/>
    <x v="18"/>
    <x v="0"/>
    <x v="0"/>
    <x v="1"/>
    <x v="0"/>
    <x v="0"/>
    <x v="0"/>
    <x v="0"/>
    <x v="0"/>
  </r>
  <r>
    <x v="19"/>
    <n v="63"/>
    <x v="1"/>
    <x v="19"/>
    <x v="0"/>
    <x v="0"/>
    <x v="2"/>
    <x v="0"/>
    <x v="0"/>
    <x v="0"/>
    <x v="0"/>
    <x v="0"/>
  </r>
  <r>
    <x v="19"/>
    <n v="63"/>
    <x v="1"/>
    <x v="20"/>
    <x v="0"/>
    <x v="0"/>
    <x v="0"/>
    <x v="0"/>
    <x v="0"/>
    <x v="0"/>
    <x v="0"/>
    <x v="0"/>
  </r>
  <r>
    <x v="19"/>
    <n v="63"/>
    <x v="1"/>
    <x v="21"/>
    <x v="0"/>
    <x v="0"/>
    <x v="1"/>
    <x v="0"/>
    <x v="0"/>
    <x v="0"/>
    <x v="0"/>
    <x v="0"/>
  </r>
  <r>
    <x v="19"/>
    <n v="63"/>
    <x v="1"/>
    <x v="22"/>
    <x v="0"/>
    <x v="0"/>
    <x v="3"/>
    <x v="0"/>
    <x v="0"/>
    <x v="0"/>
    <x v="0"/>
    <x v="0"/>
  </r>
  <r>
    <x v="19"/>
    <n v="63"/>
    <x v="2"/>
    <x v="0"/>
    <x v="0"/>
    <x v="0"/>
    <x v="2"/>
    <x v="0"/>
    <x v="0"/>
    <x v="0"/>
    <x v="0"/>
    <x v="1"/>
  </r>
  <r>
    <x v="19"/>
    <n v="63"/>
    <x v="2"/>
    <x v="1"/>
    <x v="0"/>
    <x v="0"/>
    <x v="3"/>
    <x v="0"/>
    <x v="0"/>
    <x v="0"/>
    <x v="0"/>
    <x v="1"/>
  </r>
  <r>
    <x v="19"/>
    <n v="63"/>
    <x v="2"/>
    <x v="2"/>
    <x v="0"/>
    <x v="0"/>
    <x v="2"/>
    <x v="0"/>
    <x v="0"/>
    <x v="0"/>
    <x v="0"/>
    <x v="1"/>
  </r>
  <r>
    <x v="19"/>
    <n v="63"/>
    <x v="2"/>
    <x v="3"/>
    <x v="0"/>
    <x v="0"/>
    <x v="0"/>
    <x v="0"/>
    <x v="0"/>
    <x v="0"/>
    <x v="0"/>
    <x v="1"/>
  </r>
  <r>
    <x v="19"/>
    <n v="63"/>
    <x v="2"/>
    <x v="4"/>
    <x v="0"/>
    <x v="0"/>
    <x v="3"/>
    <x v="0"/>
    <x v="0"/>
    <x v="0"/>
    <x v="0"/>
    <x v="1"/>
  </r>
  <r>
    <x v="19"/>
    <n v="63"/>
    <x v="2"/>
    <x v="5"/>
    <x v="0"/>
    <x v="0"/>
    <x v="3"/>
    <x v="0"/>
    <x v="0"/>
    <x v="0"/>
    <x v="0"/>
    <x v="1"/>
  </r>
  <r>
    <x v="19"/>
    <n v="63"/>
    <x v="2"/>
    <x v="6"/>
    <x v="0"/>
    <x v="0"/>
    <x v="4"/>
    <x v="0"/>
    <x v="0"/>
    <x v="0"/>
    <x v="0"/>
    <x v="1"/>
  </r>
  <r>
    <x v="19"/>
    <n v="63"/>
    <x v="2"/>
    <x v="7"/>
    <x v="0"/>
    <x v="0"/>
    <x v="4"/>
    <x v="0"/>
    <x v="0"/>
    <x v="0"/>
    <x v="0"/>
    <x v="1"/>
  </r>
  <r>
    <x v="19"/>
    <n v="63"/>
    <x v="2"/>
    <x v="8"/>
    <x v="0"/>
    <x v="0"/>
    <x v="1"/>
    <x v="0"/>
    <x v="0"/>
    <x v="0"/>
    <x v="0"/>
    <x v="1"/>
  </r>
  <r>
    <x v="19"/>
    <n v="63"/>
    <x v="2"/>
    <x v="9"/>
    <x v="0"/>
    <x v="0"/>
    <x v="0"/>
    <x v="0"/>
    <x v="0"/>
    <x v="0"/>
    <x v="0"/>
    <x v="1"/>
  </r>
  <r>
    <x v="19"/>
    <n v="63"/>
    <x v="2"/>
    <x v="10"/>
    <x v="0"/>
    <x v="0"/>
    <x v="4"/>
    <x v="0"/>
    <x v="0"/>
    <x v="0"/>
    <x v="0"/>
    <x v="1"/>
  </r>
  <r>
    <x v="19"/>
    <n v="63"/>
    <x v="2"/>
    <x v="11"/>
    <x v="0"/>
    <x v="0"/>
    <x v="0"/>
    <x v="0"/>
    <x v="0"/>
    <x v="0"/>
    <x v="0"/>
    <x v="1"/>
  </r>
  <r>
    <x v="19"/>
    <n v="63"/>
    <x v="2"/>
    <x v="12"/>
    <x v="0"/>
    <x v="0"/>
    <x v="4"/>
    <x v="0"/>
    <x v="0"/>
    <x v="0"/>
    <x v="0"/>
    <x v="1"/>
  </r>
  <r>
    <x v="19"/>
    <n v="63"/>
    <x v="2"/>
    <x v="13"/>
    <x v="0"/>
    <x v="0"/>
    <x v="4"/>
    <x v="0"/>
    <x v="0"/>
    <x v="0"/>
    <x v="0"/>
    <x v="1"/>
  </r>
  <r>
    <x v="19"/>
    <n v="63"/>
    <x v="2"/>
    <x v="14"/>
    <x v="0"/>
    <x v="0"/>
    <x v="2"/>
    <x v="0"/>
    <x v="0"/>
    <x v="0"/>
    <x v="0"/>
    <x v="1"/>
  </r>
  <r>
    <x v="19"/>
    <n v="63"/>
    <x v="2"/>
    <x v="15"/>
    <x v="0"/>
    <x v="0"/>
    <x v="2"/>
    <x v="0"/>
    <x v="0"/>
    <x v="0"/>
    <x v="0"/>
    <x v="1"/>
  </r>
  <r>
    <x v="19"/>
    <n v="63"/>
    <x v="2"/>
    <x v="16"/>
    <x v="0"/>
    <x v="0"/>
    <x v="3"/>
    <x v="0"/>
    <x v="0"/>
    <x v="0"/>
    <x v="0"/>
    <x v="1"/>
  </r>
  <r>
    <x v="19"/>
    <n v="63"/>
    <x v="2"/>
    <x v="17"/>
    <x v="0"/>
    <x v="0"/>
    <x v="0"/>
    <x v="0"/>
    <x v="0"/>
    <x v="0"/>
    <x v="0"/>
    <x v="1"/>
  </r>
  <r>
    <x v="19"/>
    <n v="63"/>
    <x v="2"/>
    <x v="18"/>
    <x v="0"/>
    <x v="0"/>
    <x v="1"/>
    <x v="0"/>
    <x v="0"/>
    <x v="0"/>
    <x v="0"/>
    <x v="1"/>
  </r>
  <r>
    <x v="19"/>
    <n v="63"/>
    <x v="2"/>
    <x v="19"/>
    <x v="0"/>
    <x v="0"/>
    <x v="2"/>
    <x v="0"/>
    <x v="0"/>
    <x v="0"/>
    <x v="0"/>
    <x v="1"/>
  </r>
  <r>
    <x v="19"/>
    <n v="63"/>
    <x v="2"/>
    <x v="20"/>
    <x v="0"/>
    <x v="0"/>
    <x v="4"/>
    <x v="0"/>
    <x v="0"/>
    <x v="0"/>
    <x v="0"/>
    <x v="1"/>
  </r>
  <r>
    <x v="19"/>
    <n v="63"/>
    <x v="2"/>
    <x v="21"/>
    <x v="0"/>
    <x v="0"/>
    <x v="0"/>
    <x v="0"/>
    <x v="0"/>
    <x v="0"/>
    <x v="0"/>
    <x v="1"/>
  </r>
  <r>
    <x v="19"/>
    <n v="63"/>
    <x v="2"/>
    <x v="22"/>
    <x v="0"/>
    <x v="0"/>
    <x v="1"/>
    <x v="0"/>
    <x v="0"/>
    <x v="0"/>
    <x v="0"/>
    <x v="1"/>
  </r>
  <r>
    <x v="19"/>
    <n v="63"/>
    <x v="3"/>
    <x v="23"/>
    <x v="0"/>
    <x v="0"/>
    <x v="0"/>
    <x v="0"/>
    <x v="0"/>
    <x v="0"/>
    <x v="0"/>
    <x v="1"/>
  </r>
  <r>
    <x v="19"/>
    <n v="63"/>
    <x v="2"/>
    <x v="24"/>
    <x v="0"/>
    <x v="0"/>
    <x v="0"/>
    <x v="0"/>
    <x v="0"/>
    <x v="0"/>
    <x v="0"/>
    <x v="1"/>
  </r>
  <r>
    <x v="19"/>
    <n v="63"/>
    <x v="2"/>
    <x v="25"/>
    <x v="0"/>
    <x v="0"/>
    <x v="0"/>
    <x v="0"/>
    <x v="0"/>
    <x v="0"/>
    <x v="0"/>
    <x v="1"/>
  </r>
  <r>
    <x v="19"/>
    <n v="63"/>
    <x v="3"/>
    <x v="0"/>
    <x v="0"/>
    <x v="0"/>
    <x v="0"/>
    <x v="0"/>
    <x v="0"/>
    <x v="0"/>
    <x v="0"/>
    <x v="2"/>
  </r>
  <r>
    <x v="19"/>
    <n v="63"/>
    <x v="3"/>
    <x v="1"/>
    <x v="0"/>
    <x v="0"/>
    <x v="1"/>
    <x v="0"/>
    <x v="0"/>
    <x v="0"/>
    <x v="0"/>
    <x v="2"/>
  </r>
  <r>
    <x v="19"/>
    <n v="63"/>
    <x v="3"/>
    <x v="2"/>
    <x v="0"/>
    <x v="0"/>
    <x v="2"/>
    <x v="0"/>
    <x v="0"/>
    <x v="0"/>
    <x v="0"/>
    <x v="2"/>
  </r>
  <r>
    <x v="19"/>
    <n v="63"/>
    <x v="3"/>
    <x v="3"/>
    <x v="0"/>
    <x v="0"/>
    <x v="4"/>
    <x v="0"/>
    <x v="0"/>
    <x v="0"/>
    <x v="0"/>
    <x v="2"/>
  </r>
  <r>
    <x v="19"/>
    <n v="63"/>
    <x v="3"/>
    <x v="4"/>
    <x v="0"/>
    <x v="0"/>
    <x v="0"/>
    <x v="0"/>
    <x v="0"/>
    <x v="0"/>
    <x v="0"/>
    <x v="2"/>
  </r>
  <r>
    <x v="19"/>
    <n v="63"/>
    <x v="3"/>
    <x v="5"/>
    <x v="0"/>
    <x v="0"/>
    <x v="2"/>
    <x v="0"/>
    <x v="0"/>
    <x v="0"/>
    <x v="0"/>
    <x v="2"/>
  </r>
  <r>
    <x v="19"/>
    <n v="63"/>
    <x v="3"/>
    <x v="6"/>
    <x v="0"/>
    <x v="0"/>
    <x v="1"/>
    <x v="0"/>
    <x v="0"/>
    <x v="0"/>
    <x v="0"/>
    <x v="2"/>
  </r>
  <r>
    <x v="19"/>
    <n v="63"/>
    <x v="3"/>
    <x v="7"/>
    <x v="0"/>
    <x v="0"/>
    <x v="4"/>
    <x v="0"/>
    <x v="0"/>
    <x v="0"/>
    <x v="0"/>
    <x v="2"/>
  </r>
  <r>
    <x v="19"/>
    <n v="63"/>
    <x v="3"/>
    <x v="8"/>
    <x v="0"/>
    <x v="0"/>
    <x v="0"/>
    <x v="0"/>
    <x v="0"/>
    <x v="0"/>
    <x v="0"/>
    <x v="2"/>
  </r>
  <r>
    <x v="19"/>
    <n v="63"/>
    <x v="3"/>
    <x v="9"/>
    <x v="0"/>
    <x v="0"/>
    <x v="1"/>
    <x v="0"/>
    <x v="0"/>
    <x v="0"/>
    <x v="0"/>
    <x v="2"/>
  </r>
  <r>
    <x v="19"/>
    <n v="63"/>
    <x v="3"/>
    <x v="10"/>
    <x v="0"/>
    <x v="0"/>
    <x v="0"/>
    <x v="0"/>
    <x v="0"/>
    <x v="0"/>
    <x v="0"/>
    <x v="2"/>
  </r>
  <r>
    <x v="19"/>
    <n v="63"/>
    <x v="3"/>
    <x v="11"/>
    <x v="0"/>
    <x v="0"/>
    <x v="1"/>
    <x v="0"/>
    <x v="0"/>
    <x v="0"/>
    <x v="0"/>
    <x v="2"/>
  </r>
  <r>
    <x v="19"/>
    <n v="63"/>
    <x v="3"/>
    <x v="12"/>
    <x v="0"/>
    <x v="0"/>
    <x v="1"/>
    <x v="0"/>
    <x v="0"/>
    <x v="0"/>
    <x v="0"/>
    <x v="2"/>
  </r>
  <r>
    <x v="19"/>
    <n v="63"/>
    <x v="3"/>
    <x v="13"/>
    <x v="0"/>
    <x v="0"/>
    <x v="4"/>
    <x v="0"/>
    <x v="0"/>
    <x v="0"/>
    <x v="0"/>
    <x v="2"/>
  </r>
  <r>
    <x v="19"/>
    <n v="63"/>
    <x v="3"/>
    <x v="14"/>
    <x v="0"/>
    <x v="0"/>
    <x v="3"/>
    <x v="0"/>
    <x v="0"/>
    <x v="0"/>
    <x v="0"/>
    <x v="2"/>
  </r>
  <r>
    <x v="19"/>
    <n v="63"/>
    <x v="3"/>
    <x v="15"/>
    <x v="0"/>
    <x v="0"/>
    <x v="1"/>
    <x v="0"/>
    <x v="0"/>
    <x v="0"/>
    <x v="0"/>
    <x v="2"/>
  </r>
  <r>
    <x v="19"/>
    <n v="63"/>
    <x v="3"/>
    <x v="16"/>
    <x v="0"/>
    <x v="0"/>
    <x v="3"/>
    <x v="0"/>
    <x v="0"/>
    <x v="0"/>
    <x v="0"/>
    <x v="2"/>
  </r>
  <r>
    <x v="19"/>
    <n v="63"/>
    <x v="3"/>
    <x v="17"/>
    <x v="0"/>
    <x v="0"/>
    <x v="0"/>
    <x v="0"/>
    <x v="0"/>
    <x v="0"/>
    <x v="0"/>
    <x v="2"/>
  </r>
  <r>
    <x v="19"/>
    <n v="63"/>
    <x v="3"/>
    <x v="18"/>
    <x v="0"/>
    <x v="0"/>
    <x v="1"/>
    <x v="0"/>
    <x v="0"/>
    <x v="0"/>
    <x v="0"/>
    <x v="2"/>
  </r>
  <r>
    <x v="19"/>
    <n v="63"/>
    <x v="3"/>
    <x v="19"/>
    <x v="0"/>
    <x v="0"/>
    <x v="4"/>
    <x v="0"/>
    <x v="0"/>
    <x v="0"/>
    <x v="0"/>
    <x v="2"/>
  </r>
  <r>
    <x v="19"/>
    <n v="63"/>
    <x v="3"/>
    <x v="20"/>
    <x v="0"/>
    <x v="0"/>
    <x v="0"/>
    <x v="0"/>
    <x v="0"/>
    <x v="0"/>
    <x v="0"/>
    <x v="2"/>
  </r>
  <r>
    <x v="19"/>
    <n v="63"/>
    <x v="3"/>
    <x v="21"/>
    <x v="0"/>
    <x v="0"/>
    <x v="4"/>
    <x v="0"/>
    <x v="0"/>
    <x v="0"/>
    <x v="0"/>
    <x v="2"/>
  </r>
  <r>
    <x v="19"/>
    <n v="63"/>
    <x v="3"/>
    <x v="22"/>
    <x v="0"/>
    <x v="0"/>
    <x v="1"/>
    <x v="0"/>
    <x v="0"/>
    <x v="0"/>
    <x v="0"/>
    <x v="2"/>
  </r>
  <r>
    <x v="19"/>
    <n v="63"/>
    <x v="3"/>
    <x v="23"/>
    <x v="0"/>
    <x v="0"/>
    <x v="4"/>
    <x v="0"/>
    <x v="0"/>
    <x v="0"/>
    <x v="0"/>
    <x v="2"/>
  </r>
  <r>
    <x v="19"/>
    <n v="63"/>
    <x v="3"/>
    <x v="24"/>
    <x v="0"/>
    <x v="0"/>
    <x v="4"/>
    <x v="0"/>
    <x v="0"/>
    <x v="0"/>
    <x v="0"/>
    <x v="2"/>
  </r>
  <r>
    <x v="19"/>
    <n v="63"/>
    <x v="3"/>
    <x v="25"/>
    <x v="0"/>
    <x v="0"/>
    <x v="3"/>
    <x v="0"/>
    <x v="0"/>
    <x v="0"/>
    <x v="0"/>
    <x v="2"/>
  </r>
  <r>
    <x v="19"/>
    <n v="63"/>
    <x v="3"/>
    <x v="26"/>
    <x v="0"/>
    <x v="0"/>
    <x v="2"/>
    <x v="0"/>
    <x v="0"/>
    <x v="0"/>
    <x v="0"/>
    <x v="2"/>
  </r>
  <r>
    <x v="1"/>
    <m/>
    <x v="4"/>
    <x v="27"/>
    <x v="0"/>
    <x v="1"/>
    <x v="5"/>
    <x v="1"/>
    <x v="1"/>
    <x v="1"/>
    <x v="1"/>
    <x v="3"/>
  </r>
  <r>
    <x v="20"/>
    <n v="64"/>
    <x v="0"/>
    <x v="0"/>
    <x v="0"/>
    <x v="0"/>
    <x v="1"/>
    <x v="0"/>
    <x v="0"/>
    <x v="0"/>
    <x v="0"/>
    <x v="1"/>
  </r>
  <r>
    <x v="20"/>
    <n v="64"/>
    <x v="0"/>
    <x v="1"/>
    <x v="0"/>
    <x v="0"/>
    <x v="1"/>
    <x v="0"/>
    <x v="0"/>
    <x v="0"/>
    <x v="0"/>
    <x v="1"/>
  </r>
  <r>
    <x v="20"/>
    <n v="64"/>
    <x v="0"/>
    <x v="2"/>
    <x v="0"/>
    <x v="0"/>
    <x v="4"/>
    <x v="0"/>
    <x v="0"/>
    <x v="0"/>
    <x v="0"/>
    <x v="1"/>
  </r>
  <r>
    <x v="20"/>
    <n v="64"/>
    <x v="0"/>
    <x v="3"/>
    <x v="0"/>
    <x v="0"/>
    <x v="0"/>
    <x v="0"/>
    <x v="0"/>
    <x v="0"/>
    <x v="0"/>
    <x v="1"/>
  </r>
  <r>
    <x v="20"/>
    <n v="64"/>
    <x v="0"/>
    <x v="4"/>
    <x v="0"/>
    <x v="0"/>
    <x v="0"/>
    <x v="0"/>
    <x v="0"/>
    <x v="0"/>
    <x v="0"/>
    <x v="1"/>
  </r>
  <r>
    <x v="20"/>
    <n v="64"/>
    <x v="0"/>
    <x v="5"/>
    <x v="0"/>
    <x v="0"/>
    <x v="2"/>
    <x v="0"/>
    <x v="0"/>
    <x v="0"/>
    <x v="0"/>
    <x v="1"/>
  </r>
  <r>
    <x v="20"/>
    <n v="64"/>
    <x v="0"/>
    <x v="6"/>
    <x v="0"/>
    <x v="0"/>
    <x v="1"/>
    <x v="0"/>
    <x v="0"/>
    <x v="0"/>
    <x v="0"/>
    <x v="1"/>
  </r>
  <r>
    <x v="20"/>
    <n v="64"/>
    <x v="0"/>
    <x v="7"/>
    <x v="0"/>
    <x v="0"/>
    <x v="4"/>
    <x v="0"/>
    <x v="0"/>
    <x v="0"/>
    <x v="0"/>
    <x v="1"/>
  </r>
  <r>
    <x v="20"/>
    <n v="64"/>
    <x v="0"/>
    <x v="8"/>
    <x v="0"/>
    <x v="0"/>
    <x v="4"/>
    <x v="0"/>
    <x v="0"/>
    <x v="0"/>
    <x v="0"/>
    <x v="1"/>
  </r>
  <r>
    <x v="20"/>
    <n v="64"/>
    <x v="0"/>
    <x v="9"/>
    <x v="0"/>
    <x v="0"/>
    <x v="0"/>
    <x v="0"/>
    <x v="0"/>
    <x v="0"/>
    <x v="0"/>
    <x v="1"/>
  </r>
  <r>
    <x v="20"/>
    <n v="64"/>
    <x v="0"/>
    <x v="10"/>
    <x v="0"/>
    <x v="0"/>
    <x v="2"/>
    <x v="0"/>
    <x v="0"/>
    <x v="0"/>
    <x v="0"/>
    <x v="1"/>
  </r>
  <r>
    <x v="20"/>
    <n v="64"/>
    <x v="0"/>
    <x v="11"/>
    <x v="0"/>
    <x v="0"/>
    <x v="3"/>
    <x v="0"/>
    <x v="0"/>
    <x v="0"/>
    <x v="0"/>
    <x v="1"/>
  </r>
  <r>
    <x v="20"/>
    <n v="64"/>
    <x v="0"/>
    <x v="12"/>
    <x v="0"/>
    <x v="0"/>
    <x v="3"/>
    <x v="0"/>
    <x v="0"/>
    <x v="0"/>
    <x v="0"/>
    <x v="1"/>
  </r>
  <r>
    <x v="20"/>
    <n v="64"/>
    <x v="0"/>
    <x v="13"/>
    <x v="0"/>
    <x v="0"/>
    <x v="0"/>
    <x v="0"/>
    <x v="0"/>
    <x v="0"/>
    <x v="0"/>
    <x v="1"/>
  </r>
  <r>
    <x v="20"/>
    <n v="64"/>
    <x v="0"/>
    <x v="14"/>
    <x v="0"/>
    <x v="0"/>
    <x v="4"/>
    <x v="0"/>
    <x v="0"/>
    <x v="0"/>
    <x v="0"/>
    <x v="1"/>
  </r>
  <r>
    <x v="20"/>
    <n v="64"/>
    <x v="0"/>
    <x v="15"/>
    <x v="0"/>
    <x v="0"/>
    <x v="0"/>
    <x v="0"/>
    <x v="0"/>
    <x v="0"/>
    <x v="0"/>
    <x v="1"/>
  </r>
  <r>
    <x v="20"/>
    <n v="64"/>
    <x v="0"/>
    <x v="16"/>
    <x v="0"/>
    <x v="0"/>
    <x v="0"/>
    <x v="0"/>
    <x v="0"/>
    <x v="0"/>
    <x v="0"/>
    <x v="1"/>
  </r>
  <r>
    <x v="20"/>
    <n v="64"/>
    <x v="0"/>
    <x v="17"/>
    <x v="0"/>
    <x v="0"/>
    <x v="4"/>
    <x v="0"/>
    <x v="0"/>
    <x v="0"/>
    <x v="0"/>
    <x v="1"/>
  </r>
  <r>
    <x v="20"/>
    <n v="64"/>
    <x v="0"/>
    <x v="18"/>
    <x v="0"/>
    <x v="0"/>
    <x v="1"/>
    <x v="0"/>
    <x v="0"/>
    <x v="0"/>
    <x v="0"/>
    <x v="1"/>
  </r>
  <r>
    <x v="20"/>
    <n v="64"/>
    <x v="0"/>
    <x v="19"/>
    <x v="0"/>
    <x v="0"/>
    <x v="3"/>
    <x v="0"/>
    <x v="0"/>
    <x v="0"/>
    <x v="0"/>
    <x v="1"/>
  </r>
  <r>
    <x v="20"/>
    <n v="64"/>
    <x v="0"/>
    <x v="20"/>
    <x v="0"/>
    <x v="0"/>
    <x v="2"/>
    <x v="0"/>
    <x v="0"/>
    <x v="0"/>
    <x v="0"/>
    <x v="1"/>
  </r>
  <r>
    <x v="20"/>
    <n v="64"/>
    <x v="0"/>
    <x v="21"/>
    <x v="0"/>
    <x v="0"/>
    <x v="4"/>
    <x v="0"/>
    <x v="0"/>
    <x v="0"/>
    <x v="0"/>
    <x v="1"/>
  </r>
  <r>
    <x v="20"/>
    <n v="64"/>
    <x v="0"/>
    <x v="22"/>
    <x v="0"/>
    <x v="0"/>
    <x v="3"/>
    <x v="0"/>
    <x v="0"/>
    <x v="0"/>
    <x v="0"/>
    <x v="1"/>
  </r>
  <r>
    <x v="20"/>
    <n v="64"/>
    <x v="0"/>
    <x v="23"/>
    <x v="0"/>
    <x v="0"/>
    <x v="2"/>
    <x v="0"/>
    <x v="0"/>
    <x v="0"/>
    <x v="0"/>
    <x v="1"/>
  </r>
  <r>
    <x v="20"/>
    <n v="64"/>
    <x v="0"/>
    <x v="24"/>
    <x v="0"/>
    <x v="0"/>
    <x v="4"/>
    <x v="0"/>
    <x v="0"/>
    <x v="0"/>
    <x v="0"/>
    <x v="1"/>
  </r>
  <r>
    <x v="20"/>
    <n v="64"/>
    <x v="1"/>
    <x v="0"/>
    <x v="0"/>
    <x v="0"/>
    <x v="2"/>
    <x v="0"/>
    <x v="0"/>
    <x v="0"/>
    <x v="0"/>
    <x v="0"/>
  </r>
  <r>
    <x v="20"/>
    <n v="64"/>
    <x v="1"/>
    <x v="1"/>
    <x v="0"/>
    <x v="0"/>
    <x v="4"/>
    <x v="0"/>
    <x v="0"/>
    <x v="0"/>
    <x v="0"/>
    <x v="0"/>
  </r>
  <r>
    <x v="20"/>
    <n v="64"/>
    <x v="1"/>
    <x v="2"/>
    <x v="0"/>
    <x v="0"/>
    <x v="1"/>
    <x v="0"/>
    <x v="0"/>
    <x v="0"/>
    <x v="0"/>
    <x v="0"/>
  </r>
  <r>
    <x v="20"/>
    <n v="64"/>
    <x v="1"/>
    <x v="3"/>
    <x v="0"/>
    <x v="0"/>
    <x v="3"/>
    <x v="0"/>
    <x v="0"/>
    <x v="0"/>
    <x v="0"/>
    <x v="0"/>
  </r>
  <r>
    <x v="20"/>
    <n v="64"/>
    <x v="1"/>
    <x v="4"/>
    <x v="0"/>
    <x v="0"/>
    <x v="0"/>
    <x v="0"/>
    <x v="0"/>
    <x v="0"/>
    <x v="0"/>
    <x v="0"/>
  </r>
  <r>
    <x v="20"/>
    <n v="64"/>
    <x v="1"/>
    <x v="5"/>
    <x v="0"/>
    <x v="0"/>
    <x v="2"/>
    <x v="0"/>
    <x v="0"/>
    <x v="0"/>
    <x v="0"/>
    <x v="0"/>
  </r>
  <r>
    <x v="20"/>
    <n v="64"/>
    <x v="1"/>
    <x v="6"/>
    <x v="0"/>
    <x v="0"/>
    <x v="4"/>
    <x v="0"/>
    <x v="0"/>
    <x v="0"/>
    <x v="0"/>
    <x v="0"/>
  </r>
  <r>
    <x v="20"/>
    <n v="64"/>
    <x v="1"/>
    <x v="7"/>
    <x v="0"/>
    <x v="0"/>
    <x v="0"/>
    <x v="0"/>
    <x v="0"/>
    <x v="0"/>
    <x v="0"/>
    <x v="0"/>
  </r>
  <r>
    <x v="20"/>
    <n v="64"/>
    <x v="1"/>
    <x v="8"/>
    <x v="0"/>
    <x v="0"/>
    <x v="2"/>
    <x v="0"/>
    <x v="0"/>
    <x v="0"/>
    <x v="0"/>
    <x v="0"/>
  </r>
  <r>
    <x v="20"/>
    <n v="64"/>
    <x v="1"/>
    <x v="9"/>
    <x v="0"/>
    <x v="0"/>
    <x v="0"/>
    <x v="0"/>
    <x v="0"/>
    <x v="0"/>
    <x v="0"/>
    <x v="0"/>
  </r>
  <r>
    <x v="20"/>
    <n v="64"/>
    <x v="1"/>
    <x v="10"/>
    <x v="0"/>
    <x v="0"/>
    <x v="1"/>
    <x v="0"/>
    <x v="0"/>
    <x v="0"/>
    <x v="0"/>
    <x v="0"/>
  </r>
  <r>
    <x v="20"/>
    <n v="64"/>
    <x v="1"/>
    <x v="11"/>
    <x v="0"/>
    <x v="0"/>
    <x v="3"/>
    <x v="0"/>
    <x v="0"/>
    <x v="0"/>
    <x v="0"/>
    <x v="0"/>
  </r>
  <r>
    <x v="20"/>
    <n v="64"/>
    <x v="1"/>
    <x v="12"/>
    <x v="0"/>
    <x v="0"/>
    <x v="1"/>
    <x v="0"/>
    <x v="0"/>
    <x v="0"/>
    <x v="0"/>
    <x v="0"/>
  </r>
  <r>
    <x v="20"/>
    <n v="64"/>
    <x v="1"/>
    <x v="13"/>
    <x v="0"/>
    <x v="0"/>
    <x v="2"/>
    <x v="0"/>
    <x v="0"/>
    <x v="0"/>
    <x v="0"/>
    <x v="0"/>
  </r>
  <r>
    <x v="20"/>
    <n v="64"/>
    <x v="1"/>
    <x v="14"/>
    <x v="0"/>
    <x v="0"/>
    <x v="3"/>
    <x v="0"/>
    <x v="0"/>
    <x v="0"/>
    <x v="0"/>
    <x v="0"/>
  </r>
  <r>
    <x v="20"/>
    <n v="64"/>
    <x v="1"/>
    <x v="15"/>
    <x v="0"/>
    <x v="0"/>
    <x v="1"/>
    <x v="0"/>
    <x v="0"/>
    <x v="0"/>
    <x v="0"/>
    <x v="0"/>
  </r>
  <r>
    <x v="20"/>
    <n v="64"/>
    <x v="1"/>
    <x v="16"/>
    <x v="0"/>
    <x v="0"/>
    <x v="4"/>
    <x v="0"/>
    <x v="0"/>
    <x v="0"/>
    <x v="0"/>
    <x v="0"/>
  </r>
  <r>
    <x v="20"/>
    <n v="64"/>
    <x v="1"/>
    <x v="17"/>
    <x v="0"/>
    <x v="0"/>
    <x v="3"/>
    <x v="0"/>
    <x v="0"/>
    <x v="0"/>
    <x v="0"/>
    <x v="0"/>
  </r>
  <r>
    <x v="20"/>
    <n v="64"/>
    <x v="1"/>
    <x v="18"/>
    <x v="0"/>
    <x v="0"/>
    <x v="4"/>
    <x v="0"/>
    <x v="0"/>
    <x v="0"/>
    <x v="0"/>
    <x v="0"/>
  </r>
  <r>
    <x v="20"/>
    <n v="64"/>
    <x v="1"/>
    <x v="19"/>
    <x v="0"/>
    <x v="0"/>
    <x v="0"/>
    <x v="0"/>
    <x v="0"/>
    <x v="0"/>
    <x v="0"/>
    <x v="0"/>
  </r>
  <r>
    <x v="20"/>
    <n v="64"/>
    <x v="1"/>
    <x v="20"/>
    <x v="0"/>
    <x v="0"/>
    <x v="0"/>
    <x v="0"/>
    <x v="0"/>
    <x v="0"/>
    <x v="0"/>
    <x v="0"/>
  </r>
  <r>
    <x v="20"/>
    <n v="64"/>
    <x v="1"/>
    <x v="21"/>
    <x v="0"/>
    <x v="0"/>
    <x v="3"/>
    <x v="0"/>
    <x v="0"/>
    <x v="0"/>
    <x v="0"/>
    <x v="0"/>
  </r>
  <r>
    <x v="20"/>
    <n v="64"/>
    <x v="1"/>
    <x v="22"/>
    <x v="0"/>
    <x v="0"/>
    <x v="1"/>
    <x v="0"/>
    <x v="0"/>
    <x v="0"/>
    <x v="0"/>
    <x v="0"/>
  </r>
  <r>
    <x v="20"/>
    <n v="64"/>
    <x v="2"/>
    <x v="0"/>
    <x v="0"/>
    <x v="0"/>
    <x v="4"/>
    <x v="0"/>
    <x v="0"/>
    <x v="0"/>
    <x v="0"/>
    <x v="1"/>
  </r>
  <r>
    <x v="20"/>
    <n v="64"/>
    <x v="2"/>
    <x v="1"/>
    <x v="0"/>
    <x v="0"/>
    <x v="2"/>
    <x v="0"/>
    <x v="0"/>
    <x v="0"/>
    <x v="0"/>
    <x v="1"/>
  </r>
  <r>
    <x v="20"/>
    <n v="64"/>
    <x v="2"/>
    <x v="2"/>
    <x v="0"/>
    <x v="0"/>
    <x v="1"/>
    <x v="0"/>
    <x v="0"/>
    <x v="0"/>
    <x v="0"/>
    <x v="1"/>
  </r>
  <r>
    <x v="20"/>
    <n v="64"/>
    <x v="2"/>
    <x v="3"/>
    <x v="0"/>
    <x v="0"/>
    <x v="4"/>
    <x v="0"/>
    <x v="0"/>
    <x v="0"/>
    <x v="0"/>
    <x v="1"/>
  </r>
  <r>
    <x v="20"/>
    <n v="64"/>
    <x v="2"/>
    <x v="4"/>
    <x v="0"/>
    <x v="0"/>
    <x v="3"/>
    <x v="0"/>
    <x v="0"/>
    <x v="0"/>
    <x v="0"/>
    <x v="1"/>
  </r>
  <r>
    <x v="20"/>
    <n v="64"/>
    <x v="2"/>
    <x v="5"/>
    <x v="0"/>
    <x v="0"/>
    <x v="3"/>
    <x v="0"/>
    <x v="0"/>
    <x v="0"/>
    <x v="0"/>
    <x v="1"/>
  </r>
  <r>
    <x v="20"/>
    <n v="64"/>
    <x v="2"/>
    <x v="6"/>
    <x v="0"/>
    <x v="0"/>
    <x v="4"/>
    <x v="0"/>
    <x v="0"/>
    <x v="0"/>
    <x v="0"/>
    <x v="1"/>
  </r>
  <r>
    <x v="20"/>
    <n v="64"/>
    <x v="2"/>
    <x v="7"/>
    <x v="0"/>
    <x v="0"/>
    <x v="3"/>
    <x v="0"/>
    <x v="0"/>
    <x v="0"/>
    <x v="0"/>
    <x v="1"/>
  </r>
  <r>
    <x v="20"/>
    <n v="64"/>
    <x v="2"/>
    <x v="8"/>
    <x v="0"/>
    <x v="0"/>
    <x v="0"/>
    <x v="0"/>
    <x v="0"/>
    <x v="0"/>
    <x v="0"/>
    <x v="1"/>
  </r>
  <r>
    <x v="20"/>
    <n v="64"/>
    <x v="2"/>
    <x v="9"/>
    <x v="0"/>
    <x v="0"/>
    <x v="3"/>
    <x v="0"/>
    <x v="0"/>
    <x v="0"/>
    <x v="0"/>
    <x v="1"/>
  </r>
  <r>
    <x v="20"/>
    <n v="64"/>
    <x v="2"/>
    <x v="10"/>
    <x v="0"/>
    <x v="0"/>
    <x v="2"/>
    <x v="0"/>
    <x v="0"/>
    <x v="0"/>
    <x v="0"/>
    <x v="1"/>
  </r>
  <r>
    <x v="20"/>
    <n v="64"/>
    <x v="2"/>
    <x v="11"/>
    <x v="0"/>
    <x v="0"/>
    <x v="1"/>
    <x v="0"/>
    <x v="0"/>
    <x v="0"/>
    <x v="0"/>
    <x v="1"/>
  </r>
  <r>
    <x v="20"/>
    <n v="64"/>
    <x v="2"/>
    <x v="12"/>
    <x v="0"/>
    <x v="0"/>
    <x v="0"/>
    <x v="0"/>
    <x v="0"/>
    <x v="0"/>
    <x v="0"/>
    <x v="1"/>
  </r>
  <r>
    <x v="20"/>
    <n v="64"/>
    <x v="2"/>
    <x v="13"/>
    <x v="0"/>
    <x v="0"/>
    <x v="0"/>
    <x v="0"/>
    <x v="0"/>
    <x v="0"/>
    <x v="0"/>
    <x v="1"/>
  </r>
  <r>
    <x v="20"/>
    <n v="64"/>
    <x v="2"/>
    <x v="14"/>
    <x v="0"/>
    <x v="0"/>
    <x v="4"/>
    <x v="0"/>
    <x v="0"/>
    <x v="0"/>
    <x v="0"/>
    <x v="1"/>
  </r>
  <r>
    <x v="20"/>
    <n v="64"/>
    <x v="2"/>
    <x v="15"/>
    <x v="0"/>
    <x v="0"/>
    <x v="3"/>
    <x v="0"/>
    <x v="0"/>
    <x v="0"/>
    <x v="0"/>
    <x v="1"/>
  </r>
  <r>
    <x v="20"/>
    <n v="64"/>
    <x v="2"/>
    <x v="16"/>
    <x v="0"/>
    <x v="0"/>
    <x v="4"/>
    <x v="0"/>
    <x v="0"/>
    <x v="0"/>
    <x v="0"/>
    <x v="1"/>
  </r>
  <r>
    <x v="20"/>
    <n v="64"/>
    <x v="2"/>
    <x v="17"/>
    <x v="0"/>
    <x v="0"/>
    <x v="4"/>
    <x v="0"/>
    <x v="0"/>
    <x v="0"/>
    <x v="0"/>
    <x v="1"/>
  </r>
  <r>
    <x v="20"/>
    <n v="64"/>
    <x v="2"/>
    <x v="18"/>
    <x v="0"/>
    <x v="0"/>
    <x v="3"/>
    <x v="0"/>
    <x v="0"/>
    <x v="0"/>
    <x v="0"/>
    <x v="1"/>
  </r>
  <r>
    <x v="20"/>
    <n v="64"/>
    <x v="2"/>
    <x v="19"/>
    <x v="0"/>
    <x v="0"/>
    <x v="1"/>
    <x v="0"/>
    <x v="0"/>
    <x v="0"/>
    <x v="0"/>
    <x v="1"/>
  </r>
  <r>
    <x v="20"/>
    <n v="64"/>
    <x v="2"/>
    <x v="20"/>
    <x v="0"/>
    <x v="0"/>
    <x v="0"/>
    <x v="0"/>
    <x v="0"/>
    <x v="0"/>
    <x v="0"/>
    <x v="1"/>
  </r>
  <r>
    <x v="20"/>
    <n v="64"/>
    <x v="2"/>
    <x v="21"/>
    <x v="0"/>
    <x v="0"/>
    <x v="1"/>
    <x v="0"/>
    <x v="0"/>
    <x v="0"/>
    <x v="0"/>
    <x v="1"/>
  </r>
  <r>
    <x v="20"/>
    <n v="64"/>
    <x v="2"/>
    <x v="22"/>
    <x v="0"/>
    <x v="0"/>
    <x v="2"/>
    <x v="0"/>
    <x v="0"/>
    <x v="0"/>
    <x v="0"/>
    <x v="1"/>
  </r>
  <r>
    <x v="20"/>
    <n v="64"/>
    <x v="2"/>
    <x v="23"/>
    <x v="0"/>
    <x v="0"/>
    <x v="4"/>
    <x v="0"/>
    <x v="0"/>
    <x v="0"/>
    <x v="0"/>
    <x v="1"/>
  </r>
  <r>
    <x v="20"/>
    <n v="64"/>
    <x v="2"/>
    <x v="24"/>
    <x v="0"/>
    <x v="0"/>
    <x v="3"/>
    <x v="0"/>
    <x v="0"/>
    <x v="0"/>
    <x v="0"/>
    <x v="1"/>
  </r>
  <r>
    <x v="20"/>
    <n v="64"/>
    <x v="2"/>
    <x v="25"/>
    <x v="0"/>
    <x v="0"/>
    <x v="2"/>
    <x v="0"/>
    <x v="0"/>
    <x v="0"/>
    <x v="0"/>
    <x v="1"/>
  </r>
  <r>
    <x v="20"/>
    <n v="64"/>
    <x v="3"/>
    <x v="0"/>
    <x v="0"/>
    <x v="0"/>
    <x v="3"/>
    <x v="0"/>
    <x v="0"/>
    <x v="0"/>
    <x v="0"/>
    <x v="2"/>
  </r>
  <r>
    <x v="20"/>
    <n v="64"/>
    <x v="3"/>
    <x v="1"/>
    <x v="0"/>
    <x v="0"/>
    <x v="4"/>
    <x v="0"/>
    <x v="0"/>
    <x v="0"/>
    <x v="0"/>
    <x v="2"/>
  </r>
  <r>
    <x v="20"/>
    <n v="64"/>
    <x v="3"/>
    <x v="2"/>
    <x v="0"/>
    <x v="0"/>
    <x v="2"/>
    <x v="0"/>
    <x v="0"/>
    <x v="0"/>
    <x v="0"/>
    <x v="2"/>
  </r>
  <r>
    <x v="20"/>
    <n v="64"/>
    <x v="3"/>
    <x v="3"/>
    <x v="0"/>
    <x v="0"/>
    <x v="4"/>
    <x v="0"/>
    <x v="0"/>
    <x v="0"/>
    <x v="0"/>
    <x v="2"/>
  </r>
  <r>
    <x v="20"/>
    <n v="64"/>
    <x v="3"/>
    <x v="4"/>
    <x v="0"/>
    <x v="0"/>
    <x v="0"/>
    <x v="0"/>
    <x v="0"/>
    <x v="0"/>
    <x v="0"/>
    <x v="2"/>
  </r>
  <r>
    <x v="20"/>
    <n v="64"/>
    <x v="3"/>
    <x v="5"/>
    <x v="0"/>
    <x v="0"/>
    <x v="1"/>
    <x v="0"/>
    <x v="0"/>
    <x v="0"/>
    <x v="0"/>
    <x v="2"/>
  </r>
  <r>
    <x v="20"/>
    <n v="64"/>
    <x v="3"/>
    <x v="6"/>
    <x v="0"/>
    <x v="0"/>
    <x v="4"/>
    <x v="0"/>
    <x v="0"/>
    <x v="0"/>
    <x v="0"/>
    <x v="2"/>
  </r>
  <r>
    <x v="20"/>
    <n v="64"/>
    <x v="3"/>
    <x v="7"/>
    <x v="0"/>
    <x v="0"/>
    <x v="0"/>
    <x v="0"/>
    <x v="0"/>
    <x v="0"/>
    <x v="0"/>
    <x v="2"/>
  </r>
  <r>
    <x v="20"/>
    <n v="64"/>
    <x v="3"/>
    <x v="8"/>
    <x v="0"/>
    <x v="0"/>
    <x v="2"/>
    <x v="0"/>
    <x v="0"/>
    <x v="0"/>
    <x v="0"/>
    <x v="2"/>
  </r>
  <r>
    <x v="20"/>
    <n v="64"/>
    <x v="3"/>
    <x v="9"/>
    <x v="0"/>
    <x v="0"/>
    <x v="4"/>
    <x v="0"/>
    <x v="0"/>
    <x v="0"/>
    <x v="0"/>
    <x v="2"/>
  </r>
  <r>
    <x v="20"/>
    <n v="64"/>
    <x v="3"/>
    <x v="10"/>
    <x v="0"/>
    <x v="0"/>
    <x v="3"/>
    <x v="0"/>
    <x v="0"/>
    <x v="0"/>
    <x v="0"/>
    <x v="2"/>
  </r>
  <r>
    <x v="20"/>
    <n v="64"/>
    <x v="3"/>
    <x v="11"/>
    <x v="0"/>
    <x v="0"/>
    <x v="3"/>
    <x v="0"/>
    <x v="0"/>
    <x v="0"/>
    <x v="0"/>
    <x v="2"/>
  </r>
  <r>
    <x v="20"/>
    <n v="64"/>
    <x v="3"/>
    <x v="12"/>
    <x v="0"/>
    <x v="0"/>
    <x v="2"/>
    <x v="0"/>
    <x v="0"/>
    <x v="0"/>
    <x v="0"/>
    <x v="2"/>
  </r>
  <r>
    <x v="20"/>
    <n v="64"/>
    <x v="3"/>
    <x v="13"/>
    <x v="0"/>
    <x v="0"/>
    <x v="4"/>
    <x v="0"/>
    <x v="0"/>
    <x v="0"/>
    <x v="0"/>
    <x v="2"/>
  </r>
  <r>
    <x v="20"/>
    <n v="64"/>
    <x v="3"/>
    <x v="14"/>
    <x v="0"/>
    <x v="0"/>
    <x v="1"/>
    <x v="0"/>
    <x v="0"/>
    <x v="0"/>
    <x v="0"/>
    <x v="2"/>
  </r>
  <r>
    <x v="20"/>
    <n v="64"/>
    <x v="3"/>
    <x v="15"/>
    <x v="0"/>
    <x v="0"/>
    <x v="0"/>
    <x v="0"/>
    <x v="0"/>
    <x v="0"/>
    <x v="0"/>
    <x v="2"/>
  </r>
  <r>
    <x v="20"/>
    <n v="64"/>
    <x v="3"/>
    <x v="16"/>
    <x v="0"/>
    <x v="0"/>
    <x v="2"/>
    <x v="0"/>
    <x v="0"/>
    <x v="0"/>
    <x v="0"/>
    <x v="2"/>
  </r>
  <r>
    <x v="20"/>
    <n v="64"/>
    <x v="3"/>
    <x v="17"/>
    <x v="0"/>
    <x v="0"/>
    <x v="3"/>
    <x v="0"/>
    <x v="0"/>
    <x v="0"/>
    <x v="0"/>
    <x v="2"/>
  </r>
  <r>
    <x v="20"/>
    <n v="64"/>
    <x v="3"/>
    <x v="18"/>
    <x v="0"/>
    <x v="0"/>
    <x v="1"/>
    <x v="0"/>
    <x v="0"/>
    <x v="0"/>
    <x v="0"/>
    <x v="2"/>
  </r>
  <r>
    <x v="20"/>
    <n v="64"/>
    <x v="3"/>
    <x v="19"/>
    <x v="0"/>
    <x v="0"/>
    <x v="2"/>
    <x v="0"/>
    <x v="0"/>
    <x v="0"/>
    <x v="0"/>
    <x v="2"/>
  </r>
  <r>
    <x v="20"/>
    <n v="64"/>
    <x v="3"/>
    <x v="20"/>
    <x v="0"/>
    <x v="0"/>
    <x v="4"/>
    <x v="0"/>
    <x v="0"/>
    <x v="0"/>
    <x v="0"/>
    <x v="2"/>
  </r>
  <r>
    <x v="20"/>
    <n v="64"/>
    <x v="3"/>
    <x v="21"/>
    <x v="0"/>
    <x v="0"/>
    <x v="0"/>
    <x v="0"/>
    <x v="0"/>
    <x v="0"/>
    <x v="0"/>
    <x v="2"/>
  </r>
  <r>
    <x v="20"/>
    <n v="64"/>
    <x v="3"/>
    <x v="22"/>
    <x v="0"/>
    <x v="0"/>
    <x v="1"/>
    <x v="0"/>
    <x v="0"/>
    <x v="0"/>
    <x v="0"/>
    <x v="2"/>
  </r>
  <r>
    <x v="20"/>
    <n v="64"/>
    <x v="3"/>
    <x v="23"/>
    <x v="0"/>
    <x v="0"/>
    <x v="1"/>
    <x v="0"/>
    <x v="0"/>
    <x v="0"/>
    <x v="0"/>
    <x v="2"/>
  </r>
  <r>
    <x v="20"/>
    <n v="64"/>
    <x v="3"/>
    <x v="24"/>
    <x v="0"/>
    <x v="0"/>
    <x v="1"/>
    <x v="0"/>
    <x v="0"/>
    <x v="0"/>
    <x v="0"/>
    <x v="2"/>
  </r>
  <r>
    <x v="20"/>
    <n v="64"/>
    <x v="3"/>
    <x v="25"/>
    <x v="0"/>
    <x v="0"/>
    <x v="0"/>
    <x v="0"/>
    <x v="0"/>
    <x v="0"/>
    <x v="0"/>
    <x v="2"/>
  </r>
  <r>
    <x v="20"/>
    <n v="64"/>
    <x v="3"/>
    <x v="26"/>
    <x v="0"/>
    <x v="0"/>
    <x v="3"/>
    <x v="0"/>
    <x v="0"/>
    <x v="0"/>
    <x v="0"/>
    <x v="2"/>
  </r>
  <r>
    <x v="1"/>
    <m/>
    <x v="4"/>
    <x v="27"/>
    <x v="0"/>
    <x v="1"/>
    <x v="5"/>
    <x v="1"/>
    <x v="1"/>
    <x v="1"/>
    <x v="1"/>
    <x v="3"/>
  </r>
  <r>
    <x v="21"/>
    <n v="65"/>
    <x v="0"/>
    <x v="0"/>
    <x v="0"/>
    <x v="0"/>
    <x v="4"/>
    <x v="0"/>
    <x v="0"/>
    <x v="0"/>
    <x v="0"/>
    <x v="1"/>
  </r>
  <r>
    <x v="21"/>
    <n v="65"/>
    <x v="0"/>
    <x v="1"/>
    <x v="0"/>
    <x v="0"/>
    <x v="0"/>
    <x v="0"/>
    <x v="0"/>
    <x v="0"/>
    <x v="0"/>
    <x v="1"/>
  </r>
  <r>
    <x v="21"/>
    <n v="65"/>
    <x v="0"/>
    <x v="2"/>
    <x v="0"/>
    <x v="0"/>
    <x v="4"/>
    <x v="0"/>
    <x v="0"/>
    <x v="0"/>
    <x v="0"/>
    <x v="1"/>
  </r>
  <r>
    <x v="21"/>
    <n v="65"/>
    <x v="0"/>
    <x v="3"/>
    <x v="0"/>
    <x v="0"/>
    <x v="1"/>
    <x v="0"/>
    <x v="0"/>
    <x v="0"/>
    <x v="0"/>
    <x v="1"/>
  </r>
  <r>
    <x v="21"/>
    <n v="65"/>
    <x v="0"/>
    <x v="4"/>
    <x v="0"/>
    <x v="0"/>
    <x v="3"/>
    <x v="0"/>
    <x v="0"/>
    <x v="0"/>
    <x v="0"/>
    <x v="1"/>
  </r>
  <r>
    <x v="21"/>
    <n v="65"/>
    <x v="0"/>
    <x v="5"/>
    <x v="0"/>
    <x v="0"/>
    <x v="0"/>
    <x v="0"/>
    <x v="0"/>
    <x v="0"/>
    <x v="0"/>
    <x v="1"/>
  </r>
  <r>
    <x v="21"/>
    <n v="65"/>
    <x v="0"/>
    <x v="6"/>
    <x v="0"/>
    <x v="0"/>
    <x v="3"/>
    <x v="0"/>
    <x v="0"/>
    <x v="0"/>
    <x v="0"/>
    <x v="1"/>
  </r>
  <r>
    <x v="21"/>
    <n v="65"/>
    <x v="0"/>
    <x v="7"/>
    <x v="0"/>
    <x v="0"/>
    <x v="0"/>
    <x v="0"/>
    <x v="0"/>
    <x v="0"/>
    <x v="0"/>
    <x v="1"/>
  </r>
  <r>
    <x v="21"/>
    <n v="65"/>
    <x v="0"/>
    <x v="8"/>
    <x v="0"/>
    <x v="0"/>
    <x v="1"/>
    <x v="0"/>
    <x v="0"/>
    <x v="0"/>
    <x v="0"/>
    <x v="1"/>
  </r>
  <r>
    <x v="21"/>
    <n v="65"/>
    <x v="0"/>
    <x v="9"/>
    <x v="0"/>
    <x v="0"/>
    <x v="4"/>
    <x v="0"/>
    <x v="0"/>
    <x v="0"/>
    <x v="0"/>
    <x v="1"/>
  </r>
  <r>
    <x v="21"/>
    <n v="65"/>
    <x v="0"/>
    <x v="10"/>
    <x v="0"/>
    <x v="0"/>
    <x v="0"/>
    <x v="0"/>
    <x v="0"/>
    <x v="0"/>
    <x v="0"/>
    <x v="1"/>
  </r>
  <r>
    <x v="21"/>
    <n v="65"/>
    <x v="0"/>
    <x v="11"/>
    <x v="0"/>
    <x v="0"/>
    <x v="1"/>
    <x v="0"/>
    <x v="0"/>
    <x v="0"/>
    <x v="0"/>
    <x v="1"/>
  </r>
  <r>
    <x v="21"/>
    <n v="65"/>
    <x v="0"/>
    <x v="12"/>
    <x v="0"/>
    <x v="0"/>
    <x v="2"/>
    <x v="0"/>
    <x v="0"/>
    <x v="0"/>
    <x v="0"/>
    <x v="1"/>
  </r>
  <r>
    <x v="21"/>
    <n v="65"/>
    <x v="0"/>
    <x v="13"/>
    <x v="0"/>
    <x v="0"/>
    <x v="4"/>
    <x v="0"/>
    <x v="0"/>
    <x v="0"/>
    <x v="0"/>
    <x v="1"/>
  </r>
  <r>
    <x v="21"/>
    <n v="65"/>
    <x v="0"/>
    <x v="14"/>
    <x v="0"/>
    <x v="0"/>
    <x v="1"/>
    <x v="0"/>
    <x v="0"/>
    <x v="0"/>
    <x v="0"/>
    <x v="1"/>
  </r>
  <r>
    <x v="21"/>
    <n v="65"/>
    <x v="0"/>
    <x v="15"/>
    <x v="0"/>
    <x v="0"/>
    <x v="4"/>
    <x v="0"/>
    <x v="0"/>
    <x v="0"/>
    <x v="0"/>
    <x v="1"/>
  </r>
  <r>
    <x v="21"/>
    <n v="65"/>
    <x v="0"/>
    <x v="16"/>
    <x v="0"/>
    <x v="0"/>
    <x v="3"/>
    <x v="0"/>
    <x v="0"/>
    <x v="0"/>
    <x v="0"/>
    <x v="1"/>
  </r>
  <r>
    <x v="21"/>
    <n v="65"/>
    <x v="0"/>
    <x v="17"/>
    <x v="0"/>
    <x v="0"/>
    <x v="4"/>
    <x v="0"/>
    <x v="0"/>
    <x v="0"/>
    <x v="0"/>
    <x v="1"/>
  </r>
  <r>
    <x v="21"/>
    <n v="65"/>
    <x v="0"/>
    <x v="18"/>
    <x v="0"/>
    <x v="0"/>
    <x v="1"/>
    <x v="0"/>
    <x v="0"/>
    <x v="0"/>
    <x v="0"/>
    <x v="1"/>
  </r>
  <r>
    <x v="21"/>
    <n v="65"/>
    <x v="0"/>
    <x v="19"/>
    <x v="0"/>
    <x v="0"/>
    <x v="3"/>
    <x v="0"/>
    <x v="0"/>
    <x v="0"/>
    <x v="0"/>
    <x v="1"/>
  </r>
  <r>
    <x v="21"/>
    <n v="65"/>
    <x v="0"/>
    <x v="20"/>
    <x v="0"/>
    <x v="0"/>
    <x v="3"/>
    <x v="0"/>
    <x v="0"/>
    <x v="0"/>
    <x v="0"/>
    <x v="1"/>
  </r>
  <r>
    <x v="21"/>
    <n v="65"/>
    <x v="0"/>
    <x v="21"/>
    <x v="0"/>
    <x v="0"/>
    <x v="2"/>
    <x v="0"/>
    <x v="0"/>
    <x v="0"/>
    <x v="0"/>
    <x v="1"/>
  </r>
  <r>
    <x v="21"/>
    <n v="65"/>
    <x v="0"/>
    <x v="22"/>
    <x v="0"/>
    <x v="0"/>
    <x v="2"/>
    <x v="0"/>
    <x v="0"/>
    <x v="0"/>
    <x v="0"/>
    <x v="1"/>
  </r>
  <r>
    <x v="21"/>
    <n v="65"/>
    <x v="0"/>
    <x v="23"/>
    <x v="0"/>
    <x v="0"/>
    <x v="1"/>
    <x v="0"/>
    <x v="0"/>
    <x v="0"/>
    <x v="0"/>
    <x v="1"/>
  </r>
  <r>
    <x v="21"/>
    <n v="65"/>
    <x v="0"/>
    <x v="24"/>
    <x v="0"/>
    <x v="0"/>
    <x v="3"/>
    <x v="0"/>
    <x v="0"/>
    <x v="0"/>
    <x v="0"/>
    <x v="1"/>
  </r>
  <r>
    <x v="21"/>
    <n v="65"/>
    <x v="1"/>
    <x v="0"/>
    <x v="0"/>
    <x v="0"/>
    <x v="3"/>
    <x v="0"/>
    <x v="0"/>
    <x v="0"/>
    <x v="0"/>
    <x v="0"/>
  </r>
  <r>
    <x v="21"/>
    <n v="65"/>
    <x v="1"/>
    <x v="1"/>
    <x v="0"/>
    <x v="0"/>
    <x v="0"/>
    <x v="0"/>
    <x v="0"/>
    <x v="0"/>
    <x v="0"/>
    <x v="0"/>
  </r>
  <r>
    <x v="21"/>
    <n v="65"/>
    <x v="1"/>
    <x v="2"/>
    <x v="0"/>
    <x v="0"/>
    <x v="1"/>
    <x v="0"/>
    <x v="0"/>
    <x v="0"/>
    <x v="0"/>
    <x v="0"/>
  </r>
  <r>
    <x v="21"/>
    <n v="65"/>
    <x v="1"/>
    <x v="3"/>
    <x v="0"/>
    <x v="0"/>
    <x v="2"/>
    <x v="0"/>
    <x v="0"/>
    <x v="0"/>
    <x v="0"/>
    <x v="0"/>
  </r>
  <r>
    <x v="21"/>
    <n v="65"/>
    <x v="1"/>
    <x v="4"/>
    <x v="0"/>
    <x v="0"/>
    <x v="4"/>
    <x v="0"/>
    <x v="0"/>
    <x v="0"/>
    <x v="0"/>
    <x v="0"/>
  </r>
  <r>
    <x v="21"/>
    <n v="65"/>
    <x v="1"/>
    <x v="5"/>
    <x v="0"/>
    <x v="0"/>
    <x v="1"/>
    <x v="0"/>
    <x v="0"/>
    <x v="0"/>
    <x v="0"/>
    <x v="0"/>
  </r>
  <r>
    <x v="21"/>
    <n v="65"/>
    <x v="1"/>
    <x v="6"/>
    <x v="0"/>
    <x v="0"/>
    <x v="3"/>
    <x v="0"/>
    <x v="0"/>
    <x v="0"/>
    <x v="0"/>
    <x v="0"/>
  </r>
  <r>
    <x v="21"/>
    <n v="65"/>
    <x v="1"/>
    <x v="7"/>
    <x v="0"/>
    <x v="0"/>
    <x v="2"/>
    <x v="0"/>
    <x v="0"/>
    <x v="0"/>
    <x v="0"/>
    <x v="0"/>
  </r>
  <r>
    <x v="21"/>
    <n v="65"/>
    <x v="1"/>
    <x v="8"/>
    <x v="0"/>
    <x v="0"/>
    <x v="4"/>
    <x v="0"/>
    <x v="0"/>
    <x v="0"/>
    <x v="0"/>
    <x v="0"/>
  </r>
  <r>
    <x v="21"/>
    <n v="65"/>
    <x v="1"/>
    <x v="9"/>
    <x v="0"/>
    <x v="0"/>
    <x v="4"/>
    <x v="0"/>
    <x v="0"/>
    <x v="0"/>
    <x v="0"/>
    <x v="0"/>
  </r>
  <r>
    <x v="21"/>
    <n v="65"/>
    <x v="1"/>
    <x v="10"/>
    <x v="0"/>
    <x v="0"/>
    <x v="1"/>
    <x v="0"/>
    <x v="0"/>
    <x v="0"/>
    <x v="0"/>
    <x v="0"/>
  </r>
  <r>
    <x v="21"/>
    <n v="65"/>
    <x v="1"/>
    <x v="11"/>
    <x v="0"/>
    <x v="0"/>
    <x v="4"/>
    <x v="0"/>
    <x v="0"/>
    <x v="0"/>
    <x v="0"/>
    <x v="0"/>
  </r>
  <r>
    <x v="21"/>
    <n v="65"/>
    <x v="1"/>
    <x v="12"/>
    <x v="0"/>
    <x v="0"/>
    <x v="3"/>
    <x v="0"/>
    <x v="0"/>
    <x v="0"/>
    <x v="0"/>
    <x v="0"/>
  </r>
  <r>
    <x v="21"/>
    <n v="65"/>
    <x v="1"/>
    <x v="13"/>
    <x v="0"/>
    <x v="0"/>
    <x v="2"/>
    <x v="0"/>
    <x v="0"/>
    <x v="0"/>
    <x v="0"/>
    <x v="0"/>
  </r>
  <r>
    <x v="21"/>
    <n v="65"/>
    <x v="1"/>
    <x v="14"/>
    <x v="0"/>
    <x v="0"/>
    <x v="3"/>
    <x v="0"/>
    <x v="0"/>
    <x v="0"/>
    <x v="0"/>
    <x v="0"/>
  </r>
  <r>
    <x v="21"/>
    <n v="65"/>
    <x v="1"/>
    <x v="15"/>
    <x v="0"/>
    <x v="0"/>
    <x v="0"/>
    <x v="0"/>
    <x v="0"/>
    <x v="0"/>
    <x v="0"/>
    <x v="0"/>
  </r>
  <r>
    <x v="21"/>
    <n v="65"/>
    <x v="1"/>
    <x v="16"/>
    <x v="0"/>
    <x v="0"/>
    <x v="4"/>
    <x v="0"/>
    <x v="0"/>
    <x v="0"/>
    <x v="0"/>
    <x v="0"/>
  </r>
  <r>
    <x v="21"/>
    <n v="65"/>
    <x v="1"/>
    <x v="17"/>
    <x v="0"/>
    <x v="0"/>
    <x v="4"/>
    <x v="0"/>
    <x v="0"/>
    <x v="0"/>
    <x v="0"/>
    <x v="0"/>
  </r>
  <r>
    <x v="21"/>
    <n v="65"/>
    <x v="1"/>
    <x v="18"/>
    <x v="0"/>
    <x v="0"/>
    <x v="3"/>
    <x v="0"/>
    <x v="0"/>
    <x v="0"/>
    <x v="0"/>
    <x v="0"/>
  </r>
  <r>
    <x v="21"/>
    <n v="65"/>
    <x v="1"/>
    <x v="19"/>
    <x v="0"/>
    <x v="0"/>
    <x v="2"/>
    <x v="0"/>
    <x v="0"/>
    <x v="0"/>
    <x v="0"/>
    <x v="0"/>
  </r>
  <r>
    <x v="21"/>
    <n v="65"/>
    <x v="1"/>
    <x v="20"/>
    <x v="0"/>
    <x v="0"/>
    <x v="1"/>
    <x v="0"/>
    <x v="0"/>
    <x v="0"/>
    <x v="0"/>
    <x v="0"/>
  </r>
  <r>
    <x v="21"/>
    <n v="65"/>
    <x v="1"/>
    <x v="21"/>
    <x v="0"/>
    <x v="0"/>
    <x v="4"/>
    <x v="0"/>
    <x v="0"/>
    <x v="0"/>
    <x v="0"/>
    <x v="0"/>
  </r>
  <r>
    <x v="21"/>
    <n v="65"/>
    <x v="1"/>
    <x v="22"/>
    <x v="0"/>
    <x v="0"/>
    <x v="1"/>
    <x v="0"/>
    <x v="0"/>
    <x v="0"/>
    <x v="0"/>
    <x v="0"/>
  </r>
  <r>
    <x v="21"/>
    <n v="65"/>
    <x v="2"/>
    <x v="0"/>
    <x v="0"/>
    <x v="0"/>
    <x v="4"/>
    <x v="0"/>
    <x v="0"/>
    <x v="0"/>
    <x v="0"/>
    <x v="2"/>
  </r>
  <r>
    <x v="21"/>
    <n v="65"/>
    <x v="2"/>
    <x v="1"/>
    <x v="0"/>
    <x v="0"/>
    <x v="3"/>
    <x v="0"/>
    <x v="0"/>
    <x v="0"/>
    <x v="0"/>
    <x v="2"/>
  </r>
  <r>
    <x v="21"/>
    <n v="65"/>
    <x v="2"/>
    <x v="2"/>
    <x v="0"/>
    <x v="0"/>
    <x v="2"/>
    <x v="0"/>
    <x v="0"/>
    <x v="0"/>
    <x v="0"/>
    <x v="2"/>
  </r>
  <r>
    <x v="21"/>
    <n v="65"/>
    <x v="2"/>
    <x v="3"/>
    <x v="0"/>
    <x v="0"/>
    <x v="0"/>
    <x v="0"/>
    <x v="0"/>
    <x v="0"/>
    <x v="0"/>
    <x v="2"/>
  </r>
  <r>
    <x v="21"/>
    <n v="65"/>
    <x v="2"/>
    <x v="4"/>
    <x v="0"/>
    <x v="0"/>
    <x v="4"/>
    <x v="0"/>
    <x v="0"/>
    <x v="0"/>
    <x v="0"/>
    <x v="2"/>
  </r>
  <r>
    <x v="21"/>
    <n v="65"/>
    <x v="2"/>
    <x v="5"/>
    <x v="0"/>
    <x v="0"/>
    <x v="0"/>
    <x v="0"/>
    <x v="0"/>
    <x v="0"/>
    <x v="0"/>
    <x v="2"/>
  </r>
  <r>
    <x v="21"/>
    <n v="65"/>
    <x v="2"/>
    <x v="6"/>
    <x v="0"/>
    <x v="0"/>
    <x v="3"/>
    <x v="0"/>
    <x v="0"/>
    <x v="0"/>
    <x v="0"/>
    <x v="2"/>
  </r>
  <r>
    <x v="21"/>
    <n v="65"/>
    <x v="2"/>
    <x v="7"/>
    <x v="0"/>
    <x v="0"/>
    <x v="0"/>
    <x v="0"/>
    <x v="0"/>
    <x v="0"/>
    <x v="0"/>
    <x v="2"/>
  </r>
  <r>
    <x v="21"/>
    <n v="65"/>
    <x v="2"/>
    <x v="8"/>
    <x v="0"/>
    <x v="0"/>
    <x v="1"/>
    <x v="0"/>
    <x v="0"/>
    <x v="0"/>
    <x v="0"/>
    <x v="2"/>
  </r>
  <r>
    <x v="21"/>
    <n v="65"/>
    <x v="2"/>
    <x v="9"/>
    <x v="0"/>
    <x v="0"/>
    <x v="0"/>
    <x v="0"/>
    <x v="0"/>
    <x v="0"/>
    <x v="0"/>
    <x v="2"/>
  </r>
  <r>
    <x v="21"/>
    <n v="65"/>
    <x v="2"/>
    <x v="10"/>
    <x v="0"/>
    <x v="0"/>
    <x v="4"/>
    <x v="0"/>
    <x v="0"/>
    <x v="0"/>
    <x v="0"/>
    <x v="2"/>
  </r>
  <r>
    <x v="21"/>
    <n v="65"/>
    <x v="2"/>
    <x v="11"/>
    <x v="0"/>
    <x v="0"/>
    <x v="3"/>
    <x v="0"/>
    <x v="0"/>
    <x v="0"/>
    <x v="0"/>
    <x v="2"/>
  </r>
  <r>
    <x v="21"/>
    <n v="65"/>
    <x v="2"/>
    <x v="12"/>
    <x v="0"/>
    <x v="0"/>
    <x v="2"/>
    <x v="0"/>
    <x v="0"/>
    <x v="0"/>
    <x v="0"/>
    <x v="2"/>
  </r>
  <r>
    <x v="21"/>
    <n v="65"/>
    <x v="2"/>
    <x v="13"/>
    <x v="0"/>
    <x v="0"/>
    <x v="1"/>
    <x v="0"/>
    <x v="0"/>
    <x v="0"/>
    <x v="0"/>
    <x v="2"/>
  </r>
  <r>
    <x v="21"/>
    <n v="65"/>
    <x v="2"/>
    <x v="14"/>
    <x v="0"/>
    <x v="0"/>
    <x v="4"/>
    <x v="0"/>
    <x v="0"/>
    <x v="0"/>
    <x v="0"/>
    <x v="2"/>
  </r>
  <r>
    <x v="21"/>
    <n v="65"/>
    <x v="2"/>
    <x v="15"/>
    <x v="0"/>
    <x v="0"/>
    <x v="0"/>
    <x v="0"/>
    <x v="0"/>
    <x v="0"/>
    <x v="0"/>
    <x v="2"/>
  </r>
  <r>
    <x v="21"/>
    <n v="65"/>
    <x v="2"/>
    <x v="16"/>
    <x v="0"/>
    <x v="0"/>
    <x v="0"/>
    <x v="0"/>
    <x v="0"/>
    <x v="0"/>
    <x v="0"/>
    <x v="2"/>
  </r>
  <r>
    <x v="21"/>
    <n v="65"/>
    <x v="2"/>
    <x v="17"/>
    <x v="0"/>
    <x v="0"/>
    <x v="2"/>
    <x v="0"/>
    <x v="0"/>
    <x v="0"/>
    <x v="0"/>
    <x v="2"/>
  </r>
  <r>
    <x v="21"/>
    <n v="65"/>
    <x v="2"/>
    <x v="18"/>
    <x v="0"/>
    <x v="0"/>
    <x v="3"/>
    <x v="0"/>
    <x v="0"/>
    <x v="0"/>
    <x v="0"/>
    <x v="2"/>
  </r>
  <r>
    <x v="21"/>
    <n v="65"/>
    <x v="2"/>
    <x v="19"/>
    <x v="0"/>
    <x v="0"/>
    <x v="0"/>
    <x v="0"/>
    <x v="0"/>
    <x v="0"/>
    <x v="0"/>
    <x v="2"/>
  </r>
  <r>
    <x v="21"/>
    <n v="65"/>
    <x v="2"/>
    <x v="20"/>
    <x v="0"/>
    <x v="0"/>
    <x v="2"/>
    <x v="0"/>
    <x v="0"/>
    <x v="0"/>
    <x v="0"/>
    <x v="2"/>
  </r>
  <r>
    <x v="21"/>
    <n v="65"/>
    <x v="2"/>
    <x v="21"/>
    <x v="0"/>
    <x v="0"/>
    <x v="4"/>
    <x v="0"/>
    <x v="0"/>
    <x v="0"/>
    <x v="0"/>
    <x v="2"/>
  </r>
  <r>
    <x v="21"/>
    <n v="65"/>
    <x v="2"/>
    <x v="22"/>
    <x v="0"/>
    <x v="0"/>
    <x v="3"/>
    <x v="0"/>
    <x v="0"/>
    <x v="0"/>
    <x v="0"/>
    <x v="2"/>
  </r>
  <r>
    <x v="21"/>
    <n v="65"/>
    <x v="2"/>
    <x v="23"/>
    <x v="0"/>
    <x v="0"/>
    <x v="2"/>
    <x v="0"/>
    <x v="0"/>
    <x v="0"/>
    <x v="0"/>
    <x v="2"/>
  </r>
  <r>
    <x v="21"/>
    <n v="65"/>
    <x v="2"/>
    <x v="24"/>
    <x v="0"/>
    <x v="0"/>
    <x v="4"/>
    <x v="0"/>
    <x v="0"/>
    <x v="0"/>
    <x v="0"/>
    <x v="2"/>
  </r>
  <r>
    <x v="21"/>
    <n v="65"/>
    <x v="2"/>
    <x v="25"/>
    <x v="0"/>
    <x v="0"/>
    <x v="1"/>
    <x v="0"/>
    <x v="0"/>
    <x v="0"/>
    <x v="0"/>
    <x v="2"/>
  </r>
  <r>
    <x v="21"/>
    <n v="65"/>
    <x v="2"/>
    <x v="26"/>
    <x v="0"/>
    <x v="0"/>
    <x v="4"/>
    <x v="0"/>
    <x v="0"/>
    <x v="0"/>
    <x v="0"/>
    <x v="2"/>
  </r>
  <r>
    <x v="21"/>
    <n v="65"/>
    <x v="3"/>
    <x v="0"/>
    <x v="0"/>
    <x v="0"/>
    <x v="1"/>
    <x v="0"/>
    <x v="0"/>
    <x v="0"/>
    <x v="0"/>
    <x v="1"/>
  </r>
  <r>
    <x v="21"/>
    <n v="65"/>
    <x v="3"/>
    <x v="1"/>
    <x v="0"/>
    <x v="0"/>
    <x v="2"/>
    <x v="0"/>
    <x v="0"/>
    <x v="0"/>
    <x v="0"/>
    <x v="1"/>
  </r>
  <r>
    <x v="21"/>
    <n v="65"/>
    <x v="3"/>
    <x v="2"/>
    <x v="0"/>
    <x v="0"/>
    <x v="3"/>
    <x v="0"/>
    <x v="0"/>
    <x v="0"/>
    <x v="0"/>
    <x v="1"/>
  </r>
  <r>
    <x v="21"/>
    <n v="65"/>
    <x v="3"/>
    <x v="3"/>
    <x v="0"/>
    <x v="0"/>
    <x v="4"/>
    <x v="0"/>
    <x v="0"/>
    <x v="0"/>
    <x v="0"/>
    <x v="1"/>
  </r>
  <r>
    <x v="21"/>
    <n v="65"/>
    <x v="3"/>
    <x v="4"/>
    <x v="0"/>
    <x v="0"/>
    <x v="4"/>
    <x v="0"/>
    <x v="0"/>
    <x v="0"/>
    <x v="0"/>
    <x v="1"/>
  </r>
  <r>
    <x v="21"/>
    <n v="65"/>
    <x v="3"/>
    <x v="5"/>
    <x v="0"/>
    <x v="0"/>
    <x v="2"/>
    <x v="0"/>
    <x v="0"/>
    <x v="0"/>
    <x v="0"/>
    <x v="1"/>
  </r>
  <r>
    <x v="21"/>
    <n v="65"/>
    <x v="3"/>
    <x v="6"/>
    <x v="0"/>
    <x v="0"/>
    <x v="0"/>
    <x v="0"/>
    <x v="0"/>
    <x v="0"/>
    <x v="0"/>
    <x v="1"/>
  </r>
  <r>
    <x v="21"/>
    <n v="65"/>
    <x v="3"/>
    <x v="7"/>
    <x v="0"/>
    <x v="0"/>
    <x v="1"/>
    <x v="0"/>
    <x v="0"/>
    <x v="0"/>
    <x v="0"/>
    <x v="1"/>
  </r>
  <r>
    <x v="21"/>
    <n v="65"/>
    <x v="3"/>
    <x v="8"/>
    <x v="0"/>
    <x v="0"/>
    <x v="2"/>
    <x v="0"/>
    <x v="0"/>
    <x v="0"/>
    <x v="0"/>
    <x v="1"/>
  </r>
  <r>
    <x v="21"/>
    <n v="65"/>
    <x v="3"/>
    <x v="9"/>
    <x v="0"/>
    <x v="0"/>
    <x v="3"/>
    <x v="0"/>
    <x v="0"/>
    <x v="0"/>
    <x v="0"/>
    <x v="1"/>
  </r>
  <r>
    <x v="21"/>
    <n v="65"/>
    <x v="3"/>
    <x v="10"/>
    <x v="0"/>
    <x v="0"/>
    <x v="3"/>
    <x v="0"/>
    <x v="0"/>
    <x v="0"/>
    <x v="0"/>
    <x v="1"/>
  </r>
  <r>
    <x v="21"/>
    <n v="65"/>
    <x v="3"/>
    <x v="11"/>
    <x v="0"/>
    <x v="0"/>
    <x v="1"/>
    <x v="0"/>
    <x v="0"/>
    <x v="0"/>
    <x v="0"/>
    <x v="1"/>
  </r>
  <r>
    <x v="21"/>
    <n v="65"/>
    <x v="3"/>
    <x v="12"/>
    <x v="0"/>
    <x v="0"/>
    <x v="2"/>
    <x v="0"/>
    <x v="0"/>
    <x v="0"/>
    <x v="0"/>
    <x v="1"/>
  </r>
  <r>
    <x v="21"/>
    <n v="65"/>
    <x v="3"/>
    <x v="13"/>
    <x v="0"/>
    <x v="0"/>
    <x v="2"/>
    <x v="0"/>
    <x v="0"/>
    <x v="0"/>
    <x v="0"/>
    <x v="1"/>
  </r>
  <r>
    <x v="21"/>
    <n v="65"/>
    <x v="3"/>
    <x v="14"/>
    <x v="0"/>
    <x v="0"/>
    <x v="2"/>
    <x v="0"/>
    <x v="0"/>
    <x v="0"/>
    <x v="0"/>
    <x v="1"/>
  </r>
  <r>
    <x v="21"/>
    <n v="65"/>
    <x v="3"/>
    <x v="15"/>
    <x v="0"/>
    <x v="0"/>
    <x v="0"/>
    <x v="0"/>
    <x v="0"/>
    <x v="0"/>
    <x v="0"/>
    <x v="1"/>
  </r>
  <r>
    <x v="21"/>
    <n v="65"/>
    <x v="3"/>
    <x v="16"/>
    <x v="0"/>
    <x v="0"/>
    <x v="1"/>
    <x v="0"/>
    <x v="0"/>
    <x v="0"/>
    <x v="0"/>
    <x v="1"/>
  </r>
  <r>
    <x v="21"/>
    <n v="65"/>
    <x v="3"/>
    <x v="17"/>
    <x v="0"/>
    <x v="0"/>
    <x v="4"/>
    <x v="0"/>
    <x v="0"/>
    <x v="0"/>
    <x v="0"/>
    <x v="1"/>
  </r>
  <r>
    <x v="21"/>
    <n v="65"/>
    <x v="3"/>
    <x v="18"/>
    <x v="0"/>
    <x v="0"/>
    <x v="4"/>
    <x v="0"/>
    <x v="0"/>
    <x v="0"/>
    <x v="0"/>
    <x v="1"/>
  </r>
  <r>
    <x v="21"/>
    <n v="65"/>
    <x v="3"/>
    <x v="19"/>
    <x v="0"/>
    <x v="0"/>
    <x v="3"/>
    <x v="0"/>
    <x v="0"/>
    <x v="0"/>
    <x v="0"/>
    <x v="1"/>
  </r>
  <r>
    <x v="21"/>
    <n v="65"/>
    <x v="3"/>
    <x v="20"/>
    <x v="0"/>
    <x v="0"/>
    <x v="2"/>
    <x v="0"/>
    <x v="0"/>
    <x v="0"/>
    <x v="0"/>
    <x v="1"/>
  </r>
  <r>
    <x v="21"/>
    <n v="65"/>
    <x v="3"/>
    <x v="21"/>
    <x v="0"/>
    <x v="0"/>
    <x v="0"/>
    <x v="0"/>
    <x v="0"/>
    <x v="0"/>
    <x v="0"/>
    <x v="1"/>
  </r>
  <r>
    <x v="21"/>
    <n v="65"/>
    <x v="3"/>
    <x v="22"/>
    <x v="0"/>
    <x v="0"/>
    <x v="4"/>
    <x v="0"/>
    <x v="0"/>
    <x v="0"/>
    <x v="0"/>
    <x v="1"/>
  </r>
  <r>
    <x v="21"/>
    <n v="65"/>
    <x v="3"/>
    <x v="23"/>
    <x v="0"/>
    <x v="0"/>
    <x v="0"/>
    <x v="0"/>
    <x v="0"/>
    <x v="0"/>
    <x v="0"/>
    <x v="1"/>
  </r>
  <r>
    <x v="21"/>
    <n v="65"/>
    <x v="3"/>
    <x v="24"/>
    <x v="0"/>
    <x v="0"/>
    <x v="1"/>
    <x v="0"/>
    <x v="0"/>
    <x v="0"/>
    <x v="0"/>
    <x v="1"/>
  </r>
  <r>
    <x v="21"/>
    <n v="65"/>
    <x v="3"/>
    <x v="25"/>
    <x v="0"/>
    <x v="0"/>
    <x v="2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22"/>
    <n v="66"/>
    <x v="0"/>
    <x v="0"/>
    <x v="0"/>
    <x v="0"/>
    <x v="2"/>
    <x v="0"/>
    <x v="0"/>
    <x v="0"/>
    <x v="0"/>
    <x v="2"/>
  </r>
  <r>
    <x v="22"/>
    <n v="66"/>
    <x v="0"/>
    <x v="1"/>
    <x v="0"/>
    <x v="0"/>
    <x v="3"/>
    <x v="0"/>
    <x v="0"/>
    <x v="0"/>
    <x v="0"/>
    <x v="2"/>
  </r>
  <r>
    <x v="22"/>
    <n v="66"/>
    <x v="0"/>
    <x v="2"/>
    <x v="0"/>
    <x v="0"/>
    <x v="0"/>
    <x v="0"/>
    <x v="0"/>
    <x v="0"/>
    <x v="0"/>
    <x v="2"/>
  </r>
  <r>
    <x v="22"/>
    <n v="66"/>
    <x v="0"/>
    <x v="3"/>
    <x v="0"/>
    <x v="0"/>
    <x v="4"/>
    <x v="0"/>
    <x v="0"/>
    <x v="0"/>
    <x v="0"/>
    <x v="2"/>
  </r>
  <r>
    <x v="22"/>
    <n v="66"/>
    <x v="0"/>
    <x v="4"/>
    <x v="0"/>
    <x v="0"/>
    <x v="0"/>
    <x v="0"/>
    <x v="0"/>
    <x v="0"/>
    <x v="0"/>
    <x v="2"/>
  </r>
  <r>
    <x v="22"/>
    <n v="66"/>
    <x v="0"/>
    <x v="5"/>
    <x v="0"/>
    <x v="0"/>
    <x v="1"/>
    <x v="0"/>
    <x v="0"/>
    <x v="0"/>
    <x v="0"/>
    <x v="2"/>
  </r>
  <r>
    <x v="22"/>
    <n v="66"/>
    <x v="0"/>
    <x v="6"/>
    <x v="0"/>
    <x v="0"/>
    <x v="4"/>
    <x v="0"/>
    <x v="0"/>
    <x v="0"/>
    <x v="0"/>
    <x v="2"/>
  </r>
  <r>
    <x v="22"/>
    <n v="66"/>
    <x v="0"/>
    <x v="7"/>
    <x v="0"/>
    <x v="0"/>
    <x v="3"/>
    <x v="0"/>
    <x v="0"/>
    <x v="0"/>
    <x v="0"/>
    <x v="2"/>
  </r>
  <r>
    <x v="22"/>
    <n v="66"/>
    <x v="0"/>
    <x v="8"/>
    <x v="0"/>
    <x v="0"/>
    <x v="4"/>
    <x v="0"/>
    <x v="0"/>
    <x v="0"/>
    <x v="0"/>
    <x v="2"/>
  </r>
  <r>
    <x v="22"/>
    <n v="66"/>
    <x v="0"/>
    <x v="9"/>
    <x v="0"/>
    <x v="0"/>
    <x v="0"/>
    <x v="0"/>
    <x v="0"/>
    <x v="0"/>
    <x v="0"/>
    <x v="2"/>
  </r>
  <r>
    <x v="22"/>
    <n v="66"/>
    <x v="0"/>
    <x v="10"/>
    <x v="0"/>
    <x v="0"/>
    <x v="1"/>
    <x v="0"/>
    <x v="0"/>
    <x v="0"/>
    <x v="0"/>
    <x v="2"/>
  </r>
  <r>
    <x v="22"/>
    <n v="66"/>
    <x v="0"/>
    <x v="11"/>
    <x v="0"/>
    <x v="0"/>
    <x v="2"/>
    <x v="0"/>
    <x v="0"/>
    <x v="0"/>
    <x v="0"/>
    <x v="2"/>
  </r>
  <r>
    <x v="22"/>
    <n v="66"/>
    <x v="0"/>
    <x v="12"/>
    <x v="0"/>
    <x v="0"/>
    <x v="1"/>
    <x v="0"/>
    <x v="0"/>
    <x v="0"/>
    <x v="0"/>
    <x v="2"/>
  </r>
  <r>
    <x v="22"/>
    <n v="66"/>
    <x v="0"/>
    <x v="13"/>
    <x v="0"/>
    <x v="0"/>
    <x v="4"/>
    <x v="0"/>
    <x v="0"/>
    <x v="0"/>
    <x v="0"/>
    <x v="2"/>
  </r>
  <r>
    <x v="22"/>
    <n v="66"/>
    <x v="0"/>
    <x v="14"/>
    <x v="0"/>
    <x v="0"/>
    <x v="2"/>
    <x v="0"/>
    <x v="0"/>
    <x v="0"/>
    <x v="0"/>
    <x v="2"/>
  </r>
  <r>
    <x v="22"/>
    <n v="66"/>
    <x v="0"/>
    <x v="15"/>
    <x v="0"/>
    <x v="0"/>
    <x v="4"/>
    <x v="0"/>
    <x v="0"/>
    <x v="0"/>
    <x v="0"/>
    <x v="2"/>
  </r>
  <r>
    <x v="22"/>
    <n v="66"/>
    <x v="0"/>
    <x v="16"/>
    <x v="0"/>
    <x v="0"/>
    <x v="4"/>
    <x v="0"/>
    <x v="0"/>
    <x v="0"/>
    <x v="0"/>
    <x v="2"/>
  </r>
  <r>
    <x v="22"/>
    <n v="66"/>
    <x v="0"/>
    <x v="17"/>
    <x v="0"/>
    <x v="0"/>
    <x v="3"/>
    <x v="0"/>
    <x v="0"/>
    <x v="0"/>
    <x v="0"/>
    <x v="2"/>
  </r>
  <r>
    <x v="22"/>
    <n v="66"/>
    <x v="0"/>
    <x v="18"/>
    <x v="0"/>
    <x v="0"/>
    <x v="1"/>
    <x v="0"/>
    <x v="0"/>
    <x v="0"/>
    <x v="0"/>
    <x v="2"/>
  </r>
  <r>
    <x v="22"/>
    <n v="66"/>
    <x v="0"/>
    <x v="19"/>
    <x v="0"/>
    <x v="0"/>
    <x v="0"/>
    <x v="0"/>
    <x v="0"/>
    <x v="0"/>
    <x v="0"/>
    <x v="2"/>
  </r>
  <r>
    <x v="22"/>
    <n v="66"/>
    <x v="0"/>
    <x v="20"/>
    <x v="0"/>
    <x v="0"/>
    <x v="3"/>
    <x v="0"/>
    <x v="0"/>
    <x v="0"/>
    <x v="0"/>
    <x v="2"/>
  </r>
  <r>
    <x v="22"/>
    <n v="66"/>
    <x v="0"/>
    <x v="21"/>
    <x v="0"/>
    <x v="0"/>
    <x v="2"/>
    <x v="0"/>
    <x v="0"/>
    <x v="0"/>
    <x v="0"/>
    <x v="2"/>
  </r>
  <r>
    <x v="22"/>
    <n v="66"/>
    <x v="0"/>
    <x v="22"/>
    <x v="0"/>
    <x v="0"/>
    <x v="4"/>
    <x v="0"/>
    <x v="0"/>
    <x v="0"/>
    <x v="0"/>
    <x v="2"/>
  </r>
  <r>
    <x v="22"/>
    <n v="66"/>
    <x v="0"/>
    <x v="23"/>
    <x v="0"/>
    <x v="0"/>
    <x v="3"/>
    <x v="0"/>
    <x v="0"/>
    <x v="0"/>
    <x v="0"/>
    <x v="2"/>
  </r>
  <r>
    <x v="22"/>
    <n v="66"/>
    <x v="0"/>
    <x v="24"/>
    <x v="0"/>
    <x v="0"/>
    <x v="0"/>
    <x v="0"/>
    <x v="0"/>
    <x v="0"/>
    <x v="0"/>
    <x v="2"/>
  </r>
  <r>
    <x v="22"/>
    <n v="66"/>
    <x v="0"/>
    <x v="25"/>
    <x v="0"/>
    <x v="0"/>
    <x v="4"/>
    <x v="0"/>
    <x v="0"/>
    <x v="0"/>
    <x v="0"/>
    <x v="2"/>
  </r>
  <r>
    <x v="22"/>
    <n v="66"/>
    <x v="0"/>
    <x v="26"/>
    <x v="0"/>
    <x v="0"/>
    <x v="2"/>
    <x v="0"/>
    <x v="0"/>
    <x v="0"/>
    <x v="0"/>
    <x v="2"/>
  </r>
  <r>
    <x v="22"/>
    <n v="66"/>
    <x v="1"/>
    <x v="0"/>
    <x v="0"/>
    <x v="0"/>
    <x v="2"/>
    <x v="0"/>
    <x v="0"/>
    <x v="0"/>
    <x v="0"/>
    <x v="1"/>
  </r>
  <r>
    <x v="22"/>
    <n v="66"/>
    <x v="1"/>
    <x v="1"/>
    <x v="0"/>
    <x v="0"/>
    <x v="3"/>
    <x v="0"/>
    <x v="0"/>
    <x v="0"/>
    <x v="0"/>
    <x v="1"/>
  </r>
  <r>
    <x v="22"/>
    <n v="66"/>
    <x v="1"/>
    <x v="2"/>
    <x v="0"/>
    <x v="0"/>
    <x v="3"/>
    <x v="0"/>
    <x v="0"/>
    <x v="0"/>
    <x v="0"/>
    <x v="1"/>
  </r>
  <r>
    <x v="22"/>
    <n v="66"/>
    <x v="1"/>
    <x v="3"/>
    <x v="0"/>
    <x v="0"/>
    <x v="4"/>
    <x v="0"/>
    <x v="0"/>
    <x v="0"/>
    <x v="0"/>
    <x v="1"/>
  </r>
  <r>
    <x v="22"/>
    <n v="66"/>
    <x v="1"/>
    <x v="4"/>
    <x v="0"/>
    <x v="0"/>
    <x v="1"/>
    <x v="0"/>
    <x v="0"/>
    <x v="0"/>
    <x v="0"/>
    <x v="1"/>
  </r>
  <r>
    <x v="22"/>
    <n v="66"/>
    <x v="1"/>
    <x v="5"/>
    <x v="0"/>
    <x v="0"/>
    <x v="2"/>
    <x v="0"/>
    <x v="0"/>
    <x v="0"/>
    <x v="0"/>
    <x v="1"/>
  </r>
  <r>
    <x v="22"/>
    <n v="66"/>
    <x v="1"/>
    <x v="6"/>
    <x v="0"/>
    <x v="0"/>
    <x v="3"/>
    <x v="0"/>
    <x v="0"/>
    <x v="0"/>
    <x v="0"/>
    <x v="1"/>
  </r>
  <r>
    <x v="22"/>
    <n v="66"/>
    <x v="1"/>
    <x v="7"/>
    <x v="0"/>
    <x v="0"/>
    <x v="4"/>
    <x v="0"/>
    <x v="0"/>
    <x v="0"/>
    <x v="0"/>
    <x v="1"/>
  </r>
  <r>
    <x v="22"/>
    <n v="66"/>
    <x v="1"/>
    <x v="8"/>
    <x v="0"/>
    <x v="0"/>
    <x v="0"/>
    <x v="0"/>
    <x v="0"/>
    <x v="0"/>
    <x v="0"/>
    <x v="1"/>
  </r>
  <r>
    <x v="22"/>
    <n v="66"/>
    <x v="1"/>
    <x v="9"/>
    <x v="0"/>
    <x v="0"/>
    <x v="0"/>
    <x v="0"/>
    <x v="0"/>
    <x v="0"/>
    <x v="0"/>
    <x v="1"/>
  </r>
  <r>
    <x v="22"/>
    <n v="66"/>
    <x v="1"/>
    <x v="10"/>
    <x v="0"/>
    <x v="0"/>
    <x v="2"/>
    <x v="0"/>
    <x v="0"/>
    <x v="0"/>
    <x v="0"/>
    <x v="1"/>
  </r>
  <r>
    <x v="22"/>
    <n v="66"/>
    <x v="1"/>
    <x v="11"/>
    <x v="0"/>
    <x v="0"/>
    <x v="4"/>
    <x v="0"/>
    <x v="0"/>
    <x v="0"/>
    <x v="0"/>
    <x v="1"/>
  </r>
  <r>
    <x v="22"/>
    <n v="66"/>
    <x v="1"/>
    <x v="12"/>
    <x v="0"/>
    <x v="0"/>
    <x v="0"/>
    <x v="0"/>
    <x v="0"/>
    <x v="0"/>
    <x v="0"/>
    <x v="1"/>
  </r>
  <r>
    <x v="22"/>
    <n v="66"/>
    <x v="1"/>
    <x v="13"/>
    <x v="0"/>
    <x v="0"/>
    <x v="1"/>
    <x v="0"/>
    <x v="0"/>
    <x v="0"/>
    <x v="0"/>
    <x v="1"/>
  </r>
  <r>
    <x v="22"/>
    <n v="66"/>
    <x v="1"/>
    <x v="14"/>
    <x v="0"/>
    <x v="0"/>
    <x v="2"/>
    <x v="0"/>
    <x v="0"/>
    <x v="0"/>
    <x v="0"/>
    <x v="1"/>
  </r>
  <r>
    <x v="22"/>
    <n v="66"/>
    <x v="1"/>
    <x v="15"/>
    <x v="0"/>
    <x v="0"/>
    <x v="0"/>
    <x v="0"/>
    <x v="0"/>
    <x v="0"/>
    <x v="0"/>
    <x v="1"/>
  </r>
  <r>
    <x v="22"/>
    <n v="66"/>
    <x v="1"/>
    <x v="16"/>
    <x v="0"/>
    <x v="0"/>
    <x v="1"/>
    <x v="0"/>
    <x v="0"/>
    <x v="0"/>
    <x v="0"/>
    <x v="1"/>
  </r>
  <r>
    <x v="22"/>
    <n v="66"/>
    <x v="1"/>
    <x v="17"/>
    <x v="0"/>
    <x v="0"/>
    <x v="0"/>
    <x v="0"/>
    <x v="0"/>
    <x v="0"/>
    <x v="0"/>
    <x v="1"/>
  </r>
  <r>
    <x v="22"/>
    <n v="66"/>
    <x v="1"/>
    <x v="18"/>
    <x v="0"/>
    <x v="0"/>
    <x v="3"/>
    <x v="0"/>
    <x v="0"/>
    <x v="0"/>
    <x v="0"/>
    <x v="1"/>
  </r>
  <r>
    <x v="22"/>
    <n v="66"/>
    <x v="1"/>
    <x v="19"/>
    <x v="0"/>
    <x v="0"/>
    <x v="3"/>
    <x v="0"/>
    <x v="0"/>
    <x v="0"/>
    <x v="0"/>
    <x v="1"/>
  </r>
  <r>
    <x v="22"/>
    <n v="66"/>
    <x v="1"/>
    <x v="20"/>
    <x v="0"/>
    <x v="0"/>
    <x v="0"/>
    <x v="0"/>
    <x v="0"/>
    <x v="0"/>
    <x v="0"/>
    <x v="1"/>
  </r>
  <r>
    <x v="22"/>
    <n v="66"/>
    <x v="1"/>
    <x v="21"/>
    <x v="0"/>
    <x v="0"/>
    <x v="3"/>
    <x v="0"/>
    <x v="0"/>
    <x v="0"/>
    <x v="0"/>
    <x v="1"/>
  </r>
  <r>
    <x v="22"/>
    <n v="66"/>
    <x v="1"/>
    <x v="22"/>
    <x v="0"/>
    <x v="0"/>
    <x v="4"/>
    <x v="0"/>
    <x v="0"/>
    <x v="0"/>
    <x v="0"/>
    <x v="1"/>
  </r>
  <r>
    <x v="22"/>
    <n v="66"/>
    <x v="1"/>
    <x v="23"/>
    <x v="0"/>
    <x v="0"/>
    <x v="1"/>
    <x v="0"/>
    <x v="0"/>
    <x v="0"/>
    <x v="0"/>
    <x v="1"/>
  </r>
  <r>
    <x v="22"/>
    <n v="66"/>
    <x v="1"/>
    <x v="24"/>
    <x v="0"/>
    <x v="0"/>
    <x v="2"/>
    <x v="0"/>
    <x v="0"/>
    <x v="0"/>
    <x v="0"/>
    <x v="1"/>
  </r>
  <r>
    <x v="22"/>
    <n v="66"/>
    <x v="2"/>
    <x v="0"/>
    <x v="0"/>
    <x v="0"/>
    <x v="2"/>
    <x v="0"/>
    <x v="0"/>
    <x v="0"/>
    <x v="0"/>
    <x v="0"/>
  </r>
  <r>
    <x v="22"/>
    <n v="66"/>
    <x v="2"/>
    <x v="1"/>
    <x v="0"/>
    <x v="0"/>
    <x v="2"/>
    <x v="0"/>
    <x v="0"/>
    <x v="0"/>
    <x v="0"/>
    <x v="0"/>
  </r>
  <r>
    <x v="22"/>
    <n v="66"/>
    <x v="2"/>
    <x v="2"/>
    <x v="0"/>
    <x v="0"/>
    <x v="4"/>
    <x v="0"/>
    <x v="0"/>
    <x v="0"/>
    <x v="0"/>
    <x v="0"/>
  </r>
  <r>
    <x v="22"/>
    <n v="66"/>
    <x v="2"/>
    <x v="3"/>
    <x v="0"/>
    <x v="0"/>
    <x v="0"/>
    <x v="0"/>
    <x v="0"/>
    <x v="0"/>
    <x v="0"/>
    <x v="0"/>
  </r>
  <r>
    <x v="22"/>
    <n v="66"/>
    <x v="2"/>
    <x v="4"/>
    <x v="0"/>
    <x v="0"/>
    <x v="1"/>
    <x v="0"/>
    <x v="0"/>
    <x v="0"/>
    <x v="0"/>
    <x v="0"/>
  </r>
  <r>
    <x v="22"/>
    <n v="66"/>
    <x v="2"/>
    <x v="5"/>
    <x v="0"/>
    <x v="0"/>
    <x v="2"/>
    <x v="0"/>
    <x v="0"/>
    <x v="0"/>
    <x v="0"/>
    <x v="0"/>
  </r>
  <r>
    <x v="22"/>
    <n v="66"/>
    <x v="2"/>
    <x v="6"/>
    <x v="0"/>
    <x v="0"/>
    <x v="0"/>
    <x v="0"/>
    <x v="0"/>
    <x v="0"/>
    <x v="0"/>
    <x v="0"/>
  </r>
  <r>
    <x v="22"/>
    <n v="66"/>
    <x v="2"/>
    <x v="7"/>
    <x v="0"/>
    <x v="0"/>
    <x v="1"/>
    <x v="0"/>
    <x v="0"/>
    <x v="0"/>
    <x v="0"/>
    <x v="0"/>
  </r>
  <r>
    <x v="22"/>
    <n v="66"/>
    <x v="2"/>
    <x v="8"/>
    <x v="0"/>
    <x v="0"/>
    <x v="3"/>
    <x v="0"/>
    <x v="0"/>
    <x v="0"/>
    <x v="0"/>
    <x v="0"/>
  </r>
  <r>
    <x v="22"/>
    <n v="66"/>
    <x v="2"/>
    <x v="9"/>
    <x v="0"/>
    <x v="0"/>
    <x v="4"/>
    <x v="0"/>
    <x v="0"/>
    <x v="0"/>
    <x v="0"/>
    <x v="0"/>
  </r>
  <r>
    <x v="22"/>
    <n v="66"/>
    <x v="2"/>
    <x v="10"/>
    <x v="0"/>
    <x v="0"/>
    <x v="3"/>
    <x v="0"/>
    <x v="0"/>
    <x v="0"/>
    <x v="0"/>
    <x v="0"/>
  </r>
  <r>
    <x v="22"/>
    <n v="66"/>
    <x v="2"/>
    <x v="11"/>
    <x v="0"/>
    <x v="0"/>
    <x v="4"/>
    <x v="0"/>
    <x v="0"/>
    <x v="0"/>
    <x v="0"/>
    <x v="0"/>
  </r>
  <r>
    <x v="22"/>
    <n v="66"/>
    <x v="2"/>
    <x v="12"/>
    <x v="0"/>
    <x v="0"/>
    <x v="2"/>
    <x v="0"/>
    <x v="0"/>
    <x v="0"/>
    <x v="0"/>
    <x v="0"/>
  </r>
  <r>
    <x v="22"/>
    <n v="66"/>
    <x v="2"/>
    <x v="13"/>
    <x v="0"/>
    <x v="0"/>
    <x v="0"/>
    <x v="0"/>
    <x v="0"/>
    <x v="0"/>
    <x v="0"/>
    <x v="0"/>
  </r>
  <r>
    <x v="22"/>
    <n v="66"/>
    <x v="2"/>
    <x v="14"/>
    <x v="0"/>
    <x v="0"/>
    <x v="0"/>
    <x v="0"/>
    <x v="0"/>
    <x v="0"/>
    <x v="0"/>
    <x v="0"/>
  </r>
  <r>
    <x v="22"/>
    <n v="66"/>
    <x v="2"/>
    <x v="15"/>
    <x v="0"/>
    <x v="0"/>
    <x v="3"/>
    <x v="0"/>
    <x v="0"/>
    <x v="0"/>
    <x v="0"/>
    <x v="0"/>
  </r>
  <r>
    <x v="22"/>
    <n v="66"/>
    <x v="2"/>
    <x v="16"/>
    <x v="0"/>
    <x v="0"/>
    <x v="6"/>
    <x v="0"/>
    <x v="0"/>
    <x v="0"/>
    <x v="0"/>
    <x v="0"/>
  </r>
  <r>
    <x v="22"/>
    <n v="66"/>
    <x v="2"/>
    <x v="17"/>
    <x v="0"/>
    <x v="0"/>
    <x v="0"/>
    <x v="0"/>
    <x v="0"/>
    <x v="0"/>
    <x v="0"/>
    <x v="0"/>
  </r>
  <r>
    <x v="22"/>
    <n v="66"/>
    <x v="2"/>
    <x v="18"/>
    <x v="0"/>
    <x v="0"/>
    <x v="1"/>
    <x v="0"/>
    <x v="0"/>
    <x v="0"/>
    <x v="0"/>
    <x v="0"/>
  </r>
  <r>
    <x v="22"/>
    <n v="66"/>
    <x v="2"/>
    <x v="19"/>
    <x v="0"/>
    <x v="0"/>
    <x v="0"/>
    <x v="0"/>
    <x v="0"/>
    <x v="0"/>
    <x v="0"/>
    <x v="0"/>
  </r>
  <r>
    <x v="22"/>
    <n v="66"/>
    <x v="2"/>
    <x v="20"/>
    <x v="0"/>
    <x v="0"/>
    <x v="1"/>
    <x v="0"/>
    <x v="0"/>
    <x v="0"/>
    <x v="0"/>
    <x v="0"/>
  </r>
  <r>
    <x v="22"/>
    <n v="66"/>
    <x v="2"/>
    <x v="21"/>
    <x v="0"/>
    <x v="0"/>
    <x v="4"/>
    <x v="0"/>
    <x v="0"/>
    <x v="0"/>
    <x v="0"/>
    <x v="0"/>
  </r>
  <r>
    <x v="22"/>
    <n v="66"/>
    <x v="2"/>
    <x v="22"/>
    <x v="0"/>
    <x v="0"/>
    <x v="1"/>
    <x v="0"/>
    <x v="0"/>
    <x v="0"/>
    <x v="0"/>
    <x v="0"/>
  </r>
  <r>
    <x v="22"/>
    <n v="66"/>
    <x v="3"/>
    <x v="0"/>
    <x v="0"/>
    <x v="0"/>
    <x v="0"/>
    <x v="0"/>
    <x v="0"/>
    <x v="0"/>
    <x v="0"/>
    <x v="1"/>
  </r>
  <r>
    <x v="22"/>
    <n v="66"/>
    <x v="3"/>
    <x v="1"/>
    <x v="0"/>
    <x v="0"/>
    <x v="1"/>
    <x v="0"/>
    <x v="0"/>
    <x v="0"/>
    <x v="0"/>
    <x v="1"/>
  </r>
  <r>
    <x v="22"/>
    <n v="66"/>
    <x v="3"/>
    <x v="2"/>
    <x v="0"/>
    <x v="0"/>
    <x v="2"/>
    <x v="0"/>
    <x v="0"/>
    <x v="0"/>
    <x v="0"/>
    <x v="1"/>
  </r>
  <r>
    <x v="22"/>
    <n v="66"/>
    <x v="3"/>
    <x v="3"/>
    <x v="0"/>
    <x v="0"/>
    <x v="4"/>
    <x v="0"/>
    <x v="0"/>
    <x v="0"/>
    <x v="0"/>
    <x v="1"/>
  </r>
  <r>
    <x v="22"/>
    <n v="66"/>
    <x v="3"/>
    <x v="4"/>
    <x v="0"/>
    <x v="0"/>
    <x v="4"/>
    <x v="0"/>
    <x v="0"/>
    <x v="0"/>
    <x v="0"/>
    <x v="1"/>
  </r>
  <r>
    <x v="22"/>
    <n v="66"/>
    <x v="3"/>
    <x v="5"/>
    <x v="0"/>
    <x v="0"/>
    <x v="1"/>
    <x v="0"/>
    <x v="0"/>
    <x v="0"/>
    <x v="0"/>
    <x v="1"/>
  </r>
  <r>
    <x v="22"/>
    <n v="66"/>
    <x v="3"/>
    <x v="6"/>
    <x v="0"/>
    <x v="0"/>
    <x v="4"/>
    <x v="0"/>
    <x v="0"/>
    <x v="0"/>
    <x v="0"/>
    <x v="1"/>
  </r>
  <r>
    <x v="22"/>
    <n v="66"/>
    <x v="3"/>
    <x v="7"/>
    <x v="0"/>
    <x v="0"/>
    <x v="3"/>
    <x v="0"/>
    <x v="0"/>
    <x v="0"/>
    <x v="0"/>
    <x v="1"/>
  </r>
  <r>
    <x v="22"/>
    <n v="66"/>
    <x v="3"/>
    <x v="8"/>
    <x v="0"/>
    <x v="0"/>
    <x v="0"/>
    <x v="0"/>
    <x v="0"/>
    <x v="0"/>
    <x v="0"/>
    <x v="1"/>
  </r>
  <r>
    <x v="22"/>
    <n v="66"/>
    <x v="3"/>
    <x v="9"/>
    <x v="0"/>
    <x v="0"/>
    <x v="0"/>
    <x v="0"/>
    <x v="0"/>
    <x v="0"/>
    <x v="0"/>
    <x v="1"/>
  </r>
  <r>
    <x v="22"/>
    <n v="66"/>
    <x v="3"/>
    <x v="10"/>
    <x v="0"/>
    <x v="0"/>
    <x v="4"/>
    <x v="0"/>
    <x v="0"/>
    <x v="0"/>
    <x v="0"/>
    <x v="1"/>
  </r>
  <r>
    <x v="22"/>
    <n v="66"/>
    <x v="3"/>
    <x v="11"/>
    <x v="0"/>
    <x v="0"/>
    <x v="0"/>
    <x v="0"/>
    <x v="0"/>
    <x v="0"/>
    <x v="0"/>
    <x v="1"/>
  </r>
  <r>
    <x v="22"/>
    <n v="66"/>
    <x v="3"/>
    <x v="12"/>
    <x v="0"/>
    <x v="0"/>
    <x v="3"/>
    <x v="0"/>
    <x v="0"/>
    <x v="0"/>
    <x v="0"/>
    <x v="1"/>
  </r>
  <r>
    <x v="22"/>
    <n v="66"/>
    <x v="3"/>
    <x v="13"/>
    <x v="0"/>
    <x v="0"/>
    <x v="2"/>
    <x v="0"/>
    <x v="0"/>
    <x v="0"/>
    <x v="0"/>
    <x v="1"/>
  </r>
  <r>
    <x v="22"/>
    <n v="66"/>
    <x v="3"/>
    <x v="14"/>
    <x v="0"/>
    <x v="0"/>
    <x v="4"/>
    <x v="0"/>
    <x v="0"/>
    <x v="0"/>
    <x v="0"/>
    <x v="1"/>
  </r>
  <r>
    <x v="22"/>
    <n v="66"/>
    <x v="3"/>
    <x v="15"/>
    <x v="0"/>
    <x v="0"/>
    <x v="1"/>
    <x v="0"/>
    <x v="0"/>
    <x v="0"/>
    <x v="0"/>
    <x v="1"/>
  </r>
  <r>
    <x v="22"/>
    <n v="66"/>
    <x v="3"/>
    <x v="16"/>
    <x v="0"/>
    <x v="0"/>
    <x v="2"/>
    <x v="0"/>
    <x v="0"/>
    <x v="0"/>
    <x v="0"/>
    <x v="1"/>
  </r>
  <r>
    <x v="22"/>
    <n v="66"/>
    <x v="3"/>
    <x v="17"/>
    <x v="0"/>
    <x v="0"/>
    <x v="2"/>
    <x v="0"/>
    <x v="0"/>
    <x v="0"/>
    <x v="0"/>
    <x v="1"/>
  </r>
  <r>
    <x v="22"/>
    <n v="66"/>
    <x v="3"/>
    <x v="18"/>
    <x v="0"/>
    <x v="0"/>
    <x v="3"/>
    <x v="0"/>
    <x v="0"/>
    <x v="0"/>
    <x v="0"/>
    <x v="1"/>
  </r>
  <r>
    <x v="22"/>
    <n v="66"/>
    <x v="3"/>
    <x v="19"/>
    <x v="0"/>
    <x v="0"/>
    <x v="3"/>
    <x v="0"/>
    <x v="0"/>
    <x v="0"/>
    <x v="0"/>
    <x v="1"/>
  </r>
  <r>
    <x v="22"/>
    <n v="66"/>
    <x v="3"/>
    <x v="20"/>
    <x v="0"/>
    <x v="0"/>
    <x v="3"/>
    <x v="0"/>
    <x v="0"/>
    <x v="0"/>
    <x v="0"/>
    <x v="1"/>
  </r>
  <r>
    <x v="22"/>
    <n v="66"/>
    <x v="3"/>
    <x v="21"/>
    <x v="0"/>
    <x v="0"/>
    <x v="1"/>
    <x v="0"/>
    <x v="0"/>
    <x v="0"/>
    <x v="0"/>
    <x v="1"/>
  </r>
  <r>
    <x v="22"/>
    <n v="66"/>
    <x v="3"/>
    <x v="22"/>
    <x v="0"/>
    <x v="0"/>
    <x v="4"/>
    <x v="0"/>
    <x v="0"/>
    <x v="0"/>
    <x v="0"/>
    <x v="1"/>
  </r>
  <r>
    <x v="22"/>
    <n v="66"/>
    <x v="3"/>
    <x v="23"/>
    <x v="0"/>
    <x v="0"/>
    <x v="3"/>
    <x v="0"/>
    <x v="0"/>
    <x v="0"/>
    <x v="0"/>
    <x v="1"/>
  </r>
  <r>
    <x v="22"/>
    <n v="66"/>
    <x v="3"/>
    <x v="24"/>
    <x v="0"/>
    <x v="0"/>
    <x v="2"/>
    <x v="0"/>
    <x v="0"/>
    <x v="0"/>
    <x v="0"/>
    <x v="1"/>
  </r>
  <r>
    <x v="22"/>
    <n v="66"/>
    <x v="3"/>
    <x v="25"/>
    <x v="0"/>
    <x v="0"/>
    <x v="4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23"/>
    <n v="67"/>
    <x v="0"/>
    <x v="0"/>
    <x v="0"/>
    <x v="0"/>
    <x v="4"/>
    <x v="0"/>
    <x v="0"/>
    <x v="0"/>
    <x v="0"/>
    <x v="2"/>
  </r>
  <r>
    <x v="23"/>
    <n v="67"/>
    <x v="0"/>
    <x v="1"/>
    <x v="0"/>
    <x v="0"/>
    <x v="0"/>
    <x v="0"/>
    <x v="0"/>
    <x v="0"/>
    <x v="0"/>
    <x v="2"/>
  </r>
  <r>
    <x v="23"/>
    <n v="67"/>
    <x v="0"/>
    <x v="2"/>
    <x v="0"/>
    <x v="0"/>
    <x v="0"/>
    <x v="0"/>
    <x v="0"/>
    <x v="0"/>
    <x v="0"/>
    <x v="2"/>
  </r>
  <r>
    <x v="23"/>
    <n v="67"/>
    <x v="0"/>
    <x v="3"/>
    <x v="0"/>
    <x v="0"/>
    <x v="1"/>
    <x v="0"/>
    <x v="0"/>
    <x v="0"/>
    <x v="0"/>
    <x v="2"/>
  </r>
  <r>
    <x v="23"/>
    <n v="67"/>
    <x v="0"/>
    <x v="4"/>
    <x v="0"/>
    <x v="0"/>
    <x v="2"/>
    <x v="0"/>
    <x v="0"/>
    <x v="0"/>
    <x v="0"/>
    <x v="2"/>
  </r>
  <r>
    <x v="23"/>
    <n v="67"/>
    <x v="0"/>
    <x v="5"/>
    <x v="0"/>
    <x v="0"/>
    <x v="3"/>
    <x v="0"/>
    <x v="0"/>
    <x v="0"/>
    <x v="0"/>
    <x v="2"/>
  </r>
  <r>
    <x v="23"/>
    <n v="67"/>
    <x v="0"/>
    <x v="6"/>
    <x v="0"/>
    <x v="0"/>
    <x v="3"/>
    <x v="0"/>
    <x v="0"/>
    <x v="0"/>
    <x v="0"/>
    <x v="2"/>
  </r>
  <r>
    <x v="23"/>
    <n v="67"/>
    <x v="0"/>
    <x v="7"/>
    <x v="0"/>
    <x v="0"/>
    <x v="2"/>
    <x v="0"/>
    <x v="0"/>
    <x v="0"/>
    <x v="0"/>
    <x v="2"/>
  </r>
  <r>
    <x v="23"/>
    <n v="67"/>
    <x v="0"/>
    <x v="8"/>
    <x v="0"/>
    <x v="0"/>
    <x v="1"/>
    <x v="0"/>
    <x v="0"/>
    <x v="0"/>
    <x v="0"/>
    <x v="2"/>
  </r>
  <r>
    <x v="23"/>
    <n v="67"/>
    <x v="0"/>
    <x v="9"/>
    <x v="0"/>
    <x v="0"/>
    <x v="1"/>
    <x v="0"/>
    <x v="0"/>
    <x v="0"/>
    <x v="0"/>
    <x v="2"/>
  </r>
  <r>
    <x v="23"/>
    <n v="67"/>
    <x v="0"/>
    <x v="10"/>
    <x v="0"/>
    <x v="0"/>
    <x v="3"/>
    <x v="0"/>
    <x v="0"/>
    <x v="0"/>
    <x v="0"/>
    <x v="2"/>
  </r>
  <r>
    <x v="23"/>
    <n v="67"/>
    <x v="0"/>
    <x v="11"/>
    <x v="0"/>
    <x v="0"/>
    <x v="2"/>
    <x v="0"/>
    <x v="0"/>
    <x v="0"/>
    <x v="0"/>
    <x v="2"/>
  </r>
  <r>
    <x v="23"/>
    <n v="67"/>
    <x v="0"/>
    <x v="12"/>
    <x v="0"/>
    <x v="0"/>
    <x v="0"/>
    <x v="0"/>
    <x v="0"/>
    <x v="0"/>
    <x v="0"/>
    <x v="2"/>
  </r>
  <r>
    <x v="23"/>
    <n v="67"/>
    <x v="0"/>
    <x v="13"/>
    <x v="0"/>
    <x v="0"/>
    <x v="4"/>
    <x v="0"/>
    <x v="0"/>
    <x v="0"/>
    <x v="0"/>
    <x v="2"/>
  </r>
  <r>
    <x v="23"/>
    <n v="67"/>
    <x v="0"/>
    <x v="14"/>
    <x v="0"/>
    <x v="0"/>
    <x v="3"/>
    <x v="0"/>
    <x v="0"/>
    <x v="0"/>
    <x v="0"/>
    <x v="2"/>
  </r>
  <r>
    <x v="23"/>
    <n v="67"/>
    <x v="0"/>
    <x v="15"/>
    <x v="0"/>
    <x v="0"/>
    <x v="2"/>
    <x v="0"/>
    <x v="0"/>
    <x v="0"/>
    <x v="0"/>
    <x v="2"/>
  </r>
  <r>
    <x v="23"/>
    <n v="67"/>
    <x v="0"/>
    <x v="16"/>
    <x v="0"/>
    <x v="0"/>
    <x v="2"/>
    <x v="0"/>
    <x v="0"/>
    <x v="0"/>
    <x v="0"/>
    <x v="2"/>
  </r>
  <r>
    <x v="23"/>
    <n v="67"/>
    <x v="0"/>
    <x v="17"/>
    <x v="0"/>
    <x v="0"/>
    <x v="4"/>
    <x v="0"/>
    <x v="0"/>
    <x v="0"/>
    <x v="0"/>
    <x v="2"/>
  </r>
  <r>
    <x v="23"/>
    <n v="67"/>
    <x v="0"/>
    <x v="18"/>
    <x v="0"/>
    <x v="0"/>
    <x v="3"/>
    <x v="0"/>
    <x v="0"/>
    <x v="0"/>
    <x v="0"/>
    <x v="2"/>
  </r>
  <r>
    <x v="23"/>
    <n v="67"/>
    <x v="0"/>
    <x v="19"/>
    <x v="0"/>
    <x v="0"/>
    <x v="0"/>
    <x v="0"/>
    <x v="0"/>
    <x v="0"/>
    <x v="0"/>
    <x v="2"/>
  </r>
  <r>
    <x v="23"/>
    <n v="67"/>
    <x v="0"/>
    <x v="20"/>
    <x v="0"/>
    <x v="0"/>
    <x v="2"/>
    <x v="0"/>
    <x v="0"/>
    <x v="0"/>
    <x v="0"/>
    <x v="2"/>
  </r>
  <r>
    <x v="23"/>
    <n v="67"/>
    <x v="0"/>
    <x v="21"/>
    <x v="0"/>
    <x v="0"/>
    <x v="4"/>
    <x v="0"/>
    <x v="0"/>
    <x v="0"/>
    <x v="0"/>
    <x v="2"/>
  </r>
  <r>
    <x v="23"/>
    <n v="67"/>
    <x v="0"/>
    <x v="22"/>
    <x v="0"/>
    <x v="0"/>
    <x v="4"/>
    <x v="0"/>
    <x v="0"/>
    <x v="0"/>
    <x v="0"/>
    <x v="2"/>
  </r>
  <r>
    <x v="23"/>
    <n v="67"/>
    <x v="0"/>
    <x v="23"/>
    <x v="0"/>
    <x v="0"/>
    <x v="0"/>
    <x v="0"/>
    <x v="0"/>
    <x v="0"/>
    <x v="0"/>
    <x v="2"/>
  </r>
  <r>
    <x v="23"/>
    <n v="67"/>
    <x v="0"/>
    <x v="24"/>
    <x v="0"/>
    <x v="0"/>
    <x v="3"/>
    <x v="0"/>
    <x v="0"/>
    <x v="0"/>
    <x v="0"/>
    <x v="2"/>
  </r>
  <r>
    <x v="23"/>
    <n v="67"/>
    <x v="0"/>
    <x v="25"/>
    <x v="0"/>
    <x v="0"/>
    <x v="1"/>
    <x v="0"/>
    <x v="0"/>
    <x v="0"/>
    <x v="0"/>
    <x v="2"/>
  </r>
  <r>
    <x v="23"/>
    <n v="67"/>
    <x v="0"/>
    <x v="26"/>
    <x v="0"/>
    <x v="0"/>
    <x v="2"/>
    <x v="0"/>
    <x v="0"/>
    <x v="0"/>
    <x v="0"/>
    <x v="2"/>
  </r>
  <r>
    <x v="23"/>
    <n v="67"/>
    <x v="1"/>
    <x v="0"/>
    <x v="0"/>
    <x v="0"/>
    <x v="0"/>
    <x v="0"/>
    <x v="0"/>
    <x v="0"/>
    <x v="0"/>
    <x v="1"/>
  </r>
  <r>
    <x v="23"/>
    <n v="67"/>
    <x v="1"/>
    <x v="1"/>
    <x v="0"/>
    <x v="0"/>
    <x v="0"/>
    <x v="0"/>
    <x v="0"/>
    <x v="0"/>
    <x v="0"/>
    <x v="1"/>
  </r>
  <r>
    <x v="23"/>
    <n v="67"/>
    <x v="1"/>
    <x v="2"/>
    <x v="0"/>
    <x v="0"/>
    <x v="4"/>
    <x v="0"/>
    <x v="0"/>
    <x v="0"/>
    <x v="0"/>
    <x v="1"/>
  </r>
  <r>
    <x v="23"/>
    <n v="67"/>
    <x v="1"/>
    <x v="3"/>
    <x v="0"/>
    <x v="0"/>
    <x v="4"/>
    <x v="0"/>
    <x v="0"/>
    <x v="0"/>
    <x v="0"/>
    <x v="1"/>
  </r>
  <r>
    <x v="23"/>
    <n v="67"/>
    <x v="1"/>
    <x v="4"/>
    <x v="0"/>
    <x v="0"/>
    <x v="2"/>
    <x v="0"/>
    <x v="0"/>
    <x v="0"/>
    <x v="0"/>
    <x v="1"/>
  </r>
  <r>
    <x v="23"/>
    <n v="67"/>
    <x v="1"/>
    <x v="5"/>
    <x v="0"/>
    <x v="0"/>
    <x v="0"/>
    <x v="0"/>
    <x v="0"/>
    <x v="0"/>
    <x v="0"/>
    <x v="1"/>
  </r>
  <r>
    <x v="23"/>
    <n v="67"/>
    <x v="1"/>
    <x v="6"/>
    <x v="0"/>
    <x v="0"/>
    <x v="2"/>
    <x v="0"/>
    <x v="0"/>
    <x v="0"/>
    <x v="0"/>
    <x v="1"/>
  </r>
  <r>
    <x v="23"/>
    <n v="67"/>
    <x v="1"/>
    <x v="7"/>
    <x v="0"/>
    <x v="0"/>
    <x v="2"/>
    <x v="0"/>
    <x v="0"/>
    <x v="0"/>
    <x v="0"/>
    <x v="1"/>
  </r>
  <r>
    <x v="23"/>
    <n v="67"/>
    <x v="1"/>
    <x v="8"/>
    <x v="0"/>
    <x v="0"/>
    <x v="4"/>
    <x v="0"/>
    <x v="0"/>
    <x v="0"/>
    <x v="0"/>
    <x v="1"/>
  </r>
  <r>
    <x v="23"/>
    <n v="67"/>
    <x v="1"/>
    <x v="9"/>
    <x v="0"/>
    <x v="0"/>
    <x v="3"/>
    <x v="0"/>
    <x v="0"/>
    <x v="0"/>
    <x v="0"/>
    <x v="1"/>
  </r>
  <r>
    <x v="23"/>
    <n v="67"/>
    <x v="1"/>
    <x v="10"/>
    <x v="0"/>
    <x v="0"/>
    <x v="1"/>
    <x v="0"/>
    <x v="0"/>
    <x v="0"/>
    <x v="0"/>
    <x v="1"/>
  </r>
  <r>
    <x v="23"/>
    <n v="67"/>
    <x v="1"/>
    <x v="11"/>
    <x v="0"/>
    <x v="0"/>
    <x v="3"/>
    <x v="0"/>
    <x v="0"/>
    <x v="0"/>
    <x v="0"/>
    <x v="1"/>
  </r>
  <r>
    <x v="23"/>
    <n v="67"/>
    <x v="1"/>
    <x v="12"/>
    <x v="0"/>
    <x v="0"/>
    <x v="2"/>
    <x v="0"/>
    <x v="0"/>
    <x v="0"/>
    <x v="0"/>
    <x v="1"/>
  </r>
  <r>
    <x v="23"/>
    <n v="67"/>
    <x v="1"/>
    <x v="13"/>
    <x v="0"/>
    <x v="0"/>
    <x v="0"/>
    <x v="0"/>
    <x v="0"/>
    <x v="0"/>
    <x v="0"/>
    <x v="1"/>
  </r>
  <r>
    <x v="23"/>
    <n v="67"/>
    <x v="1"/>
    <x v="14"/>
    <x v="0"/>
    <x v="0"/>
    <x v="1"/>
    <x v="0"/>
    <x v="0"/>
    <x v="0"/>
    <x v="0"/>
    <x v="1"/>
  </r>
  <r>
    <x v="23"/>
    <n v="67"/>
    <x v="1"/>
    <x v="15"/>
    <x v="0"/>
    <x v="0"/>
    <x v="1"/>
    <x v="0"/>
    <x v="0"/>
    <x v="0"/>
    <x v="0"/>
    <x v="1"/>
  </r>
  <r>
    <x v="23"/>
    <n v="67"/>
    <x v="1"/>
    <x v="16"/>
    <x v="0"/>
    <x v="0"/>
    <x v="4"/>
    <x v="0"/>
    <x v="0"/>
    <x v="0"/>
    <x v="0"/>
    <x v="1"/>
  </r>
  <r>
    <x v="23"/>
    <n v="67"/>
    <x v="1"/>
    <x v="17"/>
    <x v="0"/>
    <x v="0"/>
    <x v="3"/>
    <x v="0"/>
    <x v="0"/>
    <x v="0"/>
    <x v="0"/>
    <x v="1"/>
  </r>
  <r>
    <x v="23"/>
    <n v="67"/>
    <x v="1"/>
    <x v="18"/>
    <x v="0"/>
    <x v="0"/>
    <x v="4"/>
    <x v="0"/>
    <x v="0"/>
    <x v="0"/>
    <x v="0"/>
    <x v="1"/>
  </r>
  <r>
    <x v="23"/>
    <n v="67"/>
    <x v="1"/>
    <x v="19"/>
    <x v="0"/>
    <x v="0"/>
    <x v="1"/>
    <x v="0"/>
    <x v="0"/>
    <x v="0"/>
    <x v="0"/>
    <x v="1"/>
  </r>
  <r>
    <x v="23"/>
    <n v="67"/>
    <x v="1"/>
    <x v="20"/>
    <x v="0"/>
    <x v="0"/>
    <x v="3"/>
    <x v="0"/>
    <x v="0"/>
    <x v="0"/>
    <x v="0"/>
    <x v="1"/>
  </r>
  <r>
    <x v="23"/>
    <n v="67"/>
    <x v="1"/>
    <x v="21"/>
    <x v="0"/>
    <x v="0"/>
    <x v="4"/>
    <x v="0"/>
    <x v="0"/>
    <x v="0"/>
    <x v="0"/>
    <x v="1"/>
  </r>
  <r>
    <x v="23"/>
    <n v="67"/>
    <x v="1"/>
    <x v="22"/>
    <x v="0"/>
    <x v="0"/>
    <x v="4"/>
    <x v="0"/>
    <x v="0"/>
    <x v="0"/>
    <x v="0"/>
    <x v="1"/>
  </r>
  <r>
    <x v="23"/>
    <n v="67"/>
    <x v="1"/>
    <x v="23"/>
    <x v="0"/>
    <x v="0"/>
    <x v="3"/>
    <x v="0"/>
    <x v="0"/>
    <x v="0"/>
    <x v="0"/>
    <x v="1"/>
  </r>
  <r>
    <x v="23"/>
    <n v="67"/>
    <x v="1"/>
    <x v="24"/>
    <x v="0"/>
    <x v="0"/>
    <x v="1"/>
    <x v="0"/>
    <x v="0"/>
    <x v="0"/>
    <x v="0"/>
    <x v="1"/>
  </r>
  <r>
    <x v="23"/>
    <n v="67"/>
    <x v="2"/>
    <x v="0"/>
    <x v="0"/>
    <x v="0"/>
    <x v="1"/>
    <x v="0"/>
    <x v="0"/>
    <x v="0"/>
    <x v="0"/>
    <x v="0"/>
  </r>
  <r>
    <x v="23"/>
    <n v="67"/>
    <x v="2"/>
    <x v="1"/>
    <x v="0"/>
    <x v="0"/>
    <x v="3"/>
    <x v="0"/>
    <x v="0"/>
    <x v="0"/>
    <x v="0"/>
    <x v="0"/>
  </r>
  <r>
    <x v="23"/>
    <n v="67"/>
    <x v="2"/>
    <x v="2"/>
    <x v="0"/>
    <x v="0"/>
    <x v="0"/>
    <x v="0"/>
    <x v="0"/>
    <x v="0"/>
    <x v="0"/>
    <x v="0"/>
  </r>
  <r>
    <x v="23"/>
    <n v="67"/>
    <x v="2"/>
    <x v="3"/>
    <x v="0"/>
    <x v="0"/>
    <x v="0"/>
    <x v="0"/>
    <x v="0"/>
    <x v="0"/>
    <x v="0"/>
    <x v="0"/>
  </r>
  <r>
    <x v="23"/>
    <n v="67"/>
    <x v="2"/>
    <x v="4"/>
    <x v="0"/>
    <x v="0"/>
    <x v="1"/>
    <x v="0"/>
    <x v="0"/>
    <x v="0"/>
    <x v="0"/>
    <x v="0"/>
  </r>
  <r>
    <x v="23"/>
    <n v="67"/>
    <x v="2"/>
    <x v="5"/>
    <x v="0"/>
    <x v="0"/>
    <x v="4"/>
    <x v="0"/>
    <x v="0"/>
    <x v="0"/>
    <x v="0"/>
    <x v="0"/>
  </r>
  <r>
    <x v="23"/>
    <n v="67"/>
    <x v="2"/>
    <x v="6"/>
    <x v="0"/>
    <x v="0"/>
    <x v="4"/>
    <x v="0"/>
    <x v="0"/>
    <x v="0"/>
    <x v="0"/>
    <x v="0"/>
  </r>
  <r>
    <x v="23"/>
    <n v="67"/>
    <x v="2"/>
    <x v="7"/>
    <x v="0"/>
    <x v="0"/>
    <x v="2"/>
    <x v="0"/>
    <x v="0"/>
    <x v="0"/>
    <x v="0"/>
    <x v="0"/>
  </r>
  <r>
    <x v="23"/>
    <n v="67"/>
    <x v="2"/>
    <x v="8"/>
    <x v="0"/>
    <x v="0"/>
    <x v="0"/>
    <x v="0"/>
    <x v="0"/>
    <x v="0"/>
    <x v="0"/>
    <x v="0"/>
  </r>
  <r>
    <x v="23"/>
    <n v="67"/>
    <x v="2"/>
    <x v="9"/>
    <x v="0"/>
    <x v="0"/>
    <x v="2"/>
    <x v="0"/>
    <x v="0"/>
    <x v="0"/>
    <x v="0"/>
    <x v="0"/>
  </r>
  <r>
    <x v="23"/>
    <n v="67"/>
    <x v="2"/>
    <x v="10"/>
    <x v="0"/>
    <x v="0"/>
    <x v="1"/>
    <x v="0"/>
    <x v="0"/>
    <x v="0"/>
    <x v="0"/>
    <x v="0"/>
  </r>
  <r>
    <x v="23"/>
    <n v="67"/>
    <x v="2"/>
    <x v="11"/>
    <x v="0"/>
    <x v="0"/>
    <x v="2"/>
    <x v="0"/>
    <x v="0"/>
    <x v="0"/>
    <x v="0"/>
    <x v="0"/>
  </r>
  <r>
    <x v="23"/>
    <n v="67"/>
    <x v="2"/>
    <x v="12"/>
    <x v="0"/>
    <x v="0"/>
    <x v="3"/>
    <x v="0"/>
    <x v="0"/>
    <x v="0"/>
    <x v="0"/>
    <x v="0"/>
  </r>
  <r>
    <x v="23"/>
    <n v="67"/>
    <x v="2"/>
    <x v="13"/>
    <x v="0"/>
    <x v="0"/>
    <x v="0"/>
    <x v="0"/>
    <x v="0"/>
    <x v="0"/>
    <x v="0"/>
    <x v="0"/>
  </r>
  <r>
    <x v="23"/>
    <n v="67"/>
    <x v="2"/>
    <x v="14"/>
    <x v="0"/>
    <x v="0"/>
    <x v="4"/>
    <x v="0"/>
    <x v="0"/>
    <x v="0"/>
    <x v="0"/>
    <x v="0"/>
  </r>
  <r>
    <x v="23"/>
    <n v="67"/>
    <x v="2"/>
    <x v="15"/>
    <x v="0"/>
    <x v="0"/>
    <x v="0"/>
    <x v="0"/>
    <x v="0"/>
    <x v="0"/>
    <x v="0"/>
    <x v="0"/>
  </r>
  <r>
    <x v="23"/>
    <n v="67"/>
    <x v="2"/>
    <x v="16"/>
    <x v="0"/>
    <x v="0"/>
    <x v="2"/>
    <x v="0"/>
    <x v="0"/>
    <x v="0"/>
    <x v="0"/>
    <x v="0"/>
  </r>
  <r>
    <x v="23"/>
    <n v="67"/>
    <x v="2"/>
    <x v="17"/>
    <x v="0"/>
    <x v="0"/>
    <x v="2"/>
    <x v="0"/>
    <x v="0"/>
    <x v="0"/>
    <x v="0"/>
    <x v="0"/>
  </r>
  <r>
    <x v="23"/>
    <n v="67"/>
    <x v="2"/>
    <x v="18"/>
    <x v="0"/>
    <x v="0"/>
    <x v="3"/>
    <x v="0"/>
    <x v="0"/>
    <x v="0"/>
    <x v="0"/>
    <x v="0"/>
  </r>
  <r>
    <x v="23"/>
    <n v="67"/>
    <x v="2"/>
    <x v="19"/>
    <x v="0"/>
    <x v="0"/>
    <x v="3"/>
    <x v="0"/>
    <x v="0"/>
    <x v="0"/>
    <x v="0"/>
    <x v="0"/>
  </r>
  <r>
    <x v="23"/>
    <n v="67"/>
    <x v="2"/>
    <x v="20"/>
    <x v="0"/>
    <x v="0"/>
    <x v="4"/>
    <x v="0"/>
    <x v="0"/>
    <x v="0"/>
    <x v="0"/>
    <x v="0"/>
  </r>
  <r>
    <x v="23"/>
    <n v="67"/>
    <x v="2"/>
    <x v="21"/>
    <x v="0"/>
    <x v="0"/>
    <x v="0"/>
    <x v="0"/>
    <x v="0"/>
    <x v="0"/>
    <x v="0"/>
    <x v="0"/>
  </r>
  <r>
    <x v="23"/>
    <n v="67"/>
    <x v="2"/>
    <x v="22"/>
    <x v="0"/>
    <x v="0"/>
    <x v="0"/>
    <x v="0"/>
    <x v="0"/>
    <x v="0"/>
    <x v="0"/>
    <x v="0"/>
  </r>
  <r>
    <x v="23"/>
    <n v="67"/>
    <x v="3"/>
    <x v="0"/>
    <x v="0"/>
    <x v="0"/>
    <x v="4"/>
    <x v="0"/>
    <x v="0"/>
    <x v="0"/>
    <x v="0"/>
    <x v="1"/>
  </r>
  <r>
    <x v="23"/>
    <n v="67"/>
    <x v="3"/>
    <x v="1"/>
    <x v="0"/>
    <x v="0"/>
    <x v="0"/>
    <x v="0"/>
    <x v="0"/>
    <x v="0"/>
    <x v="0"/>
    <x v="1"/>
  </r>
  <r>
    <x v="23"/>
    <n v="67"/>
    <x v="3"/>
    <x v="2"/>
    <x v="0"/>
    <x v="0"/>
    <x v="1"/>
    <x v="0"/>
    <x v="0"/>
    <x v="0"/>
    <x v="0"/>
    <x v="1"/>
  </r>
  <r>
    <x v="23"/>
    <n v="67"/>
    <x v="3"/>
    <x v="3"/>
    <x v="0"/>
    <x v="0"/>
    <x v="1"/>
    <x v="0"/>
    <x v="0"/>
    <x v="0"/>
    <x v="0"/>
    <x v="1"/>
  </r>
  <r>
    <x v="23"/>
    <n v="67"/>
    <x v="3"/>
    <x v="4"/>
    <x v="0"/>
    <x v="0"/>
    <x v="0"/>
    <x v="0"/>
    <x v="0"/>
    <x v="0"/>
    <x v="0"/>
    <x v="1"/>
  </r>
  <r>
    <x v="23"/>
    <n v="67"/>
    <x v="3"/>
    <x v="5"/>
    <x v="0"/>
    <x v="0"/>
    <x v="0"/>
    <x v="0"/>
    <x v="0"/>
    <x v="0"/>
    <x v="0"/>
    <x v="1"/>
  </r>
  <r>
    <x v="23"/>
    <n v="67"/>
    <x v="3"/>
    <x v="6"/>
    <x v="0"/>
    <x v="0"/>
    <x v="2"/>
    <x v="0"/>
    <x v="0"/>
    <x v="0"/>
    <x v="0"/>
    <x v="1"/>
  </r>
  <r>
    <x v="23"/>
    <n v="67"/>
    <x v="3"/>
    <x v="7"/>
    <x v="0"/>
    <x v="0"/>
    <x v="3"/>
    <x v="0"/>
    <x v="0"/>
    <x v="0"/>
    <x v="0"/>
    <x v="1"/>
  </r>
  <r>
    <x v="23"/>
    <n v="67"/>
    <x v="3"/>
    <x v="8"/>
    <x v="0"/>
    <x v="0"/>
    <x v="1"/>
    <x v="0"/>
    <x v="0"/>
    <x v="0"/>
    <x v="0"/>
    <x v="1"/>
  </r>
  <r>
    <x v="23"/>
    <n v="67"/>
    <x v="3"/>
    <x v="9"/>
    <x v="0"/>
    <x v="0"/>
    <x v="4"/>
    <x v="0"/>
    <x v="0"/>
    <x v="0"/>
    <x v="0"/>
    <x v="1"/>
  </r>
  <r>
    <x v="23"/>
    <n v="67"/>
    <x v="3"/>
    <x v="10"/>
    <x v="0"/>
    <x v="0"/>
    <x v="0"/>
    <x v="0"/>
    <x v="0"/>
    <x v="0"/>
    <x v="0"/>
    <x v="1"/>
  </r>
  <r>
    <x v="23"/>
    <n v="67"/>
    <x v="3"/>
    <x v="11"/>
    <x v="0"/>
    <x v="0"/>
    <x v="3"/>
    <x v="0"/>
    <x v="0"/>
    <x v="0"/>
    <x v="0"/>
    <x v="1"/>
  </r>
  <r>
    <x v="23"/>
    <n v="67"/>
    <x v="3"/>
    <x v="12"/>
    <x v="0"/>
    <x v="0"/>
    <x v="4"/>
    <x v="0"/>
    <x v="0"/>
    <x v="0"/>
    <x v="0"/>
    <x v="1"/>
  </r>
  <r>
    <x v="23"/>
    <n v="67"/>
    <x v="3"/>
    <x v="13"/>
    <x v="0"/>
    <x v="0"/>
    <x v="4"/>
    <x v="0"/>
    <x v="0"/>
    <x v="0"/>
    <x v="0"/>
    <x v="1"/>
  </r>
  <r>
    <x v="23"/>
    <n v="67"/>
    <x v="3"/>
    <x v="14"/>
    <x v="0"/>
    <x v="0"/>
    <x v="2"/>
    <x v="0"/>
    <x v="0"/>
    <x v="0"/>
    <x v="0"/>
    <x v="1"/>
  </r>
  <r>
    <x v="23"/>
    <n v="67"/>
    <x v="3"/>
    <x v="15"/>
    <x v="0"/>
    <x v="0"/>
    <x v="3"/>
    <x v="0"/>
    <x v="0"/>
    <x v="0"/>
    <x v="0"/>
    <x v="1"/>
  </r>
  <r>
    <x v="23"/>
    <n v="67"/>
    <x v="3"/>
    <x v="16"/>
    <x v="0"/>
    <x v="0"/>
    <x v="4"/>
    <x v="0"/>
    <x v="0"/>
    <x v="0"/>
    <x v="0"/>
    <x v="1"/>
  </r>
  <r>
    <x v="23"/>
    <n v="67"/>
    <x v="3"/>
    <x v="17"/>
    <x v="0"/>
    <x v="0"/>
    <x v="0"/>
    <x v="0"/>
    <x v="0"/>
    <x v="0"/>
    <x v="0"/>
    <x v="1"/>
  </r>
  <r>
    <x v="23"/>
    <n v="67"/>
    <x v="3"/>
    <x v="18"/>
    <x v="0"/>
    <x v="0"/>
    <x v="4"/>
    <x v="0"/>
    <x v="0"/>
    <x v="0"/>
    <x v="0"/>
    <x v="1"/>
  </r>
  <r>
    <x v="23"/>
    <n v="67"/>
    <x v="3"/>
    <x v="19"/>
    <x v="0"/>
    <x v="0"/>
    <x v="2"/>
    <x v="0"/>
    <x v="0"/>
    <x v="0"/>
    <x v="0"/>
    <x v="1"/>
  </r>
  <r>
    <x v="23"/>
    <n v="67"/>
    <x v="3"/>
    <x v="20"/>
    <x v="0"/>
    <x v="0"/>
    <x v="1"/>
    <x v="0"/>
    <x v="0"/>
    <x v="0"/>
    <x v="0"/>
    <x v="1"/>
  </r>
  <r>
    <x v="23"/>
    <n v="67"/>
    <x v="3"/>
    <x v="21"/>
    <x v="0"/>
    <x v="0"/>
    <x v="2"/>
    <x v="0"/>
    <x v="0"/>
    <x v="0"/>
    <x v="0"/>
    <x v="1"/>
  </r>
  <r>
    <x v="23"/>
    <n v="67"/>
    <x v="3"/>
    <x v="22"/>
    <x v="0"/>
    <x v="0"/>
    <x v="4"/>
    <x v="0"/>
    <x v="0"/>
    <x v="0"/>
    <x v="0"/>
    <x v="1"/>
  </r>
  <r>
    <x v="23"/>
    <n v="67"/>
    <x v="3"/>
    <x v="23"/>
    <x v="0"/>
    <x v="0"/>
    <x v="1"/>
    <x v="0"/>
    <x v="0"/>
    <x v="0"/>
    <x v="0"/>
    <x v="1"/>
  </r>
  <r>
    <x v="23"/>
    <n v="67"/>
    <x v="3"/>
    <x v="24"/>
    <x v="0"/>
    <x v="0"/>
    <x v="3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24"/>
    <n v="68"/>
    <x v="0"/>
    <x v="0"/>
    <x v="0"/>
    <x v="0"/>
    <x v="2"/>
    <x v="0"/>
    <x v="0"/>
    <x v="0"/>
    <x v="0"/>
    <x v="2"/>
  </r>
  <r>
    <x v="24"/>
    <n v="68"/>
    <x v="0"/>
    <x v="1"/>
    <x v="0"/>
    <x v="0"/>
    <x v="1"/>
    <x v="0"/>
    <x v="0"/>
    <x v="0"/>
    <x v="0"/>
    <x v="2"/>
  </r>
  <r>
    <x v="24"/>
    <n v="68"/>
    <x v="0"/>
    <x v="2"/>
    <x v="0"/>
    <x v="0"/>
    <x v="2"/>
    <x v="0"/>
    <x v="0"/>
    <x v="0"/>
    <x v="0"/>
    <x v="2"/>
  </r>
  <r>
    <x v="24"/>
    <n v="68"/>
    <x v="0"/>
    <x v="3"/>
    <x v="0"/>
    <x v="0"/>
    <x v="4"/>
    <x v="0"/>
    <x v="0"/>
    <x v="0"/>
    <x v="0"/>
    <x v="2"/>
  </r>
  <r>
    <x v="24"/>
    <n v="68"/>
    <x v="0"/>
    <x v="4"/>
    <x v="0"/>
    <x v="0"/>
    <x v="0"/>
    <x v="0"/>
    <x v="0"/>
    <x v="0"/>
    <x v="0"/>
    <x v="2"/>
  </r>
  <r>
    <x v="24"/>
    <n v="68"/>
    <x v="0"/>
    <x v="5"/>
    <x v="0"/>
    <x v="0"/>
    <x v="1"/>
    <x v="0"/>
    <x v="0"/>
    <x v="0"/>
    <x v="0"/>
    <x v="2"/>
  </r>
  <r>
    <x v="24"/>
    <n v="68"/>
    <x v="0"/>
    <x v="6"/>
    <x v="0"/>
    <x v="0"/>
    <x v="2"/>
    <x v="0"/>
    <x v="0"/>
    <x v="0"/>
    <x v="0"/>
    <x v="2"/>
  </r>
  <r>
    <x v="24"/>
    <n v="68"/>
    <x v="0"/>
    <x v="7"/>
    <x v="0"/>
    <x v="0"/>
    <x v="1"/>
    <x v="0"/>
    <x v="0"/>
    <x v="0"/>
    <x v="0"/>
    <x v="2"/>
  </r>
  <r>
    <x v="24"/>
    <n v="68"/>
    <x v="0"/>
    <x v="8"/>
    <x v="0"/>
    <x v="0"/>
    <x v="0"/>
    <x v="0"/>
    <x v="0"/>
    <x v="0"/>
    <x v="0"/>
    <x v="2"/>
  </r>
  <r>
    <x v="24"/>
    <n v="68"/>
    <x v="0"/>
    <x v="9"/>
    <x v="0"/>
    <x v="0"/>
    <x v="4"/>
    <x v="0"/>
    <x v="0"/>
    <x v="0"/>
    <x v="0"/>
    <x v="2"/>
  </r>
  <r>
    <x v="24"/>
    <n v="68"/>
    <x v="0"/>
    <x v="10"/>
    <x v="0"/>
    <x v="0"/>
    <x v="0"/>
    <x v="0"/>
    <x v="0"/>
    <x v="0"/>
    <x v="0"/>
    <x v="2"/>
  </r>
  <r>
    <x v="24"/>
    <n v="68"/>
    <x v="0"/>
    <x v="11"/>
    <x v="0"/>
    <x v="0"/>
    <x v="4"/>
    <x v="0"/>
    <x v="0"/>
    <x v="0"/>
    <x v="0"/>
    <x v="2"/>
  </r>
  <r>
    <x v="24"/>
    <n v="68"/>
    <x v="0"/>
    <x v="12"/>
    <x v="0"/>
    <x v="0"/>
    <x v="0"/>
    <x v="0"/>
    <x v="0"/>
    <x v="0"/>
    <x v="0"/>
    <x v="2"/>
  </r>
  <r>
    <x v="24"/>
    <n v="68"/>
    <x v="0"/>
    <x v="13"/>
    <x v="0"/>
    <x v="0"/>
    <x v="3"/>
    <x v="0"/>
    <x v="0"/>
    <x v="0"/>
    <x v="0"/>
    <x v="2"/>
  </r>
  <r>
    <x v="24"/>
    <n v="68"/>
    <x v="0"/>
    <x v="14"/>
    <x v="0"/>
    <x v="0"/>
    <x v="2"/>
    <x v="0"/>
    <x v="0"/>
    <x v="0"/>
    <x v="0"/>
    <x v="2"/>
  </r>
  <r>
    <x v="24"/>
    <n v="68"/>
    <x v="0"/>
    <x v="15"/>
    <x v="0"/>
    <x v="0"/>
    <x v="2"/>
    <x v="0"/>
    <x v="0"/>
    <x v="0"/>
    <x v="0"/>
    <x v="2"/>
  </r>
  <r>
    <x v="24"/>
    <n v="68"/>
    <x v="0"/>
    <x v="16"/>
    <x v="0"/>
    <x v="0"/>
    <x v="4"/>
    <x v="0"/>
    <x v="0"/>
    <x v="0"/>
    <x v="0"/>
    <x v="2"/>
  </r>
  <r>
    <x v="24"/>
    <n v="68"/>
    <x v="0"/>
    <x v="17"/>
    <x v="0"/>
    <x v="0"/>
    <x v="1"/>
    <x v="0"/>
    <x v="0"/>
    <x v="0"/>
    <x v="0"/>
    <x v="2"/>
  </r>
  <r>
    <x v="24"/>
    <n v="68"/>
    <x v="0"/>
    <x v="18"/>
    <x v="0"/>
    <x v="0"/>
    <x v="3"/>
    <x v="0"/>
    <x v="0"/>
    <x v="0"/>
    <x v="0"/>
    <x v="2"/>
  </r>
  <r>
    <x v="24"/>
    <n v="68"/>
    <x v="0"/>
    <x v="19"/>
    <x v="0"/>
    <x v="0"/>
    <x v="4"/>
    <x v="0"/>
    <x v="0"/>
    <x v="0"/>
    <x v="0"/>
    <x v="2"/>
  </r>
  <r>
    <x v="24"/>
    <n v="68"/>
    <x v="0"/>
    <x v="20"/>
    <x v="0"/>
    <x v="0"/>
    <x v="1"/>
    <x v="0"/>
    <x v="0"/>
    <x v="0"/>
    <x v="0"/>
    <x v="2"/>
  </r>
  <r>
    <x v="24"/>
    <n v="68"/>
    <x v="0"/>
    <x v="21"/>
    <x v="0"/>
    <x v="0"/>
    <x v="2"/>
    <x v="0"/>
    <x v="0"/>
    <x v="0"/>
    <x v="0"/>
    <x v="2"/>
  </r>
  <r>
    <x v="24"/>
    <n v="68"/>
    <x v="0"/>
    <x v="22"/>
    <x v="0"/>
    <x v="0"/>
    <x v="1"/>
    <x v="0"/>
    <x v="0"/>
    <x v="0"/>
    <x v="0"/>
    <x v="2"/>
  </r>
  <r>
    <x v="24"/>
    <n v="68"/>
    <x v="0"/>
    <x v="23"/>
    <x v="0"/>
    <x v="0"/>
    <x v="3"/>
    <x v="0"/>
    <x v="0"/>
    <x v="0"/>
    <x v="0"/>
    <x v="2"/>
  </r>
  <r>
    <x v="24"/>
    <n v="68"/>
    <x v="0"/>
    <x v="24"/>
    <x v="0"/>
    <x v="0"/>
    <x v="3"/>
    <x v="0"/>
    <x v="0"/>
    <x v="0"/>
    <x v="0"/>
    <x v="2"/>
  </r>
  <r>
    <x v="24"/>
    <n v="68"/>
    <x v="0"/>
    <x v="25"/>
    <x v="0"/>
    <x v="0"/>
    <x v="4"/>
    <x v="0"/>
    <x v="0"/>
    <x v="0"/>
    <x v="0"/>
    <x v="2"/>
  </r>
  <r>
    <x v="24"/>
    <n v="68"/>
    <x v="0"/>
    <x v="26"/>
    <x v="0"/>
    <x v="0"/>
    <x v="2"/>
    <x v="0"/>
    <x v="0"/>
    <x v="0"/>
    <x v="0"/>
    <x v="2"/>
  </r>
  <r>
    <x v="24"/>
    <n v="68"/>
    <x v="1"/>
    <x v="0"/>
    <x v="0"/>
    <x v="0"/>
    <x v="1"/>
    <x v="0"/>
    <x v="0"/>
    <x v="0"/>
    <x v="0"/>
    <x v="1"/>
  </r>
  <r>
    <x v="24"/>
    <n v="68"/>
    <x v="1"/>
    <x v="1"/>
    <x v="0"/>
    <x v="0"/>
    <x v="0"/>
    <x v="0"/>
    <x v="0"/>
    <x v="0"/>
    <x v="0"/>
    <x v="1"/>
  </r>
  <r>
    <x v="24"/>
    <n v="68"/>
    <x v="1"/>
    <x v="2"/>
    <x v="0"/>
    <x v="0"/>
    <x v="4"/>
    <x v="0"/>
    <x v="0"/>
    <x v="0"/>
    <x v="0"/>
    <x v="1"/>
  </r>
  <r>
    <x v="24"/>
    <n v="68"/>
    <x v="1"/>
    <x v="3"/>
    <x v="0"/>
    <x v="0"/>
    <x v="4"/>
    <x v="0"/>
    <x v="0"/>
    <x v="0"/>
    <x v="0"/>
    <x v="1"/>
  </r>
  <r>
    <x v="24"/>
    <n v="68"/>
    <x v="1"/>
    <x v="4"/>
    <x v="0"/>
    <x v="0"/>
    <x v="0"/>
    <x v="0"/>
    <x v="0"/>
    <x v="0"/>
    <x v="0"/>
    <x v="1"/>
  </r>
  <r>
    <x v="24"/>
    <n v="68"/>
    <x v="1"/>
    <x v="5"/>
    <x v="0"/>
    <x v="0"/>
    <x v="3"/>
    <x v="0"/>
    <x v="0"/>
    <x v="0"/>
    <x v="0"/>
    <x v="1"/>
  </r>
  <r>
    <x v="24"/>
    <n v="68"/>
    <x v="1"/>
    <x v="6"/>
    <x v="0"/>
    <x v="0"/>
    <x v="4"/>
    <x v="0"/>
    <x v="0"/>
    <x v="0"/>
    <x v="0"/>
    <x v="1"/>
  </r>
  <r>
    <x v="24"/>
    <n v="68"/>
    <x v="1"/>
    <x v="7"/>
    <x v="0"/>
    <x v="0"/>
    <x v="1"/>
    <x v="0"/>
    <x v="0"/>
    <x v="0"/>
    <x v="0"/>
    <x v="1"/>
  </r>
  <r>
    <x v="24"/>
    <n v="68"/>
    <x v="1"/>
    <x v="8"/>
    <x v="0"/>
    <x v="0"/>
    <x v="1"/>
    <x v="0"/>
    <x v="0"/>
    <x v="0"/>
    <x v="0"/>
    <x v="1"/>
  </r>
  <r>
    <x v="24"/>
    <n v="68"/>
    <x v="1"/>
    <x v="9"/>
    <x v="0"/>
    <x v="0"/>
    <x v="1"/>
    <x v="0"/>
    <x v="0"/>
    <x v="0"/>
    <x v="0"/>
    <x v="1"/>
  </r>
  <r>
    <x v="24"/>
    <n v="68"/>
    <x v="1"/>
    <x v="10"/>
    <x v="0"/>
    <x v="0"/>
    <x v="1"/>
    <x v="0"/>
    <x v="0"/>
    <x v="0"/>
    <x v="0"/>
    <x v="1"/>
  </r>
  <r>
    <x v="24"/>
    <n v="68"/>
    <x v="1"/>
    <x v="11"/>
    <x v="0"/>
    <x v="0"/>
    <x v="3"/>
    <x v="0"/>
    <x v="0"/>
    <x v="0"/>
    <x v="0"/>
    <x v="1"/>
  </r>
  <r>
    <x v="24"/>
    <n v="68"/>
    <x v="1"/>
    <x v="12"/>
    <x v="0"/>
    <x v="0"/>
    <x v="4"/>
    <x v="0"/>
    <x v="0"/>
    <x v="0"/>
    <x v="0"/>
    <x v="1"/>
  </r>
  <r>
    <x v="24"/>
    <n v="68"/>
    <x v="1"/>
    <x v="13"/>
    <x v="0"/>
    <x v="0"/>
    <x v="2"/>
    <x v="0"/>
    <x v="0"/>
    <x v="0"/>
    <x v="0"/>
    <x v="1"/>
  </r>
  <r>
    <x v="24"/>
    <n v="68"/>
    <x v="1"/>
    <x v="14"/>
    <x v="0"/>
    <x v="0"/>
    <x v="3"/>
    <x v="0"/>
    <x v="0"/>
    <x v="0"/>
    <x v="0"/>
    <x v="1"/>
  </r>
  <r>
    <x v="24"/>
    <n v="68"/>
    <x v="1"/>
    <x v="15"/>
    <x v="0"/>
    <x v="0"/>
    <x v="1"/>
    <x v="0"/>
    <x v="0"/>
    <x v="0"/>
    <x v="0"/>
    <x v="1"/>
  </r>
  <r>
    <x v="24"/>
    <n v="68"/>
    <x v="1"/>
    <x v="16"/>
    <x v="0"/>
    <x v="0"/>
    <x v="0"/>
    <x v="0"/>
    <x v="0"/>
    <x v="0"/>
    <x v="0"/>
    <x v="1"/>
  </r>
  <r>
    <x v="24"/>
    <n v="68"/>
    <x v="1"/>
    <x v="17"/>
    <x v="0"/>
    <x v="0"/>
    <x v="1"/>
    <x v="0"/>
    <x v="0"/>
    <x v="0"/>
    <x v="0"/>
    <x v="1"/>
  </r>
  <r>
    <x v="24"/>
    <n v="68"/>
    <x v="1"/>
    <x v="18"/>
    <x v="0"/>
    <x v="0"/>
    <x v="4"/>
    <x v="0"/>
    <x v="0"/>
    <x v="0"/>
    <x v="0"/>
    <x v="1"/>
  </r>
  <r>
    <x v="24"/>
    <n v="68"/>
    <x v="1"/>
    <x v="19"/>
    <x v="0"/>
    <x v="0"/>
    <x v="3"/>
    <x v="0"/>
    <x v="0"/>
    <x v="0"/>
    <x v="0"/>
    <x v="1"/>
  </r>
  <r>
    <x v="24"/>
    <n v="68"/>
    <x v="1"/>
    <x v="20"/>
    <x v="0"/>
    <x v="0"/>
    <x v="2"/>
    <x v="0"/>
    <x v="0"/>
    <x v="0"/>
    <x v="0"/>
    <x v="1"/>
  </r>
  <r>
    <x v="24"/>
    <n v="68"/>
    <x v="1"/>
    <x v="21"/>
    <x v="0"/>
    <x v="0"/>
    <x v="4"/>
    <x v="0"/>
    <x v="0"/>
    <x v="0"/>
    <x v="0"/>
    <x v="1"/>
  </r>
  <r>
    <x v="24"/>
    <n v="68"/>
    <x v="1"/>
    <x v="22"/>
    <x v="0"/>
    <x v="0"/>
    <x v="1"/>
    <x v="0"/>
    <x v="0"/>
    <x v="0"/>
    <x v="0"/>
    <x v="1"/>
  </r>
  <r>
    <x v="24"/>
    <n v="68"/>
    <x v="1"/>
    <x v="23"/>
    <x v="0"/>
    <x v="0"/>
    <x v="2"/>
    <x v="0"/>
    <x v="0"/>
    <x v="0"/>
    <x v="0"/>
    <x v="1"/>
  </r>
  <r>
    <x v="24"/>
    <n v="68"/>
    <x v="1"/>
    <x v="24"/>
    <x v="0"/>
    <x v="0"/>
    <x v="4"/>
    <x v="0"/>
    <x v="0"/>
    <x v="0"/>
    <x v="0"/>
    <x v="1"/>
  </r>
  <r>
    <x v="24"/>
    <n v="68"/>
    <x v="1"/>
    <x v="25"/>
    <x v="0"/>
    <x v="0"/>
    <x v="3"/>
    <x v="0"/>
    <x v="0"/>
    <x v="0"/>
    <x v="0"/>
    <x v="1"/>
  </r>
  <r>
    <x v="24"/>
    <n v="68"/>
    <x v="2"/>
    <x v="0"/>
    <x v="0"/>
    <x v="0"/>
    <x v="1"/>
    <x v="0"/>
    <x v="0"/>
    <x v="0"/>
    <x v="0"/>
    <x v="1"/>
  </r>
  <r>
    <x v="24"/>
    <n v="68"/>
    <x v="2"/>
    <x v="1"/>
    <x v="0"/>
    <x v="0"/>
    <x v="3"/>
    <x v="0"/>
    <x v="0"/>
    <x v="0"/>
    <x v="0"/>
    <x v="1"/>
  </r>
  <r>
    <x v="24"/>
    <n v="68"/>
    <x v="2"/>
    <x v="2"/>
    <x v="0"/>
    <x v="0"/>
    <x v="4"/>
    <x v="0"/>
    <x v="0"/>
    <x v="0"/>
    <x v="0"/>
    <x v="1"/>
  </r>
  <r>
    <x v="24"/>
    <n v="68"/>
    <x v="2"/>
    <x v="3"/>
    <x v="0"/>
    <x v="0"/>
    <x v="2"/>
    <x v="0"/>
    <x v="0"/>
    <x v="0"/>
    <x v="0"/>
    <x v="1"/>
  </r>
  <r>
    <x v="24"/>
    <n v="68"/>
    <x v="2"/>
    <x v="4"/>
    <x v="0"/>
    <x v="0"/>
    <x v="0"/>
    <x v="0"/>
    <x v="0"/>
    <x v="0"/>
    <x v="0"/>
    <x v="1"/>
  </r>
  <r>
    <x v="24"/>
    <n v="68"/>
    <x v="2"/>
    <x v="5"/>
    <x v="0"/>
    <x v="0"/>
    <x v="0"/>
    <x v="0"/>
    <x v="0"/>
    <x v="0"/>
    <x v="0"/>
    <x v="1"/>
  </r>
  <r>
    <x v="24"/>
    <n v="68"/>
    <x v="2"/>
    <x v="6"/>
    <x v="0"/>
    <x v="0"/>
    <x v="2"/>
    <x v="0"/>
    <x v="0"/>
    <x v="0"/>
    <x v="0"/>
    <x v="1"/>
  </r>
  <r>
    <x v="24"/>
    <n v="68"/>
    <x v="2"/>
    <x v="7"/>
    <x v="0"/>
    <x v="0"/>
    <x v="4"/>
    <x v="0"/>
    <x v="0"/>
    <x v="0"/>
    <x v="0"/>
    <x v="1"/>
  </r>
  <r>
    <x v="24"/>
    <n v="68"/>
    <x v="2"/>
    <x v="8"/>
    <x v="0"/>
    <x v="0"/>
    <x v="0"/>
    <x v="0"/>
    <x v="0"/>
    <x v="0"/>
    <x v="0"/>
    <x v="1"/>
  </r>
  <r>
    <x v="24"/>
    <n v="68"/>
    <x v="2"/>
    <x v="9"/>
    <x v="0"/>
    <x v="0"/>
    <x v="1"/>
    <x v="0"/>
    <x v="0"/>
    <x v="0"/>
    <x v="0"/>
    <x v="1"/>
  </r>
  <r>
    <x v="24"/>
    <n v="68"/>
    <x v="2"/>
    <x v="10"/>
    <x v="0"/>
    <x v="0"/>
    <x v="3"/>
    <x v="0"/>
    <x v="0"/>
    <x v="0"/>
    <x v="0"/>
    <x v="1"/>
  </r>
  <r>
    <x v="24"/>
    <n v="68"/>
    <x v="2"/>
    <x v="11"/>
    <x v="0"/>
    <x v="0"/>
    <x v="4"/>
    <x v="0"/>
    <x v="0"/>
    <x v="0"/>
    <x v="0"/>
    <x v="1"/>
  </r>
  <r>
    <x v="24"/>
    <n v="68"/>
    <x v="2"/>
    <x v="12"/>
    <x v="0"/>
    <x v="0"/>
    <x v="2"/>
    <x v="0"/>
    <x v="0"/>
    <x v="0"/>
    <x v="0"/>
    <x v="1"/>
  </r>
  <r>
    <x v="24"/>
    <n v="68"/>
    <x v="2"/>
    <x v="13"/>
    <x v="0"/>
    <x v="0"/>
    <x v="4"/>
    <x v="0"/>
    <x v="0"/>
    <x v="0"/>
    <x v="0"/>
    <x v="1"/>
  </r>
  <r>
    <x v="24"/>
    <n v="68"/>
    <x v="2"/>
    <x v="14"/>
    <x v="0"/>
    <x v="0"/>
    <x v="2"/>
    <x v="0"/>
    <x v="0"/>
    <x v="0"/>
    <x v="0"/>
    <x v="1"/>
  </r>
  <r>
    <x v="24"/>
    <n v="68"/>
    <x v="2"/>
    <x v="15"/>
    <x v="0"/>
    <x v="0"/>
    <x v="0"/>
    <x v="0"/>
    <x v="0"/>
    <x v="0"/>
    <x v="0"/>
    <x v="1"/>
  </r>
  <r>
    <x v="24"/>
    <n v="68"/>
    <x v="2"/>
    <x v="16"/>
    <x v="0"/>
    <x v="0"/>
    <x v="3"/>
    <x v="0"/>
    <x v="0"/>
    <x v="0"/>
    <x v="0"/>
    <x v="1"/>
  </r>
  <r>
    <x v="24"/>
    <n v="68"/>
    <x v="2"/>
    <x v="17"/>
    <x v="0"/>
    <x v="0"/>
    <x v="2"/>
    <x v="0"/>
    <x v="0"/>
    <x v="0"/>
    <x v="0"/>
    <x v="1"/>
  </r>
  <r>
    <x v="24"/>
    <n v="68"/>
    <x v="2"/>
    <x v="18"/>
    <x v="0"/>
    <x v="0"/>
    <x v="2"/>
    <x v="0"/>
    <x v="0"/>
    <x v="0"/>
    <x v="0"/>
    <x v="1"/>
  </r>
  <r>
    <x v="24"/>
    <n v="68"/>
    <x v="2"/>
    <x v="19"/>
    <x v="0"/>
    <x v="0"/>
    <x v="3"/>
    <x v="0"/>
    <x v="0"/>
    <x v="0"/>
    <x v="0"/>
    <x v="1"/>
  </r>
  <r>
    <x v="24"/>
    <n v="68"/>
    <x v="2"/>
    <x v="20"/>
    <x v="0"/>
    <x v="0"/>
    <x v="0"/>
    <x v="0"/>
    <x v="0"/>
    <x v="0"/>
    <x v="0"/>
    <x v="1"/>
  </r>
  <r>
    <x v="24"/>
    <n v="68"/>
    <x v="2"/>
    <x v="21"/>
    <x v="0"/>
    <x v="0"/>
    <x v="4"/>
    <x v="0"/>
    <x v="0"/>
    <x v="0"/>
    <x v="0"/>
    <x v="1"/>
  </r>
  <r>
    <x v="24"/>
    <n v="68"/>
    <x v="2"/>
    <x v="22"/>
    <x v="0"/>
    <x v="0"/>
    <x v="4"/>
    <x v="0"/>
    <x v="0"/>
    <x v="0"/>
    <x v="0"/>
    <x v="1"/>
  </r>
  <r>
    <x v="24"/>
    <n v="68"/>
    <x v="2"/>
    <x v="23"/>
    <x v="0"/>
    <x v="0"/>
    <x v="1"/>
    <x v="0"/>
    <x v="0"/>
    <x v="0"/>
    <x v="0"/>
    <x v="1"/>
  </r>
  <r>
    <x v="24"/>
    <n v="68"/>
    <x v="2"/>
    <x v="24"/>
    <x v="0"/>
    <x v="0"/>
    <x v="1"/>
    <x v="0"/>
    <x v="0"/>
    <x v="0"/>
    <x v="0"/>
    <x v="1"/>
  </r>
  <r>
    <x v="24"/>
    <n v="68"/>
    <x v="3"/>
    <x v="0"/>
    <x v="0"/>
    <x v="0"/>
    <x v="1"/>
    <x v="0"/>
    <x v="0"/>
    <x v="0"/>
    <x v="0"/>
    <x v="0"/>
  </r>
  <r>
    <x v="24"/>
    <n v="68"/>
    <x v="3"/>
    <x v="1"/>
    <x v="0"/>
    <x v="0"/>
    <x v="0"/>
    <x v="0"/>
    <x v="0"/>
    <x v="0"/>
    <x v="0"/>
    <x v="0"/>
  </r>
  <r>
    <x v="24"/>
    <n v="68"/>
    <x v="3"/>
    <x v="2"/>
    <x v="0"/>
    <x v="0"/>
    <x v="4"/>
    <x v="0"/>
    <x v="0"/>
    <x v="0"/>
    <x v="0"/>
    <x v="0"/>
  </r>
  <r>
    <x v="24"/>
    <n v="68"/>
    <x v="3"/>
    <x v="3"/>
    <x v="0"/>
    <x v="0"/>
    <x v="1"/>
    <x v="0"/>
    <x v="0"/>
    <x v="0"/>
    <x v="0"/>
    <x v="0"/>
  </r>
  <r>
    <x v="24"/>
    <n v="68"/>
    <x v="3"/>
    <x v="4"/>
    <x v="0"/>
    <x v="0"/>
    <x v="2"/>
    <x v="0"/>
    <x v="0"/>
    <x v="0"/>
    <x v="0"/>
    <x v="0"/>
  </r>
  <r>
    <x v="24"/>
    <n v="68"/>
    <x v="3"/>
    <x v="5"/>
    <x v="0"/>
    <x v="0"/>
    <x v="3"/>
    <x v="0"/>
    <x v="0"/>
    <x v="0"/>
    <x v="0"/>
    <x v="0"/>
  </r>
  <r>
    <x v="24"/>
    <n v="68"/>
    <x v="3"/>
    <x v="6"/>
    <x v="0"/>
    <x v="0"/>
    <x v="2"/>
    <x v="0"/>
    <x v="0"/>
    <x v="0"/>
    <x v="0"/>
    <x v="0"/>
  </r>
  <r>
    <x v="24"/>
    <n v="68"/>
    <x v="3"/>
    <x v="7"/>
    <x v="0"/>
    <x v="0"/>
    <x v="1"/>
    <x v="0"/>
    <x v="0"/>
    <x v="0"/>
    <x v="0"/>
    <x v="0"/>
  </r>
  <r>
    <x v="24"/>
    <n v="68"/>
    <x v="3"/>
    <x v="8"/>
    <x v="0"/>
    <x v="0"/>
    <x v="4"/>
    <x v="0"/>
    <x v="0"/>
    <x v="0"/>
    <x v="0"/>
    <x v="0"/>
  </r>
  <r>
    <x v="24"/>
    <n v="68"/>
    <x v="3"/>
    <x v="9"/>
    <x v="0"/>
    <x v="0"/>
    <x v="3"/>
    <x v="0"/>
    <x v="0"/>
    <x v="0"/>
    <x v="0"/>
    <x v="0"/>
  </r>
  <r>
    <x v="24"/>
    <n v="68"/>
    <x v="3"/>
    <x v="10"/>
    <x v="0"/>
    <x v="0"/>
    <x v="4"/>
    <x v="0"/>
    <x v="0"/>
    <x v="0"/>
    <x v="0"/>
    <x v="0"/>
  </r>
  <r>
    <x v="24"/>
    <n v="68"/>
    <x v="3"/>
    <x v="11"/>
    <x v="0"/>
    <x v="0"/>
    <x v="2"/>
    <x v="0"/>
    <x v="0"/>
    <x v="0"/>
    <x v="0"/>
    <x v="0"/>
  </r>
  <r>
    <x v="24"/>
    <n v="68"/>
    <x v="3"/>
    <x v="12"/>
    <x v="0"/>
    <x v="0"/>
    <x v="0"/>
    <x v="0"/>
    <x v="0"/>
    <x v="0"/>
    <x v="0"/>
    <x v="0"/>
  </r>
  <r>
    <x v="24"/>
    <n v="68"/>
    <x v="3"/>
    <x v="13"/>
    <x v="0"/>
    <x v="0"/>
    <x v="1"/>
    <x v="0"/>
    <x v="0"/>
    <x v="0"/>
    <x v="0"/>
    <x v="0"/>
  </r>
  <r>
    <x v="24"/>
    <n v="68"/>
    <x v="3"/>
    <x v="14"/>
    <x v="0"/>
    <x v="0"/>
    <x v="2"/>
    <x v="0"/>
    <x v="0"/>
    <x v="0"/>
    <x v="0"/>
    <x v="0"/>
  </r>
  <r>
    <x v="24"/>
    <n v="68"/>
    <x v="3"/>
    <x v="15"/>
    <x v="0"/>
    <x v="0"/>
    <x v="1"/>
    <x v="0"/>
    <x v="0"/>
    <x v="0"/>
    <x v="0"/>
    <x v="0"/>
  </r>
  <r>
    <x v="24"/>
    <n v="68"/>
    <x v="3"/>
    <x v="16"/>
    <x v="0"/>
    <x v="0"/>
    <x v="1"/>
    <x v="0"/>
    <x v="0"/>
    <x v="0"/>
    <x v="0"/>
    <x v="0"/>
  </r>
  <r>
    <x v="24"/>
    <n v="68"/>
    <x v="3"/>
    <x v="17"/>
    <x v="0"/>
    <x v="0"/>
    <x v="0"/>
    <x v="0"/>
    <x v="0"/>
    <x v="0"/>
    <x v="0"/>
    <x v="0"/>
  </r>
  <r>
    <x v="24"/>
    <n v="68"/>
    <x v="3"/>
    <x v="18"/>
    <x v="0"/>
    <x v="0"/>
    <x v="2"/>
    <x v="0"/>
    <x v="0"/>
    <x v="0"/>
    <x v="0"/>
    <x v="0"/>
  </r>
  <r>
    <x v="24"/>
    <n v="68"/>
    <x v="3"/>
    <x v="19"/>
    <x v="0"/>
    <x v="0"/>
    <x v="4"/>
    <x v="0"/>
    <x v="0"/>
    <x v="0"/>
    <x v="0"/>
    <x v="0"/>
  </r>
  <r>
    <x v="24"/>
    <n v="68"/>
    <x v="3"/>
    <x v="20"/>
    <x v="0"/>
    <x v="0"/>
    <x v="2"/>
    <x v="0"/>
    <x v="0"/>
    <x v="0"/>
    <x v="0"/>
    <x v="0"/>
  </r>
  <r>
    <x v="24"/>
    <n v="68"/>
    <x v="3"/>
    <x v="21"/>
    <x v="0"/>
    <x v="0"/>
    <x v="3"/>
    <x v="0"/>
    <x v="0"/>
    <x v="0"/>
    <x v="0"/>
    <x v="0"/>
  </r>
  <r>
    <x v="24"/>
    <n v="68"/>
    <x v="3"/>
    <x v="22"/>
    <x v="0"/>
    <x v="0"/>
    <x v="1"/>
    <x v="0"/>
    <x v="0"/>
    <x v="0"/>
    <x v="0"/>
    <x v="0"/>
  </r>
  <r>
    <x v="1"/>
    <m/>
    <x v="4"/>
    <x v="27"/>
    <x v="0"/>
    <x v="1"/>
    <x v="5"/>
    <x v="1"/>
    <x v="1"/>
    <x v="1"/>
    <x v="1"/>
    <x v="3"/>
  </r>
  <r>
    <x v="25"/>
    <n v="69"/>
    <x v="0"/>
    <x v="0"/>
    <x v="0"/>
    <x v="0"/>
    <x v="4"/>
    <x v="0"/>
    <x v="0"/>
    <x v="0"/>
    <x v="0"/>
    <x v="1"/>
  </r>
  <r>
    <x v="25"/>
    <n v="69"/>
    <x v="0"/>
    <x v="1"/>
    <x v="0"/>
    <x v="0"/>
    <x v="0"/>
    <x v="0"/>
    <x v="0"/>
    <x v="0"/>
    <x v="0"/>
    <x v="1"/>
  </r>
  <r>
    <x v="25"/>
    <n v="69"/>
    <x v="0"/>
    <x v="2"/>
    <x v="0"/>
    <x v="0"/>
    <x v="3"/>
    <x v="0"/>
    <x v="0"/>
    <x v="0"/>
    <x v="0"/>
    <x v="1"/>
  </r>
  <r>
    <x v="25"/>
    <n v="69"/>
    <x v="0"/>
    <x v="3"/>
    <x v="0"/>
    <x v="0"/>
    <x v="3"/>
    <x v="0"/>
    <x v="0"/>
    <x v="0"/>
    <x v="0"/>
    <x v="1"/>
  </r>
  <r>
    <x v="25"/>
    <n v="69"/>
    <x v="0"/>
    <x v="4"/>
    <x v="0"/>
    <x v="0"/>
    <x v="1"/>
    <x v="0"/>
    <x v="0"/>
    <x v="0"/>
    <x v="0"/>
    <x v="1"/>
  </r>
  <r>
    <x v="25"/>
    <n v="69"/>
    <x v="0"/>
    <x v="5"/>
    <x v="0"/>
    <x v="0"/>
    <x v="0"/>
    <x v="0"/>
    <x v="0"/>
    <x v="0"/>
    <x v="0"/>
    <x v="1"/>
  </r>
  <r>
    <x v="25"/>
    <n v="69"/>
    <x v="0"/>
    <x v="6"/>
    <x v="0"/>
    <x v="0"/>
    <x v="4"/>
    <x v="0"/>
    <x v="0"/>
    <x v="0"/>
    <x v="0"/>
    <x v="1"/>
  </r>
  <r>
    <x v="25"/>
    <n v="69"/>
    <x v="0"/>
    <x v="7"/>
    <x v="0"/>
    <x v="0"/>
    <x v="1"/>
    <x v="0"/>
    <x v="0"/>
    <x v="0"/>
    <x v="0"/>
    <x v="1"/>
  </r>
  <r>
    <x v="25"/>
    <n v="69"/>
    <x v="0"/>
    <x v="8"/>
    <x v="0"/>
    <x v="0"/>
    <x v="0"/>
    <x v="0"/>
    <x v="0"/>
    <x v="0"/>
    <x v="0"/>
    <x v="1"/>
  </r>
  <r>
    <x v="25"/>
    <n v="69"/>
    <x v="0"/>
    <x v="9"/>
    <x v="0"/>
    <x v="0"/>
    <x v="3"/>
    <x v="0"/>
    <x v="0"/>
    <x v="0"/>
    <x v="0"/>
    <x v="1"/>
  </r>
  <r>
    <x v="25"/>
    <n v="69"/>
    <x v="0"/>
    <x v="10"/>
    <x v="0"/>
    <x v="0"/>
    <x v="2"/>
    <x v="0"/>
    <x v="0"/>
    <x v="0"/>
    <x v="0"/>
    <x v="1"/>
  </r>
  <r>
    <x v="25"/>
    <n v="69"/>
    <x v="0"/>
    <x v="11"/>
    <x v="0"/>
    <x v="0"/>
    <x v="2"/>
    <x v="0"/>
    <x v="0"/>
    <x v="0"/>
    <x v="0"/>
    <x v="1"/>
  </r>
  <r>
    <x v="25"/>
    <n v="69"/>
    <x v="0"/>
    <x v="12"/>
    <x v="0"/>
    <x v="0"/>
    <x v="4"/>
    <x v="0"/>
    <x v="0"/>
    <x v="0"/>
    <x v="0"/>
    <x v="1"/>
  </r>
  <r>
    <x v="25"/>
    <n v="69"/>
    <x v="0"/>
    <x v="13"/>
    <x v="0"/>
    <x v="0"/>
    <x v="0"/>
    <x v="0"/>
    <x v="0"/>
    <x v="0"/>
    <x v="0"/>
    <x v="1"/>
  </r>
  <r>
    <x v="25"/>
    <n v="69"/>
    <x v="0"/>
    <x v="14"/>
    <x v="0"/>
    <x v="0"/>
    <x v="1"/>
    <x v="0"/>
    <x v="0"/>
    <x v="0"/>
    <x v="0"/>
    <x v="1"/>
  </r>
  <r>
    <x v="25"/>
    <n v="69"/>
    <x v="0"/>
    <x v="15"/>
    <x v="0"/>
    <x v="0"/>
    <x v="3"/>
    <x v="0"/>
    <x v="0"/>
    <x v="0"/>
    <x v="0"/>
    <x v="1"/>
  </r>
  <r>
    <x v="25"/>
    <n v="69"/>
    <x v="0"/>
    <x v="16"/>
    <x v="0"/>
    <x v="0"/>
    <x v="1"/>
    <x v="0"/>
    <x v="0"/>
    <x v="0"/>
    <x v="0"/>
    <x v="1"/>
  </r>
  <r>
    <x v="25"/>
    <n v="69"/>
    <x v="0"/>
    <x v="17"/>
    <x v="0"/>
    <x v="0"/>
    <x v="2"/>
    <x v="0"/>
    <x v="0"/>
    <x v="0"/>
    <x v="0"/>
    <x v="1"/>
  </r>
  <r>
    <x v="25"/>
    <n v="69"/>
    <x v="0"/>
    <x v="18"/>
    <x v="0"/>
    <x v="0"/>
    <x v="2"/>
    <x v="0"/>
    <x v="0"/>
    <x v="0"/>
    <x v="0"/>
    <x v="1"/>
  </r>
  <r>
    <x v="25"/>
    <n v="69"/>
    <x v="0"/>
    <x v="19"/>
    <x v="0"/>
    <x v="0"/>
    <x v="4"/>
    <x v="0"/>
    <x v="0"/>
    <x v="0"/>
    <x v="0"/>
    <x v="1"/>
  </r>
  <r>
    <x v="25"/>
    <n v="69"/>
    <x v="0"/>
    <x v="20"/>
    <x v="0"/>
    <x v="0"/>
    <x v="1"/>
    <x v="0"/>
    <x v="0"/>
    <x v="0"/>
    <x v="0"/>
    <x v="1"/>
  </r>
  <r>
    <x v="25"/>
    <n v="69"/>
    <x v="0"/>
    <x v="21"/>
    <x v="0"/>
    <x v="0"/>
    <x v="4"/>
    <x v="0"/>
    <x v="0"/>
    <x v="0"/>
    <x v="0"/>
    <x v="1"/>
  </r>
  <r>
    <x v="25"/>
    <n v="69"/>
    <x v="0"/>
    <x v="22"/>
    <x v="0"/>
    <x v="0"/>
    <x v="0"/>
    <x v="0"/>
    <x v="0"/>
    <x v="0"/>
    <x v="0"/>
    <x v="1"/>
  </r>
  <r>
    <x v="25"/>
    <n v="69"/>
    <x v="0"/>
    <x v="23"/>
    <x v="0"/>
    <x v="0"/>
    <x v="1"/>
    <x v="0"/>
    <x v="0"/>
    <x v="0"/>
    <x v="0"/>
    <x v="1"/>
  </r>
  <r>
    <x v="25"/>
    <n v="69"/>
    <x v="0"/>
    <x v="24"/>
    <x v="0"/>
    <x v="0"/>
    <x v="4"/>
    <x v="0"/>
    <x v="0"/>
    <x v="0"/>
    <x v="0"/>
    <x v="1"/>
  </r>
  <r>
    <x v="25"/>
    <n v="69"/>
    <x v="1"/>
    <x v="0"/>
    <x v="0"/>
    <x v="0"/>
    <x v="2"/>
    <x v="0"/>
    <x v="0"/>
    <x v="0"/>
    <x v="0"/>
    <x v="0"/>
  </r>
  <r>
    <x v="25"/>
    <n v="69"/>
    <x v="1"/>
    <x v="1"/>
    <x v="0"/>
    <x v="0"/>
    <x v="0"/>
    <x v="0"/>
    <x v="0"/>
    <x v="0"/>
    <x v="0"/>
    <x v="0"/>
  </r>
  <r>
    <x v="25"/>
    <n v="69"/>
    <x v="1"/>
    <x v="2"/>
    <x v="0"/>
    <x v="0"/>
    <x v="2"/>
    <x v="0"/>
    <x v="0"/>
    <x v="0"/>
    <x v="0"/>
    <x v="0"/>
  </r>
  <r>
    <x v="25"/>
    <n v="69"/>
    <x v="1"/>
    <x v="3"/>
    <x v="0"/>
    <x v="0"/>
    <x v="1"/>
    <x v="0"/>
    <x v="0"/>
    <x v="0"/>
    <x v="0"/>
    <x v="0"/>
  </r>
  <r>
    <x v="25"/>
    <n v="69"/>
    <x v="1"/>
    <x v="4"/>
    <x v="0"/>
    <x v="0"/>
    <x v="3"/>
    <x v="0"/>
    <x v="0"/>
    <x v="0"/>
    <x v="0"/>
    <x v="0"/>
  </r>
  <r>
    <x v="25"/>
    <n v="69"/>
    <x v="1"/>
    <x v="5"/>
    <x v="0"/>
    <x v="0"/>
    <x v="4"/>
    <x v="0"/>
    <x v="0"/>
    <x v="0"/>
    <x v="0"/>
    <x v="0"/>
  </r>
  <r>
    <x v="25"/>
    <n v="69"/>
    <x v="1"/>
    <x v="6"/>
    <x v="0"/>
    <x v="0"/>
    <x v="2"/>
    <x v="0"/>
    <x v="0"/>
    <x v="0"/>
    <x v="0"/>
    <x v="0"/>
  </r>
  <r>
    <x v="25"/>
    <n v="69"/>
    <x v="1"/>
    <x v="7"/>
    <x v="0"/>
    <x v="0"/>
    <x v="1"/>
    <x v="0"/>
    <x v="0"/>
    <x v="0"/>
    <x v="0"/>
    <x v="0"/>
  </r>
  <r>
    <x v="25"/>
    <n v="69"/>
    <x v="1"/>
    <x v="8"/>
    <x v="0"/>
    <x v="0"/>
    <x v="4"/>
    <x v="0"/>
    <x v="0"/>
    <x v="0"/>
    <x v="0"/>
    <x v="0"/>
  </r>
  <r>
    <x v="25"/>
    <n v="69"/>
    <x v="1"/>
    <x v="9"/>
    <x v="0"/>
    <x v="0"/>
    <x v="1"/>
    <x v="0"/>
    <x v="0"/>
    <x v="0"/>
    <x v="0"/>
    <x v="0"/>
  </r>
  <r>
    <x v="25"/>
    <n v="69"/>
    <x v="1"/>
    <x v="10"/>
    <x v="0"/>
    <x v="0"/>
    <x v="0"/>
    <x v="0"/>
    <x v="0"/>
    <x v="0"/>
    <x v="0"/>
    <x v="0"/>
  </r>
  <r>
    <x v="25"/>
    <n v="69"/>
    <x v="1"/>
    <x v="11"/>
    <x v="0"/>
    <x v="0"/>
    <x v="0"/>
    <x v="0"/>
    <x v="0"/>
    <x v="0"/>
    <x v="0"/>
    <x v="0"/>
  </r>
  <r>
    <x v="25"/>
    <n v="69"/>
    <x v="1"/>
    <x v="12"/>
    <x v="0"/>
    <x v="0"/>
    <x v="3"/>
    <x v="0"/>
    <x v="0"/>
    <x v="0"/>
    <x v="0"/>
    <x v="0"/>
  </r>
  <r>
    <x v="25"/>
    <n v="69"/>
    <x v="1"/>
    <x v="13"/>
    <x v="0"/>
    <x v="0"/>
    <x v="1"/>
    <x v="0"/>
    <x v="0"/>
    <x v="0"/>
    <x v="0"/>
    <x v="0"/>
  </r>
  <r>
    <x v="25"/>
    <n v="69"/>
    <x v="1"/>
    <x v="14"/>
    <x v="0"/>
    <x v="0"/>
    <x v="0"/>
    <x v="0"/>
    <x v="0"/>
    <x v="0"/>
    <x v="0"/>
    <x v="0"/>
  </r>
  <r>
    <x v="25"/>
    <n v="69"/>
    <x v="1"/>
    <x v="15"/>
    <x v="0"/>
    <x v="0"/>
    <x v="3"/>
    <x v="0"/>
    <x v="0"/>
    <x v="0"/>
    <x v="0"/>
    <x v="0"/>
  </r>
  <r>
    <x v="25"/>
    <n v="69"/>
    <x v="1"/>
    <x v="16"/>
    <x v="0"/>
    <x v="0"/>
    <x v="4"/>
    <x v="0"/>
    <x v="0"/>
    <x v="0"/>
    <x v="0"/>
    <x v="0"/>
  </r>
  <r>
    <x v="25"/>
    <n v="69"/>
    <x v="1"/>
    <x v="17"/>
    <x v="0"/>
    <x v="0"/>
    <x v="3"/>
    <x v="0"/>
    <x v="0"/>
    <x v="0"/>
    <x v="0"/>
    <x v="0"/>
  </r>
  <r>
    <x v="25"/>
    <n v="69"/>
    <x v="1"/>
    <x v="18"/>
    <x v="0"/>
    <x v="0"/>
    <x v="2"/>
    <x v="0"/>
    <x v="0"/>
    <x v="0"/>
    <x v="0"/>
    <x v="0"/>
  </r>
  <r>
    <x v="25"/>
    <n v="69"/>
    <x v="1"/>
    <x v="19"/>
    <x v="0"/>
    <x v="0"/>
    <x v="0"/>
    <x v="0"/>
    <x v="0"/>
    <x v="0"/>
    <x v="0"/>
    <x v="0"/>
  </r>
  <r>
    <x v="25"/>
    <n v="69"/>
    <x v="1"/>
    <x v="20"/>
    <x v="0"/>
    <x v="0"/>
    <x v="1"/>
    <x v="0"/>
    <x v="0"/>
    <x v="0"/>
    <x v="0"/>
    <x v="0"/>
  </r>
  <r>
    <x v="25"/>
    <n v="69"/>
    <x v="1"/>
    <x v="21"/>
    <x v="0"/>
    <x v="0"/>
    <x v="3"/>
    <x v="0"/>
    <x v="0"/>
    <x v="0"/>
    <x v="0"/>
    <x v="0"/>
  </r>
  <r>
    <x v="25"/>
    <n v="69"/>
    <x v="1"/>
    <x v="22"/>
    <x v="0"/>
    <x v="0"/>
    <x v="4"/>
    <x v="0"/>
    <x v="0"/>
    <x v="0"/>
    <x v="0"/>
    <x v="0"/>
  </r>
  <r>
    <x v="25"/>
    <n v="69"/>
    <x v="2"/>
    <x v="0"/>
    <x v="0"/>
    <x v="0"/>
    <x v="0"/>
    <x v="0"/>
    <x v="0"/>
    <x v="0"/>
    <x v="0"/>
    <x v="2"/>
  </r>
  <r>
    <x v="25"/>
    <n v="69"/>
    <x v="2"/>
    <x v="1"/>
    <x v="0"/>
    <x v="0"/>
    <x v="4"/>
    <x v="0"/>
    <x v="0"/>
    <x v="0"/>
    <x v="0"/>
    <x v="2"/>
  </r>
  <r>
    <x v="25"/>
    <n v="69"/>
    <x v="2"/>
    <x v="2"/>
    <x v="0"/>
    <x v="0"/>
    <x v="1"/>
    <x v="0"/>
    <x v="0"/>
    <x v="0"/>
    <x v="0"/>
    <x v="2"/>
  </r>
  <r>
    <x v="25"/>
    <n v="69"/>
    <x v="2"/>
    <x v="3"/>
    <x v="0"/>
    <x v="0"/>
    <x v="0"/>
    <x v="0"/>
    <x v="0"/>
    <x v="0"/>
    <x v="0"/>
    <x v="2"/>
  </r>
  <r>
    <x v="25"/>
    <n v="69"/>
    <x v="2"/>
    <x v="4"/>
    <x v="0"/>
    <x v="0"/>
    <x v="3"/>
    <x v="0"/>
    <x v="0"/>
    <x v="0"/>
    <x v="0"/>
    <x v="2"/>
  </r>
  <r>
    <x v="25"/>
    <n v="69"/>
    <x v="2"/>
    <x v="5"/>
    <x v="0"/>
    <x v="0"/>
    <x v="3"/>
    <x v="0"/>
    <x v="0"/>
    <x v="0"/>
    <x v="0"/>
    <x v="2"/>
  </r>
  <r>
    <x v="25"/>
    <n v="69"/>
    <x v="2"/>
    <x v="6"/>
    <x v="0"/>
    <x v="0"/>
    <x v="4"/>
    <x v="0"/>
    <x v="0"/>
    <x v="0"/>
    <x v="0"/>
    <x v="2"/>
  </r>
  <r>
    <x v="25"/>
    <n v="69"/>
    <x v="2"/>
    <x v="7"/>
    <x v="0"/>
    <x v="0"/>
    <x v="0"/>
    <x v="0"/>
    <x v="0"/>
    <x v="0"/>
    <x v="0"/>
    <x v="2"/>
  </r>
  <r>
    <x v="25"/>
    <n v="69"/>
    <x v="2"/>
    <x v="8"/>
    <x v="0"/>
    <x v="0"/>
    <x v="4"/>
    <x v="0"/>
    <x v="0"/>
    <x v="0"/>
    <x v="0"/>
    <x v="2"/>
  </r>
  <r>
    <x v="25"/>
    <n v="69"/>
    <x v="2"/>
    <x v="9"/>
    <x v="0"/>
    <x v="0"/>
    <x v="2"/>
    <x v="0"/>
    <x v="0"/>
    <x v="0"/>
    <x v="0"/>
    <x v="2"/>
  </r>
  <r>
    <x v="25"/>
    <n v="69"/>
    <x v="2"/>
    <x v="10"/>
    <x v="0"/>
    <x v="0"/>
    <x v="1"/>
    <x v="0"/>
    <x v="0"/>
    <x v="0"/>
    <x v="0"/>
    <x v="2"/>
  </r>
  <r>
    <x v="25"/>
    <n v="69"/>
    <x v="2"/>
    <x v="11"/>
    <x v="0"/>
    <x v="0"/>
    <x v="3"/>
    <x v="0"/>
    <x v="0"/>
    <x v="0"/>
    <x v="0"/>
    <x v="2"/>
  </r>
  <r>
    <x v="25"/>
    <n v="69"/>
    <x v="2"/>
    <x v="12"/>
    <x v="0"/>
    <x v="0"/>
    <x v="4"/>
    <x v="0"/>
    <x v="0"/>
    <x v="0"/>
    <x v="0"/>
    <x v="2"/>
  </r>
  <r>
    <x v="25"/>
    <n v="69"/>
    <x v="2"/>
    <x v="13"/>
    <x v="0"/>
    <x v="0"/>
    <x v="0"/>
    <x v="0"/>
    <x v="0"/>
    <x v="0"/>
    <x v="0"/>
    <x v="2"/>
  </r>
  <r>
    <x v="25"/>
    <n v="69"/>
    <x v="2"/>
    <x v="14"/>
    <x v="0"/>
    <x v="0"/>
    <x v="1"/>
    <x v="0"/>
    <x v="0"/>
    <x v="0"/>
    <x v="0"/>
    <x v="2"/>
  </r>
  <r>
    <x v="25"/>
    <n v="69"/>
    <x v="2"/>
    <x v="15"/>
    <x v="0"/>
    <x v="0"/>
    <x v="4"/>
    <x v="0"/>
    <x v="0"/>
    <x v="0"/>
    <x v="0"/>
    <x v="2"/>
  </r>
  <r>
    <x v="25"/>
    <n v="69"/>
    <x v="2"/>
    <x v="16"/>
    <x v="0"/>
    <x v="0"/>
    <x v="2"/>
    <x v="0"/>
    <x v="0"/>
    <x v="0"/>
    <x v="0"/>
    <x v="2"/>
  </r>
  <r>
    <x v="25"/>
    <n v="69"/>
    <x v="2"/>
    <x v="17"/>
    <x v="0"/>
    <x v="0"/>
    <x v="4"/>
    <x v="0"/>
    <x v="0"/>
    <x v="0"/>
    <x v="0"/>
    <x v="2"/>
  </r>
  <r>
    <x v="25"/>
    <n v="69"/>
    <x v="2"/>
    <x v="18"/>
    <x v="0"/>
    <x v="0"/>
    <x v="0"/>
    <x v="0"/>
    <x v="0"/>
    <x v="0"/>
    <x v="0"/>
    <x v="2"/>
  </r>
  <r>
    <x v="25"/>
    <n v="69"/>
    <x v="2"/>
    <x v="19"/>
    <x v="0"/>
    <x v="0"/>
    <x v="3"/>
    <x v="0"/>
    <x v="0"/>
    <x v="0"/>
    <x v="0"/>
    <x v="2"/>
  </r>
  <r>
    <x v="25"/>
    <n v="69"/>
    <x v="2"/>
    <x v="20"/>
    <x v="0"/>
    <x v="0"/>
    <x v="3"/>
    <x v="0"/>
    <x v="0"/>
    <x v="0"/>
    <x v="0"/>
    <x v="2"/>
  </r>
  <r>
    <x v="25"/>
    <n v="69"/>
    <x v="2"/>
    <x v="21"/>
    <x v="0"/>
    <x v="0"/>
    <x v="4"/>
    <x v="0"/>
    <x v="0"/>
    <x v="0"/>
    <x v="0"/>
    <x v="2"/>
  </r>
  <r>
    <x v="25"/>
    <n v="69"/>
    <x v="2"/>
    <x v="22"/>
    <x v="0"/>
    <x v="0"/>
    <x v="0"/>
    <x v="0"/>
    <x v="0"/>
    <x v="0"/>
    <x v="0"/>
    <x v="2"/>
  </r>
  <r>
    <x v="25"/>
    <n v="69"/>
    <x v="2"/>
    <x v="23"/>
    <x v="0"/>
    <x v="0"/>
    <x v="3"/>
    <x v="0"/>
    <x v="0"/>
    <x v="0"/>
    <x v="0"/>
    <x v="2"/>
  </r>
  <r>
    <x v="25"/>
    <n v="69"/>
    <x v="2"/>
    <x v="24"/>
    <x v="0"/>
    <x v="0"/>
    <x v="0"/>
    <x v="0"/>
    <x v="0"/>
    <x v="0"/>
    <x v="0"/>
    <x v="2"/>
  </r>
  <r>
    <x v="25"/>
    <n v="69"/>
    <x v="2"/>
    <x v="25"/>
    <x v="0"/>
    <x v="0"/>
    <x v="2"/>
    <x v="0"/>
    <x v="0"/>
    <x v="0"/>
    <x v="0"/>
    <x v="2"/>
  </r>
  <r>
    <x v="25"/>
    <n v="69"/>
    <x v="2"/>
    <x v="26"/>
    <x v="0"/>
    <x v="0"/>
    <x v="1"/>
    <x v="0"/>
    <x v="0"/>
    <x v="0"/>
    <x v="0"/>
    <x v="2"/>
  </r>
  <r>
    <x v="25"/>
    <n v="69"/>
    <x v="3"/>
    <x v="0"/>
    <x v="0"/>
    <x v="0"/>
    <x v="2"/>
    <x v="0"/>
    <x v="0"/>
    <x v="0"/>
    <x v="0"/>
    <x v="1"/>
  </r>
  <r>
    <x v="25"/>
    <n v="69"/>
    <x v="3"/>
    <x v="1"/>
    <x v="0"/>
    <x v="0"/>
    <x v="3"/>
    <x v="0"/>
    <x v="0"/>
    <x v="0"/>
    <x v="0"/>
    <x v="1"/>
  </r>
  <r>
    <x v="25"/>
    <n v="69"/>
    <x v="3"/>
    <x v="2"/>
    <x v="0"/>
    <x v="0"/>
    <x v="4"/>
    <x v="0"/>
    <x v="0"/>
    <x v="0"/>
    <x v="0"/>
    <x v="1"/>
  </r>
  <r>
    <x v="25"/>
    <n v="69"/>
    <x v="3"/>
    <x v="3"/>
    <x v="0"/>
    <x v="0"/>
    <x v="4"/>
    <x v="0"/>
    <x v="0"/>
    <x v="0"/>
    <x v="0"/>
    <x v="1"/>
  </r>
  <r>
    <x v="25"/>
    <n v="69"/>
    <x v="3"/>
    <x v="4"/>
    <x v="0"/>
    <x v="0"/>
    <x v="2"/>
    <x v="0"/>
    <x v="0"/>
    <x v="0"/>
    <x v="0"/>
    <x v="1"/>
  </r>
  <r>
    <x v="25"/>
    <n v="69"/>
    <x v="3"/>
    <x v="5"/>
    <x v="0"/>
    <x v="0"/>
    <x v="3"/>
    <x v="0"/>
    <x v="0"/>
    <x v="0"/>
    <x v="0"/>
    <x v="1"/>
  </r>
  <r>
    <x v="25"/>
    <n v="69"/>
    <x v="3"/>
    <x v="6"/>
    <x v="0"/>
    <x v="0"/>
    <x v="2"/>
    <x v="0"/>
    <x v="0"/>
    <x v="0"/>
    <x v="0"/>
    <x v="1"/>
  </r>
  <r>
    <x v="25"/>
    <n v="69"/>
    <x v="3"/>
    <x v="7"/>
    <x v="0"/>
    <x v="0"/>
    <x v="1"/>
    <x v="0"/>
    <x v="0"/>
    <x v="0"/>
    <x v="0"/>
    <x v="1"/>
  </r>
  <r>
    <x v="25"/>
    <n v="69"/>
    <x v="3"/>
    <x v="8"/>
    <x v="0"/>
    <x v="0"/>
    <x v="4"/>
    <x v="0"/>
    <x v="0"/>
    <x v="0"/>
    <x v="0"/>
    <x v="1"/>
  </r>
  <r>
    <x v="25"/>
    <n v="69"/>
    <x v="3"/>
    <x v="9"/>
    <x v="0"/>
    <x v="0"/>
    <x v="4"/>
    <x v="0"/>
    <x v="0"/>
    <x v="0"/>
    <x v="0"/>
    <x v="1"/>
  </r>
  <r>
    <x v="25"/>
    <n v="69"/>
    <x v="3"/>
    <x v="10"/>
    <x v="0"/>
    <x v="0"/>
    <x v="2"/>
    <x v="0"/>
    <x v="0"/>
    <x v="0"/>
    <x v="0"/>
    <x v="1"/>
  </r>
  <r>
    <x v="25"/>
    <n v="69"/>
    <x v="3"/>
    <x v="11"/>
    <x v="0"/>
    <x v="0"/>
    <x v="0"/>
    <x v="0"/>
    <x v="0"/>
    <x v="0"/>
    <x v="0"/>
    <x v="1"/>
  </r>
  <r>
    <x v="25"/>
    <n v="69"/>
    <x v="3"/>
    <x v="12"/>
    <x v="0"/>
    <x v="0"/>
    <x v="1"/>
    <x v="0"/>
    <x v="0"/>
    <x v="0"/>
    <x v="0"/>
    <x v="1"/>
  </r>
  <r>
    <x v="25"/>
    <n v="69"/>
    <x v="3"/>
    <x v="13"/>
    <x v="0"/>
    <x v="0"/>
    <x v="1"/>
    <x v="0"/>
    <x v="0"/>
    <x v="0"/>
    <x v="0"/>
    <x v="1"/>
  </r>
  <r>
    <x v="25"/>
    <n v="69"/>
    <x v="3"/>
    <x v="14"/>
    <x v="0"/>
    <x v="0"/>
    <x v="3"/>
    <x v="0"/>
    <x v="0"/>
    <x v="0"/>
    <x v="0"/>
    <x v="1"/>
  </r>
  <r>
    <x v="25"/>
    <n v="69"/>
    <x v="3"/>
    <x v="15"/>
    <x v="0"/>
    <x v="0"/>
    <x v="4"/>
    <x v="0"/>
    <x v="0"/>
    <x v="0"/>
    <x v="0"/>
    <x v="1"/>
  </r>
  <r>
    <x v="25"/>
    <n v="69"/>
    <x v="3"/>
    <x v="16"/>
    <x v="0"/>
    <x v="0"/>
    <x v="3"/>
    <x v="0"/>
    <x v="0"/>
    <x v="0"/>
    <x v="0"/>
    <x v="1"/>
  </r>
  <r>
    <x v="25"/>
    <n v="69"/>
    <x v="3"/>
    <x v="17"/>
    <x v="0"/>
    <x v="0"/>
    <x v="0"/>
    <x v="0"/>
    <x v="0"/>
    <x v="0"/>
    <x v="0"/>
    <x v="1"/>
  </r>
  <r>
    <x v="25"/>
    <n v="69"/>
    <x v="3"/>
    <x v="18"/>
    <x v="0"/>
    <x v="0"/>
    <x v="2"/>
    <x v="0"/>
    <x v="0"/>
    <x v="0"/>
    <x v="0"/>
    <x v="1"/>
  </r>
  <r>
    <x v="25"/>
    <n v="69"/>
    <x v="3"/>
    <x v="19"/>
    <x v="0"/>
    <x v="0"/>
    <x v="2"/>
    <x v="0"/>
    <x v="0"/>
    <x v="0"/>
    <x v="0"/>
    <x v="1"/>
  </r>
  <r>
    <x v="25"/>
    <n v="69"/>
    <x v="3"/>
    <x v="20"/>
    <x v="0"/>
    <x v="0"/>
    <x v="0"/>
    <x v="0"/>
    <x v="0"/>
    <x v="0"/>
    <x v="0"/>
    <x v="1"/>
  </r>
  <r>
    <x v="25"/>
    <n v="69"/>
    <x v="3"/>
    <x v="21"/>
    <x v="0"/>
    <x v="0"/>
    <x v="2"/>
    <x v="0"/>
    <x v="0"/>
    <x v="0"/>
    <x v="0"/>
    <x v="1"/>
  </r>
  <r>
    <x v="25"/>
    <n v="69"/>
    <x v="3"/>
    <x v="22"/>
    <x v="0"/>
    <x v="0"/>
    <x v="2"/>
    <x v="0"/>
    <x v="0"/>
    <x v="0"/>
    <x v="0"/>
    <x v="1"/>
  </r>
  <r>
    <x v="25"/>
    <n v="69"/>
    <x v="3"/>
    <x v="23"/>
    <x v="0"/>
    <x v="0"/>
    <x v="3"/>
    <x v="0"/>
    <x v="0"/>
    <x v="0"/>
    <x v="0"/>
    <x v="1"/>
  </r>
  <r>
    <x v="25"/>
    <n v="69"/>
    <x v="3"/>
    <x v="24"/>
    <x v="0"/>
    <x v="0"/>
    <x v="4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26"/>
    <n v="70"/>
    <x v="0"/>
    <x v="0"/>
    <x v="0"/>
    <x v="0"/>
    <x v="0"/>
    <x v="0"/>
    <x v="0"/>
    <x v="0"/>
    <x v="0"/>
    <x v="1"/>
  </r>
  <r>
    <x v="26"/>
    <n v="70"/>
    <x v="0"/>
    <x v="1"/>
    <x v="0"/>
    <x v="0"/>
    <x v="3"/>
    <x v="0"/>
    <x v="0"/>
    <x v="0"/>
    <x v="0"/>
    <x v="1"/>
  </r>
  <r>
    <x v="26"/>
    <n v="70"/>
    <x v="0"/>
    <x v="2"/>
    <x v="0"/>
    <x v="0"/>
    <x v="3"/>
    <x v="0"/>
    <x v="0"/>
    <x v="0"/>
    <x v="0"/>
    <x v="1"/>
  </r>
  <r>
    <x v="26"/>
    <n v="70"/>
    <x v="0"/>
    <x v="3"/>
    <x v="0"/>
    <x v="0"/>
    <x v="0"/>
    <x v="0"/>
    <x v="0"/>
    <x v="0"/>
    <x v="0"/>
    <x v="1"/>
  </r>
  <r>
    <x v="26"/>
    <n v="70"/>
    <x v="0"/>
    <x v="4"/>
    <x v="0"/>
    <x v="0"/>
    <x v="2"/>
    <x v="0"/>
    <x v="0"/>
    <x v="0"/>
    <x v="0"/>
    <x v="1"/>
  </r>
  <r>
    <x v="26"/>
    <n v="70"/>
    <x v="0"/>
    <x v="5"/>
    <x v="0"/>
    <x v="0"/>
    <x v="1"/>
    <x v="0"/>
    <x v="0"/>
    <x v="0"/>
    <x v="0"/>
    <x v="1"/>
  </r>
  <r>
    <x v="26"/>
    <n v="70"/>
    <x v="0"/>
    <x v="6"/>
    <x v="0"/>
    <x v="0"/>
    <x v="2"/>
    <x v="0"/>
    <x v="0"/>
    <x v="0"/>
    <x v="0"/>
    <x v="1"/>
  </r>
  <r>
    <x v="26"/>
    <n v="70"/>
    <x v="0"/>
    <x v="7"/>
    <x v="0"/>
    <x v="0"/>
    <x v="4"/>
    <x v="0"/>
    <x v="0"/>
    <x v="0"/>
    <x v="0"/>
    <x v="1"/>
  </r>
  <r>
    <x v="26"/>
    <n v="70"/>
    <x v="0"/>
    <x v="8"/>
    <x v="0"/>
    <x v="0"/>
    <x v="0"/>
    <x v="0"/>
    <x v="0"/>
    <x v="0"/>
    <x v="0"/>
    <x v="1"/>
  </r>
  <r>
    <x v="26"/>
    <n v="70"/>
    <x v="0"/>
    <x v="9"/>
    <x v="0"/>
    <x v="0"/>
    <x v="0"/>
    <x v="0"/>
    <x v="0"/>
    <x v="0"/>
    <x v="0"/>
    <x v="1"/>
  </r>
  <r>
    <x v="26"/>
    <n v="70"/>
    <x v="0"/>
    <x v="10"/>
    <x v="0"/>
    <x v="0"/>
    <x v="4"/>
    <x v="0"/>
    <x v="0"/>
    <x v="0"/>
    <x v="0"/>
    <x v="1"/>
  </r>
  <r>
    <x v="26"/>
    <n v="70"/>
    <x v="0"/>
    <x v="11"/>
    <x v="0"/>
    <x v="0"/>
    <x v="2"/>
    <x v="0"/>
    <x v="0"/>
    <x v="0"/>
    <x v="0"/>
    <x v="1"/>
  </r>
  <r>
    <x v="26"/>
    <n v="70"/>
    <x v="0"/>
    <x v="12"/>
    <x v="0"/>
    <x v="0"/>
    <x v="4"/>
    <x v="0"/>
    <x v="0"/>
    <x v="0"/>
    <x v="0"/>
    <x v="1"/>
  </r>
  <r>
    <x v="26"/>
    <n v="70"/>
    <x v="0"/>
    <x v="13"/>
    <x v="0"/>
    <x v="0"/>
    <x v="3"/>
    <x v="0"/>
    <x v="0"/>
    <x v="0"/>
    <x v="0"/>
    <x v="1"/>
  </r>
  <r>
    <x v="26"/>
    <n v="70"/>
    <x v="0"/>
    <x v="14"/>
    <x v="0"/>
    <x v="0"/>
    <x v="0"/>
    <x v="0"/>
    <x v="0"/>
    <x v="0"/>
    <x v="0"/>
    <x v="1"/>
  </r>
  <r>
    <x v="26"/>
    <n v="70"/>
    <x v="0"/>
    <x v="15"/>
    <x v="0"/>
    <x v="0"/>
    <x v="2"/>
    <x v="0"/>
    <x v="0"/>
    <x v="0"/>
    <x v="0"/>
    <x v="1"/>
  </r>
  <r>
    <x v="26"/>
    <n v="70"/>
    <x v="0"/>
    <x v="16"/>
    <x v="0"/>
    <x v="0"/>
    <x v="3"/>
    <x v="0"/>
    <x v="0"/>
    <x v="0"/>
    <x v="0"/>
    <x v="1"/>
  </r>
  <r>
    <x v="26"/>
    <n v="70"/>
    <x v="0"/>
    <x v="17"/>
    <x v="0"/>
    <x v="0"/>
    <x v="0"/>
    <x v="0"/>
    <x v="0"/>
    <x v="0"/>
    <x v="0"/>
    <x v="1"/>
  </r>
  <r>
    <x v="26"/>
    <n v="70"/>
    <x v="0"/>
    <x v="18"/>
    <x v="0"/>
    <x v="0"/>
    <x v="1"/>
    <x v="0"/>
    <x v="0"/>
    <x v="0"/>
    <x v="0"/>
    <x v="1"/>
  </r>
  <r>
    <x v="26"/>
    <n v="70"/>
    <x v="0"/>
    <x v="19"/>
    <x v="0"/>
    <x v="0"/>
    <x v="2"/>
    <x v="0"/>
    <x v="0"/>
    <x v="0"/>
    <x v="0"/>
    <x v="1"/>
  </r>
  <r>
    <x v="26"/>
    <n v="70"/>
    <x v="0"/>
    <x v="20"/>
    <x v="0"/>
    <x v="0"/>
    <x v="3"/>
    <x v="0"/>
    <x v="0"/>
    <x v="0"/>
    <x v="0"/>
    <x v="1"/>
  </r>
  <r>
    <x v="26"/>
    <n v="70"/>
    <x v="0"/>
    <x v="21"/>
    <x v="0"/>
    <x v="0"/>
    <x v="1"/>
    <x v="0"/>
    <x v="0"/>
    <x v="0"/>
    <x v="0"/>
    <x v="1"/>
  </r>
  <r>
    <x v="26"/>
    <n v="70"/>
    <x v="0"/>
    <x v="22"/>
    <x v="0"/>
    <x v="0"/>
    <x v="2"/>
    <x v="0"/>
    <x v="0"/>
    <x v="0"/>
    <x v="0"/>
    <x v="1"/>
  </r>
  <r>
    <x v="26"/>
    <n v="70"/>
    <x v="0"/>
    <x v="23"/>
    <x v="0"/>
    <x v="0"/>
    <x v="1"/>
    <x v="0"/>
    <x v="0"/>
    <x v="0"/>
    <x v="0"/>
    <x v="1"/>
  </r>
  <r>
    <x v="26"/>
    <n v="70"/>
    <x v="0"/>
    <x v="24"/>
    <x v="0"/>
    <x v="0"/>
    <x v="4"/>
    <x v="0"/>
    <x v="0"/>
    <x v="0"/>
    <x v="0"/>
    <x v="1"/>
  </r>
  <r>
    <x v="26"/>
    <n v="70"/>
    <x v="1"/>
    <x v="0"/>
    <x v="0"/>
    <x v="0"/>
    <x v="4"/>
    <x v="0"/>
    <x v="0"/>
    <x v="0"/>
    <x v="0"/>
    <x v="2"/>
  </r>
  <r>
    <x v="26"/>
    <n v="70"/>
    <x v="1"/>
    <x v="1"/>
    <x v="0"/>
    <x v="0"/>
    <x v="0"/>
    <x v="0"/>
    <x v="0"/>
    <x v="0"/>
    <x v="0"/>
    <x v="2"/>
  </r>
  <r>
    <x v="26"/>
    <n v="70"/>
    <x v="1"/>
    <x v="2"/>
    <x v="0"/>
    <x v="0"/>
    <x v="2"/>
    <x v="0"/>
    <x v="0"/>
    <x v="0"/>
    <x v="0"/>
    <x v="2"/>
  </r>
  <r>
    <x v="26"/>
    <n v="70"/>
    <x v="1"/>
    <x v="3"/>
    <x v="0"/>
    <x v="0"/>
    <x v="1"/>
    <x v="0"/>
    <x v="0"/>
    <x v="0"/>
    <x v="0"/>
    <x v="2"/>
  </r>
  <r>
    <x v="26"/>
    <n v="70"/>
    <x v="1"/>
    <x v="4"/>
    <x v="0"/>
    <x v="0"/>
    <x v="4"/>
    <x v="0"/>
    <x v="0"/>
    <x v="0"/>
    <x v="0"/>
    <x v="2"/>
  </r>
  <r>
    <x v="26"/>
    <n v="70"/>
    <x v="1"/>
    <x v="5"/>
    <x v="0"/>
    <x v="0"/>
    <x v="0"/>
    <x v="0"/>
    <x v="0"/>
    <x v="0"/>
    <x v="0"/>
    <x v="2"/>
  </r>
  <r>
    <x v="26"/>
    <n v="70"/>
    <x v="1"/>
    <x v="6"/>
    <x v="0"/>
    <x v="0"/>
    <x v="2"/>
    <x v="0"/>
    <x v="0"/>
    <x v="0"/>
    <x v="0"/>
    <x v="2"/>
  </r>
  <r>
    <x v="26"/>
    <n v="70"/>
    <x v="1"/>
    <x v="7"/>
    <x v="0"/>
    <x v="0"/>
    <x v="2"/>
    <x v="0"/>
    <x v="0"/>
    <x v="0"/>
    <x v="0"/>
    <x v="2"/>
  </r>
  <r>
    <x v="26"/>
    <n v="70"/>
    <x v="1"/>
    <x v="8"/>
    <x v="0"/>
    <x v="0"/>
    <x v="1"/>
    <x v="0"/>
    <x v="0"/>
    <x v="0"/>
    <x v="0"/>
    <x v="2"/>
  </r>
  <r>
    <x v="26"/>
    <n v="70"/>
    <x v="1"/>
    <x v="9"/>
    <x v="0"/>
    <x v="0"/>
    <x v="1"/>
    <x v="0"/>
    <x v="0"/>
    <x v="0"/>
    <x v="0"/>
    <x v="2"/>
  </r>
  <r>
    <x v="26"/>
    <n v="70"/>
    <x v="1"/>
    <x v="10"/>
    <x v="0"/>
    <x v="0"/>
    <x v="3"/>
    <x v="0"/>
    <x v="0"/>
    <x v="0"/>
    <x v="0"/>
    <x v="2"/>
  </r>
  <r>
    <x v="26"/>
    <n v="70"/>
    <x v="1"/>
    <x v="11"/>
    <x v="0"/>
    <x v="0"/>
    <x v="2"/>
    <x v="0"/>
    <x v="0"/>
    <x v="0"/>
    <x v="0"/>
    <x v="2"/>
  </r>
  <r>
    <x v="26"/>
    <n v="70"/>
    <x v="1"/>
    <x v="12"/>
    <x v="0"/>
    <x v="0"/>
    <x v="3"/>
    <x v="0"/>
    <x v="0"/>
    <x v="0"/>
    <x v="0"/>
    <x v="2"/>
  </r>
  <r>
    <x v="26"/>
    <n v="70"/>
    <x v="1"/>
    <x v="13"/>
    <x v="0"/>
    <x v="0"/>
    <x v="3"/>
    <x v="0"/>
    <x v="0"/>
    <x v="0"/>
    <x v="0"/>
    <x v="2"/>
  </r>
  <r>
    <x v="26"/>
    <n v="70"/>
    <x v="1"/>
    <x v="14"/>
    <x v="0"/>
    <x v="0"/>
    <x v="4"/>
    <x v="0"/>
    <x v="0"/>
    <x v="0"/>
    <x v="0"/>
    <x v="2"/>
  </r>
  <r>
    <x v="26"/>
    <n v="70"/>
    <x v="1"/>
    <x v="15"/>
    <x v="0"/>
    <x v="0"/>
    <x v="1"/>
    <x v="0"/>
    <x v="0"/>
    <x v="0"/>
    <x v="0"/>
    <x v="2"/>
  </r>
  <r>
    <x v="26"/>
    <n v="70"/>
    <x v="1"/>
    <x v="16"/>
    <x v="0"/>
    <x v="0"/>
    <x v="0"/>
    <x v="0"/>
    <x v="0"/>
    <x v="0"/>
    <x v="0"/>
    <x v="2"/>
  </r>
  <r>
    <x v="26"/>
    <n v="70"/>
    <x v="1"/>
    <x v="17"/>
    <x v="0"/>
    <x v="0"/>
    <x v="3"/>
    <x v="0"/>
    <x v="0"/>
    <x v="0"/>
    <x v="0"/>
    <x v="2"/>
  </r>
  <r>
    <x v="26"/>
    <n v="70"/>
    <x v="1"/>
    <x v="18"/>
    <x v="0"/>
    <x v="0"/>
    <x v="3"/>
    <x v="0"/>
    <x v="0"/>
    <x v="0"/>
    <x v="0"/>
    <x v="2"/>
  </r>
  <r>
    <x v="26"/>
    <n v="70"/>
    <x v="1"/>
    <x v="19"/>
    <x v="0"/>
    <x v="0"/>
    <x v="2"/>
    <x v="0"/>
    <x v="0"/>
    <x v="0"/>
    <x v="0"/>
    <x v="2"/>
  </r>
  <r>
    <x v="26"/>
    <n v="70"/>
    <x v="1"/>
    <x v="20"/>
    <x v="0"/>
    <x v="0"/>
    <x v="4"/>
    <x v="0"/>
    <x v="0"/>
    <x v="0"/>
    <x v="0"/>
    <x v="2"/>
  </r>
  <r>
    <x v="26"/>
    <n v="70"/>
    <x v="1"/>
    <x v="21"/>
    <x v="0"/>
    <x v="0"/>
    <x v="1"/>
    <x v="0"/>
    <x v="0"/>
    <x v="0"/>
    <x v="0"/>
    <x v="2"/>
  </r>
  <r>
    <x v="26"/>
    <n v="70"/>
    <x v="1"/>
    <x v="22"/>
    <x v="0"/>
    <x v="0"/>
    <x v="3"/>
    <x v="0"/>
    <x v="0"/>
    <x v="0"/>
    <x v="0"/>
    <x v="2"/>
  </r>
  <r>
    <x v="26"/>
    <n v="70"/>
    <x v="1"/>
    <x v="23"/>
    <x v="0"/>
    <x v="0"/>
    <x v="4"/>
    <x v="0"/>
    <x v="0"/>
    <x v="0"/>
    <x v="0"/>
    <x v="2"/>
  </r>
  <r>
    <x v="26"/>
    <n v="70"/>
    <x v="1"/>
    <x v="24"/>
    <x v="0"/>
    <x v="0"/>
    <x v="2"/>
    <x v="0"/>
    <x v="0"/>
    <x v="0"/>
    <x v="0"/>
    <x v="2"/>
  </r>
  <r>
    <x v="26"/>
    <n v="70"/>
    <x v="1"/>
    <x v="25"/>
    <x v="0"/>
    <x v="0"/>
    <x v="4"/>
    <x v="0"/>
    <x v="0"/>
    <x v="0"/>
    <x v="0"/>
    <x v="2"/>
  </r>
  <r>
    <x v="26"/>
    <n v="70"/>
    <x v="1"/>
    <x v="26"/>
    <x v="0"/>
    <x v="0"/>
    <x v="1"/>
    <x v="0"/>
    <x v="0"/>
    <x v="0"/>
    <x v="0"/>
    <x v="2"/>
  </r>
  <r>
    <x v="26"/>
    <n v="70"/>
    <x v="2"/>
    <x v="0"/>
    <x v="0"/>
    <x v="0"/>
    <x v="4"/>
    <x v="0"/>
    <x v="0"/>
    <x v="0"/>
    <x v="0"/>
    <x v="0"/>
  </r>
  <r>
    <x v="26"/>
    <n v="70"/>
    <x v="2"/>
    <x v="1"/>
    <x v="0"/>
    <x v="0"/>
    <x v="1"/>
    <x v="0"/>
    <x v="0"/>
    <x v="0"/>
    <x v="0"/>
    <x v="0"/>
  </r>
  <r>
    <x v="26"/>
    <n v="70"/>
    <x v="2"/>
    <x v="2"/>
    <x v="0"/>
    <x v="0"/>
    <x v="4"/>
    <x v="0"/>
    <x v="0"/>
    <x v="0"/>
    <x v="0"/>
    <x v="0"/>
  </r>
  <r>
    <x v="26"/>
    <n v="70"/>
    <x v="2"/>
    <x v="3"/>
    <x v="0"/>
    <x v="0"/>
    <x v="2"/>
    <x v="0"/>
    <x v="0"/>
    <x v="0"/>
    <x v="0"/>
    <x v="0"/>
  </r>
  <r>
    <x v="26"/>
    <n v="70"/>
    <x v="2"/>
    <x v="4"/>
    <x v="0"/>
    <x v="0"/>
    <x v="3"/>
    <x v="0"/>
    <x v="0"/>
    <x v="0"/>
    <x v="0"/>
    <x v="0"/>
  </r>
  <r>
    <x v="26"/>
    <n v="70"/>
    <x v="2"/>
    <x v="5"/>
    <x v="0"/>
    <x v="0"/>
    <x v="3"/>
    <x v="0"/>
    <x v="0"/>
    <x v="0"/>
    <x v="0"/>
    <x v="0"/>
  </r>
  <r>
    <x v="26"/>
    <n v="70"/>
    <x v="2"/>
    <x v="6"/>
    <x v="0"/>
    <x v="0"/>
    <x v="0"/>
    <x v="0"/>
    <x v="0"/>
    <x v="0"/>
    <x v="0"/>
    <x v="0"/>
  </r>
  <r>
    <x v="26"/>
    <n v="70"/>
    <x v="2"/>
    <x v="7"/>
    <x v="0"/>
    <x v="0"/>
    <x v="4"/>
    <x v="0"/>
    <x v="0"/>
    <x v="0"/>
    <x v="0"/>
    <x v="0"/>
  </r>
  <r>
    <x v="26"/>
    <n v="70"/>
    <x v="2"/>
    <x v="8"/>
    <x v="0"/>
    <x v="0"/>
    <x v="3"/>
    <x v="0"/>
    <x v="0"/>
    <x v="0"/>
    <x v="0"/>
    <x v="0"/>
  </r>
  <r>
    <x v="26"/>
    <n v="70"/>
    <x v="2"/>
    <x v="9"/>
    <x v="0"/>
    <x v="0"/>
    <x v="2"/>
    <x v="0"/>
    <x v="0"/>
    <x v="0"/>
    <x v="0"/>
    <x v="0"/>
  </r>
  <r>
    <x v="26"/>
    <n v="70"/>
    <x v="2"/>
    <x v="10"/>
    <x v="0"/>
    <x v="0"/>
    <x v="3"/>
    <x v="0"/>
    <x v="0"/>
    <x v="0"/>
    <x v="0"/>
    <x v="0"/>
  </r>
  <r>
    <x v="26"/>
    <n v="70"/>
    <x v="2"/>
    <x v="11"/>
    <x v="0"/>
    <x v="0"/>
    <x v="3"/>
    <x v="0"/>
    <x v="0"/>
    <x v="0"/>
    <x v="0"/>
    <x v="0"/>
  </r>
  <r>
    <x v="26"/>
    <n v="70"/>
    <x v="2"/>
    <x v="12"/>
    <x v="0"/>
    <x v="0"/>
    <x v="0"/>
    <x v="0"/>
    <x v="0"/>
    <x v="0"/>
    <x v="0"/>
    <x v="0"/>
  </r>
  <r>
    <x v="26"/>
    <n v="70"/>
    <x v="2"/>
    <x v="13"/>
    <x v="0"/>
    <x v="0"/>
    <x v="1"/>
    <x v="0"/>
    <x v="0"/>
    <x v="0"/>
    <x v="0"/>
    <x v="0"/>
  </r>
  <r>
    <x v="26"/>
    <n v="70"/>
    <x v="2"/>
    <x v="14"/>
    <x v="0"/>
    <x v="0"/>
    <x v="4"/>
    <x v="0"/>
    <x v="0"/>
    <x v="0"/>
    <x v="0"/>
    <x v="0"/>
  </r>
  <r>
    <x v="26"/>
    <n v="70"/>
    <x v="2"/>
    <x v="15"/>
    <x v="0"/>
    <x v="0"/>
    <x v="2"/>
    <x v="0"/>
    <x v="0"/>
    <x v="0"/>
    <x v="0"/>
    <x v="0"/>
  </r>
  <r>
    <x v="26"/>
    <n v="70"/>
    <x v="2"/>
    <x v="16"/>
    <x v="0"/>
    <x v="0"/>
    <x v="2"/>
    <x v="0"/>
    <x v="0"/>
    <x v="0"/>
    <x v="0"/>
    <x v="0"/>
  </r>
  <r>
    <x v="26"/>
    <n v="70"/>
    <x v="2"/>
    <x v="17"/>
    <x v="0"/>
    <x v="0"/>
    <x v="0"/>
    <x v="0"/>
    <x v="0"/>
    <x v="0"/>
    <x v="0"/>
    <x v="0"/>
  </r>
  <r>
    <x v="26"/>
    <n v="70"/>
    <x v="2"/>
    <x v="18"/>
    <x v="0"/>
    <x v="0"/>
    <x v="2"/>
    <x v="0"/>
    <x v="0"/>
    <x v="0"/>
    <x v="0"/>
    <x v="0"/>
  </r>
  <r>
    <x v="26"/>
    <n v="70"/>
    <x v="2"/>
    <x v="19"/>
    <x v="0"/>
    <x v="0"/>
    <x v="4"/>
    <x v="0"/>
    <x v="0"/>
    <x v="0"/>
    <x v="0"/>
    <x v="0"/>
  </r>
  <r>
    <x v="26"/>
    <n v="70"/>
    <x v="2"/>
    <x v="20"/>
    <x v="0"/>
    <x v="0"/>
    <x v="0"/>
    <x v="0"/>
    <x v="0"/>
    <x v="0"/>
    <x v="0"/>
    <x v="0"/>
  </r>
  <r>
    <x v="26"/>
    <n v="70"/>
    <x v="2"/>
    <x v="21"/>
    <x v="0"/>
    <x v="0"/>
    <x v="0"/>
    <x v="0"/>
    <x v="0"/>
    <x v="0"/>
    <x v="0"/>
    <x v="0"/>
  </r>
  <r>
    <x v="26"/>
    <n v="70"/>
    <x v="2"/>
    <x v="22"/>
    <x v="0"/>
    <x v="0"/>
    <x v="3"/>
    <x v="0"/>
    <x v="0"/>
    <x v="0"/>
    <x v="0"/>
    <x v="0"/>
  </r>
  <r>
    <x v="26"/>
    <n v="70"/>
    <x v="3"/>
    <x v="0"/>
    <x v="0"/>
    <x v="0"/>
    <x v="0"/>
    <x v="0"/>
    <x v="0"/>
    <x v="0"/>
    <x v="0"/>
    <x v="1"/>
  </r>
  <r>
    <x v="26"/>
    <n v="70"/>
    <x v="3"/>
    <x v="1"/>
    <x v="0"/>
    <x v="0"/>
    <x v="1"/>
    <x v="0"/>
    <x v="0"/>
    <x v="0"/>
    <x v="0"/>
    <x v="1"/>
  </r>
  <r>
    <x v="26"/>
    <n v="70"/>
    <x v="3"/>
    <x v="2"/>
    <x v="0"/>
    <x v="0"/>
    <x v="0"/>
    <x v="0"/>
    <x v="0"/>
    <x v="0"/>
    <x v="0"/>
    <x v="1"/>
  </r>
  <r>
    <x v="26"/>
    <n v="70"/>
    <x v="3"/>
    <x v="3"/>
    <x v="0"/>
    <x v="0"/>
    <x v="1"/>
    <x v="0"/>
    <x v="0"/>
    <x v="0"/>
    <x v="0"/>
    <x v="1"/>
  </r>
  <r>
    <x v="26"/>
    <n v="70"/>
    <x v="3"/>
    <x v="4"/>
    <x v="0"/>
    <x v="0"/>
    <x v="4"/>
    <x v="0"/>
    <x v="0"/>
    <x v="0"/>
    <x v="0"/>
    <x v="1"/>
  </r>
  <r>
    <x v="26"/>
    <n v="70"/>
    <x v="3"/>
    <x v="5"/>
    <x v="0"/>
    <x v="0"/>
    <x v="0"/>
    <x v="0"/>
    <x v="0"/>
    <x v="0"/>
    <x v="0"/>
    <x v="1"/>
  </r>
  <r>
    <x v="26"/>
    <n v="70"/>
    <x v="3"/>
    <x v="6"/>
    <x v="0"/>
    <x v="0"/>
    <x v="1"/>
    <x v="0"/>
    <x v="0"/>
    <x v="0"/>
    <x v="0"/>
    <x v="1"/>
  </r>
  <r>
    <x v="26"/>
    <n v="70"/>
    <x v="3"/>
    <x v="7"/>
    <x v="0"/>
    <x v="0"/>
    <x v="2"/>
    <x v="0"/>
    <x v="0"/>
    <x v="0"/>
    <x v="0"/>
    <x v="1"/>
  </r>
  <r>
    <x v="26"/>
    <n v="70"/>
    <x v="3"/>
    <x v="8"/>
    <x v="0"/>
    <x v="0"/>
    <x v="2"/>
    <x v="0"/>
    <x v="0"/>
    <x v="0"/>
    <x v="0"/>
    <x v="1"/>
  </r>
  <r>
    <x v="26"/>
    <n v="70"/>
    <x v="3"/>
    <x v="9"/>
    <x v="0"/>
    <x v="0"/>
    <x v="4"/>
    <x v="0"/>
    <x v="0"/>
    <x v="0"/>
    <x v="0"/>
    <x v="1"/>
  </r>
  <r>
    <x v="26"/>
    <n v="70"/>
    <x v="3"/>
    <x v="10"/>
    <x v="0"/>
    <x v="0"/>
    <x v="1"/>
    <x v="0"/>
    <x v="0"/>
    <x v="0"/>
    <x v="0"/>
    <x v="1"/>
  </r>
  <r>
    <x v="26"/>
    <n v="70"/>
    <x v="3"/>
    <x v="11"/>
    <x v="0"/>
    <x v="0"/>
    <x v="4"/>
    <x v="0"/>
    <x v="0"/>
    <x v="0"/>
    <x v="0"/>
    <x v="1"/>
  </r>
  <r>
    <x v="26"/>
    <n v="70"/>
    <x v="3"/>
    <x v="12"/>
    <x v="0"/>
    <x v="0"/>
    <x v="2"/>
    <x v="0"/>
    <x v="0"/>
    <x v="0"/>
    <x v="0"/>
    <x v="1"/>
  </r>
  <r>
    <x v="26"/>
    <n v="70"/>
    <x v="3"/>
    <x v="13"/>
    <x v="0"/>
    <x v="0"/>
    <x v="4"/>
    <x v="0"/>
    <x v="0"/>
    <x v="0"/>
    <x v="0"/>
    <x v="1"/>
  </r>
  <r>
    <x v="26"/>
    <n v="70"/>
    <x v="3"/>
    <x v="14"/>
    <x v="0"/>
    <x v="0"/>
    <x v="1"/>
    <x v="0"/>
    <x v="0"/>
    <x v="0"/>
    <x v="0"/>
    <x v="1"/>
  </r>
  <r>
    <x v="26"/>
    <n v="70"/>
    <x v="3"/>
    <x v="15"/>
    <x v="0"/>
    <x v="0"/>
    <x v="1"/>
    <x v="0"/>
    <x v="0"/>
    <x v="0"/>
    <x v="0"/>
    <x v="1"/>
  </r>
  <r>
    <x v="26"/>
    <n v="70"/>
    <x v="3"/>
    <x v="16"/>
    <x v="0"/>
    <x v="0"/>
    <x v="4"/>
    <x v="0"/>
    <x v="0"/>
    <x v="0"/>
    <x v="0"/>
    <x v="1"/>
  </r>
  <r>
    <x v="26"/>
    <n v="70"/>
    <x v="3"/>
    <x v="17"/>
    <x v="0"/>
    <x v="0"/>
    <x v="2"/>
    <x v="0"/>
    <x v="0"/>
    <x v="0"/>
    <x v="0"/>
    <x v="1"/>
  </r>
  <r>
    <x v="26"/>
    <n v="70"/>
    <x v="3"/>
    <x v="18"/>
    <x v="0"/>
    <x v="0"/>
    <x v="3"/>
    <x v="0"/>
    <x v="0"/>
    <x v="0"/>
    <x v="0"/>
    <x v="1"/>
  </r>
  <r>
    <x v="26"/>
    <n v="70"/>
    <x v="3"/>
    <x v="19"/>
    <x v="0"/>
    <x v="0"/>
    <x v="0"/>
    <x v="0"/>
    <x v="0"/>
    <x v="0"/>
    <x v="0"/>
    <x v="1"/>
  </r>
  <r>
    <x v="26"/>
    <n v="70"/>
    <x v="3"/>
    <x v="20"/>
    <x v="0"/>
    <x v="0"/>
    <x v="2"/>
    <x v="0"/>
    <x v="0"/>
    <x v="0"/>
    <x v="0"/>
    <x v="1"/>
  </r>
  <r>
    <x v="26"/>
    <n v="70"/>
    <x v="3"/>
    <x v="21"/>
    <x v="0"/>
    <x v="0"/>
    <x v="3"/>
    <x v="0"/>
    <x v="0"/>
    <x v="0"/>
    <x v="0"/>
    <x v="1"/>
  </r>
  <r>
    <x v="26"/>
    <n v="70"/>
    <x v="3"/>
    <x v="22"/>
    <x v="0"/>
    <x v="0"/>
    <x v="3"/>
    <x v="0"/>
    <x v="0"/>
    <x v="0"/>
    <x v="0"/>
    <x v="1"/>
  </r>
  <r>
    <x v="26"/>
    <n v="70"/>
    <x v="3"/>
    <x v="23"/>
    <x v="0"/>
    <x v="0"/>
    <x v="1"/>
    <x v="0"/>
    <x v="0"/>
    <x v="0"/>
    <x v="0"/>
    <x v="1"/>
  </r>
  <r>
    <x v="26"/>
    <n v="70"/>
    <x v="3"/>
    <x v="24"/>
    <x v="0"/>
    <x v="0"/>
    <x v="3"/>
    <x v="0"/>
    <x v="0"/>
    <x v="0"/>
    <x v="0"/>
    <x v="1"/>
  </r>
  <r>
    <x v="26"/>
    <n v="70"/>
    <x v="3"/>
    <x v="25"/>
    <x v="0"/>
    <x v="0"/>
    <x v="3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27"/>
    <n v="71"/>
    <x v="0"/>
    <x v="0"/>
    <x v="0"/>
    <x v="0"/>
    <x v="2"/>
    <x v="0"/>
    <x v="0"/>
    <x v="0"/>
    <x v="0"/>
    <x v="1"/>
  </r>
  <r>
    <x v="27"/>
    <n v="71"/>
    <x v="0"/>
    <x v="1"/>
    <x v="0"/>
    <x v="0"/>
    <x v="3"/>
    <x v="0"/>
    <x v="0"/>
    <x v="0"/>
    <x v="0"/>
    <x v="1"/>
  </r>
  <r>
    <x v="27"/>
    <n v="71"/>
    <x v="0"/>
    <x v="2"/>
    <x v="0"/>
    <x v="0"/>
    <x v="3"/>
    <x v="0"/>
    <x v="0"/>
    <x v="0"/>
    <x v="0"/>
    <x v="1"/>
  </r>
  <r>
    <x v="27"/>
    <n v="71"/>
    <x v="0"/>
    <x v="3"/>
    <x v="0"/>
    <x v="0"/>
    <x v="3"/>
    <x v="0"/>
    <x v="0"/>
    <x v="0"/>
    <x v="0"/>
    <x v="1"/>
  </r>
  <r>
    <x v="27"/>
    <n v="71"/>
    <x v="0"/>
    <x v="4"/>
    <x v="0"/>
    <x v="0"/>
    <x v="2"/>
    <x v="0"/>
    <x v="0"/>
    <x v="0"/>
    <x v="0"/>
    <x v="1"/>
  </r>
  <r>
    <x v="27"/>
    <n v="71"/>
    <x v="0"/>
    <x v="5"/>
    <x v="0"/>
    <x v="0"/>
    <x v="3"/>
    <x v="0"/>
    <x v="0"/>
    <x v="0"/>
    <x v="0"/>
    <x v="1"/>
  </r>
  <r>
    <x v="27"/>
    <n v="71"/>
    <x v="0"/>
    <x v="6"/>
    <x v="0"/>
    <x v="0"/>
    <x v="2"/>
    <x v="0"/>
    <x v="0"/>
    <x v="0"/>
    <x v="0"/>
    <x v="1"/>
  </r>
  <r>
    <x v="27"/>
    <n v="71"/>
    <x v="0"/>
    <x v="7"/>
    <x v="0"/>
    <x v="0"/>
    <x v="3"/>
    <x v="0"/>
    <x v="0"/>
    <x v="0"/>
    <x v="0"/>
    <x v="1"/>
  </r>
  <r>
    <x v="27"/>
    <n v="71"/>
    <x v="0"/>
    <x v="8"/>
    <x v="0"/>
    <x v="0"/>
    <x v="0"/>
    <x v="0"/>
    <x v="0"/>
    <x v="0"/>
    <x v="0"/>
    <x v="1"/>
  </r>
  <r>
    <x v="27"/>
    <n v="71"/>
    <x v="0"/>
    <x v="9"/>
    <x v="0"/>
    <x v="0"/>
    <x v="1"/>
    <x v="0"/>
    <x v="0"/>
    <x v="0"/>
    <x v="0"/>
    <x v="1"/>
  </r>
  <r>
    <x v="27"/>
    <n v="71"/>
    <x v="0"/>
    <x v="10"/>
    <x v="0"/>
    <x v="0"/>
    <x v="2"/>
    <x v="0"/>
    <x v="0"/>
    <x v="0"/>
    <x v="0"/>
    <x v="1"/>
  </r>
  <r>
    <x v="27"/>
    <n v="71"/>
    <x v="0"/>
    <x v="11"/>
    <x v="0"/>
    <x v="0"/>
    <x v="4"/>
    <x v="0"/>
    <x v="0"/>
    <x v="0"/>
    <x v="0"/>
    <x v="1"/>
  </r>
  <r>
    <x v="27"/>
    <n v="71"/>
    <x v="0"/>
    <x v="12"/>
    <x v="0"/>
    <x v="0"/>
    <x v="0"/>
    <x v="0"/>
    <x v="0"/>
    <x v="0"/>
    <x v="0"/>
    <x v="1"/>
  </r>
  <r>
    <x v="27"/>
    <n v="71"/>
    <x v="0"/>
    <x v="13"/>
    <x v="0"/>
    <x v="0"/>
    <x v="1"/>
    <x v="0"/>
    <x v="0"/>
    <x v="0"/>
    <x v="0"/>
    <x v="1"/>
  </r>
  <r>
    <x v="27"/>
    <n v="71"/>
    <x v="0"/>
    <x v="14"/>
    <x v="0"/>
    <x v="0"/>
    <x v="4"/>
    <x v="0"/>
    <x v="0"/>
    <x v="0"/>
    <x v="0"/>
    <x v="1"/>
  </r>
  <r>
    <x v="27"/>
    <n v="71"/>
    <x v="0"/>
    <x v="15"/>
    <x v="0"/>
    <x v="0"/>
    <x v="4"/>
    <x v="0"/>
    <x v="0"/>
    <x v="0"/>
    <x v="0"/>
    <x v="1"/>
  </r>
  <r>
    <x v="27"/>
    <n v="71"/>
    <x v="0"/>
    <x v="16"/>
    <x v="0"/>
    <x v="0"/>
    <x v="4"/>
    <x v="0"/>
    <x v="0"/>
    <x v="0"/>
    <x v="0"/>
    <x v="1"/>
  </r>
  <r>
    <x v="27"/>
    <n v="71"/>
    <x v="0"/>
    <x v="17"/>
    <x v="0"/>
    <x v="0"/>
    <x v="1"/>
    <x v="0"/>
    <x v="0"/>
    <x v="0"/>
    <x v="0"/>
    <x v="1"/>
  </r>
  <r>
    <x v="27"/>
    <n v="71"/>
    <x v="0"/>
    <x v="18"/>
    <x v="0"/>
    <x v="0"/>
    <x v="0"/>
    <x v="0"/>
    <x v="0"/>
    <x v="0"/>
    <x v="0"/>
    <x v="1"/>
  </r>
  <r>
    <x v="27"/>
    <n v="71"/>
    <x v="0"/>
    <x v="19"/>
    <x v="0"/>
    <x v="0"/>
    <x v="1"/>
    <x v="0"/>
    <x v="0"/>
    <x v="0"/>
    <x v="0"/>
    <x v="1"/>
  </r>
  <r>
    <x v="27"/>
    <n v="71"/>
    <x v="0"/>
    <x v="20"/>
    <x v="0"/>
    <x v="0"/>
    <x v="1"/>
    <x v="0"/>
    <x v="0"/>
    <x v="0"/>
    <x v="0"/>
    <x v="1"/>
  </r>
  <r>
    <x v="27"/>
    <n v="71"/>
    <x v="0"/>
    <x v="21"/>
    <x v="0"/>
    <x v="0"/>
    <x v="2"/>
    <x v="0"/>
    <x v="0"/>
    <x v="0"/>
    <x v="0"/>
    <x v="1"/>
  </r>
  <r>
    <x v="27"/>
    <n v="71"/>
    <x v="0"/>
    <x v="22"/>
    <x v="0"/>
    <x v="0"/>
    <x v="1"/>
    <x v="0"/>
    <x v="0"/>
    <x v="0"/>
    <x v="0"/>
    <x v="1"/>
  </r>
  <r>
    <x v="27"/>
    <n v="71"/>
    <x v="0"/>
    <x v="23"/>
    <x v="0"/>
    <x v="0"/>
    <x v="2"/>
    <x v="0"/>
    <x v="0"/>
    <x v="0"/>
    <x v="0"/>
    <x v="1"/>
  </r>
  <r>
    <x v="27"/>
    <n v="71"/>
    <x v="0"/>
    <x v="24"/>
    <x v="0"/>
    <x v="0"/>
    <x v="3"/>
    <x v="0"/>
    <x v="0"/>
    <x v="0"/>
    <x v="0"/>
    <x v="1"/>
  </r>
  <r>
    <x v="27"/>
    <n v="71"/>
    <x v="1"/>
    <x v="0"/>
    <x v="0"/>
    <x v="0"/>
    <x v="2"/>
    <x v="0"/>
    <x v="0"/>
    <x v="0"/>
    <x v="0"/>
    <x v="0"/>
  </r>
  <r>
    <x v="27"/>
    <n v="71"/>
    <x v="1"/>
    <x v="1"/>
    <x v="0"/>
    <x v="0"/>
    <x v="0"/>
    <x v="0"/>
    <x v="0"/>
    <x v="0"/>
    <x v="0"/>
    <x v="0"/>
  </r>
  <r>
    <x v="27"/>
    <n v="71"/>
    <x v="1"/>
    <x v="2"/>
    <x v="0"/>
    <x v="0"/>
    <x v="2"/>
    <x v="0"/>
    <x v="0"/>
    <x v="0"/>
    <x v="0"/>
    <x v="0"/>
  </r>
  <r>
    <x v="27"/>
    <n v="71"/>
    <x v="1"/>
    <x v="3"/>
    <x v="0"/>
    <x v="0"/>
    <x v="3"/>
    <x v="0"/>
    <x v="0"/>
    <x v="0"/>
    <x v="0"/>
    <x v="0"/>
  </r>
  <r>
    <x v="27"/>
    <n v="71"/>
    <x v="1"/>
    <x v="4"/>
    <x v="0"/>
    <x v="0"/>
    <x v="0"/>
    <x v="0"/>
    <x v="0"/>
    <x v="0"/>
    <x v="0"/>
    <x v="0"/>
  </r>
  <r>
    <x v="27"/>
    <n v="71"/>
    <x v="1"/>
    <x v="5"/>
    <x v="0"/>
    <x v="0"/>
    <x v="0"/>
    <x v="0"/>
    <x v="0"/>
    <x v="0"/>
    <x v="0"/>
    <x v="0"/>
  </r>
  <r>
    <x v="27"/>
    <n v="71"/>
    <x v="1"/>
    <x v="6"/>
    <x v="0"/>
    <x v="0"/>
    <x v="4"/>
    <x v="0"/>
    <x v="0"/>
    <x v="0"/>
    <x v="0"/>
    <x v="0"/>
  </r>
  <r>
    <x v="27"/>
    <n v="71"/>
    <x v="1"/>
    <x v="7"/>
    <x v="0"/>
    <x v="0"/>
    <x v="1"/>
    <x v="0"/>
    <x v="0"/>
    <x v="0"/>
    <x v="0"/>
    <x v="0"/>
  </r>
  <r>
    <x v="27"/>
    <n v="71"/>
    <x v="1"/>
    <x v="8"/>
    <x v="0"/>
    <x v="0"/>
    <x v="4"/>
    <x v="0"/>
    <x v="0"/>
    <x v="0"/>
    <x v="0"/>
    <x v="0"/>
  </r>
  <r>
    <x v="27"/>
    <n v="71"/>
    <x v="1"/>
    <x v="9"/>
    <x v="0"/>
    <x v="0"/>
    <x v="1"/>
    <x v="0"/>
    <x v="0"/>
    <x v="0"/>
    <x v="0"/>
    <x v="0"/>
  </r>
  <r>
    <x v="27"/>
    <n v="71"/>
    <x v="1"/>
    <x v="10"/>
    <x v="0"/>
    <x v="0"/>
    <x v="2"/>
    <x v="0"/>
    <x v="0"/>
    <x v="0"/>
    <x v="0"/>
    <x v="0"/>
  </r>
  <r>
    <x v="27"/>
    <n v="71"/>
    <x v="1"/>
    <x v="11"/>
    <x v="0"/>
    <x v="0"/>
    <x v="0"/>
    <x v="0"/>
    <x v="0"/>
    <x v="0"/>
    <x v="0"/>
    <x v="0"/>
  </r>
  <r>
    <x v="27"/>
    <n v="71"/>
    <x v="1"/>
    <x v="12"/>
    <x v="0"/>
    <x v="0"/>
    <x v="0"/>
    <x v="0"/>
    <x v="0"/>
    <x v="0"/>
    <x v="0"/>
    <x v="0"/>
  </r>
  <r>
    <x v="27"/>
    <n v="71"/>
    <x v="1"/>
    <x v="13"/>
    <x v="0"/>
    <x v="0"/>
    <x v="1"/>
    <x v="0"/>
    <x v="0"/>
    <x v="0"/>
    <x v="0"/>
    <x v="0"/>
  </r>
  <r>
    <x v="27"/>
    <n v="71"/>
    <x v="1"/>
    <x v="14"/>
    <x v="0"/>
    <x v="0"/>
    <x v="4"/>
    <x v="0"/>
    <x v="0"/>
    <x v="0"/>
    <x v="0"/>
    <x v="0"/>
  </r>
  <r>
    <x v="27"/>
    <n v="71"/>
    <x v="1"/>
    <x v="15"/>
    <x v="0"/>
    <x v="0"/>
    <x v="3"/>
    <x v="0"/>
    <x v="0"/>
    <x v="0"/>
    <x v="0"/>
    <x v="0"/>
  </r>
  <r>
    <x v="27"/>
    <n v="71"/>
    <x v="1"/>
    <x v="16"/>
    <x v="0"/>
    <x v="0"/>
    <x v="1"/>
    <x v="0"/>
    <x v="0"/>
    <x v="0"/>
    <x v="0"/>
    <x v="0"/>
  </r>
  <r>
    <x v="27"/>
    <n v="71"/>
    <x v="1"/>
    <x v="17"/>
    <x v="0"/>
    <x v="0"/>
    <x v="0"/>
    <x v="0"/>
    <x v="0"/>
    <x v="0"/>
    <x v="0"/>
    <x v="0"/>
  </r>
  <r>
    <x v="27"/>
    <n v="71"/>
    <x v="1"/>
    <x v="18"/>
    <x v="0"/>
    <x v="0"/>
    <x v="1"/>
    <x v="0"/>
    <x v="0"/>
    <x v="0"/>
    <x v="0"/>
    <x v="0"/>
  </r>
  <r>
    <x v="27"/>
    <n v="71"/>
    <x v="1"/>
    <x v="19"/>
    <x v="0"/>
    <x v="0"/>
    <x v="2"/>
    <x v="0"/>
    <x v="0"/>
    <x v="0"/>
    <x v="0"/>
    <x v="0"/>
  </r>
  <r>
    <x v="27"/>
    <n v="71"/>
    <x v="1"/>
    <x v="20"/>
    <x v="0"/>
    <x v="0"/>
    <x v="0"/>
    <x v="0"/>
    <x v="0"/>
    <x v="0"/>
    <x v="0"/>
    <x v="0"/>
  </r>
  <r>
    <x v="27"/>
    <n v="71"/>
    <x v="1"/>
    <x v="21"/>
    <x v="0"/>
    <x v="0"/>
    <x v="2"/>
    <x v="0"/>
    <x v="0"/>
    <x v="0"/>
    <x v="0"/>
    <x v="0"/>
  </r>
  <r>
    <x v="27"/>
    <n v="71"/>
    <x v="1"/>
    <x v="22"/>
    <x v="0"/>
    <x v="0"/>
    <x v="4"/>
    <x v="0"/>
    <x v="0"/>
    <x v="0"/>
    <x v="0"/>
    <x v="0"/>
  </r>
  <r>
    <x v="27"/>
    <n v="71"/>
    <x v="2"/>
    <x v="0"/>
    <x v="0"/>
    <x v="0"/>
    <x v="1"/>
    <x v="0"/>
    <x v="0"/>
    <x v="0"/>
    <x v="0"/>
    <x v="1"/>
  </r>
  <r>
    <x v="27"/>
    <n v="71"/>
    <x v="2"/>
    <x v="1"/>
    <x v="0"/>
    <x v="0"/>
    <x v="3"/>
    <x v="0"/>
    <x v="0"/>
    <x v="0"/>
    <x v="0"/>
    <x v="1"/>
  </r>
  <r>
    <x v="27"/>
    <n v="71"/>
    <x v="2"/>
    <x v="2"/>
    <x v="0"/>
    <x v="0"/>
    <x v="4"/>
    <x v="0"/>
    <x v="0"/>
    <x v="0"/>
    <x v="0"/>
    <x v="1"/>
  </r>
  <r>
    <x v="27"/>
    <n v="71"/>
    <x v="2"/>
    <x v="3"/>
    <x v="0"/>
    <x v="0"/>
    <x v="2"/>
    <x v="0"/>
    <x v="0"/>
    <x v="0"/>
    <x v="0"/>
    <x v="1"/>
  </r>
  <r>
    <x v="27"/>
    <n v="71"/>
    <x v="2"/>
    <x v="4"/>
    <x v="0"/>
    <x v="0"/>
    <x v="1"/>
    <x v="0"/>
    <x v="0"/>
    <x v="0"/>
    <x v="0"/>
    <x v="1"/>
  </r>
  <r>
    <x v="27"/>
    <n v="71"/>
    <x v="2"/>
    <x v="5"/>
    <x v="0"/>
    <x v="0"/>
    <x v="3"/>
    <x v="0"/>
    <x v="0"/>
    <x v="0"/>
    <x v="0"/>
    <x v="1"/>
  </r>
  <r>
    <x v="27"/>
    <n v="71"/>
    <x v="2"/>
    <x v="6"/>
    <x v="0"/>
    <x v="0"/>
    <x v="0"/>
    <x v="0"/>
    <x v="0"/>
    <x v="0"/>
    <x v="0"/>
    <x v="1"/>
  </r>
  <r>
    <x v="27"/>
    <n v="71"/>
    <x v="2"/>
    <x v="7"/>
    <x v="0"/>
    <x v="0"/>
    <x v="1"/>
    <x v="0"/>
    <x v="0"/>
    <x v="0"/>
    <x v="0"/>
    <x v="1"/>
  </r>
  <r>
    <x v="27"/>
    <n v="71"/>
    <x v="2"/>
    <x v="8"/>
    <x v="0"/>
    <x v="0"/>
    <x v="3"/>
    <x v="0"/>
    <x v="0"/>
    <x v="0"/>
    <x v="0"/>
    <x v="1"/>
  </r>
  <r>
    <x v="27"/>
    <n v="71"/>
    <x v="2"/>
    <x v="9"/>
    <x v="0"/>
    <x v="0"/>
    <x v="0"/>
    <x v="0"/>
    <x v="0"/>
    <x v="0"/>
    <x v="0"/>
    <x v="1"/>
  </r>
  <r>
    <x v="27"/>
    <n v="71"/>
    <x v="2"/>
    <x v="10"/>
    <x v="0"/>
    <x v="0"/>
    <x v="0"/>
    <x v="0"/>
    <x v="0"/>
    <x v="0"/>
    <x v="0"/>
    <x v="1"/>
  </r>
  <r>
    <x v="27"/>
    <n v="71"/>
    <x v="2"/>
    <x v="11"/>
    <x v="0"/>
    <x v="0"/>
    <x v="0"/>
    <x v="0"/>
    <x v="0"/>
    <x v="0"/>
    <x v="0"/>
    <x v="1"/>
  </r>
  <r>
    <x v="27"/>
    <n v="71"/>
    <x v="2"/>
    <x v="12"/>
    <x v="0"/>
    <x v="0"/>
    <x v="2"/>
    <x v="0"/>
    <x v="0"/>
    <x v="0"/>
    <x v="0"/>
    <x v="1"/>
  </r>
  <r>
    <x v="27"/>
    <n v="71"/>
    <x v="2"/>
    <x v="13"/>
    <x v="0"/>
    <x v="0"/>
    <x v="4"/>
    <x v="0"/>
    <x v="0"/>
    <x v="0"/>
    <x v="0"/>
    <x v="1"/>
  </r>
  <r>
    <x v="27"/>
    <n v="71"/>
    <x v="2"/>
    <x v="14"/>
    <x v="0"/>
    <x v="0"/>
    <x v="0"/>
    <x v="0"/>
    <x v="0"/>
    <x v="0"/>
    <x v="0"/>
    <x v="1"/>
  </r>
  <r>
    <x v="27"/>
    <n v="71"/>
    <x v="2"/>
    <x v="15"/>
    <x v="0"/>
    <x v="0"/>
    <x v="4"/>
    <x v="0"/>
    <x v="0"/>
    <x v="0"/>
    <x v="0"/>
    <x v="1"/>
  </r>
  <r>
    <x v="27"/>
    <n v="71"/>
    <x v="2"/>
    <x v="16"/>
    <x v="0"/>
    <x v="0"/>
    <x v="1"/>
    <x v="0"/>
    <x v="0"/>
    <x v="0"/>
    <x v="0"/>
    <x v="1"/>
  </r>
  <r>
    <x v="27"/>
    <n v="71"/>
    <x v="2"/>
    <x v="17"/>
    <x v="0"/>
    <x v="0"/>
    <x v="3"/>
    <x v="0"/>
    <x v="0"/>
    <x v="0"/>
    <x v="0"/>
    <x v="1"/>
  </r>
  <r>
    <x v="27"/>
    <n v="71"/>
    <x v="2"/>
    <x v="18"/>
    <x v="0"/>
    <x v="0"/>
    <x v="3"/>
    <x v="0"/>
    <x v="0"/>
    <x v="0"/>
    <x v="0"/>
    <x v="1"/>
  </r>
  <r>
    <x v="27"/>
    <n v="71"/>
    <x v="2"/>
    <x v="19"/>
    <x v="0"/>
    <x v="0"/>
    <x v="4"/>
    <x v="0"/>
    <x v="0"/>
    <x v="0"/>
    <x v="0"/>
    <x v="1"/>
  </r>
  <r>
    <x v="27"/>
    <n v="71"/>
    <x v="2"/>
    <x v="20"/>
    <x v="0"/>
    <x v="0"/>
    <x v="0"/>
    <x v="0"/>
    <x v="0"/>
    <x v="0"/>
    <x v="0"/>
    <x v="1"/>
  </r>
  <r>
    <x v="27"/>
    <n v="71"/>
    <x v="2"/>
    <x v="21"/>
    <x v="0"/>
    <x v="0"/>
    <x v="4"/>
    <x v="0"/>
    <x v="0"/>
    <x v="0"/>
    <x v="0"/>
    <x v="1"/>
  </r>
  <r>
    <x v="27"/>
    <n v="71"/>
    <x v="2"/>
    <x v="22"/>
    <x v="0"/>
    <x v="0"/>
    <x v="2"/>
    <x v="0"/>
    <x v="0"/>
    <x v="0"/>
    <x v="0"/>
    <x v="1"/>
  </r>
  <r>
    <x v="27"/>
    <n v="71"/>
    <x v="2"/>
    <x v="23"/>
    <x v="0"/>
    <x v="0"/>
    <x v="0"/>
    <x v="0"/>
    <x v="0"/>
    <x v="0"/>
    <x v="0"/>
    <x v="1"/>
  </r>
  <r>
    <x v="27"/>
    <n v="71"/>
    <x v="2"/>
    <x v="24"/>
    <x v="0"/>
    <x v="0"/>
    <x v="0"/>
    <x v="0"/>
    <x v="0"/>
    <x v="0"/>
    <x v="0"/>
    <x v="1"/>
  </r>
  <r>
    <x v="27"/>
    <n v="71"/>
    <x v="2"/>
    <x v="25"/>
    <x v="0"/>
    <x v="0"/>
    <x v="2"/>
    <x v="0"/>
    <x v="0"/>
    <x v="0"/>
    <x v="0"/>
    <x v="1"/>
  </r>
  <r>
    <x v="27"/>
    <n v="71"/>
    <x v="3"/>
    <x v="0"/>
    <x v="0"/>
    <x v="0"/>
    <x v="0"/>
    <x v="0"/>
    <x v="0"/>
    <x v="0"/>
    <x v="0"/>
    <x v="2"/>
  </r>
  <r>
    <x v="27"/>
    <n v="71"/>
    <x v="3"/>
    <x v="1"/>
    <x v="0"/>
    <x v="0"/>
    <x v="2"/>
    <x v="0"/>
    <x v="0"/>
    <x v="0"/>
    <x v="0"/>
    <x v="2"/>
  </r>
  <r>
    <x v="27"/>
    <n v="71"/>
    <x v="3"/>
    <x v="2"/>
    <x v="0"/>
    <x v="0"/>
    <x v="3"/>
    <x v="0"/>
    <x v="0"/>
    <x v="0"/>
    <x v="0"/>
    <x v="2"/>
  </r>
  <r>
    <x v="27"/>
    <n v="71"/>
    <x v="3"/>
    <x v="3"/>
    <x v="0"/>
    <x v="0"/>
    <x v="4"/>
    <x v="0"/>
    <x v="0"/>
    <x v="0"/>
    <x v="0"/>
    <x v="2"/>
  </r>
  <r>
    <x v="27"/>
    <n v="71"/>
    <x v="3"/>
    <x v="4"/>
    <x v="0"/>
    <x v="0"/>
    <x v="2"/>
    <x v="0"/>
    <x v="0"/>
    <x v="0"/>
    <x v="0"/>
    <x v="2"/>
  </r>
  <r>
    <x v="27"/>
    <n v="71"/>
    <x v="3"/>
    <x v="5"/>
    <x v="0"/>
    <x v="0"/>
    <x v="3"/>
    <x v="0"/>
    <x v="0"/>
    <x v="0"/>
    <x v="0"/>
    <x v="2"/>
  </r>
  <r>
    <x v="27"/>
    <n v="71"/>
    <x v="3"/>
    <x v="6"/>
    <x v="0"/>
    <x v="0"/>
    <x v="4"/>
    <x v="0"/>
    <x v="0"/>
    <x v="0"/>
    <x v="0"/>
    <x v="2"/>
  </r>
  <r>
    <x v="27"/>
    <n v="71"/>
    <x v="3"/>
    <x v="7"/>
    <x v="0"/>
    <x v="0"/>
    <x v="4"/>
    <x v="0"/>
    <x v="0"/>
    <x v="0"/>
    <x v="0"/>
    <x v="2"/>
  </r>
  <r>
    <x v="27"/>
    <n v="71"/>
    <x v="3"/>
    <x v="8"/>
    <x v="0"/>
    <x v="0"/>
    <x v="1"/>
    <x v="0"/>
    <x v="0"/>
    <x v="0"/>
    <x v="0"/>
    <x v="2"/>
  </r>
  <r>
    <x v="27"/>
    <n v="71"/>
    <x v="3"/>
    <x v="9"/>
    <x v="0"/>
    <x v="0"/>
    <x v="3"/>
    <x v="0"/>
    <x v="0"/>
    <x v="0"/>
    <x v="0"/>
    <x v="2"/>
  </r>
  <r>
    <x v="27"/>
    <n v="71"/>
    <x v="3"/>
    <x v="10"/>
    <x v="0"/>
    <x v="0"/>
    <x v="0"/>
    <x v="0"/>
    <x v="0"/>
    <x v="0"/>
    <x v="0"/>
    <x v="2"/>
  </r>
  <r>
    <x v="27"/>
    <n v="71"/>
    <x v="3"/>
    <x v="11"/>
    <x v="0"/>
    <x v="0"/>
    <x v="0"/>
    <x v="0"/>
    <x v="0"/>
    <x v="0"/>
    <x v="0"/>
    <x v="2"/>
  </r>
  <r>
    <x v="27"/>
    <n v="71"/>
    <x v="3"/>
    <x v="12"/>
    <x v="0"/>
    <x v="0"/>
    <x v="3"/>
    <x v="0"/>
    <x v="0"/>
    <x v="0"/>
    <x v="0"/>
    <x v="2"/>
  </r>
  <r>
    <x v="27"/>
    <n v="71"/>
    <x v="3"/>
    <x v="13"/>
    <x v="0"/>
    <x v="0"/>
    <x v="3"/>
    <x v="0"/>
    <x v="0"/>
    <x v="0"/>
    <x v="0"/>
    <x v="2"/>
  </r>
  <r>
    <x v="27"/>
    <n v="71"/>
    <x v="3"/>
    <x v="14"/>
    <x v="0"/>
    <x v="0"/>
    <x v="2"/>
    <x v="0"/>
    <x v="0"/>
    <x v="0"/>
    <x v="0"/>
    <x v="2"/>
  </r>
  <r>
    <x v="27"/>
    <n v="71"/>
    <x v="3"/>
    <x v="15"/>
    <x v="0"/>
    <x v="0"/>
    <x v="0"/>
    <x v="0"/>
    <x v="0"/>
    <x v="0"/>
    <x v="0"/>
    <x v="2"/>
  </r>
  <r>
    <x v="27"/>
    <n v="71"/>
    <x v="3"/>
    <x v="16"/>
    <x v="0"/>
    <x v="0"/>
    <x v="0"/>
    <x v="0"/>
    <x v="0"/>
    <x v="0"/>
    <x v="0"/>
    <x v="2"/>
  </r>
  <r>
    <x v="27"/>
    <n v="71"/>
    <x v="3"/>
    <x v="17"/>
    <x v="0"/>
    <x v="0"/>
    <x v="1"/>
    <x v="0"/>
    <x v="0"/>
    <x v="0"/>
    <x v="0"/>
    <x v="2"/>
  </r>
  <r>
    <x v="27"/>
    <n v="71"/>
    <x v="3"/>
    <x v="18"/>
    <x v="0"/>
    <x v="0"/>
    <x v="3"/>
    <x v="0"/>
    <x v="0"/>
    <x v="0"/>
    <x v="0"/>
    <x v="2"/>
  </r>
  <r>
    <x v="27"/>
    <n v="71"/>
    <x v="3"/>
    <x v="19"/>
    <x v="0"/>
    <x v="0"/>
    <x v="0"/>
    <x v="0"/>
    <x v="0"/>
    <x v="0"/>
    <x v="0"/>
    <x v="2"/>
  </r>
  <r>
    <x v="27"/>
    <n v="71"/>
    <x v="3"/>
    <x v="20"/>
    <x v="0"/>
    <x v="0"/>
    <x v="4"/>
    <x v="0"/>
    <x v="0"/>
    <x v="0"/>
    <x v="0"/>
    <x v="2"/>
  </r>
  <r>
    <x v="27"/>
    <n v="71"/>
    <x v="3"/>
    <x v="21"/>
    <x v="0"/>
    <x v="0"/>
    <x v="4"/>
    <x v="0"/>
    <x v="0"/>
    <x v="0"/>
    <x v="0"/>
    <x v="2"/>
  </r>
  <r>
    <x v="27"/>
    <n v="71"/>
    <x v="3"/>
    <x v="22"/>
    <x v="0"/>
    <x v="0"/>
    <x v="2"/>
    <x v="0"/>
    <x v="0"/>
    <x v="0"/>
    <x v="0"/>
    <x v="2"/>
  </r>
  <r>
    <x v="27"/>
    <n v="71"/>
    <x v="3"/>
    <x v="23"/>
    <x v="0"/>
    <x v="0"/>
    <x v="3"/>
    <x v="0"/>
    <x v="0"/>
    <x v="0"/>
    <x v="0"/>
    <x v="2"/>
  </r>
  <r>
    <x v="27"/>
    <n v="71"/>
    <x v="3"/>
    <x v="24"/>
    <x v="0"/>
    <x v="0"/>
    <x v="1"/>
    <x v="0"/>
    <x v="0"/>
    <x v="0"/>
    <x v="0"/>
    <x v="2"/>
  </r>
  <r>
    <x v="27"/>
    <n v="71"/>
    <x v="3"/>
    <x v="25"/>
    <x v="0"/>
    <x v="0"/>
    <x v="4"/>
    <x v="0"/>
    <x v="0"/>
    <x v="0"/>
    <x v="0"/>
    <x v="2"/>
  </r>
  <r>
    <x v="27"/>
    <n v="71"/>
    <x v="3"/>
    <x v="26"/>
    <x v="0"/>
    <x v="0"/>
    <x v="1"/>
    <x v="0"/>
    <x v="0"/>
    <x v="0"/>
    <x v="0"/>
    <x v="2"/>
  </r>
  <r>
    <x v="1"/>
    <m/>
    <x v="4"/>
    <x v="27"/>
    <x v="0"/>
    <x v="1"/>
    <x v="5"/>
    <x v="1"/>
    <x v="1"/>
    <x v="1"/>
    <x v="1"/>
    <x v="3"/>
  </r>
  <r>
    <x v="28"/>
    <n v="72"/>
    <x v="0"/>
    <x v="0"/>
    <x v="0"/>
    <x v="0"/>
    <x v="3"/>
    <x v="0"/>
    <x v="0"/>
    <x v="0"/>
    <x v="0"/>
    <x v="2"/>
  </r>
  <r>
    <x v="28"/>
    <n v="72"/>
    <x v="0"/>
    <x v="1"/>
    <x v="0"/>
    <x v="0"/>
    <x v="2"/>
    <x v="0"/>
    <x v="0"/>
    <x v="0"/>
    <x v="0"/>
    <x v="2"/>
  </r>
  <r>
    <x v="28"/>
    <n v="72"/>
    <x v="0"/>
    <x v="2"/>
    <x v="0"/>
    <x v="0"/>
    <x v="1"/>
    <x v="0"/>
    <x v="0"/>
    <x v="0"/>
    <x v="0"/>
    <x v="2"/>
  </r>
  <r>
    <x v="28"/>
    <n v="72"/>
    <x v="0"/>
    <x v="3"/>
    <x v="0"/>
    <x v="0"/>
    <x v="0"/>
    <x v="0"/>
    <x v="0"/>
    <x v="0"/>
    <x v="0"/>
    <x v="2"/>
  </r>
  <r>
    <x v="28"/>
    <n v="72"/>
    <x v="0"/>
    <x v="4"/>
    <x v="0"/>
    <x v="0"/>
    <x v="4"/>
    <x v="0"/>
    <x v="0"/>
    <x v="0"/>
    <x v="0"/>
    <x v="2"/>
  </r>
  <r>
    <x v="28"/>
    <n v="72"/>
    <x v="0"/>
    <x v="5"/>
    <x v="0"/>
    <x v="0"/>
    <x v="3"/>
    <x v="0"/>
    <x v="0"/>
    <x v="0"/>
    <x v="0"/>
    <x v="2"/>
  </r>
  <r>
    <x v="28"/>
    <n v="72"/>
    <x v="0"/>
    <x v="6"/>
    <x v="0"/>
    <x v="0"/>
    <x v="4"/>
    <x v="0"/>
    <x v="0"/>
    <x v="0"/>
    <x v="0"/>
    <x v="2"/>
  </r>
  <r>
    <x v="28"/>
    <n v="72"/>
    <x v="0"/>
    <x v="7"/>
    <x v="0"/>
    <x v="0"/>
    <x v="4"/>
    <x v="0"/>
    <x v="0"/>
    <x v="0"/>
    <x v="0"/>
    <x v="2"/>
  </r>
  <r>
    <x v="28"/>
    <n v="72"/>
    <x v="0"/>
    <x v="8"/>
    <x v="0"/>
    <x v="0"/>
    <x v="1"/>
    <x v="0"/>
    <x v="0"/>
    <x v="0"/>
    <x v="0"/>
    <x v="2"/>
  </r>
  <r>
    <x v="28"/>
    <n v="72"/>
    <x v="0"/>
    <x v="9"/>
    <x v="0"/>
    <x v="0"/>
    <x v="0"/>
    <x v="0"/>
    <x v="0"/>
    <x v="0"/>
    <x v="0"/>
    <x v="2"/>
  </r>
  <r>
    <x v="28"/>
    <n v="72"/>
    <x v="0"/>
    <x v="10"/>
    <x v="0"/>
    <x v="0"/>
    <x v="1"/>
    <x v="0"/>
    <x v="0"/>
    <x v="0"/>
    <x v="0"/>
    <x v="2"/>
  </r>
  <r>
    <x v="28"/>
    <n v="72"/>
    <x v="0"/>
    <x v="11"/>
    <x v="0"/>
    <x v="0"/>
    <x v="3"/>
    <x v="0"/>
    <x v="0"/>
    <x v="0"/>
    <x v="0"/>
    <x v="2"/>
  </r>
  <r>
    <x v="28"/>
    <n v="72"/>
    <x v="0"/>
    <x v="12"/>
    <x v="0"/>
    <x v="0"/>
    <x v="4"/>
    <x v="0"/>
    <x v="0"/>
    <x v="0"/>
    <x v="0"/>
    <x v="2"/>
  </r>
  <r>
    <x v="28"/>
    <n v="72"/>
    <x v="0"/>
    <x v="13"/>
    <x v="0"/>
    <x v="0"/>
    <x v="4"/>
    <x v="0"/>
    <x v="0"/>
    <x v="0"/>
    <x v="0"/>
    <x v="2"/>
  </r>
  <r>
    <x v="28"/>
    <n v="72"/>
    <x v="0"/>
    <x v="14"/>
    <x v="0"/>
    <x v="0"/>
    <x v="3"/>
    <x v="0"/>
    <x v="0"/>
    <x v="0"/>
    <x v="0"/>
    <x v="2"/>
  </r>
  <r>
    <x v="28"/>
    <n v="72"/>
    <x v="0"/>
    <x v="15"/>
    <x v="0"/>
    <x v="0"/>
    <x v="1"/>
    <x v="0"/>
    <x v="0"/>
    <x v="0"/>
    <x v="0"/>
    <x v="2"/>
  </r>
  <r>
    <x v="28"/>
    <n v="72"/>
    <x v="0"/>
    <x v="16"/>
    <x v="0"/>
    <x v="0"/>
    <x v="3"/>
    <x v="0"/>
    <x v="0"/>
    <x v="0"/>
    <x v="0"/>
    <x v="2"/>
  </r>
  <r>
    <x v="28"/>
    <n v="72"/>
    <x v="0"/>
    <x v="17"/>
    <x v="0"/>
    <x v="0"/>
    <x v="3"/>
    <x v="0"/>
    <x v="0"/>
    <x v="0"/>
    <x v="0"/>
    <x v="2"/>
  </r>
  <r>
    <x v="28"/>
    <n v="72"/>
    <x v="0"/>
    <x v="18"/>
    <x v="0"/>
    <x v="0"/>
    <x v="0"/>
    <x v="0"/>
    <x v="0"/>
    <x v="0"/>
    <x v="0"/>
    <x v="2"/>
  </r>
  <r>
    <x v="28"/>
    <n v="72"/>
    <x v="0"/>
    <x v="19"/>
    <x v="0"/>
    <x v="0"/>
    <x v="1"/>
    <x v="0"/>
    <x v="0"/>
    <x v="0"/>
    <x v="0"/>
    <x v="2"/>
  </r>
  <r>
    <x v="28"/>
    <n v="72"/>
    <x v="0"/>
    <x v="20"/>
    <x v="0"/>
    <x v="0"/>
    <x v="0"/>
    <x v="0"/>
    <x v="0"/>
    <x v="0"/>
    <x v="0"/>
    <x v="2"/>
  </r>
  <r>
    <x v="28"/>
    <n v="72"/>
    <x v="0"/>
    <x v="21"/>
    <x v="0"/>
    <x v="0"/>
    <x v="1"/>
    <x v="0"/>
    <x v="0"/>
    <x v="0"/>
    <x v="0"/>
    <x v="2"/>
  </r>
  <r>
    <x v="28"/>
    <n v="72"/>
    <x v="0"/>
    <x v="22"/>
    <x v="0"/>
    <x v="0"/>
    <x v="2"/>
    <x v="0"/>
    <x v="0"/>
    <x v="0"/>
    <x v="0"/>
    <x v="2"/>
  </r>
  <r>
    <x v="28"/>
    <n v="72"/>
    <x v="0"/>
    <x v="23"/>
    <x v="0"/>
    <x v="0"/>
    <x v="3"/>
    <x v="0"/>
    <x v="0"/>
    <x v="0"/>
    <x v="0"/>
    <x v="2"/>
  </r>
  <r>
    <x v="28"/>
    <n v="72"/>
    <x v="0"/>
    <x v="24"/>
    <x v="0"/>
    <x v="0"/>
    <x v="3"/>
    <x v="0"/>
    <x v="0"/>
    <x v="0"/>
    <x v="0"/>
    <x v="2"/>
  </r>
  <r>
    <x v="28"/>
    <n v="72"/>
    <x v="0"/>
    <x v="25"/>
    <x v="0"/>
    <x v="0"/>
    <x v="4"/>
    <x v="0"/>
    <x v="0"/>
    <x v="0"/>
    <x v="0"/>
    <x v="2"/>
  </r>
  <r>
    <x v="28"/>
    <n v="72"/>
    <x v="0"/>
    <x v="26"/>
    <x v="0"/>
    <x v="0"/>
    <x v="4"/>
    <x v="0"/>
    <x v="0"/>
    <x v="0"/>
    <x v="0"/>
    <x v="2"/>
  </r>
  <r>
    <x v="28"/>
    <n v="72"/>
    <x v="1"/>
    <x v="0"/>
    <x v="0"/>
    <x v="0"/>
    <x v="3"/>
    <x v="0"/>
    <x v="0"/>
    <x v="0"/>
    <x v="0"/>
    <x v="1"/>
  </r>
  <r>
    <x v="28"/>
    <n v="72"/>
    <x v="1"/>
    <x v="1"/>
    <x v="0"/>
    <x v="0"/>
    <x v="1"/>
    <x v="0"/>
    <x v="0"/>
    <x v="0"/>
    <x v="0"/>
    <x v="1"/>
  </r>
  <r>
    <x v="28"/>
    <n v="72"/>
    <x v="1"/>
    <x v="2"/>
    <x v="0"/>
    <x v="0"/>
    <x v="4"/>
    <x v="0"/>
    <x v="0"/>
    <x v="0"/>
    <x v="0"/>
    <x v="1"/>
  </r>
  <r>
    <x v="28"/>
    <n v="72"/>
    <x v="1"/>
    <x v="3"/>
    <x v="0"/>
    <x v="0"/>
    <x v="0"/>
    <x v="0"/>
    <x v="0"/>
    <x v="0"/>
    <x v="0"/>
    <x v="1"/>
  </r>
  <r>
    <x v="28"/>
    <n v="72"/>
    <x v="1"/>
    <x v="4"/>
    <x v="0"/>
    <x v="0"/>
    <x v="2"/>
    <x v="0"/>
    <x v="0"/>
    <x v="0"/>
    <x v="0"/>
    <x v="1"/>
  </r>
  <r>
    <x v="28"/>
    <n v="72"/>
    <x v="1"/>
    <x v="5"/>
    <x v="0"/>
    <x v="0"/>
    <x v="1"/>
    <x v="0"/>
    <x v="0"/>
    <x v="0"/>
    <x v="0"/>
    <x v="1"/>
  </r>
  <r>
    <x v="28"/>
    <n v="72"/>
    <x v="1"/>
    <x v="6"/>
    <x v="0"/>
    <x v="0"/>
    <x v="2"/>
    <x v="0"/>
    <x v="0"/>
    <x v="0"/>
    <x v="0"/>
    <x v="1"/>
  </r>
  <r>
    <x v="28"/>
    <n v="72"/>
    <x v="1"/>
    <x v="7"/>
    <x v="0"/>
    <x v="0"/>
    <x v="3"/>
    <x v="0"/>
    <x v="0"/>
    <x v="0"/>
    <x v="0"/>
    <x v="1"/>
  </r>
  <r>
    <x v="28"/>
    <n v="72"/>
    <x v="1"/>
    <x v="8"/>
    <x v="0"/>
    <x v="0"/>
    <x v="3"/>
    <x v="0"/>
    <x v="0"/>
    <x v="0"/>
    <x v="0"/>
    <x v="1"/>
  </r>
  <r>
    <x v="28"/>
    <n v="72"/>
    <x v="1"/>
    <x v="9"/>
    <x v="0"/>
    <x v="0"/>
    <x v="1"/>
    <x v="0"/>
    <x v="0"/>
    <x v="0"/>
    <x v="0"/>
    <x v="1"/>
  </r>
  <r>
    <x v="28"/>
    <n v="72"/>
    <x v="1"/>
    <x v="10"/>
    <x v="0"/>
    <x v="0"/>
    <x v="1"/>
    <x v="0"/>
    <x v="0"/>
    <x v="0"/>
    <x v="0"/>
    <x v="1"/>
  </r>
  <r>
    <x v="28"/>
    <n v="72"/>
    <x v="1"/>
    <x v="11"/>
    <x v="0"/>
    <x v="0"/>
    <x v="2"/>
    <x v="0"/>
    <x v="0"/>
    <x v="0"/>
    <x v="0"/>
    <x v="1"/>
  </r>
  <r>
    <x v="28"/>
    <n v="72"/>
    <x v="1"/>
    <x v="12"/>
    <x v="0"/>
    <x v="0"/>
    <x v="1"/>
    <x v="0"/>
    <x v="0"/>
    <x v="0"/>
    <x v="0"/>
    <x v="1"/>
  </r>
  <r>
    <x v="28"/>
    <n v="72"/>
    <x v="1"/>
    <x v="13"/>
    <x v="0"/>
    <x v="0"/>
    <x v="1"/>
    <x v="0"/>
    <x v="0"/>
    <x v="0"/>
    <x v="0"/>
    <x v="1"/>
  </r>
  <r>
    <x v="28"/>
    <n v="72"/>
    <x v="1"/>
    <x v="14"/>
    <x v="0"/>
    <x v="0"/>
    <x v="3"/>
    <x v="0"/>
    <x v="0"/>
    <x v="0"/>
    <x v="0"/>
    <x v="1"/>
  </r>
  <r>
    <x v="28"/>
    <n v="72"/>
    <x v="1"/>
    <x v="15"/>
    <x v="0"/>
    <x v="0"/>
    <x v="3"/>
    <x v="0"/>
    <x v="0"/>
    <x v="0"/>
    <x v="0"/>
    <x v="1"/>
  </r>
  <r>
    <x v="28"/>
    <n v="72"/>
    <x v="1"/>
    <x v="16"/>
    <x v="0"/>
    <x v="0"/>
    <x v="4"/>
    <x v="0"/>
    <x v="0"/>
    <x v="0"/>
    <x v="0"/>
    <x v="1"/>
  </r>
  <r>
    <x v="28"/>
    <n v="72"/>
    <x v="1"/>
    <x v="17"/>
    <x v="0"/>
    <x v="0"/>
    <x v="2"/>
    <x v="0"/>
    <x v="0"/>
    <x v="0"/>
    <x v="0"/>
    <x v="1"/>
  </r>
  <r>
    <x v="28"/>
    <n v="72"/>
    <x v="1"/>
    <x v="18"/>
    <x v="0"/>
    <x v="0"/>
    <x v="1"/>
    <x v="0"/>
    <x v="0"/>
    <x v="0"/>
    <x v="0"/>
    <x v="1"/>
  </r>
  <r>
    <x v="28"/>
    <n v="72"/>
    <x v="1"/>
    <x v="19"/>
    <x v="0"/>
    <x v="0"/>
    <x v="4"/>
    <x v="0"/>
    <x v="0"/>
    <x v="0"/>
    <x v="0"/>
    <x v="1"/>
  </r>
  <r>
    <x v="28"/>
    <n v="72"/>
    <x v="1"/>
    <x v="20"/>
    <x v="0"/>
    <x v="0"/>
    <x v="4"/>
    <x v="0"/>
    <x v="0"/>
    <x v="0"/>
    <x v="0"/>
    <x v="1"/>
  </r>
  <r>
    <x v="28"/>
    <n v="72"/>
    <x v="1"/>
    <x v="21"/>
    <x v="0"/>
    <x v="0"/>
    <x v="1"/>
    <x v="0"/>
    <x v="0"/>
    <x v="0"/>
    <x v="0"/>
    <x v="1"/>
  </r>
  <r>
    <x v="28"/>
    <n v="72"/>
    <x v="1"/>
    <x v="22"/>
    <x v="0"/>
    <x v="0"/>
    <x v="0"/>
    <x v="0"/>
    <x v="0"/>
    <x v="0"/>
    <x v="0"/>
    <x v="1"/>
  </r>
  <r>
    <x v="28"/>
    <n v="72"/>
    <x v="1"/>
    <x v="23"/>
    <x v="0"/>
    <x v="0"/>
    <x v="0"/>
    <x v="0"/>
    <x v="0"/>
    <x v="0"/>
    <x v="0"/>
    <x v="1"/>
  </r>
  <r>
    <x v="28"/>
    <n v="72"/>
    <x v="1"/>
    <x v="24"/>
    <x v="0"/>
    <x v="0"/>
    <x v="4"/>
    <x v="0"/>
    <x v="0"/>
    <x v="0"/>
    <x v="0"/>
    <x v="1"/>
  </r>
  <r>
    <x v="28"/>
    <n v="72"/>
    <x v="1"/>
    <x v="25"/>
    <x v="0"/>
    <x v="0"/>
    <x v="3"/>
    <x v="0"/>
    <x v="0"/>
    <x v="0"/>
    <x v="0"/>
    <x v="1"/>
  </r>
  <r>
    <x v="28"/>
    <n v="72"/>
    <x v="2"/>
    <x v="0"/>
    <x v="0"/>
    <x v="0"/>
    <x v="1"/>
    <x v="0"/>
    <x v="0"/>
    <x v="0"/>
    <x v="0"/>
    <x v="1"/>
  </r>
  <r>
    <x v="28"/>
    <n v="72"/>
    <x v="2"/>
    <x v="1"/>
    <x v="0"/>
    <x v="0"/>
    <x v="4"/>
    <x v="0"/>
    <x v="0"/>
    <x v="0"/>
    <x v="0"/>
    <x v="1"/>
  </r>
  <r>
    <x v="28"/>
    <n v="72"/>
    <x v="2"/>
    <x v="2"/>
    <x v="0"/>
    <x v="0"/>
    <x v="3"/>
    <x v="0"/>
    <x v="0"/>
    <x v="0"/>
    <x v="0"/>
    <x v="1"/>
  </r>
  <r>
    <x v="28"/>
    <n v="72"/>
    <x v="2"/>
    <x v="3"/>
    <x v="0"/>
    <x v="0"/>
    <x v="2"/>
    <x v="0"/>
    <x v="0"/>
    <x v="0"/>
    <x v="0"/>
    <x v="1"/>
  </r>
  <r>
    <x v="28"/>
    <n v="72"/>
    <x v="2"/>
    <x v="4"/>
    <x v="0"/>
    <x v="0"/>
    <x v="1"/>
    <x v="0"/>
    <x v="0"/>
    <x v="0"/>
    <x v="0"/>
    <x v="1"/>
  </r>
  <r>
    <x v="28"/>
    <n v="72"/>
    <x v="2"/>
    <x v="5"/>
    <x v="0"/>
    <x v="0"/>
    <x v="1"/>
    <x v="0"/>
    <x v="0"/>
    <x v="0"/>
    <x v="0"/>
    <x v="1"/>
  </r>
  <r>
    <x v="28"/>
    <n v="72"/>
    <x v="2"/>
    <x v="6"/>
    <x v="0"/>
    <x v="0"/>
    <x v="0"/>
    <x v="0"/>
    <x v="0"/>
    <x v="0"/>
    <x v="0"/>
    <x v="1"/>
  </r>
  <r>
    <x v="28"/>
    <n v="72"/>
    <x v="2"/>
    <x v="7"/>
    <x v="0"/>
    <x v="0"/>
    <x v="0"/>
    <x v="0"/>
    <x v="0"/>
    <x v="0"/>
    <x v="0"/>
    <x v="1"/>
  </r>
  <r>
    <x v="28"/>
    <n v="72"/>
    <x v="2"/>
    <x v="8"/>
    <x v="0"/>
    <x v="0"/>
    <x v="2"/>
    <x v="0"/>
    <x v="0"/>
    <x v="0"/>
    <x v="0"/>
    <x v="1"/>
  </r>
  <r>
    <x v="28"/>
    <n v="72"/>
    <x v="2"/>
    <x v="9"/>
    <x v="0"/>
    <x v="0"/>
    <x v="3"/>
    <x v="0"/>
    <x v="0"/>
    <x v="0"/>
    <x v="0"/>
    <x v="1"/>
  </r>
  <r>
    <x v="28"/>
    <n v="72"/>
    <x v="2"/>
    <x v="10"/>
    <x v="0"/>
    <x v="0"/>
    <x v="0"/>
    <x v="0"/>
    <x v="0"/>
    <x v="0"/>
    <x v="0"/>
    <x v="1"/>
  </r>
  <r>
    <x v="28"/>
    <n v="72"/>
    <x v="2"/>
    <x v="11"/>
    <x v="0"/>
    <x v="0"/>
    <x v="1"/>
    <x v="0"/>
    <x v="0"/>
    <x v="0"/>
    <x v="0"/>
    <x v="1"/>
  </r>
  <r>
    <x v="28"/>
    <n v="72"/>
    <x v="2"/>
    <x v="12"/>
    <x v="0"/>
    <x v="0"/>
    <x v="1"/>
    <x v="0"/>
    <x v="0"/>
    <x v="0"/>
    <x v="0"/>
    <x v="1"/>
  </r>
  <r>
    <x v="28"/>
    <n v="72"/>
    <x v="2"/>
    <x v="13"/>
    <x v="0"/>
    <x v="0"/>
    <x v="4"/>
    <x v="0"/>
    <x v="0"/>
    <x v="0"/>
    <x v="0"/>
    <x v="1"/>
  </r>
  <r>
    <x v="28"/>
    <n v="72"/>
    <x v="2"/>
    <x v="14"/>
    <x v="0"/>
    <x v="0"/>
    <x v="4"/>
    <x v="0"/>
    <x v="0"/>
    <x v="0"/>
    <x v="0"/>
    <x v="1"/>
  </r>
  <r>
    <x v="28"/>
    <n v="72"/>
    <x v="2"/>
    <x v="15"/>
    <x v="0"/>
    <x v="0"/>
    <x v="3"/>
    <x v="0"/>
    <x v="0"/>
    <x v="0"/>
    <x v="0"/>
    <x v="1"/>
  </r>
  <r>
    <x v="28"/>
    <n v="72"/>
    <x v="2"/>
    <x v="16"/>
    <x v="0"/>
    <x v="0"/>
    <x v="3"/>
    <x v="0"/>
    <x v="0"/>
    <x v="0"/>
    <x v="0"/>
    <x v="1"/>
  </r>
  <r>
    <x v="28"/>
    <n v="72"/>
    <x v="2"/>
    <x v="17"/>
    <x v="0"/>
    <x v="0"/>
    <x v="1"/>
    <x v="0"/>
    <x v="0"/>
    <x v="0"/>
    <x v="0"/>
    <x v="1"/>
  </r>
  <r>
    <x v="28"/>
    <n v="72"/>
    <x v="2"/>
    <x v="18"/>
    <x v="0"/>
    <x v="0"/>
    <x v="3"/>
    <x v="0"/>
    <x v="0"/>
    <x v="0"/>
    <x v="0"/>
    <x v="1"/>
  </r>
  <r>
    <x v="28"/>
    <n v="72"/>
    <x v="2"/>
    <x v="19"/>
    <x v="0"/>
    <x v="0"/>
    <x v="4"/>
    <x v="0"/>
    <x v="0"/>
    <x v="0"/>
    <x v="0"/>
    <x v="1"/>
  </r>
  <r>
    <x v="28"/>
    <n v="72"/>
    <x v="2"/>
    <x v="20"/>
    <x v="0"/>
    <x v="0"/>
    <x v="2"/>
    <x v="0"/>
    <x v="0"/>
    <x v="0"/>
    <x v="0"/>
    <x v="1"/>
  </r>
  <r>
    <x v="28"/>
    <n v="72"/>
    <x v="2"/>
    <x v="21"/>
    <x v="0"/>
    <x v="0"/>
    <x v="2"/>
    <x v="0"/>
    <x v="0"/>
    <x v="0"/>
    <x v="0"/>
    <x v="1"/>
  </r>
  <r>
    <x v="28"/>
    <n v="72"/>
    <x v="2"/>
    <x v="22"/>
    <x v="0"/>
    <x v="0"/>
    <x v="1"/>
    <x v="0"/>
    <x v="0"/>
    <x v="0"/>
    <x v="0"/>
    <x v="1"/>
  </r>
  <r>
    <x v="28"/>
    <n v="72"/>
    <x v="2"/>
    <x v="23"/>
    <x v="0"/>
    <x v="0"/>
    <x v="0"/>
    <x v="0"/>
    <x v="0"/>
    <x v="0"/>
    <x v="0"/>
    <x v="1"/>
  </r>
  <r>
    <x v="28"/>
    <n v="72"/>
    <x v="2"/>
    <x v="24"/>
    <x v="0"/>
    <x v="0"/>
    <x v="3"/>
    <x v="0"/>
    <x v="0"/>
    <x v="0"/>
    <x v="0"/>
    <x v="1"/>
  </r>
  <r>
    <x v="28"/>
    <n v="72"/>
    <x v="3"/>
    <x v="0"/>
    <x v="0"/>
    <x v="0"/>
    <x v="4"/>
    <x v="0"/>
    <x v="0"/>
    <x v="0"/>
    <x v="0"/>
    <x v="0"/>
  </r>
  <r>
    <x v="28"/>
    <n v="72"/>
    <x v="3"/>
    <x v="1"/>
    <x v="0"/>
    <x v="0"/>
    <x v="2"/>
    <x v="0"/>
    <x v="0"/>
    <x v="0"/>
    <x v="0"/>
    <x v="0"/>
  </r>
  <r>
    <x v="28"/>
    <n v="72"/>
    <x v="3"/>
    <x v="2"/>
    <x v="0"/>
    <x v="0"/>
    <x v="4"/>
    <x v="0"/>
    <x v="0"/>
    <x v="0"/>
    <x v="0"/>
    <x v="0"/>
  </r>
  <r>
    <x v="28"/>
    <n v="72"/>
    <x v="3"/>
    <x v="3"/>
    <x v="0"/>
    <x v="0"/>
    <x v="3"/>
    <x v="0"/>
    <x v="0"/>
    <x v="0"/>
    <x v="0"/>
    <x v="0"/>
  </r>
  <r>
    <x v="28"/>
    <n v="72"/>
    <x v="3"/>
    <x v="4"/>
    <x v="0"/>
    <x v="0"/>
    <x v="0"/>
    <x v="0"/>
    <x v="0"/>
    <x v="0"/>
    <x v="0"/>
    <x v="0"/>
  </r>
  <r>
    <x v="28"/>
    <n v="72"/>
    <x v="3"/>
    <x v="5"/>
    <x v="0"/>
    <x v="0"/>
    <x v="2"/>
    <x v="0"/>
    <x v="0"/>
    <x v="0"/>
    <x v="0"/>
    <x v="0"/>
  </r>
  <r>
    <x v="28"/>
    <n v="72"/>
    <x v="3"/>
    <x v="6"/>
    <x v="0"/>
    <x v="0"/>
    <x v="2"/>
    <x v="0"/>
    <x v="0"/>
    <x v="0"/>
    <x v="0"/>
    <x v="0"/>
  </r>
  <r>
    <x v="28"/>
    <n v="72"/>
    <x v="3"/>
    <x v="7"/>
    <x v="0"/>
    <x v="0"/>
    <x v="1"/>
    <x v="0"/>
    <x v="0"/>
    <x v="0"/>
    <x v="0"/>
    <x v="0"/>
  </r>
  <r>
    <x v="28"/>
    <n v="72"/>
    <x v="3"/>
    <x v="8"/>
    <x v="0"/>
    <x v="0"/>
    <x v="3"/>
    <x v="0"/>
    <x v="0"/>
    <x v="0"/>
    <x v="0"/>
    <x v="0"/>
  </r>
  <r>
    <x v="28"/>
    <n v="72"/>
    <x v="3"/>
    <x v="9"/>
    <x v="0"/>
    <x v="0"/>
    <x v="0"/>
    <x v="0"/>
    <x v="0"/>
    <x v="0"/>
    <x v="0"/>
    <x v="0"/>
  </r>
  <r>
    <x v="28"/>
    <n v="72"/>
    <x v="3"/>
    <x v="10"/>
    <x v="0"/>
    <x v="0"/>
    <x v="2"/>
    <x v="0"/>
    <x v="0"/>
    <x v="0"/>
    <x v="0"/>
    <x v="0"/>
  </r>
  <r>
    <x v="28"/>
    <n v="72"/>
    <x v="3"/>
    <x v="11"/>
    <x v="0"/>
    <x v="0"/>
    <x v="4"/>
    <x v="0"/>
    <x v="0"/>
    <x v="0"/>
    <x v="0"/>
    <x v="0"/>
  </r>
  <r>
    <x v="28"/>
    <n v="72"/>
    <x v="3"/>
    <x v="12"/>
    <x v="0"/>
    <x v="0"/>
    <x v="4"/>
    <x v="0"/>
    <x v="0"/>
    <x v="0"/>
    <x v="0"/>
    <x v="0"/>
  </r>
  <r>
    <x v="28"/>
    <n v="72"/>
    <x v="3"/>
    <x v="13"/>
    <x v="0"/>
    <x v="0"/>
    <x v="0"/>
    <x v="0"/>
    <x v="0"/>
    <x v="0"/>
    <x v="0"/>
    <x v="0"/>
  </r>
  <r>
    <x v="28"/>
    <n v="72"/>
    <x v="3"/>
    <x v="14"/>
    <x v="0"/>
    <x v="0"/>
    <x v="2"/>
    <x v="0"/>
    <x v="0"/>
    <x v="0"/>
    <x v="0"/>
    <x v="0"/>
  </r>
  <r>
    <x v="28"/>
    <n v="72"/>
    <x v="3"/>
    <x v="15"/>
    <x v="0"/>
    <x v="0"/>
    <x v="0"/>
    <x v="0"/>
    <x v="0"/>
    <x v="0"/>
    <x v="0"/>
    <x v="0"/>
  </r>
  <r>
    <x v="28"/>
    <n v="72"/>
    <x v="3"/>
    <x v="16"/>
    <x v="0"/>
    <x v="0"/>
    <x v="1"/>
    <x v="0"/>
    <x v="0"/>
    <x v="0"/>
    <x v="0"/>
    <x v="0"/>
  </r>
  <r>
    <x v="28"/>
    <n v="72"/>
    <x v="3"/>
    <x v="17"/>
    <x v="0"/>
    <x v="0"/>
    <x v="1"/>
    <x v="0"/>
    <x v="0"/>
    <x v="0"/>
    <x v="0"/>
    <x v="0"/>
  </r>
  <r>
    <x v="28"/>
    <n v="72"/>
    <x v="3"/>
    <x v="18"/>
    <x v="0"/>
    <x v="0"/>
    <x v="0"/>
    <x v="0"/>
    <x v="0"/>
    <x v="0"/>
    <x v="0"/>
    <x v="0"/>
  </r>
  <r>
    <x v="28"/>
    <n v="72"/>
    <x v="3"/>
    <x v="19"/>
    <x v="0"/>
    <x v="0"/>
    <x v="2"/>
    <x v="0"/>
    <x v="0"/>
    <x v="0"/>
    <x v="0"/>
    <x v="0"/>
  </r>
  <r>
    <x v="28"/>
    <n v="72"/>
    <x v="3"/>
    <x v="20"/>
    <x v="0"/>
    <x v="0"/>
    <x v="1"/>
    <x v="0"/>
    <x v="0"/>
    <x v="0"/>
    <x v="0"/>
    <x v="0"/>
  </r>
  <r>
    <x v="28"/>
    <n v="72"/>
    <x v="3"/>
    <x v="21"/>
    <x v="0"/>
    <x v="0"/>
    <x v="2"/>
    <x v="0"/>
    <x v="0"/>
    <x v="0"/>
    <x v="0"/>
    <x v="0"/>
  </r>
  <r>
    <x v="28"/>
    <n v="72"/>
    <x v="3"/>
    <x v="22"/>
    <x v="0"/>
    <x v="0"/>
    <x v="2"/>
    <x v="0"/>
    <x v="0"/>
    <x v="0"/>
    <x v="0"/>
    <x v="0"/>
  </r>
  <r>
    <x v="1"/>
    <m/>
    <x v="4"/>
    <x v="27"/>
    <x v="0"/>
    <x v="1"/>
    <x v="5"/>
    <x v="1"/>
    <x v="1"/>
    <x v="1"/>
    <x v="1"/>
    <x v="3"/>
  </r>
  <r>
    <x v="29"/>
    <n v="73"/>
    <x v="0"/>
    <x v="0"/>
    <x v="0"/>
    <x v="0"/>
    <x v="0"/>
    <x v="0"/>
    <x v="0"/>
    <x v="0"/>
    <x v="0"/>
    <x v="2"/>
  </r>
  <r>
    <x v="29"/>
    <n v="73"/>
    <x v="0"/>
    <x v="1"/>
    <x v="0"/>
    <x v="0"/>
    <x v="4"/>
    <x v="0"/>
    <x v="0"/>
    <x v="0"/>
    <x v="0"/>
    <x v="2"/>
  </r>
  <r>
    <x v="29"/>
    <n v="73"/>
    <x v="0"/>
    <x v="2"/>
    <x v="0"/>
    <x v="0"/>
    <x v="3"/>
    <x v="0"/>
    <x v="0"/>
    <x v="0"/>
    <x v="0"/>
    <x v="2"/>
  </r>
  <r>
    <x v="29"/>
    <n v="73"/>
    <x v="0"/>
    <x v="3"/>
    <x v="0"/>
    <x v="0"/>
    <x v="4"/>
    <x v="0"/>
    <x v="0"/>
    <x v="0"/>
    <x v="0"/>
    <x v="2"/>
  </r>
  <r>
    <x v="29"/>
    <n v="73"/>
    <x v="0"/>
    <x v="4"/>
    <x v="0"/>
    <x v="0"/>
    <x v="0"/>
    <x v="0"/>
    <x v="0"/>
    <x v="0"/>
    <x v="0"/>
    <x v="2"/>
  </r>
  <r>
    <x v="29"/>
    <n v="73"/>
    <x v="0"/>
    <x v="5"/>
    <x v="0"/>
    <x v="0"/>
    <x v="2"/>
    <x v="0"/>
    <x v="0"/>
    <x v="0"/>
    <x v="0"/>
    <x v="2"/>
  </r>
  <r>
    <x v="29"/>
    <n v="73"/>
    <x v="0"/>
    <x v="6"/>
    <x v="0"/>
    <x v="0"/>
    <x v="1"/>
    <x v="0"/>
    <x v="0"/>
    <x v="0"/>
    <x v="0"/>
    <x v="2"/>
  </r>
  <r>
    <x v="29"/>
    <n v="73"/>
    <x v="0"/>
    <x v="7"/>
    <x v="0"/>
    <x v="0"/>
    <x v="4"/>
    <x v="0"/>
    <x v="0"/>
    <x v="0"/>
    <x v="0"/>
    <x v="2"/>
  </r>
  <r>
    <x v="29"/>
    <n v="73"/>
    <x v="0"/>
    <x v="8"/>
    <x v="0"/>
    <x v="0"/>
    <x v="0"/>
    <x v="0"/>
    <x v="0"/>
    <x v="0"/>
    <x v="0"/>
    <x v="2"/>
  </r>
  <r>
    <x v="29"/>
    <n v="73"/>
    <x v="0"/>
    <x v="9"/>
    <x v="0"/>
    <x v="0"/>
    <x v="3"/>
    <x v="0"/>
    <x v="0"/>
    <x v="0"/>
    <x v="0"/>
    <x v="2"/>
  </r>
  <r>
    <x v="29"/>
    <n v="73"/>
    <x v="0"/>
    <x v="10"/>
    <x v="0"/>
    <x v="0"/>
    <x v="1"/>
    <x v="0"/>
    <x v="0"/>
    <x v="0"/>
    <x v="0"/>
    <x v="2"/>
  </r>
  <r>
    <x v="29"/>
    <n v="73"/>
    <x v="0"/>
    <x v="11"/>
    <x v="0"/>
    <x v="0"/>
    <x v="2"/>
    <x v="0"/>
    <x v="0"/>
    <x v="0"/>
    <x v="0"/>
    <x v="2"/>
  </r>
  <r>
    <x v="29"/>
    <n v="73"/>
    <x v="0"/>
    <x v="12"/>
    <x v="0"/>
    <x v="0"/>
    <x v="2"/>
    <x v="0"/>
    <x v="0"/>
    <x v="0"/>
    <x v="0"/>
    <x v="2"/>
  </r>
  <r>
    <x v="29"/>
    <n v="73"/>
    <x v="0"/>
    <x v="13"/>
    <x v="0"/>
    <x v="0"/>
    <x v="4"/>
    <x v="0"/>
    <x v="0"/>
    <x v="0"/>
    <x v="0"/>
    <x v="2"/>
  </r>
  <r>
    <x v="29"/>
    <n v="73"/>
    <x v="0"/>
    <x v="14"/>
    <x v="0"/>
    <x v="0"/>
    <x v="4"/>
    <x v="0"/>
    <x v="0"/>
    <x v="0"/>
    <x v="0"/>
    <x v="2"/>
  </r>
  <r>
    <x v="29"/>
    <n v="73"/>
    <x v="0"/>
    <x v="15"/>
    <x v="0"/>
    <x v="0"/>
    <x v="1"/>
    <x v="0"/>
    <x v="0"/>
    <x v="0"/>
    <x v="0"/>
    <x v="2"/>
  </r>
  <r>
    <x v="29"/>
    <n v="73"/>
    <x v="0"/>
    <x v="16"/>
    <x v="0"/>
    <x v="0"/>
    <x v="4"/>
    <x v="0"/>
    <x v="0"/>
    <x v="0"/>
    <x v="0"/>
    <x v="2"/>
  </r>
  <r>
    <x v="29"/>
    <n v="73"/>
    <x v="0"/>
    <x v="17"/>
    <x v="0"/>
    <x v="0"/>
    <x v="2"/>
    <x v="0"/>
    <x v="0"/>
    <x v="0"/>
    <x v="0"/>
    <x v="2"/>
  </r>
  <r>
    <x v="29"/>
    <n v="73"/>
    <x v="0"/>
    <x v="18"/>
    <x v="0"/>
    <x v="0"/>
    <x v="0"/>
    <x v="0"/>
    <x v="0"/>
    <x v="0"/>
    <x v="0"/>
    <x v="2"/>
  </r>
  <r>
    <x v="29"/>
    <n v="73"/>
    <x v="0"/>
    <x v="19"/>
    <x v="0"/>
    <x v="0"/>
    <x v="2"/>
    <x v="0"/>
    <x v="0"/>
    <x v="0"/>
    <x v="0"/>
    <x v="2"/>
  </r>
  <r>
    <x v="29"/>
    <n v="73"/>
    <x v="0"/>
    <x v="20"/>
    <x v="0"/>
    <x v="0"/>
    <x v="0"/>
    <x v="0"/>
    <x v="0"/>
    <x v="0"/>
    <x v="0"/>
    <x v="2"/>
  </r>
  <r>
    <x v="29"/>
    <n v="73"/>
    <x v="0"/>
    <x v="21"/>
    <x v="0"/>
    <x v="0"/>
    <x v="4"/>
    <x v="0"/>
    <x v="0"/>
    <x v="0"/>
    <x v="0"/>
    <x v="2"/>
  </r>
  <r>
    <x v="29"/>
    <n v="73"/>
    <x v="0"/>
    <x v="22"/>
    <x v="0"/>
    <x v="0"/>
    <x v="0"/>
    <x v="0"/>
    <x v="0"/>
    <x v="0"/>
    <x v="0"/>
    <x v="2"/>
  </r>
  <r>
    <x v="29"/>
    <n v="73"/>
    <x v="0"/>
    <x v="23"/>
    <x v="0"/>
    <x v="0"/>
    <x v="3"/>
    <x v="0"/>
    <x v="0"/>
    <x v="0"/>
    <x v="0"/>
    <x v="2"/>
  </r>
  <r>
    <x v="29"/>
    <n v="73"/>
    <x v="0"/>
    <x v="24"/>
    <x v="0"/>
    <x v="0"/>
    <x v="2"/>
    <x v="0"/>
    <x v="0"/>
    <x v="0"/>
    <x v="0"/>
    <x v="2"/>
  </r>
  <r>
    <x v="29"/>
    <n v="73"/>
    <x v="0"/>
    <x v="25"/>
    <x v="0"/>
    <x v="0"/>
    <x v="3"/>
    <x v="0"/>
    <x v="0"/>
    <x v="0"/>
    <x v="0"/>
    <x v="2"/>
  </r>
  <r>
    <x v="29"/>
    <n v="73"/>
    <x v="0"/>
    <x v="26"/>
    <x v="0"/>
    <x v="0"/>
    <x v="0"/>
    <x v="0"/>
    <x v="0"/>
    <x v="0"/>
    <x v="0"/>
    <x v="2"/>
  </r>
  <r>
    <x v="29"/>
    <n v="73"/>
    <x v="1"/>
    <x v="0"/>
    <x v="0"/>
    <x v="0"/>
    <x v="1"/>
    <x v="0"/>
    <x v="0"/>
    <x v="0"/>
    <x v="0"/>
    <x v="1"/>
  </r>
  <r>
    <x v="29"/>
    <n v="73"/>
    <x v="1"/>
    <x v="1"/>
    <x v="0"/>
    <x v="0"/>
    <x v="2"/>
    <x v="0"/>
    <x v="0"/>
    <x v="0"/>
    <x v="0"/>
    <x v="1"/>
  </r>
  <r>
    <x v="29"/>
    <n v="73"/>
    <x v="1"/>
    <x v="2"/>
    <x v="0"/>
    <x v="0"/>
    <x v="0"/>
    <x v="0"/>
    <x v="0"/>
    <x v="0"/>
    <x v="0"/>
    <x v="1"/>
  </r>
  <r>
    <x v="29"/>
    <n v="73"/>
    <x v="1"/>
    <x v="3"/>
    <x v="0"/>
    <x v="0"/>
    <x v="3"/>
    <x v="0"/>
    <x v="0"/>
    <x v="0"/>
    <x v="0"/>
    <x v="1"/>
  </r>
  <r>
    <x v="29"/>
    <n v="73"/>
    <x v="1"/>
    <x v="4"/>
    <x v="0"/>
    <x v="0"/>
    <x v="3"/>
    <x v="0"/>
    <x v="0"/>
    <x v="0"/>
    <x v="0"/>
    <x v="1"/>
  </r>
  <r>
    <x v="29"/>
    <n v="73"/>
    <x v="1"/>
    <x v="5"/>
    <x v="0"/>
    <x v="0"/>
    <x v="3"/>
    <x v="0"/>
    <x v="0"/>
    <x v="0"/>
    <x v="0"/>
    <x v="1"/>
  </r>
  <r>
    <x v="29"/>
    <n v="73"/>
    <x v="1"/>
    <x v="6"/>
    <x v="0"/>
    <x v="0"/>
    <x v="1"/>
    <x v="0"/>
    <x v="0"/>
    <x v="0"/>
    <x v="0"/>
    <x v="1"/>
  </r>
  <r>
    <x v="29"/>
    <n v="73"/>
    <x v="1"/>
    <x v="7"/>
    <x v="0"/>
    <x v="0"/>
    <x v="4"/>
    <x v="0"/>
    <x v="0"/>
    <x v="0"/>
    <x v="0"/>
    <x v="1"/>
  </r>
  <r>
    <x v="29"/>
    <n v="73"/>
    <x v="1"/>
    <x v="8"/>
    <x v="0"/>
    <x v="0"/>
    <x v="1"/>
    <x v="0"/>
    <x v="0"/>
    <x v="0"/>
    <x v="0"/>
    <x v="1"/>
  </r>
  <r>
    <x v="29"/>
    <n v="73"/>
    <x v="1"/>
    <x v="9"/>
    <x v="0"/>
    <x v="0"/>
    <x v="0"/>
    <x v="0"/>
    <x v="0"/>
    <x v="0"/>
    <x v="0"/>
    <x v="1"/>
  </r>
  <r>
    <x v="29"/>
    <n v="73"/>
    <x v="1"/>
    <x v="10"/>
    <x v="0"/>
    <x v="0"/>
    <x v="4"/>
    <x v="0"/>
    <x v="0"/>
    <x v="0"/>
    <x v="0"/>
    <x v="1"/>
  </r>
  <r>
    <x v="29"/>
    <n v="73"/>
    <x v="1"/>
    <x v="11"/>
    <x v="0"/>
    <x v="0"/>
    <x v="0"/>
    <x v="0"/>
    <x v="0"/>
    <x v="0"/>
    <x v="0"/>
    <x v="1"/>
  </r>
  <r>
    <x v="29"/>
    <n v="73"/>
    <x v="1"/>
    <x v="12"/>
    <x v="0"/>
    <x v="0"/>
    <x v="4"/>
    <x v="0"/>
    <x v="0"/>
    <x v="0"/>
    <x v="0"/>
    <x v="1"/>
  </r>
  <r>
    <x v="29"/>
    <n v="73"/>
    <x v="1"/>
    <x v="13"/>
    <x v="0"/>
    <x v="0"/>
    <x v="2"/>
    <x v="0"/>
    <x v="0"/>
    <x v="0"/>
    <x v="0"/>
    <x v="1"/>
  </r>
  <r>
    <x v="29"/>
    <n v="73"/>
    <x v="1"/>
    <x v="14"/>
    <x v="0"/>
    <x v="0"/>
    <x v="4"/>
    <x v="0"/>
    <x v="0"/>
    <x v="0"/>
    <x v="0"/>
    <x v="1"/>
  </r>
  <r>
    <x v="29"/>
    <n v="73"/>
    <x v="1"/>
    <x v="15"/>
    <x v="0"/>
    <x v="0"/>
    <x v="0"/>
    <x v="0"/>
    <x v="0"/>
    <x v="0"/>
    <x v="0"/>
    <x v="1"/>
  </r>
  <r>
    <x v="29"/>
    <n v="73"/>
    <x v="1"/>
    <x v="16"/>
    <x v="0"/>
    <x v="0"/>
    <x v="4"/>
    <x v="0"/>
    <x v="0"/>
    <x v="0"/>
    <x v="0"/>
    <x v="1"/>
  </r>
  <r>
    <x v="29"/>
    <n v="73"/>
    <x v="1"/>
    <x v="17"/>
    <x v="0"/>
    <x v="0"/>
    <x v="2"/>
    <x v="0"/>
    <x v="0"/>
    <x v="0"/>
    <x v="0"/>
    <x v="1"/>
  </r>
  <r>
    <x v="29"/>
    <n v="73"/>
    <x v="1"/>
    <x v="18"/>
    <x v="0"/>
    <x v="0"/>
    <x v="4"/>
    <x v="0"/>
    <x v="0"/>
    <x v="0"/>
    <x v="0"/>
    <x v="1"/>
  </r>
  <r>
    <x v="29"/>
    <n v="73"/>
    <x v="1"/>
    <x v="19"/>
    <x v="0"/>
    <x v="0"/>
    <x v="2"/>
    <x v="0"/>
    <x v="0"/>
    <x v="0"/>
    <x v="0"/>
    <x v="1"/>
  </r>
  <r>
    <x v="29"/>
    <n v="73"/>
    <x v="1"/>
    <x v="20"/>
    <x v="0"/>
    <x v="0"/>
    <x v="2"/>
    <x v="0"/>
    <x v="0"/>
    <x v="0"/>
    <x v="0"/>
    <x v="1"/>
  </r>
  <r>
    <x v="29"/>
    <n v="73"/>
    <x v="1"/>
    <x v="21"/>
    <x v="0"/>
    <x v="0"/>
    <x v="0"/>
    <x v="0"/>
    <x v="0"/>
    <x v="0"/>
    <x v="0"/>
    <x v="1"/>
  </r>
  <r>
    <x v="29"/>
    <n v="73"/>
    <x v="1"/>
    <x v="22"/>
    <x v="0"/>
    <x v="0"/>
    <x v="1"/>
    <x v="0"/>
    <x v="0"/>
    <x v="0"/>
    <x v="0"/>
    <x v="1"/>
  </r>
  <r>
    <x v="29"/>
    <n v="73"/>
    <x v="1"/>
    <x v="23"/>
    <x v="0"/>
    <x v="0"/>
    <x v="3"/>
    <x v="0"/>
    <x v="0"/>
    <x v="0"/>
    <x v="0"/>
    <x v="1"/>
  </r>
  <r>
    <x v="29"/>
    <n v="73"/>
    <x v="1"/>
    <x v="24"/>
    <x v="0"/>
    <x v="0"/>
    <x v="1"/>
    <x v="0"/>
    <x v="0"/>
    <x v="0"/>
    <x v="0"/>
    <x v="1"/>
  </r>
  <r>
    <x v="29"/>
    <n v="73"/>
    <x v="2"/>
    <x v="0"/>
    <x v="0"/>
    <x v="0"/>
    <x v="4"/>
    <x v="0"/>
    <x v="0"/>
    <x v="0"/>
    <x v="0"/>
    <x v="0"/>
  </r>
  <r>
    <x v="29"/>
    <n v="73"/>
    <x v="2"/>
    <x v="1"/>
    <x v="0"/>
    <x v="0"/>
    <x v="1"/>
    <x v="0"/>
    <x v="0"/>
    <x v="0"/>
    <x v="0"/>
    <x v="0"/>
  </r>
  <r>
    <x v="29"/>
    <n v="73"/>
    <x v="2"/>
    <x v="2"/>
    <x v="0"/>
    <x v="0"/>
    <x v="4"/>
    <x v="0"/>
    <x v="0"/>
    <x v="0"/>
    <x v="0"/>
    <x v="0"/>
  </r>
  <r>
    <x v="29"/>
    <n v="73"/>
    <x v="2"/>
    <x v="3"/>
    <x v="0"/>
    <x v="0"/>
    <x v="2"/>
    <x v="0"/>
    <x v="0"/>
    <x v="0"/>
    <x v="0"/>
    <x v="0"/>
  </r>
  <r>
    <x v="29"/>
    <n v="73"/>
    <x v="2"/>
    <x v="4"/>
    <x v="0"/>
    <x v="0"/>
    <x v="2"/>
    <x v="0"/>
    <x v="0"/>
    <x v="0"/>
    <x v="0"/>
    <x v="0"/>
  </r>
  <r>
    <x v="29"/>
    <n v="73"/>
    <x v="2"/>
    <x v="5"/>
    <x v="0"/>
    <x v="0"/>
    <x v="3"/>
    <x v="0"/>
    <x v="0"/>
    <x v="0"/>
    <x v="0"/>
    <x v="0"/>
  </r>
  <r>
    <x v="29"/>
    <n v="73"/>
    <x v="2"/>
    <x v="6"/>
    <x v="0"/>
    <x v="0"/>
    <x v="0"/>
    <x v="0"/>
    <x v="0"/>
    <x v="0"/>
    <x v="0"/>
    <x v="0"/>
  </r>
  <r>
    <x v="29"/>
    <n v="73"/>
    <x v="2"/>
    <x v="7"/>
    <x v="0"/>
    <x v="0"/>
    <x v="0"/>
    <x v="0"/>
    <x v="0"/>
    <x v="0"/>
    <x v="0"/>
    <x v="0"/>
  </r>
  <r>
    <x v="29"/>
    <n v="73"/>
    <x v="2"/>
    <x v="8"/>
    <x v="0"/>
    <x v="0"/>
    <x v="4"/>
    <x v="0"/>
    <x v="0"/>
    <x v="0"/>
    <x v="0"/>
    <x v="0"/>
  </r>
  <r>
    <x v="29"/>
    <n v="73"/>
    <x v="2"/>
    <x v="9"/>
    <x v="0"/>
    <x v="0"/>
    <x v="0"/>
    <x v="0"/>
    <x v="0"/>
    <x v="0"/>
    <x v="0"/>
    <x v="0"/>
  </r>
  <r>
    <x v="29"/>
    <n v="73"/>
    <x v="2"/>
    <x v="10"/>
    <x v="0"/>
    <x v="0"/>
    <x v="1"/>
    <x v="0"/>
    <x v="0"/>
    <x v="0"/>
    <x v="0"/>
    <x v="0"/>
  </r>
  <r>
    <x v="29"/>
    <n v="73"/>
    <x v="2"/>
    <x v="11"/>
    <x v="0"/>
    <x v="0"/>
    <x v="1"/>
    <x v="0"/>
    <x v="0"/>
    <x v="0"/>
    <x v="0"/>
    <x v="0"/>
  </r>
  <r>
    <x v="29"/>
    <n v="73"/>
    <x v="2"/>
    <x v="12"/>
    <x v="0"/>
    <x v="0"/>
    <x v="2"/>
    <x v="0"/>
    <x v="0"/>
    <x v="0"/>
    <x v="0"/>
    <x v="0"/>
  </r>
  <r>
    <x v="29"/>
    <n v="73"/>
    <x v="2"/>
    <x v="13"/>
    <x v="0"/>
    <x v="0"/>
    <x v="0"/>
    <x v="0"/>
    <x v="0"/>
    <x v="0"/>
    <x v="0"/>
    <x v="0"/>
  </r>
  <r>
    <x v="29"/>
    <n v="73"/>
    <x v="2"/>
    <x v="14"/>
    <x v="0"/>
    <x v="0"/>
    <x v="3"/>
    <x v="0"/>
    <x v="0"/>
    <x v="0"/>
    <x v="0"/>
    <x v="0"/>
  </r>
  <r>
    <x v="29"/>
    <n v="73"/>
    <x v="2"/>
    <x v="15"/>
    <x v="0"/>
    <x v="0"/>
    <x v="3"/>
    <x v="0"/>
    <x v="0"/>
    <x v="0"/>
    <x v="0"/>
    <x v="0"/>
  </r>
  <r>
    <x v="29"/>
    <n v="73"/>
    <x v="2"/>
    <x v="16"/>
    <x v="0"/>
    <x v="0"/>
    <x v="4"/>
    <x v="0"/>
    <x v="0"/>
    <x v="0"/>
    <x v="0"/>
    <x v="0"/>
  </r>
  <r>
    <x v="29"/>
    <n v="73"/>
    <x v="2"/>
    <x v="17"/>
    <x v="0"/>
    <x v="0"/>
    <x v="2"/>
    <x v="0"/>
    <x v="0"/>
    <x v="0"/>
    <x v="0"/>
    <x v="0"/>
  </r>
  <r>
    <x v="29"/>
    <n v="73"/>
    <x v="2"/>
    <x v="18"/>
    <x v="0"/>
    <x v="0"/>
    <x v="0"/>
    <x v="0"/>
    <x v="0"/>
    <x v="0"/>
    <x v="0"/>
    <x v="0"/>
  </r>
  <r>
    <x v="29"/>
    <n v="73"/>
    <x v="2"/>
    <x v="19"/>
    <x v="0"/>
    <x v="0"/>
    <x v="4"/>
    <x v="0"/>
    <x v="0"/>
    <x v="0"/>
    <x v="0"/>
    <x v="0"/>
  </r>
  <r>
    <x v="29"/>
    <n v="73"/>
    <x v="2"/>
    <x v="20"/>
    <x v="0"/>
    <x v="0"/>
    <x v="2"/>
    <x v="0"/>
    <x v="0"/>
    <x v="0"/>
    <x v="0"/>
    <x v="0"/>
  </r>
  <r>
    <x v="29"/>
    <n v="73"/>
    <x v="2"/>
    <x v="21"/>
    <x v="0"/>
    <x v="0"/>
    <x v="0"/>
    <x v="0"/>
    <x v="0"/>
    <x v="0"/>
    <x v="0"/>
    <x v="0"/>
  </r>
  <r>
    <x v="29"/>
    <n v="73"/>
    <x v="2"/>
    <x v="22"/>
    <x v="0"/>
    <x v="0"/>
    <x v="1"/>
    <x v="0"/>
    <x v="0"/>
    <x v="0"/>
    <x v="0"/>
    <x v="0"/>
  </r>
  <r>
    <x v="29"/>
    <n v="73"/>
    <x v="3"/>
    <x v="0"/>
    <x v="0"/>
    <x v="0"/>
    <x v="3"/>
    <x v="0"/>
    <x v="0"/>
    <x v="0"/>
    <x v="0"/>
    <x v="1"/>
  </r>
  <r>
    <x v="29"/>
    <n v="73"/>
    <x v="3"/>
    <x v="1"/>
    <x v="0"/>
    <x v="0"/>
    <x v="3"/>
    <x v="0"/>
    <x v="0"/>
    <x v="0"/>
    <x v="0"/>
    <x v="1"/>
  </r>
  <r>
    <x v="29"/>
    <n v="73"/>
    <x v="3"/>
    <x v="2"/>
    <x v="0"/>
    <x v="0"/>
    <x v="2"/>
    <x v="0"/>
    <x v="0"/>
    <x v="0"/>
    <x v="0"/>
    <x v="1"/>
  </r>
  <r>
    <x v="29"/>
    <n v="73"/>
    <x v="3"/>
    <x v="3"/>
    <x v="0"/>
    <x v="0"/>
    <x v="1"/>
    <x v="0"/>
    <x v="0"/>
    <x v="0"/>
    <x v="0"/>
    <x v="1"/>
  </r>
  <r>
    <x v="29"/>
    <n v="73"/>
    <x v="3"/>
    <x v="4"/>
    <x v="0"/>
    <x v="0"/>
    <x v="0"/>
    <x v="0"/>
    <x v="0"/>
    <x v="0"/>
    <x v="0"/>
    <x v="1"/>
  </r>
  <r>
    <x v="29"/>
    <n v="73"/>
    <x v="3"/>
    <x v="5"/>
    <x v="0"/>
    <x v="0"/>
    <x v="2"/>
    <x v="0"/>
    <x v="0"/>
    <x v="0"/>
    <x v="0"/>
    <x v="1"/>
  </r>
  <r>
    <x v="29"/>
    <n v="73"/>
    <x v="3"/>
    <x v="6"/>
    <x v="0"/>
    <x v="0"/>
    <x v="2"/>
    <x v="0"/>
    <x v="0"/>
    <x v="0"/>
    <x v="0"/>
    <x v="1"/>
  </r>
  <r>
    <x v="29"/>
    <n v="73"/>
    <x v="3"/>
    <x v="7"/>
    <x v="0"/>
    <x v="0"/>
    <x v="3"/>
    <x v="0"/>
    <x v="0"/>
    <x v="0"/>
    <x v="0"/>
    <x v="1"/>
  </r>
  <r>
    <x v="29"/>
    <n v="73"/>
    <x v="3"/>
    <x v="8"/>
    <x v="0"/>
    <x v="0"/>
    <x v="3"/>
    <x v="0"/>
    <x v="0"/>
    <x v="0"/>
    <x v="0"/>
    <x v="1"/>
  </r>
  <r>
    <x v="29"/>
    <n v="73"/>
    <x v="3"/>
    <x v="9"/>
    <x v="0"/>
    <x v="0"/>
    <x v="2"/>
    <x v="0"/>
    <x v="0"/>
    <x v="0"/>
    <x v="0"/>
    <x v="1"/>
  </r>
  <r>
    <x v="29"/>
    <n v="73"/>
    <x v="3"/>
    <x v="10"/>
    <x v="0"/>
    <x v="0"/>
    <x v="4"/>
    <x v="0"/>
    <x v="0"/>
    <x v="0"/>
    <x v="0"/>
    <x v="1"/>
  </r>
  <r>
    <x v="29"/>
    <n v="73"/>
    <x v="3"/>
    <x v="11"/>
    <x v="0"/>
    <x v="0"/>
    <x v="0"/>
    <x v="0"/>
    <x v="0"/>
    <x v="0"/>
    <x v="0"/>
    <x v="1"/>
  </r>
  <r>
    <x v="29"/>
    <n v="73"/>
    <x v="3"/>
    <x v="12"/>
    <x v="0"/>
    <x v="0"/>
    <x v="4"/>
    <x v="0"/>
    <x v="0"/>
    <x v="0"/>
    <x v="0"/>
    <x v="1"/>
  </r>
  <r>
    <x v="29"/>
    <n v="73"/>
    <x v="3"/>
    <x v="13"/>
    <x v="0"/>
    <x v="0"/>
    <x v="1"/>
    <x v="0"/>
    <x v="0"/>
    <x v="0"/>
    <x v="0"/>
    <x v="1"/>
  </r>
  <r>
    <x v="29"/>
    <n v="73"/>
    <x v="3"/>
    <x v="14"/>
    <x v="0"/>
    <x v="0"/>
    <x v="0"/>
    <x v="0"/>
    <x v="0"/>
    <x v="0"/>
    <x v="0"/>
    <x v="1"/>
  </r>
  <r>
    <x v="29"/>
    <n v="73"/>
    <x v="3"/>
    <x v="15"/>
    <x v="0"/>
    <x v="0"/>
    <x v="2"/>
    <x v="0"/>
    <x v="0"/>
    <x v="0"/>
    <x v="0"/>
    <x v="1"/>
  </r>
  <r>
    <x v="29"/>
    <n v="73"/>
    <x v="3"/>
    <x v="16"/>
    <x v="0"/>
    <x v="0"/>
    <x v="1"/>
    <x v="0"/>
    <x v="0"/>
    <x v="0"/>
    <x v="0"/>
    <x v="1"/>
  </r>
  <r>
    <x v="29"/>
    <n v="73"/>
    <x v="3"/>
    <x v="17"/>
    <x v="0"/>
    <x v="0"/>
    <x v="1"/>
    <x v="0"/>
    <x v="0"/>
    <x v="0"/>
    <x v="0"/>
    <x v="1"/>
  </r>
  <r>
    <x v="29"/>
    <n v="73"/>
    <x v="3"/>
    <x v="18"/>
    <x v="0"/>
    <x v="0"/>
    <x v="4"/>
    <x v="0"/>
    <x v="0"/>
    <x v="0"/>
    <x v="0"/>
    <x v="1"/>
  </r>
  <r>
    <x v="29"/>
    <n v="73"/>
    <x v="3"/>
    <x v="19"/>
    <x v="0"/>
    <x v="0"/>
    <x v="3"/>
    <x v="0"/>
    <x v="0"/>
    <x v="0"/>
    <x v="0"/>
    <x v="1"/>
  </r>
  <r>
    <x v="29"/>
    <n v="73"/>
    <x v="3"/>
    <x v="20"/>
    <x v="0"/>
    <x v="0"/>
    <x v="2"/>
    <x v="0"/>
    <x v="0"/>
    <x v="0"/>
    <x v="0"/>
    <x v="1"/>
  </r>
  <r>
    <x v="29"/>
    <n v="73"/>
    <x v="3"/>
    <x v="21"/>
    <x v="0"/>
    <x v="0"/>
    <x v="3"/>
    <x v="0"/>
    <x v="0"/>
    <x v="0"/>
    <x v="0"/>
    <x v="1"/>
  </r>
  <r>
    <x v="29"/>
    <n v="73"/>
    <x v="3"/>
    <x v="22"/>
    <x v="0"/>
    <x v="0"/>
    <x v="2"/>
    <x v="0"/>
    <x v="0"/>
    <x v="0"/>
    <x v="0"/>
    <x v="1"/>
  </r>
  <r>
    <x v="29"/>
    <n v="73"/>
    <x v="2"/>
    <x v="23"/>
    <x v="0"/>
    <x v="0"/>
    <x v="2"/>
    <x v="0"/>
    <x v="0"/>
    <x v="0"/>
    <x v="0"/>
    <x v="1"/>
  </r>
  <r>
    <x v="29"/>
    <n v="73"/>
    <x v="2"/>
    <x v="24"/>
    <x v="0"/>
    <x v="0"/>
    <x v="2"/>
    <x v="0"/>
    <x v="0"/>
    <x v="0"/>
    <x v="0"/>
    <x v="1"/>
  </r>
  <r>
    <x v="29"/>
    <n v="73"/>
    <x v="3"/>
    <x v="25"/>
    <x v="0"/>
    <x v="0"/>
    <x v="0"/>
    <x v="0"/>
    <x v="0"/>
    <x v="0"/>
    <x v="0"/>
    <x v="1"/>
  </r>
  <r>
    <x v="1"/>
    <m/>
    <x v="4"/>
    <x v="27"/>
    <x v="0"/>
    <x v="1"/>
    <x v="5"/>
    <x v="1"/>
    <x v="1"/>
    <x v="1"/>
    <x v="1"/>
    <x v="3"/>
  </r>
  <r>
    <x v="30"/>
    <n v="74"/>
    <x v="0"/>
    <x v="0"/>
    <x v="0"/>
    <x v="0"/>
    <x v="1"/>
    <x v="0"/>
    <x v="0"/>
    <x v="0"/>
    <x v="0"/>
    <x v="1"/>
  </r>
  <r>
    <x v="30"/>
    <n v="74"/>
    <x v="0"/>
    <x v="1"/>
    <x v="0"/>
    <x v="0"/>
    <x v="1"/>
    <x v="0"/>
    <x v="0"/>
    <x v="0"/>
    <x v="1"/>
    <x v="1"/>
  </r>
  <r>
    <x v="30"/>
    <n v="74"/>
    <x v="0"/>
    <x v="2"/>
    <x v="0"/>
    <x v="0"/>
    <x v="4"/>
    <x v="0"/>
    <x v="0"/>
    <x v="0"/>
    <x v="1"/>
    <x v="1"/>
  </r>
  <r>
    <x v="30"/>
    <n v="74"/>
    <x v="0"/>
    <x v="3"/>
    <x v="0"/>
    <x v="0"/>
    <x v="1"/>
    <x v="0"/>
    <x v="0"/>
    <x v="0"/>
    <x v="1"/>
    <x v="1"/>
  </r>
  <r>
    <x v="30"/>
    <n v="74"/>
    <x v="0"/>
    <x v="4"/>
    <x v="0"/>
    <x v="0"/>
    <x v="1"/>
    <x v="0"/>
    <x v="0"/>
    <x v="0"/>
    <x v="1"/>
    <x v="1"/>
  </r>
  <r>
    <x v="30"/>
    <n v="74"/>
    <x v="0"/>
    <x v="5"/>
    <x v="0"/>
    <x v="0"/>
    <x v="0"/>
    <x v="0"/>
    <x v="0"/>
    <x v="0"/>
    <x v="1"/>
    <x v="1"/>
  </r>
  <r>
    <x v="30"/>
    <n v="74"/>
    <x v="0"/>
    <x v="6"/>
    <x v="0"/>
    <x v="0"/>
    <x v="2"/>
    <x v="0"/>
    <x v="0"/>
    <x v="0"/>
    <x v="1"/>
    <x v="1"/>
  </r>
  <r>
    <x v="30"/>
    <n v="74"/>
    <x v="0"/>
    <x v="7"/>
    <x v="0"/>
    <x v="0"/>
    <x v="0"/>
    <x v="0"/>
    <x v="0"/>
    <x v="0"/>
    <x v="1"/>
    <x v="1"/>
  </r>
  <r>
    <x v="30"/>
    <n v="74"/>
    <x v="0"/>
    <x v="8"/>
    <x v="0"/>
    <x v="0"/>
    <x v="2"/>
    <x v="0"/>
    <x v="0"/>
    <x v="0"/>
    <x v="1"/>
    <x v="1"/>
  </r>
  <r>
    <x v="30"/>
    <n v="74"/>
    <x v="0"/>
    <x v="9"/>
    <x v="0"/>
    <x v="0"/>
    <x v="2"/>
    <x v="0"/>
    <x v="0"/>
    <x v="0"/>
    <x v="1"/>
    <x v="1"/>
  </r>
  <r>
    <x v="30"/>
    <n v="74"/>
    <x v="0"/>
    <x v="10"/>
    <x v="0"/>
    <x v="0"/>
    <x v="3"/>
    <x v="0"/>
    <x v="0"/>
    <x v="0"/>
    <x v="1"/>
    <x v="1"/>
  </r>
  <r>
    <x v="30"/>
    <n v="74"/>
    <x v="0"/>
    <x v="11"/>
    <x v="0"/>
    <x v="0"/>
    <x v="2"/>
    <x v="0"/>
    <x v="0"/>
    <x v="0"/>
    <x v="1"/>
    <x v="1"/>
  </r>
  <r>
    <x v="30"/>
    <n v="74"/>
    <x v="0"/>
    <x v="12"/>
    <x v="0"/>
    <x v="0"/>
    <x v="0"/>
    <x v="0"/>
    <x v="0"/>
    <x v="0"/>
    <x v="1"/>
    <x v="1"/>
  </r>
  <r>
    <x v="30"/>
    <n v="74"/>
    <x v="0"/>
    <x v="13"/>
    <x v="0"/>
    <x v="0"/>
    <x v="3"/>
    <x v="0"/>
    <x v="0"/>
    <x v="0"/>
    <x v="1"/>
    <x v="1"/>
  </r>
  <r>
    <x v="30"/>
    <n v="74"/>
    <x v="0"/>
    <x v="14"/>
    <x v="0"/>
    <x v="0"/>
    <x v="2"/>
    <x v="0"/>
    <x v="0"/>
    <x v="0"/>
    <x v="1"/>
    <x v="1"/>
  </r>
  <r>
    <x v="30"/>
    <n v="74"/>
    <x v="0"/>
    <x v="15"/>
    <x v="0"/>
    <x v="0"/>
    <x v="3"/>
    <x v="0"/>
    <x v="0"/>
    <x v="0"/>
    <x v="1"/>
    <x v="1"/>
  </r>
  <r>
    <x v="30"/>
    <n v="74"/>
    <x v="0"/>
    <x v="16"/>
    <x v="0"/>
    <x v="0"/>
    <x v="0"/>
    <x v="0"/>
    <x v="0"/>
    <x v="0"/>
    <x v="1"/>
    <x v="1"/>
  </r>
  <r>
    <x v="30"/>
    <n v="74"/>
    <x v="0"/>
    <x v="17"/>
    <x v="0"/>
    <x v="0"/>
    <x v="0"/>
    <x v="0"/>
    <x v="0"/>
    <x v="0"/>
    <x v="1"/>
    <x v="1"/>
  </r>
  <r>
    <x v="30"/>
    <n v="74"/>
    <x v="0"/>
    <x v="18"/>
    <x v="0"/>
    <x v="0"/>
    <x v="0"/>
    <x v="0"/>
    <x v="0"/>
    <x v="0"/>
    <x v="1"/>
    <x v="1"/>
  </r>
  <r>
    <x v="30"/>
    <n v="74"/>
    <x v="0"/>
    <x v="19"/>
    <x v="0"/>
    <x v="0"/>
    <x v="2"/>
    <x v="0"/>
    <x v="0"/>
    <x v="0"/>
    <x v="1"/>
    <x v="1"/>
  </r>
  <r>
    <x v="30"/>
    <n v="74"/>
    <x v="0"/>
    <x v="20"/>
    <x v="0"/>
    <x v="0"/>
    <x v="4"/>
    <x v="0"/>
    <x v="0"/>
    <x v="0"/>
    <x v="1"/>
    <x v="1"/>
  </r>
  <r>
    <x v="30"/>
    <n v="74"/>
    <x v="0"/>
    <x v="21"/>
    <x v="0"/>
    <x v="0"/>
    <x v="2"/>
    <x v="0"/>
    <x v="0"/>
    <x v="0"/>
    <x v="1"/>
    <x v="1"/>
  </r>
  <r>
    <x v="30"/>
    <n v="74"/>
    <x v="0"/>
    <x v="22"/>
    <x v="0"/>
    <x v="0"/>
    <x v="3"/>
    <x v="0"/>
    <x v="0"/>
    <x v="0"/>
    <x v="1"/>
    <x v="1"/>
  </r>
  <r>
    <x v="30"/>
    <n v="74"/>
    <x v="0"/>
    <x v="23"/>
    <x v="0"/>
    <x v="0"/>
    <x v="4"/>
    <x v="0"/>
    <x v="0"/>
    <x v="0"/>
    <x v="1"/>
    <x v="1"/>
  </r>
  <r>
    <x v="30"/>
    <n v="74"/>
    <x v="0"/>
    <x v="24"/>
    <x v="0"/>
    <x v="0"/>
    <x v="3"/>
    <x v="0"/>
    <x v="0"/>
    <x v="0"/>
    <x v="1"/>
    <x v="1"/>
  </r>
  <r>
    <x v="30"/>
    <n v="74"/>
    <x v="1"/>
    <x v="0"/>
    <x v="0"/>
    <x v="0"/>
    <x v="1"/>
    <x v="0"/>
    <x v="0"/>
    <x v="0"/>
    <x v="1"/>
    <x v="0"/>
  </r>
  <r>
    <x v="30"/>
    <n v="74"/>
    <x v="1"/>
    <x v="1"/>
    <x v="0"/>
    <x v="0"/>
    <x v="3"/>
    <x v="0"/>
    <x v="0"/>
    <x v="0"/>
    <x v="1"/>
    <x v="0"/>
  </r>
  <r>
    <x v="30"/>
    <n v="74"/>
    <x v="1"/>
    <x v="2"/>
    <x v="0"/>
    <x v="0"/>
    <x v="2"/>
    <x v="0"/>
    <x v="0"/>
    <x v="0"/>
    <x v="1"/>
    <x v="0"/>
  </r>
  <r>
    <x v="30"/>
    <n v="74"/>
    <x v="1"/>
    <x v="3"/>
    <x v="0"/>
    <x v="0"/>
    <x v="0"/>
    <x v="0"/>
    <x v="0"/>
    <x v="0"/>
    <x v="1"/>
    <x v="0"/>
  </r>
  <r>
    <x v="30"/>
    <n v="74"/>
    <x v="1"/>
    <x v="4"/>
    <x v="0"/>
    <x v="0"/>
    <x v="2"/>
    <x v="0"/>
    <x v="0"/>
    <x v="0"/>
    <x v="1"/>
    <x v="0"/>
  </r>
  <r>
    <x v="30"/>
    <n v="74"/>
    <x v="1"/>
    <x v="5"/>
    <x v="0"/>
    <x v="0"/>
    <x v="2"/>
    <x v="0"/>
    <x v="0"/>
    <x v="0"/>
    <x v="1"/>
    <x v="0"/>
  </r>
  <r>
    <x v="30"/>
    <n v="74"/>
    <x v="1"/>
    <x v="6"/>
    <x v="0"/>
    <x v="0"/>
    <x v="4"/>
    <x v="0"/>
    <x v="0"/>
    <x v="0"/>
    <x v="1"/>
    <x v="0"/>
  </r>
  <r>
    <x v="30"/>
    <n v="74"/>
    <x v="1"/>
    <x v="7"/>
    <x v="0"/>
    <x v="0"/>
    <x v="2"/>
    <x v="0"/>
    <x v="0"/>
    <x v="0"/>
    <x v="1"/>
    <x v="0"/>
  </r>
  <r>
    <x v="30"/>
    <n v="74"/>
    <x v="1"/>
    <x v="8"/>
    <x v="0"/>
    <x v="0"/>
    <x v="0"/>
    <x v="0"/>
    <x v="0"/>
    <x v="0"/>
    <x v="1"/>
    <x v="0"/>
  </r>
  <r>
    <x v="30"/>
    <n v="74"/>
    <x v="1"/>
    <x v="9"/>
    <x v="0"/>
    <x v="0"/>
    <x v="0"/>
    <x v="0"/>
    <x v="0"/>
    <x v="0"/>
    <x v="1"/>
    <x v="0"/>
  </r>
  <r>
    <x v="30"/>
    <n v="74"/>
    <x v="1"/>
    <x v="10"/>
    <x v="0"/>
    <x v="0"/>
    <x v="0"/>
    <x v="0"/>
    <x v="0"/>
    <x v="0"/>
    <x v="1"/>
    <x v="0"/>
  </r>
  <r>
    <x v="30"/>
    <n v="74"/>
    <x v="1"/>
    <x v="11"/>
    <x v="0"/>
    <x v="0"/>
    <x v="1"/>
    <x v="0"/>
    <x v="0"/>
    <x v="0"/>
    <x v="1"/>
    <x v="0"/>
  </r>
  <r>
    <x v="30"/>
    <n v="74"/>
    <x v="1"/>
    <x v="12"/>
    <x v="0"/>
    <x v="0"/>
    <x v="2"/>
    <x v="0"/>
    <x v="0"/>
    <x v="0"/>
    <x v="1"/>
    <x v="0"/>
  </r>
  <r>
    <x v="30"/>
    <n v="74"/>
    <x v="1"/>
    <x v="13"/>
    <x v="0"/>
    <x v="0"/>
    <x v="3"/>
    <x v="0"/>
    <x v="0"/>
    <x v="0"/>
    <x v="1"/>
    <x v="0"/>
  </r>
  <r>
    <x v="30"/>
    <n v="74"/>
    <x v="1"/>
    <x v="14"/>
    <x v="0"/>
    <x v="0"/>
    <x v="4"/>
    <x v="0"/>
    <x v="0"/>
    <x v="0"/>
    <x v="1"/>
    <x v="0"/>
  </r>
  <r>
    <x v="30"/>
    <n v="74"/>
    <x v="1"/>
    <x v="15"/>
    <x v="0"/>
    <x v="0"/>
    <x v="0"/>
    <x v="0"/>
    <x v="0"/>
    <x v="0"/>
    <x v="1"/>
    <x v="0"/>
  </r>
  <r>
    <x v="30"/>
    <n v="74"/>
    <x v="1"/>
    <x v="16"/>
    <x v="0"/>
    <x v="0"/>
    <x v="2"/>
    <x v="0"/>
    <x v="0"/>
    <x v="0"/>
    <x v="1"/>
    <x v="0"/>
  </r>
  <r>
    <x v="30"/>
    <n v="74"/>
    <x v="1"/>
    <x v="17"/>
    <x v="0"/>
    <x v="0"/>
    <x v="3"/>
    <x v="0"/>
    <x v="0"/>
    <x v="0"/>
    <x v="1"/>
    <x v="0"/>
  </r>
  <r>
    <x v="30"/>
    <n v="74"/>
    <x v="1"/>
    <x v="18"/>
    <x v="0"/>
    <x v="0"/>
    <x v="4"/>
    <x v="0"/>
    <x v="0"/>
    <x v="0"/>
    <x v="1"/>
    <x v="0"/>
  </r>
  <r>
    <x v="30"/>
    <n v="74"/>
    <x v="1"/>
    <x v="19"/>
    <x v="0"/>
    <x v="0"/>
    <x v="4"/>
    <x v="0"/>
    <x v="0"/>
    <x v="0"/>
    <x v="1"/>
    <x v="0"/>
  </r>
  <r>
    <x v="30"/>
    <n v="74"/>
    <x v="1"/>
    <x v="20"/>
    <x v="0"/>
    <x v="0"/>
    <x v="0"/>
    <x v="0"/>
    <x v="0"/>
    <x v="0"/>
    <x v="1"/>
    <x v="0"/>
  </r>
  <r>
    <x v="30"/>
    <n v="74"/>
    <x v="1"/>
    <x v="21"/>
    <x v="0"/>
    <x v="0"/>
    <x v="4"/>
    <x v="0"/>
    <x v="0"/>
    <x v="0"/>
    <x v="1"/>
    <x v="0"/>
  </r>
  <r>
    <x v="30"/>
    <n v="74"/>
    <x v="1"/>
    <x v="22"/>
    <x v="0"/>
    <x v="0"/>
    <x v="1"/>
    <x v="0"/>
    <x v="0"/>
    <x v="0"/>
    <x v="1"/>
    <x v="0"/>
  </r>
  <r>
    <x v="30"/>
    <n v="74"/>
    <x v="2"/>
    <x v="0"/>
    <x v="0"/>
    <x v="0"/>
    <x v="3"/>
    <x v="0"/>
    <x v="0"/>
    <x v="0"/>
    <x v="1"/>
    <x v="2"/>
  </r>
  <r>
    <x v="30"/>
    <n v="74"/>
    <x v="2"/>
    <x v="1"/>
    <x v="0"/>
    <x v="0"/>
    <x v="2"/>
    <x v="0"/>
    <x v="0"/>
    <x v="0"/>
    <x v="1"/>
    <x v="2"/>
  </r>
  <r>
    <x v="30"/>
    <n v="74"/>
    <x v="2"/>
    <x v="2"/>
    <x v="0"/>
    <x v="0"/>
    <x v="0"/>
    <x v="0"/>
    <x v="0"/>
    <x v="0"/>
    <x v="1"/>
    <x v="2"/>
  </r>
  <r>
    <x v="30"/>
    <n v="74"/>
    <x v="2"/>
    <x v="3"/>
    <x v="0"/>
    <x v="0"/>
    <x v="0"/>
    <x v="0"/>
    <x v="0"/>
    <x v="0"/>
    <x v="1"/>
    <x v="2"/>
  </r>
  <r>
    <x v="30"/>
    <n v="74"/>
    <x v="2"/>
    <x v="4"/>
    <x v="0"/>
    <x v="0"/>
    <x v="4"/>
    <x v="0"/>
    <x v="0"/>
    <x v="0"/>
    <x v="1"/>
    <x v="2"/>
  </r>
  <r>
    <x v="30"/>
    <n v="74"/>
    <x v="2"/>
    <x v="5"/>
    <x v="0"/>
    <x v="0"/>
    <x v="4"/>
    <x v="0"/>
    <x v="0"/>
    <x v="0"/>
    <x v="1"/>
    <x v="2"/>
  </r>
  <r>
    <x v="30"/>
    <n v="74"/>
    <x v="2"/>
    <x v="6"/>
    <x v="0"/>
    <x v="0"/>
    <x v="4"/>
    <x v="0"/>
    <x v="0"/>
    <x v="0"/>
    <x v="1"/>
    <x v="2"/>
  </r>
  <r>
    <x v="30"/>
    <n v="74"/>
    <x v="2"/>
    <x v="7"/>
    <x v="0"/>
    <x v="0"/>
    <x v="3"/>
    <x v="0"/>
    <x v="0"/>
    <x v="0"/>
    <x v="1"/>
    <x v="2"/>
  </r>
  <r>
    <x v="30"/>
    <n v="74"/>
    <x v="2"/>
    <x v="8"/>
    <x v="0"/>
    <x v="0"/>
    <x v="1"/>
    <x v="0"/>
    <x v="0"/>
    <x v="0"/>
    <x v="1"/>
    <x v="2"/>
  </r>
  <r>
    <x v="30"/>
    <n v="74"/>
    <x v="2"/>
    <x v="9"/>
    <x v="0"/>
    <x v="0"/>
    <x v="4"/>
    <x v="0"/>
    <x v="0"/>
    <x v="0"/>
    <x v="1"/>
    <x v="2"/>
  </r>
  <r>
    <x v="30"/>
    <n v="74"/>
    <x v="2"/>
    <x v="10"/>
    <x v="0"/>
    <x v="0"/>
    <x v="3"/>
    <x v="0"/>
    <x v="0"/>
    <x v="0"/>
    <x v="1"/>
    <x v="2"/>
  </r>
  <r>
    <x v="30"/>
    <n v="74"/>
    <x v="2"/>
    <x v="11"/>
    <x v="0"/>
    <x v="0"/>
    <x v="0"/>
    <x v="0"/>
    <x v="0"/>
    <x v="0"/>
    <x v="1"/>
    <x v="2"/>
  </r>
  <r>
    <x v="30"/>
    <n v="74"/>
    <x v="2"/>
    <x v="12"/>
    <x v="0"/>
    <x v="0"/>
    <x v="3"/>
    <x v="0"/>
    <x v="0"/>
    <x v="0"/>
    <x v="1"/>
    <x v="2"/>
  </r>
  <r>
    <x v="30"/>
    <n v="74"/>
    <x v="2"/>
    <x v="13"/>
    <x v="0"/>
    <x v="0"/>
    <x v="2"/>
    <x v="0"/>
    <x v="0"/>
    <x v="0"/>
    <x v="1"/>
    <x v="2"/>
  </r>
  <r>
    <x v="30"/>
    <n v="74"/>
    <x v="2"/>
    <x v="14"/>
    <x v="0"/>
    <x v="0"/>
    <x v="0"/>
    <x v="0"/>
    <x v="0"/>
    <x v="0"/>
    <x v="1"/>
    <x v="2"/>
  </r>
  <r>
    <x v="30"/>
    <n v="74"/>
    <x v="2"/>
    <x v="15"/>
    <x v="0"/>
    <x v="0"/>
    <x v="3"/>
    <x v="0"/>
    <x v="0"/>
    <x v="0"/>
    <x v="1"/>
    <x v="2"/>
  </r>
  <r>
    <x v="30"/>
    <n v="74"/>
    <x v="2"/>
    <x v="16"/>
    <x v="0"/>
    <x v="0"/>
    <x v="4"/>
    <x v="0"/>
    <x v="0"/>
    <x v="0"/>
    <x v="1"/>
    <x v="2"/>
  </r>
  <r>
    <x v="30"/>
    <n v="74"/>
    <x v="2"/>
    <x v="17"/>
    <x v="0"/>
    <x v="0"/>
    <x v="0"/>
    <x v="0"/>
    <x v="0"/>
    <x v="0"/>
    <x v="1"/>
    <x v="2"/>
  </r>
  <r>
    <x v="30"/>
    <n v="74"/>
    <x v="2"/>
    <x v="18"/>
    <x v="0"/>
    <x v="0"/>
    <x v="4"/>
    <x v="0"/>
    <x v="0"/>
    <x v="0"/>
    <x v="1"/>
    <x v="2"/>
  </r>
  <r>
    <x v="30"/>
    <n v="74"/>
    <x v="2"/>
    <x v="19"/>
    <x v="0"/>
    <x v="0"/>
    <x v="1"/>
    <x v="0"/>
    <x v="0"/>
    <x v="0"/>
    <x v="1"/>
    <x v="2"/>
  </r>
  <r>
    <x v="30"/>
    <n v="74"/>
    <x v="2"/>
    <x v="20"/>
    <x v="0"/>
    <x v="0"/>
    <x v="1"/>
    <x v="0"/>
    <x v="0"/>
    <x v="0"/>
    <x v="1"/>
    <x v="2"/>
  </r>
  <r>
    <x v="30"/>
    <n v="74"/>
    <x v="2"/>
    <x v="21"/>
    <x v="0"/>
    <x v="0"/>
    <x v="2"/>
    <x v="0"/>
    <x v="0"/>
    <x v="0"/>
    <x v="1"/>
    <x v="2"/>
  </r>
  <r>
    <x v="30"/>
    <n v="74"/>
    <x v="2"/>
    <x v="22"/>
    <x v="0"/>
    <x v="0"/>
    <x v="0"/>
    <x v="0"/>
    <x v="0"/>
    <x v="0"/>
    <x v="1"/>
    <x v="2"/>
  </r>
  <r>
    <x v="30"/>
    <n v="74"/>
    <x v="2"/>
    <x v="23"/>
    <x v="0"/>
    <x v="0"/>
    <x v="4"/>
    <x v="0"/>
    <x v="0"/>
    <x v="0"/>
    <x v="1"/>
    <x v="2"/>
  </r>
  <r>
    <x v="30"/>
    <n v="74"/>
    <x v="2"/>
    <x v="24"/>
    <x v="0"/>
    <x v="0"/>
    <x v="4"/>
    <x v="0"/>
    <x v="0"/>
    <x v="0"/>
    <x v="1"/>
    <x v="2"/>
  </r>
  <r>
    <x v="30"/>
    <n v="74"/>
    <x v="2"/>
    <x v="25"/>
    <x v="0"/>
    <x v="0"/>
    <x v="3"/>
    <x v="0"/>
    <x v="0"/>
    <x v="0"/>
    <x v="1"/>
    <x v="2"/>
  </r>
  <r>
    <x v="30"/>
    <n v="74"/>
    <x v="2"/>
    <x v="26"/>
    <x v="0"/>
    <x v="0"/>
    <x v="2"/>
    <x v="0"/>
    <x v="0"/>
    <x v="0"/>
    <x v="1"/>
    <x v="2"/>
  </r>
  <r>
    <x v="30"/>
    <n v="74"/>
    <x v="3"/>
    <x v="0"/>
    <x v="0"/>
    <x v="0"/>
    <x v="4"/>
    <x v="0"/>
    <x v="0"/>
    <x v="0"/>
    <x v="1"/>
    <x v="1"/>
  </r>
  <r>
    <x v="30"/>
    <n v="74"/>
    <x v="3"/>
    <x v="1"/>
    <x v="0"/>
    <x v="0"/>
    <x v="1"/>
    <x v="0"/>
    <x v="0"/>
    <x v="0"/>
    <x v="1"/>
    <x v="1"/>
  </r>
  <r>
    <x v="30"/>
    <n v="74"/>
    <x v="3"/>
    <x v="2"/>
    <x v="0"/>
    <x v="0"/>
    <x v="2"/>
    <x v="0"/>
    <x v="0"/>
    <x v="0"/>
    <x v="1"/>
    <x v="1"/>
  </r>
  <r>
    <x v="30"/>
    <n v="74"/>
    <x v="3"/>
    <x v="3"/>
    <x v="0"/>
    <x v="0"/>
    <x v="3"/>
    <x v="0"/>
    <x v="0"/>
    <x v="0"/>
    <x v="1"/>
    <x v="1"/>
  </r>
  <r>
    <x v="30"/>
    <n v="74"/>
    <x v="3"/>
    <x v="4"/>
    <x v="0"/>
    <x v="0"/>
    <x v="3"/>
    <x v="0"/>
    <x v="0"/>
    <x v="0"/>
    <x v="1"/>
    <x v="1"/>
  </r>
  <r>
    <x v="30"/>
    <n v="74"/>
    <x v="3"/>
    <x v="5"/>
    <x v="0"/>
    <x v="0"/>
    <x v="4"/>
    <x v="0"/>
    <x v="0"/>
    <x v="0"/>
    <x v="1"/>
    <x v="1"/>
  </r>
  <r>
    <x v="30"/>
    <n v="74"/>
    <x v="3"/>
    <x v="6"/>
    <x v="0"/>
    <x v="0"/>
    <x v="0"/>
    <x v="0"/>
    <x v="0"/>
    <x v="0"/>
    <x v="1"/>
    <x v="1"/>
  </r>
  <r>
    <x v="30"/>
    <n v="74"/>
    <x v="3"/>
    <x v="7"/>
    <x v="0"/>
    <x v="0"/>
    <x v="4"/>
    <x v="0"/>
    <x v="0"/>
    <x v="0"/>
    <x v="1"/>
    <x v="1"/>
  </r>
  <r>
    <x v="30"/>
    <n v="74"/>
    <x v="3"/>
    <x v="8"/>
    <x v="0"/>
    <x v="0"/>
    <x v="4"/>
    <x v="0"/>
    <x v="0"/>
    <x v="0"/>
    <x v="1"/>
    <x v="1"/>
  </r>
  <r>
    <x v="30"/>
    <n v="74"/>
    <x v="3"/>
    <x v="9"/>
    <x v="0"/>
    <x v="0"/>
    <x v="1"/>
    <x v="0"/>
    <x v="0"/>
    <x v="0"/>
    <x v="1"/>
    <x v="1"/>
  </r>
  <r>
    <x v="30"/>
    <n v="74"/>
    <x v="3"/>
    <x v="10"/>
    <x v="0"/>
    <x v="0"/>
    <x v="0"/>
    <x v="0"/>
    <x v="0"/>
    <x v="0"/>
    <x v="1"/>
    <x v="1"/>
  </r>
  <r>
    <x v="30"/>
    <n v="74"/>
    <x v="3"/>
    <x v="11"/>
    <x v="0"/>
    <x v="0"/>
    <x v="3"/>
    <x v="0"/>
    <x v="0"/>
    <x v="0"/>
    <x v="1"/>
    <x v="1"/>
  </r>
  <r>
    <x v="30"/>
    <n v="74"/>
    <x v="3"/>
    <x v="12"/>
    <x v="0"/>
    <x v="0"/>
    <x v="3"/>
    <x v="0"/>
    <x v="0"/>
    <x v="0"/>
    <x v="1"/>
    <x v="1"/>
  </r>
  <r>
    <x v="30"/>
    <n v="74"/>
    <x v="3"/>
    <x v="13"/>
    <x v="0"/>
    <x v="0"/>
    <x v="0"/>
    <x v="0"/>
    <x v="0"/>
    <x v="0"/>
    <x v="1"/>
    <x v="1"/>
  </r>
  <r>
    <x v="30"/>
    <n v="74"/>
    <x v="3"/>
    <x v="14"/>
    <x v="0"/>
    <x v="0"/>
    <x v="1"/>
    <x v="0"/>
    <x v="0"/>
    <x v="0"/>
    <x v="1"/>
    <x v="1"/>
  </r>
  <r>
    <x v="30"/>
    <n v="74"/>
    <x v="3"/>
    <x v="15"/>
    <x v="0"/>
    <x v="0"/>
    <x v="2"/>
    <x v="0"/>
    <x v="0"/>
    <x v="0"/>
    <x v="1"/>
    <x v="1"/>
  </r>
  <r>
    <x v="30"/>
    <n v="74"/>
    <x v="3"/>
    <x v="16"/>
    <x v="0"/>
    <x v="0"/>
    <x v="2"/>
    <x v="0"/>
    <x v="0"/>
    <x v="0"/>
    <x v="1"/>
    <x v="1"/>
  </r>
  <r>
    <x v="30"/>
    <n v="74"/>
    <x v="3"/>
    <x v="17"/>
    <x v="0"/>
    <x v="0"/>
    <x v="2"/>
    <x v="0"/>
    <x v="0"/>
    <x v="0"/>
    <x v="1"/>
    <x v="1"/>
  </r>
  <r>
    <x v="30"/>
    <n v="74"/>
    <x v="3"/>
    <x v="18"/>
    <x v="0"/>
    <x v="0"/>
    <x v="1"/>
    <x v="0"/>
    <x v="0"/>
    <x v="0"/>
    <x v="1"/>
    <x v="1"/>
  </r>
  <r>
    <x v="30"/>
    <n v="74"/>
    <x v="3"/>
    <x v="19"/>
    <x v="0"/>
    <x v="0"/>
    <x v="3"/>
    <x v="0"/>
    <x v="0"/>
    <x v="0"/>
    <x v="1"/>
    <x v="1"/>
  </r>
  <r>
    <x v="30"/>
    <n v="74"/>
    <x v="3"/>
    <x v="20"/>
    <x v="0"/>
    <x v="0"/>
    <x v="0"/>
    <x v="0"/>
    <x v="0"/>
    <x v="0"/>
    <x v="1"/>
    <x v="1"/>
  </r>
  <r>
    <x v="30"/>
    <n v="74"/>
    <x v="3"/>
    <x v="21"/>
    <x v="0"/>
    <x v="0"/>
    <x v="1"/>
    <x v="0"/>
    <x v="0"/>
    <x v="0"/>
    <x v="1"/>
    <x v="1"/>
  </r>
  <r>
    <x v="30"/>
    <n v="74"/>
    <x v="3"/>
    <x v="22"/>
    <x v="0"/>
    <x v="0"/>
    <x v="2"/>
    <x v="0"/>
    <x v="0"/>
    <x v="0"/>
    <x v="1"/>
    <x v="1"/>
  </r>
  <r>
    <x v="30"/>
    <n v="74"/>
    <x v="3"/>
    <x v="23"/>
    <x v="0"/>
    <x v="0"/>
    <x v="3"/>
    <x v="0"/>
    <x v="0"/>
    <x v="0"/>
    <x v="1"/>
    <x v="1"/>
  </r>
  <r>
    <x v="30"/>
    <n v="74"/>
    <x v="3"/>
    <x v="24"/>
    <x v="0"/>
    <x v="0"/>
    <x v="0"/>
    <x v="0"/>
    <x v="0"/>
    <x v="0"/>
    <x v="1"/>
    <x v="1"/>
  </r>
  <r>
    <x v="30"/>
    <n v="74"/>
    <x v="3"/>
    <x v="25"/>
    <x v="0"/>
    <x v="0"/>
    <x v="4"/>
    <x v="0"/>
    <x v="0"/>
    <x v="0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47">
  <r>
    <s v="June 2007"/>
    <s v="J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s v="June 2007"/>
    <s v="J7"/>
    <x v="0"/>
    <x v="1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</r>
  <r>
    <s v="June 2007"/>
    <s v="J7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</r>
  <r>
    <s v="June 2007"/>
    <s v="J7"/>
    <x v="0"/>
    <x v="3"/>
    <x v="0"/>
    <x v="0"/>
    <x v="2"/>
    <x v="0"/>
    <x v="0"/>
    <x v="0"/>
    <x v="0"/>
    <x v="0"/>
    <x v="0"/>
    <x v="0"/>
    <x v="0"/>
    <x v="0"/>
    <x v="1"/>
    <x v="1"/>
    <x v="0"/>
    <x v="0"/>
    <x v="0"/>
    <x v="0"/>
    <x v="0"/>
  </r>
  <r>
    <s v="June 2007"/>
    <s v="J7"/>
    <x v="0"/>
    <x v="4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</r>
  <r>
    <s v="June 2007"/>
    <s v="J7"/>
    <x v="0"/>
    <x v="5"/>
    <x v="0"/>
    <x v="0"/>
    <x v="1"/>
    <x v="0"/>
    <x v="0"/>
    <x v="0"/>
    <x v="0"/>
    <x v="0"/>
    <x v="1"/>
    <x v="1"/>
    <x v="1"/>
    <x v="1"/>
    <x v="1"/>
    <x v="2"/>
    <x v="0"/>
    <x v="1"/>
    <x v="1"/>
    <x v="0"/>
    <x v="0"/>
  </r>
  <r>
    <s v="June 2007"/>
    <s v="J7"/>
    <x v="0"/>
    <x v="6"/>
    <x v="0"/>
    <x v="0"/>
    <x v="0"/>
    <x v="0"/>
    <x v="0"/>
    <x v="0"/>
    <x v="0"/>
    <x v="0"/>
    <x v="1"/>
    <x v="1"/>
    <x v="1"/>
    <x v="0"/>
    <x v="1"/>
    <x v="3"/>
    <x v="0"/>
    <x v="1"/>
    <x v="1"/>
    <x v="0"/>
    <x v="0"/>
  </r>
  <r>
    <s v="June 2007"/>
    <s v="J7"/>
    <x v="0"/>
    <x v="7"/>
    <x v="0"/>
    <x v="0"/>
    <x v="3"/>
    <x v="0"/>
    <x v="0"/>
    <x v="0"/>
    <x v="0"/>
    <x v="0"/>
    <x v="1"/>
    <x v="1"/>
    <x v="1"/>
    <x v="2"/>
    <x v="0"/>
    <x v="0"/>
    <x v="0"/>
    <x v="1"/>
    <x v="1"/>
    <x v="0"/>
    <x v="0"/>
  </r>
  <r>
    <s v="June 2007"/>
    <s v="J7"/>
    <x v="0"/>
    <x v="8"/>
    <x v="0"/>
    <x v="0"/>
    <x v="2"/>
    <x v="0"/>
    <x v="0"/>
    <x v="0"/>
    <x v="0"/>
    <x v="0"/>
    <x v="1"/>
    <x v="1"/>
    <x v="1"/>
    <x v="0"/>
    <x v="0"/>
    <x v="0"/>
    <x v="0"/>
    <x v="1"/>
    <x v="1"/>
    <x v="0"/>
    <x v="0"/>
  </r>
  <r>
    <s v="June 2007"/>
    <s v="J7"/>
    <x v="0"/>
    <x v="9"/>
    <x v="0"/>
    <x v="0"/>
    <x v="3"/>
    <x v="0"/>
    <x v="0"/>
    <x v="0"/>
    <x v="0"/>
    <x v="0"/>
    <x v="1"/>
    <x v="1"/>
    <x v="1"/>
    <x v="3"/>
    <x v="0"/>
    <x v="2"/>
    <x v="0"/>
    <x v="1"/>
    <x v="1"/>
    <x v="0"/>
    <x v="0"/>
  </r>
  <r>
    <s v="June 2007"/>
    <s v="J7"/>
    <x v="0"/>
    <x v="10"/>
    <x v="0"/>
    <x v="0"/>
    <x v="0"/>
    <x v="0"/>
    <x v="0"/>
    <x v="0"/>
    <x v="0"/>
    <x v="0"/>
    <x v="2"/>
    <x v="0"/>
    <x v="0"/>
    <x v="1"/>
    <x v="1"/>
    <x v="2"/>
    <x v="0"/>
    <x v="0"/>
    <x v="1"/>
    <x v="0"/>
    <x v="0"/>
  </r>
  <r>
    <s v="June 2007"/>
    <s v="J7"/>
    <x v="0"/>
    <x v="11"/>
    <x v="0"/>
    <x v="0"/>
    <x v="0"/>
    <x v="0"/>
    <x v="0"/>
    <x v="0"/>
    <x v="0"/>
    <x v="0"/>
    <x v="2"/>
    <x v="0"/>
    <x v="0"/>
    <x v="0"/>
    <x v="1"/>
    <x v="3"/>
    <x v="0"/>
    <x v="0"/>
    <x v="1"/>
    <x v="0"/>
    <x v="0"/>
  </r>
  <r>
    <s v="June 2007"/>
    <s v="J7"/>
    <x v="0"/>
    <x v="12"/>
    <x v="0"/>
    <x v="0"/>
    <x v="3"/>
    <x v="0"/>
    <x v="0"/>
    <x v="0"/>
    <x v="0"/>
    <x v="0"/>
    <x v="2"/>
    <x v="0"/>
    <x v="0"/>
    <x v="0"/>
    <x v="0"/>
    <x v="2"/>
    <x v="0"/>
    <x v="0"/>
    <x v="1"/>
    <x v="0"/>
    <x v="0"/>
  </r>
  <r>
    <s v="June 2007"/>
    <s v="J7"/>
    <x v="0"/>
    <x v="13"/>
    <x v="0"/>
    <x v="0"/>
    <x v="2"/>
    <x v="0"/>
    <x v="0"/>
    <x v="0"/>
    <x v="0"/>
    <x v="0"/>
    <x v="2"/>
    <x v="0"/>
    <x v="0"/>
    <x v="0"/>
    <x v="0"/>
    <x v="0"/>
    <x v="0"/>
    <x v="0"/>
    <x v="1"/>
    <x v="0"/>
    <x v="0"/>
  </r>
  <r>
    <s v="June 2007"/>
    <s v="J7"/>
    <x v="0"/>
    <x v="14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</r>
  <r>
    <s v="June 2007"/>
    <s v="J7"/>
    <x v="0"/>
    <x v="15"/>
    <x v="0"/>
    <x v="0"/>
    <x v="0"/>
    <x v="0"/>
    <x v="0"/>
    <x v="0"/>
    <x v="0"/>
    <x v="0"/>
    <x v="2"/>
    <x v="0"/>
    <x v="0"/>
    <x v="0"/>
    <x v="0"/>
    <x v="2"/>
    <x v="0"/>
    <x v="0"/>
    <x v="1"/>
    <x v="0"/>
    <x v="0"/>
  </r>
  <r>
    <s v="June 2007"/>
    <s v="J7"/>
    <x v="0"/>
    <x v="16"/>
    <x v="0"/>
    <x v="0"/>
    <x v="3"/>
    <x v="0"/>
    <x v="0"/>
    <x v="0"/>
    <x v="0"/>
    <x v="0"/>
    <x v="2"/>
    <x v="0"/>
    <x v="0"/>
    <x v="0"/>
    <x v="1"/>
    <x v="0"/>
    <x v="0"/>
    <x v="0"/>
    <x v="1"/>
    <x v="0"/>
    <x v="0"/>
  </r>
  <r>
    <s v="June 2007"/>
    <s v="J7"/>
    <x v="0"/>
    <x v="17"/>
    <x v="0"/>
    <x v="0"/>
    <x v="4"/>
    <x v="0"/>
    <x v="0"/>
    <x v="0"/>
    <x v="0"/>
    <x v="0"/>
    <x v="3"/>
    <x v="2"/>
    <x v="1"/>
    <x v="1"/>
    <x v="1"/>
    <x v="2"/>
    <x v="0"/>
    <x v="0"/>
    <x v="1"/>
    <x v="0"/>
    <x v="0"/>
  </r>
  <r>
    <s v="June 2007"/>
    <s v="J7"/>
    <x v="0"/>
    <x v="18"/>
    <x v="0"/>
    <x v="0"/>
    <x v="3"/>
    <x v="0"/>
    <x v="0"/>
    <x v="0"/>
    <x v="0"/>
    <x v="0"/>
    <x v="3"/>
    <x v="2"/>
    <x v="1"/>
    <x v="3"/>
    <x v="1"/>
    <x v="2"/>
    <x v="0"/>
    <x v="0"/>
    <x v="1"/>
    <x v="0"/>
    <x v="0"/>
  </r>
  <r>
    <s v="June 2007"/>
    <s v="J7"/>
    <x v="0"/>
    <x v="19"/>
    <x v="0"/>
    <x v="0"/>
    <x v="1"/>
    <x v="0"/>
    <x v="0"/>
    <x v="0"/>
    <x v="0"/>
    <x v="0"/>
    <x v="3"/>
    <x v="2"/>
    <x v="1"/>
    <x v="0"/>
    <x v="0"/>
    <x v="0"/>
    <x v="0"/>
    <x v="0"/>
    <x v="1"/>
    <x v="0"/>
    <x v="0"/>
  </r>
  <r>
    <s v="June 2007"/>
    <s v="J7"/>
    <x v="0"/>
    <x v="20"/>
    <x v="0"/>
    <x v="0"/>
    <x v="3"/>
    <x v="0"/>
    <x v="0"/>
    <x v="0"/>
    <x v="0"/>
    <x v="0"/>
    <x v="3"/>
    <x v="2"/>
    <x v="1"/>
    <x v="0"/>
    <x v="0"/>
    <x v="2"/>
    <x v="0"/>
    <x v="0"/>
    <x v="1"/>
    <x v="0"/>
    <x v="0"/>
  </r>
  <r>
    <s v="June 2007"/>
    <s v="J7"/>
    <x v="0"/>
    <x v="21"/>
    <x v="0"/>
    <x v="0"/>
    <x v="4"/>
    <x v="0"/>
    <x v="0"/>
    <x v="0"/>
    <x v="0"/>
    <x v="0"/>
    <x v="3"/>
    <x v="2"/>
    <x v="1"/>
    <x v="0"/>
    <x v="0"/>
    <x v="0"/>
    <x v="0"/>
    <x v="0"/>
    <x v="1"/>
    <x v="0"/>
    <x v="0"/>
  </r>
  <r>
    <s v="June 2007"/>
    <s v="J7"/>
    <x v="0"/>
    <x v="22"/>
    <x v="0"/>
    <x v="0"/>
    <x v="0"/>
    <x v="0"/>
    <x v="0"/>
    <x v="0"/>
    <x v="0"/>
    <x v="0"/>
    <x v="3"/>
    <x v="2"/>
    <x v="1"/>
    <x v="0"/>
    <x v="0"/>
    <x v="2"/>
    <x v="0"/>
    <x v="0"/>
    <x v="1"/>
    <x v="0"/>
    <x v="0"/>
  </r>
  <r>
    <s v="June 2007"/>
    <s v="J7"/>
    <x v="1"/>
    <x v="0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s v="June 2007"/>
    <s v="J7"/>
    <x v="1"/>
    <x v="1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s v="June 2007"/>
    <s v="J7"/>
    <x v="1"/>
    <x v="2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June 2007"/>
    <s v="J7"/>
    <x v="1"/>
    <x v="3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June 2007"/>
    <s v="J7"/>
    <x v="1"/>
    <x v="4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s v="June 2007"/>
    <s v="J7"/>
    <x v="1"/>
    <x v="5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June 2007"/>
    <s v="J7"/>
    <x v="1"/>
    <x v="6"/>
    <x v="0"/>
    <x v="0"/>
    <x v="3"/>
    <x v="0"/>
    <x v="0"/>
    <x v="0"/>
    <x v="0"/>
    <x v="1"/>
    <x v="4"/>
    <x v="3"/>
    <x v="2"/>
    <x v="10"/>
    <x v="7"/>
    <x v="4"/>
    <x v="0"/>
    <x v="2"/>
    <x v="2"/>
    <x v="0"/>
    <x v="0"/>
  </r>
  <r>
    <s v="June 2007"/>
    <s v="J7"/>
    <x v="1"/>
    <x v="7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June 2007"/>
    <s v="J7"/>
    <x v="1"/>
    <x v="8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s v="June 2007"/>
    <s v="J7"/>
    <x v="1"/>
    <x v="9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s v="June 2007"/>
    <s v="J7"/>
    <x v="1"/>
    <x v="10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s v="June 2007"/>
    <s v="J7"/>
    <x v="1"/>
    <x v="11"/>
    <x v="0"/>
    <x v="0"/>
    <x v="0"/>
    <x v="0"/>
    <x v="0"/>
    <x v="0"/>
    <x v="0"/>
    <x v="1"/>
    <x v="4"/>
    <x v="3"/>
    <x v="2"/>
    <x v="5"/>
    <x v="9"/>
    <x v="4"/>
    <x v="0"/>
    <x v="2"/>
    <x v="2"/>
    <x v="0"/>
    <x v="0"/>
  </r>
  <r>
    <s v="June 2007"/>
    <s v="J7"/>
    <x v="1"/>
    <x v="12"/>
    <x v="0"/>
    <x v="0"/>
    <x v="1"/>
    <x v="0"/>
    <x v="0"/>
    <x v="0"/>
    <x v="0"/>
    <x v="1"/>
    <x v="4"/>
    <x v="3"/>
    <x v="2"/>
    <x v="9"/>
    <x v="6"/>
    <x v="4"/>
    <x v="2"/>
    <x v="2"/>
    <x v="2"/>
    <x v="0"/>
    <x v="0"/>
  </r>
  <r>
    <s v="June 2007"/>
    <s v="J7"/>
    <x v="1"/>
    <x v="13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s v="June 2007"/>
    <s v="J7"/>
    <x v="1"/>
    <x v="14"/>
    <x v="0"/>
    <x v="0"/>
    <x v="3"/>
    <x v="0"/>
    <x v="0"/>
    <x v="0"/>
    <x v="0"/>
    <x v="1"/>
    <x v="4"/>
    <x v="3"/>
    <x v="2"/>
    <x v="9"/>
    <x v="6"/>
    <x v="4"/>
    <x v="0"/>
    <x v="2"/>
    <x v="2"/>
    <x v="0"/>
    <x v="0"/>
  </r>
  <r>
    <s v="June 2007"/>
    <s v="J7"/>
    <x v="1"/>
    <x v="15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s v="June 2007"/>
    <s v="J7"/>
    <x v="1"/>
    <x v="16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June 2007"/>
    <s v="J7"/>
    <x v="1"/>
    <x v="17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June 2007"/>
    <s v="J7"/>
    <x v="1"/>
    <x v="18"/>
    <x v="0"/>
    <x v="0"/>
    <x v="0"/>
    <x v="0"/>
    <x v="0"/>
    <x v="0"/>
    <x v="0"/>
    <x v="1"/>
    <x v="4"/>
    <x v="3"/>
    <x v="2"/>
    <x v="8"/>
    <x v="11"/>
    <x v="5"/>
    <x v="3"/>
    <x v="2"/>
    <x v="2"/>
    <x v="0"/>
    <x v="0"/>
  </r>
  <r>
    <s v="June 2007"/>
    <s v="J7"/>
    <x v="1"/>
    <x v="19"/>
    <x v="0"/>
    <x v="0"/>
    <x v="2"/>
    <x v="0"/>
    <x v="0"/>
    <x v="0"/>
    <x v="0"/>
    <x v="1"/>
    <x v="4"/>
    <x v="3"/>
    <x v="2"/>
    <x v="4"/>
    <x v="12"/>
    <x v="4"/>
    <x v="0"/>
    <x v="2"/>
    <x v="2"/>
    <x v="0"/>
    <x v="0"/>
  </r>
  <r>
    <s v="June 2007"/>
    <s v="J7"/>
    <x v="1"/>
    <x v="20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s v="June 2007"/>
    <s v="J7"/>
    <x v="1"/>
    <x v="21"/>
    <x v="0"/>
    <x v="0"/>
    <x v="3"/>
    <x v="0"/>
    <x v="0"/>
    <x v="0"/>
    <x v="0"/>
    <x v="1"/>
    <x v="4"/>
    <x v="3"/>
    <x v="2"/>
    <x v="6"/>
    <x v="4"/>
    <x v="4"/>
    <x v="3"/>
    <x v="2"/>
    <x v="2"/>
    <x v="0"/>
    <x v="0"/>
  </r>
  <r>
    <s v="June 2007"/>
    <s v="J7"/>
    <x v="1"/>
    <x v="22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s v="June 2007"/>
    <s v="J7"/>
    <x v="1"/>
    <x v="23"/>
    <x v="0"/>
    <x v="0"/>
    <x v="0"/>
    <x v="0"/>
    <x v="0"/>
    <x v="0"/>
    <x v="0"/>
    <x v="1"/>
    <x v="4"/>
    <x v="3"/>
    <x v="2"/>
    <x v="10"/>
    <x v="13"/>
    <x v="4"/>
    <x v="0"/>
    <x v="2"/>
    <x v="2"/>
    <x v="0"/>
    <x v="0"/>
  </r>
  <r>
    <s v="June 2007"/>
    <s v="J7"/>
    <x v="1"/>
    <x v="24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s v="June 2007"/>
    <s v="J7"/>
    <x v="1"/>
    <x v="0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s v="June 2007"/>
    <s v="J7"/>
    <x v="1"/>
    <x v="1"/>
    <x v="0"/>
    <x v="0"/>
    <x v="0"/>
    <x v="0"/>
    <x v="0"/>
    <x v="0"/>
    <x v="0"/>
    <x v="1"/>
    <x v="4"/>
    <x v="3"/>
    <x v="2"/>
    <x v="11"/>
    <x v="4"/>
    <x v="5"/>
    <x v="0"/>
    <x v="2"/>
    <x v="2"/>
    <x v="0"/>
    <x v="0"/>
  </r>
  <r>
    <s v="June 2007"/>
    <s v="J7"/>
    <x v="2"/>
    <x v="2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s v="June 2007"/>
    <s v="J7"/>
    <x v="2"/>
    <x v="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June 2007"/>
    <s v="J7"/>
    <x v="2"/>
    <x v="4"/>
    <x v="0"/>
    <x v="0"/>
    <x v="1"/>
    <x v="0"/>
    <x v="0"/>
    <x v="0"/>
    <x v="0"/>
    <x v="1"/>
    <x v="4"/>
    <x v="3"/>
    <x v="2"/>
    <x v="9"/>
    <x v="6"/>
    <x v="4"/>
    <x v="0"/>
    <x v="2"/>
    <x v="2"/>
    <x v="0"/>
    <x v="0"/>
  </r>
  <r>
    <s v="June 2007"/>
    <s v="J7"/>
    <x v="2"/>
    <x v="5"/>
    <x v="0"/>
    <x v="0"/>
    <x v="4"/>
    <x v="0"/>
    <x v="0"/>
    <x v="0"/>
    <x v="0"/>
    <x v="1"/>
    <x v="4"/>
    <x v="3"/>
    <x v="2"/>
    <x v="10"/>
    <x v="7"/>
    <x v="4"/>
    <x v="0"/>
    <x v="2"/>
    <x v="2"/>
    <x v="0"/>
    <x v="0"/>
  </r>
  <r>
    <s v="June 2007"/>
    <s v="J7"/>
    <x v="2"/>
    <x v="6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s v="June 2007"/>
    <s v="J7"/>
    <x v="2"/>
    <x v="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June 2007"/>
    <s v="J7"/>
    <x v="2"/>
    <x v="8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s v="June 2007"/>
    <s v="J7"/>
    <x v="2"/>
    <x v="9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June 2007"/>
    <s v="J7"/>
    <x v="2"/>
    <x v="10"/>
    <x v="0"/>
    <x v="0"/>
    <x v="2"/>
    <x v="0"/>
    <x v="0"/>
    <x v="0"/>
    <x v="0"/>
    <x v="1"/>
    <x v="4"/>
    <x v="3"/>
    <x v="2"/>
    <x v="9"/>
    <x v="14"/>
    <x v="4"/>
    <x v="3"/>
    <x v="2"/>
    <x v="2"/>
    <x v="0"/>
    <x v="0"/>
  </r>
  <r>
    <s v="June 2007"/>
    <s v="J7"/>
    <x v="2"/>
    <x v="11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June 2007"/>
    <s v="J7"/>
    <x v="2"/>
    <x v="12"/>
    <x v="0"/>
    <x v="0"/>
    <x v="4"/>
    <x v="0"/>
    <x v="0"/>
    <x v="0"/>
    <x v="0"/>
    <x v="1"/>
    <x v="4"/>
    <x v="3"/>
    <x v="2"/>
    <x v="8"/>
    <x v="11"/>
    <x v="4"/>
    <x v="1"/>
    <x v="2"/>
    <x v="2"/>
    <x v="0"/>
    <x v="0"/>
  </r>
  <r>
    <s v="June 2007"/>
    <s v="J7"/>
    <x v="2"/>
    <x v="13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s v="June 2007"/>
    <s v="J7"/>
    <x v="2"/>
    <x v="14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s v="June 2007"/>
    <s v="J7"/>
    <x v="2"/>
    <x v="15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s v="June 2007"/>
    <s v="J7"/>
    <x v="2"/>
    <x v="16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s v="June 2007"/>
    <s v="J7"/>
    <x v="2"/>
    <x v="17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June 2007"/>
    <s v="J7"/>
    <x v="2"/>
    <x v="18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s v="June 2007"/>
    <s v="J7"/>
    <x v="2"/>
    <x v="19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s v="June 2007"/>
    <s v="J7"/>
    <x v="2"/>
    <x v="20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s v="June 2007"/>
    <s v="J7"/>
    <x v="2"/>
    <x v="21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s v="June 2007"/>
    <s v="J7"/>
    <x v="2"/>
    <x v="22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June 2007"/>
    <s v="J7"/>
    <x v="2"/>
    <x v="23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s v="June 2007"/>
    <s v="J7"/>
    <x v="2"/>
    <x v="24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s v="June 2007"/>
    <s v="J7"/>
    <x v="3"/>
    <x v="0"/>
    <x v="0"/>
    <x v="0"/>
    <x v="2"/>
    <x v="0"/>
    <x v="0"/>
    <x v="0"/>
    <x v="0"/>
    <x v="2"/>
    <x v="0"/>
    <x v="3"/>
    <x v="3"/>
    <x v="12"/>
    <x v="15"/>
    <x v="6"/>
    <x v="0"/>
    <x v="2"/>
    <x v="2"/>
    <x v="0"/>
    <x v="0"/>
  </r>
  <r>
    <s v="June 2007"/>
    <s v="J7"/>
    <x v="3"/>
    <x v="1"/>
    <x v="0"/>
    <x v="0"/>
    <x v="3"/>
    <x v="0"/>
    <x v="0"/>
    <x v="0"/>
    <x v="0"/>
    <x v="2"/>
    <x v="0"/>
    <x v="3"/>
    <x v="3"/>
    <x v="13"/>
    <x v="16"/>
    <x v="6"/>
    <x v="0"/>
    <x v="2"/>
    <x v="2"/>
    <x v="0"/>
    <x v="0"/>
  </r>
  <r>
    <s v="June 2007"/>
    <s v="J7"/>
    <x v="3"/>
    <x v="2"/>
    <x v="0"/>
    <x v="0"/>
    <x v="0"/>
    <x v="0"/>
    <x v="0"/>
    <x v="0"/>
    <x v="0"/>
    <x v="2"/>
    <x v="0"/>
    <x v="3"/>
    <x v="3"/>
    <x v="14"/>
    <x v="17"/>
    <x v="6"/>
    <x v="0"/>
    <x v="2"/>
    <x v="2"/>
    <x v="0"/>
    <x v="0"/>
  </r>
  <r>
    <s v="June 2007"/>
    <s v="J7"/>
    <x v="3"/>
    <x v="3"/>
    <x v="0"/>
    <x v="0"/>
    <x v="2"/>
    <x v="0"/>
    <x v="0"/>
    <x v="0"/>
    <x v="0"/>
    <x v="2"/>
    <x v="0"/>
    <x v="3"/>
    <x v="3"/>
    <x v="12"/>
    <x v="18"/>
    <x v="6"/>
    <x v="0"/>
    <x v="2"/>
    <x v="2"/>
    <x v="0"/>
    <x v="0"/>
  </r>
  <r>
    <s v="June 2007"/>
    <s v="J7"/>
    <x v="3"/>
    <x v="4"/>
    <x v="0"/>
    <x v="0"/>
    <x v="3"/>
    <x v="0"/>
    <x v="0"/>
    <x v="0"/>
    <x v="0"/>
    <x v="2"/>
    <x v="0"/>
    <x v="3"/>
    <x v="3"/>
    <x v="12"/>
    <x v="19"/>
    <x v="6"/>
    <x v="0"/>
    <x v="2"/>
    <x v="2"/>
    <x v="0"/>
    <x v="0"/>
  </r>
  <r>
    <s v="June 2007"/>
    <s v="J7"/>
    <x v="3"/>
    <x v="5"/>
    <x v="0"/>
    <x v="0"/>
    <x v="4"/>
    <x v="0"/>
    <x v="0"/>
    <x v="0"/>
    <x v="0"/>
    <x v="2"/>
    <x v="0"/>
    <x v="3"/>
    <x v="3"/>
    <x v="13"/>
    <x v="20"/>
    <x v="6"/>
    <x v="0"/>
    <x v="2"/>
    <x v="2"/>
    <x v="0"/>
    <x v="0"/>
  </r>
  <r>
    <s v="June 2007"/>
    <s v="J7"/>
    <x v="3"/>
    <x v="6"/>
    <x v="0"/>
    <x v="0"/>
    <x v="0"/>
    <x v="0"/>
    <x v="0"/>
    <x v="0"/>
    <x v="0"/>
    <x v="2"/>
    <x v="0"/>
    <x v="3"/>
    <x v="3"/>
    <x v="12"/>
    <x v="18"/>
    <x v="6"/>
    <x v="0"/>
    <x v="2"/>
    <x v="2"/>
    <x v="0"/>
    <x v="0"/>
  </r>
  <r>
    <s v="June 2007"/>
    <s v="J7"/>
    <x v="3"/>
    <x v="7"/>
    <x v="0"/>
    <x v="0"/>
    <x v="0"/>
    <x v="0"/>
    <x v="0"/>
    <x v="0"/>
    <x v="0"/>
    <x v="2"/>
    <x v="0"/>
    <x v="3"/>
    <x v="3"/>
    <x v="12"/>
    <x v="19"/>
    <x v="6"/>
    <x v="0"/>
    <x v="2"/>
    <x v="2"/>
    <x v="0"/>
    <x v="0"/>
  </r>
  <r>
    <s v="June 2007"/>
    <s v="J7"/>
    <x v="3"/>
    <x v="8"/>
    <x v="0"/>
    <x v="0"/>
    <x v="1"/>
    <x v="0"/>
    <x v="0"/>
    <x v="0"/>
    <x v="0"/>
    <x v="2"/>
    <x v="1"/>
    <x v="3"/>
    <x v="4"/>
    <x v="12"/>
    <x v="15"/>
    <x v="7"/>
    <x v="0"/>
    <x v="2"/>
    <x v="2"/>
    <x v="0"/>
    <x v="0"/>
  </r>
  <r>
    <s v="June 2007"/>
    <s v="J7"/>
    <x v="3"/>
    <x v="9"/>
    <x v="0"/>
    <x v="0"/>
    <x v="4"/>
    <x v="0"/>
    <x v="0"/>
    <x v="0"/>
    <x v="0"/>
    <x v="2"/>
    <x v="1"/>
    <x v="3"/>
    <x v="4"/>
    <x v="12"/>
    <x v="17"/>
    <x v="7"/>
    <x v="0"/>
    <x v="2"/>
    <x v="2"/>
    <x v="0"/>
    <x v="0"/>
  </r>
  <r>
    <s v="June 2007"/>
    <s v="J7"/>
    <x v="3"/>
    <x v="10"/>
    <x v="0"/>
    <x v="0"/>
    <x v="3"/>
    <x v="0"/>
    <x v="0"/>
    <x v="0"/>
    <x v="0"/>
    <x v="2"/>
    <x v="1"/>
    <x v="3"/>
    <x v="4"/>
    <x v="12"/>
    <x v="18"/>
    <x v="7"/>
    <x v="0"/>
    <x v="2"/>
    <x v="2"/>
    <x v="0"/>
    <x v="0"/>
  </r>
  <r>
    <s v="June 2007"/>
    <s v="J7"/>
    <x v="3"/>
    <x v="11"/>
    <x v="0"/>
    <x v="0"/>
    <x v="1"/>
    <x v="0"/>
    <x v="0"/>
    <x v="0"/>
    <x v="0"/>
    <x v="2"/>
    <x v="1"/>
    <x v="3"/>
    <x v="4"/>
    <x v="12"/>
    <x v="18"/>
    <x v="7"/>
    <x v="0"/>
    <x v="2"/>
    <x v="2"/>
    <x v="0"/>
    <x v="0"/>
  </r>
  <r>
    <s v="June 2007"/>
    <s v="J7"/>
    <x v="3"/>
    <x v="12"/>
    <x v="0"/>
    <x v="0"/>
    <x v="2"/>
    <x v="0"/>
    <x v="0"/>
    <x v="0"/>
    <x v="0"/>
    <x v="2"/>
    <x v="1"/>
    <x v="3"/>
    <x v="4"/>
    <x v="12"/>
    <x v="15"/>
    <x v="7"/>
    <x v="0"/>
    <x v="2"/>
    <x v="2"/>
    <x v="0"/>
    <x v="0"/>
  </r>
  <r>
    <s v="June 2007"/>
    <s v="J7"/>
    <x v="3"/>
    <x v="13"/>
    <x v="0"/>
    <x v="0"/>
    <x v="0"/>
    <x v="0"/>
    <x v="0"/>
    <x v="0"/>
    <x v="0"/>
    <x v="2"/>
    <x v="1"/>
    <x v="3"/>
    <x v="4"/>
    <x v="12"/>
    <x v="20"/>
    <x v="7"/>
    <x v="0"/>
    <x v="2"/>
    <x v="2"/>
    <x v="0"/>
    <x v="0"/>
  </r>
  <r>
    <s v="June 2007"/>
    <s v="J7"/>
    <x v="3"/>
    <x v="14"/>
    <x v="0"/>
    <x v="0"/>
    <x v="0"/>
    <x v="0"/>
    <x v="0"/>
    <x v="0"/>
    <x v="0"/>
    <x v="2"/>
    <x v="2"/>
    <x v="3"/>
    <x v="5"/>
    <x v="12"/>
    <x v="15"/>
    <x v="6"/>
    <x v="0"/>
    <x v="2"/>
    <x v="2"/>
    <x v="0"/>
    <x v="0"/>
  </r>
  <r>
    <s v="June 2007"/>
    <s v="J7"/>
    <x v="3"/>
    <x v="15"/>
    <x v="0"/>
    <x v="0"/>
    <x v="0"/>
    <x v="0"/>
    <x v="0"/>
    <x v="0"/>
    <x v="0"/>
    <x v="2"/>
    <x v="2"/>
    <x v="3"/>
    <x v="5"/>
    <x v="13"/>
    <x v="21"/>
    <x v="6"/>
    <x v="0"/>
    <x v="2"/>
    <x v="2"/>
    <x v="0"/>
    <x v="0"/>
  </r>
  <r>
    <s v="June 2007"/>
    <s v="J7"/>
    <x v="3"/>
    <x v="16"/>
    <x v="0"/>
    <x v="0"/>
    <x v="2"/>
    <x v="0"/>
    <x v="0"/>
    <x v="0"/>
    <x v="0"/>
    <x v="2"/>
    <x v="2"/>
    <x v="3"/>
    <x v="5"/>
    <x v="12"/>
    <x v="18"/>
    <x v="6"/>
    <x v="0"/>
    <x v="2"/>
    <x v="2"/>
    <x v="0"/>
    <x v="0"/>
  </r>
  <r>
    <s v="June 2007"/>
    <s v="J7"/>
    <x v="3"/>
    <x v="17"/>
    <x v="0"/>
    <x v="0"/>
    <x v="1"/>
    <x v="0"/>
    <x v="0"/>
    <x v="0"/>
    <x v="0"/>
    <x v="2"/>
    <x v="2"/>
    <x v="3"/>
    <x v="5"/>
    <x v="12"/>
    <x v="16"/>
    <x v="6"/>
    <x v="0"/>
    <x v="2"/>
    <x v="2"/>
    <x v="0"/>
    <x v="0"/>
  </r>
  <r>
    <s v="June 2007"/>
    <s v="J7"/>
    <x v="3"/>
    <x v="18"/>
    <x v="0"/>
    <x v="0"/>
    <x v="4"/>
    <x v="0"/>
    <x v="0"/>
    <x v="0"/>
    <x v="0"/>
    <x v="2"/>
    <x v="2"/>
    <x v="3"/>
    <x v="5"/>
    <x v="12"/>
    <x v="19"/>
    <x v="6"/>
    <x v="0"/>
    <x v="2"/>
    <x v="2"/>
    <x v="0"/>
    <x v="0"/>
  </r>
  <r>
    <s v="June 2007"/>
    <s v="J7"/>
    <x v="3"/>
    <x v="19"/>
    <x v="0"/>
    <x v="0"/>
    <x v="2"/>
    <x v="0"/>
    <x v="0"/>
    <x v="0"/>
    <x v="0"/>
    <x v="2"/>
    <x v="2"/>
    <x v="3"/>
    <x v="5"/>
    <x v="14"/>
    <x v="17"/>
    <x v="6"/>
    <x v="0"/>
    <x v="2"/>
    <x v="2"/>
    <x v="0"/>
    <x v="0"/>
  </r>
  <r>
    <s v="June 2007"/>
    <s v="J7"/>
    <x v="3"/>
    <x v="20"/>
    <x v="0"/>
    <x v="0"/>
    <x v="3"/>
    <x v="0"/>
    <x v="0"/>
    <x v="0"/>
    <x v="0"/>
    <x v="2"/>
    <x v="2"/>
    <x v="3"/>
    <x v="5"/>
    <x v="13"/>
    <x v="20"/>
    <x v="6"/>
    <x v="0"/>
    <x v="2"/>
    <x v="2"/>
    <x v="0"/>
    <x v="0"/>
  </r>
  <r>
    <s v="June 2007"/>
    <s v="J7"/>
    <x v="3"/>
    <x v="21"/>
    <x v="0"/>
    <x v="0"/>
    <x v="3"/>
    <x v="0"/>
    <x v="0"/>
    <x v="0"/>
    <x v="0"/>
    <x v="2"/>
    <x v="2"/>
    <x v="3"/>
    <x v="5"/>
    <x v="14"/>
    <x v="17"/>
    <x v="6"/>
    <x v="0"/>
    <x v="2"/>
    <x v="2"/>
    <x v="0"/>
    <x v="0"/>
  </r>
  <r>
    <s v="June 2007"/>
    <s v="J7"/>
    <x v="3"/>
    <x v="22"/>
    <x v="0"/>
    <x v="0"/>
    <x v="0"/>
    <x v="0"/>
    <x v="0"/>
    <x v="0"/>
    <x v="0"/>
    <x v="2"/>
    <x v="3"/>
    <x v="3"/>
    <x v="6"/>
    <x v="12"/>
    <x v="15"/>
    <x v="6"/>
    <x v="0"/>
    <x v="2"/>
    <x v="2"/>
    <x v="0"/>
    <x v="0"/>
  </r>
  <r>
    <s v="June 2007"/>
    <s v="J7"/>
    <x v="3"/>
    <x v="23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s v="June 2007"/>
    <s v="J7"/>
    <x v="3"/>
    <x v="24"/>
    <x v="0"/>
    <x v="0"/>
    <x v="3"/>
    <x v="0"/>
    <x v="0"/>
    <x v="0"/>
    <x v="0"/>
    <x v="2"/>
    <x v="3"/>
    <x v="3"/>
    <x v="6"/>
    <x v="13"/>
    <x v="21"/>
    <x v="6"/>
    <x v="0"/>
    <x v="2"/>
    <x v="2"/>
    <x v="0"/>
    <x v="0"/>
  </r>
  <r>
    <s v="June 2007"/>
    <s v="J7"/>
    <x v="3"/>
    <x v="25"/>
    <x v="0"/>
    <x v="0"/>
    <x v="2"/>
    <x v="0"/>
    <x v="0"/>
    <x v="0"/>
    <x v="0"/>
    <x v="2"/>
    <x v="3"/>
    <x v="3"/>
    <x v="6"/>
    <x v="14"/>
    <x v="17"/>
    <x v="6"/>
    <x v="0"/>
    <x v="2"/>
    <x v="2"/>
    <x v="0"/>
    <x v="0"/>
  </r>
  <r>
    <s v="June 2007"/>
    <s v="J7"/>
    <x v="3"/>
    <x v="26"/>
    <x v="0"/>
    <x v="0"/>
    <x v="1"/>
    <x v="0"/>
    <x v="0"/>
    <x v="0"/>
    <x v="0"/>
    <x v="2"/>
    <x v="3"/>
    <x v="3"/>
    <x v="6"/>
    <x v="12"/>
    <x v="20"/>
    <x v="6"/>
    <x v="0"/>
    <x v="2"/>
    <x v="2"/>
    <x v="0"/>
    <x v="0"/>
  </r>
  <r>
    <m/>
    <s v="(June 2007)"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June 2005"/>
    <n v="46"/>
    <x v="0"/>
    <x v="0"/>
    <x v="0"/>
    <x v="0"/>
    <x v="4"/>
    <x v="0"/>
    <x v="0"/>
    <x v="0"/>
    <x v="0"/>
    <x v="2"/>
    <x v="0"/>
    <x v="3"/>
    <x v="6"/>
    <x v="12"/>
    <x v="15"/>
    <x v="6"/>
    <x v="0"/>
    <x v="2"/>
    <x v="2"/>
    <x v="0"/>
    <x v="0"/>
  </r>
  <r>
    <s v="June 2005"/>
    <n v="46"/>
    <x v="0"/>
    <x v="1"/>
    <x v="0"/>
    <x v="0"/>
    <x v="1"/>
    <x v="0"/>
    <x v="0"/>
    <x v="0"/>
    <x v="0"/>
    <x v="2"/>
    <x v="0"/>
    <x v="3"/>
    <x v="6"/>
    <x v="13"/>
    <x v="23"/>
    <x v="6"/>
    <x v="0"/>
    <x v="2"/>
    <x v="2"/>
    <x v="0"/>
    <x v="0"/>
  </r>
  <r>
    <s v="June 2005"/>
    <n v="46"/>
    <x v="0"/>
    <x v="2"/>
    <x v="0"/>
    <x v="0"/>
    <x v="3"/>
    <x v="0"/>
    <x v="0"/>
    <x v="0"/>
    <x v="0"/>
    <x v="2"/>
    <x v="0"/>
    <x v="3"/>
    <x v="6"/>
    <x v="13"/>
    <x v="18"/>
    <x v="6"/>
    <x v="0"/>
    <x v="2"/>
    <x v="2"/>
    <x v="0"/>
    <x v="0"/>
  </r>
  <r>
    <s v="June 2005"/>
    <n v="46"/>
    <x v="0"/>
    <x v="3"/>
    <x v="0"/>
    <x v="0"/>
    <x v="0"/>
    <x v="0"/>
    <x v="0"/>
    <x v="0"/>
    <x v="0"/>
    <x v="2"/>
    <x v="0"/>
    <x v="3"/>
    <x v="6"/>
    <x v="14"/>
    <x v="20"/>
    <x v="6"/>
    <x v="0"/>
    <x v="2"/>
    <x v="2"/>
    <x v="0"/>
    <x v="0"/>
  </r>
  <r>
    <s v="June 2005"/>
    <n v="46"/>
    <x v="0"/>
    <x v="4"/>
    <x v="0"/>
    <x v="0"/>
    <x v="2"/>
    <x v="0"/>
    <x v="0"/>
    <x v="0"/>
    <x v="0"/>
    <x v="2"/>
    <x v="0"/>
    <x v="3"/>
    <x v="6"/>
    <x v="14"/>
    <x v="20"/>
    <x v="6"/>
    <x v="0"/>
    <x v="2"/>
    <x v="2"/>
    <x v="0"/>
    <x v="0"/>
  </r>
  <r>
    <s v="June 2005"/>
    <n v="46"/>
    <x v="0"/>
    <x v="5"/>
    <x v="0"/>
    <x v="0"/>
    <x v="3"/>
    <x v="0"/>
    <x v="0"/>
    <x v="0"/>
    <x v="0"/>
    <x v="2"/>
    <x v="0"/>
    <x v="3"/>
    <x v="6"/>
    <x v="14"/>
    <x v="17"/>
    <x v="6"/>
    <x v="0"/>
    <x v="2"/>
    <x v="2"/>
    <x v="0"/>
    <x v="0"/>
  </r>
  <r>
    <s v="June 2005"/>
    <n v="46"/>
    <x v="0"/>
    <x v="6"/>
    <x v="0"/>
    <x v="0"/>
    <x v="3"/>
    <x v="0"/>
    <x v="0"/>
    <x v="0"/>
    <x v="0"/>
    <x v="2"/>
    <x v="0"/>
    <x v="3"/>
    <x v="6"/>
    <x v="12"/>
    <x v="15"/>
    <x v="6"/>
    <x v="0"/>
    <x v="2"/>
    <x v="2"/>
    <x v="0"/>
    <x v="0"/>
  </r>
  <r>
    <s v="June 2005"/>
    <n v="46"/>
    <x v="0"/>
    <x v="7"/>
    <x v="0"/>
    <x v="0"/>
    <x v="0"/>
    <x v="0"/>
    <x v="0"/>
    <x v="0"/>
    <x v="0"/>
    <x v="2"/>
    <x v="1"/>
    <x v="3"/>
    <x v="3"/>
    <x v="12"/>
    <x v="15"/>
    <x v="6"/>
    <x v="0"/>
    <x v="2"/>
    <x v="2"/>
    <x v="0"/>
    <x v="0"/>
  </r>
  <r>
    <s v="June 2005"/>
    <n v="46"/>
    <x v="0"/>
    <x v="8"/>
    <x v="0"/>
    <x v="0"/>
    <x v="5"/>
    <x v="0"/>
    <x v="0"/>
    <x v="0"/>
    <x v="0"/>
    <x v="2"/>
    <x v="1"/>
    <x v="3"/>
    <x v="3"/>
    <x v="15"/>
    <x v="22"/>
    <x v="6"/>
    <x v="0"/>
    <x v="2"/>
    <x v="2"/>
    <x v="0"/>
    <x v="0"/>
  </r>
  <r>
    <s v="June 2005"/>
    <n v="46"/>
    <x v="0"/>
    <x v="9"/>
    <x v="0"/>
    <x v="0"/>
    <x v="2"/>
    <x v="0"/>
    <x v="0"/>
    <x v="0"/>
    <x v="0"/>
    <x v="2"/>
    <x v="1"/>
    <x v="3"/>
    <x v="3"/>
    <x v="12"/>
    <x v="20"/>
    <x v="6"/>
    <x v="0"/>
    <x v="2"/>
    <x v="2"/>
    <x v="0"/>
    <x v="0"/>
  </r>
  <r>
    <s v="June 2005"/>
    <n v="46"/>
    <x v="0"/>
    <x v="10"/>
    <x v="0"/>
    <x v="0"/>
    <x v="0"/>
    <x v="0"/>
    <x v="0"/>
    <x v="0"/>
    <x v="0"/>
    <x v="2"/>
    <x v="1"/>
    <x v="3"/>
    <x v="3"/>
    <x v="13"/>
    <x v="21"/>
    <x v="6"/>
    <x v="0"/>
    <x v="2"/>
    <x v="2"/>
    <x v="0"/>
    <x v="0"/>
  </r>
  <r>
    <s v="June 2005"/>
    <n v="46"/>
    <x v="0"/>
    <x v="11"/>
    <x v="0"/>
    <x v="0"/>
    <x v="4"/>
    <x v="0"/>
    <x v="0"/>
    <x v="0"/>
    <x v="0"/>
    <x v="2"/>
    <x v="1"/>
    <x v="3"/>
    <x v="3"/>
    <x v="14"/>
    <x v="17"/>
    <x v="6"/>
    <x v="0"/>
    <x v="2"/>
    <x v="2"/>
    <x v="0"/>
    <x v="0"/>
  </r>
  <r>
    <s v="June 2005"/>
    <n v="46"/>
    <x v="0"/>
    <x v="12"/>
    <x v="0"/>
    <x v="0"/>
    <x v="2"/>
    <x v="0"/>
    <x v="0"/>
    <x v="0"/>
    <x v="0"/>
    <x v="2"/>
    <x v="1"/>
    <x v="3"/>
    <x v="3"/>
    <x v="14"/>
    <x v="17"/>
    <x v="6"/>
    <x v="0"/>
    <x v="2"/>
    <x v="2"/>
    <x v="0"/>
    <x v="0"/>
  </r>
  <r>
    <s v="June 2005"/>
    <n v="46"/>
    <x v="0"/>
    <x v="13"/>
    <x v="0"/>
    <x v="0"/>
    <x v="1"/>
    <x v="0"/>
    <x v="0"/>
    <x v="0"/>
    <x v="0"/>
    <x v="2"/>
    <x v="1"/>
    <x v="3"/>
    <x v="3"/>
    <x v="13"/>
    <x v="23"/>
    <x v="6"/>
    <x v="0"/>
    <x v="2"/>
    <x v="2"/>
    <x v="0"/>
    <x v="0"/>
  </r>
  <r>
    <s v="June 2005"/>
    <n v="46"/>
    <x v="0"/>
    <x v="14"/>
    <x v="0"/>
    <x v="0"/>
    <x v="1"/>
    <x v="0"/>
    <x v="0"/>
    <x v="0"/>
    <x v="0"/>
    <x v="2"/>
    <x v="1"/>
    <x v="3"/>
    <x v="3"/>
    <x v="13"/>
    <x v="18"/>
    <x v="6"/>
    <x v="0"/>
    <x v="2"/>
    <x v="2"/>
    <x v="0"/>
    <x v="0"/>
  </r>
  <r>
    <s v="June 2005"/>
    <n v="46"/>
    <x v="0"/>
    <x v="15"/>
    <x v="0"/>
    <x v="0"/>
    <x v="0"/>
    <x v="0"/>
    <x v="0"/>
    <x v="0"/>
    <x v="0"/>
    <x v="2"/>
    <x v="2"/>
    <x v="3"/>
    <x v="4"/>
    <x v="12"/>
    <x v="15"/>
    <x v="6"/>
    <x v="0"/>
    <x v="2"/>
    <x v="2"/>
    <x v="0"/>
    <x v="0"/>
  </r>
  <r>
    <s v="June 2005"/>
    <n v="46"/>
    <x v="0"/>
    <x v="16"/>
    <x v="0"/>
    <x v="0"/>
    <x v="3"/>
    <x v="0"/>
    <x v="0"/>
    <x v="0"/>
    <x v="0"/>
    <x v="2"/>
    <x v="2"/>
    <x v="3"/>
    <x v="4"/>
    <x v="14"/>
    <x v="17"/>
    <x v="6"/>
    <x v="0"/>
    <x v="2"/>
    <x v="2"/>
    <x v="0"/>
    <x v="0"/>
  </r>
  <r>
    <s v="June 2005"/>
    <n v="46"/>
    <x v="0"/>
    <x v="17"/>
    <x v="0"/>
    <x v="0"/>
    <x v="1"/>
    <x v="0"/>
    <x v="0"/>
    <x v="0"/>
    <x v="0"/>
    <x v="2"/>
    <x v="2"/>
    <x v="3"/>
    <x v="4"/>
    <x v="13"/>
    <x v="21"/>
    <x v="6"/>
    <x v="0"/>
    <x v="2"/>
    <x v="2"/>
    <x v="0"/>
    <x v="0"/>
  </r>
  <r>
    <s v="June 2005"/>
    <n v="46"/>
    <x v="0"/>
    <x v="18"/>
    <x v="0"/>
    <x v="0"/>
    <x v="3"/>
    <x v="0"/>
    <x v="0"/>
    <x v="0"/>
    <x v="0"/>
    <x v="2"/>
    <x v="2"/>
    <x v="3"/>
    <x v="4"/>
    <x v="14"/>
    <x v="17"/>
    <x v="6"/>
    <x v="0"/>
    <x v="2"/>
    <x v="2"/>
    <x v="0"/>
    <x v="0"/>
  </r>
  <r>
    <s v="June 2005"/>
    <n v="46"/>
    <x v="0"/>
    <x v="19"/>
    <x v="0"/>
    <x v="0"/>
    <x v="4"/>
    <x v="0"/>
    <x v="0"/>
    <x v="0"/>
    <x v="0"/>
    <x v="2"/>
    <x v="2"/>
    <x v="3"/>
    <x v="4"/>
    <x v="14"/>
    <x v="17"/>
    <x v="6"/>
    <x v="0"/>
    <x v="2"/>
    <x v="2"/>
    <x v="0"/>
    <x v="0"/>
  </r>
  <r>
    <s v="June 2005"/>
    <n v="46"/>
    <x v="0"/>
    <x v="20"/>
    <x v="0"/>
    <x v="0"/>
    <x v="2"/>
    <x v="0"/>
    <x v="0"/>
    <x v="0"/>
    <x v="0"/>
    <x v="2"/>
    <x v="2"/>
    <x v="3"/>
    <x v="4"/>
    <x v="13"/>
    <x v="21"/>
    <x v="6"/>
    <x v="0"/>
    <x v="2"/>
    <x v="2"/>
    <x v="0"/>
    <x v="0"/>
  </r>
  <r>
    <s v="June 2005"/>
    <n v="46"/>
    <x v="0"/>
    <x v="21"/>
    <x v="0"/>
    <x v="0"/>
    <x v="2"/>
    <x v="0"/>
    <x v="0"/>
    <x v="0"/>
    <x v="0"/>
    <x v="2"/>
    <x v="3"/>
    <x v="3"/>
    <x v="5"/>
    <x v="12"/>
    <x v="15"/>
    <x v="6"/>
    <x v="0"/>
    <x v="2"/>
    <x v="2"/>
    <x v="0"/>
    <x v="0"/>
  </r>
  <r>
    <s v="June 2005"/>
    <n v="46"/>
    <x v="0"/>
    <x v="22"/>
    <x v="0"/>
    <x v="0"/>
    <x v="3"/>
    <x v="0"/>
    <x v="0"/>
    <x v="0"/>
    <x v="0"/>
    <x v="2"/>
    <x v="3"/>
    <x v="3"/>
    <x v="5"/>
    <x v="13"/>
    <x v="24"/>
    <x v="6"/>
    <x v="0"/>
    <x v="2"/>
    <x v="2"/>
    <x v="0"/>
    <x v="0"/>
  </r>
  <r>
    <s v="June 2005"/>
    <n v="46"/>
    <x v="0"/>
    <x v="23"/>
    <x v="0"/>
    <x v="0"/>
    <x v="1"/>
    <x v="0"/>
    <x v="0"/>
    <x v="0"/>
    <x v="0"/>
    <x v="2"/>
    <x v="3"/>
    <x v="3"/>
    <x v="5"/>
    <x v="13"/>
    <x v="18"/>
    <x v="6"/>
    <x v="0"/>
    <x v="2"/>
    <x v="2"/>
    <x v="0"/>
    <x v="0"/>
  </r>
  <r>
    <s v="June 2005"/>
    <n v="46"/>
    <x v="0"/>
    <x v="24"/>
    <x v="0"/>
    <x v="0"/>
    <x v="0"/>
    <x v="0"/>
    <x v="0"/>
    <x v="0"/>
    <x v="0"/>
    <x v="2"/>
    <x v="3"/>
    <x v="3"/>
    <x v="5"/>
    <x v="14"/>
    <x v="17"/>
    <x v="6"/>
    <x v="0"/>
    <x v="2"/>
    <x v="2"/>
    <x v="0"/>
    <x v="0"/>
  </r>
  <r>
    <s v="June 2005"/>
    <n v="46"/>
    <x v="0"/>
    <x v="25"/>
    <x v="0"/>
    <x v="0"/>
    <x v="2"/>
    <x v="0"/>
    <x v="0"/>
    <x v="0"/>
    <x v="0"/>
    <x v="2"/>
    <x v="3"/>
    <x v="3"/>
    <x v="5"/>
    <x v="12"/>
    <x v="16"/>
    <x v="6"/>
    <x v="0"/>
    <x v="2"/>
    <x v="2"/>
    <x v="0"/>
    <x v="0"/>
  </r>
  <r>
    <s v="June 2005"/>
    <n v="46"/>
    <x v="0"/>
    <x v="26"/>
    <x v="0"/>
    <x v="0"/>
    <x v="1"/>
    <x v="0"/>
    <x v="0"/>
    <x v="0"/>
    <x v="0"/>
    <x v="2"/>
    <x v="3"/>
    <x v="3"/>
    <x v="5"/>
    <x v="14"/>
    <x v="17"/>
    <x v="6"/>
    <x v="0"/>
    <x v="2"/>
    <x v="2"/>
    <x v="0"/>
    <x v="0"/>
  </r>
  <r>
    <s v="June 2005"/>
    <n v="46"/>
    <x v="1"/>
    <x v="0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s v="June 2005"/>
    <n v="46"/>
    <x v="1"/>
    <x v="1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June 2005"/>
    <n v="46"/>
    <x v="1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s v="June 2005"/>
    <n v="46"/>
    <x v="1"/>
    <x v="3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s v="June 2005"/>
    <n v="46"/>
    <x v="1"/>
    <x v="4"/>
    <x v="0"/>
    <x v="0"/>
    <x v="0"/>
    <x v="0"/>
    <x v="0"/>
    <x v="0"/>
    <x v="0"/>
    <x v="1"/>
    <x v="4"/>
    <x v="3"/>
    <x v="2"/>
    <x v="10"/>
    <x v="13"/>
    <x v="4"/>
    <x v="0"/>
    <x v="2"/>
    <x v="2"/>
    <x v="0"/>
    <x v="0"/>
  </r>
  <r>
    <s v="June 2005"/>
    <n v="46"/>
    <x v="1"/>
    <x v="5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s v="June 2005"/>
    <n v="46"/>
    <x v="1"/>
    <x v="6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s v="June 2005"/>
    <n v="46"/>
    <x v="1"/>
    <x v="7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s v="June 2005"/>
    <n v="46"/>
    <x v="1"/>
    <x v="8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s v="June 2005"/>
    <n v="46"/>
    <x v="1"/>
    <x v="9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s v="June 2005"/>
    <n v="46"/>
    <x v="1"/>
    <x v="10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June 2005"/>
    <n v="46"/>
    <x v="1"/>
    <x v="11"/>
    <x v="0"/>
    <x v="0"/>
    <x v="2"/>
    <x v="0"/>
    <x v="0"/>
    <x v="0"/>
    <x v="0"/>
    <x v="1"/>
    <x v="4"/>
    <x v="3"/>
    <x v="2"/>
    <x v="6"/>
    <x v="4"/>
    <x v="4"/>
    <x v="3"/>
    <x v="2"/>
    <x v="2"/>
    <x v="0"/>
    <x v="0"/>
  </r>
  <r>
    <s v="June 2005"/>
    <n v="46"/>
    <x v="1"/>
    <x v="12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s v="June 2005"/>
    <n v="46"/>
    <x v="1"/>
    <x v="1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June 2005"/>
    <n v="46"/>
    <x v="1"/>
    <x v="14"/>
    <x v="0"/>
    <x v="0"/>
    <x v="1"/>
    <x v="0"/>
    <x v="0"/>
    <x v="0"/>
    <x v="0"/>
    <x v="1"/>
    <x v="4"/>
    <x v="3"/>
    <x v="2"/>
    <x v="10"/>
    <x v="7"/>
    <x v="4"/>
    <x v="1"/>
    <x v="2"/>
    <x v="2"/>
    <x v="0"/>
    <x v="0"/>
  </r>
  <r>
    <s v="June 2005"/>
    <n v="46"/>
    <x v="1"/>
    <x v="15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s v="June 2005"/>
    <n v="46"/>
    <x v="1"/>
    <x v="16"/>
    <x v="0"/>
    <x v="0"/>
    <x v="2"/>
    <x v="0"/>
    <x v="0"/>
    <x v="0"/>
    <x v="0"/>
    <x v="1"/>
    <x v="4"/>
    <x v="3"/>
    <x v="2"/>
    <x v="4"/>
    <x v="12"/>
    <x v="4"/>
    <x v="3"/>
    <x v="2"/>
    <x v="2"/>
    <x v="0"/>
    <x v="0"/>
  </r>
  <r>
    <s v="June 2005"/>
    <n v="46"/>
    <x v="1"/>
    <x v="17"/>
    <x v="0"/>
    <x v="0"/>
    <x v="1"/>
    <x v="0"/>
    <x v="0"/>
    <x v="0"/>
    <x v="0"/>
    <x v="1"/>
    <x v="4"/>
    <x v="3"/>
    <x v="2"/>
    <x v="5"/>
    <x v="9"/>
    <x v="4"/>
    <x v="0"/>
    <x v="2"/>
    <x v="2"/>
    <x v="0"/>
    <x v="0"/>
  </r>
  <r>
    <s v="June 2005"/>
    <n v="46"/>
    <x v="1"/>
    <x v="18"/>
    <x v="0"/>
    <x v="0"/>
    <x v="4"/>
    <x v="0"/>
    <x v="0"/>
    <x v="0"/>
    <x v="0"/>
    <x v="1"/>
    <x v="4"/>
    <x v="3"/>
    <x v="2"/>
    <x v="8"/>
    <x v="11"/>
    <x v="4"/>
    <x v="3"/>
    <x v="2"/>
    <x v="2"/>
    <x v="0"/>
    <x v="0"/>
  </r>
  <r>
    <s v="June 2005"/>
    <n v="46"/>
    <x v="1"/>
    <x v="19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s v="June 2005"/>
    <n v="46"/>
    <x v="1"/>
    <x v="20"/>
    <x v="0"/>
    <x v="0"/>
    <x v="0"/>
    <x v="0"/>
    <x v="0"/>
    <x v="0"/>
    <x v="0"/>
    <x v="1"/>
    <x v="4"/>
    <x v="3"/>
    <x v="2"/>
    <x v="10"/>
    <x v="7"/>
    <x v="4"/>
    <x v="1"/>
    <x v="2"/>
    <x v="2"/>
    <x v="0"/>
    <x v="0"/>
  </r>
  <r>
    <s v="June 2005"/>
    <n v="46"/>
    <x v="1"/>
    <x v="21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s v="June 2005"/>
    <n v="46"/>
    <x v="1"/>
    <x v="22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June 2005"/>
    <n v="46"/>
    <x v="1"/>
    <x v="2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June 2005"/>
    <n v="46"/>
    <x v="1"/>
    <x v="24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s v="June 2005"/>
    <n v="46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s v="June 2005"/>
    <n v="46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June 2005"/>
    <n v="46"/>
    <x v="2"/>
    <x v="2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s v="June 2005"/>
    <n v="46"/>
    <x v="2"/>
    <x v="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June 2005"/>
    <n v="46"/>
    <x v="2"/>
    <x v="4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s v="June 2005"/>
    <n v="46"/>
    <x v="2"/>
    <x v="5"/>
    <x v="0"/>
    <x v="0"/>
    <x v="3"/>
    <x v="0"/>
    <x v="0"/>
    <x v="0"/>
    <x v="0"/>
    <x v="1"/>
    <x v="4"/>
    <x v="3"/>
    <x v="2"/>
    <x v="8"/>
    <x v="5"/>
    <x v="4"/>
    <x v="2"/>
    <x v="2"/>
    <x v="2"/>
    <x v="0"/>
    <x v="0"/>
  </r>
  <r>
    <s v="June 2005"/>
    <n v="46"/>
    <x v="2"/>
    <x v="6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June 2005"/>
    <n v="46"/>
    <x v="2"/>
    <x v="7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s v="June 2005"/>
    <n v="46"/>
    <x v="2"/>
    <x v="8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s v="June 2005"/>
    <n v="46"/>
    <x v="2"/>
    <x v="9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s v="June 2005"/>
    <n v="46"/>
    <x v="2"/>
    <x v="10"/>
    <x v="0"/>
    <x v="0"/>
    <x v="4"/>
    <x v="0"/>
    <x v="0"/>
    <x v="0"/>
    <x v="0"/>
    <x v="1"/>
    <x v="4"/>
    <x v="3"/>
    <x v="2"/>
    <x v="6"/>
    <x v="4"/>
    <x v="4"/>
    <x v="2"/>
    <x v="2"/>
    <x v="2"/>
    <x v="0"/>
    <x v="0"/>
  </r>
  <r>
    <s v="June 2005"/>
    <n v="46"/>
    <x v="2"/>
    <x v="11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s v="June 2005"/>
    <n v="46"/>
    <x v="2"/>
    <x v="12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June 2005"/>
    <n v="46"/>
    <x v="2"/>
    <x v="13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s v="June 2005"/>
    <n v="46"/>
    <x v="2"/>
    <x v="14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s v="June 2005"/>
    <n v="46"/>
    <x v="2"/>
    <x v="15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s v="June 2005"/>
    <n v="46"/>
    <x v="2"/>
    <x v="16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s v="June 2005"/>
    <n v="46"/>
    <x v="2"/>
    <x v="17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s v="June 2005"/>
    <n v="46"/>
    <x v="2"/>
    <x v="18"/>
    <x v="0"/>
    <x v="0"/>
    <x v="2"/>
    <x v="0"/>
    <x v="0"/>
    <x v="0"/>
    <x v="0"/>
    <x v="1"/>
    <x v="4"/>
    <x v="3"/>
    <x v="2"/>
    <x v="5"/>
    <x v="3"/>
    <x v="4"/>
    <x v="1"/>
    <x v="2"/>
    <x v="2"/>
    <x v="0"/>
    <x v="0"/>
  </r>
  <r>
    <s v="June 2005"/>
    <n v="46"/>
    <x v="2"/>
    <x v="19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s v="June 2005"/>
    <n v="46"/>
    <x v="2"/>
    <x v="20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s v="June 2005"/>
    <n v="46"/>
    <x v="2"/>
    <x v="21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s v="June 2005"/>
    <n v="46"/>
    <x v="2"/>
    <x v="22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s v="June 2005"/>
    <n v="46"/>
    <x v="2"/>
    <x v="23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s v="June 2005"/>
    <n v="46"/>
    <x v="2"/>
    <x v="24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s v="June 2005"/>
    <n v="46"/>
    <x v="2"/>
    <x v="25"/>
    <x v="0"/>
    <x v="0"/>
    <x v="4"/>
    <x v="0"/>
    <x v="0"/>
    <x v="0"/>
    <x v="0"/>
    <x v="1"/>
    <x v="4"/>
    <x v="3"/>
    <x v="2"/>
    <x v="9"/>
    <x v="4"/>
    <x v="4"/>
    <x v="0"/>
    <x v="2"/>
    <x v="2"/>
    <x v="0"/>
    <x v="0"/>
  </r>
  <r>
    <s v="June 2005"/>
    <n v="46"/>
    <x v="3"/>
    <x v="0"/>
    <x v="0"/>
    <x v="0"/>
    <x v="0"/>
    <x v="0"/>
    <x v="0"/>
    <x v="0"/>
    <x v="0"/>
    <x v="0"/>
    <x v="0"/>
    <x v="0"/>
    <x v="0"/>
    <x v="1"/>
    <x v="1"/>
    <x v="2"/>
    <x v="0"/>
    <x v="3"/>
    <x v="0"/>
    <x v="0"/>
    <x v="0"/>
  </r>
  <r>
    <s v="June 2005"/>
    <n v="46"/>
    <x v="3"/>
    <x v="1"/>
    <x v="0"/>
    <x v="0"/>
    <x v="0"/>
    <x v="0"/>
    <x v="0"/>
    <x v="0"/>
    <x v="0"/>
    <x v="0"/>
    <x v="0"/>
    <x v="0"/>
    <x v="0"/>
    <x v="0"/>
    <x v="1"/>
    <x v="3"/>
    <x v="0"/>
    <x v="3"/>
    <x v="0"/>
    <x v="0"/>
    <x v="0"/>
  </r>
  <r>
    <s v="June 2005"/>
    <n v="46"/>
    <x v="3"/>
    <x v="2"/>
    <x v="0"/>
    <x v="0"/>
    <x v="3"/>
    <x v="0"/>
    <x v="0"/>
    <x v="0"/>
    <x v="0"/>
    <x v="0"/>
    <x v="0"/>
    <x v="0"/>
    <x v="0"/>
    <x v="0"/>
    <x v="0"/>
    <x v="0"/>
    <x v="0"/>
    <x v="3"/>
    <x v="0"/>
    <x v="0"/>
    <x v="0"/>
  </r>
  <r>
    <s v="June 2005"/>
    <n v="46"/>
    <x v="3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</r>
  <r>
    <s v="June 2005"/>
    <n v="46"/>
    <x v="3"/>
    <x v="4"/>
    <x v="0"/>
    <x v="0"/>
    <x v="2"/>
    <x v="0"/>
    <x v="0"/>
    <x v="0"/>
    <x v="0"/>
    <x v="0"/>
    <x v="0"/>
    <x v="0"/>
    <x v="0"/>
    <x v="3"/>
    <x v="1"/>
    <x v="2"/>
    <x v="0"/>
    <x v="3"/>
    <x v="0"/>
    <x v="0"/>
    <x v="0"/>
  </r>
  <r>
    <s v="June 2005"/>
    <n v="46"/>
    <x v="3"/>
    <x v="5"/>
    <x v="0"/>
    <x v="0"/>
    <x v="0"/>
    <x v="0"/>
    <x v="0"/>
    <x v="0"/>
    <x v="0"/>
    <x v="0"/>
    <x v="0"/>
    <x v="0"/>
    <x v="0"/>
    <x v="0"/>
    <x v="0"/>
    <x v="2"/>
    <x v="0"/>
    <x v="3"/>
    <x v="0"/>
    <x v="0"/>
    <x v="0"/>
  </r>
  <r>
    <s v="June 2005"/>
    <n v="46"/>
    <x v="3"/>
    <x v="6"/>
    <x v="0"/>
    <x v="0"/>
    <x v="4"/>
    <x v="0"/>
    <x v="0"/>
    <x v="0"/>
    <x v="0"/>
    <x v="0"/>
    <x v="1"/>
    <x v="2"/>
    <x v="8"/>
    <x v="1"/>
    <x v="1"/>
    <x v="2"/>
    <x v="0"/>
    <x v="3"/>
    <x v="0"/>
    <x v="0"/>
    <x v="0"/>
  </r>
  <r>
    <s v="June 2005"/>
    <n v="46"/>
    <x v="3"/>
    <x v="7"/>
    <x v="0"/>
    <x v="0"/>
    <x v="1"/>
    <x v="0"/>
    <x v="0"/>
    <x v="0"/>
    <x v="0"/>
    <x v="0"/>
    <x v="1"/>
    <x v="2"/>
    <x v="8"/>
    <x v="0"/>
    <x v="1"/>
    <x v="0"/>
    <x v="0"/>
    <x v="3"/>
    <x v="0"/>
    <x v="0"/>
    <x v="0"/>
  </r>
  <r>
    <s v="June 2005"/>
    <n v="46"/>
    <x v="3"/>
    <x v="8"/>
    <x v="0"/>
    <x v="0"/>
    <x v="4"/>
    <x v="0"/>
    <x v="0"/>
    <x v="0"/>
    <x v="0"/>
    <x v="0"/>
    <x v="1"/>
    <x v="2"/>
    <x v="8"/>
    <x v="0"/>
    <x v="1"/>
    <x v="2"/>
    <x v="0"/>
    <x v="3"/>
    <x v="0"/>
    <x v="0"/>
    <x v="0"/>
  </r>
  <r>
    <s v="June 2005"/>
    <n v="46"/>
    <x v="3"/>
    <x v="9"/>
    <x v="0"/>
    <x v="0"/>
    <x v="1"/>
    <x v="0"/>
    <x v="0"/>
    <x v="0"/>
    <x v="0"/>
    <x v="0"/>
    <x v="1"/>
    <x v="2"/>
    <x v="8"/>
    <x v="0"/>
    <x v="1"/>
    <x v="2"/>
    <x v="0"/>
    <x v="3"/>
    <x v="0"/>
    <x v="0"/>
    <x v="0"/>
  </r>
  <r>
    <s v="June 2005"/>
    <n v="46"/>
    <x v="3"/>
    <x v="10"/>
    <x v="0"/>
    <x v="0"/>
    <x v="4"/>
    <x v="0"/>
    <x v="0"/>
    <x v="0"/>
    <x v="0"/>
    <x v="0"/>
    <x v="1"/>
    <x v="2"/>
    <x v="8"/>
    <x v="0"/>
    <x v="1"/>
    <x v="3"/>
    <x v="0"/>
    <x v="3"/>
    <x v="0"/>
    <x v="0"/>
    <x v="0"/>
  </r>
  <r>
    <s v="June 2005"/>
    <n v="46"/>
    <x v="3"/>
    <x v="11"/>
    <x v="0"/>
    <x v="0"/>
    <x v="0"/>
    <x v="0"/>
    <x v="0"/>
    <x v="0"/>
    <x v="0"/>
    <x v="0"/>
    <x v="2"/>
    <x v="2"/>
    <x v="9"/>
    <x v="1"/>
    <x v="1"/>
    <x v="2"/>
    <x v="0"/>
    <x v="3"/>
    <x v="1"/>
    <x v="0"/>
    <x v="0"/>
  </r>
  <r>
    <s v="June 2005"/>
    <n v="46"/>
    <x v="3"/>
    <x v="12"/>
    <x v="0"/>
    <x v="0"/>
    <x v="1"/>
    <x v="0"/>
    <x v="0"/>
    <x v="0"/>
    <x v="0"/>
    <x v="0"/>
    <x v="2"/>
    <x v="2"/>
    <x v="9"/>
    <x v="0"/>
    <x v="0"/>
    <x v="1"/>
    <x v="0"/>
    <x v="3"/>
    <x v="1"/>
    <x v="0"/>
    <x v="0"/>
  </r>
  <r>
    <s v="June 2005"/>
    <n v="46"/>
    <x v="3"/>
    <x v="13"/>
    <x v="0"/>
    <x v="0"/>
    <x v="2"/>
    <x v="0"/>
    <x v="0"/>
    <x v="0"/>
    <x v="0"/>
    <x v="0"/>
    <x v="2"/>
    <x v="2"/>
    <x v="9"/>
    <x v="0"/>
    <x v="0"/>
    <x v="9"/>
    <x v="0"/>
    <x v="3"/>
    <x v="1"/>
    <x v="0"/>
    <x v="0"/>
  </r>
  <r>
    <s v="June 2005"/>
    <n v="46"/>
    <x v="3"/>
    <x v="14"/>
    <x v="0"/>
    <x v="0"/>
    <x v="3"/>
    <x v="0"/>
    <x v="0"/>
    <x v="0"/>
    <x v="0"/>
    <x v="0"/>
    <x v="2"/>
    <x v="2"/>
    <x v="9"/>
    <x v="0"/>
    <x v="0"/>
    <x v="9"/>
    <x v="0"/>
    <x v="3"/>
    <x v="1"/>
    <x v="0"/>
    <x v="0"/>
  </r>
  <r>
    <s v="June 2005"/>
    <n v="46"/>
    <x v="3"/>
    <x v="15"/>
    <x v="0"/>
    <x v="0"/>
    <x v="4"/>
    <x v="0"/>
    <x v="0"/>
    <x v="0"/>
    <x v="0"/>
    <x v="0"/>
    <x v="2"/>
    <x v="2"/>
    <x v="9"/>
    <x v="0"/>
    <x v="0"/>
    <x v="0"/>
    <x v="0"/>
    <x v="3"/>
    <x v="1"/>
    <x v="0"/>
    <x v="0"/>
  </r>
  <r>
    <s v="June 2005"/>
    <n v="46"/>
    <x v="3"/>
    <x v="16"/>
    <x v="0"/>
    <x v="0"/>
    <x v="1"/>
    <x v="0"/>
    <x v="0"/>
    <x v="0"/>
    <x v="0"/>
    <x v="0"/>
    <x v="3"/>
    <x v="2"/>
    <x v="8"/>
    <x v="0"/>
    <x v="0"/>
    <x v="0"/>
    <x v="0"/>
    <x v="3"/>
    <x v="1"/>
    <x v="0"/>
    <x v="0"/>
  </r>
  <r>
    <s v="June 2005"/>
    <n v="46"/>
    <x v="3"/>
    <x v="17"/>
    <x v="0"/>
    <x v="0"/>
    <x v="1"/>
    <x v="0"/>
    <x v="0"/>
    <x v="0"/>
    <x v="0"/>
    <x v="0"/>
    <x v="3"/>
    <x v="2"/>
    <x v="8"/>
    <x v="0"/>
    <x v="0"/>
    <x v="2"/>
    <x v="0"/>
    <x v="3"/>
    <x v="1"/>
    <x v="0"/>
    <x v="0"/>
  </r>
  <r>
    <s v="June 2005"/>
    <n v="46"/>
    <x v="3"/>
    <x v="18"/>
    <x v="0"/>
    <x v="0"/>
    <x v="4"/>
    <x v="0"/>
    <x v="0"/>
    <x v="0"/>
    <x v="0"/>
    <x v="0"/>
    <x v="3"/>
    <x v="2"/>
    <x v="8"/>
    <x v="0"/>
    <x v="0"/>
    <x v="2"/>
    <x v="0"/>
    <x v="3"/>
    <x v="1"/>
    <x v="0"/>
    <x v="0"/>
  </r>
  <r>
    <s v="June 2005"/>
    <n v="46"/>
    <x v="3"/>
    <x v="19"/>
    <x v="0"/>
    <x v="0"/>
    <x v="3"/>
    <x v="0"/>
    <x v="0"/>
    <x v="0"/>
    <x v="0"/>
    <x v="0"/>
    <x v="3"/>
    <x v="2"/>
    <x v="8"/>
    <x v="0"/>
    <x v="1"/>
    <x v="2"/>
    <x v="0"/>
    <x v="3"/>
    <x v="1"/>
    <x v="0"/>
    <x v="0"/>
  </r>
  <r>
    <s v="June 2005"/>
    <n v="46"/>
    <x v="3"/>
    <x v="20"/>
    <x v="0"/>
    <x v="0"/>
    <x v="2"/>
    <x v="0"/>
    <x v="0"/>
    <x v="0"/>
    <x v="0"/>
    <x v="0"/>
    <x v="3"/>
    <x v="2"/>
    <x v="8"/>
    <x v="0"/>
    <x v="1"/>
    <x v="0"/>
    <x v="0"/>
    <x v="3"/>
    <x v="1"/>
    <x v="0"/>
    <x v="0"/>
  </r>
  <r>
    <s v="June 2005"/>
    <n v="46"/>
    <x v="3"/>
    <x v="21"/>
    <x v="0"/>
    <x v="0"/>
    <x v="3"/>
    <x v="0"/>
    <x v="0"/>
    <x v="0"/>
    <x v="0"/>
    <x v="0"/>
    <x v="3"/>
    <x v="2"/>
    <x v="8"/>
    <x v="0"/>
    <x v="1"/>
    <x v="0"/>
    <x v="0"/>
    <x v="3"/>
    <x v="1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October 2005"/>
    <n v="47"/>
    <x v="0"/>
    <x v="0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s v="October 2005"/>
    <n v="47"/>
    <x v="0"/>
    <x v="1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s v="October 2005"/>
    <n v="47"/>
    <x v="0"/>
    <x v="2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s v="October 2005"/>
    <n v="47"/>
    <x v="0"/>
    <x v="3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s v="October 2005"/>
    <n v="47"/>
    <x v="0"/>
    <x v="4"/>
    <x v="0"/>
    <x v="0"/>
    <x v="0"/>
    <x v="0"/>
    <x v="0"/>
    <x v="0"/>
    <x v="0"/>
    <x v="1"/>
    <x v="4"/>
    <x v="3"/>
    <x v="2"/>
    <x v="10"/>
    <x v="7"/>
    <x v="4"/>
    <x v="0"/>
    <x v="2"/>
    <x v="2"/>
    <x v="0"/>
    <x v="0"/>
  </r>
  <r>
    <s v="October 2005"/>
    <n v="47"/>
    <x v="0"/>
    <x v="5"/>
    <x v="0"/>
    <x v="0"/>
    <x v="4"/>
    <x v="0"/>
    <x v="0"/>
    <x v="0"/>
    <x v="0"/>
    <x v="1"/>
    <x v="4"/>
    <x v="3"/>
    <x v="2"/>
    <x v="11"/>
    <x v="4"/>
    <x v="4"/>
    <x v="3"/>
    <x v="2"/>
    <x v="2"/>
    <x v="0"/>
    <x v="0"/>
  </r>
  <r>
    <s v="October 2005"/>
    <n v="47"/>
    <x v="0"/>
    <x v="6"/>
    <x v="0"/>
    <x v="0"/>
    <x v="0"/>
    <x v="0"/>
    <x v="0"/>
    <x v="0"/>
    <x v="0"/>
    <x v="1"/>
    <x v="4"/>
    <x v="3"/>
    <x v="2"/>
    <x v="10"/>
    <x v="7"/>
    <x v="4"/>
    <x v="1"/>
    <x v="2"/>
    <x v="2"/>
    <x v="0"/>
    <x v="0"/>
  </r>
  <r>
    <s v="October 2005"/>
    <n v="47"/>
    <x v="0"/>
    <x v="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October 2005"/>
    <n v="47"/>
    <x v="0"/>
    <x v="8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s v="October 2005"/>
    <n v="47"/>
    <x v="0"/>
    <x v="9"/>
    <x v="0"/>
    <x v="0"/>
    <x v="3"/>
    <x v="0"/>
    <x v="0"/>
    <x v="0"/>
    <x v="0"/>
    <x v="1"/>
    <x v="4"/>
    <x v="3"/>
    <x v="2"/>
    <x v="4"/>
    <x v="12"/>
    <x v="4"/>
    <x v="3"/>
    <x v="2"/>
    <x v="2"/>
    <x v="0"/>
    <x v="0"/>
  </r>
  <r>
    <s v="October 2005"/>
    <n v="47"/>
    <x v="0"/>
    <x v="10"/>
    <x v="0"/>
    <x v="0"/>
    <x v="3"/>
    <x v="0"/>
    <x v="0"/>
    <x v="0"/>
    <x v="0"/>
    <x v="1"/>
    <x v="4"/>
    <x v="3"/>
    <x v="2"/>
    <x v="8"/>
    <x v="11"/>
    <x v="4"/>
    <x v="0"/>
    <x v="2"/>
    <x v="2"/>
    <x v="0"/>
    <x v="0"/>
  </r>
  <r>
    <s v="October 2005"/>
    <n v="47"/>
    <x v="0"/>
    <x v="11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s v="October 2005"/>
    <n v="47"/>
    <x v="0"/>
    <x v="1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s v="October 2005"/>
    <n v="47"/>
    <x v="0"/>
    <x v="13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s v="October 2005"/>
    <n v="47"/>
    <x v="0"/>
    <x v="14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s v="October 2005"/>
    <n v="47"/>
    <x v="0"/>
    <x v="15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October 2005"/>
    <n v="47"/>
    <x v="0"/>
    <x v="16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s v="October 2005"/>
    <n v="47"/>
    <x v="0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October 2005"/>
    <n v="47"/>
    <x v="0"/>
    <x v="18"/>
    <x v="0"/>
    <x v="0"/>
    <x v="0"/>
    <x v="0"/>
    <x v="0"/>
    <x v="0"/>
    <x v="0"/>
    <x v="1"/>
    <x v="4"/>
    <x v="3"/>
    <x v="2"/>
    <x v="8"/>
    <x v="5"/>
    <x v="4"/>
    <x v="2"/>
    <x v="2"/>
    <x v="2"/>
    <x v="0"/>
    <x v="0"/>
  </r>
  <r>
    <s v="October 2005"/>
    <n v="47"/>
    <x v="0"/>
    <x v="19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October 2005"/>
    <n v="47"/>
    <x v="0"/>
    <x v="20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s v="October 2005"/>
    <n v="47"/>
    <x v="0"/>
    <x v="21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s v="October 2005"/>
    <n v="47"/>
    <x v="0"/>
    <x v="22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s v="October 2005"/>
    <n v="47"/>
    <x v="0"/>
    <x v="23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s v="October 2005"/>
    <n v="47"/>
    <x v="0"/>
    <x v="24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s v="October 2005"/>
    <n v="47"/>
    <x v="0"/>
    <x v="25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s v="October 2005"/>
    <n v="47"/>
    <x v="1"/>
    <x v="0"/>
    <x v="0"/>
    <x v="0"/>
    <x v="3"/>
    <x v="0"/>
    <x v="0"/>
    <x v="0"/>
    <x v="0"/>
    <x v="2"/>
    <x v="0"/>
    <x v="3"/>
    <x v="6"/>
    <x v="13"/>
    <x v="18"/>
    <x v="6"/>
    <x v="0"/>
    <x v="2"/>
    <x v="2"/>
    <x v="0"/>
    <x v="0"/>
  </r>
  <r>
    <s v="October 2005"/>
    <n v="47"/>
    <x v="1"/>
    <x v="1"/>
    <x v="0"/>
    <x v="0"/>
    <x v="4"/>
    <x v="0"/>
    <x v="0"/>
    <x v="0"/>
    <x v="0"/>
    <x v="2"/>
    <x v="0"/>
    <x v="3"/>
    <x v="6"/>
    <x v="14"/>
    <x v="17"/>
    <x v="6"/>
    <x v="0"/>
    <x v="2"/>
    <x v="2"/>
    <x v="0"/>
    <x v="0"/>
  </r>
  <r>
    <s v="October 2005"/>
    <n v="47"/>
    <x v="1"/>
    <x v="2"/>
    <x v="0"/>
    <x v="0"/>
    <x v="2"/>
    <x v="0"/>
    <x v="0"/>
    <x v="0"/>
    <x v="0"/>
    <x v="2"/>
    <x v="0"/>
    <x v="3"/>
    <x v="6"/>
    <x v="14"/>
    <x v="20"/>
    <x v="6"/>
    <x v="0"/>
    <x v="2"/>
    <x v="2"/>
    <x v="0"/>
    <x v="0"/>
  </r>
  <r>
    <s v="October 2005"/>
    <n v="47"/>
    <x v="1"/>
    <x v="3"/>
    <x v="0"/>
    <x v="0"/>
    <x v="3"/>
    <x v="0"/>
    <x v="0"/>
    <x v="0"/>
    <x v="0"/>
    <x v="2"/>
    <x v="0"/>
    <x v="3"/>
    <x v="6"/>
    <x v="14"/>
    <x v="17"/>
    <x v="6"/>
    <x v="0"/>
    <x v="2"/>
    <x v="2"/>
    <x v="0"/>
    <x v="0"/>
  </r>
  <r>
    <s v="October 2005"/>
    <n v="47"/>
    <x v="1"/>
    <x v="4"/>
    <x v="0"/>
    <x v="0"/>
    <x v="0"/>
    <x v="0"/>
    <x v="0"/>
    <x v="0"/>
    <x v="0"/>
    <x v="2"/>
    <x v="0"/>
    <x v="3"/>
    <x v="6"/>
    <x v="13"/>
    <x v="19"/>
    <x v="6"/>
    <x v="0"/>
    <x v="2"/>
    <x v="2"/>
    <x v="0"/>
    <x v="0"/>
  </r>
  <r>
    <s v="October 2005"/>
    <n v="47"/>
    <x v="1"/>
    <x v="5"/>
    <x v="0"/>
    <x v="0"/>
    <x v="2"/>
    <x v="0"/>
    <x v="0"/>
    <x v="0"/>
    <x v="0"/>
    <x v="2"/>
    <x v="1"/>
    <x v="3"/>
    <x v="3"/>
    <x v="12"/>
    <x v="15"/>
    <x v="6"/>
    <x v="0"/>
    <x v="2"/>
    <x v="2"/>
    <x v="0"/>
    <x v="0"/>
  </r>
  <r>
    <s v="October 2005"/>
    <n v="47"/>
    <x v="1"/>
    <x v="6"/>
    <x v="0"/>
    <x v="0"/>
    <x v="1"/>
    <x v="0"/>
    <x v="0"/>
    <x v="0"/>
    <x v="0"/>
    <x v="2"/>
    <x v="1"/>
    <x v="3"/>
    <x v="3"/>
    <x v="13"/>
    <x v="16"/>
    <x v="6"/>
    <x v="0"/>
    <x v="2"/>
    <x v="2"/>
    <x v="0"/>
    <x v="0"/>
  </r>
  <r>
    <s v="October 2005"/>
    <n v="47"/>
    <x v="1"/>
    <x v="7"/>
    <x v="0"/>
    <x v="0"/>
    <x v="4"/>
    <x v="0"/>
    <x v="0"/>
    <x v="0"/>
    <x v="0"/>
    <x v="2"/>
    <x v="1"/>
    <x v="3"/>
    <x v="3"/>
    <x v="13"/>
    <x v="21"/>
    <x v="6"/>
    <x v="0"/>
    <x v="2"/>
    <x v="2"/>
    <x v="0"/>
    <x v="0"/>
  </r>
  <r>
    <s v="October 2005"/>
    <n v="47"/>
    <x v="1"/>
    <x v="8"/>
    <x v="0"/>
    <x v="0"/>
    <x v="3"/>
    <x v="0"/>
    <x v="0"/>
    <x v="0"/>
    <x v="0"/>
    <x v="2"/>
    <x v="1"/>
    <x v="3"/>
    <x v="3"/>
    <x v="13"/>
    <x v="18"/>
    <x v="6"/>
    <x v="0"/>
    <x v="2"/>
    <x v="2"/>
    <x v="0"/>
    <x v="0"/>
  </r>
  <r>
    <s v="October 2005"/>
    <n v="47"/>
    <x v="1"/>
    <x v="9"/>
    <x v="0"/>
    <x v="0"/>
    <x v="0"/>
    <x v="0"/>
    <x v="0"/>
    <x v="0"/>
    <x v="0"/>
    <x v="2"/>
    <x v="1"/>
    <x v="3"/>
    <x v="3"/>
    <x v="12"/>
    <x v="20"/>
    <x v="6"/>
    <x v="0"/>
    <x v="2"/>
    <x v="2"/>
    <x v="0"/>
    <x v="0"/>
  </r>
  <r>
    <s v="October 2005"/>
    <n v="47"/>
    <x v="1"/>
    <x v="10"/>
    <x v="0"/>
    <x v="0"/>
    <x v="2"/>
    <x v="0"/>
    <x v="0"/>
    <x v="0"/>
    <x v="0"/>
    <x v="2"/>
    <x v="1"/>
    <x v="3"/>
    <x v="3"/>
    <x v="13"/>
    <x v="24"/>
    <x v="6"/>
    <x v="0"/>
    <x v="2"/>
    <x v="2"/>
    <x v="0"/>
    <x v="0"/>
  </r>
  <r>
    <s v="October 2005"/>
    <n v="47"/>
    <x v="1"/>
    <x v="11"/>
    <x v="0"/>
    <x v="0"/>
    <x v="3"/>
    <x v="0"/>
    <x v="0"/>
    <x v="0"/>
    <x v="0"/>
    <x v="2"/>
    <x v="2"/>
    <x v="3"/>
    <x v="5"/>
    <x v="12"/>
    <x v="15"/>
    <x v="6"/>
    <x v="0"/>
    <x v="2"/>
    <x v="2"/>
    <x v="0"/>
    <x v="0"/>
  </r>
  <r>
    <s v="October 2005"/>
    <n v="47"/>
    <x v="1"/>
    <x v="12"/>
    <x v="0"/>
    <x v="0"/>
    <x v="0"/>
    <x v="0"/>
    <x v="0"/>
    <x v="0"/>
    <x v="0"/>
    <x v="2"/>
    <x v="2"/>
    <x v="3"/>
    <x v="5"/>
    <x v="14"/>
    <x v="20"/>
    <x v="6"/>
    <x v="0"/>
    <x v="2"/>
    <x v="2"/>
    <x v="0"/>
    <x v="0"/>
  </r>
  <r>
    <s v="October 2005"/>
    <n v="47"/>
    <x v="1"/>
    <x v="13"/>
    <x v="0"/>
    <x v="0"/>
    <x v="0"/>
    <x v="0"/>
    <x v="0"/>
    <x v="0"/>
    <x v="0"/>
    <x v="2"/>
    <x v="2"/>
    <x v="3"/>
    <x v="5"/>
    <x v="13"/>
    <x v="16"/>
    <x v="6"/>
    <x v="0"/>
    <x v="2"/>
    <x v="2"/>
    <x v="0"/>
    <x v="0"/>
  </r>
  <r>
    <s v="October 2005"/>
    <n v="47"/>
    <x v="1"/>
    <x v="14"/>
    <x v="0"/>
    <x v="0"/>
    <x v="2"/>
    <x v="0"/>
    <x v="0"/>
    <x v="0"/>
    <x v="0"/>
    <x v="2"/>
    <x v="2"/>
    <x v="3"/>
    <x v="5"/>
    <x v="14"/>
    <x v="17"/>
    <x v="6"/>
    <x v="0"/>
    <x v="2"/>
    <x v="2"/>
    <x v="0"/>
    <x v="0"/>
  </r>
  <r>
    <s v="October 2005"/>
    <n v="47"/>
    <x v="1"/>
    <x v="15"/>
    <x v="0"/>
    <x v="0"/>
    <x v="4"/>
    <x v="0"/>
    <x v="0"/>
    <x v="0"/>
    <x v="0"/>
    <x v="2"/>
    <x v="2"/>
    <x v="3"/>
    <x v="5"/>
    <x v="13"/>
    <x v="18"/>
    <x v="6"/>
    <x v="0"/>
    <x v="2"/>
    <x v="2"/>
    <x v="0"/>
    <x v="0"/>
  </r>
  <r>
    <s v="October 2005"/>
    <n v="47"/>
    <x v="1"/>
    <x v="16"/>
    <x v="0"/>
    <x v="0"/>
    <x v="1"/>
    <x v="0"/>
    <x v="0"/>
    <x v="0"/>
    <x v="0"/>
    <x v="2"/>
    <x v="2"/>
    <x v="3"/>
    <x v="5"/>
    <x v="13"/>
    <x v="23"/>
    <x v="6"/>
    <x v="0"/>
    <x v="2"/>
    <x v="2"/>
    <x v="0"/>
    <x v="0"/>
  </r>
  <r>
    <s v="October 2005"/>
    <n v="47"/>
    <x v="1"/>
    <x v="17"/>
    <x v="0"/>
    <x v="0"/>
    <x v="1"/>
    <x v="0"/>
    <x v="0"/>
    <x v="0"/>
    <x v="0"/>
    <x v="2"/>
    <x v="2"/>
    <x v="3"/>
    <x v="5"/>
    <x v="12"/>
    <x v="15"/>
    <x v="6"/>
    <x v="0"/>
    <x v="2"/>
    <x v="2"/>
    <x v="0"/>
    <x v="0"/>
  </r>
  <r>
    <s v="October 2005"/>
    <n v="47"/>
    <x v="1"/>
    <x v="18"/>
    <x v="0"/>
    <x v="0"/>
    <x v="2"/>
    <x v="0"/>
    <x v="0"/>
    <x v="0"/>
    <x v="0"/>
    <x v="2"/>
    <x v="3"/>
    <x v="3"/>
    <x v="4"/>
    <x v="12"/>
    <x v="15"/>
    <x v="6"/>
    <x v="0"/>
    <x v="2"/>
    <x v="2"/>
    <x v="0"/>
    <x v="0"/>
  </r>
  <r>
    <s v="October 2005"/>
    <n v="47"/>
    <x v="1"/>
    <x v="19"/>
    <x v="0"/>
    <x v="0"/>
    <x v="3"/>
    <x v="0"/>
    <x v="0"/>
    <x v="0"/>
    <x v="0"/>
    <x v="2"/>
    <x v="3"/>
    <x v="3"/>
    <x v="4"/>
    <x v="14"/>
    <x v="17"/>
    <x v="6"/>
    <x v="0"/>
    <x v="2"/>
    <x v="2"/>
    <x v="0"/>
    <x v="0"/>
  </r>
  <r>
    <s v="October 2005"/>
    <n v="47"/>
    <x v="1"/>
    <x v="20"/>
    <x v="0"/>
    <x v="0"/>
    <x v="3"/>
    <x v="0"/>
    <x v="0"/>
    <x v="0"/>
    <x v="0"/>
    <x v="2"/>
    <x v="3"/>
    <x v="3"/>
    <x v="4"/>
    <x v="13"/>
    <x v="23"/>
    <x v="6"/>
    <x v="0"/>
    <x v="2"/>
    <x v="2"/>
    <x v="0"/>
    <x v="0"/>
  </r>
  <r>
    <s v="October 2005"/>
    <n v="47"/>
    <x v="1"/>
    <x v="21"/>
    <x v="0"/>
    <x v="0"/>
    <x v="4"/>
    <x v="0"/>
    <x v="0"/>
    <x v="0"/>
    <x v="0"/>
    <x v="2"/>
    <x v="3"/>
    <x v="3"/>
    <x v="4"/>
    <x v="13"/>
    <x v="21"/>
    <x v="6"/>
    <x v="0"/>
    <x v="2"/>
    <x v="2"/>
    <x v="0"/>
    <x v="0"/>
  </r>
  <r>
    <s v="October 2005"/>
    <n v="47"/>
    <x v="1"/>
    <x v="22"/>
    <x v="0"/>
    <x v="0"/>
    <x v="2"/>
    <x v="0"/>
    <x v="0"/>
    <x v="0"/>
    <x v="0"/>
    <x v="2"/>
    <x v="3"/>
    <x v="3"/>
    <x v="4"/>
    <x v="13"/>
    <x v="16"/>
    <x v="6"/>
    <x v="0"/>
    <x v="2"/>
    <x v="2"/>
    <x v="0"/>
    <x v="0"/>
  </r>
  <r>
    <s v="October 2005"/>
    <n v="47"/>
    <x v="1"/>
    <x v="23"/>
    <x v="0"/>
    <x v="0"/>
    <x v="0"/>
    <x v="0"/>
    <x v="0"/>
    <x v="0"/>
    <x v="0"/>
    <x v="2"/>
    <x v="3"/>
    <x v="3"/>
    <x v="4"/>
    <x v="12"/>
    <x v="20"/>
    <x v="6"/>
    <x v="0"/>
    <x v="2"/>
    <x v="2"/>
    <x v="0"/>
    <x v="0"/>
  </r>
  <r>
    <s v="October 2005"/>
    <n v="47"/>
    <x v="1"/>
    <x v="24"/>
    <x v="0"/>
    <x v="0"/>
    <x v="4"/>
    <x v="0"/>
    <x v="0"/>
    <x v="0"/>
    <x v="0"/>
    <x v="2"/>
    <x v="3"/>
    <x v="3"/>
    <x v="4"/>
    <x v="13"/>
    <x v="21"/>
    <x v="6"/>
    <x v="0"/>
    <x v="2"/>
    <x v="2"/>
    <x v="0"/>
    <x v="0"/>
  </r>
  <r>
    <s v="October 2005"/>
    <n v="47"/>
    <x v="1"/>
    <x v="25"/>
    <x v="0"/>
    <x v="0"/>
    <x v="1"/>
    <x v="0"/>
    <x v="0"/>
    <x v="0"/>
    <x v="0"/>
    <x v="2"/>
    <x v="3"/>
    <x v="3"/>
    <x v="4"/>
    <x v="12"/>
    <x v="15"/>
    <x v="6"/>
    <x v="0"/>
    <x v="2"/>
    <x v="2"/>
    <x v="0"/>
    <x v="0"/>
  </r>
  <r>
    <s v="October 2005"/>
    <n v="47"/>
    <x v="2"/>
    <x v="0"/>
    <x v="0"/>
    <x v="0"/>
    <x v="2"/>
    <x v="0"/>
    <x v="0"/>
    <x v="0"/>
    <x v="0"/>
    <x v="1"/>
    <x v="4"/>
    <x v="3"/>
    <x v="2"/>
    <x v="6"/>
    <x v="4"/>
    <x v="4"/>
    <x v="2"/>
    <x v="2"/>
    <x v="2"/>
    <x v="0"/>
    <x v="0"/>
  </r>
  <r>
    <s v="October 2005"/>
    <n v="47"/>
    <x v="2"/>
    <x v="1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s v="October 2005"/>
    <n v="47"/>
    <x v="2"/>
    <x v="2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October 2005"/>
    <n v="47"/>
    <x v="2"/>
    <x v="3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s v="October 2005"/>
    <n v="47"/>
    <x v="2"/>
    <x v="4"/>
    <x v="0"/>
    <x v="0"/>
    <x v="3"/>
    <x v="0"/>
    <x v="0"/>
    <x v="0"/>
    <x v="0"/>
    <x v="1"/>
    <x v="4"/>
    <x v="3"/>
    <x v="2"/>
    <x v="4"/>
    <x v="10"/>
    <x v="4"/>
    <x v="3"/>
    <x v="2"/>
    <x v="2"/>
    <x v="0"/>
    <x v="0"/>
  </r>
  <r>
    <s v="October 2005"/>
    <n v="47"/>
    <x v="2"/>
    <x v="5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s v="October 2005"/>
    <n v="47"/>
    <x v="2"/>
    <x v="6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s v="October 2005"/>
    <n v="47"/>
    <x v="2"/>
    <x v="7"/>
    <x v="0"/>
    <x v="0"/>
    <x v="0"/>
    <x v="0"/>
    <x v="0"/>
    <x v="0"/>
    <x v="0"/>
    <x v="1"/>
    <x v="4"/>
    <x v="3"/>
    <x v="2"/>
    <x v="7"/>
    <x v="4"/>
    <x v="4"/>
    <x v="2"/>
    <x v="2"/>
    <x v="2"/>
    <x v="0"/>
    <x v="0"/>
  </r>
  <r>
    <s v="October 2005"/>
    <n v="47"/>
    <x v="2"/>
    <x v="8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s v="October 2005"/>
    <n v="47"/>
    <x v="2"/>
    <x v="9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s v="October 2005"/>
    <n v="47"/>
    <x v="2"/>
    <x v="10"/>
    <x v="0"/>
    <x v="0"/>
    <x v="1"/>
    <x v="0"/>
    <x v="0"/>
    <x v="0"/>
    <x v="0"/>
    <x v="1"/>
    <x v="4"/>
    <x v="3"/>
    <x v="2"/>
    <x v="11"/>
    <x v="4"/>
    <x v="5"/>
    <x v="3"/>
    <x v="2"/>
    <x v="2"/>
    <x v="0"/>
    <x v="0"/>
  </r>
  <r>
    <s v="October 2005"/>
    <n v="47"/>
    <x v="2"/>
    <x v="11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October 2005"/>
    <n v="47"/>
    <x v="2"/>
    <x v="12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s v="October 2005"/>
    <n v="47"/>
    <x v="2"/>
    <x v="13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s v="October 2005"/>
    <n v="47"/>
    <x v="2"/>
    <x v="14"/>
    <x v="0"/>
    <x v="0"/>
    <x v="1"/>
    <x v="0"/>
    <x v="0"/>
    <x v="0"/>
    <x v="0"/>
    <x v="1"/>
    <x v="4"/>
    <x v="3"/>
    <x v="2"/>
    <x v="11"/>
    <x v="4"/>
    <x v="5"/>
    <x v="2"/>
    <x v="2"/>
    <x v="2"/>
    <x v="0"/>
    <x v="0"/>
  </r>
  <r>
    <s v="October 2005"/>
    <n v="47"/>
    <x v="2"/>
    <x v="15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s v="October 2005"/>
    <n v="47"/>
    <x v="2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October 2005"/>
    <n v="47"/>
    <x v="2"/>
    <x v="17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s v="October 2005"/>
    <n v="47"/>
    <x v="2"/>
    <x v="18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s v="October 2005"/>
    <n v="47"/>
    <x v="2"/>
    <x v="19"/>
    <x v="0"/>
    <x v="0"/>
    <x v="4"/>
    <x v="0"/>
    <x v="0"/>
    <x v="0"/>
    <x v="0"/>
    <x v="1"/>
    <x v="4"/>
    <x v="3"/>
    <x v="2"/>
    <x v="4"/>
    <x v="12"/>
    <x v="4"/>
    <x v="0"/>
    <x v="2"/>
    <x v="2"/>
    <x v="0"/>
    <x v="0"/>
  </r>
  <r>
    <s v="October 2005"/>
    <n v="47"/>
    <x v="2"/>
    <x v="20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s v="October 2005"/>
    <n v="47"/>
    <x v="2"/>
    <x v="21"/>
    <x v="0"/>
    <x v="0"/>
    <x v="3"/>
    <x v="0"/>
    <x v="0"/>
    <x v="0"/>
    <x v="0"/>
    <x v="1"/>
    <x v="4"/>
    <x v="3"/>
    <x v="2"/>
    <x v="10"/>
    <x v="7"/>
    <x v="4"/>
    <x v="1"/>
    <x v="2"/>
    <x v="2"/>
    <x v="0"/>
    <x v="0"/>
  </r>
  <r>
    <s v="October 2005"/>
    <n v="47"/>
    <x v="2"/>
    <x v="22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October 2005"/>
    <n v="47"/>
    <x v="2"/>
    <x v="23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s v="October 2005"/>
    <n v="47"/>
    <x v="2"/>
    <x v="24"/>
    <x v="0"/>
    <x v="0"/>
    <x v="3"/>
    <x v="0"/>
    <x v="0"/>
    <x v="0"/>
    <x v="0"/>
    <x v="1"/>
    <x v="4"/>
    <x v="3"/>
    <x v="2"/>
    <x v="5"/>
    <x v="3"/>
    <x v="4"/>
    <x v="0"/>
    <x v="2"/>
    <x v="2"/>
    <x v="0"/>
    <x v="0"/>
  </r>
  <r>
    <s v="October 2005"/>
    <n v="47"/>
    <x v="2"/>
    <x v="25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s v="October 2005"/>
    <n v="47"/>
    <x v="3"/>
    <x v="0"/>
    <x v="0"/>
    <x v="0"/>
    <x v="2"/>
    <x v="0"/>
    <x v="0"/>
    <x v="0"/>
    <x v="0"/>
    <x v="0"/>
    <x v="0"/>
    <x v="0"/>
    <x v="0"/>
    <x v="0"/>
    <x v="1"/>
    <x v="3"/>
    <x v="0"/>
    <x v="3"/>
    <x v="0"/>
    <x v="0"/>
    <x v="0"/>
  </r>
  <r>
    <s v="October 2005"/>
    <n v="47"/>
    <x v="3"/>
    <x v="1"/>
    <x v="0"/>
    <x v="0"/>
    <x v="0"/>
    <x v="0"/>
    <x v="0"/>
    <x v="0"/>
    <x v="0"/>
    <x v="0"/>
    <x v="0"/>
    <x v="0"/>
    <x v="0"/>
    <x v="0"/>
    <x v="0"/>
    <x v="2"/>
    <x v="0"/>
    <x v="3"/>
    <x v="0"/>
    <x v="0"/>
    <x v="0"/>
  </r>
  <r>
    <s v="October 2005"/>
    <n v="47"/>
    <x v="3"/>
    <x v="2"/>
    <x v="0"/>
    <x v="0"/>
    <x v="1"/>
    <x v="0"/>
    <x v="0"/>
    <x v="0"/>
    <x v="0"/>
    <x v="0"/>
    <x v="0"/>
    <x v="0"/>
    <x v="0"/>
    <x v="0"/>
    <x v="0"/>
    <x v="2"/>
    <x v="0"/>
    <x v="3"/>
    <x v="0"/>
    <x v="0"/>
    <x v="0"/>
  </r>
  <r>
    <s v="October 2005"/>
    <n v="47"/>
    <x v="3"/>
    <x v="3"/>
    <x v="0"/>
    <x v="0"/>
    <x v="0"/>
    <x v="0"/>
    <x v="0"/>
    <x v="0"/>
    <x v="0"/>
    <x v="0"/>
    <x v="0"/>
    <x v="0"/>
    <x v="0"/>
    <x v="0"/>
    <x v="1"/>
    <x v="2"/>
    <x v="0"/>
    <x v="3"/>
    <x v="0"/>
    <x v="0"/>
    <x v="0"/>
  </r>
  <r>
    <s v="October 2005"/>
    <n v="47"/>
    <x v="3"/>
    <x v="4"/>
    <x v="0"/>
    <x v="0"/>
    <x v="3"/>
    <x v="0"/>
    <x v="0"/>
    <x v="0"/>
    <x v="0"/>
    <x v="0"/>
    <x v="0"/>
    <x v="0"/>
    <x v="0"/>
    <x v="0"/>
    <x v="0"/>
    <x v="0"/>
    <x v="0"/>
    <x v="3"/>
    <x v="0"/>
    <x v="0"/>
    <x v="0"/>
  </r>
  <r>
    <s v="October 2005"/>
    <n v="47"/>
    <x v="3"/>
    <x v="5"/>
    <x v="0"/>
    <x v="0"/>
    <x v="4"/>
    <x v="0"/>
    <x v="0"/>
    <x v="0"/>
    <x v="0"/>
    <x v="0"/>
    <x v="1"/>
    <x v="2"/>
    <x v="10"/>
    <x v="1"/>
    <x v="1"/>
    <x v="2"/>
    <x v="0"/>
    <x v="3"/>
    <x v="3"/>
    <x v="0"/>
    <x v="0"/>
  </r>
  <r>
    <s v="October 2005"/>
    <n v="47"/>
    <x v="3"/>
    <x v="6"/>
    <x v="0"/>
    <x v="0"/>
    <x v="0"/>
    <x v="0"/>
    <x v="0"/>
    <x v="0"/>
    <x v="0"/>
    <x v="0"/>
    <x v="1"/>
    <x v="2"/>
    <x v="10"/>
    <x v="0"/>
    <x v="0"/>
    <x v="2"/>
    <x v="0"/>
    <x v="3"/>
    <x v="3"/>
    <x v="0"/>
    <x v="0"/>
  </r>
  <r>
    <s v="October 2005"/>
    <n v="47"/>
    <x v="3"/>
    <x v="7"/>
    <x v="0"/>
    <x v="0"/>
    <x v="4"/>
    <x v="0"/>
    <x v="0"/>
    <x v="0"/>
    <x v="0"/>
    <x v="0"/>
    <x v="1"/>
    <x v="2"/>
    <x v="10"/>
    <x v="0"/>
    <x v="0"/>
    <x v="0"/>
    <x v="0"/>
    <x v="3"/>
    <x v="3"/>
    <x v="0"/>
    <x v="0"/>
  </r>
  <r>
    <s v="October 2005"/>
    <n v="47"/>
    <x v="3"/>
    <x v="8"/>
    <x v="0"/>
    <x v="0"/>
    <x v="1"/>
    <x v="0"/>
    <x v="0"/>
    <x v="0"/>
    <x v="0"/>
    <x v="0"/>
    <x v="1"/>
    <x v="2"/>
    <x v="10"/>
    <x v="2"/>
    <x v="0"/>
    <x v="0"/>
    <x v="0"/>
    <x v="3"/>
    <x v="3"/>
    <x v="0"/>
    <x v="0"/>
  </r>
  <r>
    <s v="October 2005"/>
    <n v="47"/>
    <x v="3"/>
    <x v="9"/>
    <x v="0"/>
    <x v="0"/>
    <x v="1"/>
    <x v="0"/>
    <x v="0"/>
    <x v="0"/>
    <x v="0"/>
    <x v="0"/>
    <x v="1"/>
    <x v="2"/>
    <x v="10"/>
    <x v="0"/>
    <x v="0"/>
    <x v="0"/>
    <x v="0"/>
    <x v="3"/>
    <x v="3"/>
    <x v="0"/>
    <x v="0"/>
  </r>
  <r>
    <s v="October 2005"/>
    <n v="47"/>
    <x v="3"/>
    <x v="10"/>
    <x v="0"/>
    <x v="0"/>
    <x v="1"/>
    <x v="0"/>
    <x v="0"/>
    <x v="0"/>
    <x v="0"/>
    <x v="0"/>
    <x v="1"/>
    <x v="2"/>
    <x v="10"/>
    <x v="2"/>
    <x v="1"/>
    <x v="0"/>
    <x v="0"/>
    <x v="3"/>
    <x v="3"/>
    <x v="0"/>
    <x v="0"/>
  </r>
  <r>
    <s v="October 2005"/>
    <n v="47"/>
    <x v="3"/>
    <x v="11"/>
    <x v="0"/>
    <x v="0"/>
    <x v="2"/>
    <x v="0"/>
    <x v="0"/>
    <x v="0"/>
    <x v="0"/>
    <x v="0"/>
    <x v="2"/>
    <x v="2"/>
    <x v="1"/>
    <x v="0"/>
    <x v="1"/>
    <x v="2"/>
    <x v="0"/>
    <x v="3"/>
    <x v="1"/>
    <x v="0"/>
    <x v="0"/>
  </r>
  <r>
    <s v="October 2005"/>
    <n v="47"/>
    <x v="3"/>
    <x v="12"/>
    <x v="0"/>
    <x v="0"/>
    <x v="3"/>
    <x v="0"/>
    <x v="0"/>
    <x v="0"/>
    <x v="0"/>
    <x v="0"/>
    <x v="2"/>
    <x v="2"/>
    <x v="1"/>
    <x v="0"/>
    <x v="1"/>
    <x v="2"/>
    <x v="0"/>
    <x v="3"/>
    <x v="1"/>
    <x v="0"/>
    <x v="0"/>
  </r>
  <r>
    <s v="October 2005"/>
    <n v="47"/>
    <x v="3"/>
    <x v="13"/>
    <x v="0"/>
    <x v="0"/>
    <x v="4"/>
    <x v="0"/>
    <x v="0"/>
    <x v="0"/>
    <x v="0"/>
    <x v="0"/>
    <x v="2"/>
    <x v="2"/>
    <x v="1"/>
    <x v="0"/>
    <x v="0"/>
    <x v="2"/>
    <x v="0"/>
    <x v="3"/>
    <x v="1"/>
    <x v="0"/>
    <x v="0"/>
  </r>
  <r>
    <s v="October 2005"/>
    <n v="47"/>
    <x v="3"/>
    <x v="14"/>
    <x v="0"/>
    <x v="0"/>
    <x v="1"/>
    <x v="0"/>
    <x v="0"/>
    <x v="0"/>
    <x v="0"/>
    <x v="0"/>
    <x v="2"/>
    <x v="2"/>
    <x v="1"/>
    <x v="0"/>
    <x v="1"/>
    <x v="0"/>
    <x v="0"/>
    <x v="3"/>
    <x v="1"/>
    <x v="0"/>
    <x v="0"/>
  </r>
  <r>
    <s v="October 2005"/>
    <n v="47"/>
    <x v="3"/>
    <x v="15"/>
    <x v="0"/>
    <x v="0"/>
    <x v="1"/>
    <x v="0"/>
    <x v="0"/>
    <x v="0"/>
    <x v="0"/>
    <x v="0"/>
    <x v="2"/>
    <x v="2"/>
    <x v="1"/>
    <x v="0"/>
    <x v="0"/>
    <x v="0"/>
    <x v="0"/>
    <x v="3"/>
    <x v="1"/>
    <x v="0"/>
    <x v="0"/>
  </r>
  <r>
    <s v="October 2005"/>
    <n v="47"/>
    <x v="3"/>
    <x v="16"/>
    <x v="0"/>
    <x v="0"/>
    <x v="4"/>
    <x v="0"/>
    <x v="0"/>
    <x v="0"/>
    <x v="0"/>
    <x v="0"/>
    <x v="2"/>
    <x v="2"/>
    <x v="1"/>
    <x v="0"/>
    <x v="0"/>
    <x v="2"/>
    <x v="0"/>
    <x v="3"/>
    <x v="1"/>
    <x v="0"/>
    <x v="0"/>
  </r>
  <r>
    <s v="October 2005"/>
    <n v="47"/>
    <x v="3"/>
    <x v="17"/>
    <x v="0"/>
    <x v="0"/>
    <x v="1"/>
    <x v="0"/>
    <x v="0"/>
    <x v="0"/>
    <x v="0"/>
    <x v="0"/>
    <x v="3"/>
    <x v="0"/>
    <x v="0"/>
    <x v="1"/>
    <x v="1"/>
    <x v="2"/>
    <x v="0"/>
    <x v="3"/>
    <x v="1"/>
    <x v="1"/>
    <x v="0"/>
  </r>
  <r>
    <s v="October 2005"/>
    <n v="47"/>
    <x v="3"/>
    <x v="18"/>
    <x v="0"/>
    <x v="0"/>
    <x v="2"/>
    <x v="0"/>
    <x v="0"/>
    <x v="0"/>
    <x v="0"/>
    <x v="0"/>
    <x v="3"/>
    <x v="0"/>
    <x v="0"/>
    <x v="0"/>
    <x v="0"/>
    <x v="0"/>
    <x v="0"/>
    <x v="3"/>
    <x v="1"/>
    <x v="1"/>
    <x v="0"/>
  </r>
  <r>
    <s v="October 2005"/>
    <n v="47"/>
    <x v="3"/>
    <x v="19"/>
    <x v="0"/>
    <x v="0"/>
    <x v="4"/>
    <x v="0"/>
    <x v="0"/>
    <x v="0"/>
    <x v="0"/>
    <x v="0"/>
    <x v="3"/>
    <x v="0"/>
    <x v="0"/>
    <x v="0"/>
    <x v="1"/>
    <x v="1"/>
    <x v="0"/>
    <x v="3"/>
    <x v="1"/>
    <x v="1"/>
    <x v="0"/>
  </r>
  <r>
    <s v="October 2005"/>
    <n v="47"/>
    <x v="3"/>
    <x v="20"/>
    <x v="0"/>
    <x v="0"/>
    <x v="0"/>
    <x v="0"/>
    <x v="0"/>
    <x v="0"/>
    <x v="0"/>
    <x v="0"/>
    <x v="3"/>
    <x v="0"/>
    <x v="0"/>
    <x v="0"/>
    <x v="1"/>
    <x v="3"/>
    <x v="0"/>
    <x v="3"/>
    <x v="1"/>
    <x v="1"/>
    <x v="0"/>
  </r>
  <r>
    <s v="October 2005"/>
    <n v="47"/>
    <x v="3"/>
    <x v="21"/>
    <x v="0"/>
    <x v="0"/>
    <x v="4"/>
    <x v="0"/>
    <x v="0"/>
    <x v="0"/>
    <x v="0"/>
    <x v="0"/>
    <x v="3"/>
    <x v="0"/>
    <x v="0"/>
    <x v="0"/>
    <x v="1"/>
    <x v="2"/>
    <x v="0"/>
    <x v="3"/>
    <x v="1"/>
    <x v="1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December 2005"/>
    <n v="48"/>
    <x v="0"/>
    <x v="0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s v="December 2005"/>
    <n v="48"/>
    <x v="0"/>
    <x v="1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December 2005"/>
    <n v="48"/>
    <x v="0"/>
    <x v="2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s v="December 2005"/>
    <n v="48"/>
    <x v="0"/>
    <x v="3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s v="December 2005"/>
    <n v="48"/>
    <x v="0"/>
    <x v="4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s v="December 2005"/>
    <n v="48"/>
    <x v="0"/>
    <x v="5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December 2005"/>
    <n v="48"/>
    <x v="0"/>
    <x v="6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s v="December 2005"/>
    <n v="48"/>
    <x v="0"/>
    <x v="7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s v="December 2005"/>
    <n v="48"/>
    <x v="0"/>
    <x v="8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s v="December 2005"/>
    <n v="48"/>
    <x v="0"/>
    <x v="9"/>
    <x v="0"/>
    <x v="0"/>
    <x v="3"/>
    <x v="0"/>
    <x v="0"/>
    <x v="0"/>
    <x v="0"/>
    <x v="1"/>
    <x v="4"/>
    <x v="3"/>
    <x v="2"/>
    <x v="8"/>
    <x v="11"/>
    <x v="4"/>
    <x v="2"/>
    <x v="2"/>
    <x v="2"/>
    <x v="0"/>
    <x v="0"/>
  </r>
  <r>
    <s v="December 2005"/>
    <n v="48"/>
    <x v="0"/>
    <x v="10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s v="December 2005"/>
    <n v="48"/>
    <x v="0"/>
    <x v="11"/>
    <x v="0"/>
    <x v="0"/>
    <x v="4"/>
    <x v="0"/>
    <x v="0"/>
    <x v="0"/>
    <x v="0"/>
    <x v="1"/>
    <x v="4"/>
    <x v="3"/>
    <x v="2"/>
    <x v="5"/>
    <x v="9"/>
    <x v="4"/>
    <x v="0"/>
    <x v="2"/>
    <x v="2"/>
    <x v="0"/>
    <x v="0"/>
  </r>
  <r>
    <s v="December 2005"/>
    <n v="48"/>
    <x v="0"/>
    <x v="12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December 2005"/>
    <n v="48"/>
    <x v="0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December 2005"/>
    <n v="48"/>
    <x v="0"/>
    <x v="14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5"/>
    <n v="48"/>
    <x v="0"/>
    <x v="15"/>
    <x v="0"/>
    <x v="0"/>
    <x v="3"/>
    <x v="0"/>
    <x v="0"/>
    <x v="0"/>
    <x v="0"/>
    <x v="1"/>
    <x v="4"/>
    <x v="3"/>
    <x v="2"/>
    <x v="8"/>
    <x v="11"/>
    <x v="4"/>
    <x v="0"/>
    <x v="2"/>
    <x v="2"/>
    <x v="0"/>
    <x v="0"/>
  </r>
  <r>
    <s v="December 2005"/>
    <n v="48"/>
    <x v="0"/>
    <x v="16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December 2005"/>
    <n v="48"/>
    <x v="0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s v="December 2005"/>
    <n v="48"/>
    <x v="0"/>
    <x v="18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s v="December 2005"/>
    <n v="48"/>
    <x v="0"/>
    <x v="19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s v="December 2005"/>
    <n v="48"/>
    <x v="0"/>
    <x v="20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December 2005"/>
    <n v="48"/>
    <x v="0"/>
    <x v="21"/>
    <x v="0"/>
    <x v="0"/>
    <x v="2"/>
    <x v="0"/>
    <x v="0"/>
    <x v="0"/>
    <x v="0"/>
    <x v="1"/>
    <x v="4"/>
    <x v="3"/>
    <x v="2"/>
    <x v="11"/>
    <x v="4"/>
    <x v="4"/>
    <x v="2"/>
    <x v="2"/>
    <x v="2"/>
    <x v="0"/>
    <x v="0"/>
  </r>
  <r>
    <s v="December 2005"/>
    <n v="48"/>
    <x v="0"/>
    <x v="22"/>
    <x v="0"/>
    <x v="0"/>
    <x v="2"/>
    <x v="0"/>
    <x v="0"/>
    <x v="0"/>
    <x v="0"/>
    <x v="1"/>
    <x v="4"/>
    <x v="3"/>
    <x v="2"/>
    <x v="5"/>
    <x v="3"/>
    <x v="4"/>
    <x v="0"/>
    <x v="2"/>
    <x v="2"/>
    <x v="0"/>
    <x v="0"/>
  </r>
  <r>
    <s v="December 2005"/>
    <n v="48"/>
    <x v="0"/>
    <x v="23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s v="December 2005"/>
    <n v="48"/>
    <x v="0"/>
    <x v="24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s v="December 2005"/>
    <n v="48"/>
    <x v="0"/>
    <x v="25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s v="December 2005"/>
    <n v="48"/>
    <x v="1"/>
    <x v="0"/>
    <x v="0"/>
    <x v="0"/>
    <x v="1"/>
    <x v="0"/>
    <x v="0"/>
    <x v="0"/>
    <x v="0"/>
    <x v="0"/>
    <x v="0"/>
    <x v="2"/>
    <x v="11"/>
    <x v="1"/>
    <x v="1"/>
    <x v="2"/>
    <x v="0"/>
    <x v="0"/>
    <x v="3"/>
    <x v="0"/>
    <x v="0"/>
  </r>
  <r>
    <s v="December 2005"/>
    <n v="48"/>
    <x v="1"/>
    <x v="1"/>
    <x v="0"/>
    <x v="0"/>
    <x v="2"/>
    <x v="0"/>
    <x v="0"/>
    <x v="0"/>
    <x v="0"/>
    <x v="0"/>
    <x v="0"/>
    <x v="2"/>
    <x v="11"/>
    <x v="3"/>
    <x v="0"/>
    <x v="0"/>
    <x v="0"/>
    <x v="0"/>
    <x v="0"/>
    <x v="0"/>
    <x v="0"/>
  </r>
  <r>
    <s v="December 2005"/>
    <n v="48"/>
    <x v="1"/>
    <x v="2"/>
    <x v="0"/>
    <x v="0"/>
    <x v="2"/>
    <x v="0"/>
    <x v="0"/>
    <x v="0"/>
    <x v="0"/>
    <x v="0"/>
    <x v="0"/>
    <x v="2"/>
    <x v="11"/>
    <x v="0"/>
    <x v="1"/>
    <x v="3"/>
    <x v="0"/>
    <x v="0"/>
    <x v="0"/>
    <x v="0"/>
    <x v="0"/>
  </r>
  <r>
    <s v="December 2005"/>
    <n v="48"/>
    <x v="1"/>
    <x v="3"/>
    <x v="0"/>
    <x v="0"/>
    <x v="0"/>
    <x v="0"/>
    <x v="0"/>
    <x v="0"/>
    <x v="0"/>
    <x v="0"/>
    <x v="0"/>
    <x v="2"/>
    <x v="11"/>
    <x v="3"/>
    <x v="0"/>
    <x v="0"/>
    <x v="0"/>
    <x v="0"/>
    <x v="0"/>
    <x v="0"/>
    <x v="0"/>
  </r>
  <r>
    <s v="December 2005"/>
    <n v="48"/>
    <x v="1"/>
    <x v="4"/>
    <x v="0"/>
    <x v="0"/>
    <x v="0"/>
    <x v="0"/>
    <x v="0"/>
    <x v="0"/>
    <x v="0"/>
    <x v="0"/>
    <x v="0"/>
    <x v="2"/>
    <x v="11"/>
    <x v="16"/>
    <x v="1"/>
    <x v="10"/>
    <x v="0"/>
    <x v="0"/>
    <x v="0"/>
    <x v="0"/>
    <x v="0"/>
  </r>
  <r>
    <s v="December 2005"/>
    <n v="48"/>
    <x v="1"/>
    <x v="5"/>
    <x v="0"/>
    <x v="0"/>
    <x v="0"/>
    <x v="0"/>
    <x v="0"/>
    <x v="0"/>
    <x v="0"/>
    <x v="0"/>
    <x v="0"/>
    <x v="2"/>
    <x v="11"/>
    <x v="0"/>
    <x v="1"/>
    <x v="0"/>
    <x v="0"/>
    <x v="0"/>
    <x v="0"/>
    <x v="0"/>
    <x v="0"/>
  </r>
  <r>
    <s v="December 2005"/>
    <n v="48"/>
    <x v="1"/>
    <x v="6"/>
    <x v="0"/>
    <x v="0"/>
    <x v="1"/>
    <x v="0"/>
    <x v="0"/>
    <x v="0"/>
    <x v="0"/>
    <x v="0"/>
    <x v="1"/>
    <x v="0"/>
    <x v="12"/>
    <x v="0"/>
    <x v="1"/>
    <x v="2"/>
    <x v="0"/>
    <x v="0"/>
    <x v="0"/>
    <x v="0"/>
    <x v="0"/>
  </r>
  <r>
    <s v="December 2005"/>
    <n v="48"/>
    <x v="1"/>
    <x v="7"/>
    <x v="0"/>
    <x v="0"/>
    <x v="4"/>
    <x v="0"/>
    <x v="0"/>
    <x v="0"/>
    <x v="0"/>
    <x v="0"/>
    <x v="1"/>
    <x v="0"/>
    <x v="12"/>
    <x v="0"/>
    <x v="0"/>
    <x v="1"/>
    <x v="0"/>
    <x v="0"/>
    <x v="0"/>
    <x v="0"/>
    <x v="0"/>
  </r>
  <r>
    <s v="December 2005"/>
    <n v="48"/>
    <x v="1"/>
    <x v="8"/>
    <x v="0"/>
    <x v="0"/>
    <x v="1"/>
    <x v="0"/>
    <x v="0"/>
    <x v="0"/>
    <x v="0"/>
    <x v="0"/>
    <x v="1"/>
    <x v="0"/>
    <x v="12"/>
    <x v="0"/>
    <x v="1"/>
    <x v="3"/>
    <x v="0"/>
    <x v="0"/>
    <x v="0"/>
    <x v="0"/>
    <x v="0"/>
  </r>
  <r>
    <s v="December 2005"/>
    <n v="48"/>
    <x v="1"/>
    <x v="9"/>
    <x v="0"/>
    <x v="0"/>
    <x v="2"/>
    <x v="0"/>
    <x v="0"/>
    <x v="0"/>
    <x v="0"/>
    <x v="0"/>
    <x v="1"/>
    <x v="0"/>
    <x v="12"/>
    <x v="0"/>
    <x v="0"/>
    <x v="0"/>
    <x v="0"/>
    <x v="0"/>
    <x v="0"/>
    <x v="0"/>
    <x v="0"/>
  </r>
  <r>
    <s v="December 2005"/>
    <n v="48"/>
    <x v="1"/>
    <x v="10"/>
    <x v="0"/>
    <x v="0"/>
    <x v="3"/>
    <x v="0"/>
    <x v="0"/>
    <x v="0"/>
    <x v="0"/>
    <x v="0"/>
    <x v="1"/>
    <x v="0"/>
    <x v="12"/>
    <x v="0"/>
    <x v="0"/>
    <x v="0"/>
    <x v="0"/>
    <x v="0"/>
    <x v="0"/>
    <x v="0"/>
    <x v="0"/>
  </r>
  <r>
    <s v="December 2005"/>
    <n v="48"/>
    <x v="1"/>
    <x v="11"/>
    <x v="0"/>
    <x v="0"/>
    <x v="2"/>
    <x v="0"/>
    <x v="0"/>
    <x v="0"/>
    <x v="0"/>
    <x v="0"/>
    <x v="1"/>
    <x v="0"/>
    <x v="12"/>
    <x v="0"/>
    <x v="0"/>
    <x v="2"/>
    <x v="0"/>
    <x v="0"/>
    <x v="0"/>
    <x v="0"/>
    <x v="0"/>
  </r>
  <r>
    <s v="December 2005"/>
    <n v="48"/>
    <x v="1"/>
    <x v="12"/>
    <x v="0"/>
    <x v="0"/>
    <x v="1"/>
    <x v="0"/>
    <x v="0"/>
    <x v="0"/>
    <x v="0"/>
    <x v="0"/>
    <x v="2"/>
    <x v="2"/>
    <x v="1"/>
    <x v="3"/>
    <x v="1"/>
    <x v="0"/>
    <x v="0"/>
    <x v="0"/>
    <x v="1"/>
    <x v="0"/>
    <x v="0"/>
  </r>
  <r>
    <s v="December 2005"/>
    <n v="48"/>
    <x v="1"/>
    <x v="13"/>
    <x v="0"/>
    <x v="0"/>
    <x v="0"/>
    <x v="0"/>
    <x v="0"/>
    <x v="0"/>
    <x v="0"/>
    <x v="0"/>
    <x v="2"/>
    <x v="2"/>
    <x v="1"/>
    <x v="0"/>
    <x v="1"/>
    <x v="0"/>
    <x v="0"/>
    <x v="0"/>
    <x v="1"/>
    <x v="0"/>
    <x v="0"/>
  </r>
  <r>
    <s v="December 2005"/>
    <n v="48"/>
    <x v="1"/>
    <x v="14"/>
    <x v="0"/>
    <x v="0"/>
    <x v="3"/>
    <x v="0"/>
    <x v="0"/>
    <x v="0"/>
    <x v="0"/>
    <x v="0"/>
    <x v="2"/>
    <x v="2"/>
    <x v="1"/>
    <x v="0"/>
    <x v="1"/>
    <x v="3"/>
    <x v="0"/>
    <x v="0"/>
    <x v="1"/>
    <x v="0"/>
    <x v="0"/>
  </r>
  <r>
    <s v="December 2005"/>
    <n v="48"/>
    <x v="1"/>
    <x v="15"/>
    <x v="0"/>
    <x v="0"/>
    <x v="1"/>
    <x v="0"/>
    <x v="0"/>
    <x v="0"/>
    <x v="0"/>
    <x v="0"/>
    <x v="2"/>
    <x v="2"/>
    <x v="1"/>
    <x v="0"/>
    <x v="1"/>
    <x v="2"/>
    <x v="0"/>
    <x v="0"/>
    <x v="1"/>
    <x v="0"/>
    <x v="0"/>
  </r>
  <r>
    <s v="December 2005"/>
    <n v="48"/>
    <x v="1"/>
    <x v="16"/>
    <x v="0"/>
    <x v="0"/>
    <x v="1"/>
    <x v="0"/>
    <x v="0"/>
    <x v="0"/>
    <x v="0"/>
    <x v="0"/>
    <x v="2"/>
    <x v="2"/>
    <x v="1"/>
    <x v="0"/>
    <x v="1"/>
    <x v="0"/>
    <x v="0"/>
    <x v="0"/>
    <x v="1"/>
    <x v="0"/>
    <x v="0"/>
  </r>
  <r>
    <s v="December 2005"/>
    <n v="48"/>
    <x v="1"/>
    <x v="17"/>
    <x v="0"/>
    <x v="0"/>
    <x v="0"/>
    <x v="0"/>
    <x v="0"/>
    <x v="0"/>
    <x v="0"/>
    <x v="0"/>
    <x v="3"/>
    <x v="1"/>
    <x v="8"/>
    <x v="1"/>
    <x v="1"/>
    <x v="2"/>
    <x v="0"/>
    <x v="1"/>
    <x v="4"/>
    <x v="0"/>
    <x v="0"/>
  </r>
  <r>
    <s v="December 2005"/>
    <n v="48"/>
    <x v="1"/>
    <x v="18"/>
    <x v="0"/>
    <x v="0"/>
    <x v="0"/>
    <x v="0"/>
    <x v="0"/>
    <x v="0"/>
    <x v="0"/>
    <x v="0"/>
    <x v="3"/>
    <x v="1"/>
    <x v="8"/>
    <x v="0"/>
    <x v="1"/>
    <x v="0"/>
    <x v="0"/>
    <x v="1"/>
    <x v="4"/>
    <x v="0"/>
    <x v="0"/>
  </r>
  <r>
    <s v="December 2005"/>
    <n v="48"/>
    <x v="1"/>
    <x v="19"/>
    <x v="0"/>
    <x v="0"/>
    <x v="0"/>
    <x v="0"/>
    <x v="0"/>
    <x v="0"/>
    <x v="0"/>
    <x v="0"/>
    <x v="3"/>
    <x v="1"/>
    <x v="8"/>
    <x v="0"/>
    <x v="1"/>
    <x v="2"/>
    <x v="0"/>
    <x v="1"/>
    <x v="4"/>
    <x v="0"/>
    <x v="0"/>
  </r>
  <r>
    <s v="December 2005"/>
    <n v="48"/>
    <x v="1"/>
    <x v="20"/>
    <x v="0"/>
    <x v="0"/>
    <x v="3"/>
    <x v="0"/>
    <x v="0"/>
    <x v="0"/>
    <x v="0"/>
    <x v="0"/>
    <x v="3"/>
    <x v="1"/>
    <x v="8"/>
    <x v="0"/>
    <x v="0"/>
    <x v="2"/>
    <x v="0"/>
    <x v="1"/>
    <x v="4"/>
    <x v="0"/>
    <x v="0"/>
  </r>
  <r>
    <s v="December 2005"/>
    <n v="48"/>
    <x v="1"/>
    <x v="21"/>
    <x v="0"/>
    <x v="0"/>
    <x v="4"/>
    <x v="0"/>
    <x v="0"/>
    <x v="0"/>
    <x v="0"/>
    <x v="0"/>
    <x v="3"/>
    <x v="1"/>
    <x v="8"/>
    <x v="0"/>
    <x v="0"/>
    <x v="0"/>
    <x v="0"/>
    <x v="1"/>
    <x v="4"/>
    <x v="0"/>
    <x v="0"/>
  </r>
  <r>
    <s v="December 2005"/>
    <n v="48"/>
    <x v="2"/>
    <x v="0"/>
    <x v="0"/>
    <x v="0"/>
    <x v="0"/>
    <x v="0"/>
    <x v="0"/>
    <x v="0"/>
    <x v="0"/>
    <x v="2"/>
    <x v="0"/>
    <x v="3"/>
    <x v="6"/>
    <x v="13"/>
    <x v="24"/>
    <x v="6"/>
    <x v="0"/>
    <x v="2"/>
    <x v="2"/>
    <x v="0"/>
    <x v="0"/>
  </r>
  <r>
    <s v="December 2005"/>
    <n v="48"/>
    <x v="2"/>
    <x v="1"/>
    <x v="0"/>
    <x v="0"/>
    <x v="3"/>
    <x v="0"/>
    <x v="0"/>
    <x v="0"/>
    <x v="0"/>
    <x v="2"/>
    <x v="0"/>
    <x v="3"/>
    <x v="6"/>
    <x v="13"/>
    <x v="19"/>
    <x v="6"/>
    <x v="0"/>
    <x v="2"/>
    <x v="2"/>
    <x v="0"/>
    <x v="0"/>
  </r>
  <r>
    <s v="December 2005"/>
    <n v="48"/>
    <x v="2"/>
    <x v="2"/>
    <x v="0"/>
    <x v="0"/>
    <x v="2"/>
    <x v="0"/>
    <x v="0"/>
    <x v="0"/>
    <x v="0"/>
    <x v="2"/>
    <x v="0"/>
    <x v="3"/>
    <x v="6"/>
    <x v="13"/>
    <x v="24"/>
    <x v="6"/>
    <x v="0"/>
    <x v="2"/>
    <x v="2"/>
    <x v="0"/>
    <x v="0"/>
  </r>
  <r>
    <s v="December 2005"/>
    <n v="48"/>
    <x v="2"/>
    <x v="3"/>
    <x v="0"/>
    <x v="0"/>
    <x v="4"/>
    <x v="0"/>
    <x v="0"/>
    <x v="0"/>
    <x v="0"/>
    <x v="2"/>
    <x v="0"/>
    <x v="3"/>
    <x v="6"/>
    <x v="14"/>
    <x v="20"/>
    <x v="6"/>
    <x v="0"/>
    <x v="2"/>
    <x v="2"/>
    <x v="0"/>
    <x v="0"/>
  </r>
  <r>
    <s v="December 2005"/>
    <n v="48"/>
    <x v="2"/>
    <x v="4"/>
    <x v="0"/>
    <x v="0"/>
    <x v="1"/>
    <x v="0"/>
    <x v="0"/>
    <x v="0"/>
    <x v="0"/>
    <x v="2"/>
    <x v="0"/>
    <x v="3"/>
    <x v="6"/>
    <x v="13"/>
    <x v="24"/>
    <x v="6"/>
    <x v="0"/>
    <x v="2"/>
    <x v="2"/>
    <x v="0"/>
    <x v="0"/>
  </r>
  <r>
    <s v="December 2005"/>
    <n v="48"/>
    <x v="2"/>
    <x v="5"/>
    <x v="0"/>
    <x v="0"/>
    <x v="3"/>
    <x v="0"/>
    <x v="0"/>
    <x v="0"/>
    <x v="0"/>
    <x v="2"/>
    <x v="1"/>
    <x v="3"/>
    <x v="3"/>
    <x v="12"/>
    <x v="15"/>
    <x v="6"/>
    <x v="0"/>
    <x v="2"/>
    <x v="2"/>
    <x v="0"/>
    <x v="0"/>
  </r>
  <r>
    <s v="December 2005"/>
    <n v="48"/>
    <x v="2"/>
    <x v="6"/>
    <x v="0"/>
    <x v="0"/>
    <x v="2"/>
    <x v="0"/>
    <x v="0"/>
    <x v="0"/>
    <x v="0"/>
    <x v="2"/>
    <x v="1"/>
    <x v="3"/>
    <x v="3"/>
    <x v="13"/>
    <x v="23"/>
    <x v="6"/>
    <x v="0"/>
    <x v="2"/>
    <x v="2"/>
    <x v="0"/>
    <x v="0"/>
  </r>
  <r>
    <s v="December 2005"/>
    <n v="48"/>
    <x v="2"/>
    <x v="7"/>
    <x v="0"/>
    <x v="0"/>
    <x v="1"/>
    <x v="0"/>
    <x v="0"/>
    <x v="0"/>
    <x v="0"/>
    <x v="2"/>
    <x v="1"/>
    <x v="3"/>
    <x v="3"/>
    <x v="14"/>
    <x v="20"/>
    <x v="6"/>
    <x v="0"/>
    <x v="2"/>
    <x v="2"/>
    <x v="0"/>
    <x v="0"/>
  </r>
  <r>
    <s v="December 2005"/>
    <n v="48"/>
    <x v="2"/>
    <x v="8"/>
    <x v="0"/>
    <x v="0"/>
    <x v="0"/>
    <x v="0"/>
    <x v="0"/>
    <x v="0"/>
    <x v="0"/>
    <x v="2"/>
    <x v="1"/>
    <x v="3"/>
    <x v="3"/>
    <x v="12"/>
    <x v="16"/>
    <x v="6"/>
    <x v="0"/>
    <x v="2"/>
    <x v="2"/>
    <x v="0"/>
    <x v="0"/>
  </r>
  <r>
    <s v="December 2005"/>
    <n v="48"/>
    <x v="2"/>
    <x v="9"/>
    <x v="0"/>
    <x v="0"/>
    <x v="1"/>
    <x v="0"/>
    <x v="0"/>
    <x v="0"/>
    <x v="0"/>
    <x v="2"/>
    <x v="1"/>
    <x v="3"/>
    <x v="3"/>
    <x v="13"/>
    <x v="21"/>
    <x v="6"/>
    <x v="0"/>
    <x v="2"/>
    <x v="2"/>
    <x v="0"/>
    <x v="0"/>
  </r>
  <r>
    <s v="December 2005"/>
    <n v="48"/>
    <x v="2"/>
    <x v="10"/>
    <x v="0"/>
    <x v="0"/>
    <x v="2"/>
    <x v="0"/>
    <x v="0"/>
    <x v="0"/>
    <x v="0"/>
    <x v="2"/>
    <x v="1"/>
    <x v="3"/>
    <x v="3"/>
    <x v="14"/>
    <x v="17"/>
    <x v="6"/>
    <x v="0"/>
    <x v="2"/>
    <x v="2"/>
    <x v="0"/>
    <x v="0"/>
  </r>
  <r>
    <s v="December 2005"/>
    <n v="48"/>
    <x v="2"/>
    <x v="11"/>
    <x v="0"/>
    <x v="0"/>
    <x v="3"/>
    <x v="0"/>
    <x v="0"/>
    <x v="0"/>
    <x v="0"/>
    <x v="2"/>
    <x v="1"/>
    <x v="3"/>
    <x v="3"/>
    <x v="13"/>
    <x v="18"/>
    <x v="6"/>
    <x v="0"/>
    <x v="2"/>
    <x v="2"/>
    <x v="0"/>
    <x v="0"/>
  </r>
  <r>
    <s v="December 2005"/>
    <n v="48"/>
    <x v="2"/>
    <x v="12"/>
    <x v="0"/>
    <x v="0"/>
    <x v="4"/>
    <x v="0"/>
    <x v="0"/>
    <x v="0"/>
    <x v="0"/>
    <x v="2"/>
    <x v="2"/>
    <x v="3"/>
    <x v="5"/>
    <x v="12"/>
    <x v="15"/>
    <x v="6"/>
    <x v="0"/>
    <x v="2"/>
    <x v="2"/>
    <x v="0"/>
    <x v="0"/>
  </r>
  <r>
    <s v="December 2005"/>
    <n v="48"/>
    <x v="2"/>
    <x v="13"/>
    <x v="0"/>
    <x v="0"/>
    <x v="1"/>
    <x v="0"/>
    <x v="0"/>
    <x v="0"/>
    <x v="0"/>
    <x v="2"/>
    <x v="2"/>
    <x v="3"/>
    <x v="5"/>
    <x v="14"/>
    <x v="20"/>
    <x v="6"/>
    <x v="0"/>
    <x v="2"/>
    <x v="2"/>
    <x v="0"/>
    <x v="0"/>
  </r>
  <r>
    <s v="December 2005"/>
    <n v="48"/>
    <x v="2"/>
    <x v="14"/>
    <x v="0"/>
    <x v="0"/>
    <x v="2"/>
    <x v="0"/>
    <x v="0"/>
    <x v="0"/>
    <x v="0"/>
    <x v="2"/>
    <x v="2"/>
    <x v="3"/>
    <x v="5"/>
    <x v="13"/>
    <x v="24"/>
    <x v="6"/>
    <x v="0"/>
    <x v="2"/>
    <x v="2"/>
    <x v="0"/>
    <x v="0"/>
  </r>
  <r>
    <s v="December 2005"/>
    <n v="48"/>
    <x v="2"/>
    <x v="15"/>
    <x v="0"/>
    <x v="0"/>
    <x v="3"/>
    <x v="0"/>
    <x v="0"/>
    <x v="0"/>
    <x v="0"/>
    <x v="2"/>
    <x v="2"/>
    <x v="3"/>
    <x v="5"/>
    <x v="12"/>
    <x v="20"/>
    <x v="6"/>
    <x v="0"/>
    <x v="2"/>
    <x v="2"/>
    <x v="0"/>
    <x v="0"/>
  </r>
  <r>
    <s v="December 2005"/>
    <n v="48"/>
    <x v="2"/>
    <x v="16"/>
    <x v="0"/>
    <x v="0"/>
    <x v="3"/>
    <x v="0"/>
    <x v="0"/>
    <x v="0"/>
    <x v="0"/>
    <x v="2"/>
    <x v="2"/>
    <x v="3"/>
    <x v="5"/>
    <x v="13"/>
    <x v="19"/>
    <x v="6"/>
    <x v="0"/>
    <x v="2"/>
    <x v="2"/>
    <x v="0"/>
    <x v="0"/>
  </r>
  <r>
    <s v="December 2005"/>
    <n v="48"/>
    <x v="2"/>
    <x v="17"/>
    <x v="0"/>
    <x v="0"/>
    <x v="0"/>
    <x v="0"/>
    <x v="0"/>
    <x v="0"/>
    <x v="0"/>
    <x v="2"/>
    <x v="2"/>
    <x v="3"/>
    <x v="5"/>
    <x v="14"/>
    <x v="17"/>
    <x v="6"/>
    <x v="0"/>
    <x v="2"/>
    <x v="2"/>
    <x v="0"/>
    <x v="0"/>
  </r>
  <r>
    <s v="December 2005"/>
    <n v="48"/>
    <x v="2"/>
    <x v="18"/>
    <x v="0"/>
    <x v="0"/>
    <x v="1"/>
    <x v="0"/>
    <x v="0"/>
    <x v="0"/>
    <x v="0"/>
    <x v="2"/>
    <x v="2"/>
    <x v="3"/>
    <x v="5"/>
    <x v="13"/>
    <x v="19"/>
    <x v="6"/>
    <x v="0"/>
    <x v="2"/>
    <x v="2"/>
    <x v="0"/>
    <x v="0"/>
  </r>
  <r>
    <s v="December 2005"/>
    <n v="48"/>
    <x v="2"/>
    <x v="19"/>
    <x v="0"/>
    <x v="0"/>
    <x v="1"/>
    <x v="0"/>
    <x v="0"/>
    <x v="0"/>
    <x v="0"/>
    <x v="2"/>
    <x v="3"/>
    <x v="3"/>
    <x v="4"/>
    <x v="12"/>
    <x v="15"/>
    <x v="6"/>
    <x v="0"/>
    <x v="2"/>
    <x v="2"/>
    <x v="0"/>
    <x v="0"/>
  </r>
  <r>
    <s v="December 2005"/>
    <n v="48"/>
    <x v="2"/>
    <x v="20"/>
    <x v="0"/>
    <x v="0"/>
    <x v="1"/>
    <x v="0"/>
    <x v="0"/>
    <x v="0"/>
    <x v="0"/>
    <x v="2"/>
    <x v="3"/>
    <x v="3"/>
    <x v="4"/>
    <x v="13"/>
    <x v="19"/>
    <x v="6"/>
    <x v="0"/>
    <x v="2"/>
    <x v="2"/>
    <x v="0"/>
    <x v="0"/>
  </r>
  <r>
    <s v="December 2005"/>
    <n v="48"/>
    <x v="2"/>
    <x v="21"/>
    <x v="0"/>
    <x v="0"/>
    <x v="3"/>
    <x v="0"/>
    <x v="0"/>
    <x v="0"/>
    <x v="0"/>
    <x v="2"/>
    <x v="3"/>
    <x v="3"/>
    <x v="4"/>
    <x v="13"/>
    <x v="19"/>
    <x v="6"/>
    <x v="0"/>
    <x v="2"/>
    <x v="2"/>
    <x v="0"/>
    <x v="0"/>
  </r>
  <r>
    <s v="December 2005"/>
    <n v="48"/>
    <x v="2"/>
    <x v="22"/>
    <x v="0"/>
    <x v="0"/>
    <x v="0"/>
    <x v="0"/>
    <x v="0"/>
    <x v="0"/>
    <x v="0"/>
    <x v="2"/>
    <x v="3"/>
    <x v="3"/>
    <x v="4"/>
    <x v="14"/>
    <x v="17"/>
    <x v="6"/>
    <x v="0"/>
    <x v="2"/>
    <x v="2"/>
    <x v="0"/>
    <x v="0"/>
  </r>
  <r>
    <s v="December 2005"/>
    <n v="48"/>
    <x v="2"/>
    <x v="23"/>
    <x v="0"/>
    <x v="0"/>
    <x v="2"/>
    <x v="0"/>
    <x v="0"/>
    <x v="0"/>
    <x v="0"/>
    <x v="2"/>
    <x v="3"/>
    <x v="3"/>
    <x v="4"/>
    <x v="14"/>
    <x v="20"/>
    <x v="6"/>
    <x v="0"/>
    <x v="2"/>
    <x v="2"/>
    <x v="0"/>
    <x v="0"/>
  </r>
  <r>
    <s v="December 2005"/>
    <n v="48"/>
    <x v="2"/>
    <x v="24"/>
    <x v="0"/>
    <x v="0"/>
    <x v="0"/>
    <x v="0"/>
    <x v="0"/>
    <x v="0"/>
    <x v="0"/>
    <x v="2"/>
    <x v="3"/>
    <x v="3"/>
    <x v="4"/>
    <x v="12"/>
    <x v="20"/>
    <x v="6"/>
    <x v="0"/>
    <x v="2"/>
    <x v="2"/>
    <x v="0"/>
    <x v="0"/>
  </r>
  <r>
    <s v="December 2005"/>
    <n v="48"/>
    <x v="2"/>
    <x v="25"/>
    <x v="0"/>
    <x v="0"/>
    <x v="2"/>
    <x v="0"/>
    <x v="0"/>
    <x v="0"/>
    <x v="0"/>
    <x v="2"/>
    <x v="3"/>
    <x v="3"/>
    <x v="4"/>
    <x v="14"/>
    <x v="17"/>
    <x v="6"/>
    <x v="0"/>
    <x v="2"/>
    <x v="2"/>
    <x v="0"/>
    <x v="0"/>
  </r>
  <r>
    <s v="December 2005"/>
    <n v="48"/>
    <x v="2"/>
    <x v="26"/>
    <x v="0"/>
    <x v="0"/>
    <x v="4"/>
    <x v="0"/>
    <x v="0"/>
    <x v="0"/>
    <x v="0"/>
    <x v="2"/>
    <x v="3"/>
    <x v="3"/>
    <x v="4"/>
    <x v="12"/>
    <x v="15"/>
    <x v="6"/>
    <x v="0"/>
    <x v="2"/>
    <x v="2"/>
    <x v="0"/>
    <x v="0"/>
  </r>
  <r>
    <s v="December 2005"/>
    <n v="48"/>
    <x v="3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s v="December 2005"/>
    <n v="48"/>
    <x v="3"/>
    <x v="1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s v="December 2005"/>
    <n v="48"/>
    <x v="3"/>
    <x v="2"/>
    <x v="0"/>
    <x v="0"/>
    <x v="3"/>
    <x v="0"/>
    <x v="0"/>
    <x v="0"/>
    <x v="0"/>
    <x v="1"/>
    <x v="4"/>
    <x v="3"/>
    <x v="2"/>
    <x v="6"/>
    <x v="4"/>
    <x v="4"/>
    <x v="2"/>
    <x v="2"/>
    <x v="2"/>
    <x v="0"/>
    <x v="0"/>
  </r>
  <r>
    <s v="December 2005"/>
    <n v="48"/>
    <x v="3"/>
    <x v="3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s v="December 2005"/>
    <n v="48"/>
    <x v="3"/>
    <x v="4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s v="December 2005"/>
    <n v="48"/>
    <x v="3"/>
    <x v="5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December 2005"/>
    <n v="48"/>
    <x v="3"/>
    <x v="6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s v="December 2005"/>
    <n v="48"/>
    <x v="3"/>
    <x v="7"/>
    <x v="0"/>
    <x v="0"/>
    <x v="4"/>
    <x v="0"/>
    <x v="0"/>
    <x v="0"/>
    <x v="0"/>
    <x v="1"/>
    <x v="4"/>
    <x v="3"/>
    <x v="2"/>
    <x v="9"/>
    <x v="6"/>
    <x v="4"/>
    <x v="2"/>
    <x v="2"/>
    <x v="2"/>
    <x v="0"/>
    <x v="0"/>
  </r>
  <r>
    <s v="December 2005"/>
    <n v="48"/>
    <x v="3"/>
    <x v="8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s v="December 2005"/>
    <n v="48"/>
    <x v="3"/>
    <x v="9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5"/>
    <n v="48"/>
    <x v="3"/>
    <x v="10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December 2005"/>
    <n v="48"/>
    <x v="3"/>
    <x v="11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s v="December 2005"/>
    <n v="48"/>
    <x v="3"/>
    <x v="12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December 2005"/>
    <n v="48"/>
    <x v="3"/>
    <x v="13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December 2005"/>
    <n v="48"/>
    <x v="3"/>
    <x v="14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s v="December 2005"/>
    <n v="48"/>
    <x v="3"/>
    <x v="15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s v="December 2005"/>
    <n v="48"/>
    <x v="3"/>
    <x v="16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s v="December 2005"/>
    <n v="48"/>
    <x v="3"/>
    <x v="17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s v="December 2005"/>
    <n v="48"/>
    <x v="3"/>
    <x v="18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s v="December 2005"/>
    <n v="48"/>
    <x v="3"/>
    <x v="1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s v="December 2005"/>
    <n v="48"/>
    <x v="3"/>
    <x v="20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s v="December 2005"/>
    <n v="48"/>
    <x v="3"/>
    <x v="21"/>
    <x v="0"/>
    <x v="0"/>
    <x v="3"/>
    <x v="0"/>
    <x v="0"/>
    <x v="0"/>
    <x v="0"/>
    <x v="1"/>
    <x v="4"/>
    <x v="3"/>
    <x v="2"/>
    <x v="5"/>
    <x v="9"/>
    <x v="4"/>
    <x v="1"/>
    <x v="2"/>
    <x v="2"/>
    <x v="0"/>
    <x v="0"/>
  </r>
  <r>
    <s v="December 2005"/>
    <n v="48"/>
    <x v="3"/>
    <x v="22"/>
    <x v="0"/>
    <x v="0"/>
    <x v="3"/>
    <x v="0"/>
    <x v="0"/>
    <x v="0"/>
    <x v="0"/>
    <x v="1"/>
    <x v="4"/>
    <x v="3"/>
    <x v="2"/>
    <x v="8"/>
    <x v="5"/>
    <x v="5"/>
    <x v="3"/>
    <x v="2"/>
    <x v="2"/>
    <x v="0"/>
    <x v="0"/>
  </r>
  <r>
    <s v="December 2005"/>
    <n v="48"/>
    <x v="3"/>
    <x v="23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s v="December 2005"/>
    <n v="48"/>
    <x v="3"/>
    <x v="24"/>
    <x v="0"/>
    <x v="0"/>
    <x v="4"/>
    <x v="0"/>
    <x v="0"/>
    <x v="0"/>
    <x v="0"/>
    <x v="1"/>
    <x v="4"/>
    <x v="3"/>
    <x v="2"/>
    <x v="7"/>
    <x v="4"/>
    <x v="4"/>
    <x v="2"/>
    <x v="2"/>
    <x v="2"/>
    <x v="0"/>
    <x v="0"/>
  </r>
  <r>
    <s v="December 2005"/>
    <n v="48"/>
    <x v="3"/>
    <x v="25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June 2006"/>
    <n v="49"/>
    <x v="0"/>
    <x v="0"/>
    <x v="0"/>
    <x v="0"/>
    <x v="2"/>
    <x v="0"/>
    <x v="0"/>
    <x v="0"/>
    <x v="0"/>
    <x v="0"/>
    <x v="0"/>
    <x v="0"/>
    <x v="0"/>
    <x v="1"/>
    <x v="1"/>
    <x v="2"/>
    <x v="0"/>
    <x v="3"/>
    <x v="1"/>
    <x v="2"/>
    <x v="0"/>
  </r>
  <r>
    <s v="June 2006"/>
    <n v="49"/>
    <x v="0"/>
    <x v="1"/>
    <x v="0"/>
    <x v="0"/>
    <x v="3"/>
    <x v="0"/>
    <x v="0"/>
    <x v="0"/>
    <x v="0"/>
    <x v="0"/>
    <x v="0"/>
    <x v="0"/>
    <x v="0"/>
    <x v="0"/>
    <x v="0"/>
    <x v="1"/>
    <x v="0"/>
    <x v="3"/>
    <x v="1"/>
    <x v="2"/>
    <x v="0"/>
  </r>
  <r>
    <s v="June 2006"/>
    <n v="49"/>
    <x v="0"/>
    <x v="2"/>
    <x v="0"/>
    <x v="0"/>
    <x v="0"/>
    <x v="0"/>
    <x v="0"/>
    <x v="0"/>
    <x v="0"/>
    <x v="0"/>
    <x v="0"/>
    <x v="0"/>
    <x v="0"/>
    <x v="0"/>
    <x v="0"/>
    <x v="3"/>
    <x v="0"/>
    <x v="3"/>
    <x v="1"/>
    <x v="2"/>
    <x v="0"/>
  </r>
  <r>
    <s v="June 2006"/>
    <n v="49"/>
    <x v="0"/>
    <x v="3"/>
    <x v="0"/>
    <x v="0"/>
    <x v="4"/>
    <x v="0"/>
    <x v="0"/>
    <x v="0"/>
    <x v="0"/>
    <x v="0"/>
    <x v="0"/>
    <x v="0"/>
    <x v="0"/>
    <x v="3"/>
    <x v="1"/>
    <x v="2"/>
    <x v="0"/>
    <x v="3"/>
    <x v="1"/>
    <x v="2"/>
    <x v="0"/>
  </r>
  <r>
    <s v="June 2006"/>
    <n v="49"/>
    <x v="0"/>
    <x v="4"/>
    <x v="0"/>
    <x v="0"/>
    <x v="3"/>
    <x v="0"/>
    <x v="0"/>
    <x v="0"/>
    <x v="0"/>
    <x v="0"/>
    <x v="0"/>
    <x v="0"/>
    <x v="0"/>
    <x v="0"/>
    <x v="0"/>
    <x v="2"/>
    <x v="0"/>
    <x v="3"/>
    <x v="1"/>
    <x v="2"/>
    <x v="0"/>
  </r>
  <r>
    <s v="June 2006"/>
    <n v="49"/>
    <x v="0"/>
    <x v="5"/>
    <x v="0"/>
    <x v="0"/>
    <x v="2"/>
    <x v="0"/>
    <x v="0"/>
    <x v="0"/>
    <x v="0"/>
    <x v="0"/>
    <x v="0"/>
    <x v="0"/>
    <x v="0"/>
    <x v="0"/>
    <x v="0"/>
    <x v="0"/>
    <x v="0"/>
    <x v="3"/>
    <x v="1"/>
    <x v="2"/>
    <x v="0"/>
  </r>
  <r>
    <s v="June 2006"/>
    <n v="49"/>
    <x v="0"/>
    <x v="6"/>
    <x v="0"/>
    <x v="0"/>
    <x v="3"/>
    <x v="0"/>
    <x v="0"/>
    <x v="0"/>
    <x v="0"/>
    <x v="0"/>
    <x v="0"/>
    <x v="0"/>
    <x v="0"/>
    <x v="0"/>
    <x v="0"/>
    <x v="0"/>
    <x v="0"/>
    <x v="3"/>
    <x v="1"/>
    <x v="2"/>
    <x v="0"/>
  </r>
  <r>
    <s v="June 2006"/>
    <n v="49"/>
    <x v="0"/>
    <x v="7"/>
    <x v="0"/>
    <x v="0"/>
    <x v="4"/>
    <x v="0"/>
    <x v="0"/>
    <x v="0"/>
    <x v="0"/>
    <x v="0"/>
    <x v="1"/>
    <x v="2"/>
    <x v="1"/>
    <x v="1"/>
    <x v="1"/>
    <x v="2"/>
    <x v="0"/>
    <x v="3"/>
    <x v="0"/>
    <x v="0"/>
    <x v="0"/>
  </r>
  <r>
    <s v="June 2006"/>
    <n v="49"/>
    <x v="0"/>
    <x v="8"/>
    <x v="0"/>
    <x v="0"/>
    <x v="4"/>
    <x v="0"/>
    <x v="0"/>
    <x v="0"/>
    <x v="0"/>
    <x v="0"/>
    <x v="1"/>
    <x v="2"/>
    <x v="1"/>
    <x v="3"/>
    <x v="1"/>
    <x v="2"/>
    <x v="0"/>
    <x v="3"/>
    <x v="0"/>
    <x v="0"/>
    <x v="0"/>
  </r>
  <r>
    <s v="June 2006"/>
    <n v="49"/>
    <x v="0"/>
    <x v="9"/>
    <x v="0"/>
    <x v="0"/>
    <x v="2"/>
    <x v="0"/>
    <x v="0"/>
    <x v="0"/>
    <x v="0"/>
    <x v="0"/>
    <x v="1"/>
    <x v="2"/>
    <x v="1"/>
    <x v="0"/>
    <x v="1"/>
    <x v="3"/>
    <x v="0"/>
    <x v="3"/>
    <x v="0"/>
    <x v="0"/>
    <x v="0"/>
  </r>
  <r>
    <s v="June 2006"/>
    <n v="49"/>
    <x v="0"/>
    <x v="10"/>
    <x v="0"/>
    <x v="0"/>
    <x v="4"/>
    <x v="0"/>
    <x v="0"/>
    <x v="0"/>
    <x v="0"/>
    <x v="0"/>
    <x v="1"/>
    <x v="2"/>
    <x v="1"/>
    <x v="0"/>
    <x v="1"/>
    <x v="3"/>
    <x v="0"/>
    <x v="3"/>
    <x v="0"/>
    <x v="0"/>
    <x v="0"/>
  </r>
  <r>
    <s v="June 2006"/>
    <n v="49"/>
    <x v="0"/>
    <x v="11"/>
    <x v="0"/>
    <x v="0"/>
    <x v="2"/>
    <x v="0"/>
    <x v="0"/>
    <x v="0"/>
    <x v="0"/>
    <x v="0"/>
    <x v="1"/>
    <x v="2"/>
    <x v="1"/>
    <x v="0"/>
    <x v="0"/>
    <x v="2"/>
    <x v="0"/>
    <x v="3"/>
    <x v="0"/>
    <x v="0"/>
    <x v="0"/>
  </r>
  <r>
    <s v="June 2006"/>
    <n v="49"/>
    <x v="0"/>
    <x v="12"/>
    <x v="0"/>
    <x v="0"/>
    <x v="0"/>
    <x v="0"/>
    <x v="0"/>
    <x v="0"/>
    <x v="0"/>
    <x v="0"/>
    <x v="2"/>
    <x v="2"/>
    <x v="11"/>
    <x v="1"/>
    <x v="1"/>
    <x v="2"/>
    <x v="0"/>
    <x v="3"/>
    <x v="3"/>
    <x v="0"/>
    <x v="0"/>
  </r>
  <r>
    <s v="June 2006"/>
    <n v="49"/>
    <x v="0"/>
    <x v="13"/>
    <x v="0"/>
    <x v="0"/>
    <x v="1"/>
    <x v="0"/>
    <x v="0"/>
    <x v="0"/>
    <x v="0"/>
    <x v="0"/>
    <x v="2"/>
    <x v="2"/>
    <x v="11"/>
    <x v="0"/>
    <x v="0"/>
    <x v="2"/>
    <x v="0"/>
    <x v="3"/>
    <x v="3"/>
    <x v="0"/>
    <x v="0"/>
  </r>
  <r>
    <s v="June 2006"/>
    <n v="49"/>
    <x v="0"/>
    <x v="14"/>
    <x v="0"/>
    <x v="0"/>
    <x v="0"/>
    <x v="0"/>
    <x v="0"/>
    <x v="0"/>
    <x v="0"/>
    <x v="0"/>
    <x v="2"/>
    <x v="2"/>
    <x v="11"/>
    <x v="0"/>
    <x v="0"/>
    <x v="3"/>
    <x v="0"/>
    <x v="3"/>
    <x v="3"/>
    <x v="0"/>
    <x v="0"/>
  </r>
  <r>
    <s v="June 2006"/>
    <n v="49"/>
    <x v="0"/>
    <x v="15"/>
    <x v="0"/>
    <x v="0"/>
    <x v="3"/>
    <x v="0"/>
    <x v="0"/>
    <x v="0"/>
    <x v="0"/>
    <x v="0"/>
    <x v="2"/>
    <x v="2"/>
    <x v="11"/>
    <x v="0"/>
    <x v="0"/>
    <x v="0"/>
    <x v="0"/>
    <x v="3"/>
    <x v="3"/>
    <x v="0"/>
    <x v="0"/>
  </r>
  <r>
    <s v="June 2006"/>
    <n v="49"/>
    <x v="0"/>
    <x v="16"/>
    <x v="0"/>
    <x v="0"/>
    <x v="2"/>
    <x v="0"/>
    <x v="0"/>
    <x v="0"/>
    <x v="0"/>
    <x v="0"/>
    <x v="2"/>
    <x v="2"/>
    <x v="11"/>
    <x v="0"/>
    <x v="1"/>
    <x v="3"/>
    <x v="0"/>
    <x v="3"/>
    <x v="3"/>
    <x v="0"/>
    <x v="0"/>
  </r>
  <r>
    <s v="June 2006"/>
    <n v="49"/>
    <x v="0"/>
    <x v="17"/>
    <x v="0"/>
    <x v="0"/>
    <x v="4"/>
    <x v="0"/>
    <x v="0"/>
    <x v="0"/>
    <x v="0"/>
    <x v="0"/>
    <x v="3"/>
    <x v="0"/>
    <x v="0"/>
    <x v="0"/>
    <x v="1"/>
    <x v="2"/>
    <x v="0"/>
    <x v="3"/>
    <x v="0"/>
    <x v="0"/>
    <x v="0"/>
  </r>
  <r>
    <s v="June 2006"/>
    <n v="49"/>
    <x v="0"/>
    <x v="18"/>
    <x v="0"/>
    <x v="0"/>
    <x v="2"/>
    <x v="0"/>
    <x v="0"/>
    <x v="0"/>
    <x v="0"/>
    <x v="0"/>
    <x v="3"/>
    <x v="0"/>
    <x v="0"/>
    <x v="0"/>
    <x v="1"/>
    <x v="3"/>
    <x v="0"/>
    <x v="3"/>
    <x v="0"/>
    <x v="0"/>
    <x v="0"/>
  </r>
  <r>
    <s v="June 2006"/>
    <n v="49"/>
    <x v="0"/>
    <x v="19"/>
    <x v="0"/>
    <x v="0"/>
    <x v="4"/>
    <x v="0"/>
    <x v="0"/>
    <x v="0"/>
    <x v="0"/>
    <x v="0"/>
    <x v="3"/>
    <x v="0"/>
    <x v="0"/>
    <x v="0"/>
    <x v="0"/>
    <x v="2"/>
    <x v="0"/>
    <x v="3"/>
    <x v="0"/>
    <x v="0"/>
    <x v="0"/>
  </r>
  <r>
    <s v="June 2006"/>
    <n v="49"/>
    <x v="0"/>
    <x v="20"/>
    <x v="0"/>
    <x v="0"/>
    <x v="3"/>
    <x v="0"/>
    <x v="0"/>
    <x v="0"/>
    <x v="0"/>
    <x v="0"/>
    <x v="3"/>
    <x v="0"/>
    <x v="0"/>
    <x v="0"/>
    <x v="0"/>
    <x v="2"/>
    <x v="0"/>
    <x v="3"/>
    <x v="0"/>
    <x v="0"/>
    <x v="0"/>
  </r>
  <r>
    <s v="June 2006"/>
    <n v="49"/>
    <x v="0"/>
    <x v="21"/>
    <x v="0"/>
    <x v="0"/>
    <x v="1"/>
    <x v="0"/>
    <x v="0"/>
    <x v="0"/>
    <x v="0"/>
    <x v="0"/>
    <x v="3"/>
    <x v="0"/>
    <x v="0"/>
    <x v="0"/>
    <x v="1"/>
    <x v="0"/>
    <x v="0"/>
    <x v="3"/>
    <x v="0"/>
    <x v="0"/>
    <x v="0"/>
  </r>
  <r>
    <s v="June 2006"/>
    <n v="49"/>
    <x v="1"/>
    <x v="0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s v="June 2006"/>
    <n v="49"/>
    <x v="1"/>
    <x v="1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s v="June 2006"/>
    <n v="49"/>
    <x v="1"/>
    <x v="2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s v="June 2006"/>
    <n v="49"/>
    <x v="1"/>
    <x v="3"/>
    <x v="0"/>
    <x v="0"/>
    <x v="4"/>
    <x v="0"/>
    <x v="0"/>
    <x v="0"/>
    <x v="0"/>
    <x v="1"/>
    <x v="4"/>
    <x v="3"/>
    <x v="2"/>
    <x v="8"/>
    <x v="11"/>
    <x v="5"/>
    <x v="3"/>
    <x v="2"/>
    <x v="2"/>
    <x v="0"/>
    <x v="0"/>
  </r>
  <r>
    <s v="June 2006"/>
    <n v="49"/>
    <x v="1"/>
    <x v="4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June 2006"/>
    <n v="49"/>
    <x v="1"/>
    <x v="5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s v="June 2006"/>
    <n v="49"/>
    <x v="1"/>
    <x v="6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s v="June 2006"/>
    <n v="49"/>
    <x v="1"/>
    <x v="7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s v="June 2006"/>
    <n v="49"/>
    <x v="1"/>
    <x v="8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June 2006"/>
    <n v="49"/>
    <x v="1"/>
    <x v="9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s v="June 2006"/>
    <n v="49"/>
    <x v="1"/>
    <x v="10"/>
    <x v="0"/>
    <x v="0"/>
    <x v="1"/>
    <x v="0"/>
    <x v="0"/>
    <x v="0"/>
    <x v="0"/>
    <x v="1"/>
    <x v="4"/>
    <x v="3"/>
    <x v="2"/>
    <x v="8"/>
    <x v="11"/>
    <x v="5"/>
    <x v="0"/>
    <x v="2"/>
    <x v="2"/>
    <x v="0"/>
    <x v="0"/>
  </r>
  <r>
    <s v="June 2006"/>
    <n v="49"/>
    <x v="1"/>
    <x v="11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s v="June 2006"/>
    <n v="49"/>
    <x v="1"/>
    <x v="12"/>
    <x v="0"/>
    <x v="0"/>
    <x v="2"/>
    <x v="0"/>
    <x v="0"/>
    <x v="0"/>
    <x v="0"/>
    <x v="1"/>
    <x v="4"/>
    <x v="3"/>
    <x v="2"/>
    <x v="7"/>
    <x v="4"/>
    <x v="4"/>
    <x v="3"/>
    <x v="2"/>
    <x v="2"/>
    <x v="0"/>
    <x v="0"/>
  </r>
  <r>
    <s v="June 2006"/>
    <n v="49"/>
    <x v="1"/>
    <x v="13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s v="June 2006"/>
    <n v="49"/>
    <x v="1"/>
    <x v="14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s v="June 2006"/>
    <n v="49"/>
    <x v="1"/>
    <x v="15"/>
    <x v="0"/>
    <x v="0"/>
    <x v="3"/>
    <x v="0"/>
    <x v="0"/>
    <x v="0"/>
    <x v="0"/>
    <x v="1"/>
    <x v="4"/>
    <x v="3"/>
    <x v="2"/>
    <x v="6"/>
    <x v="4"/>
    <x v="5"/>
    <x v="4"/>
    <x v="2"/>
    <x v="2"/>
    <x v="0"/>
    <x v="0"/>
  </r>
  <r>
    <s v="June 2006"/>
    <n v="49"/>
    <x v="1"/>
    <x v="16"/>
    <x v="0"/>
    <x v="0"/>
    <x v="0"/>
    <x v="0"/>
    <x v="0"/>
    <x v="0"/>
    <x v="0"/>
    <x v="1"/>
    <x v="4"/>
    <x v="3"/>
    <x v="2"/>
    <x v="9"/>
    <x v="14"/>
    <x v="4"/>
    <x v="4"/>
    <x v="2"/>
    <x v="2"/>
    <x v="0"/>
    <x v="0"/>
  </r>
  <r>
    <s v="June 2006"/>
    <n v="49"/>
    <x v="1"/>
    <x v="1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June 2006"/>
    <n v="49"/>
    <x v="1"/>
    <x v="18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June 2006"/>
    <n v="49"/>
    <x v="1"/>
    <x v="19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June 2006"/>
    <n v="49"/>
    <x v="1"/>
    <x v="20"/>
    <x v="0"/>
    <x v="0"/>
    <x v="4"/>
    <x v="0"/>
    <x v="0"/>
    <x v="0"/>
    <x v="0"/>
    <x v="1"/>
    <x v="4"/>
    <x v="3"/>
    <x v="2"/>
    <x v="6"/>
    <x v="4"/>
    <x v="5"/>
    <x v="1"/>
    <x v="2"/>
    <x v="2"/>
    <x v="0"/>
    <x v="0"/>
  </r>
  <r>
    <s v="June 2006"/>
    <n v="49"/>
    <x v="1"/>
    <x v="21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s v="June 2006"/>
    <n v="49"/>
    <x v="1"/>
    <x v="22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June 2006"/>
    <n v="49"/>
    <x v="1"/>
    <x v="23"/>
    <x v="0"/>
    <x v="0"/>
    <x v="0"/>
    <x v="0"/>
    <x v="0"/>
    <x v="0"/>
    <x v="0"/>
    <x v="1"/>
    <x v="4"/>
    <x v="3"/>
    <x v="2"/>
    <x v="5"/>
    <x v="9"/>
    <x v="4"/>
    <x v="0"/>
    <x v="2"/>
    <x v="2"/>
    <x v="0"/>
    <x v="0"/>
  </r>
  <r>
    <s v="June 2006"/>
    <n v="49"/>
    <x v="1"/>
    <x v="24"/>
    <x v="0"/>
    <x v="0"/>
    <x v="1"/>
    <x v="0"/>
    <x v="0"/>
    <x v="0"/>
    <x v="0"/>
    <x v="1"/>
    <x v="4"/>
    <x v="3"/>
    <x v="2"/>
    <x v="9"/>
    <x v="6"/>
    <x v="4"/>
    <x v="0"/>
    <x v="2"/>
    <x v="2"/>
    <x v="0"/>
    <x v="0"/>
  </r>
  <r>
    <s v="June 2006"/>
    <n v="49"/>
    <x v="1"/>
    <x v="25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s v="June 2006"/>
    <n v="49"/>
    <x v="2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s v="June 2006"/>
    <n v="49"/>
    <x v="2"/>
    <x v="1"/>
    <x v="0"/>
    <x v="0"/>
    <x v="3"/>
    <x v="0"/>
    <x v="0"/>
    <x v="0"/>
    <x v="0"/>
    <x v="2"/>
    <x v="0"/>
    <x v="3"/>
    <x v="5"/>
    <x v="12"/>
    <x v="20"/>
    <x v="6"/>
    <x v="0"/>
    <x v="2"/>
    <x v="2"/>
    <x v="0"/>
    <x v="0"/>
  </r>
  <r>
    <s v="June 2006"/>
    <n v="49"/>
    <x v="2"/>
    <x v="2"/>
    <x v="0"/>
    <x v="0"/>
    <x v="2"/>
    <x v="0"/>
    <x v="0"/>
    <x v="0"/>
    <x v="0"/>
    <x v="2"/>
    <x v="0"/>
    <x v="3"/>
    <x v="5"/>
    <x v="13"/>
    <x v="16"/>
    <x v="6"/>
    <x v="0"/>
    <x v="2"/>
    <x v="2"/>
    <x v="0"/>
    <x v="0"/>
  </r>
  <r>
    <s v="June 2006"/>
    <n v="49"/>
    <x v="2"/>
    <x v="3"/>
    <x v="0"/>
    <x v="0"/>
    <x v="4"/>
    <x v="0"/>
    <x v="0"/>
    <x v="0"/>
    <x v="0"/>
    <x v="2"/>
    <x v="0"/>
    <x v="3"/>
    <x v="5"/>
    <x v="12"/>
    <x v="24"/>
    <x v="6"/>
    <x v="0"/>
    <x v="2"/>
    <x v="2"/>
    <x v="0"/>
    <x v="0"/>
  </r>
  <r>
    <s v="June 2006"/>
    <n v="49"/>
    <x v="2"/>
    <x v="4"/>
    <x v="0"/>
    <x v="0"/>
    <x v="1"/>
    <x v="0"/>
    <x v="0"/>
    <x v="0"/>
    <x v="0"/>
    <x v="2"/>
    <x v="0"/>
    <x v="3"/>
    <x v="5"/>
    <x v="14"/>
    <x v="17"/>
    <x v="6"/>
    <x v="0"/>
    <x v="2"/>
    <x v="2"/>
    <x v="0"/>
    <x v="0"/>
  </r>
  <r>
    <s v="June 2006"/>
    <n v="49"/>
    <x v="2"/>
    <x v="5"/>
    <x v="0"/>
    <x v="0"/>
    <x v="2"/>
    <x v="0"/>
    <x v="0"/>
    <x v="0"/>
    <x v="0"/>
    <x v="2"/>
    <x v="0"/>
    <x v="3"/>
    <x v="5"/>
    <x v="14"/>
    <x v="17"/>
    <x v="6"/>
    <x v="0"/>
    <x v="2"/>
    <x v="2"/>
    <x v="0"/>
    <x v="0"/>
  </r>
  <r>
    <s v="June 2006"/>
    <n v="49"/>
    <x v="2"/>
    <x v="6"/>
    <x v="0"/>
    <x v="0"/>
    <x v="0"/>
    <x v="0"/>
    <x v="0"/>
    <x v="0"/>
    <x v="0"/>
    <x v="2"/>
    <x v="1"/>
    <x v="3"/>
    <x v="3"/>
    <x v="12"/>
    <x v="15"/>
    <x v="6"/>
    <x v="0"/>
    <x v="2"/>
    <x v="2"/>
    <x v="0"/>
    <x v="0"/>
  </r>
  <r>
    <s v="June 2006"/>
    <n v="49"/>
    <x v="2"/>
    <x v="7"/>
    <x v="0"/>
    <x v="0"/>
    <x v="2"/>
    <x v="0"/>
    <x v="0"/>
    <x v="0"/>
    <x v="0"/>
    <x v="2"/>
    <x v="1"/>
    <x v="3"/>
    <x v="3"/>
    <x v="12"/>
    <x v="19"/>
    <x v="6"/>
    <x v="0"/>
    <x v="2"/>
    <x v="2"/>
    <x v="0"/>
    <x v="0"/>
  </r>
  <r>
    <s v="June 2006"/>
    <n v="49"/>
    <x v="2"/>
    <x v="8"/>
    <x v="0"/>
    <x v="0"/>
    <x v="2"/>
    <x v="0"/>
    <x v="0"/>
    <x v="0"/>
    <x v="0"/>
    <x v="2"/>
    <x v="1"/>
    <x v="3"/>
    <x v="3"/>
    <x v="14"/>
    <x v="17"/>
    <x v="6"/>
    <x v="0"/>
    <x v="2"/>
    <x v="2"/>
    <x v="0"/>
    <x v="0"/>
  </r>
  <r>
    <s v="June 2006"/>
    <n v="49"/>
    <x v="2"/>
    <x v="9"/>
    <x v="0"/>
    <x v="0"/>
    <x v="2"/>
    <x v="0"/>
    <x v="0"/>
    <x v="0"/>
    <x v="0"/>
    <x v="2"/>
    <x v="1"/>
    <x v="3"/>
    <x v="3"/>
    <x v="12"/>
    <x v="15"/>
    <x v="6"/>
    <x v="0"/>
    <x v="2"/>
    <x v="2"/>
    <x v="0"/>
    <x v="0"/>
  </r>
  <r>
    <s v="June 2006"/>
    <n v="49"/>
    <x v="2"/>
    <x v="10"/>
    <x v="0"/>
    <x v="0"/>
    <x v="3"/>
    <x v="0"/>
    <x v="0"/>
    <x v="0"/>
    <x v="0"/>
    <x v="2"/>
    <x v="1"/>
    <x v="3"/>
    <x v="3"/>
    <x v="12"/>
    <x v="19"/>
    <x v="6"/>
    <x v="0"/>
    <x v="2"/>
    <x v="2"/>
    <x v="0"/>
    <x v="0"/>
  </r>
  <r>
    <s v="June 2006"/>
    <n v="49"/>
    <x v="2"/>
    <x v="11"/>
    <x v="0"/>
    <x v="0"/>
    <x v="4"/>
    <x v="0"/>
    <x v="0"/>
    <x v="0"/>
    <x v="0"/>
    <x v="2"/>
    <x v="1"/>
    <x v="3"/>
    <x v="3"/>
    <x v="14"/>
    <x v="17"/>
    <x v="6"/>
    <x v="0"/>
    <x v="2"/>
    <x v="2"/>
    <x v="0"/>
    <x v="0"/>
  </r>
  <r>
    <s v="June 2006"/>
    <n v="49"/>
    <x v="2"/>
    <x v="12"/>
    <x v="0"/>
    <x v="0"/>
    <x v="1"/>
    <x v="0"/>
    <x v="0"/>
    <x v="0"/>
    <x v="0"/>
    <x v="2"/>
    <x v="1"/>
    <x v="3"/>
    <x v="3"/>
    <x v="13"/>
    <x v="21"/>
    <x v="6"/>
    <x v="0"/>
    <x v="2"/>
    <x v="2"/>
    <x v="0"/>
    <x v="0"/>
  </r>
  <r>
    <s v="June 2006"/>
    <n v="49"/>
    <x v="2"/>
    <x v="13"/>
    <x v="0"/>
    <x v="0"/>
    <x v="0"/>
    <x v="0"/>
    <x v="0"/>
    <x v="0"/>
    <x v="0"/>
    <x v="2"/>
    <x v="2"/>
    <x v="3"/>
    <x v="6"/>
    <x v="12"/>
    <x v="15"/>
    <x v="6"/>
    <x v="0"/>
    <x v="2"/>
    <x v="2"/>
    <x v="0"/>
    <x v="0"/>
  </r>
  <r>
    <s v="June 2006"/>
    <n v="49"/>
    <x v="2"/>
    <x v="14"/>
    <x v="0"/>
    <x v="0"/>
    <x v="2"/>
    <x v="0"/>
    <x v="0"/>
    <x v="0"/>
    <x v="0"/>
    <x v="2"/>
    <x v="2"/>
    <x v="3"/>
    <x v="6"/>
    <x v="14"/>
    <x v="17"/>
    <x v="6"/>
    <x v="0"/>
    <x v="2"/>
    <x v="2"/>
    <x v="0"/>
    <x v="0"/>
  </r>
  <r>
    <s v="June 2006"/>
    <n v="49"/>
    <x v="2"/>
    <x v="15"/>
    <x v="0"/>
    <x v="0"/>
    <x v="0"/>
    <x v="0"/>
    <x v="0"/>
    <x v="0"/>
    <x v="0"/>
    <x v="2"/>
    <x v="2"/>
    <x v="3"/>
    <x v="6"/>
    <x v="13"/>
    <x v="20"/>
    <x v="6"/>
    <x v="0"/>
    <x v="2"/>
    <x v="2"/>
    <x v="0"/>
    <x v="0"/>
  </r>
  <r>
    <s v="June 2006"/>
    <n v="49"/>
    <x v="2"/>
    <x v="16"/>
    <x v="0"/>
    <x v="0"/>
    <x v="4"/>
    <x v="0"/>
    <x v="0"/>
    <x v="0"/>
    <x v="0"/>
    <x v="2"/>
    <x v="2"/>
    <x v="3"/>
    <x v="6"/>
    <x v="12"/>
    <x v="19"/>
    <x v="6"/>
    <x v="0"/>
    <x v="2"/>
    <x v="2"/>
    <x v="0"/>
    <x v="0"/>
  </r>
  <r>
    <s v="June 2006"/>
    <n v="49"/>
    <x v="2"/>
    <x v="17"/>
    <x v="0"/>
    <x v="0"/>
    <x v="3"/>
    <x v="0"/>
    <x v="0"/>
    <x v="0"/>
    <x v="0"/>
    <x v="2"/>
    <x v="2"/>
    <x v="3"/>
    <x v="6"/>
    <x v="13"/>
    <x v="24"/>
    <x v="6"/>
    <x v="0"/>
    <x v="2"/>
    <x v="2"/>
    <x v="0"/>
    <x v="0"/>
  </r>
  <r>
    <s v="June 2006"/>
    <n v="49"/>
    <x v="2"/>
    <x v="18"/>
    <x v="0"/>
    <x v="0"/>
    <x v="3"/>
    <x v="0"/>
    <x v="0"/>
    <x v="0"/>
    <x v="0"/>
    <x v="2"/>
    <x v="2"/>
    <x v="3"/>
    <x v="6"/>
    <x v="13"/>
    <x v="20"/>
    <x v="6"/>
    <x v="0"/>
    <x v="2"/>
    <x v="2"/>
    <x v="0"/>
    <x v="0"/>
  </r>
  <r>
    <s v="June 2006"/>
    <n v="49"/>
    <x v="2"/>
    <x v="19"/>
    <x v="0"/>
    <x v="0"/>
    <x v="1"/>
    <x v="0"/>
    <x v="0"/>
    <x v="0"/>
    <x v="0"/>
    <x v="2"/>
    <x v="2"/>
    <x v="3"/>
    <x v="6"/>
    <x v="12"/>
    <x v="19"/>
    <x v="6"/>
    <x v="0"/>
    <x v="2"/>
    <x v="2"/>
    <x v="0"/>
    <x v="0"/>
  </r>
  <r>
    <s v="June 2006"/>
    <n v="49"/>
    <x v="2"/>
    <x v="20"/>
    <x v="0"/>
    <x v="0"/>
    <x v="0"/>
    <x v="0"/>
    <x v="0"/>
    <x v="0"/>
    <x v="0"/>
    <x v="2"/>
    <x v="3"/>
    <x v="3"/>
    <x v="4"/>
    <x v="12"/>
    <x v="15"/>
    <x v="6"/>
    <x v="0"/>
    <x v="2"/>
    <x v="2"/>
    <x v="0"/>
    <x v="0"/>
  </r>
  <r>
    <s v="June 2006"/>
    <n v="49"/>
    <x v="2"/>
    <x v="21"/>
    <x v="0"/>
    <x v="0"/>
    <x v="4"/>
    <x v="0"/>
    <x v="0"/>
    <x v="0"/>
    <x v="0"/>
    <x v="2"/>
    <x v="3"/>
    <x v="3"/>
    <x v="4"/>
    <x v="12"/>
    <x v="20"/>
    <x v="6"/>
    <x v="0"/>
    <x v="2"/>
    <x v="2"/>
    <x v="0"/>
    <x v="0"/>
  </r>
  <r>
    <s v="June 2006"/>
    <n v="49"/>
    <x v="2"/>
    <x v="22"/>
    <x v="0"/>
    <x v="0"/>
    <x v="4"/>
    <x v="0"/>
    <x v="0"/>
    <x v="0"/>
    <x v="0"/>
    <x v="2"/>
    <x v="3"/>
    <x v="3"/>
    <x v="4"/>
    <x v="12"/>
    <x v="16"/>
    <x v="6"/>
    <x v="0"/>
    <x v="2"/>
    <x v="2"/>
    <x v="0"/>
    <x v="0"/>
  </r>
  <r>
    <s v="June 2006"/>
    <n v="49"/>
    <x v="2"/>
    <x v="23"/>
    <x v="0"/>
    <x v="0"/>
    <x v="3"/>
    <x v="0"/>
    <x v="0"/>
    <x v="0"/>
    <x v="0"/>
    <x v="2"/>
    <x v="3"/>
    <x v="3"/>
    <x v="4"/>
    <x v="12"/>
    <x v="20"/>
    <x v="6"/>
    <x v="0"/>
    <x v="2"/>
    <x v="2"/>
    <x v="0"/>
    <x v="0"/>
  </r>
  <r>
    <s v="June 2006"/>
    <n v="49"/>
    <x v="2"/>
    <x v="24"/>
    <x v="0"/>
    <x v="0"/>
    <x v="3"/>
    <x v="0"/>
    <x v="0"/>
    <x v="0"/>
    <x v="0"/>
    <x v="2"/>
    <x v="3"/>
    <x v="3"/>
    <x v="4"/>
    <x v="12"/>
    <x v="19"/>
    <x v="6"/>
    <x v="0"/>
    <x v="2"/>
    <x v="2"/>
    <x v="0"/>
    <x v="0"/>
  </r>
  <r>
    <s v="June 2006"/>
    <n v="49"/>
    <x v="2"/>
    <x v="25"/>
    <x v="0"/>
    <x v="0"/>
    <x v="2"/>
    <x v="0"/>
    <x v="0"/>
    <x v="0"/>
    <x v="0"/>
    <x v="2"/>
    <x v="3"/>
    <x v="3"/>
    <x v="4"/>
    <x v="12"/>
    <x v="18"/>
    <x v="6"/>
    <x v="0"/>
    <x v="2"/>
    <x v="2"/>
    <x v="0"/>
    <x v="0"/>
  </r>
  <r>
    <s v="June 2006"/>
    <n v="49"/>
    <x v="2"/>
    <x v="26"/>
    <x v="0"/>
    <x v="0"/>
    <x v="0"/>
    <x v="0"/>
    <x v="0"/>
    <x v="0"/>
    <x v="0"/>
    <x v="2"/>
    <x v="3"/>
    <x v="3"/>
    <x v="4"/>
    <x v="12"/>
    <x v="19"/>
    <x v="6"/>
    <x v="0"/>
    <x v="2"/>
    <x v="2"/>
    <x v="0"/>
    <x v="0"/>
  </r>
  <r>
    <s v="June 2006"/>
    <n v="49"/>
    <x v="3"/>
    <x v="0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s v="June 2006"/>
    <n v="49"/>
    <x v="3"/>
    <x v="1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s v="June 2006"/>
    <n v="49"/>
    <x v="3"/>
    <x v="2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June 2006"/>
    <n v="49"/>
    <x v="3"/>
    <x v="3"/>
    <x v="0"/>
    <x v="0"/>
    <x v="2"/>
    <x v="0"/>
    <x v="0"/>
    <x v="0"/>
    <x v="0"/>
    <x v="1"/>
    <x v="4"/>
    <x v="3"/>
    <x v="2"/>
    <x v="8"/>
    <x v="11"/>
    <x v="5"/>
    <x v="0"/>
    <x v="2"/>
    <x v="2"/>
    <x v="0"/>
    <x v="0"/>
  </r>
  <r>
    <s v="June 2006"/>
    <n v="49"/>
    <x v="3"/>
    <x v="4"/>
    <x v="0"/>
    <x v="0"/>
    <x v="1"/>
    <x v="0"/>
    <x v="0"/>
    <x v="0"/>
    <x v="0"/>
    <x v="1"/>
    <x v="4"/>
    <x v="3"/>
    <x v="2"/>
    <x v="6"/>
    <x v="4"/>
    <x v="4"/>
    <x v="4"/>
    <x v="2"/>
    <x v="2"/>
    <x v="0"/>
    <x v="0"/>
  </r>
  <r>
    <s v="June 2006"/>
    <n v="49"/>
    <x v="3"/>
    <x v="5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June 2006"/>
    <n v="49"/>
    <x v="3"/>
    <x v="6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s v="June 2006"/>
    <n v="49"/>
    <x v="3"/>
    <x v="7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s v="June 2006"/>
    <n v="49"/>
    <x v="3"/>
    <x v="8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s v="June 2006"/>
    <n v="49"/>
    <x v="3"/>
    <x v="9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June 2006"/>
    <n v="49"/>
    <x v="3"/>
    <x v="1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s v="June 2006"/>
    <n v="49"/>
    <x v="3"/>
    <x v="11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s v="June 2006"/>
    <n v="49"/>
    <x v="3"/>
    <x v="12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s v="June 2006"/>
    <n v="49"/>
    <x v="3"/>
    <x v="13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June 2006"/>
    <n v="49"/>
    <x v="3"/>
    <x v="14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s v="June 2006"/>
    <n v="49"/>
    <x v="3"/>
    <x v="15"/>
    <x v="0"/>
    <x v="0"/>
    <x v="0"/>
    <x v="0"/>
    <x v="0"/>
    <x v="0"/>
    <x v="0"/>
    <x v="1"/>
    <x v="4"/>
    <x v="3"/>
    <x v="2"/>
    <x v="9"/>
    <x v="14"/>
    <x v="4"/>
    <x v="4"/>
    <x v="2"/>
    <x v="2"/>
    <x v="0"/>
    <x v="0"/>
  </r>
  <r>
    <s v="June 2006"/>
    <n v="49"/>
    <x v="3"/>
    <x v="16"/>
    <x v="0"/>
    <x v="0"/>
    <x v="0"/>
    <x v="0"/>
    <x v="0"/>
    <x v="0"/>
    <x v="0"/>
    <x v="1"/>
    <x v="4"/>
    <x v="3"/>
    <x v="2"/>
    <x v="5"/>
    <x v="9"/>
    <x v="4"/>
    <x v="3"/>
    <x v="2"/>
    <x v="2"/>
    <x v="0"/>
    <x v="0"/>
  </r>
  <r>
    <s v="June 2006"/>
    <n v="49"/>
    <x v="3"/>
    <x v="17"/>
    <x v="0"/>
    <x v="0"/>
    <x v="3"/>
    <x v="0"/>
    <x v="0"/>
    <x v="0"/>
    <x v="0"/>
    <x v="1"/>
    <x v="4"/>
    <x v="3"/>
    <x v="2"/>
    <x v="9"/>
    <x v="6"/>
    <x v="4"/>
    <x v="0"/>
    <x v="2"/>
    <x v="2"/>
    <x v="0"/>
    <x v="0"/>
  </r>
  <r>
    <s v="June 2006"/>
    <n v="49"/>
    <x v="3"/>
    <x v="18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s v="June 2006"/>
    <n v="49"/>
    <x v="3"/>
    <x v="19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s v="June 2006"/>
    <n v="49"/>
    <x v="3"/>
    <x v="20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s v="June 2006"/>
    <n v="49"/>
    <x v="3"/>
    <x v="21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s v="June 2006"/>
    <n v="49"/>
    <x v="3"/>
    <x v="22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June 2006"/>
    <n v="49"/>
    <x v="3"/>
    <x v="23"/>
    <x v="0"/>
    <x v="0"/>
    <x v="0"/>
    <x v="0"/>
    <x v="0"/>
    <x v="0"/>
    <x v="0"/>
    <x v="1"/>
    <x v="4"/>
    <x v="3"/>
    <x v="2"/>
    <x v="5"/>
    <x v="3"/>
    <x v="4"/>
    <x v="4"/>
    <x v="2"/>
    <x v="2"/>
    <x v="0"/>
    <x v="0"/>
  </r>
  <r>
    <s v="June 2006"/>
    <n v="49"/>
    <x v="3"/>
    <x v="24"/>
    <x v="0"/>
    <x v="0"/>
    <x v="4"/>
    <x v="0"/>
    <x v="0"/>
    <x v="0"/>
    <x v="0"/>
    <x v="1"/>
    <x v="4"/>
    <x v="3"/>
    <x v="2"/>
    <x v="11"/>
    <x v="4"/>
    <x v="5"/>
    <x v="3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September 2006"/>
    <n v="50"/>
    <x v="0"/>
    <x v="0"/>
    <x v="0"/>
    <x v="0"/>
    <x v="1"/>
    <x v="0"/>
    <x v="0"/>
    <x v="0"/>
    <x v="0"/>
    <x v="2"/>
    <x v="0"/>
    <x v="3"/>
    <x v="3"/>
    <x v="12"/>
    <x v="15"/>
    <x v="6"/>
    <x v="0"/>
    <x v="2"/>
    <x v="2"/>
    <x v="0"/>
    <x v="0"/>
  </r>
  <r>
    <s v="September 2006"/>
    <n v="50"/>
    <x v="0"/>
    <x v="1"/>
    <x v="0"/>
    <x v="0"/>
    <x v="3"/>
    <x v="0"/>
    <x v="0"/>
    <x v="0"/>
    <x v="0"/>
    <x v="2"/>
    <x v="0"/>
    <x v="3"/>
    <x v="3"/>
    <x v="13"/>
    <x v="24"/>
    <x v="6"/>
    <x v="0"/>
    <x v="2"/>
    <x v="2"/>
    <x v="0"/>
    <x v="0"/>
  </r>
  <r>
    <s v="September 2006"/>
    <n v="50"/>
    <x v="0"/>
    <x v="2"/>
    <x v="0"/>
    <x v="0"/>
    <x v="1"/>
    <x v="0"/>
    <x v="0"/>
    <x v="0"/>
    <x v="0"/>
    <x v="2"/>
    <x v="0"/>
    <x v="3"/>
    <x v="3"/>
    <x v="13"/>
    <x v="21"/>
    <x v="6"/>
    <x v="0"/>
    <x v="2"/>
    <x v="2"/>
    <x v="0"/>
    <x v="0"/>
  </r>
  <r>
    <s v="September 2006"/>
    <n v="50"/>
    <x v="0"/>
    <x v="3"/>
    <x v="0"/>
    <x v="0"/>
    <x v="4"/>
    <x v="0"/>
    <x v="0"/>
    <x v="0"/>
    <x v="0"/>
    <x v="2"/>
    <x v="0"/>
    <x v="3"/>
    <x v="3"/>
    <x v="14"/>
    <x v="17"/>
    <x v="6"/>
    <x v="0"/>
    <x v="2"/>
    <x v="2"/>
    <x v="0"/>
    <x v="0"/>
  </r>
  <r>
    <s v="September 2006"/>
    <n v="50"/>
    <x v="0"/>
    <x v="4"/>
    <x v="0"/>
    <x v="0"/>
    <x v="3"/>
    <x v="0"/>
    <x v="0"/>
    <x v="0"/>
    <x v="0"/>
    <x v="2"/>
    <x v="0"/>
    <x v="3"/>
    <x v="3"/>
    <x v="12"/>
    <x v="24"/>
    <x v="6"/>
    <x v="0"/>
    <x v="2"/>
    <x v="2"/>
    <x v="0"/>
    <x v="0"/>
  </r>
  <r>
    <s v="September 2006"/>
    <n v="50"/>
    <x v="0"/>
    <x v="5"/>
    <x v="0"/>
    <x v="0"/>
    <x v="0"/>
    <x v="0"/>
    <x v="0"/>
    <x v="0"/>
    <x v="0"/>
    <x v="2"/>
    <x v="1"/>
    <x v="3"/>
    <x v="5"/>
    <x v="12"/>
    <x v="15"/>
    <x v="6"/>
    <x v="0"/>
    <x v="2"/>
    <x v="2"/>
    <x v="0"/>
    <x v="0"/>
  </r>
  <r>
    <s v="September 2006"/>
    <n v="50"/>
    <x v="0"/>
    <x v="6"/>
    <x v="0"/>
    <x v="0"/>
    <x v="3"/>
    <x v="0"/>
    <x v="0"/>
    <x v="0"/>
    <x v="0"/>
    <x v="2"/>
    <x v="1"/>
    <x v="3"/>
    <x v="5"/>
    <x v="13"/>
    <x v="21"/>
    <x v="6"/>
    <x v="0"/>
    <x v="2"/>
    <x v="2"/>
    <x v="0"/>
    <x v="0"/>
  </r>
  <r>
    <s v="September 2006"/>
    <n v="50"/>
    <x v="0"/>
    <x v="7"/>
    <x v="0"/>
    <x v="0"/>
    <x v="0"/>
    <x v="0"/>
    <x v="0"/>
    <x v="0"/>
    <x v="0"/>
    <x v="2"/>
    <x v="1"/>
    <x v="3"/>
    <x v="5"/>
    <x v="12"/>
    <x v="18"/>
    <x v="6"/>
    <x v="0"/>
    <x v="2"/>
    <x v="2"/>
    <x v="0"/>
    <x v="0"/>
  </r>
  <r>
    <s v="September 2006"/>
    <n v="50"/>
    <x v="0"/>
    <x v="8"/>
    <x v="0"/>
    <x v="0"/>
    <x v="2"/>
    <x v="0"/>
    <x v="0"/>
    <x v="0"/>
    <x v="0"/>
    <x v="2"/>
    <x v="1"/>
    <x v="3"/>
    <x v="5"/>
    <x v="12"/>
    <x v="15"/>
    <x v="6"/>
    <x v="0"/>
    <x v="2"/>
    <x v="2"/>
    <x v="0"/>
    <x v="0"/>
  </r>
  <r>
    <s v="September 2006"/>
    <n v="50"/>
    <x v="0"/>
    <x v="9"/>
    <x v="0"/>
    <x v="0"/>
    <x v="0"/>
    <x v="0"/>
    <x v="0"/>
    <x v="0"/>
    <x v="0"/>
    <x v="2"/>
    <x v="1"/>
    <x v="3"/>
    <x v="5"/>
    <x v="12"/>
    <x v="16"/>
    <x v="6"/>
    <x v="0"/>
    <x v="2"/>
    <x v="2"/>
    <x v="0"/>
    <x v="0"/>
  </r>
  <r>
    <s v="September 2006"/>
    <n v="50"/>
    <x v="0"/>
    <x v="10"/>
    <x v="0"/>
    <x v="0"/>
    <x v="4"/>
    <x v="0"/>
    <x v="0"/>
    <x v="0"/>
    <x v="0"/>
    <x v="2"/>
    <x v="1"/>
    <x v="3"/>
    <x v="5"/>
    <x v="12"/>
    <x v="21"/>
    <x v="6"/>
    <x v="0"/>
    <x v="2"/>
    <x v="2"/>
    <x v="0"/>
    <x v="0"/>
  </r>
  <r>
    <s v="September 2006"/>
    <n v="50"/>
    <x v="0"/>
    <x v="11"/>
    <x v="0"/>
    <x v="0"/>
    <x v="3"/>
    <x v="0"/>
    <x v="0"/>
    <x v="0"/>
    <x v="0"/>
    <x v="2"/>
    <x v="1"/>
    <x v="3"/>
    <x v="5"/>
    <x v="12"/>
    <x v="19"/>
    <x v="6"/>
    <x v="0"/>
    <x v="2"/>
    <x v="2"/>
    <x v="0"/>
    <x v="0"/>
  </r>
  <r>
    <s v="September 2006"/>
    <n v="50"/>
    <x v="0"/>
    <x v="12"/>
    <x v="0"/>
    <x v="0"/>
    <x v="2"/>
    <x v="0"/>
    <x v="0"/>
    <x v="0"/>
    <x v="0"/>
    <x v="2"/>
    <x v="1"/>
    <x v="3"/>
    <x v="5"/>
    <x v="12"/>
    <x v="16"/>
    <x v="6"/>
    <x v="0"/>
    <x v="2"/>
    <x v="2"/>
    <x v="0"/>
    <x v="0"/>
  </r>
  <r>
    <s v="September 2006"/>
    <n v="50"/>
    <x v="0"/>
    <x v="13"/>
    <x v="0"/>
    <x v="0"/>
    <x v="2"/>
    <x v="0"/>
    <x v="0"/>
    <x v="0"/>
    <x v="0"/>
    <x v="2"/>
    <x v="2"/>
    <x v="3"/>
    <x v="6"/>
    <x v="12"/>
    <x v="15"/>
    <x v="6"/>
    <x v="0"/>
    <x v="2"/>
    <x v="2"/>
    <x v="0"/>
    <x v="0"/>
  </r>
  <r>
    <s v="September 2006"/>
    <n v="50"/>
    <x v="0"/>
    <x v="14"/>
    <x v="0"/>
    <x v="0"/>
    <x v="1"/>
    <x v="0"/>
    <x v="0"/>
    <x v="0"/>
    <x v="0"/>
    <x v="2"/>
    <x v="2"/>
    <x v="3"/>
    <x v="6"/>
    <x v="14"/>
    <x v="17"/>
    <x v="6"/>
    <x v="0"/>
    <x v="2"/>
    <x v="2"/>
    <x v="0"/>
    <x v="0"/>
  </r>
  <r>
    <s v="September 2006"/>
    <n v="50"/>
    <x v="0"/>
    <x v="15"/>
    <x v="0"/>
    <x v="0"/>
    <x v="0"/>
    <x v="0"/>
    <x v="0"/>
    <x v="0"/>
    <x v="0"/>
    <x v="2"/>
    <x v="2"/>
    <x v="3"/>
    <x v="6"/>
    <x v="13"/>
    <x v="24"/>
    <x v="6"/>
    <x v="0"/>
    <x v="2"/>
    <x v="2"/>
    <x v="0"/>
    <x v="0"/>
  </r>
  <r>
    <s v="September 2006"/>
    <n v="50"/>
    <x v="0"/>
    <x v="16"/>
    <x v="0"/>
    <x v="0"/>
    <x v="3"/>
    <x v="0"/>
    <x v="0"/>
    <x v="0"/>
    <x v="0"/>
    <x v="2"/>
    <x v="2"/>
    <x v="3"/>
    <x v="6"/>
    <x v="13"/>
    <x v="21"/>
    <x v="6"/>
    <x v="0"/>
    <x v="2"/>
    <x v="2"/>
    <x v="0"/>
    <x v="0"/>
  </r>
  <r>
    <s v="September 2006"/>
    <n v="50"/>
    <x v="0"/>
    <x v="17"/>
    <x v="0"/>
    <x v="0"/>
    <x v="1"/>
    <x v="0"/>
    <x v="0"/>
    <x v="0"/>
    <x v="0"/>
    <x v="2"/>
    <x v="2"/>
    <x v="3"/>
    <x v="6"/>
    <x v="13"/>
    <x v="23"/>
    <x v="6"/>
    <x v="0"/>
    <x v="2"/>
    <x v="2"/>
    <x v="0"/>
    <x v="0"/>
  </r>
  <r>
    <s v="September 2006"/>
    <n v="50"/>
    <x v="0"/>
    <x v="18"/>
    <x v="0"/>
    <x v="0"/>
    <x v="3"/>
    <x v="0"/>
    <x v="0"/>
    <x v="0"/>
    <x v="0"/>
    <x v="2"/>
    <x v="2"/>
    <x v="3"/>
    <x v="6"/>
    <x v="12"/>
    <x v="16"/>
    <x v="6"/>
    <x v="0"/>
    <x v="2"/>
    <x v="2"/>
    <x v="0"/>
    <x v="0"/>
  </r>
  <r>
    <s v="September 2006"/>
    <n v="50"/>
    <x v="0"/>
    <x v="19"/>
    <x v="0"/>
    <x v="0"/>
    <x v="0"/>
    <x v="0"/>
    <x v="0"/>
    <x v="0"/>
    <x v="0"/>
    <x v="2"/>
    <x v="2"/>
    <x v="3"/>
    <x v="6"/>
    <x v="12"/>
    <x v="19"/>
    <x v="6"/>
    <x v="0"/>
    <x v="2"/>
    <x v="2"/>
    <x v="0"/>
    <x v="0"/>
  </r>
  <r>
    <s v="September 2006"/>
    <n v="50"/>
    <x v="0"/>
    <x v="20"/>
    <x v="0"/>
    <x v="0"/>
    <x v="3"/>
    <x v="0"/>
    <x v="0"/>
    <x v="0"/>
    <x v="0"/>
    <x v="2"/>
    <x v="2"/>
    <x v="3"/>
    <x v="6"/>
    <x v="12"/>
    <x v="15"/>
    <x v="6"/>
    <x v="0"/>
    <x v="2"/>
    <x v="2"/>
    <x v="0"/>
    <x v="0"/>
  </r>
  <r>
    <s v="September 2006"/>
    <n v="50"/>
    <x v="0"/>
    <x v="21"/>
    <x v="0"/>
    <x v="0"/>
    <x v="4"/>
    <x v="0"/>
    <x v="0"/>
    <x v="0"/>
    <x v="0"/>
    <x v="2"/>
    <x v="3"/>
    <x v="3"/>
    <x v="4"/>
    <x v="12"/>
    <x v="15"/>
    <x v="6"/>
    <x v="0"/>
    <x v="2"/>
    <x v="2"/>
    <x v="0"/>
    <x v="0"/>
  </r>
  <r>
    <s v="September 2006"/>
    <n v="50"/>
    <x v="0"/>
    <x v="22"/>
    <x v="0"/>
    <x v="0"/>
    <x v="3"/>
    <x v="0"/>
    <x v="0"/>
    <x v="0"/>
    <x v="0"/>
    <x v="2"/>
    <x v="3"/>
    <x v="3"/>
    <x v="4"/>
    <x v="12"/>
    <x v="20"/>
    <x v="6"/>
    <x v="0"/>
    <x v="2"/>
    <x v="2"/>
    <x v="0"/>
    <x v="0"/>
  </r>
  <r>
    <s v="September 2006"/>
    <n v="50"/>
    <x v="0"/>
    <x v="23"/>
    <x v="0"/>
    <x v="0"/>
    <x v="1"/>
    <x v="0"/>
    <x v="0"/>
    <x v="0"/>
    <x v="0"/>
    <x v="2"/>
    <x v="3"/>
    <x v="3"/>
    <x v="4"/>
    <x v="13"/>
    <x v="23"/>
    <x v="6"/>
    <x v="0"/>
    <x v="2"/>
    <x v="2"/>
    <x v="0"/>
    <x v="0"/>
  </r>
  <r>
    <s v="September 2006"/>
    <n v="50"/>
    <x v="0"/>
    <x v="24"/>
    <x v="0"/>
    <x v="0"/>
    <x v="2"/>
    <x v="0"/>
    <x v="0"/>
    <x v="0"/>
    <x v="0"/>
    <x v="2"/>
    <x v="3"/>
    <x v="3"/>
    <x v="4"/>
    <x v="12"/>
    <x v="18"/>
    <x v="6"/>
    <x v="0"/>
    <x v="2"/>
    <x v="2"/>
    <x v="0"/>
    <x v="0"/>
  </r>
  <r>
    <s v="September 2006"/>
    <n v="50"/>
    <x v="0"/>
    <x v="25"/>
    <x v="0"/>
    <x v="0"/>
    <x v="1"/>
    <x v="0"/>
    <x v="0"/>
    <x v="0"/>
    <x v="0"/>
    <x v="2"/>
    <x v="3"/>
    <x v="3"/>
    <x v="4"/>
    <x v="14"/>
    <x v="17"/>
    <x v="6"/>
    <x v="0"/>
    <x v="2"/>
    <x v="2"/>
    <x v="0"/>
    <x v="0"/>
  </r>
  <r>
    <s v="September 2006"/>
    <n v="50"/>
    <x v="0"/>
    <x v="26"/>
    <x v="0"/>
    <x v="0"/>
    <x v="3"/>
    <x v="0"/>
    <x v="0"/>
    <x v="0"/>
    <x v="0"/>
    <x v="2"/>
    <x v="3"/>
    <x v="3"/>
    <x v="4"/>
    <x v="13"/>
    <x v="21"/>
    <x v="6"/>
    <x v="0"/>
    <x v="2"/>
    <x v="2"/>
    <x v="0"/>
    <x v="0"/>
  </r>
  <r>
    <s v="September 2006"/>
    <n v="50"/>
    <x v="0"/>
    <x v="28"/>
    <x v="0"/>
    <x v="0"/>
    <x v="4"/>
    <x v="0"/>
    <x v="0"/>
    <x v="0"/>
    <x v="0"/>
    <x v="2"/>
    <x v="3"/>
    <x v="3"/>
    <x v="4"/>
    <x v="12"/>
    <x v="16"/>
    <x v="6"/>
    <x v="0"/>
    <x v="2"/>
    <x v="2"/>
    <x v="0"/>
    <x v="0"/>
  </r>
  <r>
    <s v="September 2006"/>
    <n v="50"/>
    <x v="1"/>
    <x v="0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s v="September 2006"/>
    <n v="50"/>
    <x v="1"/>
    <x v="1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s v="September 2006"/>
    <n v="50"/>
    <x v="1"/>
    <x v="2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6"/>
    <n v="50"/>
    <x v="1"/>
    <x v="3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s v="September 2006"/>
    <n v="50"/>
    <x v="1"/>
    <x v="4"/>
    <x v="0"/>
    <x v="0"/>
    <x v="4"/>
    <x v="0"/>
    <x v="0"/>
    <x v="0"/>
    <x v="0"/>
    <x v="1"/>
    <x v="4"/>
    <x v="3"/>
    <x v="2"/>
    <x v="11"/>
    <x v="4"/>
    <x v="5"/>
    <x v="3"/>
    <x v="2"/>
    <x v="2"/>
    <x v="0"/>
    <x v="0"/>
  </r>
  <r>
    <s v="September 2006"/>
    <n v="50"/>
    <x v="1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6"/>
    <n v="50"/>
    <x v="1"/>
    <x v="6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September 2006"/>
    <n v="50"/>
    <x v="1"/>
    <x v="7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s v="September 2006"/>
    <n v="50"/>
    <x v="1"/>
    <x v="8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s v="September 2006"/>
    <n v="50"/>
    <x v="1"/>
    <x v="9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s v="September 2006"/>
    <n v="50"/>
    <x v="1"/>
    <x v="10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s v="September 2006"/>
    <n v="50"/>
    <x v="1"/>
    <x v="11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s v="September 2006"/>
    <n v="50"/>
    <x v="1"/>
    <x v="12"/>
    <x v="0"/>
    <x v="0"/>
    <x v="3"/>
    <x v="0"/>
    <x v="0"/>
    <x v="0"/>
    <x v="0"/>
    <x v="1"/>
    <x v="4"/>
    <x v="3"/>
    <x v="2"/>
    <x v="8"/>
    <x v="11"/>
    <x v="4"/>
    <x v="0"/>
    <x v="2"/>
    <x v="2"/>
    <x v="0"/>
    <x v="0"/>
  </r>
  <r>
    <s v="September 2006"/>
    <n v="50"/>
    <x v="1"/>
    <x v="13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September 2006"/>
    <n v="50"/>
    <x v="1"/>
    <x v="14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s v="September 2006"/>
    <n v="50"/>
    <x v="1"/>
    <x v="15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s v="September 2006"/>
    <n v="50"/>
    <x v="1"/>
    <x v="16"/>
    <x v="0"/>
    <x v="0"/>
    <x v="0"/>
    <x v="0"/>
    <x v="0"/>
    <x v="0"/>
    <x v="0"/>
    <x v="1"/>
    <x v="4"/>
    <x v="3"/>
    <x v="2"/>
    <x v="5"/>
    <x v="3"/>
    <x v="4"/>
    <x v="1"/>
    <x v="2"/>
    <x v="2"/>
    <x v="0"/>
    <x v="0"/>
  </r>
  <r>
    <s v="September 2006"/>
    <n v="50"/>
    <x v="1"/>
    <x v="17"/>
    <x v="0"/>
    <x v="0"/>
    <x v="1"/>
    <x v="0"/>
    <x v="0"/>
    <x v="0"/>
    <x v="0"/>
    <x v="1"/>
    <x v="4"/>
    <x v="3"/>
    <x v="2"/>
    <x v="6"/>
    <x v="4"/>
    <x v="4"/>
    <x v="3"/>
    <x v="2"/>
    <x v="2"/>
    <x v="0"/>
    <x v="0"/>
  </r>
  <r>
    <s v="September 2006"/>
    <n v="50"/>
    <x v="1"/>
    <x v="18"/>
    <x v="0"/>
    <x v="0"/>
    <x v="0"/>
    <x v="0"/>
    <x v="0"/>
    <x v="0"/>
    <x v="0"/>
    <x v="1"/>
    <x v="4"/>
    <x v="3"/>
    <x v="2"/>
    <x v="4"/>
    <x v="8"/>
    <x v="4"/>
    <x v="0"/>
    <x v="2"/>
    <x v="2"/>
    <x v="0"/>
    <x v="0"/>
  </r>
  <r>
    <s v="September 2006"/>
    <n v="50"/>
    <x v="1"/>
    <x v="19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s v="September 2006"/>
    <n v="50"/>
    <x v="1"/>
    <x v="20"/>
    <x v="0"/>
    <x v="0"/>
    <x v="2"/>
    <x v="0"/>
    <x v="0"/>
    <x v="0"/>
    <x v="0"/>
    <x v="1"/>
    <x v="4"/>
    <x v="3"/>
    <x v="2"/>
    <x v="11"/>
    <x v="4"/>
    <x v="4"/>
    <x v="0"/>
    <x v="2"/>
    <x v="2"/>
    <x v="0"/>
    <x v="0"/>
  </r>
  <r>
    <s v="September 2006"/>
    <n v="50"/>
    <x v="1"/>
    <x v="21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September 2006"/>
    <n v="50"/>
    <x v="1"/>
    <x v="22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s v="September 2006"/>
    <n v="50"/>
    <x v="1"/>
    <x v="23"/>
    <x v="0"/>
    <x v="0"/>
    <x v="0"/>
    <x v="0"/>
    <x v="0"/>
    <x v="0"/>
    <x v="0"/>
    <x v="1"/>
    <x v="4"/>
    <x v="3"/>
    <x v="2"/>
    <x v="8"/>
    <x v="5"/>
    <x v="5"/>
    <x v="3"/>
    <x v="2"/>
    <x v="2"/>
    <x v="0"/>
    <x v="0"/>
  </r>
  <r>
    <s v="September 2006"/>
    <n v="50"/>
    <x v="1"/>
    <x v="24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s v="September 2006"/>
    <n v="50"/>
    <x v="2"/>
    <x v="0"/>
    <x v="0"/>
    <x v="0"/>
    <x v="3"/>
    <x v="0"/>
    <x v="0"/>
    <x v="0"/>
    <x v="0"/>
    <x v="0"/>
    <x v="0"/>
    <x v="0"/>
    <x v="0"/>
    <x v="1"/>
    <x v="1"/>
    <x v="2"/>
    <x v="0"/>
    <x v="0"/>
    <x v="1"/>
    <x v="0"/>
    <x v="0"/>
  </r>
  <r>
    <s v="September 2006"/>
    <n v="50"/>
    <x v="2"/>
    <x v="1"/>
    <x v="0"/>
    <x v="0"/>
    <x v="4"/>
    <x v="0"/>
    <x v="0"/>
    <x v="0"/>
    <x v="0"/>
    <x v="0"/>
    <x v="0"/>
    <x v="0"/>
    <x v="0"/>
    <x v="0"/>
    <x v="0"/>
    <x v="2"/>
    <x v="0"/>
    <x v="0"/>
    <x v="1"/>
    <x v="0"/>
    <x v="0"/>
  </r>
  <r>
    <s v="September 2006"/>
    <n v="50"/>
    <x v="2"/>
    <x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</r>
  <r>
    <s v="September 2006"/>
    <n v="50"/>
    <x v="2"/>
    <x v="3"/>
    <x v="0"/>
    <x v="0"/>
    <x v="2"/>
    <x v="0"/>
    <x v="0"/>
    <x v="0"/>
    <x v="0"/>
    <x v="0"/>
    <x v="0"/>
    <x v="0"/>
    <x v="0"/>
    <x v="0"/>
    <x v="1"/>
    <x v="3"/>
    <x v="0"/>
    <x v="0"/>
    <x v="1"/>
    <x v="0"/>
    <x v="0"/>
  </r>
  <r>
    <s v="September 2006"/>
    <n v="50"/>
    <x v="2"/>
    <x v="4"/>
    <x v="0"/>
    <x v="0"/>
    <x v="4"/>
    <x v="0"/>
    <x v="0"/>
    <x v="0"/>
    <x v="0"/>
    <x v="0"/>
    <x v="0"/>
    <x v="0"/>
    <x v="0"/>
    <x v="0"/>
    <x v="0"/>
    <x v="2"/>
    <x v="0"/>
    <x v="0"/>
    <x v="1"/>
    <x v="0"/>
    <x v="0"/>
  </r>
  <r>
    <s v="September 2006"/>
    <n v="50"/>
    <x v="2"/>
    <x v="5"/>
    <x v="0"/>
    <x v="0"/>
    <x v="2"/>
    <x v="0"/>
    <x v="0"/>
    <x v="0"/>
    <x v="0"/>
    <x v="0"/>
    <x v="1"/>
    <x v="2"/>
    <x v="10"/>
    <x v="1"/>
    <x v="1"/>
    <x v="2"/>
    <x v="0"/>
    <x v="0"/>
    <x v="4"/>
    <x v="0"/>
    <x v="0"/>
  </r>
  <r>
    <s v="September 2006"/>
    <n v="50"/>
    <x v="2"/>
    <x v="6"/>
    <x v="0"/>
    <x v="0"/>
    <x v="3"/>
    <x v="0"/>
    <x v="0"/>
    <x v="0"/>
    <x v="0"/>
    <x v="0"/>
    <x v="1"/>
    <x v="2"/>
    <x v="10"/>
    <x v="0"/>
    <x v="0"/>
    <x v="2"/>
    <x v="0"/>
    <x v="0"/>
    <x v="4"/>
    <x v="0"/>
    <x v="0"/>
  </r>
  <r>
    <s v="September 2006"/>
    <n v="50"/>
    <x v="2"/>
    <x v="7"/>
    <x v="0"/>
    <x v="0"/>
    <x v="4"/>
    <x v="0"/>
    <x v="0"/>
    <x v="0"/>
    <x v="0"/>
    <x v="0"/>
    <x v="1"/>
    <x v="2"/>
    <x v="10"/>
    <x v="0"/>
    <x v="1"/>
    <x v="3"/>
    <x v="0"/>
    <x v="0"/>
    <x v="4"/>
    <x v="0"/>
    <x v="0"/>
  </r>
  <r>
    <s v="September 2006"/>
    <n v="50"/>
    <x v="2"/>
    <x v="8"/>
    <x v="0"/>
    <x v="0"/>
    <x v="0"/>
    <x v="0"/>
    <x v="0"/>
    <x v="0"/>
    <x v="0"/>
    <x v="0"/>
    <x v="1"/>
    <x v="2"/>
    <x v="10"/>
    <x v="0"/>
    <x v="0"/>
    <x v="1"/>
    <x v="0"/>
    <x v="0"/>
    <x v="4"/>
    <x v="0"/>
    <x v="0"/>
  </r>
  <r>
    <s v="September 2006"/>
    <n v="50"/>
    <x v="2"/>
    <x v="9"/>
    <x v="0"/>
    <x v="0"/>
    <x v="2"/>
    <x v="0"/>
    <x v="0"/>
    <x v="0"/>
    <x v="0"/>
    <x v="0"/>
    <x v="1"/>
    <x v="2"/>
    <x v="10"/>
    <x v="0"/>
    <x v="0"/>
    <x v="0"/>
    <x v="0"/>
    <x v="0"/>
    <x v="4"/>
    <x v="0"/>
    <x v="0"/>
  </r>
  <r>
    <s v="September 2006"/>
    <n v="50"/>
    <x v="2"/>
    <x v="10"/>
    <x v="0"/>
    <x v="0"/>
    <x v="4"/>
    <x v="0"/>
    <x v="0"/>
    <x v="0"/>
    <x v="0"/>
    <x v="0"/>
    <x v="1"/>
    <x v="2"/>
    <x v="10"/>
    <x v="0"/>
    <x v="0"/>
    <x v="0"/>
    <x v="0"/>
    <x v="0"/>
    <x v="4"/>
    <x v="0"/>
    <x v="0"/>
  </r>
  <r>
    <s v="September 2006"/>
    <n v="50"/>
    <x v="2"/>
    <x v="11"/>
    <x v="0"/>
    <x v="0"/>
    <x v="4"/>
    <x v="0"/>
    <x v="0"/>
    <x v="0"/>
    <x v="0"/>
    <x v="0"/>
    <x v="2"/>
    <x v="0"/>
    <x v="9"/>
    <x v="1"/>
    <x v="1"/>
    <x v="2"/>
    <x v="0"/>
    <x v="0"/>
    <x v="1"/>
    <x v="3"/>
    <x v="0"/>
  </r>
  <r>
    <s v="September 2006"/>
    <n v="50"/>
    <x v="2"/>
    <x v="12"/>
    <x v="0"/>
    <x v="0"/>
    <x v="4"/>
    <x v="0"/>
    <x v="0"/>
    <x v="0"/>
    <x v="0"/>
    <x v="0"/>
    <x v="2"/>
    <x v="0"/>
    <x v="9"/>
    <x v="0"/>
    <x v="1"/>
    <x v="2"/>
    <x v="0"/>
    <x v="0"/>
    <x v="1"/>
    <x v="3"/>
    <x v="0"/>
  </r>
  <r>
    <s v="September 2006"/>
    <n v="50"/>
    <x v="2"/>
    <x v="13"/>
    <x v="0"/>
    <x v="0"/>
    <x v="1"/>
    <x v="0"/>
    <x v="0"/>
    <x v="0"/>
    <x v="0"/>
    <x v="0"/>
    <x v="2"/>
    <x v="0"/>
    <x v="9"/>
    <x v="0"/>
    <x v="1"/>
    <x v="3"/>
    <x v="0"/>
    <x v="0"/>
    <x v="1"/>
    <x v="3"/>
    <x v="0"/>
  </r>
  <r>
    <s v="September 2006"/>
    <n v="50"/>
    <x v="2"/>
    <x v="14"/>
    <x v="0"/>
    <x v="0"/>
    <x v="0"/>
    <x v="0"/>
    <x v="0"/>
    <x v="0"/>
    <x v="0"/>
    <x v="0"/>
    <x v="2"/>
    <x v="0"/>
    <x v="9"/>
    <x v="0"/>
    <x v="1"/>
    <x v="0"/>
    <x v="0"/>
    <x v="0"/>
    <x v="1"/>
    <x v="3"/>
    <x v="0"/>
  </r>
  <r>
    <s v="September 2006"/>
    <n v="50"/>
    <x v="2"/>
    <x v="15"/>
    <x v="0"/>
    <x v="0"/>
    <x v="2"/>
    <x v="0"/>
    <x v="0"/>
    <x v="0"/>
    <x v="0"/>
    <x v="0"/>
    <x v="2"/>
    <x v="0"/>
    <x v="9"/>
    <x v="0"/>
    <x v="0"/>
    <x v="1"/>
    <x v="0"/>
    <x v="0"/>
    <x v="1"/>
    <x v="3"/>
    <x v="0"/>
  </r>
  <r>
    <s v="September 2006"/>
    <n v="50"/>
    <x v="2"/>
    <x v="16"/>
    <x v="0"/>
    <x v="0"/>
    <x v="2"/>
    <x v="0"/>
    <x v="0"/>
    <x v="0"/>
    <x v="0"/>
    <x v="0"/>
    <x v="2"/>
    <x v="0"/>
    <x v="9"/>
    <x v="0"/>
    <x v="0"/>
    <x v="0"/>
    <x v="0"/>
    <x v="0"/>
    <x v="1"/>
    <x v="3"/>
    <x v="0"/>
  </r>
  <r>
    <s v="September 2006"/>
    <n v="50"/>
    <x v="2"/>
    <x v="17"/>
    <x v="0"/>
    <x v="0"/>
    <x v="4"/>
    <x v="0"/>
    <x v="0"/>
    <x v="0"/>
    <x v="0"/>
    <x v="0"/>
    <x v="3"/>
    <x v="1"/>
    <x v="12"/>
    <x v="1"/>
    <x v="1"/>
    <x v="2"/>
    <x v="0"/>
    <x v="4"/>
    <x v="5"/>
    <x v="0"/>
    <x v="0"/>
  </r>
  <r>
    <s v="September 2006"/>
    <n v="50"/>
    <x v="2"/>
    <x v="18"/>
    <x v="0"/>
    <x v="0"/>
    <x v="3"/>
    <x v="0"/>
    <x v="0"/>
    <x v="0"/>
    <x v="0"/>
    <x v="0"/>
    <x v="3"/>
    <x v="1"/>
    <x v="12"/>
    <x v="0"/>
    <x v="0"/>
    <x v="2"/>
    <x v="0"/>
    <x v="4"/>
    <x v="5"/>
    <x v="0"/>
    <x v="0"/>
  </r>
  <r>
    <s v="September 2006"/>
    <n v="50"/>
    <x v="2"/>
    <x v="19"/>
    <x v="0"/>
    <x v="0"/>
    <x v="2"/>
    <x v="0"/>
    <x v="0"/>
    <x v="0"/>
    <x v="0"/>
    <x v="0"/>
    <x v="3"/>
    <x v="1"/>
    <x v="12"/>
    <x v="0"/>
    <x v="0"/>
    <x v="0"/>
    <x v="0"/>
    <x v="4"/>
    <x v="5"/>
    <x v="0"/>
    <x v="0"/>
  </r>
  <r>
    <s v="September 2006"/>
    <n v="50"/>
    <x v="2"/>
    <x v="20"/>
    <x v="0"/>
    <x v="0"/>
    <x v="3"/>
    <x v="0"/>
    <x v="0"/>
    <x v="0"/>
    <x v="0"/>
    <x v="0"/>
    <x v="3"/>
    <x v="1"/>
    <x v="12"/>
    <x v="3"/>
    <x v="1"/>
    <x v="2"/>
    <x v="0"/>
    <x v="4"/>
    <x v="5"/>
    <x v="0"/>
    <x v="0"/>
  </r>
  <r>
    <s v="September 2006"/>
    <n v="50"/>
    <x v="2"/>
    <x v="21"/>
    <x v="0"/>
    <x v="0"/>
    <x v="0"/>
    <x v="0"/>
    <x v="0"/>
    <x v="0"/>
    <x v="0"/>
    <x v="0"/>
    <x v="3"/>
    <x v="1"/>
    <x v="12"/>
    <x v="0"/>
    <x v="0"/>
    <x v="2"/>
    <x v="0"/>
    <x v="4"/>
    <x v="5"/>
    <x v="0"/>
    <x v="0"/>
  </r>
  <r>
    <s v="September 2006"/>
    <n v="50"/>
    <x v="3"/>
    <x v="0"/>
    <x v="0"/>
    <x v="0"/>
    <x v="2"/>
    <x v="0"/>
    <x v="0"/>
    <x v="0"/>
    <x v="0"/>
    <x v="1"/>
    <x v="4"/>
    <x v="3"/>
    <x v="2"/>
    <x v="6"/>
    <x v="4"/>
    <x v="4"/>
    <x v="3"/>
    <x v="2"/>
    <x v="2"/>
    <x v="0"/>
    <x v="0"/>
  </r>
  <r>
    <s v="September 2006"/>
    <n v="50"/>
    <x v="3"/>
    <x v="1"/>
    <x v="0"/>
    <x v="0"/>
    <x v="1"/>
    <x v="0"/>
    <x v="0"/>
    <x v="0"/>
    <x v="0"/>
    <x v="1"/>
    <x v="4"/>
    <x v="3"/>
    <x v="2"/>
    <x v="7"/>
    <x v="4"/>
    <x v="4"/>
    <x v="1"/>
    <x v="2"/>
    <x v="2"/>
    <x v="0"/>
    <x v="0"/>
  </r>
  <r>
    <s v="September 2006"/>
    <n v="50"/>
    <x v="3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s v="September 2006"/>
    <n v="50"/>
    <x v="3"/>
    <x v="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6"/>
    <n v="50"/>
    <x v="3"/>
    <x v="4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s v="September 2006"/>
    <n v="50"/>
    <x v="3"/>
    <x v="5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s v="September 2006"/>
    <n v="50"/>
    <x v="3"/>
    <x v="6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6"/>
    <n v="50"/>
    <x v="3"/>
    <x v="7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s v="September 2006"/>
    <n v="50"/>
    <x v="3"/>
    <x v="8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s v="September 2006"/>
    <n v="50"/>
    <x v="3"/>
    <x v="9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s v="September 2006"/>
    <n v="50"/>
    <x v="3"/>
    <x v="10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s v="September 2006"/>
    <n v="50"/>
    <x v="3"/>
    <x v="11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s v="September 2006"/>
    <n v="50"/>
    <x v="3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September 2006"/>
    <n v="50"/>
    <x v="3"/>
    <x v="13"/>
    <x v="0"/>
    <x v="0"/>
    <x v="3"/>
    <x v="0"/>
    <x v="0"/>
    <x v="0"/>
    <x v="0"/>
    <x v="1"/>
    <x v="4"/>
    <x v="3"/>
    <x v="2"/>
    <x v="5"/>
    <x v="9"/>
    <x v="4"/>
    <x v="1"/>
    <x v="2"/>
    <x v="2"/>
    <x v="0"/>
    <x v="0"/>
  </r>
  <r>
    <s v="September 2006"/>
    <n v="50"/>
    <x v="3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September 2006"/>
    <n v="50"/>
    <x v="3"/>
    <x v="15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s v="September 2006"/>
    <n v="50"/>
    <x v="3"/>
    <x v="16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6"/>
    <n v="50"/>
    <x v="3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s v="September 2006"/>
    <n v="50"/>
    <x v="3"/>
    <x v="18"/>
    <x v="0"/>
    <x v="0"/>
    <x v="0"/>
    <x v="0"/>
    <x v="0"/>
    <x v="0"/>
    <x v="0"/>
    <x v="1"/>
    <x v="4"/>
    <x v="3"/>
    <x v="2"/>
    <x v="7"/>
    <x v="4"/>
    <x v="4"/>
    <x v="2"/>
    <x v="2"/>
    <x v="2"/>
    <x v="0"/>
    <x v="0"/>
  </r>
  <r>
    <s v="September 2006"/>
    <n v="50"/>
    <x v="3"/>
    <x v="19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s v="September 2006"/>
    <n v="50"/>
    <x v="3"/>
    <x v="20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s v="September 2006"/>
    <n v="50"/>
    <x v="3"/>
    <x v="21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s v="September 2006"/>
    <n v="50"/>
    <x v="3"/>
    <x v="22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s v="September 2006"/>
    <n v="50"/>
    <x v="3"/>
    <x v="23"/>
    <x v="0"/>
    <x v="0"/>
    <x v="3"/>
    <x v="0"/>
    <x v="0"/>
    <x v="0"/>
    <x v="0"/>
    <x v="1"/>
    <x v="4"/>
    <x v="3"/>
    <x v="2"/>
    <x v="5"/>
    <x v="3"/>
    <x v="4"/>
    <x v="3"/>
    <x v="2"/>
    <x v="2"/>
    <x v="0"/>
    <x v="0"/>
  </r>
  <r>
    <s v="September 2006"/>
    <n v="50"/>
    <x v="3"/>
    <x v="24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December 2006"/>
    <n v="51"/>
    <x v="0"/>
    <x v="0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December 2006"/>
    <n v="51"/>
    <x v="0"/>
    <x v="1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December 2006"/>
    <n v="51"/>
    <x v="0"/>
    <x v="2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s v="December 2006"/>
    <n v="51"/>
    <x v="0"/>
    <x v="3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December 2006"/>
    <n v="51"/>
    <x v="0"/>
    <x v="4"/>
    <x v="0"/>
    <x v="0"/>
    <x v="3"/>
    <x v="0"/>
    <x v="0"/>
    <x v="0"/>
    <x v="0"/>
    <x v="1"/>
    <x v="4"/>
    <x v="3"/>
    <x v="2"/>
    <x v="5"/>
    <x v="9"/>
    <x v="4"/>
    <x v="1"/>
    <x v="2"/>
    <x v="2"/>
    <x v="0"/>
    <x v="0"/>
  </r>
  <r>
    <s v="December 2006"/>
    <n v="51"/>
    <x v="0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December 2006"/>
    <n v="51"/>
    <x v="0"/>
    <x v="6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s v="December 2006"/>
    <n v="51"/>
    <x v="0"/>
    <x v="7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s v="December 2006"/>
    <n v="51"/>
    <x v="0"/>
    <x v="8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s v="December 2006"/>
    <n v="51"/>
    <x v="0"/>
    <x v="9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December 2006"/>
    <n v="51"/>
    <x v="0"/>
    <x v="10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December 2006"/>
    <n v="51"/>
    <x v="0"/>
    <x v="11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December 2006"/>
    <n v="51"/>
    <x v="0"/>
    <x v="12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s v="December 2006"/>
    <n v="51"/>
    <x v="0"/>
    <x v="13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s v="December 2006"/>
    <n v="51"/>
    <x v="0"/>
    <x v="14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December 2006"/>
    <n v="51"/>
    <x v="0"/>
    <x v="15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December 2006"/>
    <n v="51"/>
    <x v="0"/>
    <x v="16"/>
    <x v="0"/>
    <x v="0"/>
    <x v="1"/>
    <x v="0"/>
    <x v="0"/>
    <x v="0"/>
    <x v="0"/>
    <x v="1"/>
    <x v="4"/>
    <x v="3"/>
    <x v="2"/>
    <x v="10"/>
    <x v="7"/>
    <x v="4"/>
    <x v="1"/>
    <x v="2"/>
    <x v="2"/>
    <x v="0"/>
    <x v="0"/>
  </r>
  <r>
    <s v="December 2006"/>
    <n v="51"/>
    <x v="0"/>
    <x v="17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s v="December 2006"/>
    <n v="51"/>
    <x v="0"/>
    <x v="18"/>
    <x v="0"/>
    <x v="0"/>
    <x v="4"/>
    <x v="0"/>
    <x v="0"/>
    <x v="0"/>
    <x v="0"/>
    <x v="1"/>
    <x v="4"/>
    <x v="3"/>
    <x v="2"/>
    <x v="9"/>
    <x v="6"/>
    <x v="4"/>
    <x v="0"/>
    <x v="2"/>
    <x v="2"/>
    <x v="0"/>
    <x v="0"/>
  </r>
  <r>
    <s v="December 2006"/>
    <n v="51"/>
    <x v="0"/>
    <x v="19"/>
    <x v="0"/>
    <x v="0"/>
    <x v="4"/>
    <x v="0"/>
    <x v="0"/>
    <x v="0"/>
    <x v="0"/>
    <x v="1"/>
    <x v="4"/>
    <x v="3"/>
    <x v="2"/>
    <x v="5"/>
    <x v="3"/>
    <x v="4"/>
    <x v="1"/>
    <x v="2"/>
    <x v="2"/>
    <x v="0"/>
    <x v="0"/>
  </r>
  <r>
    <s v="December 2006"/>
    <n v="51"/>
    <x v="0"/>
    <x v="20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December 2006"/>
    <n v="51"/>
    <x v="0"/>
    <x v="21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s v="December 2006"/>
    <n v="51"/>
    <x v="0"/>
    <x v="22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s v="December 2006"/>
    <n v="51"/>
    <x v="0"/>
    <x v="23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s v="December 2006"/>
    <n v="51"/>
    <x v="0"/>
    <x v="24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s v="December 2006"/>
    <n v="51"/>
    <x v="1"/>
    <x v="0"/>
    <x v="0"/>
    <x v="0"/>
    <x v="4"/>
    <x v="0"/>
    <x v="0"/>
    <x v="0"/>
    <x v="0"/>
    <x v="2"/>
    <x v="0"/>
    <x v="3"/>
    <x v="3"/>
    <x v="12"/>
    <x v="23"/>
    <x v="6"/>
    <x v="0"/>
    <x v="2"/>
    <x v="2"/>
    <x v="0"/>
    <x v="0"/>
  </r>
  <r>
    <s v="December 2006"/>
    <n v="51"/>
    <x v="1"/>
    <x v="1"/>
    <x v="0"/>
    <x v="0"/>
    <x v="4"/>
    <x v="0"/>
    <x v="0"/>
    <x v="0"/>
    <x v="0"/>
    <x v="2"/>
    <x v="0"/>
    <x v="3"/>
    <x v="3"/>
    <x v="14"/>
    <x v="17"/>
    <x v="6"/>
    <x v="0"/>
    <x v="2"/>
    <x v="2"/>
    <x v="0"/>
    <x v="0"/>
  </r>
  <r>
    <s v="December 2006"/>
    <n v="51"/>
    <x v="1"/>
    <x v="2"/>
    <x v="0"/>
    <x v="0"/>
    <x v="2"/>
    <x v="0"/>
    <x v="0"/>
    <x v="0"/>
    <x v="0"/>
    <x v="2"/>
    <x v="0"/>
    <x v="3"/>
    <x v="3"/>
    <x v="13"/>
    <x v="21"/>
    <x v="6"/>
    <x v="0"/>
    <x v="2"/>
    <x v="2"/>
    <x v="0"/>
    <x v="0"/>
  </r>
  <r>
    <s v="December 2006"/>
    <n v="51"/>
    <x v="1"/>
    <x v="3"/>
    <x v="0"/>
    <x v="0"/>
    <x v="0"/>
    <x v="0"/>
    <x v="0"/>
    <x v="0"/>
    <x v="0"/>
    <x v="2"/>
    <x v="0"/>
    <x v="3"/>
    <x v="3"/>
    <x v="14"/>
    <x v="17"/>
    <x v="6"/>
    <x v="0"/>
    <x v="2"/>
    <x v="2"/>
    <x v="0"/>
    <x v="0"/>
  </r>
  <r>
    <s v="December 2006"/>
    <n v="51"/>
    <x v="1"/>
    <x v="4"/>
    <x v="0"/>
    <x v="0"/>
    <x v="1"/>
    <x v="0"/>
    <x v="0"/>
    <x v="0"/>
    <x v="0"/>
    <x v="2"/>
    <x v="0"/>
    <x v="3"/>
    <x v="3"/>
    <x v="13"/>
    <x v="20"/>
    <x v="6"/>
    <x v="0"/>
    <x v="2"/>
    <x v="2"/>
    <x v="0"/>
    <x v="0"/>
  </r>
  <r>
    <s v="December 2006"/>
    <n v="51"/>
    <x v="1"/>
    <x v="5"/>
    <x v="0"/>
    <x v="0"/>
    <x v="0"/>
    <x v="0"/>
    <x v="0"/>
    <x v="0"/>
    <x v="0"/>
    <x v="2"/>
    <x v="0"/>
    <x v="3"/>
    <x v="3"/>
    <x v="12"/>
    <x v="18"/>
    <x v="6"/>
    <x v="0"/>
    <x v="2"/>
    <x v="2"/>
    <x v="0"/>
    <x v="0"/>
  </r>
  <r>
    <s v="December 2006"/>
    <n v="51"/>
    <x v="1"/>
    <x v="6"/>
    <x v="0"/>
    <x v="0"/>
    <x v="3"/>
    <x v="0"/>
    <x v="0"/>
    <x v="0"/>
    <x v="0"/>
    <x v="2"/>
    <x v="0"/>
    <x v="3"/>
    <x v="3"/>
    <x v="13"/>
    <x v="21"/>
    <x v="6"/>
    <x v="0"/>
    <x v="2"/>
    <x v="2"/>
    <x v="0"/>
    <x v="0"/>
  </r>
  <r>
    <s v="December 2006"/>
    <n v="51"/>
    <x v="1"/>
    <x v="7"/>
    <x v="0"/>
    <x v="0"/>
    <x v="2"/>
    <x v="0"/>
    <x v="0"/>
    <x v="0"/>
    <x v="0"/>
    <x v="2"/>
    <x v="1"/>
    <x v="3"/>
    <x v="4"/>
    <x v="12"/>
    <x v="15"/>
    <x v="6"/>
    <x v="0"/>
    <x v="2"/>
    <x v="2"/>
    <x v="0"/>
    <x v="0"/>
  </r>
  <r>
    <s v="December 2006"/>
    <n v="51"/>
    <x v="1"/>
    <x v="8"/>
    <x v="0"/>
    <x v="0"/>
    <x v="4"/>
    <x v="0"/>
    <x v="0"/>
    <x v="0"/>
    <x v="0"/>
    <x v="2"/>
    <x v="1"/>
    <x v="3"/>
    <x v="4"/>
    <x v="13"/>
    <x v="24"/>
    <x v="6"/>
    <x v="0"/>
    <x v="2"/>
    <x v="2"/>
    <x v="0"/>
    <x v="0"/>
  </r>
  <r>
    <s v="December 2006"/>
    <n v="51"/>
    <x v="1"/>
    <x v="9"/>
    <x v="0"/>
    <x v="0"/>
    <x v="3"/>
    <x v="0"/>
    <x v="0"/>
    <x v="0"/>
    <x v="0"/>
    <x v="2"/>
    <x v="1"/>
    <x v="3"/>
    <x v="4"/>
    <x v="13"/>
    <x v="20"/>
    <x v="6"/>
    <x v="0"/>
    <x v="2"/>
    <x v="2"/>
    <x v="0"/>
    <x v="0"/>
  </r>
  <r>
    <s v="December 2006"/>
    <n v="51"/>
    <x v="1"/>
    <x v="10"/>
    <x v="0"/>
    <x v="0"/>
    <x v="1"/>
    <x v="0"/>
    <x v="0"/>
    <x v="0"/>
    <x v="0"/>
    <x v="2"/>
    <x v="1"/>
    <x v="3"/>
    <x v="4"/>
    <x v="12"/>
    <x v="19"/>
    <x v="6"/>
    <x v="0"/>
    <x v="2"/>
    <x v="2"/>
    <x v="0"/>
    <x v="0"/>
  </r>
  <r>
    <s v="December 2006"/>
    <n v="51"/>
    <x v="1"/>
    <x v="11"/>
    <x v="0"/>
    <x v="0"/>
    <x v="4"/>
    <x v="0"/>
    <x v="0"/>
    <x v="0"/>
    <x v="0"/>
    <x v="2"/>
    <x v="1"/>
    <x v="3"/>
    <x v="4"/>
    <x v="14"/>
    <x v="17"/>
    <x v="6"/>
    <x v="0"/>
    <x v="2"/>
    <x v="2"/>
    <x v="0"/>
    <x v="0"/>
  </r>
  <r>
    <s v="December 2006"/>
    <n v="51"/>
    <x v="1"/>
    <x v="12"/>
    <x v="0"/>
    <x v="0"/>
    <x v="0"/>
    <x v="0"/>
    <x v="0"/>
    <x v="0"/>
    <x v="0"/>
    <x v="2"/>
    <x v="1"/>
    <x v="3"/>
    <x v="4"/>
    <x v="12"/>
    <x v="16"/>
    <x v="6"/>
    <x v="0"/>
    <x v="2"/>
    <x v="2"/>
    <x v="0"/>
    <x v="0"/>
  </r>
  <r>
    <s v="December 2006"/>
    <n v="51"/>
    <x v="1"/>
    <x v="13"/>
    <x v="0"/>
    <x v="0"/>
    <x v="1"/>
    <x v="0"/>
    <x v="0"/>
    <x v="0"/>
    <x v="0"/>
    <x v="2"/>
    <x v="2"/>
    <x v="3"/>
    <x v="6"/>
    <x v="12"/>
    <x v="15"/>
    <x v="6"/>
    <x v="0"/>
    <x v="2"/>
    <x v="2"/>
    <x v="0"/>
    <x v="0"/>
  </r>
  <r>
    <s v="December 2006"/>
    <n v="51"/>
    <x v="1"/>
    <x v="14"/>
    <x v="0"/>
    <x v="0"/>
    <x v="4"/>
    <x v="0"/>
    <x v="0"/>
    <x v="0"/>
    <x v="0"/>
    <x v="2"/>
    <x v="2"/>
    <x v="3"/>
    <x v="6"/>
    <x v="12"/>
    <x v="20"/>
    <x v="6"/>
    <x v="0"/>
    <x v="2"/>
    <x v="2"/>
    <x v="0"/>
    <x v="0"/>
  </r>
  <r>
    <s v="December 2006"/>
    <n v="51"/>
    <x v="1"/>
    <x v="15"/>
    <x v="0"/>
    <x v="0"/>
    <x v="1"/>
    <x v="0"/>
    <x v="0"/>
    <x v="0"/>
    <x v="0"/>
    <x v="2"/>
    <x v="2"/>
    <x v="3"/>
    <x v="6"/>
    <x v="12"/>
    <x v="19"/>
    <x v="6"/>
    <x v="0"/>
    <x v="2"/>
    <x v="2"/>
    <x v="0"/>
    <x v="0"/>
  </r>
  <r>
    <s v="December 2006"/>
    <n v="51"/>
    <x v="1"/>
    <x v="16"/>
    <x v="0"/>
    <x v="0"/>
    <x v="3"/>
    <x v="0"/>
    <x v="0"/>
    <x v="0"/>
    <x v="0"/>
    <x v="2"/>
    <x v="2"/>
    <x v="3"/>
    <x v="6"/>
    <x v="12"/>
    <x v="20"/>
    <x v="6"/>
    <x v="0"/>
    <x v="2"/>
    <x v="2"/>
    <x v="0"/>
    <x v="0"/>
  </r>
  <r>
    <s v="December 2006"/>
    <n v="51"/>
    <x v="1"/>
    <x v="17"/>
    <x v="0"/>
    <x v="0"/>
    <x v="2"/>
    <x v="0"/>
    <x v="0"/>
    <x v="0"/>
    <x v="0"/>
    <x v="2"/>
    <x v="2"/>
    <x v="3"/>
    <x v="6"/>
    <x v="13"/>
    <x v="21"/>
    <x v="6"/>
    <x v="0"/>
    <x v="2"/>
    <x v="2"/>
    <x v="0"/>
    <x v="0"/>
  </r>
  <r>
    <s v="December 2006"/>
    <n v="51"/>
    <x v="1"/>
    <x v="18"/>
    <x v="0"/>
    <x v="0"/>
    <x v="4"/>
    <x v="0"/>
    <x v="0"/>
    <x v="0"/>
    <x v="0"/>
    <x v="2"/>
    <x v="2"/>
    <x v="3"/>
    <x v="6"/>
    <x v="14"/>
    <x v="17"/>
    <x v="6"/>
    <x v="0"/>
    <x v="2"/>
    <x v="2"/>
    <x v="0"/>
    <x v="0"/>
  </r>
  <r>
    <s v="December 2006"/>
    <n v="51"/>
    <x v="1"/>
    <x v="19"/>
    <x v="0"/>
    <x v="0"/>
    <x v="0"/>
    <x v="0"/>
    <x v="0"/>
    <x v="0"/>
    <x v="0"/>
    <x v="2"/>
    <x v="2"/>
    <x v="3"/>
    <x v="6"/>
    <x v="12"/>
    <x v="16"/>
    <x v="6"/>
    <x v="0"/>
    <x v="2"/>
    <x v="2"/>
    <x v="0"/>
    <x v="0"/>
  </r>
  <r>
    <s v="December 2006"/>
    <n v="51"/>
    <x v="1"/>
    <x v="20"/>
    <x v="0"/>
    <x v="0"/>
    <x v="0"/>
    <x v="0"/>
    <x v="0"/>
    <x v="0"/>
    <x v="0"/>
    <x v="2"/>
    <x v="3"/>
    <x v="3"/>
    <x v="5"/>
    <x v="12"/>
    <x v="15"/>
    <x v="6"/>
    <x v="0"/>
    <x v="2"/>
    <x v="2"/>
    <x v="0"/>
    <x v="0"/>
  </r>
  <r>
    <s v="December 2006"/>
    <n v="51"/>
    <x v="1"/>
    <x v="21"/>
    <x v="0"/>
    <x v="0"/>
    <x v="0"/>
    <x v="0"/>
    <x v="0"/>
    <x v="0"/>
    <x v="0"/>
    <x v="2"/>
    <x v="3"/>
    <x v="3"/>
    <x v="5"/>
    <x v="12"/>
    <x v="20"/>
    <x v="6"/>
    <x v="0"/>
    <x v="2"/>
    <x v="2"/>
    <x v="0"/>
    <x v="0"/>
  </r>
  <r>
    <s v="December 2006"/>
    <n v="51"/>
    <x v="1"/>
    <x v="22"/>
    <x v="0"/>
    <x v="0"/>
    <x v="4"/>
    <x v="0"/>
    <x v="0"/>
    <x v="0"/>
    <x v="0"/>
    <x v="2"/>
    <x v="3"/>
    <x v="3"/>
    <x v="5"/>
    <x v="12"/>
    <x v="15"/>
    <x v="6"/>
    <x v="0"/>
    <x v="2"/>
    <x v="2"/>
    <x v="0"/>
    <x v="0"/>
  </r>
  <r>
    <s v="December 2006"/>
    <n v="51"/>
    <x v="1"/>
    <x v="23"/>
    <x v="0"/>
    <x v="0"/>
    <x v="2"/>
    <x v="0"/>
    <x v="0"/>
    <x v="0"/>
    <x v="0"/>
    <x v="2"/>
    <x v="3"/>
    <x v="3"/>
    <x v="5"/>
    <x v="12"/>
    <x v="18"/>
    <x v="6"/>
    <x v="0"/>
    <x v="2"/>
    <x v="2"/>
    <x v="0"/>
    <x v="0"/>
  </r>
  <r>
    <s v="December 2006"/>
    <n v="51"/>
    <x v="1"/>
    <x v="24"/>
    <x v="0"/>
    <x v="0"/>
    <x v="3"/>
    <x v="0"/>
    <x v="0"/>
    <x v="0"/>
    <x v="0"/>
    <x v="2"/>
    <x v="3"/>
    <x v="3"/>
    <x v="5"/>
    <x v="13"/>
    <x v="24"/>
    <x v="6"/>
    <x v="0"/>
    <x v="2"/>
    <x v="2"/>
    <x v="0"/>
    <x v="0"/>
  </r>
  <r>
    <s v="December 2006"/>
    <n v="51"/>
    <x v="1"/>
    <x v="25"/>
    <x v="0"/>
    <x v="0"/>
    <x v="1"/>
    <x v="0"/>
    <x v="0"/>
    <x v="0"/>
    <x v="0"/>
    <x v="2"/>
    <x v="3"/>
    <x v="3"/>
    <x v="5"/>
    <x v="13"/>
    <x v="21"/>
    <x v="6"/>
    <x v="0"/>
    <x v="2"/>
    <x v="2"/>
    <x v="0"/>
    <x v="0"/>
  </r>
  <r>
    <s v="December 2006"/>
    <n v="51"/>
    <x v="1"/>
    <x v="26"/>
    <x v="0"/>
    <x v="0"/>
    <x v="1"/>
    <x v="0"/>
    <x v="0"/>
    <x v="0"/>
    <x v="0"/>
    <x v="2"/>
    <x v="3"/>
    <x v="3"/>
    <x v="5"/>
    <x v="14"/>
    <x v="17"/>
    <x v="6"/>
    <x v="0"/>
    <x v="2"/>
    <x v="2"/>
    <x v="0"/>
    <x v="0"/>
  </r>
  <r>
    <s v="December 2006"/>
    <n v="51"/>
    <x v="1"/>
    <x v="28"/>
    <x v="0"/>
    <x v="0"/>
    <x v="4"/>
    <x v="0"/>
    <x v="0"/>
    <x v="0"/>
    <x v="0"/>
    <x v="2"/>
    <x v="3"/>
    <x v="3"/>
    <x v="5"/>
    <x v="13"/>
    <x v="20"/>
    <x v="6"/>
    <x v="0"/>
    <x v="2"/>
    <x v="2"/>
    <x v="0"/>
    <x v="0"/>
  </r>
  <r>
    <s v="December 2006"/>
    <n v="51"/>
    <x v="2"/>
    <x v="0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s v="December 2006"/>
    <n v="51"/>
    <x v="2"/>
    <x v="1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6"/>
    <n v="51"/>
    <x v="2"/>
    <x v="2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s v="December 2006"/>
    <n v="51"/>
    <x v="2"/>
    <x v="3"/>
    <x v="0"/>
    <x v="0"/>
    <x v="4"/>
    <x v="0"/>
    <x v="0"/>
    <x v="0"/>
    <x v="0"/>
    <x v="1"/>
    <x v="4"/>
    <x v="3"/>
    <x v="2"/>
    <x v="7"/>
    <x v="4"/>
    <x v="4"/>
    <x v="2"/>
    <x v="2"/>
    <x v="2"/>
    <x v="0"/>
    <x v="0"/>
  </r>
  <r>
    <s v="December 2006"/>
    <n v="51"/>
    <x v="2"/>
    <x v="4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December 2006"/>
    <n v="51"/>
    <x v="2"/>
    <x v="5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December 2006"/>
    <n v="51"/>
    <x v="2"/>
    <x v="6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s v="December 2006"/>
    <n v="51"/>
    <x v="2"/>
    <x v="7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s v="December 2006"/>
    <n v="51"/>
    <x v="2"/>
    <x v="8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s v="December 2006"/>
    <n v="51"/>
    <x v="2"/>
    <x v="9"/>
    <x v="0"/>
    <x v="0"/>
    <x v="2"/>
    <x v="0"/>
    <x v="0"/>
    <x v="0"/>
    <x v="0"/>
    <x v="1"/>
    <x v="4"/>
    <x v="3"/>
    <x v="2"/>
    <x v="11"/>
    <x v="4"/>
    <x v="4"/>
    <x v="0"/>
    <x v="2"/>
    <x v="2"/>
    <x v="0"/>
    <x v="0"/>
  </r>
  <r>
    <s v="December 2006"/>
    <n v="51"/>
    <x v="2"/>
    <x v="10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s v="December 2006"/>
    <n v="51"/>
    <x v="2"/>
    <x v="11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December 2006"/>
    <n v="51"/>
    <x v="2"/>
    <x v="1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s v="December 2006"/>
    <n v="51"/>
    <x v="2"/>
    <x v="13"/>
    <x v="0"/>
    <x v="0"/>
    <x v="1"/>
    <x v="0"/>
    <x v="0"/>
    <x v="0"/>
    <x v="0"/>
    <x v="1"/>
    <x v="4"/>
    <x v="3"/>
    <x v="2"/>
    <x v="6"/>
    <x v="4"/>
    <x v="4"/>
    <x v="4"/>
    <x v="2"/>
    <x v="2"/>
    <x v="0"/>
    <x v="0"/>
  </r>
  <r>
    <s v="December 2006"/>
    <n v="51"/>
    <x v="2"/>
    <x v="14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6"/>
    <n v="51"/>
    <x v="2"/>
    <x v="15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December 2006"/>
    <n v="51"/>
    <x v="2"/>
    <x v="16"/>
    <x v="0"/>
    <x v="0"/>
    <x v="3"/>
    <x v="0"/>
    <x v="0"/>
    <x v="0"/>
    <x v="0"/>
    <x v="1"/>
    <x v="4"/>
    <x v="3"/>
    <x v="2"/>
    <x v="7"/>
    <x v="4"/>
    <x v="4"/>
    <x v="2"/>
    <x v="2"/>
    <x v="2"/>
    <x v="0"/>
    <x v="0"/>
  </r>
  <r>
    <s v="December 2006"/>
    <n v="51"/>
    <x v="2"/>
    <x v="17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6"/>
    <n v="51"/>
    <x v="2"/>
    <x v="18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December 2006"/>
    <n v="51"/>
    <x v="2"/>
    <x v="19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s v="December 2006"/>
    <n v="51"/>
    <x v="2"/>
    <x v="20"/>
    <x v="0"/>
    <x v="0"/>
    <x v="2"/>
    <x v="0"/>
    <x v="0"/>
    <x v="0"/>
    <x v="0"/>
    <x v="1"/>
    <x v="4"/>
    <x v="3"/>
    <x v="2"/>
    <x v="6"/>
    <x v="4"/>
    <x v="4"/>
    <x v="4"/>
    <x v="2"/>
    <x v="2"/>
    <x v="0"/>
    <x v="0"/>
  </r>
  <r>
    <s v="December 2006"/>
    <n v="51"/>
    <x v="2"/>
    <x v="21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s v="December 2006"/>
    <n v="51"/>
    <x v="2"/>
    <x v="22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s v="December 2006"/>
    <n v="51"/>
    <x v="2"/>
    <x v="23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s v="December 2006"/>
    <n v="51"/>
    <x v="2"/>
    <x v="24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s v="December 2006"/>
    <n v="51"/>
    <x v="3"/>
    <x v="0"/>
    <x v="0"/>
    <x v="0"/>
    <x v="3"/>
    <x v="0"/>
    <x v="0"/>
    <x v="0"/>
    <x v="0"/>
    <x v="0"/>
    <x v="0"/>
    <x v="2"/>
    <x v="1"/>
    <x v="1"/>
    <x v="1"/>
    <x v="2"/>
    <x v="0"/>
    <x v="5"/>
    <x v="1"/>
    <x v="3"/>
    <x v="0"/>
  </r>
  <r>
    <s v="December 2006"/>
    <n v="51"/>
    <x v="3"/>
    <x v="1"/>
    <x v="0"/>
    <x v="0"/>
    <x v="0"/>
    <x v="0"/>
    <x v="0"/>
    <x v="0"/>
    <x v="0"/>
    <x v="0"/>
    <x v="0"/>
    <x v="2"/>
    <x v="1"/>
    <x v="0"/>
    <x v="0"/>
    <x v="3"/>
    <x v="0"/>
    <x v="5"/>
    <x v="1"/>
    <x v="3"/>
    <x v="0"/>
  </r>
  <r>
    <s v="December 2006"/>
    <n v="51"/>
    <x v="3"/>
    <x v="2"/>
    <x v="0"/>
    <x v="0"/>
    <x v="2"/>
    <x v="0"/>
    <x v="0"/>
    <x v="0"/>
    <x v="0"/>
    <x v="0"/>
    <x v="0"/>
    <x v="2"/>
    <x v="1"/>
    <x v="0"/>
    <x v="0"/>
    <x v="2"/>
    <x v="0"/>
    <x v="5"/>
    <x v="1"/>
    <x v="3"/>
    <x v="0"/>
  </r>
  <r>
    <s v="December 2006"/>
    <n v="51"/>
    <x v="3"/>
    <x v="3"/>
    <x v="0"/>
    <x v="0"/>
    <x v="1"/>
    <x v="0"/>
    <x v="0"/>
    <x v="0"/>
    <x v="0"/>
    <x v="0"/>
    <x v="0"/>
    <x v="2"/>
    <x v="1"/>
    <x v="0"/>
    <x v="1"/>
    <x v="3"/>
    <x v="0"/>
    <x v="5"/>
    <x v="1"/>
    <x v="3"/>
    <x v="0"/>
  </r>
  <r>
    <s v="December 2006"/>
    <n v="51"/>
    <x v="3"/>
    <x v="4"/>
    <x v="0"/>
    <x v="0"/>
    <x v="2"/>
    <x v="0"/>
    <x v="0"/>
    <x v="0"/>
    <x v="0"/>
    <x v="0"/>
    <x v="0"/>
    <x v="2"/>
    <x v="1"/>
    <x v="0"/>
    <x v="0"/>
    <x v="0"/>
    <x v="0"/>
    <x v="5"/>
    <x v="1"/>
    <x v="3"/>
    <x v="0"/>
  </r>
  <r>
    <s v="December 2006"/>
    <n v="51"/>
    <x v="3"/>
    <x v="5"/>
    <x v="0"/>
    <x v="0"/>
    <x v="4"/>
    <x v="0"/>
    <x v="0"/>
    <x v="0"/>
    <x v="0"/>
    <x v="0"/>
    <x v="1"/>
    <x v="0"/>
    <x v="12"/>
    <x v="1"/>
    <x v="1"/>
    <x v="2"/>
    <x v="0"/>
    <x v="3"/>
    <x v="5"/>
    <x v="0"/>
    <x v="0"/>
  </r>
  <r>
    <s v="December 2006"/>
    <n v="51"/>
    <x v="3"/>
    <x v="6"/>
    <x v="0"/>
    <x v="0"/>
    <x v="1"/>
    <x v="0"/>
    <x v="0"/>
    <x v="0"/>
    <x v="0"/>
    <x v="0"/>
    <x v="1"/>
    <x v="0"/>
    <x v="12"/>
    <x v="0"/>
    <x v="0"/>
    <x v="2"/>
    <x v="0"/>
    <x v="3"/>
    <x v="5"/>
    <x v="0"/>
    <x v="0"/>
  </r>
  <r>
    <s v="December 2006"/>
    <n v="51"/>
    <x v="3"/>
    <x v="7"/>
    <x v="0"/>
    <x v="0"/>
    <x v="0"/>
    <x v="0"/>
    <x v="0"/>
    <x v="0"/>
    <x v="0"/>
    <x v="0"/>
    <x v="1"/>
    <x v="0"/>
    <x v="12"/>
    <x v="0"/>
    <x v="1"/>
    <x v="3"/>
    <x v="0"/>
    <x v="3"/>
    <x v="5"/>
    <x v="0"/>
    <x v="0"/>
  </r>
  <r>
    <s v="December 2006"/>
    <n v="51"/>
    <x v="3"/>
    <x v="8"/>
    <x v="0"/>
    <x v="0"/>
    <x v="3"/>
    <x v="0"/>
    <x v="0"/>
    <x v="0"/>
    <x v="0"/>
    <x v="0"/>
    <x v="1"/>
    <x v="0"/>
    <x v="12"/>
    <x v="0"/>
    <x v="0"/>
    <x v="2"/>
    <x v="0"/>
    <x v="3"/>
    <x v="5"/>
    <x v="0"/>
    <x v="0"/>
  </r>
  <r>
    <s v="December 2006"/>
    <n v="51"/>
    <x v="3"/>
    <x v="9"/>
    <x v="0"/>
    <x v="0"/>
    <x v="3"/>
    <x v="0"/>
    <x v="0"/>
    <x v="0"/>
    <x v="0"/>
    <x v="0"/>
    <x v="1"/>
    <x v="0"/>
    <x v="12"/>
    <x v="0"/>
    <x v="0"/>
    <x v="2"/>
    <x v="0"/>
    <x v="3"/>
    <x v="5"/>
    <x v="0"/>
    <x v="0"/>
  </r>
  <r>
    <s v="December 2006"/>
    <n v="51"/>
    <x v="3"/>
    <x v="10"/>
    <x v="0"/>
    <x v="0"/>
    <x v="3"/>
    <x v="0"/>
    <x v="0"/>
    <x v="0"/>
    <x v="0"/>
    <x v="0"/>
    <x v="2"/>
    <x v="0"/>
    <x v="9"/>
    <x v="1"/>
    <x v="1"/>
    <x v="2"/>
    <x v="0"/>
    <x v="3"/>
    <x v="0"/>
    <x v="0"/>
    <x v="0"/>
  </r>
  <r>
    <s v="December 2006"/>
    <n v="51"/>
    <x v="3"/>
    <x v="11"/>
    <x v="0"/>
    <x v="0"/>
    <x v="2"/>
    <x v="0"/>
    <x v="0"/>
    <x v="0"/>
    <x v="0"/>
    <x v="0"/>
    <x v="2"/>
    <x v="0"/>
    <x v="9"/>
    <x v="0"/>
    <x v="1"/>
    <x v="0"/>
    <x v="0"/>
    <x v="3"/>
    <x v="0"/>
    <x v="0"/>
    <x v="0"/>
  </r>
  <r>
    <s v="December 2006"/>
    <n v="51"/>
    <x v="3"/>
    <x v="12"/>
    <x v="0"/>
    <x v="0"/>
    <x v="3"/>
    <x v="0"/>
    <x v="0"/>
    <x v="0"/>
    <x v="0"/>
    <x v="0"/>
    <x v="2"/>
    <x v="0"/>
    <x v="9"/>
    <x v="0"/>
    <x v="1"/>
    <x v="0"/>
    <x v="0"/>
    <x v="3"/>
    <x v="0"/>
    <x v="0"/>
    <x v="0"/>
  </r>
  <r>
    <s v="December 2006"/>
    <n v="51"/>
    <x v="3"/>
    <x v="13"/>
    <x v="0"/>
    <x v="0"/>
    <x v="3"/>
    <x v="0"/>
    <x v="0"/>
    <x v="0"/>
    <x v="0"/>
    <x v="0"/>
    <x v="2"/>
    <x v="0"/>
    <x v="9"/>
    <x v="0"/>
    <x v="0"/>
    <x v="0"/>
    <x v="0"/>
    <x v="3"/>
    <x v="0"/>
    <x v="0"/>
    <x v="0"/>
  </r>
  <r>
    <s v="December 2006"/>
    <n v="51"/>
    <x v="3"/>
    <x v="14"/>
    <x v="0"/>
    <x v="0"/>
    <x v="2"/>
    <x v="0"/>
    <x v="0"/>
    <x v="0"/>
    <x v="0"/>
    <x v="0"/>
    <x v="2"/>
    <x v="0"/>
    <x v="9"/>
    <x v="0"/>
    <x v="0"/>
    <x v="2"/>
    <x v="0"/>
    <x v="3"/>
    <x v="0"/>
    <x v="0"/>
    <x v="0"/>
  </r>
  <r>
    <s v="December 2006"/>
    <n v="51"/>
    <x v="3"/>
    <x v="15"/>
    <x v="0"/>
    <x v="0"/>
    <x v="3"/>
    <x v="0"/>
    <x v="0"/>
    <x v="0"/>
    <x v="0"/>
    <x v="0"/>
    <x v="3"/>
    <x v="0"/>
    <x v="12"/>
    <x v="1"/>
    <x v="1"/>
    <x v="2"/>
    <x v="0"/>
    <x v="3"/>
    <x v="0"/>
    <x v="0"/>
    <x v="0"/>
  </r>
  <r>
    <s v="December 2006"/>
    <n v="51"/>
    <x v="3"/>
    <x v="16"/>
    <x v="0"/>
    <x v="0"/>
    <x v="1"/>
    <x v="0"/>
    <x v="0"/>
    <x v="0"/>
    <x v="0"/>
    <x v="0"/>
    <x v="3"/>
    <x v="0"/>
    <x v="12"/>
    <x v="0"/>
    <x v="1"/>
    <x v="0"/>
    <x v="0"/>
    <x v="3"/>
    <x v="0"/>
    <x v="0"/>
    <x v="0"/>
  </r>
  <r>
    <s v="December 2006"/>
    <n v="51"/>
    <x v="3"/>
    <x v="17"/>
    <x v="0"/>
    <x v="0"/>
    <x v="3"/>
    <x v="0"/>
    <x v="0"/>
    <x v="0"/>
    <x v="0"/>
    <x v="0"/>
    <x v="3"/>
    <x v="0"/>
    <x v="12"/>
    <x v="0"/>
    <x v="0"/>
    <x v="0"/>
    <x v="0"/>
    <x v="3"/>
    <x v="0"/>
    <x v="0"/>
    <x v="0"/>
  </r>
  <r>
    <s v="December 2006"/>
    <n v="51"/>
    <x v="3"/>
    <x v="18"/>
    <x v="0"/>
    <x v="0"/>
    <x v="0"/>
    <x v="0"/>
    <x v="0"/>
    <x v="0"/>
    <x v="0"/>
    <x v="0"/>
    <x v="3"/>
    <x v="0"/>
    <x v="12"/>
    <x v="0"/>
    <x v="0"/>
    <x v="1"/>
    <x v="0"/>
    <x v="3"/>
    <x v="0"/>
    <x v="0"/>
    <x v="0"/>
  </r>
  <r>
    <s v="December 2006"/>
    <n v="51"/>
    <x v="3"/>
    <x v="19"/>
    <x v="0"/>
    <x v="0"/>
    <x v="4"/>
    <x v="0"/>
    <x v="0"/>
    <x v="0"/>
    <x v="0"/>
    <x v="0"/>
    <x v="3"/>
    <x v="0"/>
    <x v="12"/>
    <x v="0"/>
    <x v="1"/>
    <x v="1"/>
    <x v="0"/>
    <x v="3"/>
    <x v="0"/>
    <x v="0"/>
    <x v="0"/>
  </r>
  <r>
    <s v="December 2006"/>
    <n v="51"/>
    <x v="3"/>
    <x v="20"/>
    <x v="0"/>
    <x v="0"/>
    <x v="1"/>
    <x v="0"/>
    <x v="0"/>
    <x v="0"/>
    <x v="0"/>
    <x v="0"/>
    <x v="3"/>
    <x v="0"/>
    <x v="12"/>
    <x v="0"/>
    <x v="0"/>
    <x v="1"/>
    <x v="0"/>
    <x v="3"/>
    <x v="0"/>
    <x v="0"/>
    <x v="0"/>
  </r>
  <r>
    <s v="December 2006"/>
    <n v="51"/>
    <x v="3"/>
    <x v="21"/>
    <x v="0"/>
    <x v="0"/>
    <x v="1"/>
    <x v="0"/>
    <x v="0"/>
    <x v="0"/>
    <x v="0"/>
    <x v="0"/>
    <x v="3"/>
    <x v="0"/>
    <x v="12"/>
    <x v="0"/>
    <x v="0"/>
    <x v="3"/>
    <x v="0"/>
    <x v="3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September 2007"/>
    <n v="52"/>
    <x v="0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s v="September 2007"/>
    <n v="52"/>
    <x v="0"/>
    <x v="1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s v="September 2007"/>
    <n v="52"/>
    <x v="0"/>
    <x v="2"/>
    <x v="0"/>
    <x v="0"/>
    <x v="0"/>
    <x v="0"/>
    <x v="0"/>
    <x v="0"/>
    <x v="0"/>
    <x v="1"/>
    <x v="4"/>
    <x v="3"/>
    <x v="2"/>
    <x v="5"/>
    <x v="9"/>
    <x v="4"/>
    <x v="1"/>
    <x v="2"/>
    <x v="2"/>
    <x v="0"/>
    <x v="0"/>
  </r>
  <r>
    <s v="September 2007"/>
    <n v="52"/>
    <x v="0"/>
    <x v="3"/>
    <x v="0"/>
    <x v="0"/>
    <x v="1"/>
    <x v="0"/>
    <x v="0"/>
    <x v="0"/>
    <x v="0"/>
    <x v="1"/>
    <x v="4"/>
    <x v="3"/>
    <x v="2"/>
    <x v="8"/>
    <x v="11"/>
    <x v="4"/>
    <x v="1"/>
    <x v="2"/>
    <x v="2"/>
    <x v="0"/>
    <x v="0"/>
  </r>
  <r>
    <s v="September 2007"/>
    <n v="52"/>
    <x v="0"/>
    <x v="4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s v="September 2007"/>
    <n v="52"/>
    <x v="0"/>
    <x v="5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s v="September 2007"/>
    <n v="52"/>
    <x v="0"/>
    <x v="6"/>
    <x v="0"/>
    <x v="0"/>
    <x v="0"/>
    <x v="0"/>
    <x v="0"/>
    <x v="0"/>
    <x v="0"/>
    <x v="1"/>
    <x v="4"/>
    <x v="3"/>
    <x v="2"/>
    <x v="6"/>
    <x v="4"/>
    <x v="4"/>
    <x v="3"/>
    <x v="2"/>
    <x v="2"/>
    <x v="0"/>
    <x v="0"/>
  </r>
  <r>
    <s v="September 2007"/>
    <n v="52"/>
    <x v="0"/>
    <x v="7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s v="September 2007"/>
    <n v="52"/>
    <x v="0"/>
    <x v="8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s v="September 2007"/>
    <n v="52"/>
    <x v="0"/>
    <x v="9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s v="September 2007"/>
    <n v="52"/>
    <x v="0"/>
    <x v="10"/>
    <x v="0"/>
    <x v="0"/>
    <x v="1"/>
    <x v="0"/>
    <x v="0"/>
    <x v="0"/>
    <x v="0"/>
    <x v="1"/>
    <x v="4"/>
    <x v="3"/>
    <x v="2"/>
    <x v="11"/>
    <x v="4"/>
    <x v="5"/>
    <x v="3"/>
    <x v="2"/>
    <x v="2"/>
    <x v="0"/>
    <x v="0"/>
  </r>
  <r>
    <s v="September 2007"/>
    <n v="52"/>
    <x v="0"/>
    <x v="11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s v="September 2007"/>
    <n v="52"/>
    <x v="0"/>
    <x v="12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September 2007"/>
    <n v="52"/>
    <x v="0"/>
    <x v="13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s v="September 2007"/>
    <n v="52"/>
    <x v="0"/>
    <x v="14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September 2007"/>
    <n v="52"/>
    <x v="0"/>
    <x v="15"/>
    <x v="0"/>
    <x v="0"/>
    <x v="0"/>
    <x v="0"/>
    <x v="0"/>
    <x v="0"/>
    <x v="0"/>
    <x v="1"/>
    <x v="4"/>
    <x v="3"/>
    <x v="2"/>
    <x v="5"/>
    <x v="3"/>
    <x v="4"/>
    <x v="1"/>
    <x v="2"/>
    <x v="2"/>
    <x v="0"/>
    <x v="0"/>
  </r>
  <r>
    <s v="September 2007"/>
    <n v="52"/>
    <x v="0"/>
    <x v="16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s v="September 2007"/>
    <n v="52"/>
    <x v="0"/>
    <x v="17"/>
    <x v="0"/>
    <x v="0"/>
    <x v="4"/>
    <x v="0"/>
    <x v="0"/>
    <x v="0"/>
    <x v="0"/>
    <x v="1"/>
    <x v="4"/>
    <x v="3"/>
    <x v="2"/>
    <x v="6"/>
    <x v="4"/>
    <x v="5"/>
    <x v="0"/>
    <x v="2"/>
    <x v="2"/>
    <x v="0"/>
    <x v="0"/>
  </r>
  <r>
    <s v="September 2007"/>
    <n v="52"/>
    <x v="0"/>
    <x v="18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s v="September 2007"/>
    <n v="52"/>
    <x v="0"/>
    <x v="19"/>
    <x v="0"/>
    <x v="0"/>
    <x v="2"/>
    <x v="0"/>
    <x v="0"/>
    <x v="0"/>
    <x v="0"/>
    <x v="1"/>
    <x v="4"/>
    <x v="3"/>
    <x v="2"/>
    <x v="9"/>
    <x v="6"/>
    <x v="4"/>
    <x v="2"/>
    <x v="2"/>
    <x v="2"/>
    <x v="0"/>
    <x v="0"/>
  </r>
  <r>
    <s v="September 2007"/>
    <n v="52"/>
    <x v="0"/>
    <x v="20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s v="September 2007"/>
    <n v="52"/>
    <x v="0"/>
    <x v="21"/>
    <x v="0"/>
    <x v="0"/>
    <x v="3"/>
    <x v="0"/>
    <x v="0"/>
    <x v="0"/>
    <x v="0"/>
    <x v="1"/>
    <x v="4"/>
    <x v="3"/>
    <x v="2"/>
    <x v="10"/>
    <x v="7"/>
    <x v="4"/>
    <x v="1"/>
    <x v="2"/>
    <x v="2"/>
    <x v="0"/>
    <x v="0"/>
  </r>
  <r>
    <s v="September 2007"/>
    <n v="52"/>
    <x v="0"/>
    <x v="22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s v="September 2007"/>
    <n v="52"/>
    <x v="0"/>
    <x v="23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September 2007"/>
    <n v="52"/>
    <x v="0"/>
    <x v="24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s v="September 2007"/>
    <n v="52"/>
    <x v="1"/>
    <x v="0"/>
    <x v="0"/>
    <x v="0"/>
    <x v="2"/>
    <x v="0"/>
    <x v="0"/>
    <x v="0"/>
    <x v="0"/>
    <x v="0"/>
    <x v="0"/>
    <x v="0"/>
    <x v="12"/>
    <x v="1"/>
    <x v="1"/>
    <x v="2"/>
    <x v="0"/>
    <x v="0"/>
    <x v="0"/>
    <x v="0"/>
    <x v="0"/>
  </r>
  <r>
    <s v="September 2007"/>
    <n v="52"/>
    <x v="1"/>
    <x v="1"/>
    <x v="0"/>
    <x v="0"/>
    <x v="1"/>
    <x v="0"/>
    <x v="0"/>
    <x v="0"/>
    <x v="0"/>
    <x v="0"/>
    <x v="0"/>
    <x v="0"/>
    <x v="12"/>
    <x v="0"/>
    <x v="1"/>
    <x v="1"/>
    <x v="0"/>
    <x v="0"/>
    <x v="0"/>
    <x v="0"/>
    <x v="0"/>
  </r>
  <r>
    <s v="September 2007"/>
    <n v="52"/>
    <x v="1"/>
    <x v="2"/>
    <x v="0"/>
    <x v="0"/>
    <x v="4"/>
    <x v="0"/>
    <x v="0"/>
    <x v="0"/>
    <x v="0"/>
    <x v="0"/>
    <x v="0"/>
    <x v="0"/>
    <x v="12"/>
    <x v="0"/>
    <x v="0"/>
    <x v="1"/>
    <x v="0"/>
    <x v="0"/>
    <x v="0"/>
    <x v="0"/>
    <x v="0"/>
  </r>
  <r>
    <s v="September 2007"/>
    <n v="52"/>
    <x v="1"/>
    <x v="3"/>
    <x v="0"/>
    <x v="0"/>
    <x v="4"/>
    <x v="0"/>
    <x v="0"/>
    <x v="0"/>
    <x v="0"/>
    <x v="0"/>
    <x v="0"/>
    <x v="0"/>
    <x v="12"/>
    <x v="0"/>
    <x v="0"/>
    <x v="1"/>
    <x v="0"/>
    <x v="0"/>
    <x v="0"/>
    <x v="0"/>
    <x v="0"/>
  </r>
  <r>
    <s v="September 2007"/>
    <n v="52"/>
    <x v="1"/>
    <x v="4"/>
    <x v="0"/>
    <x v="0"/>
    <x v="2"/>
    <x v="0"/>
    <x v="0"/>
    <x v="0"/>
    <x v="0"/>
    <x v="0"/>
    <x v="0"/>
    <x v="0"/>
    <x v="12"/>
    <x v="0"/>
    <x v="1"/>
    <x v="0"/>
    <x v="0"/>
    <x v="0"/>
    <x v="0"/>
    <x v="0"/>
    <x v="0"/>
  </r>
  <r>
    <s v="September 2007"/>
    <n v="52"/>
    <x v="1"/>
    <x v="5"/>
    <x v="0"/>
    <x v="0"/>
    <x v="4"/>
    <x v="0"/>
    <x v="0"/>
    <x v="0"/>
    <x v="0"/>
    <x v="0"/>
    <x v="0"/>
    <x v="0"/>
    <x v="12"/>
    <x v="0"/>
    <x v="0"/>
    <x v="2"/>
    <x v="0"/>
    <x v="0"/>
    <x v="0"/>
    <x v="0"/>
    <x v="0"/>
  </r>
  <r>
    <s v="September 2007"/>
    <n v="52"/>
    <x v="1"/>
    <x v="6"/>
    <x v="0"/>
    <x v="0"/>
    <x v="4"/>
    <x v="0"/>
    <x v="0"/>
    <x v="0"/>
    <x v="0"/>
    <x v="0"/>
    <x v="0"/>
    <x v="0"/>
    <x v="12"/>
    <x v="0"/>
    <x v="0"/>
    <x v="9"/>
    <x v="0"/>
    <x v="0"/>
    <x v="0"/>
    <x v="0"/>
    <x v="0"/>
  </r>
  <r>
    <s v="September 2007"/>
    <n v="52"/>
    <x v="1"/>
    <x v="7"/>
    <x v="0"/>
    <x v="0"/>
    <x v="4"/>
    <x v="0"/>
    <x v="0"/>
    <x v="0"/>
    <x v="0"/>
    <x v="0"/>
    <x v="1"/>
    <x v="2"/>
    <x v="8"/>
    <x v="1"/>
    <x v="1"/>
    <x v="2"/>
    <x v="0"/>
    <x v="0"/>
    <x v="0"/>
    <x v="0"/>
    <x v="0"/>
  </r>
  <r>
    <s v="September 2007"/>
    <n v="52"/>
    <x v="1"/>
    <x v="8"/>
    <x v="0"/>
    <x v="0"/>
    <x v="2"/>
    <x v="0"/>
    <x v="0"/>
    <x v="0"/>
    <x v="0"/>
    <x v="0"/>
    <x v="1"/>
    <x v="2"/>
    <x v="8"/>
    <x v="0"/>
    <x v="0"/>
    <x v="0"/>
    <x v="0"/>
    <x v="0"/>
    <x v="0"/>
    <x v="0"/>
    <x v="0"/>
  </r>
  <r>
    <s v="September 2007"/>
    <n v="52"/>
    <x v="1"/>
    <x v="9"/>
    <x v="0"/>
    <x v="0"/>
    <x v="0"/>
    <x v="0"/>
    <x v="0"/>
    <x v="0"/>
    <x v="0"/>
    <x v="0"/>
    <x v="1"/>
    <x v="2"/>
    <x v="8"/>
    <x v="0"/>
    <x v="0"/>
    <x v="2"/>
    <x v="0"/>
    <x v="0"/>
    <x v="0"/>
    <x v="0"/>
    <x v="0"/>
  </r>
  <r>
    <s v="September 2007"/>
    <n v="52"/>
    <x v="1"/>
    <x v="10"/>
    <x v="0"/>
    <x v="0"/>
    <x v="3"/>
    <x v="0"/>
    <x v="0"/>
    <x v="0"/>
    <x v="0"/>
    <x v="0"/>
    <x v="1"/>
    <x v="2"/>
    <x v="8"/>
    <x v="0"/>
    <x v="1"/>
    <x v="3"/>
    <x v="0"/>
    <x v="0"/>
    <x v="0"/>
    <x v="0"/>
    <x v="0"/>
  </r>
  <r>
    <s v="September 2007"/>
    <n v="52"/>
    <x v="1"/>
    <x v="11"/>
    <x v="0"/>
    <x v="0"/>
    <x v="1"/>
    <x v="0"/>
    <x v="0"/>
    <x v="0"/>
    <x v="0"/>
    <x v="0"/>
    <x v="1"/>
    <x v="2"/>
    <x v="8"/>
    <x v="0"/>
    <x v="1"/>
    <x v="3"/>
    <x v="0"/>
    <x v="0"/>
    <x v="0"/>
    <x v="0"/>
    <x v="0"/>
  </r>
  <r>
    <s v="September 2007"/>
    <n v="52"/>
    <x v="1"/>
    <x v="12"/>
    <x v="0"/>
    <x v="0"/>
    <x v="4"/>
    <x v="0"/>
    <x v="0"/>
    <x v="0"/>
    <x v="0"/>
    <x v="0"/>
    <x v="2"/>
    <x v="1"/>
    <x v="8"/>
    <x v="1"/>
    <x v="1"/>
    <x v="2"/>
    <x v="0"/>
    <x v="1"/>
    <x v="4"/>
    <x v="0"/>
    <x v="0"/>
  </r>
  <r>
    <s v="September 2007"/>
    <n v="52"/>
    <x v="1"/>
    <x v="13"/>
    <x v="0"/>
    <x v="0"/>
    <x v="2"/>
    <x v="0"/>
    <x v="0"/>
    <x v="0"/>
    <x v="0"/>
    <x v="0"/>
    <x v="2"/>
    <x v="1"/>
    <x v="8"/>
    <x v="0"/>
    <x v="0"/>
    <x v="2"/>
    <x v="0"/>
    <x v="1"/>
    <x v="4"/>
    <x v="0"/>
    <x v="0"/>
  </r>
  <r>
    <s v="September 2007"/>
    <n v="52"/>
    <x v="1"/>
    <x v="14"/>
    <x v="0"/>
    <x v="0"/>
    <x v="1"/>
    <x v="0"/>
    <x v="0"/>
    <x v="0"/>
    <x v="0"/>
    <x v="0"/>
    <x v="2"/>
    <x v="1"/>
    <x v="8"/>
    <x v="0"/>
    <x v="0"/>
    <x v="0"/>
    <x v="0"/>
    <x v="1"/>
    <x v="4"/>
    <x v="0"/>
    <x v="0"/>
  </r>
  <r>
    <s v="September 2007"/>
    <n v="52"/>
    <x v="1"/>
    <x v="15"/>
    <x v="0"/>
    <x v="0"/>
    <x v="4"/>
    <x v="0"/>
    <x v="0"/>
    <x v="0"/>
    <x v="0"/>
    <x v="0"/>
    <x v="2"/>
    <x v="1"/>
    <x v="8"/>
    <x v="0"/>
    <x v="1"/>
    <x v="3"/>
    <x v="0"/>
    <x v="1"/>
    <x v="4"/>
    <x v="0"/>
    <x v="0"/>
  </r>
  <r>
    <s v="September 2007"/>
    <n v="52"/>
    <x v="1"/>
    <x v="16"/>
    <x v="0"/>
    <x v="0"/>
    <x v="3"/>
    <x v="0"/>
    <x v="0"/>
    <x v="0"/>
    <x v="0"/>
    <x v="0"/>
    <x v="2"/>
    <x v="1"/>
    <x v="8"/>
    <x v="0"/>
    <x v="0"/>
    <x v="2"/>
    <x v="0"/>
    <x v="1"/>
    <x v="4"/>
    <x v="0"/>
    <x v="0"/>
  </r>
  <r>
    <s v="September 2007"/>
    <n v="52"/>
    <x v="1"/>
    <x v="17"/>
    <x v="0"/>
    <x v="0"/>
    <x v="1"/>
    <x v="0"/>
    <x v="0"/>
    <x v="0"/>
    <x v="0"/>
    <x v="0"/>
    <x v="3"/>
    <x v="0"/>
    <x v="12"/>
    <x v="1"/>
    <x v="1"/>
    <x v="2"/>
    <x v="0"/>
    <x v="0"/>
    <x v="5"/>
    <x v="0"/>
    <x v="0"/>
  </r>
  <r>
    <s v="September 2007"/>
    <n v="52"/>
    <x v="1"/>
    <x v="18"/>
    <x v="0"/>
    <x v="0"/>
    <x v="0"/>
    <x v="0"/>
    <x v="0"/>
    <x v="0"/>
    <x v="0"/>
    <x v="0"/>
    <x v="3"/>
    <x v="0"/>
    <x v="12"/>
    <x v="0"/>
    <x v="0"/>
    <x v="0"/>
    <x v="0"/>
    <x v="0"/>
    <x v="5"/>
    <x v="0"/>
    <x v="0"/>
  </r>
  <r>
    <s v="September 2007"/>
    <n v="52"/>
    <x v="1"/>
    <x v="19"/>
    <x v="0"/>
    <x v="0"/>
    <x v="2"/>
    <x v="0"/>
    <x v="0"/>
    <x v="0"/>
    <x v="0"/>
    <x v="0"/>
    <x v="3"/>
    <x v="0"/>
    <x v="12"/>
    <x v="0"/>
    <x v="0"/>
    <x v="0"/>
    <x v="0"/>
    <x v="0"/>
    <x v="5"/>
    <x v="0"/>
    <x v="0"/>
  </r>
  <r>
    <s v="September 2007"/>
    <n v="52"/>
    <x v="1"/>
    <x v="20"/>
    <x v="0"/>
    <x v="0"/>
    <x v="1"/>
    <x v="0"/>
    <x v="0"/>
    <x v="0"/>
    <x v="0"/>
    <x v="0"/>
    <x v="3"/>
    <x v="0"/>
    <x v="12"/>
    <x v="0"/>
    <x v="1"/>
    <x v="0"/>
    <x v="0"/>
    <x v="0"/>
    <x v="5"/>
    <x v="0"/>
    <x v="0"/>
  </r>
  <r>
    <s v="September 2007"/>
    <n v="52"/>
    <x v="1"/>
    <x v="21"/>
    <x v="0"/>
    <x v="0"/>
    <x v="1"/>
    <x v="0"/>
    <x v="0"/>
    <x v="0"/>
    <x v="0"/>
    <x v="0"/>
    <x v="3"/>
    <x v="0"/>
    <x v="12"/>
    <x v="0"/>
    <x v="0"/>
    <x v="2"/>
    <x v="0"/>
    <x v="0"/>
    <x v="5"/>
    <x v="0"/>
    <x v="0"/>
  </r>
  <r>
    <s v="September 2007"/>
    <n v="52"/>
    <x v="1"/>
    <x v="22"/>
    <x v="0"/>
    <x v="0"/>
    <x v="2"/>
    <x v="0"/>
    <x v="0"/>
    <x v="0"/>
    <x v="0"/>
    <x v="0"/>
    <x v="3"/>
    <x v="0"/>
    <x v="12"/>
    <x v="0"/>
    <x v="1"/>
    <x v="3"/>
    <x v="0"/>
    <x v="0"/>
    <x v="5"/>
    <x v="0"/>
    <x v="0"/>
  </r>
  <r>
    <s v="September 2007"/>
    <n v="52"/>
    <x v="2"/>
    <x v="0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s v="September 2007"/>
    <n v="52"/>
    <x v="2"/>
    <x v="1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September 2007"/>
    <n v="52"/>
    <x v="2"/>
    <x v="2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s v="September 2007"/>
    <n v="52"/>
    <x v="2"/>
    <x v="3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s v="September 2007"/>
    <n v="52"/>
    <x v="2"/>
    <x v="4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s v="September 2007"/>
    <n v="52"/>
    <x v="2"/>
    <x v="5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s v="September 2007"/>
    <n v="52"/>
    <x v="2"/>
    <x v="6"/>
    <x v="0"/>
    <x v="0"/>
    <x v="0"/>
    <x v="0"/>
    <x v="0"/>
    <x v="0"/>
    <x v="0"/>
    <x v="1"/>
    <x v="4"/>
    <x v="3"/>
    <x v="2"/>
    <x v="9"/>
    <x v="14"/>
    <x v="4"/>
    <x v="3"/>
    <x v="2"/>
    <x v="2"/>
    <x v="0"/>
    <x v="0"/>
  </r>
  <r>
    <s v="September 2007"/>
    <n v="52"/>
    <x v="2"/>
    <x v="7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s v="September 2007"/>
    <n v="52"/>
    <x v="2"/>
    <x v="8"/>
    <x v="0"/>
    <x v="0"/>
    <x v="1"/>
    <x v="0"/>
    <x v="0"/>
    <x v="0"/>
    <x v="0"/>
    <x v="1"/>
    <x v="4"/>
    <x v="3"/>
    <x v="2"/>
    <x v="9"/>
    <x v="14"/>
    <x v="4"/>
    <x v="3"/>
    <x v="2"/>
    <x v="2"/>
    <x v="0"/>
    <x v="0"/>
  </r>
  <r>
    <s v="September 2007"/>
    <n v="52"/>
    <x v="2"/>
    <x v="9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s v="September 2007"/>
    <n v="52"/>
    <x v="2"/>
    <x v="10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s v="September 2007"/>
    <n v="52"/>
    <x v="2"/>
    <x v="11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7"/>
    <n v="52"/>
    <x v="2"/>
    <x v="12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s v="September 2007"/>
    <n v="52"/>
    <x v="2"/>
    <x v="13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s v="September 2007"/>
    <n v="52"/>
    <x v="2"/>
    <x v="14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September 2007"/>
    <n v="52"/>
    <x v="2"/>
    <x v="1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7"/>
    <n v="52"/>
    <x v="2"/>
    <x v="16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s v="September 2007"/>
    <n v="52"/>
    <x v="2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September 2007"/>
    <n v="52"/>
    <x v="2"/>
    <x v="18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s v="September 2007"/>
    <n v="52"/>
    <x v="2"/>
    <x v="19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s v="September 2007"/>
    <n v="52"/>
    <x v="2"/>
    <x v="20"/>
    <x v="0"/>
    <x v="0"/>
    <x v="2"/>
    <x v="0"/>
    <x v="0"/>
    <x v="0"/>
    <x v="0"/>
    <x v="1"/>
    <x v="4"/>
    <x v="3"/>
    <x v="2"/>
    <x v="7"/>
    <x v="4"/>
    <x v="4"/>
    <x v="3"/>
    <x v="2"/>
    <x v="2"/>
    <x v="0"/>
    <x v="0"/>
  </r>
  <r>
    <s v="September 2007"/>
    <n v="52"/>
    <x v="2"/>
    <x v="21"/>
    <x v="0"/>
    <x v="0"/>
    <x v="2"/>
    <x v="0"/>
    <x v="0"/>
    <x v="0"/>
    <x v="0"/>
    <x v="1"/>
    <x v="4"/>
    <x v="3"/>
    <x v="2"/>
    <x v="11"/>
    <x v="4"/>
    <x v="4"/>
    <x v="0"/>
    <x v="2"/>
    <x v="2"/>
    <x v="0"/>
    <x v="0"/>
  </r>
  <r>
    <s v="September 2007"/>
    <n v="52"/>
    <x v="2"/>
    <x v="22"/>
    <x v="0"/>
    <x v="0"/>
    <x v="0"/>
    <x v="0"/>
    <x v="0"/>
    <x v="0"/>
    <x v="0"/>
    <x v="1"/>
    <x v="4"/>
    <x v="3"/>
    <x v="2"/>
    <x v="6"/>
    <x v="4"/>
    <x v="4"/>
    <x v="3"/>
    <x v="2"/>
    <x v="2"/>
    <x v="0"/>
    <x v="0"/>
  </r>
  <r>
    <s v="September 2007"/>
    <n v="52"/>
    <x v="2"/>
    <x v="23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s v="September 2007"/>
    <n v="52"/>
    <x v="2"/>
    <x v="24"/>
    <x v="0"/>
    <x v="0"/>
    <x v="0"/>
    <x v="0"/>
    <x v="0"/>
    <x v="0"/>
    <x v="0"/>
    <x v="1"/>
    <x v="4"/>
    <x v="3"/>
    <x v="2"/>
    <x v="10"/>
    <x v="7"/>
    <x v="4"/>
    <x v="0"/>
    <x v="2"/>
    <x v="2"/>
    <x v="0"/>
    <x v="0"/>
  </r>
  <r>
    <s v="September 2007"/>
    <n v="52"/>
    <x v="3"/>
    <x v="0"/>
    <x v="0"/>
    <x v="0"/>
    <x v="2"/>
    <x v="0"/>
    <x v="0"/>
    <x v="0"/>
    <x v="0"/>
    <x v="2"/>
    <x v="0"/>
    <x v="3"/>
    <x v="3"/>
    <x v="12"/>
    <x v="15"/>
    <x v="6"/>
    <x v="0"/>
    <x v="2"/>
    <x v="2"/>
    <x v="0"/>
    <x v="0"/>
  </r>
  <r>
    <s v="September 2007"/>
    <n v="52"/>
    <x v="3"/>
    <x v="1"/>
    <x v="0"/>
    <x v="0"/>
    <x v="2"/>
    <x v="0"/>
    <x v="0"/>
    <x v="0"/>
    <x v="0"/>
    <x v="2"/>
    <x v="0"/>
    <x v="3"/>
    <x v="3"/>
    <x v="14"/>
    <x v="17"/>
    <x v="6"/>
    <x v="0"/>
    <x v="2"/>
    <x v="2"/>
    <x v="0"/>
    <x v="0"/>
  </r>
  <r>
    <s v="September 2007"/>
    <n v="52"/>
    <x v="3"/>
    <x v="2"/>
    <x v="0"/>
    <x v="0"/>
    <x v="0"/>
    <x v="0"/>
    <x v="0"/>
    <x v="0"/>
    <x v="0"/>
    <x v="2"/>
    <x v="0"/>
    <x v="3"/>
    <x v="3"/>
    <x v="12"/>
    <x v="16"/>
    <x v="6"/>
    <x v="0"/>
    <x v="2"/>
    <x v="2"/>
    <x v="0"/>
    <x v="0"/>
  </r>
  <r>
    <s v="September 2007"/>
    <n v="52"/>
    <x v="3"/>
    <x v="3"/>
    <x v="0"/>
    <x v="0"/>
    <x v="3"/>
    <x v="0"/>
    <x v="0"/>
    <x v="0"/>
    <x v="0"/>
    <x v="2"/>
    <x v="0"/>
    <x v="3"/>
    <x v="3"/>
    <x v="13"/>
    <x v="21"/>
    <x v="6"/>
    <x v="0"/>
    <x v="2"/>
    <x v="2"/>
    <x v="0"/>
    <x v="0"/>
  </r>
  <r>
    <s v="September 2007"/>
    <n v="52"/>
    <x v="3"/>
    <x v="4"/>
    <x v="0"/>
    <x v="0"/>
    <x v="1"/>
    <x v="0"/>
    <x v="0"/>
    <x v="0"/>
    <x v="0"/>
    <x v="2"/>
    <x v="0"/>
    <x v="3"/>
    <x v="3"/>
    <x v="13"/>
    <x v="21"/>
    <x v="6"/>
    <x v="0"/>
    <x v="2"/>
    <x v="2"/>
    <x v="0"/>
    <x v="0"/>
  </r>
  <r>
    <s v="September 2007"/>
    <n v="52"/>
    <x v="3"/>
    <x v="5"/>
    <x v="0"/>
    <x v="0"/>
    <x v="0"/>
    <x v="0"/>
    <x v="0"/>
    <x v="0"/>
    <x v="0"/>
    <x v="2"/>
    <x v="0"/>
    <x v="3"/>
    <x v="3"/>
    <x v="14"/>
    <x v="17"/>
    <x v="6"/>
    <x v="0"/>
    <x v="2"/>
    <x v="2"/>
    <x v="0"/>
    <x v="0"/>
  </r>
  <r>
    <s v="September 2007"/>
    <n v="52"/>
    <x v="3"/>
    <x v="6"/>
    <x v="0"/>
    <x v="0"/>
    <x v="3"/>
    <x v="0"/>
    <x v="0"/>
    <x v="0"/>
    <x v="0"/>
    <x v="2"/>
    <x v="1"/>
    <x v="3"/>
    <x v="6"/>
    <x v="12"/>
    <x v="19"/>
    <x v="7"/>
    <x v="0"/>
    <x v="2"/>
    <x v="2"/>
    <x v="0"/>
    <x v="0"/>
  </r>
  <r>
    <s v="September 2007"/>
    <n v="52"/>
    <x v="3"/>
    <x v="7"/>
    <x v="0"/>
    <x v="0"/>
    <x v="4"/>
    <x v="0"/>
    <x v="0"/>
    <x v="0"/>
    <x v="0"/>
    <x v="2"/>
    <x v="1"/>
    <x v="3"/>
    <x v="6"/>
    <x v="12"/>
    <x v="21"/>
    <x v="7"/>
    <x v="0"/>
    <x v="2"/>
    <x v="2"/>
    <x v="0"/>
    <x v="0"/>
  </r>
  <r>
    <s v="September 2007"/>
    <n v="52"/>
    <x v="3"/>
    <x v="8"/>
    <x v="0"/>
    <x v="0"/>
    <x v="0"/>
    <x v="0"/>
    <x v="0"/>
    <x v="0"/>
    <x v="0"/>
    <x v="2"/>
    <x v="1"/>
    <x v="3"/>
    <x v="6"/>
    <x v="12"/>
    <x v="17"/>
    <x v="7"/>
    <x v="0"/>
    <x v="2"/>
    <x v="2"/>
    <x v="0"/>
    <x v="0"/>
  </r>
  <r>
    <s v="September 2007"/>
    <n v="52"/>
    <x v="3"/>
    <x v="9"/>
    <x v="0"/>
    <x v="0"/>
    <x v="1"/>
    <x v="0"/>
    <x v="0"/>
    <x v="0"/>
    <x v="0"/>
    <x v="2"/>
    <x v="1"/>
    <x v="3"/>
    <x v="6"/>
    <x v="12"/>
    <x v="20"/>
    <x v="7"/>
    <x v="0"/>
    <x v="2"/>
    <x v="2"/>
    <x v="0"/>
    <x v="0"/>
  </r>
  <r>
    <s v="September 2007"/>
    <n v="52"/>
    <x v="3"/>
    <x v="10"/>
    <x v="0"/>
    <x v="0"/>
    <x v="4"/>
    <x v="0"/>
    <x v="0"/>
    <x v="0"/>
    <x v="0"/>
    <x v="2"/>
    <x v="1"/>
    <x v="3"/>
    <x v="6"/>
    <x v="12"/>
    <x v="16"/>
    <x v="7"/>
    <x v="0"/>
    <x v="2"/>
    <x v="2"/>
    <x v="0"/>
    <x v="0"/>
  </r>
  <r>
    <s v="September 2007"/>
    <n v="52"/>
    <x v="3"/>
    <x v="11"/>
    <x v="0"/>
    <x v="0"/>
    <x v="3"/>
    <x v="0"/>
    <x v="0"/>
    <x v="0"/>
    <x v="0"/>
    <x v="2"/>
    <x v="1"/>
    <x v="3"/>
    <x v="6"/>
    <x v="12"/>
    <x v="16"/>
    <x v="7"/>
    <x v="0"/>
    <x v="2"/>
    <x v="2"/>
    <x v="0"/>
    <x v="0"/>
  </r>
  <r>
    <s v="September 2007"/>
    <n v="52"/>
    <x v="3"/>
    <x v="12"/>
    <x v="0"/>
    <x v="0"/>
    <x v="1"/>
    <x v="0"/>
    <x v="0"/>
    <x v="0"/>
    <x v="0"/>
    <x v="2"/>
    <x v="2"/>
    <x v="3"/>
    <x v="4"/>
    <x v="12"/>
    <x v="15"/>
    <x v="6"/>
    <x v="0"/>
    <x v="2"/>
    <x v="2"/>
    <x v="0"/>
    <x v="0"/>
  </r>
  <r>
    <s v="September 2007"/>
    <n v="52"/>
    <x v="3"/>
    <x v="13"/>
    <x v="0"/>
    <x v="0"/>
    <x v="2"/>
    <x v="0"/>
    <x v="0"/>
    <x v="0"/>
    <x v="0"/>
    <x v="2"/>
    <x v="2"/>
    <x v="3"/>
    <x v="4"/>
    <x v="13"/>
    <x v="21"/>
    <x v="6"/>
    <x v="0"/>
    <x v="2"/>
    <x v="2"/>
    <x v="0"/>
    <x v="0"/>
  </r>
  <r>
    <s v="September 2007"/>
    <n v="52"/>
    <x v="3"/>
    <x v="14"/>
    <x v="0"/>
    <x v="0"/>
    <x v="5"/>
    <x v="0"/>
    <x v="0"/>
    <x v="0"/>
    <x v="0"/>
    <x v="2"/>
    <x v="2"/>
    <x v="3"/>
    <x v="4"/>
    <x v="15"/>
    <x v="22"/>
    <x v="6"/>
    <x v="0"/>
    <x v="2"/>
    <x v="2"/>
    <x v="0"/>
    <x v="0"/>
  </r>
  <r>
    <s v="September 2007"/>
    <n v="52"/>
    <x v="3"/>
    <x v="15"/>
    <x v="0"/>
    <x v="0"/>
    <x v="3"/>
    <x v="0"/>
    <x v="0"/>
    <x v="0"/>
    <x v="0"/>
    <x v="2"/>
    <x v="2"/>
    <x v="3"/>
    <x v="4"/>
    <x v="12"/>
    <x v="21"/>
    <x v="6"/>
    <x v="0"/>
    <x v="2"/>
    <x v="2"/>
    <x v="0"/>
    <x v="0"/>
  </r>
  <r>
    <s v="September 2007"/>
    <n v="52"/>
    <x v="3"/>
    <x v="16"/>
    <x v="0"/>
    <x v="0"/>
    <x v="2"/>
    <x v="0"/>
    <x v="0"/>
    <x v="0"/>
    <x v="0"/>
    <x v="2"/>
    <x v="2"/>
    <x v="3"/>
    <x v="4"/>
    <x v="12"/>
    <x v="20"/>
    <x v="6"/>
    <x v="0"/>
    <x v="2"/>
    <x v="2"/>
    <x v="0"/>
    <x v="0"/>
  </r>
  <r>
    <s v="September 2007"/>
    <n v="52"/>
    <x v="3"/>
    <x v="17"/>
    <x v="0"/>
    <x v="0"/>
    <x v="4"/>
    <x v="0"/>
    <x v="0"/>
    <x v="0"/>
    <x v="0"/>
    <x v="2"/>
    <x v="2"/>
    <x v="3"/>
    <x v="4"/>
    <x v="13"/>
    <x v="21"/>
    <x v="6"/>
    <x v="0"/>
    <x v="2"/>
    <x v="2"/>
    <x v="0"/>
    <x v="0"/>
  </r>
  <r>
    <s v="September 2007"/>
    <n v="52"/>
    <x v="3"/>
    <x v="18"/>
    <x v="0"/>
    <x v="0"/>
    <x v="0"/>
    <x v="0"/>
    <x v="0"/>
    <x v="0"/>
    <x v="0"/>
    <x v="2"/>
    <x v="2"/>
    <x v="3"/>
    <x v="4"/>
    <x v="12"/>
    <x v="15"/>
    <x v="6"/>
    <x v="0"/>
    <x v="2"/>
    <x v="2"/>
    <x v="0"/>
    <x v="0"/>
  </r>
  <r>
    <s v="September 2007"/>
    <n v="52"/>
    <x v="3"/>
    <x v="19"/>
    <x v="0"/>
    <x v="0"/>
    <x v="1"/>
    <x v="0"/>
    <x v="0"/>
    <x v="0"/>
    <x v="0"/>
    <x v="2"/>
    <x v="3"/>
    <x v="3"/>
    <x v="5"/>
    <x v="12"/>
    <x v="15"/>
    <x v="6"/>
    <x v="0"/>
    <x v="2"/>
    <x v="2"/>
    <x v="0"/>
    <x v="0"/>
  </r>
  <r>
    <s v="September 2007"/>
    <n v="52"/>
    <x v="3"/>
    <x v="20"/>
    <x v="0"/>
    <x v="0"/>
    <x v="0"/>
    <x v="0"/>
    <x v="0"/>
    <x v="0"/>
    <x v="0"/>
    <x v="2"/>
    <x v="3"/>
    <x v="3"/>
    <x v="5"/>
    <x v="14"/>
    <x v="17"/>
    <x v="6"/>
    <x v="0"/>
    <x v="2"/>
    <x v="2"/>
    <x v="0"/>
    <x v="0"/>
  </r>
  <r>
    <s v="September 2007"/>
    <n v="52"/>
    <x v="3"/>
    <x v="21"/>
    <x v="0"/>
    <x v="0"/>
    <x v="4"/>
    <x v="0"/>
    <x v="0"/>
    <x v="0"/>
    <x v="0"/>
    <x v="2"/>
    <x v="3"/>
    <x v="3"/>
    <x v="5"/>
    <x v="12"/>
    <x v="18"/>
    <x v="6"/>
    <x v="0"/>
    <x v="2"/>
    <x v="2"/>
    <x v="0"/>
    <x v="0"/>
  </r>
  <r>
    <s v="September 2007"/>
    <n v="52"/>
    <x v="3"/>
    <x v="22"/>
    <x v="0"/>
    <x v="0"/>
    <x v="0"/>
    <x v="0"/>
    <x v="0"/>
    <x v="0"/>
    <x v="0"/>
    <x v="2"/>
    <x v="3"/>
    <x v="3"/>
    <x v="5"/>
    <x v="13"/>
    <x v="24"/>
    <x v="6"/>
    <x v="0"/>
    <x v="2"/>
    <x v="2"/>
    <x v="0"/>
    <x v="0"/>
  </r>
  <r>
    <s v="September 2007"/>
    <n v="52"/>
    <x v="3"/>
    <x v="23"/>
    <x v="0"/>
    <x v="0"/>
    <x v="4"/>
    <x v="0"/>
    <x v="0"/>
    <x v="0"/>
    <x v="0"/>
    <x v="2"/>
    <x v="3"/>
    <x v="3"/>
    <x v="5"/>
    <x v="12"/>
    <x v="16"/>
    <x v="6"/>
    <x v="0"/>
    <x v="2"/>
    <x v="2"/>
    <x v="0"/>
    <x v="0"/>
  </r>
  <r>
    <s v="September 2007"/>
    <n v="52"/>
    <x v="3"/>
    <x v="24"/>
    <x v="0"/>
    <x v="0"/>
    <x v="1"/>
    <x v="0"/>
    <x v="0"/>
    <x v="0"/>
    <x v="0"/>
    <x v="2"/>
    <x v="3"/>
    <x v="3"/>
    <x v="5"/>
    <x v="12"/>
    <x v="18"/>
    <x v="6"/>
    <x v="0"/>
    <x v="2"/>
    <x v="2"/>
    <x v="0"/>
    <x v="0"/>
  </r>
  <r>
    <s v="September 2007"/>
    <n v="52"/>
    <x v="3"/>
    <x v="25"/>
    <x v="0"/>
    <x v="0"/>
    <x v="3"/>
    <x v="0"/>
    <x v="0"/>
    <x v="0"/>
    <x v="0"/>
    <x v="2"/>
    <x v="3"/>
    <x v="3"/>
    <x v="5"/>
    <x v="13"/>
    <x v="20"/>
    <x v="6"/>
    <x v="0"/>
    <x v="2"/>
    <x v="2"/>
    <x v="0"/>
    <x v="0"/>
  </r>
  <r>
    <s v="September 2007"/>
    <n v="52"/>
    <x v="3"/>
    <x v="26"/>
    <x v="0"/>
    <x v="0"/>
    <x v="3"/>
    <x v="0"/>
    <x v="0"/>
    <x v="0"/>
    <x v="0"/>
    <x v="2"/>
    <x v="3"/>
    <x v="3"/>
    <x v="5"/>
    <x v="12"/>
    <x v="15"/>
    <x v="6"/>
    <x v="0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December 2007"/>
    <n v="53"/>
    <x v="0"/>
    <x v="0"/>
    <x v="0"/>
    <x v="0"/>
    <x v="1"/>
    <x v="0"/>
    <x v="0"/>
    <x v="0"/>
    <x v="0"/>
    <x v="1"/>
    <x v="4"/>
    <x v="3"/>
    <x v="2"/>
    <x v="8"/>
    <x v="11"/>
    <x v="5"/>
    <x v="0"/>
    <x v="2"/>
    <x v="2"/>
    <x v="0"/>
    <x v="0"/>
  </r>
  <r>
    <s v="December 2007"/>
    <n v="53"/>
    <x v="0"/>
    <x v="1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s v="December 2007"/>
    <n v="53"/>
    <x v="0"/>
    <x v="2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s v="December 2007"/>
    <n v="53"/>
    <x v="0"/>
    <x v="3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s v="December 2007"/>
    <n v="53"/>
    <x v="0"/>
    <x v="4"/>
    <x v="0"/>
    <x v="0"/>
    <x v="2"/>
    <x v="0"/>
    <x v="0"/>
    <x v="0"/>
    <x v="0"/>
    <x v="1"/>
    <x v="4"/>
    <x v="3"/>
    <x v="2"/>
    <x v="10"/>
    <x v="13"/>
    <x v="4"/>
    <x v="3"/>
    <x v="2"/>
    <x v="2"/>
    <x v="0"/>
    <x v="0"/>
  </r>
  <r>
    <s v="December 2007"/>
    <n v="53"/>
    <x v="0"/>
    <x v="5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s v="December 2007"/>
    <n v="53"/>
    <x v="0"/>
    <x v="6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s v="December 2007"/>
    <n v="53"/>
    <x v="0"/>
    <x v="7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s v="December 2007"/>
    <n v="53"/>
    <x v="0"/>
    <x v="8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7"/>
    <n v="53"/>
    <x v="0"/>
    <x v="9"/>
    <x v="0"/>
    <x v="0"/>
    <x v="3"/>
    <x v="0"/>
    <x v="0"/>
    <x v="0"/>
    <x v="0"/>
    <x v="1"/>
    <x v="4"/>
    <x v="3"/>
    <x v="2"/>
    <x v="8"/>
    <x v="11"/>
    <x v="4"/>
    <x v="1"/>
    <x v="2"/>
    <x v="2"/>
    <x v="0"/>
    <x v="0"/>
  </r>
  <r>
    <s v="December 2007"/>
    <n v="53"/>
    <x v="0"/>
    <x v="10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s v="December 2007"/>
    <n v="53"/>
    <x v="0"/>
    <x v="11"/>
    <x v="0"/>
    <x v="0"/>
    <x v="1"/>
    <x v="0"/>
    <x v="0"/>
    <x v="0"/>
    <x v="0"/>
    <x v="1"/>
    <x v="4"/>
    <x v="3"/>
    <x v="2"/>
    <x v="7"/>
    <x v="4"/>
    <x v="4"/>
    <x v="2"/>
    <x v="2"/>
    <x v="2"/>
    <x v="0"/>
    <x v="0"/>
  </r>
  <r>
    <s v="December 2007"/>
    <n v="53"/>
    <x v="0"/>
    <x v="12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7"/>
    <n v="53"/>
    <x v="0"/>
    <x v="13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s v="December 2007"/>
    <n v="53"/>
    <x v="0"/>
    <x v="14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s v="December 2007"/>
    <n v="53"/>
    <x v="0"/>
    <x v="15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December 2007"/>
    <n v="53"/>
    <x v="0"/>
    <x v="16"/>
    <x v="0"/>
    <x v="0"/>
    <x v="4"/>
    <x v="0"/>
    <x v="0"/>
    <x v="0"/>
    <x v="0"/>
    <x v="1"/>
    <x v="4"/>
    <x v="3"/>
    <x v="2"/>
    <x v="10"/>
    <x v="7"/>
    <x v="4"/>
    <x v="3"/>
    <x v="2"/>
    <x v="2"/>
    <x v="0"/>
    <x v="0"/>
  </r>
  <r>
    <s v="December 2007"/>
    <n v="53"/>
    <x v="0"/>
    <x v="17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s v="December 2007"/>
    <n v="53"/>
    <x v="0"/>
    <x v="18"/>
    <x v="0"/>
    <x v="0"/>
    <x v="0"/>
    <x v="0"/>
    <x v="0"/>
    <x v="0"/>
    <x v="0"/>
    <x v="1"/>
    <x v="4"/>
    <x v="3"/>
    <x v="2"/>
    <x v="5"/>
    <x v="9"/>
    <x v="4"/>
    <x v="3"/>
    <x v="2"/>
    <x v="2"/>
    <x v="0"/>
    <x v="0"/>
  </r>
  <r>
    <s v="December 2007"/>
    <n v="53"/>
    <x v="0"/>
    <x v="19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s v="December 2007"/>
    <n v="53"/>
    <x v="0"/>
    <x v="20"/>
    <x v="0"/>
    <x v="0"/>
    <x v="0"/>
    <x v="0"/>
    <x v="0"/>
    <x v="0"/>
    <x v="0"/>
    <x v="1"/>
    <x v="4"/>
    <x v="3"/>
    <x v="2"/>
    <x v="5"/>
    <x v="3"/>
    <x v="4"/>
    <x v="1"/>
    <x v="2"/>
    <x v="2"/>
    <x v="0"/>
    <x v="0"/>
  </r>
  <r>
    <s v="December 2007"/>
    <n v="53"/>
    <x v="0"/>
    <x v="21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December 2007"/>
    <n v="53"/>
    <x v="0"/>
    <x v="22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7"/>
    <n v="53"/>
    <x v="0"/>
    <x v="23"/>
    <x v="0"/>
    <x v="0"/>
    <x v="3"/>
    <x v="0"/>
    <x v="0"/>
    <x v="0"/>
    <x v="0"/>
    <x v="1"/>
    <x v="4"/>
    <x v="3"/>
    <x v="2"/>
    <x v="11"/>
    <x v="4"/>
    <x v="5"/>
    <x v="3"/>
    <x v="2"/>
    <x v="2"/>
    <x v="0"/>
    <x v="0"/>
  </r>
  <r>
    <s v="December 2007"/>
    <n v="53"/>
    <x v="0"/>
    <x v="24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December 2007"/>
    <n v="53"/>
    <x v="1"/>
    <x v="0"/>
    <x v="0"/>
    <x v="0"/>
    <x v="4"/>
    <x v="0"/>
    <x v="0"/>
    <x v="0"/>
    <x v="0"/>
    <x v="0"/>
    <x v="0"/>
    <x v="2"/>
    <x v="1"/>
    <x v="1"/>
    <x v="1"/>
    <x v="2"/>
    <x v="0"/>
    <x v="0"/>
    <x v="0"/>
    <x v="0"/>
    <x v="0"/>
  </r>
  <r>
    <s v="December 2007"/>
    <n v="53"/>
    <x v="1"/>
    <x v="1"/>
    <x v="0"/>
    <x v="0"/>
    <x v="0"/>
    <x v="0"/>
    <x v="0"/>
    <x v="0"/>
    <x v="0"/>
    <x v="0"/>
    <x v="0"/>
    <x v="2"/>
    <x v="1"/>
    <x v="0"/>
    <x v="1"/>
    <x v="2"/>
    <x v="0"/>
    <x v="0"/>
    <x v="0"/>
    <x v="0"/>
    <x v="0"/>
  </r>
  <r>
    <s v="December 2007"/>
    <n v="53"/>
    <x v="1"/>
    <x v="2"/>
    <x v="0"/>
    <x v="0"/>
    <x v="4"/>
    <x v="0"/>
    <x v="0"/>
    <x v="0"/>
    <x v="0"/>
    <x v="0"/>
    <x v="0"/>
    <x v="2"/>
    <x v="1"/>
    <x v="0"/>
    <x v="1"/>
    <x v="0"/>
    <x v="0"/>
    <x v="0"/>
    <x v="0"/>
    <x v="0"/>
    <x v="0"/>
  </r>
  <r>
    <s v="December 2007"/>
    <n v="53"/>
    <x v="1"/>
    <x v="3"/>
    <x v="0"/>
    <x v="0"/>
    <x v="4"/>
    <x v="0"/>
    <x v="0"/>
    <x v="0"/>
    <x v="0"/>
    <x v="0"/>
    <x v="0"/>
    <x v="2"/>
    <x v="1"/>
    <x v="16"/>
    <x v="1"/>
    <x v="10"/>
    <x v="0"/>
    <x v="0"/>
    <x v="0"/>
    <x v="0"/>
    <x v="0"/>
  </r>
  <r>
    <s v="December 2007"/>
    <n v="53"/>
    <x v="1"/>
    <x v="4"/>
    <x v="0"/>
    <x v="0"/>
    <x v="1"/>
    <x v="0"/>
    <x v="0"/>
    <x v="0"/>
    <x v="0"/>
    <x v="0"/>
    <x v="0"/>
    <x v="2"/>
    <x v="1"/>
    <x v="0"/>
    <x v="0"/>
    <x v="3"/>
    <x v="0"/>
    <x v="0"/>
    <x v="0"/>
    <x v="0"/>
    <x v="0"/>
  </r>
  <r>
    <s v="December 2007"/>
    <n v="53"/>
    <x v="1"/>
    <x v="5"/>
    <x v="0"/>
    <x v="0"/>
    <x v="1"/>
    <x v="0"/>
    <x v="0"/>
    <x v="0"/>
    <x v="0"/>
    <x v="0"/>
    <x v="1"/>
    <x v="0"/>
    <x v="12"/>
    <x v="1"/>
    <x v="1"/>
    <x v="2"/>
    <x v="0"/>
    <x v="0"/>
    <x v="5"/>
    <x v="0"/>
    <x v="0"/>
  </r>
  <r>
    <s v="December 2007"/>
    <n v="53"/>
    <x v="1"/>
    <x v="6"/>
    <x v="0"/>
    <x v="0"/>
    <x v="0"/>
    <x v="0"/>
    <x v="0"/>
    <x v="0"/>
    <x v="0"/>
    <x v="0"/>
    <x v="1"/>
    <x v="0"/>
    <x v="12"/>
    <x v="0"/>
    <x v="1"/>
    <x v="3"/>
    <x v="0"/>
    <x v="0"/>
    <x v="5"/>
    <x v="0"/>
    <x v="0"/>
  </r>
  <r>
    <s v="December 2007"/>
    <n v="53"/>
    <x v="1"/>
    <x v="7"/>
    <x v="0"/>
    <x v="0"/>
    <x v="0"/>
    <x v="0"/>
    <x v="0"/>
    <x v="0"/>
    <x v="0"/>
    <x v="0"/>
    <x v="1"/>
    <x v="0"/>
    <x v="12"/>
    <x v="0"/>
    <x v="0"/>
    <x v="0"/>
    <x v="0"/>
    <x v="0"/>
    <x v="5"/>
    <x v="0"/>
    <x v="0"/>
  </r>
  <r>
    <s v="December 2007"/>
    <n v="53"/>
    <x v="1"/>
    <x v="8"/>
    <x v="0"/>
    <x v="0"/>
    <x v="3"/>
    <x v="0"/>
    <x v="0"/>
    <x v="0"/>
    <x v="0"/>
    <x v="0"/>
    <x v="1"/>
    <x v="0"/>
    <x v="12"/>
    <x v="0"/>
    <x v="0"/>
    <x v="3"/>
    <x v="0"/>
    <x v="0"/>
    <x v="5"/>
    <x v="0"/>
    <x v="0"/>
  </r>
  <r>
    <s v="December 2007"/>
    <n v="53"/>
    <x v="1"/>
    <x v="9"/>
    <x v="0"/>
    <x v="0"/>
    <x v="1"/>
    <x v="0"/>
    <x v="0"/>
    <x v="0"/>
    <x v="0"/>
    <x v="0"/>
    <x v="1"/>
    <x v="0"/>
    <x v="12"/>
    <x v="0"/>
    <x v="1"/>
    <x v="3"/>
    <x v="0"/>
    <x v="0"/>
    <x v="5"/>
    <x v="0"/>
    <x v="0"/>
  </r>
  <r>
    <s v="December 2007"/>
    <n v="53"/>
    <x v="1"/>
    <x v="10"/>
    <x v="0"/>
    <x v="0"/>
    <x v="4"/>
    <x v="0"/>
    <x v="0"/>
    <x v="0"/>
    <x v="0"/>
    <x v="0"/>
    <x v="1"/>
    <x v="0"/>
    <x v="12"/>
    <x v="0"/>
    <x v="1"/>
    <x v="2"/>
    <x v="0"/>
    <x v="0"/>
    <x v="5"/>
    <x v="0"/>
    <x v="0"/>
  </r>
  <r>
    <s v="December 2007"/>
    <n v="53"/>
    <x v="1"/>
    <x v="11"/>
    <x v="0"/>
    <x v="0"/>
    <x v="4"/>
    <x v="0"/>
    <x v="0"/>
    <x v="0"/>
    <x v="0"/>
    <x v="0"/>
    <x v="2"/>
    <x v="0"/>
    <x v="9"/>
    <x v="0"/>
    <x v="1"/>
    <x v="2"/>
    <x v="0"/>
    <x v="0"/>
    <x v="0"/>
    <x v="0"/>
    <x v="0"/>
  </r>
  <r>
    <s v="December 2007"/>
    <n v="53"/>
    <x v="1"/>
    <x v="12"/>
    <x v="0"/>
    <x v="0"/>
    <x v="2"/>
    <x v="0"/>
    <x v="0"/>
    <x v="0"/>
    <x v="0"/>
    <x v="0"/>
    <x v="2"/>
    <x v="0"/>
    <x v="9"/>
    <x v="0"/>
    <x v="0"/>
    <x v="3"/>
    <x v="0"/>
    <x v="0"/>
    <x v="0"/>
    <x v="0"/>
    <x v="0"/>
  </r>
  <r>
    <s v="December 2007"/>
    <n v="53"/>
    <x v="1"/>
    <x v="13"/>
    <x v="0"/>
    <x v="0"/>
    <x v="0"/>
    <x v="0"/>
    <x v="0"/>
    <x v="0"/>
    <x v="0"/>
    <x v="0"/>
    <x v="2"/>
    <x v="0"/>
    <x v="9"/>
    <x v="0"/>
    <x v="0"/>
    <x v="2"/>
    <x v="0"/>
    <x v="0"/>
    <x v="0"/>
    <x v="0"/>
    <x v="0"/>
  </r>
  <r>
    <s v="December 2007"/>
    <n v="53"/>
    <x v="1"/>
    <x v="14"/>
    <x v="0"/>
    <x v="0"/>
    <x v="2"/>
    <x v="0"/>
    <x v="0"/>
    <x v="0"/>
    <x v="0"/>
    <x v="0"/>
    <x v="2"/>
    <x v="0"/>
    <x v="9"/>
    <x v="0"/>
    <x v="1"/>
    <x v="0"/>
    <x v="0"/>
    <x v="0"/>
    <x v="0"/>
    <x v="0"/>
    <x v="0"/>
  </r>
  <r>
    <s v="December 2007"/>
    <n v="53"/>
    <x v="1"/>
    <x v="15"/>
    <x v="0"/>
    <x v="0"/>
    <x v="0"/>
    <x v="0"/>
    <x v="0"/>
    <x v="0"/>
    <x v="0"/>
    <x v="0"/>
    <x v="2"/>
    <x v="0"/>
    <x v="9"/>
    <x v="0"/>
    <x v="0"/>
    <x v="3"/>
    <x v="0"/>
    <x v="0"/>
    <x v="0"/>
    <x v="0"/>
    <x v="0"/>
  </r>
  <r>
    <s v="December 2007"/>
    <n v="53"/>
    <x v="1"/>
    <x v="16"/>
    <x v="0"/>
    <x v="0"/>
    <x v="3"/>
    <x v="0"/>
    <x v="0"/>
    <x v="0"/>
    <x v="0"/>
    <x v="0"/>
    <x v="2"/>
    <x v="0"/>
    <x v="9"/>
    <x v="0"/>
    <x v="0"/>
    <x v="0"/>
    <x v="0"/>
    <x v="0"/>
    <x v="0"/>
    <x v="0"/>
    <x v="0"/>
  </r>
  <r>
    <s v="December 2007"/>
    <n v="53"/>
    <x v="1"/>
    <x v="17"/>
    <x v="0"/>
    <x v="0"/>
    <x v="2"/>
    <x v="0"/>
    <x v="0"/>
    <x v="0"/>
    <x v="0"/>
    <x v="0"/>
    <x v="3"/>
    <x v="1"/>
    <x v="8"/>
    <x v="1"/>
    <x v="1"/>
    <x v="2"/>
    <x v="0"/>
    <x v="6"/>
    <x v="0"/>
    <x v="0"/>
    <x v="0"/>
  </r>
  <r>
    <s v="December 2007"/>
    <n v="53"/>
    <x v="1"/>
    <x v="18"/>
    <x v="0"/>
    <x v="0"/>
    <x v="0"/>
    <x v="0"/>
    <x v="0"/>
    <x v="0"/>
    <x v="0"/>
    <x v="0"/>
    <x v="3"/>
    <x v="1"/>
    <x v="8"/>
    <x v="0"/>
    <x v="0"/>
    <x v="2"/>
    <x v="0"/>
    <x v="6"/>
    <x v="0"/>
    <x v="0"/>
    <x v="0"/>
  </r>
  <r>
    <s v="December 2007"/>
    <n v="53"/>
    <x v="1"/>
    <x v="19"/>
    <x v="0"/>
    <x v="0"/>
    <x v="4"/>
    <x v="0"/>
    <x v="0"/>
    <x v="0"/>
    <x v="0"/>
    <x v="0"/>
    <x v="3"/>
    <x v="1"/>
    <x v="8"/>
    <x v="0"/>
    <x v="0"/>
    <x v="2"/>
    <x v="0"/>
    <x v="6"/>
    <x v="0"/>
    <x v="0"/>
    <x v="0"/>
  </r>
  <r>
    <s v="December 2007"/>
    <n v="53"/>
    <x v="1"/>
    <x v="20"/>
    <x v="0"/>
    <x v="0"/>
    <x v="1"/>
    <x v="0"/>
    <x v="0"/>
    <x v="0"/>
    <x v="0"/>
    <x v="0"/>
    <x v="3"/>
    <x v="1"/>
    <x v="8"/>
    <x v="16"/>
    <x v="0"/>
    <x v="10"/>
    <x v="0"/>
    <x v="6"/>
    <x v="0"/>
    <x v="0"/>
    <x v="0"/>
  </r>
  <r>
    <s v="December 2007"/>
    <n v="53"/>
    <x v="1"/>
    <x v="21"/>
    <x v="0"/>
    <x v="0"/>
    <x v="2"/>
    <x v="0"/>
    <x v="0"/>
    <x v="0"/>
    <x v="0"/>
    <x v="0"/>
    <x v="3"/>
    <x v="1"/>
    <x v="8"/>
    <x v="0"/>
    <x v="0"/>
    <x v="2"/>
    <x v="0"/>
    <x v="6"/>
    <x v="0"/>
    <x v="0"/>
    <x v="0"/>
  </r>
  <r>
    <s v="December 2007"/>
    <n v="53"/>
    <x v="1"/>
    <x v="22"/>
    <x v="0"/>
    <x v="0"/>
    <x v="4"/>
    <x v="0"/>
    <x v="0"/>
    <x v="0"/>
    <x v="0"/>
    <x v="0"/>
    <x v="3"/>
    <x v="1"/>
    <x v="8"/>
    <x v="0"/>
    <x v="1"/>
    <x v="3"/>
    <x v="0"/>
    <x v="6"/>
    <x v="0"/>
    <x v="0"/>
    <x v="0"/>
  </r>
  <r>
    <s v="December 2007"/>
    <n v="53"/>
    <x v="2"/>
    <x v="0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s v="December 2007"/>
    <n v="53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December 2007"/>
    <n v="53"/>
    <x v="2"/>
    <x v="2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s v="December 2007"/>
    <n v="53"/>
    <x v="2"/>
    <x v="3"/>
    <x v="0"/>
    <x v="0"/>
    <x v="0"/>
    <x v="0"/>
    <x v="0"/>
    <x v="0"/>
    <x v="0"/>
    <x v="1"/>
    <x v="4"/>
    <x v="3"/>
    <x v="2"/>
    <x v="8"/>
    <x v="5"/>
    <x v="4"/>
    <x v="2"/>
    <x v="2"/>
    <x v="2"/>
    <x v="0"/>
    <x v="0"/>
  </r>
  <r>
    <s v="December 2007"/>
    <n v="53"/>
    <x v="2"/>
    <x v="4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s v="December 2007"/>
    <n v="53"/>
    <x v="2"/>
    <x v="5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December 2007"/>
    <n v="53"/>
    <x v="2"/>
    <x v="6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s v="December 2007"/>
    <n v="53"/>
    <x v="2"/>
    <x v="7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7"/>
    <n v="53"/>
    <x v="2"/>
    <x v="8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s v="December 2007"/>
    <n v="53"/>
    <x v="2"/>
    <x v="9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s v="December 2007"/>
    <n v="53"/>
    <x v="2"/>
    <x v="10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s v="December 2007"/>
    <n v="53"/>
    <x v="2"/>
    <x v="11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s v="December 2007"/>
    <n v="53"/>
    <x v="2"/>
    <x v="12"/>
    <x v="0"/>
    <x v="0"/>
    <x v="4"/>
    <x v="0"/>
    <x v="0"/>
    <x v="0"/>
    <x v="0"/>
    <x v="1"/>
    <x v="4"/>
    <x v="3"/>
    <x v="2"/>
    <x v="5"/>
    <x v="3"/>
    <x v="5"/>
    <x v="0"/>
    <x v="2"/>
    <x v="2"/>
    <x v="0"/>
    <x v="0"/>
  </r>
  <r>
    <s v="December 2007"/>
    <n v="53"/>
    <x v="2"/>
    <x v="13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s v="December 2007"/>
    <n v="53"/>
    <x v="2"/>
    <x v="14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s v="December 2007"/>
    <n v="53"/>
    <x v="2"/>
    <x v="15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s v="December 2007"/>
    <n v="53"/>
    <x v="2"/>
    <x v="16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December 2007"/>
    <n v="53"/>
    <x v="2"/>
    <x v="17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s v="December 2007"/>
    <n v="53"/>
    <x v="2"/>
    <x v="18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s v="December 2007"/>
    <n v="53"/>
    <x v="2"/>
    <x v="19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s v="December 2007"/>
    <n v="53"/>
    <x v="2"/>
    <x v="20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s v="December 2007"/>
    <n v="53"/>
    <x v="2"/>
    <x v="21"/>
    <x v="0"/>
    <x v="0"/>
    <x v="4"/>
    <x v="0"/>
    <x v="0"/>
    <x v="0"/>
    <x v="0"/>
    <x v="1"/>
    <x v="4"/>
    <x v="3"/>
    <x v="2"/>
    <x v="11"/>
    <x v="4"/>
    <x v="5"/>
    <x v="3"/>
    <x v="2"/>
    <x v="2"/>
    <x v="0"/>
    <x v="0"/>
  </r>
  <r>
    <s v="December 2007"/>
    <n v="53"/>
    <x v="2"/>
    <x v="22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s v="December 2007"/>
    <n v="53"/>
    <x v="2"/>
    <x v="23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s v="December 2007"/>
    <n v="53"/>
    <x v="2"/>
    <x v="24"/>
    <x v="0"/>
    <x v="0"/>
    <x v="1"/>
    <x v="0"/>
    <x v="0"/>
    <x v="0"/>
    <x v="0"/>
    <x v="1"/>
    <x v="4"/>
    <x v="3"/>
    <x v="2"/>
    <x v="8"/>
    <x v="11"/>
    <x v="4"/>
    <x v="1"/>
    <x v="2"/>
    <x v="2"/>
    <x v="0"/>
    <x v="0"/>
  </r>
  <r>
    <s v="December 2007"/>
    <n v="53"/>
    <x v="3"/>
    <x v="0"/>
    <x v="0"/>
    <x v="0"/>
    <x v="0"/>
    <x v="0"/>
    <x v="0"/>
    <x v="0"/>
    <x v="0"/>
    <x v="2"/>
    <x v="0"/>
    <x v="3"/>
    <x v="3"/>
    <x v="12"/>
    <x v="15"/>
    <x v="6"/>
    <x v="0"/>
    <x v="2"/>
    <x v="2"/>
    <x v="0"/>
    <x v="0"/>
  </r>
  <r>
    <s v="December 2007"/>
    <n v="53"/>
    <x v="3"/>
    <x v="1"/>
    <x v="0"/>
    <x v="0"/>
    <x v="1"/>
    <x v="0"/>
    <x v="0"/>
    <x v="0"/>
    <x v="0"/>
    <x v="2"/>
    <x v="0"/>
    <x v="3"/>
    <x v="3"/>
    <x v="12"/>
    <x v="19"/>
    <x v="6"/>
    <x v="0"/>
    <x v="2"/>
    <x v="2"/>
    <x v="0"/>
    <x v="0"/>
  </r>
  <r>
    <s v="December 2007"/>
    <n v="53"/>
    <x v="3"/>
    <x v="2"/>
    <x v="0"/>
    <x v="0"/>
    <x v="3"/>
    <x v="0"/>
    <x v="0"/>
    <x v="0"/>
    <x v="0"/>
    <x v="2"/>
    <x v="0"/>
    <x v="3"/>
    <x v="3"/>
    <x v="13"/>
    <x v="20"/>
    <x v="6"/>
    <x v="0"/>
    <x v="2"/>
    <x v="2"/>
    <x v="0"/>
    <x v="0"/>
  </r>
  <r>
    <s v="December 2007"/>
    <n v="53"/>
    <x v="3"/>
    <x v="3"/>
    <x v="0"/>
    <x v="0"/>
    <x v="1"/>
    <x v="0"/>
    <x v="0"/>
    <x v="0"/>
    <x v="0"/>
    <x v="2"/>
    <x v="0"/>
    <x v="3"/>
    <x v="3"/>
    <x v="14"/>
    <x v="17"/>
    <x v="6"/>
    <x v="0"/>
    <x v="2"/>
    <x v="2"/>
    <x v="0"/>
    <x v="0"/>
  </r>
  <r>
    <s v="December 2007"/>
    <n v="53"/>
    <x v="3"/>
    <x v="4"/>
    <x v="0"/>
    <x v="0"/>
    <x v="3"/>
    <x v="0"/>
    <x v="0"/>
    <x v="0"/>
    <x v="0"/>
    <x v="2"/>
    <x v="0"/>
    <x v="3"/>
    <x v="3"/>
    <x v="13"/>
    <x v="20"/>
    <x v="6"/>
    <x v="0"/>
    <x v="2"/>
    <x v="2"/>
    <x v="0"/>
    <x v="0"/>
  </r>
  <r>
    <s v="December 2007"/>
    <n v="53"/>
    <x v="3"/>
    <x v="5"/>
    <x v="0"/>
    <x v="0"/>
    <x v="3"/>
    <x v="0"/>
    <x v="0"/>
    <x v="0"/>
    <x v="0"/>
    <x v="2"/>
    <x v="0"/>
    <x v="3"/>
    <x v="3"/>
    <x v="12"/>
    <x v="18"/>
    <x v="6"/>
    <x v="0"/>
    <x v="2"/>
    <x v="2"/>
    <x v="0"/>
    <x v="0"/>
  </r>
  <r>
    <s v="December 2007"/>
    <n v="53"/>
    <x v="3"/>
    <x v="6"/>
    <x v="0"/>
    <x v="0"/>
    <x v="3"/>
    <x v="0"/>
    <x v="0"/>
    <x v="0"/>
    <x v="0"/>
    <x v="2"/>
    <x v="1"/>
    <x v="3"/>
    <x v="5"/>
    <x v="12"/>
    <x v="15"/>
    <x v="6"/>
    <x v="0"/>
    <x v="2"/>
    <x v="2"/>
    <x v="0"/>
    <x v="0"/>
  </r>
  <r>
    <s v="December 2007"/>
    <n v="53"/>
    <x v="3"/>
    <x v="7"/>
    <x v="0"/>
    <x v="0"/>
    <x v="0"/>
    <x v="0"/>
    <x v="0"/>
    <x v="0"/>
    <x v="0"/>
    <x v="2"/>
    <x v="1"/>
    <x v="3"/>
    <x v="5"/>
    <x v="13"/>
    <x v="24"/>
    <x v="6"/>
    <x v="0"/>
    <x v="2"/>
    <x v="2"/>
    <x v="0"/>
    <x v="0"/>
  </r>
  <r>
    <s v="December 2007"/>
    <n v="53"/>
    <x v="3"/>
    <x v="8"/>
    <x v="0"/>
    <x v="0"/>
    <x v="1"/>
    <x v="0"/>
    <x v="0"/>
    <x v="0"/>
    <x v="0"/>
    <x v="2"/>
    <x v="1"/>
    <x v="3"/>
    <x v="5"/>
    <x v="12"/>
    <x v="16"/>
    <x v="6"/>
    <x v="0"/>
    <x v="2"/>
    <x v="2"/>
    <x v="0"/>
    <x v="0"/>
  </r>
  <r>
    <s v="December 2007"/>
    <n v="53"/>
    <x v="3"/>
    <x v="9"/>
    <x v="0"/>
    <x v="0"/>
    <x v="2"/>
    <x v="0"/>
    <x v="0"/>
    <x v="0"/>
    <x v="0"/>
    <x v="2"/>
    <x v="1"/>
    <x v="3"/>
    <x v="5"/>
    <x v="13"/>
    <x v="23"/>
    <x v="6"/>
    <x v="0"/>
    <x v="2"/>
    <x v="2"/>
    <x v="0"/>
    <x v="0"/>
  </r>
  <r>
    <s v="December 2007"/>
    <n v="53"/>
    <x v="3"/>
    <x v="10"/>
    <x v="0"/>
    <x v="0"/>
    <x v="3"/>
    <x v="0"/>
    <x v="0"/>
    <x v="0"/>
    <x v="0"/>
    <x v="2"/>
    <x v="1"/>
    <x v="3"/>
    <x v="5"/>
    <x v="13"/>
    <x v="21"/>
    <x v="6"/>
    <x v="0"/>
    <x v="2"/>
    <x v="2"/>
    <x v="0"/>
    <x v="0"/>
  </r>
  <r>
    <s v="December 2007"/>
    <n v="53"/>
    <x v="3"/>
    <x v="11"/>
    <x v="0"/>
    <x v="0"/>
    <x v="4"/>
    <x v="0"/>
    <x v="0"/>
    <x v="0"/>
    <x v="0"/>
    <x v="2"/>
    <x v="1"/>
    <x v="3"/>
    <x v="5"/>
    <x v="14"/>
    <x v="17"/>
    <x v="6"/>
    <x v="0"/>
    <x v="2"/>
    <x v="2"/>
    <x v="0"/>
    <x v="0"/>
  </r>
  <r>
    <s v="December 2007"/>
    <n v="53"/>
    <x v="3"/>
    <x v="12"/>
    <x v="0"/>
    <x v="0"/>
    <x v="4"/>
    <x v="0"/>
    <x v="0"/>
    <x v="0"/>
    <x v="0"/>
    <x v="2"/>
    <x v="1"/>
    <x v="3"/>
    <x v="5"/>
    <x v="12"/>
    <x v="18"/>
    <x v="6"/>
    <x v="0"/>
    <x v="2"/>
    <x v="2"/>
    <x v="0"/>
    <x v="0"/>
  </r>
  <r>
    <s v="December 2007"/>
    <n v="53"/>
    <x v="3"/>
    <x v="13"/>
    <x v="0"/>
    <x v="0"/>
    <x v="0"/>
    <x v="0"/>
    <x v="0"/>
    <x v="0"/>
    <x v="0"/>
    <x v="2"/>
    <x v="1"/>
    <x v="3"/>
    <x v="5"/>
    <x v="12"/>
    <x v="15"/>
    <x v="6"/>
    <x v="0"/>
    <x v="2"/>
    <x v="2"/>
    <x v="0"/>
    <x v="0"/>
  </r>
  <r>
    <s v="December 2007"/>
    <n v="53"/>
    <x v="3"/>
    <x v="14"/>
    <x v="0"/>
    <x v="0"/>
    <x v="0"/>
    <x v="0"/>
    <x v="0"/>
    <x v="0"/>
    <x v="0"/>
    <x v="2"/>
    <x v="2"/>
    <x v="3"/>
    <x v="6"/>
    <x v="12"/>
    <x v="17"/>
    <x v="7"/>
    <x v="0"/>
    <x v="2"/>
    <x v="2"/>
    <x v="0"/>
    <x v="0"/>
  </r>
  <r>
    <s v="December 2007"/>
    <n v="53"/>
    <x v="3"/>
    <x v="15"/>
    <x v="0"/>
    <x v="0"/>
    <x v="1"/>
    <x v="0"/>
    <x v="0"/>
    <x v="0"/>
    <x v="0"/>
    <x v="2"/>
    <x v="2"/>
    <x v="3"/>
    <x v="6"/>
    <x v="12"/>
    <x v="17"/>
    <x v="7"/>
    <x v="0"/>
    <x v="2"/>
    <x v="2"/>
    <x v="0"/>
    <x v="0"/>
  </r>
  <r>
    <s v="December 2007"/>
    <n v="53"/>
    <x v="3"/>
    <x v="16"/>
    <x v="0"/>
    <x v="0"/>
    <x v="3"/>
    <x v="0"/>
    <x v="0"/>
    <x v="0"/>
    <x v="0"/>
    <x v="2"/>
    <x v="2"/>
    <x v="3"/>
    <x v="6"/>
    <x v="12"/>
    <x v="17"/>
    <x v="7"/>
    <x v="0"/>
    <x v="2"/>
    <x v="2"/>
    <x v="0"/>
    <x v="0"/>
  </r>
  <r>
    <s v="December 2007"/>
    <n v="53"/>
    <x v="3"/>
    <x v="17"/>
    <x v="0"/>
    <x v="0"/>
    <x v="1"/>
    <x v="0"/>
    <x v="0"/>
    <x v="0"/>
    <x v="0"/>
    <x v="2"/>
    <x v="2"/>
    <x v="3"/>
    <x v="6"/>
    <x v="12"/>
    <x v="18"/>
    <x v="7"/>
    <x v="0"/>
    <x v="2"/>
    <x v="2"/>
    <x v="0"/>
    <x v="0"/>
  </r>
  <r>
    <s v="December 2007"/>
    <n v="53"/>
    <x v="3"/>
    <x v="18"/>
    <x v="0"/>
    <x v="0"/>
    <x v="3"/>
    <x v="0"/>
    <x v="0"/>
    <x v="0"/>
    <x v="0"/>
    <x v="2"/>
    <x v="2"/>
    <x v="3"/>
    <x v="6"/>
    <x v="12"/>
    <x v="19"/>
    <x v="7"/>
    <x v="0"/>
    <x v="2"/>
    <x v="2"/>
    <x v="0"/>
    <x v="0"/>
  </r>
  <r>
    <s v="December 2007"/>
    <n v="53"/>
    <x v="3"/>
    <x v="19"/>
    <x v="0"/>
    <x v="0"/>
    <x v="1"/>
    <x v="0"/>
    <x v="0"/>
    <x v="0"/>
    <x v="0"/>
    <x v="2"/>
    <x v="3"/>
    <x v="3"/>
    <x v="4"/>
    <x v="12"/>
    <x v="15"/>
    <x v="6"/>
    <x v="0"/>
    <x v="2"/>
    <x v="2"/>
    <x v="0"/>
    <x v="0"/>
  </r>
  <r>
    <s v="December 2007"/>
    <n v="53"/>
    <x v="3"/>
    <x v="20"/>
    <x v="0"/>
    <x v="0"/>
    <x v="3"/>
    <x v="0"/>
    <x v="0"/>
    <x v="0"/>
    <x v="0"/>
    <x v="2"/>
    <x v="3"/>
    <x v="3"/>
    <x v="4"/>
    <x v="13"/>
    <x v="24"/>
    <x v="6"/>
    <x v="0"/>
    <x v="2"/>
    <x v="2"/>
    <x v="0"/>
    <x v="0"/>
  </r>
  <r>
    <s v="December 2007"/>
    <n v="53"/>
    <x v="3"/>
    <x v="21"/>
    <x v="0"/>
    <x v="0"/>
    <x v="2"/>
    <x v="0"/>
    <x v="0"/>
    <x v="0"/>
    <x v="0"/>
    <x v="2"/>
    <x v="3"/>
    <x v="3"/>
    <x v="4"/>
    <x v="14"/>
    <x v="17"/>
    <x v="6"/>
    <x v="0"/>
    <x v="2"/>
    <x v="2"/>
    <x v="0"/>
    <x v="0"/>
  </r>
  <r>
    <s v="December 2007"/>
    <n v="53"/>
    <x v="3"/>
    <x v="22"/>
    <x v="0"/>
    <x v="0"/>
    <x v="0"/>
    <x v="0"/>
    <x v="0"/>
    <x v="0"/>
    <x v="0"/>
    <x v="2"/>
    <x v="3"/>
    <x v="3"/>
    <x v="4"/>
    <x v="12"/>
    <x v="16"/>
    <x v="6"/>
    <x v="0"/>
    <x v="2"/>
    <x v="2"/>
    <x v="0"/>
    <x v="0"/>
  </r>
  <r>
    <s v="December 2007"/>
    <n v="53"/>
    <x v="3"/>
    <x v="23"/>
    <x v="0"/>
    <x v="0"/>
    <x v="1"/>
    <x v="0"/>
    <x v="0"/>
    <x v="0"/>
    <x v="0"/>
    <x v="2"/>
    <x v="3"/>
    <x v="3"/>
    <x v="4"/>
    <x v="12"/>
    <x v="18"/>
    <x v="6"/>
    <x v="0"/>
    <x v="2"/>
    <x v="2"/>
    <x v="0"/>
    <x v="0"/>
  </r>
  <r>
    <s v="December 2007"/>
    <n v="53"/>
    <x v="3"/>
    <x v="24"/>
    <x v="0"/>
    <x v="0"/>
    <x v="3"/>
    <x v="0"/>
    <x v="0"/>
    <x v="0"/>
    <x v="0"/>
    <x v="2"/>
    <x v="3"/>
    <x v="3"/>
    <x v="4"/>
    <x v="13"/>
    <x v="20"/>
    <x v="6"/>
    <x v="0"/>
    <x v="2"/>
    <x v="2"/>
    <x v="0"/>
    <x v="0"/>
  </r>
  <r>
    <s v="December 2007"/>
    <n v="53"/>
    <x v="3"/>
    <x v="25"/>
    <x v="0"/>
    <x v="0"/>
    <x v="2"/>
    <x v="0"/>
    <x v="0"/>
    <x v="0"/>
    <x v="0"/>
    <x v="2"/>
    <x v="3"/>
    <x v="3"/>
    <x v="4"/>
    <x v="12"/>
    <x v="16"/>
    <x v="6"/>
    <x v="0"/>
    <x v="2"/>
    <x v="2"/>
    <x v="0"/>
    <x v="0"/>
  </r>
  <r>
    <s v="December 2007"/>
    <n v="53"/>
    <x v="3"/>
    <x v="26"/>
    <x v="0"/>
    <x v="0"/>
    <x v="0"/>
    <x v="0"/>
    <x v="0"/>
    <x v="0"/>
    <x v="0"/>
    <x v="2"/>
    <x v="3"/>
    <x v="3"/>
    <x v="4"/>
    <x v="13"/>
    <x v="21"/>
    <x v="6"/>
    <x v="0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June 2008"/>
    <n v="54"/>
    <x v="0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s v="June 2008"/>
    <n v="54"/>
    <x v="0"/>
    <x v="1"/>
    <x v="0"/>
    <x v="0"/>
    <x v="1"/>
    <x v="0"/>
    <x v="0"/>
    <x v="0"/>
    <x v="0"/>
    <x v="2"/>
    <x v="0"/>
    <x v="3"/>
    <x v="5"/>
    <x v="13"/>
    <x v="20"/>
    <x v="6"/>
    <x v="0"/>
    <x v="2"/>
    <x v="2"/>
    <x v="0"/>
    <x v="0"/>
  </r>
  <r>
    <s v="June 2008"/>
    <n v="54"/>
    <x v="0"/>
    <x v="2"/>
    <x v="0"/>
    <x v="0"/>
    <x v="3"/>
    <x v="0"/>
    <x v="0"/>
    <x v="0"/>
    <x v="0"/>
    <x v="2"/>
    <x v="0"/>
    <x v="3"/>
    <x v="5"/>
    <x v="14"/>
    <x v="17"/>
    <x v="6"/>
    <x v="0"/>
    <x v="2"/>
    <x v="2"/>
    <x v="0"/>
    <x v="0"/>
  </r>
  <r>
    <s v="June 2008"/>
    <n v="54"/>
    <x v="0"/>
    <x v="3"/>
    <x v="0"/>
    <x v="0"/>
    <x v="3"/>
    <x v="0"/>
    <x v="0"/>
    <x v="0"/>
    <x v="0"/>
    <x v="2"/>
    <x v="0"/>
    <x v="3"/>
    <x v="5"/>
    <x v="12"/>
    <x v="24"/>
    <x v="6"/>
    <x v="0"/>
    <x v="2"/>
    <x v="2"/>
    <x v="0"/>
    <x v="0"/>
  </r>
  <r>
    <s v="June 2008"/>
    <n v="54"/>
    <x v="0"/>
    <x v="4"/>
    <x v="0"/>
    <x v="0"/>
    <x v="2"/>
    <x v="0"/>
    <x v="0"/>
    <x v="0"/>
    <x v="0"/>
    <x v="2"/>
    <x v="0"/>
    <x v="3"/>
    <x v="5"/>
    <x v="12"/>
    <x v="20"/>
    <x v="6"/>
    <x v="0"/>
    <x v="2"/>
    <x v="2"/>
    <x v="0"/>
    <x v="0"/>
  </r>
  <r>
    <s v="June 2008"/>
    <n v="54"/>
    <x v="0"/>
    <x v="5"/>
    <x v="0"/>
    <x v="0"/>
    <x v="4"/>
    <x v="0"/>
    <x v="0"/>
    <x v="0"/>
    <x v="0"/>
    <x v="2"/>
    <x v="1"/>
    <x v="3"/>
    <x v="4"/>
    <x v="12"/>
    <x v="15"/>
    <x v="7"/>
    <x v="0"/>
    <x v="2"/>
    <x v="2"/>
    <x v="0"/>
    <x v="0"/>
  </r>
  <r>
    <s v="June 2008"/>
    <n v="54"/>
    <x v="0"/>
    <x v="6"/>
    <x v="0"/>
    <x v="0"/>
    <x v="2"/>
    <x v="0"/>
    <x v="0"/>
    <x v="0"/>
    <x v="0"/>
    <x v="2"/>
    <x v="1"/>
    <x v="3"/>
    <x v="4"/>
    <x v="12"/>
    <x v="17"/>
    <x v="7"/>
    <x v="0"/>
    <x v="2"/>
    <x v="2"/>
    <x v="0"/>
    <x v="0"/>
  </r>
  <r>
    <s v="June 2008"/>
    <n v="54"/>
    <x v="0"/>
    <x v="7"/>
    <x v="0"/>
    <x v="0"/>
    <x v="2"/>
    <x v="0"/>
    <x v="0"/>
    <x v="0"/>
    <x v="0"/>
    <x v="2"/>
    <x v="1"/>
    <x v="3"/>
    <x v="4"/>
    <x v="12"/>
    <x v="21"/>
    <x v="7"/>
    <x v="0"/>
    <x v="2"/>
    <x v="2"/>
    <x v="0"/>
    <x v="0"/>
  </r>
  <r>
    <s v="June 2008"/>
    <n v="54"/>
    <x v="0"/>
    <x v="8"/>
    <x v="0"/>
    <x v="0"/>
    <x v="4"/>
    <x v="0"/>
    <x v="0"/>
    <x v="0"/>
    <x v="0"/>
    <x v="2"/>
    <x v="1"/>
    <x v="3"/>
    <x v="4"/>
    <x v="12"/>
    <x v="21"/>
    <x v="7"/>
    <x v="0"/>
    <x v="2"/>
    <x v="2"/>
    <x v="0"/>
    <x v="0"/>
  </r>
  <r>
    <s v="June 2008"/>
    <n v="54"/>
    <x v="0"/>
    <x v="9"/>
    <x v="0"/>
    <x v="0"/>
    <x v="4"/>
    <x v="0"/>
    <x v="0"/>
    <x v="0"/>
    <x v="0"/>
    <x v="2"/>
    <x v="1"/>
    <x v="3"/>
    <x v="4"/>
    <x v="12"/>
    <x v="21"/>
    <x v="7"/>
    <x v="0"/>
    <x v="2"/>
    <x v="2"/>
    <x v="0"/>
    <x v="0"/>
  </r>
  <r>
    <s v="June 2008"/>
    <n v="54"/>
    <x v="0"/>
    <x v="10"/>
    <x v="0"/>
    <x v="0"/>
    <x v="1"/>
    <x v="0"/>
    <x v="0"/>
    <x v="0"/>
    <x v="0"/>
    <x v="2"/>
    <x v="1"/>
    <x v="3"/>
    <x v="4"/>
    <x v="12"/>
    <x v="16"/>
    <x v="7"/>
    <x v="0"/>
    <x v="2"/>
    <x v="2"/>
    <x v="0"/>
    <x v="0"/>
  </r>
  <r>
    <s v="June 2008"/>
    <n v="54"/>
    <x v="0"/>
    <x v="11"/>
    <x v="0"/>
    <x v="0"/>
    <x v="0"/>
    <x v="0"/>
    <x v="0"/>
    <x v="0"/>
    <x v="0"/>
    <x v="2"/>
    <x v="1"/>
    <x v="3"/>
    <x v="4"/>
    <x v="14"/>
    <x v="17"/>
    <x v="7"/>
    <x v="0"/>
    <x v="2"/>
    <x v="2"/>
    <x v="0"/>
    <x v="0"/>
  </r>
  <r>
    <s v="June 2008"/>
    <n v="54"/>
    <x v="0"/>
    <x v="12"/>
    <x v="0"/>
    <x v="0"/>
    <x v="1"/>
    <x v="0"/>
    <x v="0"/>
    <x v="0"/>
    <x v="0"/>
    <x v="2"/>
    <x v="2"/>
    <x v="3"/>
    <x v="3"/>
    <x v="12"/>
    <x v="15"/>
    <x v="6"/>
    <x v="0"/>
    <x v="2"/>
    <x v="2"/>
    <x v="0"/>
    <x v="0"/>
  </r>
  <r>
    <s v="June 2008"/>
    <n v="54"/>
    <x v="0"/>
    <x v="13"/>
    <x v="0"/>
    <x v="0"/>
    <x v="3"/>
    <x v="0"/>
    <x v="0"/>
    <x v="0"/>
    <x v="0"/>
    <x v="2"/>
    <x v="2"/>
    <x v="3"/>
    <x v="3"/>
    <x v="13"/>
    <x v="20"/>
    <x v="6"/>
    <x v="0"/>
    <x v="2"/>
    <x v="2"/>
    <x v="0"/>
    <x v="0"/>
  </r>
  <r>
    <s v="June 2008"/>
    <n v="54"/>
    <x v="0"/>
    <x v="14"/>
    <x v="0"/>
    <x v="0"/>
    <x v="1"/>
    <x v="0"/>
    <x v="0"/>
    <x v="0"/>
    <x v="0"/>
    <x v="2"/>
    <x v="2"/>
    <x v="3"/>
    <x v="3"/>
    <x v="12"/>
    <x v="16"/>
    <x v="6"/>
    <x v="0"/>
    <x v="2"/>
    <x v="2"/>
    <x v="0"/>
    <x v="0"/>
  </r>
  <r>
    <s v="June 2008"/>
    <n v="54"/>
    <x v="0"/>
    <x v="15"/>
    <x v="0"/>
    <x v="0"/>
    <x v="2"/>
    <x v="0"/>
    <x v="0"/>
    <x v="0"/>
    <x v="0"/>
    <x v="2"/>
    <x v="2"/>
    <x v="3"/>
    <x v="3"/>
    <x v="14"/>
    <x v="17"/>
    <x v="6"/>
    <x v="0"/>
    <x v="2"/>
    <x v="2"/>
    <x v="0"/>
    <x v="0"/>
  </r>
  <r>
    <s v="June 2008"/>
    <n v="54"/>
    <x v="0"/>
    <x v="16"/>
    <x v="0"/>
    <x v="0"/>
    <x v="2"/>
    <x v="0"/>
    <x v="0"/>
    <x v="0"/>
    <x v="0"/>
    <x v="2"/>
    <x v="2"/>
    <x v="3"/>
    <x v="3"/>
    <x v="13"/>
    <x v="24"/>
    <x v="6"/>
    <x v="0"/>
    <x v="2"/>
    <x v="2"/>
    <x v="0"/>
    <x v="0"/>
  </r>
  <r>
    <s v="June 2008"/>
    <n v="54"/>
    <x v="0"/>
    <x v="17"/>
    <x v="0"/>
    <x v="0"/>
    <x v="0"/>
    <x v="0"/>
    <x v="0"/>
    <x v="0"/>
    <x v="0"/>
    <x v="2"/>
    <x v="2"/>
    <x v="3"/>
    <x v="3"/>
    <x v="12"/>
    <x v="19"/>
    <x v="6"/>
    <x v="0"/>
    <x v="2"/>
    <x v="2"/>
    <x v="0"/>
    <x v="0"/>
  </r>
  <r>
    <s v="June 2008"/>
    <n v="54"/>
    <x v="0"/>
    <x v="18"/>
    <x v="0"/>
    <x v="0"/>
    <x v="0"/>
    <x v="0"/>
    <x v="0"/>
    <x v="0"/>
    <x v="0"/>
    <x v="2"/>
    <x v="2"/>
    <x v="3"/>
    <x v="3"/>
    <x v="14"/>
    <x v="17"/>
    <x v="6"/>
    <x v="0"/>
    <x v="2"/>
    <x v="2"/>
    <x v="0"/>
    <x v="0"/>
  </r>
  <r>
    <s v="June 2008"/>
    <n v="54"/>
    <x v="0"/>
    <x v="19"/>
    <x v="0"/>
    <x v="0"/>
    <x v="0"/>
    <x v="0"/>
    <x v="0"/>
    <x v="0"/>
    <x v="0"/>
    <x v="2"/>
    <x v="3"/>
    <x v="3"/>
    <x v="6"/>
    <x v="12"/>
    <x v="15"/>
    <x v="6"/>
    <x v="0"/>
    <x v="2"/>
    <x v="2"/>
    <x v="0"/>
    <x v="0"/>
  </r>
  <r>
    <s v="June 2008"/>
    <n v="54"/>
    <x v="0"/>
    <x v="20"/>
    <x v="0"/>
    <x v="0"/>
    <x v="1"/>
    <x v="0"/>
    <x v="0"/>
    <x v="0"/>
    <x v="0"/>
    <x v="2"/>
    <x v="3"/>
    <x v="3"/>
    <x v="6"/>
    <x v="12"/>
    <x v="16"/>
    <x v="6"/>
    <x v="0"/>
    <x v="2"/>
    <x v="2"/>
    <x v="0"/>
    <x v="0"/>
  </r>
  <r>
    <s v="June 2008"/>
    <n v="54"/>
    <x v="0"/>
    <x v="21"/>
    <x v="0"/>
    <x v="0"/>
    <x v="1"/>
    <x v="0"/>
    <x v="0"/>
    <x v="0"/>
    <x v="0"/>
    <x v="2"/>
    <x v="3"/>
    <x v="3"/>
    <x v="6"/>
    <x v="12"/>
    <x v="16"/>
    <x v="6"/>
    <x v="0"/>
    <x v="2"/>
    <x v="2"/>
    <x v="0"/>
    <x v="0"/>
  </r>
  <r>
    <s v="June 2008"/>
    <n v="54"/>
    <x v="0"/>
    <x v="22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s v="June 2008"/>
    <n v="54"/>
    <x v="0"/>
    <x v="23"/>
    <x v="0"/>
    <x v="0"/>
    <x v="2"/>
    <x v="0"/>
    <x v="0"/>
    <x v="0"/>
    <x v="0"/>
    <x v="2"/>
    <x v="3"/>
    <x v="3"/>
    <x v="6"/>
    <x v="13"/>
    <x v="24"/>
    <x v="6"/>
    <x v="0"/>
    <x v="2"/>
    <x v="2"/>
    <x v="0"/>
    <x v="0"/>
  </r>
  <r>
    <s v="June 2008"/>
    <n v="54"/>
    <x v="0"/>
    <x v="24"/>
    <x v="0"/>
    <x v="0"/>
    <x v="2"/>
    <x v="0"/>
    <x v="0"/>
    <x v="0"/>
    <x v="0"/>
    <x v="2"/>
    <x v="3"/>
    <x v="3"/>
    <x v="6"/>
    <x v="14"/>
    <x v="17"/>
    <x v="6"/>
    <x v="0"/>
    <x v="2"/>
    <x v="2"/>
    <x v="0"/>
    <x v="0"/>
  </r>
  <r>
    <s v="June 2008"/>
    <n v="54"/>
    <x v="0"/>
    <x v="25"/>
    <x v="0"/>
    <x v="0"/>
    <x v="0"/>
    <x v="0"/>
    <x v="0"/>
    <x v="0"/>
    <x v="0"/>
    <x v="2"/>
    <x v="3"/>
    <x v="3"/>
    <x v="6"/>
    <x v="13"/>
    <x v="20"/>
    <x v="6"/>
    <x v="0"/>
    <x v="2"/>
    <x v="2"/>
    <x v="0"/>
    <x v="0"/>
  </r>
  <r>
    <s v="June 2008"/>
    <n v="54"/>
    <x v="0"/>
    <x v="26"/>
    <x v="0"/>
    <x v="0"/>
    <x v="4"/>
    <x v="0"/>
    <x v="0"/>
    <x v="0"/>
    <x v="0"/>
    <x v="2"/>
    <x v="3"/>
    <x v="3"/>
    <x v="6"/>
    <x v="12"/>
    <x v="18"/>
    <x v="6"/>
    <x v="0"/>
    <x v="2"/>
    <x v="2"/>
    <x v="0"/>
    <x v="0"/>
  </r>
  <r>
    <s v="June 2008"/>
    <n v="54"/>
    <x v="1"/>
    <x v="0"/>
    <x v="0"/>
    <x v="0"/>
    <x v="3"/>
    <x v="0"/>
    <x v="0"/>
    <x v="0"/>
    <x v="0"/>
    <x v="1"/>
    <x v="4"/>
    <x v="3"/>
    <x v="2"/>
    <x v="7"/>
    <x v="22"/>
    <x v="4"/>
    <x v="0"/>
    <x v="2"/>
    <x v="2"/>
    <x v="0"/>
    <x v="0"/>
  </r>
  <r>
    <s v="June 2008"/>
    <n v="54"/>
    <x v="1"/>
    <x v="1"/>
    <x v="0"/>
    <x v="0"/>
    <x v="2"/>
    <x v="0"/>
    <x v="0"/>
    <x v="0"/>
    <x v="0"/>
    <x v="1"/>
    <x v="4"/>
    <x v="3"/>
    <x v="2"/>
    <x v="9"/>
    <x v="14"/>
    <x v="4"/>
    <x v="3"/>
    <x v="2"/>
    <x v="2"/>
    <x v="0"/>
    <x v="0"/>
  </r>
  <r>
    <s v="June 2008"/>
    <n v="54"/>
    <x v="1"/>
    <x v="2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s v="June 2008"/>
    <n v="54"/>
    <x v="1"/>
    <x v="3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s v="June 2008"/>
    <n v="54"/>
    <x v="1"/>
    <x v="4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s v="June 2008"/>
    <n v="54"/>
    <x v="1"/>
    <x v="5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s v="June 2008"/>
    <n v="54"/>
    <x v="1"/>
    <x v="6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s v="June 2008"/>
    <n v="54"/>
    <x v="1"/>
    <x v="7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June 2008"/>
    <n v="54"/>
    <x v="1"/>
    <x v="8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s v="June 2008"/>
    <n v="54"/>
    <x v="1"/>
    <x v="9"/>
    <x v="0"/>
    <x v="0"/>
    <x v="4"/>
    <x v="0"/>
    <x v="0"/>
    <x v="0"/>
    <x v="0"/>
    <x v="1"/>
    <x v="4"/>
    <x v="3"/>
    <x v="2"/>
    <x v="4"/>
    <x v="12"/>
    <x v="4"/>
    <x v="0"/>
    <x v="2"/>
    <x v="2"/>
    <x v="0"/>
    <x v="0"/>
  </r>
  <r>
    <s v="June 2008"/>
    <n v="54"/>
    <x v="1"/>
    <x v="10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s v="June 2008"/>
    <n v="54"/>
    <x v="1"/>
    <x v="11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June 2008"/>
    <n v="54"/>
    <x v="1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June 2008"/>
    <n v="54"/>
    <x v="1"/>
    <x v="13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s v="June 2008"/>
    <n v="54"/>
    <x v="1"/>
    <x v="14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June 2008"/>
    <n v="54"/>
    <x v="1"/>
    <x v="15"/>
    <x v="0"/>
    <x v="0"/>
    <x v="3"/>
    <x v="0"/>
    <x v="0"/>
    <x v="0"/>
    <x v="0"/>
    <x v="1"/>
    <x v="4"/>
    <x v="3"/>
    <x v="2"/>
    <x v="6"/>
    <x v="4"/>
    <x v="4"/>
    <x v="4"/>
    <x v="2"/>
    <x v="2"/>
    <x v="0"/>
    <x v="0"/>
  </r>
  <r>
    <s v="June 2008"/>
    <n v="54"/>
    <x v="1"/>
    <x v="16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s v="June 2008"/>
    <n v="54"/>
    <x v="1"/>
    <x v="17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s v="June 2008"/>
    <n v="54"/>
    <x v="1"/>
    <x v="18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June 2008"/>
    <n v="54"/>
    <x v="1"/>
    <x v="19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June 2008"/>
    <n v="54"/>
    <x v="1"/>
    <x v="20"/>
    <x v="0"/>
    <x v="0"/>
    <x v="0"/>
    <x v="0"/>
    <x v="0"/>
    <x v="0"/>
    <x v="0"/>
    <x v="1"/>
    <x v="4"/>
    <x v="3"/>
    <x v="2"/>
    <x v="5"/>
    <x v="3"/>
    <x v="4"/>
    <x v="4"/>
    <x v="2"/>
    <x v="2"/>
    <x v="0"/>
    <x v="0"/>
  </r>
  <r>
    <s v="June 2008"/>
    <n v="54"/>
    <x v="1"/>
    <x v="21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June 2008"/>
    <n v="54"/>
    <x v="1"/>
    <x v="22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s v="June 2008"/>
    <n v="54"/>
    <x v="1"/>
    <x v="23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s v="June 2008"/>
    <n v="54"/>
    <x v="1"/>
    <x v="2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June 2008"/>
    <n v="54"/>
    <x v="1"/>
    <x v="25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June 2008"/>
    <n v="54"/>
    <x v="2"/>
    <x v="0"/>
    <x v="0"/>
    <x v="0"/>
    <x v="1"/>
    <x v="0"/>
    <x v="0"/>
    <x v="0"/>
    <x v="0"/>
    <x v="0"/>
    <x v="0"/>
    <x v="2"/>
    <x v="11"/>
    <x v="1"/>
    <x v="1"/>
    <x v="2"/>
    <x v="0"/>
    <x v="3"/>
    <x v="3"/>
    <x v="0"/>
    <x v="0"/>
  </r>
  <r>
    <s v="June 2008"/>
    <n v="54"/>
    <x v="2"/>
    <x v="1"/>
    <x v="0"/>
    <x v="0"/>
    <x v="3"/>
    <x v="0"/>
    <x v="0"/>
    <x v="0"/>
    <x v="0"/>
    <x v="0"/>
    <x v="0"/>
    <x v="2"/>
    <x v="11"/>
    <x v="0"/>
    <x v="1"/>
    <x v="3"/>
    <x v="0"/>
    <x v="3"/>
    <x v="3"/>
    <x v="0"/>
    <x v="0"/>
  </r>
  <r>
    <s v="June 2008"/>
    <n v="54"/>
    <x v="2"/>
    <x v="2"/>
    <x v="0"/>
    <x v="0"/>
    <x v="2"/>
    <x v="0"/>
    <x v="0"/>
    <x v="0"/>
    <x v="0"/>
    <x v="0"/>
    <x v="0"/>
    <x v="2"/>
    <x v="11"/>
    <x v="3"/>
    <x v="0"/>
    <x v="2"/>
    <x v="0"/>
    <x v="3"/>
    <x v="3"/>
    <x v="0"/>
    <x v="0"/>
  </r>
  <r>
    <s v="June 2008"/>
    <n v="54"/>
    <x v="2"/>
    <x v="3"/>
    <x v="0"/>
    <x v="0"/>
    <x v="1"/>
    <x v="0"/>
    <x v="0"/>
    <x v="0"/>
    <x v="0"/>
    <x v="0"/>
    <x v="0"/>
    <x v="2"/>
    <x v="11"/>
    <x v="3"/>
    <x v="0"/>
    <x v="10"/>
    <x v="0"/>
    <x v="3"/>
    <x v="3"/>
    <x v="0"/>
    <x v="0"/>
  </r>
  <r>
    <s v="June 2008"/>
    <n v="54"/>
    <x v="2"/>
    <x v="4"/>
    <x v="0"/>
    <x v="0"/>
    <x v="1"/>
    <x v="0"/>
    <x v="0"/>
    <x v="0"/>
    <x v="0"/>
    <x v="0"/>
    <x v="0"/>
    <x v="2"/>
    <x v="11"/>
    <x v="2"/>
    <x v="1"/>
    <x v="10"/>
    <x v="0"/>
    <x v="3"/>
    <x v="3"/>
    <x v="0"/>
    <x v="0"/>
  </r>
  <r>
    <s v="June 2008"/>
    <n v="54"/>
    <x v="2"/>
    <x v="5"/>
    <x v="0"/>
    <x v="0"/>
    <x v="0"/>
    <x v="0"/>
    <x v="0"/>
    <x v="0"/>
    <x v="0"/>
    <x v="0"/>
    <x v="1"/>
    <x v="2"/>
    <x v="1"/>
    <x v="1"/>
    <x v="1"/>
    <x v="2"/>
    <x v="0"/>
    <x v="3"/>
    <x v="0"/>
    <x v="0"/>
    <x v="0"/>
  </r>
  <r>
    <s v="June 2008"/>
    <n v="54"/>
    <x v="2"/>
    <x v="6"/>
    <x v="0"/>
    <x v="0"/>
    <x v="0"/>
    <x v="0"/>
    <x v="0"/>
    <x v="0"/>
    <x v="0"/>
    <x v="0"/>
    <x v="1"/>
    <x v="2"/>
    <x v="1"/>
    <x v="0"/>
    <x v="0"/>
    <x v="0"/>
    <x v="0"/>
    <x v="3"/>
    <x v="0"/>
    <x v="0"/>
    <x v="0"/>
  </r>
  <r>
    <s v="June 2008"/>
    <n v="54"/>
    <x v="2"/>
    <x v="7"/>
    <x v="0"/>
    <x v="0"/>
    <x v="3"/>
    <x v="0"/>
    <x v="0"/>
    <x v="0"/>
    <x v="0"/>
    <x v="0"/>
    <x v="1"/>
    <x v="2"/>
    <x v="1"/>
    <x v="0"/>
    <x v="0"/>
    <x v="0"/>
    <x v="0"/>
    <x v="3"/>
    <x v="0"/>
    <x v="0"/>
    <x v="0"/>
  </r>
  <r>
    <s v="June 2008"/>
    <n v="54"/>
    <x v="2"/>
    <x v="8"/>
    <x v="0"/>
    <x v="0"/>
    <x v="2"/>
    <x v="0"/>
    <x v="0"/>
    <x v="0"/>
    <x v="0"/>
    <x v="0"/>
    <x v="1"/>
    <x v="2"/>
    <x v="1"/>
    <x v="0"/>
    <x v="0"/>
    <x v="2"/>
    <x v="0"/>
    <x v="3"/>
    <x v="0"/>
    <x v="0"/>
    <x v="0"/>
  </r>
  <r>
    <s v="June 2008"/>
    <n v="54"/>
    <x v="2"/>
    <x v="9"/>
    <x v="0"/>
    <x v="0"/>
    <x v="3"/>
    <x v="0"/>
    <x v="0"/>
    <x v="0"/>
    <x v="0"/>
    <x v="0"/>
    <x v="1"/>
    <x v="2"/>
    <x v="1"/>
    <x v="0"/>
    <x v="1"/>
    <x v="3"/>
    <x v="0"/>
    <x v="3"/>
    <x v="0"/>
    <x v="0"/>
    <x v="0"/>
  </r>
  <r>
    <s v="June 2008"/>
    <n v="54"/>
    <x v="2"/>
    <x v="10"/>
    <x v="0"/>
    <x v="0"/>
    <x v="2"/>
    <x v="0"/>
    <x v="0"/>
    <x v="0"/>
    <x v="0"/>
    <x v="0"/>
    <x v="1"/>
    <x v="2"/>
    <x v="1"/>
    <x v="0"/>
    <x v="0"/>
    <x v="2"/>
    <x v="0"/>
    <x v="3"/>
    <x v="0"/>
    <x v="0"/>
    <x v="0"/>
  </r>
  <r>
    <s v="June 2008"/>
    <n v="54"/>
    <x v="2"/>
    <x v="11"/>
    <x v="0"/>
    <x v="0"/>
    <x v="4"/>
    <x v="0"/>
    <x v="0"/>
    <x v="0"/>
    <x v="0"/>
    <x v="0"/>
    <x v="1"/>
    <x v="2"/>
    <x v="1"/>
    <x v="0"/>
    <x v="1"/>
    <x v="3"/>
    <x v="0"/>
    <x v="3"/>
    <x v="0"/>
    <x v="0"/>
    <x v="0"/>
  </r>
  <r>
    <s v="June 2008"/>
    <n v="54"/>
    <x v="2"/>
    <x v="12"/>
    <x v="0"/>
    <x v="0"/>
    <x v="0"/>
    <x v="0"/>
    <x v="0"/>
    <x v="0"/>
    <x v="0"/>
    <x v="0"/>
    <x v="2"/>
    <x v="0"/>
    <x v="0"/>
    <x v="1"/>
    <x v="1"/>
    <x v="2"/>
    <x v="0"/>
    <x v="3"/>
    <x v="0"/>
    <x v="0"/>
    <x v="0"/>
  </r>
  <r>
    <s v="June 2008"/>
    <n v="54"/>
    <x v="2"/>
    <x v="13"/>
    <x v="0"/>
    <x v="0"/>
    <x v="4"/>
    <x v="0"/>
    <x v="0"/>
    <x v="0"/>
    <x v="0"/>
    <x v="0"/>
    <x v="2"/>
    <x v="0"/>
    <x v="0"/>
    <x v="0"/>
    <x v="0"/>
    <x v="2"/>
    <x v="0"/>
    <x v="3"/>
    <x v="0"/>
    <x v="0"/>
    <x v="0"/>
  </r>
  <r>
    <s v="June 2008"/>
    <n v="54"/>
    <x v="2"/>
    <x v="14"/>
    <x v="0"/>
    <x v="0"/>
    <x v="2"/>
    <x v="0"/>
    <x v="0"/>
    <x v="0"/>
    <x v="0"/>
    <x v="0"/>
    <x v="2"/>
    <x v="0"/>
    <x v="0"/>
    <x v="3"/>
    <x v="0"/>
    <x v="2"/>
    <x v="0"/>
    <x v="3"/>
    <x v="0"/>
    <x v="0"/>
    <x v="0"/>
  </r>
  <r>
    <s v="June 2008"/>
    <n v="54"/>
    <x v="2"/>
    <x v="15"/>
    <x v="0"/>
    <x v="0"/>
    <x v="4"/>
    <x v="0"/>
    <x v="0"/>
    <x v="0"/>
    <x v="0"/>
    <x v="0"/>
    <x v="2"/>
    <x v="0"/>
    <x v="0"/>
    <x v="0"/>
    <x v="0"/>
    <x v="2"/>
    <x v="0"/>
    <x v="3"/>
    <x v="0"/>
    <x v="0"/>
    <x v="0"/>
  </r>
  <r>
    <s v="June 2008"/>
    <n v="54"/>
    <x v="2"/>
    <x v="16"/>
    <x v="0"/>
    <x v="0"/>
    <x v="4"/>
    <x v="0"/>
    <x v="0"/>
    <x v="0"/>
    <x v="0"/>
    <x v="0"/>
    <x v="2"/>
    <x v="0"/>
    <x v="0"/>
    <x v="0"/>
    <x v="1"/>
    <x v="2"/>
    <x v="0"/>
    <x v="3"/>
    <x v="0"/>
    <x v="0"/>
    <x v="0"/>
  </r>
  <r>
    <s v="June 2008"/>
    <n v="54"/>
    <x v="2"/>
    <x v="17"/>
    <x v="0"/>
    <x v="0"/>
    <x v="4"/>
    <x v="0"/>
    <x v="0"/>
    <x v="0"/>
    <x v="0"/>
    <x v="0"/>
    <x v="3"/>
    <x v="0"/>
    <x v="0"/>
    <x v="1"/>
    <x v="1"/>
    <x v="2"/>
    <x v="0"/>
    <x v="3"/>
    <x v="5"/>
    <x v="0"/>
    <x v="0"/>
  </r>
  <r>
    <s v="June 2008"/>
    <n v="54"/>
    <x v="2"/>
    <x v="18"/>
    <x v="0"/>
    <x v="0"/>
    <x v="0"/>
    <x v="0"/>
    <x v="0"/>
    <x v="0"/>
    <x v="0"/>
    <x v="0"/>
    <x v="3"/>
    <x v="0"/>
    <x v="0"/>
    <x v="0"/>
    <x v="1"/>
    <x v="3"/>
    <x v="0"/>
    <x v="3"/>
    <x v="5"/>
    <x v="0"/>
    <x v="0"/>
  </r>
  <r>
    <s v="June 2008"/>
    <n v="54"/>
    <x v="2"/>
    <x v="19"/>
    <x v="0"/>
    <x v="0"/>
    <x v="4"/>
    <x v="0"/>
    <x v="0"/>
    <x v="0"/>
    <x v="0"/>
    <x v="0"/>
    <x v="3"/>
    <x v="0"/>
    <x v="0"/>
    <x v="0"/>
    <x v="1"/>
    <x v="3"/>
    <x v="0"/>
    <x v="3"/>
    <x v="5"/>
    <x v="0"/>
    <x v="0"/>
  </r>
  <r>
    <s v="June 2008"/>
    <n v="54"/>
    <x v="2"/>
    <x v="20"/>
    <x v="0"/>
    <x v="0"/>
    <x v="3"/>
    <x v="0"/>
    <x v="0"/>
    <x v="0"/>
    <x v="0"/>
    <x v="0"/>
    <x v="3"/>
    <x v="0"/>
    <x v="0"/>
    <x v="0"/>
    <x v="0"/>
    <x v="0"/>
    <x v="0"/>
    <x v="3"/>
    <x v="5"/>
    <x v="0"/>
    <x v="0"/>
  </r>
  <r>
    <s v="June 2008"/>
    <n v="54"/>
    <x v="2"/>
    <x v="21"/>
    <x v="0"/>
    <x v="0"/>
    <x v="1"/>
    <x v="0"/>
    <x v="0"/>
    <x v="0"/>
    <x v="0"/>
    <x v="0"/>
    <x v="3"/>
    <x v="0"/>
    <x v="0"/>
    <x v="0"/>
    <x v="1"/>
    <x v="0"/>
    <x v="0"/>
    <x v="3"/>
    <x v="5"/>
    <x v="0"/>
    <x v="0"/>
  </r>
  <r>
    <s v="June 2008"/>
    <n v="54"/>
    <x v="2"/>
    <x v="22"/>
    <x v="0"/>
    <x v="0"/>
    <x v="0"/>
    <x v="0"/>
    <x v="0"/>
    <x v="0"/>
    <x v="0"/>
    <x v="0"/>
    <x v="3"/>
    <x v="0"/>
    <x v="0"/>
    <x v="0"/>
    <x v="0"/>
    <x v="9"/>
    <x v="0"/>
    <x v="3"/>
    <x v="5"/>
    <x v="0"/>
    <x v="0"/>
  </r>
  <r>
    <s v="June 2008"/>
    <n v="54"/>
    <x v="3"/>
    <x v="0"/>
    <x v="0"/>
    <x v="0"/>
    <x v="2"/>
    <x v="0"/>
    <x v="0"/>
    <x v="0"/>
    <x v="0"/>
    <x v="1"/>
    <x v="4"/>
    <x v="3"/>
    <x v="2"/>
    <x v="8"/>
    <x v="11"/>
    <x v="4"/>
    <x v="0"/>
    <x v="2"/>
    <x v="2"/>
    <x v="0"/>
    <x v="0"/>
  </r>
  <r>
    <s v="June 2008"/>
    <n v="54"/>
    <x v="3"/>
    <x v="1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s v="June 2008"/>
    <n v="54"/>
    <x v="3"/>
    <x v="2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s v="June 2008"/>
    <n v="54"/>
    <x v="3"/>
    <x v="3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s v="June 2008"/>
    <n v="54"/>
    <x v="3"/>
    <x v="4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June 2008"/>
    <n v="54"/>
    <x v="3"/>
    <x v="5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s v="June 2008"/>
    <n v="54"/>
    <x v="3"/>
    <x v="6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s v="June 2008"/>
    <n v="54"/>
    <x v="3"/>
    <x v="7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s v="June 2008"/>
    <n v="54"/>
    <x v="3"/>
    <x v="8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s v="June 2008"/>
    <n v="54"/>
    <x v="3"/>
    <x v="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s v="June 2008"/>
    <n v="54"/>
    <x v="3"/>
    <x v="1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s v="June 2008"/>
    <n v="54"/>
    <x v="3"/>
    <x v="11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June 2008"/>
    <n v="54"/>
    <x v="3"/>
    <x v="12"/>
    <x v="0"/>
    <x v="0"/>
    <x v="0"/>
    <x v="0"/>
    <x v="0"/>
    <x v="0"/>
    <x v="0"/>
    <x v="1"/>
    <x v="4"/>
    <x v="3"/>
    <x v="2"/>
    <x v="11"/>
    <x v="4"/>
    <x v="4"/>
    <x v="3"/>
    <x v="2"/>
    <x v="2"/>
    <x v="0"/>
    <x v="0"/>
  </r>
  <r>
    <s v="June 2008"/>
    <n v="54"/>
    <x v="3"/>
    <x v="13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s v="June 2008"/>
    <n v="54"/>
    <x v="3"/>
    <x v="14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s v="June 2008"/>
    <n v="54"/>
    <x v="3"/>
    <x v="15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s v="June 2008"/>
    <n v="54"/>
    <x v="3"/>
    <x v="16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s v="June 2008"/>
    <n v="54"/>
    <x v="3"/>
    <x v="17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s v="June 2008"/>
    <n v="54"/>
    <x v="3"/>
    <x v="18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s v="June 2008"/>
    <n v="54"/>
    <x v="3"/>
    <x v="19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s v="June 2008"/>
    <n v="54"/>
    <x v="3"/>
    <x v="20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s v="June 2008"/>
    <n v="54"/>
    <x v="3"/>
    <x v="21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June 2008"/>
    <n v="54"/>
    <x v="3"/>
    <x v="22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June 2008"/>
    <n v="54"/>
    <x v="3"/>
    <x v="23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s v="June 2008"/>
    <n v="54"/>
    <x v="3"/>
    <x v="24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October 2008"/>
    <n v="55"/>
    <x v="0"/>
    <x v="0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s v="October 2008"/>
    <n v="55"/>
    <x v="0"/>
    <x v="1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s v="October 2008"/>
    <n v="55"/>
    <x v="0"/>
    <x v="2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s v="October 2008"/>
    <n v="55"/>
    <x v="0"/>
    <x v="3"/>
    <x v="0"/>
    <x v="0"/>
    <x v="0"/>
    <x v="0"/>
    <x v="0"/>
    <x v="0"/>
    <x v="0"/>
    <x v="1"/>
    <x v="4"/>
    <x v="3"/>
    <x v="2"/>
    <x v="9"/>
    <x v="6"/>
    <x v="4"/>
    <x v="3"/>
    <x v="2"/>
    <x v="2"/>
    <x v="0"/>
    <x v="0"/>
  </r>
  <r>
    <s v="October 2008"/>
    <n v="55"/>
    <x v="0"/>
    <x v="4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October 2008"/>
    <n v="55"/>
    <x v="0"/>
    <x v="5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s v="October 2008"/>
    <n v="55"/>
    <x v="0"/>
    <x v="6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s v="October 2008"/>
    <n v="55"/>
    <x v="0"/>
    <x v="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October 2008"/>
    <n v="55"/>
    <x v="0"/>
    <x v="8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s v="October 2008"/>
    <n v="55"/>
    <x v="0"/>
    <x v="9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October 2008"/>
    <n v="55"/>
    <x v="0"/>
    <x v="10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s v="October 2008"/>
    <n v="55"/>
    <x v="0"/>
    <x v="11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s v="October 2008"/>
    <n v="55"/>
    <x v="0"/>
    <x v="12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s v="October 2008"/>
    <n v="55"/>
    <x v="0"/>
    <x v="1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October 2008"/>
    <n v="55"/>
    <x v="0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October 2008"/>
    <n v="55"/>
    <x v="0"/>
    <x v="15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s v="October 2008"/>
    <n v="55"/>
    <x v="0"/>
    <x v="16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s v="October 2008"/>
    <n v="55"/>
    <x v="0"/>
    <x v="17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s v="October 2008"/>
    <n v="55"/>
    <x v="0"/>
    <x v="18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s v="October 2008"/>
    <n v="55"/>
    <x v="0"/>
    <x v="19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October 2008"/>
    <n v="55"/>
    <x v="0"/>
    <x v="20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s v="October 2008"/>
    <n v="55"/>
    <x v="0"/>
    <x v="21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s v="October 2008"/>
    <n v="55"/>
    <x v="0"/>
    <x v="22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s v="October 2008"/>
    <n v="55"/>
    <x v="0"/>
    <x v="23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s v="October 2008"/>
    <n v="55"/>
    <x v="0"/>
    <x v="24"/>
    <x v="0"/>
    <x v="0"/>
    <x v="1"/>
    <x v="0"/>
    <x v="0"/>
    <x v="0"/>
    <x v="0"/>
    <x v="1"/>
    <x v="4"/>
    <x v="3"/>
    <x v="2"/>
    <x v="13"/>
    <x v="4"/>
    <x v="5"/>
    <x v="4"/>
    <x v="2"/>
    <x v="2"/>
    <x v="0"/>
    <x v="0"/>
  </r>
  <r>
    <s v="October 2008"/>
    <n v="55"/>
    <x v="1"/>
    <x v="0"/>
    <x v="0"/>
    <x v="0"/>
    <x v="3"/>
    <x v="0"/>
    <x v="0"/>
    <x v="0"/>
    <x v="0"/>
    <x v="2"/>
    <x v="0"/>
    <x v="3"/>
    <x v="5"/>
    <x v="12"/>
    <x v="15"/>
    <x v="6"/>
    <x v="0"/>
    <x v="2"/>
    <x v="2"/>
    <x v="0"/>
    <x v="0"/>
  </r>
  <r>
    <s v="October 2008"/>
    <n v="55"/>
    <x v="1"/>
    <x v="1"/>
    <x v="0"/>
    <x v="0"/>
    <x v="0"/>
    <x v="0"/>
    <x v="0"/>
    <x v="0"/>
    <x v="0"/>
    <x v="2"/>
    <x v="0"/>
    <x v="3"/>
    <x v="5"/>
    <x v="12"/>
    <x v="16"/>
    <x v="6"/>
    <x v="0"/>
    <x v="2"/>
    <x v="2"/>
    <x v="0"/>
    <x v="0"/>
  </r>
  <r>
    <s v="October 2008"/>
    <n v="55"/>
    <x v="1"/>
    <x v="2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s v="October 2008"/>
    <n v="55"/>
    <x v="1"/>
    <x v="3"/>
    <x v="0"/>
    <x v="0"/>
    <x v="4"/>
    <x v="0"/>
    <x v="0"/>
    <x v="0"/>
    <x v="0"/>
    <x v="2"/>
    <x v="0"/>
    <x v="3"/>
    <x v="5"/>
    <x v="12"/>
    <x v="19"/>
    <x v="6"/>
    <x v="0"/>
    <x v="2"/>
    <x v="2"/>
    <x v="0"/>
    <x v="0"/>
  </r>
  <r>
    <s v="October 2008"/>
    <n v="55"/>
    <x v="1"/>
    <x v="4"/>
    <x v="0"/>
    <x v="0"/>
    <x v="2"/>
    <x v="0"/>
    <x v="0"/>
    <x v="0"/>
    <x v="0"/>
    <x v="2"/>
    <x v="0"/>
    <x v="3"/>
    <x v="5"/>
    <x v="13"/>
    <x v="24"/>
    <x v="6"/>
    <x v="0"/>
    <x v="2"/>
    <x v="2"/>
    <x v="0"/>
    <x v="0"/>
  </r>
  <r>
    <s v="October 2008"/>
    <n v="55"/>
    <x v="1"/>
    <x v="5"/>
    <x v="0"/>
    <x v="0"/>
    <x v="2"/>
    <x v="0"/>
    <x v="0"/>
    <x v="0"/>
    <x v="0"/>
    <x v="2"/>
    <x v="0"/>
    <x v="3"/>
    <x v="5"/>
    <x v="14"/>
    <x v="17"/>
    <x v="6"/>
    <x v="0"/>
    <x v="2"/>
    <x v="2"/>
    <x v="0"/>
    <x v="0"/>
  </r>
  <r>
    <s v="October 2008"/>
    <n v="55"/>
    <x v="1"/>
    <x v="6"/>
    <x v="0"/>
    <x v="0"/>
    <x v="0"/>
    <x v="0"/>
    <x v="0"/>
    <x v="0"/>
    <x v="0"/>
    <x v="2"/>
    <x v="1"/>
    <x v="3"/>
    <x v="4"/>
    <x v="12"/>
    <x v="17"/>
    <x v="7"/>
    <x v="0"/>
    <x v="2"/>
    <x v="2"/>
    <x v="0"/>
    <x v="0"/>
  </r>
  <r>
    <s v="October 2008"/>
    <n v="55"/>
    <x v="1"/>
    <x v="7"/>
    <x v="0"/>
    <x v="0"/>
    <x v="2"/>
    <x v="0"/>
    <x v="0"/>
    <x v="0"/>
    <x v="0"/>
    <x v="2"/>
    <x v="1"/>
    <x v="3"/>
    <x v="4"/>
    <x v="12"/>
    <x v="21"/>
    <x v="7"/>
    <x v="0"/>
    <x v="2"/>
    <x v="2"/>
    <x v="0"/>
    <x v="0"/>
  </r>
  <r>
    <s v="October 2008"/>
    <n v="55"/>
    <x v="1"/>
    <x v="8"/>
    <x v="0"/>
    <x v="0"/>
    <x v="4"/>
    <x v="0"/>
    <x v="0"/>
    <x v="0"/>
    <x v="0"/>
    <x v="2"/>
    <x v="1"/>
    <x v="3"/>
    <x v="4"/>
    <x v="12"/>
    <x v="18"/>
    <x v="7"/>
    <x v="0"/>
    <x v="2"/>
    <x v="2"/>
    <x v="0"/>
    <x v="0"/>
  </r>
  <r>
    <s v="October 2008"/>
    <n v="55"/>
    <x v="1"/>
    <x v="9"/>
    <x v="0"/>
    <x v="0"/>
    <x v="2"/>
    <x v="0"/>
    <x v="0"/>
    <x v="0"/>
    <x v="0"/>
    <x v="2"/>
    <x v="1"/>
    <x v="3"/>
    <x v="4"/>
    <x v="12"/>
    <x v="18"/>
    <x v="7"/>
    <x v="0"/>
    <x v="2"/>
    <x v="2"/>
    <x v="0"/>
    <x v="0"/>
  </r>
  <r>
    <s v="October 2008"/>
    <n v="55"/>
    <x v="1"/>
    <x v="10"/>
    <x v="0"/>
    <x v="0"/>
    <x v="0"/>
    <x v="0"/>
    <x v="0"/>
    <x v="0"/>
    <x v="0"/>
    <x v="2"/>
    <x v="1"/>
    <x v="3"/>
    <x v="4"/>
    <x v="12"/>
    <x v="24"/>
    <x v="7"/>
    <x v="0"/>
    <x v="2"/>
    <x v="2"/>
    <x v="0"/>
    <x v="0"/>
  </r>
  <r>
    <s v="October 2008"/>
    <n v="55"/>
    <x v="1"/>
    <x v="11"/>
    <x v="0"/>
    <x v="0"/>
    <x v="1"/>
    <x v="0"/>
    <x v="0"/>
    <x v="0"/>
    <x v="0"/>
    <x v="2"/>
    <x v="1"/>
    <x v="3"/>
    <x v="4"/>
    <x v="12"/>
    <x v="20"/>
    <x v="7"/>
    <x v="0"/>
    <x v="2"/>
    <x v="2"/>
    <x v="0"/>
    <x v="0"/>
  </r>
  <r>
    <s v="October 2008"/>
    <n v="55"/>
    <x v="1"/>
    <x v="12"/>
    <x v="0"/>
    <x v="0"/>
    <x v="0"/>
    <x v="0"/>
    <x v="0"/>
    <x v="0"/>
    <x v="0"/>
    <x v="2"/>
    <x v="1"/>
    <x v="3"/>
    <x v="4"/>
    <x v="12"/>
    <x v="16"/>
    <x v="7"/>
    <x v="0"/>
    <x v="2"/>
    <x v="2"/>
    <x v="0"/>
    <x v="0"/>
  </r>
  <r>
    <s v="October 2008"/>
    <n v="55"/>
    <x v="1"/>
    <x v="13"/>
    <x v="0"/>
    <x v="0"/>
    <x v="0"/>
    <x v="0"/>
    <x v="0"/>
    <x v="0"/>
    <x v="0"/>
    <x v="2"/>
    <x v="2"/>
    <x v="3"/>
    <x v="3"/>
    <x v="12"/>
    <x v="15"/>
    <x v="6"/>
    <x v="0"/>
    <x v="2"/>
    <x v="2"/>
    <x v="0"/>
    <x v="0"/>
  </r>
  <r>
    <s v="October 2008"/>
    <n v="55"/>
    <x v="1"/>
    <x v="14"/>
    <x v="0"/>
    <x v="0"/>
    <x v="3"/>
    <x v="0"/>
    <x v="0"/>
    <x v="0"/>
    <x v="0"/>
    <x v="2"/>
    <x v="2"/>
    <x v="3"/>
    <x v="3"/>
    <x v="13"/>
    <x v="21"/>
    <x v="6"/>
    <x v="0"/>
    <x v="2"/>
    <x v="2"/>
    <x v="0"/>
    <x v="0"/>
  </r>
  <r>
    <s v="October 2008"/>
    <n v="55"/>
    <x v="1"/>
    <x v="15"/>
    <x v="0"/>
    <x v="0"/>
    <x v="1"/>
    <x v="0"/>
    <x v="0"/>
    <x v="0"/>
    <x v="0"/>
    <x v="2"/>
    <x v="2"/>
    <x v="3"/>
    <x v="3"/>
    <x v="13"/>
    <x v="20"/>
    <x v="6"/>
    <x v="0"/>
    <x v="2"/>
    <x v="2"/>
    <x v="0"/>
    <x v="0"/>
  </r>
  <r>
    <s v="October 2008"/>
    <n v="55"/>
    <x v="1"/>
    <x v="16"/>
    <x v="0"/>
    <x v="0"/>
    <x v="4"/>
    <x v="0"/>
    <x v="0"/>
    <x v="0"/>
    <x v="0"/>
    <x v="2"/>
    <x v="2"/>
    <x v="3"/>
    <x v="3"/>
    <x v="12"/>
    <x v="16"/>
    <x v="6"/>
    <x v="0"/>
    <x v="2"/>
    <x v="2"/>
    <x v="0"/>
    <x v="0"/>
  </r>
  <r>
    <s v="October 2008"/>
    <n v="55"/>
    <x v="1"/>
    <x v="17"/>
    <x v="0"/>
    <x v="0"/>
    <x v="1"/>
    <x v="0"/>
    <x v="0"/>
    <x v="0"/>
    <x v="0"/>
    <x v="2"/>
    <x v="2"/>
    <x v="3"/>
    <x v="3"/>
    <x v="13"/>
    <x v="23"/>
    <x v="6"/>
    <x v="0"/>
    <x v="2"/>
    <x v="2"/>
    <x v="0"/>
    <x v="0"/>
  </r>
  <r>
    <s v="October 2008"/>
    <n v="55"/>
    <x v="1"/>
    <x v="18"/>
    <x v="0"/>
    <x v="0"/>
    <x v="3"/>
    <x v="0"/>
    <x v="0"/>
    <x v="0"/>
    <x v="0"/>
    <x v="2"/>
    <x v="2"/>
    <x v="3"/>
    <x v="3"/>
    <x v="12"/>
    <x v="16"/>
    <x v="6"/>
    <x v="0"/>
    <x v="2"/>
    <x v="2"/>
    <x v="0"/>
    <x v="0"/>
  </r>
  <r>
    <s v="October 2008"/>
    <n v="55"/>
    <x v="1"/>
    <x v="19"/>
    <x v="0"/>
    <x v="0"/>
    <x v="4"/>
    <x v="0"/>
    <x v="0"/>
    <x v="0"/>
    <x v="0"/>
    <x v="2"/>
    <x v="2"/>
    <x v="3"/>
    <x v="3"/>
    <x v="12"/>
    <x v="19"/>
    <x v="6"/>
    <x v="0"/>
    <x v="2"/>
    <x v="2"/>
    <x v="0"/>
    <x v="0"/>
  </r>
  <r>
    <s v="October 2008"/>
    <n v="55"/>
    <x v="1"/>
    <x v="20"/>
    <x v="0"/>
    <x v="0"/>
    <x v="0"/>
    <x v="0"/>
    <x v="0"/>
    <x v="0"/>
    <x v="0"/>
    <x v="2"/>
    <x v="2"/>
    <x v="3"/>
    <x v="3"/>
    <x v="12"/>
    <x v="18"/>
    <x v="6"/>
    <x v="0"/>
    <x v="2"/>
    <x v="2"/>
    <x v="0"/>
    <x v="0"/>
  </r>
  <r>
    <s v="October 2008"/>
    <n v="55"/>
    <x v="1"/>
    <x v="21"/>
    <x v="0"/>
    <x v="0"/>
    <x v="3"/>
    <x v="0"/>
    <x v="0"/>
    <x v="0"/>
    <x v="0"/>
    <x v="2"/>
    <x v="3"/>
    <x v="3"/>
    <x v="6"/>
    <x v="12"/>
    <x v="15"/>
    <x v="6"/>
    <x v="0"/>
    <x v="2"/>
    <x v="2"/>
    <x v="0"/>
    <x v="0"/>
  </r>
  <r>
    <s v="October 2008"/>
    <n v="55"/>
    <x v="1"/>
    <x v="22"/>
    <x v="0"/>
    <x v="0"/>
    <x v="3"/>
    <x v="0"/>
    <x v="0"/>
    <x v="0"/>
    <x v="0"/>
    <x v="2"/>
    <x v="3"/>
    <x v="3"/>
    <x v="6"/>
    <x v="12"/>
    <x v="16"/>
    <x v="6"/>
    <x v="0"/>
    <x v="2"/>
    <x v="2"/>
    <x v="0"/>
    <x v="0"/>
  </r>
  <r>
    <s v="October 2008"/>
    <n v="55"/>
    <x v="1"/>
    <x v="23"/>
    <x v="0"/>
    <x v="0"/>
    <x v="4"/>
    <x v="0"/>
    <x v="0"/>
    <x v="0"/>
    <x v="0"/>
    <x v="2"/>
    <x v="3"/>
    <x v="3"/>
    <x v="6"/>
    <x v="13"/>
    <x v="24"/>
    <x v="6"/>
    <x v="0"/>
    <x v="2"/>
    <x v="2"/>
    <x v="0"/>
    <x v="0"/>
  </r>
  <r>
    <s v="October 2008"/>
    <n v="55"/>
    <x v="1"/>
    <x v="24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s v="October 2008"/>
    <n v="55"/>
    <x v="1"/>
    <x v="25"/>
    <x v="0"/>
    <x v="0"/>
    <x v="1"/>
    <x v="0"/>
    <x v="0"/>
    <x v="0"/>
    <x v="0"/>
    <x v="2"/>
    <x v="3"/>
    <x v="3"/>
    <x v="6"/>
    <x v="13"/>
    <x v="20"/>
    <x v="6"/>
    <x v="0"/>
    <x v="2"/>
    <x v="2"/>
    <x v="0"/>
    <x v="0"/>
  </r>
  <r>
    <s v="October 2008"/>
    <n v="55"/>
    <x v="1"/>
    <x v="26"/>
    <x v="0"/>
    <x v="0"/>
    <x v="3"/>
    <x v="0"/>
    <x v="0"/>
    <x v="0"/>
    <x v="0"/>
    <x v="2"/>
    <x v="3"/>
    <x v="3"/>
    <x v="6"/>
    <x v="13"/>
    <x v="21"/>
    <x v="6"/>
    <x v="0"/>
    <x v="2"/>
    <x v="2"/>
    <x v="0"/>
    <x v="0"/>
  </r>
  <r>
    <s v="October 2008"/>
    <n v="55"/>
    <x v="2"/>
    <x v="0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s v="October 2008"/>
    <n v="55"/>
    <x v="2"/>
    <x v="1"/>
    <x v="0"/>
    <x v="0"/>
    <x v="1"/>
    <x v="0"/>
    <x v="0"/>
    <x v="0"/>
    <x v="0"/>
    <x v="1"/>
    <x v="4"/>
    <x v="3"/>
    <x v="2"/>
    <x v="7"/>
    <x v="4"/>
    <x v="4"/>
    <x v="1"/>
    <x v="2"/>
    <x v="2"/>
    <x v="0"/>
    <x v="0"/>
  </r>
  <r>
    <s v="October 2008"/>
    <n v="55"/>
    <x v="2"/>
    <x v="2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s v="October 2008"/>
    <n v="55"/>
    <x v="2"/>
    <x v="3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s v="October 2008"/>
    <n v="55"/>
    <x v="2"/>
    <x v="4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October 2008"/>
    <n v="55"/>
    <x v="2"/>
    <x v="5"/>
    <x v="0"/>
    <x v="0"/>
    <x v="3"/>
    <x v="0"/>
    <x v="0"/>
    <x v="0"/>
    <x v="0"/>
    <x v="1"/>
    <x v="4"/>
    <x v="3"/>
    <x v="2"/>
    <x v="10"/>
    <x v="7"/>
    <x v="5"/>
    <x v="3"/>
    <x v="2"/>
    <x v="2"/>
    <x v="0"/>
    <x v="0"/>
  </r>
  <r>
    <s v="October 2008"/>
    <n v="55"/>
    <x v="2"/>
    <x v="6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s v="October 2008"/>
    <n v="55"/>
    <x v="2"/>
    <x v="7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s v="October 2008"/>
    <n v="55"/>
    <x v="2"/>
    <x v="8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s v="October 2008"/>
    <n v="55"/>
    <x v="2"/>
    <x v="9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October 2008"/>
    <n v="55"/>
    <x v="2"/>
    <x v="10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s v="October 2008"/>
    <n v="55"/>
    <x v="2"/>
    <x v="11"/>
    <x v="0"/>
    <x v="0"/>
    <x v="3"/>
    <x v="0"/>
    <x v="0"/>
    <x v="0"/>
    <x v="0"/>
    <x v="1"/>
    <x v="4"/>
    <x v="3"/>
    <x v="2"/>
    <x v="6"/>
    <x v="4"/>
    <x v="4"/>
    <x v="3"/>
    <x v="2"/>
    <x v="2"/>
    <x v="0"/>
    <x v="0"/>
  </r>
  <r>
    <s v="October 2008"/>
    <n v="55"/>
    <x v="2"/>
    <x v="12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October 2008"/>
    <n v="55"/>
    <x v="2"/>
    <x v="13"/>
    <x v="0"/>
    <x v="0"/>
    <x v="4"/>
    <x v="0"/>
    <x v="0"/>
    <x v="0"/>
    <x v="0"/>
    <x v="1"/>
    <x v="4"/>
    <x v="3"/>
    <x v="2"/>
    <x v="8"/>
    <x v="11"/>
    <x v="4"/>
    <x v="2"/>
    <x v="2"/>
    <x v="2"/>
    <x v="0"/>
    <x v="0"/>
  </r>
  <r>
    <s v="October 2008"/>
    <n v="55"/>
    <x v="2"/>
    <x v="14"/>
    <x v="0"/>
    <x v="0"/>
    <x v="2"/>
    <x v="0"/>
    <x v="0"/>
    <x v="0"/>
    <x v="0"/>
    <x v="1"/>
    <x v="4"/>
    <x v="3"/>
    <x v="2"/>
    <x v="5"/>
    <x v="9"/>
    <x v="4"/>
    <x v="1"/>
    <x v="2"/>
    <x v="2"/>
    <x v="0"/>
    <x v="0"/>
  </r>
  <r>
    <s v="October 2008"/>
    <n v="55"/>
    <x v="2"/>
    <x v="15"/>
    <x v="0"/>
    <x v="0"/>
    <x v="1"/>
    <x v="0"/>
    <x v="0"/>
    <x v="0"/>
    <x v="0"/>
    <x v="1"/>
    <x v="4"/>
    <x v="3"/>
    <x v="2"/>
    <x v="6"/>
    <x v="4"/>
    <x v="4"/>
    <x v="2"/>
    <x v="2"/>
    <x v="2"/>
    <x v="0"/>
    <x v="0"/>
  </r>
  <r>
    <s v="October 2008"/>
    <n v="55"/>
    <x v="2"/>
    <x v="16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s v="October 2008"/>
    <n v="55"/>
    <x v="2"/>
    <x v="17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s v="October 2008"/>
    <n v="55"/>
    <x v="2"/>
    <x v="18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s v="October 2008"/>
    <n v="55"/>
    <x v="2"/>
    <x v="19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s v="October 2008"/>
    <n v="55"/>
    <x v="2"/>
    <x v="20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s v="October 2008"/>
    <n v="55"/>
    <x v="2"/>
    <x v="21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s v="October 2008"/>
    <n v="55"/>
    <x v="2"/>
    <x v="22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s v="October 2008"/>
    <n v="55"/>
    <x v="2"/>
    <x v="23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October 2008"/>
    <n v="55"/>
    <x v="2"/>
    <x v="24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October 2008"/>
    <n v="55"/>
    <x v="3"/>
    <x v="0"/>
    <x v="0"/>
    <x v="0"/>
    <x v="3"/>
    <x v="0"/>
    <x v="0"/>
    <x v="0"/>
    <x v="0"/>
    <x v="0"/>
    <x v="0"/>
    <x v="2"/>
    <x v="13"/>
    <x v="1"/>
    <x v="1"/>
    <x v="2"/>
    <x v="0"/>
    <x v="0"/>
    <x v="5"/>
    <x v="0"/>
    <x v="0"/>
  </r>
  <r>
    <s v="October 2008"/>
    <n v="55"/>
    <x v="3"/>
    <x v="1"/>
    <x v="0"/>
    <x v="0"/>
    <x v="1"/>
    <x v="0"/>
    <x v="0"/>
    <x v="0"/>
    <x v="0"/>
    <x v="0"/>
    <x v="0"/>
    <x v="2"/>
    <x v="13"/>
    <x v="0"/>
    <x v="0"/>
    <x v="2"/>
    <x v="0"/>
    <x v="0"/>
    <x v="5"/>
    <x v="0"/>
    <x v="0"/>
  </r>
  <r>
    <s v="October 2008"/>
    <n v="55"/>
    <x v="3"/>
    <x v="2"/>
    <x v="0"/>
    <x v="0"/>
    <x v="0"/>
    <x v="0"/>
    <x v="0"/>
    <x v="0"/>
    <x v="0"/>
    <x v="0"/>
    <x v="0"/>
    <x v="2"/>
    <x v="13"/>
    <x v="0"/>
    <x v="1"/>
    <x v="2"/>
    <x v="0"/>
    <x v="0"/>
    <x v="5"/>
    <x v="0"/>
    <x v="0"/>
  </r>
  <r>
    <s v="October 2008"/>
    <n v="55"/>
    <x v="3"/>
    <x v="3"/>
    <x v="0"/>
    <x v="0"/>
    <x v="4"/>
    <x v="0"/>
    <x v="0"/>
    <x v="0"/>
    <x v="0"/>
    <x v="0"/>
    <x v="0"/>
    <x v="2"/>
    <x v="13"/>
    <x v="16"/>
    <x v="0"/>
    <x v="10"/>
    <x v="0"/>
    <x v="0"/>
    <x v="5"/>
    <x v="0"/>
    <x v="0"/>
  </r>
  <r>
    <s v="October 2008"/>
    <n v="55"/>
    <x v="3"/>
    <x v="4"/>
    <x v="0"/>
    <x v="0"/>
    <x v="2"/>
    <x v="0"/>
    <x v="0"/>
    <x v="0"/>
    <x v="0"/>
    <x v="0"/>
    <x v="0"/>
    <x v="2"/>
    <x v="13"/>
    <x v="0"/>
    <x v="0"/>
    <x v="0"/>
    <x v="0"/>
    <x v="0"/>
    <x v="5"/>
    <x v="0"/>
    <x v="0"/>
  </r>
  <r>
    <s v="October 2008"/>
    <n v="55"/>
    <x v="3"/>
    <x v="5"/>
    <x v="0"/>
    <x v="0"/>
    <x v="1"/>
    <x v="0"/>
    <x v="0"/>
    <x v="0"/>
    <x v="0"/>
    <x v="0"/>
    <x v="0"/>
    <x v="2"/>
    <x v="13"/>
    <x v="0"/>
    <x v="0"/>
    <x v="2"/>
    <x v="0"/>
    <x v="0"/>
    <x v="5"/>
    <x v="0"/>
    <x v="0"/>
  </r>
  <r>
    <s v="October 2008"/>
    <n v="55"/>
    <x v="3"/>
    <x v="6"/>
    <x v="0"/>
    <x v="0"/>
    <x v="3"/>
    <x v="0"/>
    <x v="0"/>
    <x v="0"/>
    <x v="0"/>
    <x v="0"/>
    <x v="1"/>
    <x v="0"/>
    <x v="0"/>
    <x v="1"/>
    <x v="1"/>
    <x v="2"/>
    <x v="0"/>
    <x v="0"/>
    <x v="1"/>
    <x v="0"/>
    <x v="0"/>
  </r>
  <r>
    <s v="October 2008"/>
    <n v="55"/>
    <x v="3"/>
    <x v="7"/>
    <x v="0"/>
    <x v="0"/>
    <x v="1"/>
    <x v="0"/>
    <x v="0"/>
    <x v="0"/>
    <x v="0"/>
    <x v="0"/>
    <x v="1"/>
    <x v="0"/>
    <x v="0"/>
    <x v="2"/>
    <x v="1"/>
    <x v="10"/>
    <x v="0"/>
    <x v="0"/>
    <x v="1"/>
    <x v="0"/>
    <x v="0"/>
  </r>
  <r>
    <s v="October 2008"/>
    <n v="55"/>
    <x v="3"/>
    <x v="8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</r>
  <r>
    <s v="October 2008"/>
    <n v="55"/>
    <x v="3"/>
    <x v="9"/>
    <x v="0"/>
    <x v="0"/>
    <x v="2"/>
    <x v="0"/>
    <x v="0"/>
    <x v="0"/>
    <x v="0"/>
    <x v="0"/>
    <x v="1"/>
    <x v="0"/>
    <x v="0"/>
    <x v="0"/>
    <x v="1"/>
    <x v="3"/>
    <x v="0"/>
    <x v="0"/>
    <x v="1"/>
    <x v="0"/>
    <x v="0"/>
  </r>
  <r>
    <s v="October 2008"/>
    <n v="55"/>
    <x v="3"/>
    <x v="10"/>
    <x v="0"/>
    <x v="0"/>
    <x v="3"/>
    <x v="0"/>
    <x v="0"/>
    <x v="0"/>
    <x v="0"/>
    <x v="0"/>
    <x v="1"/>
    <x v="0"/>
    <x v="0"/>
    <x v="0"/>
    <x v="0"/>
    <x v="0"/>
    <x v="0"/>
    <x v="0"/>
    <x v="1"/>
    <x v="0"/>
    <x v="0"/>
  </r>
  <r>
    <s v="October 2008"/>
    <n v="55"/>
    <x v="3"/>
    <x v="11"/>
    <x v="0"/>
    <x v="0"/>
    <x v="4"/>
    <x v="0"/>
    <x v="0"/>
    <x v="0"/>
    <x v="0"/>
    <x v="0"/>
    <x v="1"/>
    <x v="0"/>
    <x v="0"/>
    <x v="2"/>
    <x v="0"/>
    <x v="10"/>
    <x v="0"/>
    <x v="0"/>
    <x v="1"/>
    <x v="0"/>
    <x v="0"/>
  </r>
  <r>
    <s v="October 2008"/>
    <n v="55"/>
    <x v="3"/>
    <x v="12"/>
    <x v="0"/>
    <x v="0"/>
    <x v="3"/>
    <x v="0"/>
    <x v="0"/>
    <x v="0"/>
    <x v="0"/>
    <x v="0"/>
    <x v="2"/>
    <x v="0"/>
    <x v="12"/>
    <x v="1"/>
    <x v="1"/>
    <x v="2"/>
    <x v="0"/>
    <x v="0"/>
    <x v="5"/>
    <x v="0"/>
    <x v="0"/>
  </r>
  <r>
    <s v="October 2008"/>
    <n v="55"/>
    <x v="3"/>
    <x v="13"/>
    <x v="0"/>
    <x v="0"/>
    <x v="4"/>
    <x v="0"/>
    <x v="0"/>
    <x v="0"/>
    <x v="0"/>
    <x v="0"/>
    <x v="2"/>
    <x v="0"/>
    <x v="12"/>
    <x v="0"/>
    <x v="0"/>
    <x v="2"/>
    <x v="0"/>
    <x v="0"/>
    <x v="5"/>
    <x v="0"/>
    <x v="0"/>
  </r>
  <r>
    <s v="October 2008"/>
    <n v="55"/>
    <x v="3"/>
    <x v="14"/>
    <x v="0"/>
    <x v="0"/>
    <x v="1"/>
    <x v="0"/>
    <x v="0"/>
    <x v="0"/>
    <x v="0"/>
    <x v="0"/>
    <x v="2"/>
    <x v="0"/>
    <x v="12"/>
    <x v="0"/>
    <x v="1"/>
    <x v="3"/>
    <x v="0"/>
    <x v="0"/>
    <x v="5"/>
    <x v="0"/>
    <x v="0"/>
  </r>
  <r>
    <s v="October 2008"/>
    <n v="55"/>
    <x v="3"/>
    <x v="15"/>
    <x v="0"/>
    <x v="0"/>
    <x v="1"/>
    <x v="0"/>
    <x v="0"/>
    <x v="0"/>
    <x v="0"/>
    <x v="0"/>
    <x v="2"/>
    <x v="0"/>
    <x v="12"/>
    <x v="16"/>
    <x v="1"/>
    <x v="10"/>
    <x v="0"/>
    <x v="0"/>
    <x v="5"/>
    <x v="0"/>
    <x v="0"/>
  </r>
  <r>
    <s v="October 2008"/>
    <n v="55"/>
    <x v="3"/>
    <x v="16"/>
    <x v="0"/>
    <x v="0"/>
    <x v="1"/>
    <x v="0"/>
    <x v="0"/>
    <x v="0"/>
    <x v="0"/>
    <x v="0"/>
    <x v="2"/>
    <x v="0"/>
    <x v="12"/>
    <x v="0"/>
    <x v="0"/>
    <x v="2"/>
    <x v="0"/>
    <x v="0"/>
    <x v="5"/>
    <x v="0"/>
    <x v="0"/>
  </r>
  <r>
    <s v="October 2008"/>
    <n v="55"/>
    <x v="3"/>
    <x v="17"/>
    <x v="0"/>
    <x v="0"/>
    <x v="2"/>
    <x v="0"/>
    <x v="0"/>
    <x v="0"/>
    <x v="0"/>
    <x v="0"/>
    <x v="2"/>
    <x v="0"/>
    <x v="12"/>
    <x v="3"/>
    <x v="1"/>
    <x v="3"/>
    <x v="0"/>
    <x v="0"/>
    <x v="5"/>
    <x v="0"/>
    <x v="0"/>
  </r>
  <r>
    <s v="October 2008"/>
    <n v="55"/>
    <x v="3"/>
    <x v="18"/>
    <x v="0"/>
    <x v="0"/>
    <x v="2"/>
    <x v="0"/>
    <x v="0"/>
    <x v="0"/>
    <x v="0"/>
    <x v="0"/>
    <x v="3"/>
    <x v="0"/>
    <x v="9"/>
    <x v="1"/>
    <x v="1"/>
    <x v="2"/>
    <x v="0"/>
    <x v="0"/>
    <x v="5"/>
    <x v="0"/>
    <x v="0"/>
  </r>
  <r>
    <s v="October 2008"/>
    <n v="55"/>
    <x v="3"/>
    <x v="19"/>
    <x v="0"/>
    <x v="0"/>
    <x v="3"/>
    <x v="0"/>
    <x v="0"/>
    <x v="0"/>
    <x v="0"/>
    <x v="0"/>
    <x v="3"/>
    <x v="0"/>
    <x v="9"/>
    <x v="3"/>
    <x v="0"/>
    <x v="2"/>
    <x v="0"/>
    <x v="0"/>
    <x v="5"/>
    <x v="0"/>
    <x v="0"/>
  </r>
  <r>
    <s v="October 2008"/>
    <n v="55"/>
    <x v="3"/>
    <x v="20"/>
    <x v="0"/>
    <x v="0"/>
    <x v="3"/>
    <x v="0"/>
    <x v="0"/>
    <x v="0"/>
    <x v="0"/>
    <x v="0"/>
    <x v="3"/>
    <x v="0"/>
    <x v="9"/>
    <x v="0"/>
    <x v="0"/>
    <x v="2"/>
    <x v="0"/>
    <x v="0"/>
    <x v="5"/>
    <x v="0"/>
    <x v="0"/>
  </r>
  <r>
    <s v="October 2008"/>
    <n v="55"/>
    <x v="3"/>
    <x v="21"/>
    <x v="0"/>
    <x v="0"/>
    <x v="1"/>
    <x v="0"/>
    <x v="0"/>
    <x v="0"/>
    <x v="0"/>
    <x v="0"/>
    <x v="3"/>
    <x v="0"/>
    <x v="9"/>
    <x v="0"/>
    <x v="0"/>
    <x v="0"/>
    <x v="0"/>
    <x v="0"/>
    <x v="5"/>
    <x v="0"/>
    <x v="0"/>
  </r>
  <r>
    <s v="October 2008"/>
    <n v="55"/>
    <x v="3"/>
    <x v="22"/>
    <x v="0"/>
    <x v="0"/>
    <x v="3"/>
    <x v="0"/>
    <x v="0"/>
    <x v="0"/>
    <x v="0"/>
    <x v="0"/>
    <x v="3"/>
    <x v="0"/>
    <x v="9"/>
    <x v="0"/>
    <x v="0"/>
    <x v="3"/>
    <x v="0"/>
    <x v="0"/>
    <x v="5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December 2008"/>
    <n v="56"/>
    <x v="0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  <x v="0"/>
  </r>
  <r>
    <s v="December 2008"/>
    <n v="56"/>
    <x v="0"/>
    <x v="1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</r>
  <r>
    <s v="December 2008"/>
    <n v="56"/>
    <x v="0"/>
    <x v="2"/>
    <x v="0"/>
    <x v="0"/>
    <x v="1"/>
    <x v="0"/>
    <x v="0"/>
    <x v="0"/>
    <x v="0"/>
    <x v="0"/>
    <x v="0"/>
    <x v="0"/>
    <x v="0"/>
    <x v="0"/>
    <x v="1"/>
    <x v="10"/>
    <x v="0"/>
    <x v="0"/>
    <x v="0"/>
    <x v="0"/>
    <x v="0"/>
  </r>
  <r>
    <s v="December 2008"/>
    <n v="56"/>
    <x v="0"/>
    <x v="3"/>
    <x v="0"/>
    <x v="0"/>
    <x v="1"/>
    <x v="0"/>
    <x v="0"/>
    <x v="0"/>
    <x v="0"/>
    <x v="0"/>
    <x v="0"/>
    <x v="0"/>
    <x v="0"/>
    <x v="3"/>
    <x v="0"/>
    <x v="10"/>
    <x v="0"/>
    <x v="0"/>
    <x v="0"/>
    <x v="0"/>
    <x v="0"/>
  </r>
  <r>
    <s v="December 2008"/>
    <n v="56"/>
    <x v="0"/>
    <x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</r>
  <r>
    <s v="December 2008"/>
    <n v="56"/>
    <x v="0"/>
    <x v="5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</r>
  <r>
    <s v="December 2008"/>
    <n v="56"/>
    <x v="0"/>
    <x v="6"/>
    <x v="0"/>
    <x v="0"/>
    <x v="0"/>
    <x v="0"/>
    <x v="0"/>
    <x v="0"/>
    <x v="0"/>
    <x v="0"/>
    <x v="1"/>
    <x v="2"/>
    <x v="8"/>
    <x v="1"/>
    <x v="1"/>
    <x v="2"/>
    <x v="0"/>
    <x v="0"/>
    <x v="1"/>
    <x v="0"/>
    <x v="0"/>
  </r>
  <r>
    <s v="December 2008"/>
    <n v="56"/>
    <x v="0"/>
    <x v="7"/>
    <x v="0"/>
    <x v="0"/>
    <x v="3"/>
    <x v="0"/>
    <x v="0"/>
    <x v="0"/>
    <x v="0"/>
    <x v="0"/>
    <x v="1"/>
    <x v="2"/>
    <x v="8"/>
    <x v="0"/>
    <x v="0"/>
    <x v="0"/>
    <x v="0"/>
    <x v="0"/>
    <x v="1"/>
    <x v="0"/>
    <x v="0"/>
  </r>
  <r>
    <s v="December 2008"/>
    <n v="56"/>
    <x v="0"/>
    <x v="8"/>
    <x v="0"/>
    <x v="0"/>
    <x v="4"/>
    <x v="0"/>
    <x v="0"/>
    <x v="0"/>
    <x v="0"/>
    <x v="0"/>
    <x v="1"/>
    <x v="2"/>
    <x v="8"/>
    <x v="0"/>
    <x v="0"/>
    <x v="2"/>
    <x v="0"/>
    <x v="0"/>
    <x v="1"/>
    <x v="0"/>
    <x v="0"/>
  </r>
  <r>
    <s v="December 2008"/>
    <n v="56"/>
    <x v="0"/>
    <x v="9"/>
    <x v="0"/>
    <x v="0"/>
    <x v="4"/>
    <x v="0"/>
    <x v="0"/>
    <x v="0"/>
    <x v="0"/>
    <x v="0"/>
    <x v="1"/>
    <x v="2"/>
    <x v="8"/>
    <x v="0"/>
    <x v="1"/>
    <x v="2"/>
    <x v="0"/>
    <x v="0"/>
    <x v="1"/>
    <x v="0"/>
    <x v="0"/>
  </r>
  <r>
    <s v="December 2008"/>
    <n v="56"/>
    <x v="0"/>
    <x v="10"/>
    <x v="0"/>
    <x v="0"/>
    <x v="2"/>
    <x v="0"/>
    <x v="0"/>
    <x v="0"/>
    <x v="0"/>
    <x v="0"/>
    <x v="1"/>
    <x v="2"/>
    <x v="8"/>
    <x v="0"/>
    <x v="0"/>
    <x v="2"/>
    <x v="0"/>
    <x v="0"/>
    <x v="1"/>
    <x v="0"/>
    <x v="0"/>
  </r>
  <r>
    <s v="December 2008"/>
    <n v="56"/>
    <x v="0"/>
    <x v="11"/>
    <x v="0"/>
    <x v="0"/>
    <x v="3"/>
    <x v="0"/>
    <x v="0"/>
    <x v="0"/>
    <x v="0"/>
    <x v="0"/>
    <x v="2"/>
    <x v="2"/>
    <x v="8"/>
    <x v="1"/>
    <x v="1"/>
    <x v="2"/>
    <x v="0"/>
    <x v="0"/>
    <x v="1"/>
    <x v="0"/>
    <x v="0"/>
  </r>
  <r>
    <s v="December 2008"/>
    <n v="56"/>
    <x v="0"/>
    <x v="12"/>
    <x v="0"/>
    <x v="0"/>
    <x v="1"/>
    <x v="0"/>
    <x v="0"/>
    <x v="0"/>
    <x v="0"/>
    <x v="0"/>
    <x v="2"/>
    <x v="2"/>
    <x v="8"/>
    <x v="0"/>
    <x v="1"/>
    <x v="0"/>
    <x v="0"/>
    <x v="0"/>
    <x v="1"/>
    <x v="0"/>
    <x v="0"/>
  </r>
  <r>
    <s v="December 2008"/>
    <n v="56"/>
    <x v="0"/>
    <x v="13"/>
    <x v="0"/>
    <x v="0"/>
    <x v="0"/>
    <x v="0"/>
    <x v="0"/>
    <x v="0"/>
    <x v="0"/>
    <x v="0"/>
    <x v="2"/>
    <x v="2"/>
    <x v="8"/>
    <x v="0"/>
    <x v="0"/>
    <x v="2"/>
    <x v="0"/>
    <x v="0"/>
    <x v="1"/>
    <x v="0"/>
    <x v="0"/>
  </r>
  <r>
    <s v="December 2008"/>
    <n v="56"/>
    <x v="0"/>
    <x v="14"/>
    <x v="0"/>
    <x v="0"/>
    <x v="0"/>
    <x v="0"/>
    <x v="0"/>
    <x v="0"/>
    <x v="0"/>
    <x v="0"/>
    <x v="2"/>
    <x v="2"/>
    <x v="8"/>
    <x v="0"/>
    <x v="1"/>
    <x v="3"/>
    <x v="0"/>
    <x v="0"/>
    <x v="1"/>
    <x v="0"/>
    <x v="0"/>
  </r>
  <r>
    <s v="December 2008"/>
    <n v="56"/>
    <x v="0"/>
    <x v="15"/>
    <x v="0"/>
    <x v="0"/>
    <x v="2"/>
    <x v="0"/>
    <x v="0"/>
    <x v="0"/>
    <x v="0"/>
    <x v="0"/>
    <x v="2"/>
    <x v="2"/>
    <x v="8"/>
    <x v="0"/>
    <x v="1"/>
    <x v="2"/>
    <x v="0"/>
    <x v="0"/>
    <x v="1"/>
    <x v="0"/>
    <x v="0"/>
  </r>
  <r>
    <s v="December 2008"/>
    <n v="56"/>
    <x v="0"/>
    <x v="16"/>
    <x v="0"/>
    <x v="0"/>
    <x v="0"/>
    <x v="0"/>
    <x v="0"/>
    <x v="0"/>
    <x v="0"/>
    <x v="0"/>
    <x v="3"/>
    <x v="1"/>
    <x v="1"/>
    <x v="1"/>
    <x v="1"/>
    <x v="2"/>
    <x v="0"/>
    <x v="1"/>
    <x v="0"/>
    <x v="0"/>
    <x v="0"/>
  </r>
  <r>
    <s v="December 2008"/>
    <n v="56"/>
    <x v="0"/>
    <x v="17"/>
    <x v="0"/>
    <x v="0"/>
    <x v="0"/>
    <x v="0"/>
    <x v="0"/>
    <x v="0"/>
    <x v="0"/>
    <x v="0"/>
    <x v="3"/>
    <x v="1"/>
    <x v="1"/>
    <x v="0"/>
    <x v="0"/>
    <x v="0"/>
    <x v="0"/>
    <x v="1"/>
    <x v="0"/>
    <x v="0"/>
    <x v="0"/>
  </r>
  <r>
    <s v="December 2008"/>
    <n v="56"/>
    <x v="0"/>
    <x v="18"/>
    <x v="0"/>
    <x v="0"/>
    <x v="1"/>
    <x v="0"/>
    <x v="0"/>
    <x v="0"/>
    <x v="0"/>
    <x v="0"/>
    <x v="3"/>
    <x v="1"/>
    <x v="1"/>
    <x v="0"/>
    <x v="0"/>
    <x v="2"/>
    <x v="0"/>
    <x v="1"/>
    <x v="0"/>
    <x v="0"/>
    <x v="0"/>
  </r>
  <r>
    <s v="December 2008"/>
    <n v="56"/>
    <x v="0"/>
    <x v="19"/>
    <x v="0"/>
    <x v="0"/>
    <x v="3"/>
    <x v="0"/>
    <x v="0"/>
    <x v="0"/>
    <x v="0"/>
    <x v="0"/>
    <x v="3"/>
    <x v="1"/>
    <x v="1"/>
    <x v="0"/>
    <x v="1"/>
    <x v="3"/>
    <x v="0"/>
    <x v="1"/>
    <x v="0"/>
    <x v="0"/>
    <x v="0"/>
  </r>
  <r>
    <s v="December 2008"/>
    <n v="56"/>
    <x v="0"/>
    <x v="20"/>
    <x v="0"/>
    <x v="0"/>
    <x v="2"/>
    <x v="0"/>
    <x v="0"/>
    <x v="0"/>
    <x v="0"/>
    <x v="0"/>
    <x v="3"/>
    <x v="1"/>
    <x v="1"/>
    <x v="0"/>
    <x v="0"/>
    <x v="2"/>
    <x v="0"/>
    <x v="1"/>
    <x v="0"/>
    <x v="0"/>
    <x v="0"/>
  </r>
  <r>
    <s v="December 2008"/>
    <n v="56"/>
    <x v="0"/>
    <x v="21"/>
    <x v="0"/>
    <x v="0"/>
    <x v="2"/>
    <x v="0"/>
    <x v="0"/>
    <x v="0"/>
    <x v="0"/>
    <x v="0"/>
    <x v="3"/>
    <x v="1"/>
    <x v="1"/>
    <x v="0"/>
    <x v="1"/>
    <x v="0"/>
    <x v="0"/>
    <x v="1"/>
    <x v="0"/>
    <x v="0"/>
    <x v="0"/>
  </r>
  <r>
    <s v="December 2008"/>
    <n v="56"/>
    <x v="0"/>
    <x v="22"/>
    <x v="0"/>
    <x v="0"/>
    <x v="4"/>
    <x v="0"/>
    <x v="0"/>
    <x v="0"/>
    <x v="0"/>
    <x v="0"/>
    <x v="3"/>
    <x v="1"/>
    <x v="1"/>
    <x v="0"/>
    <x v="0"/>
    <x v="0"/>
    <x v="0"/>
    <x v="1"/>
    <x v="0"/>
    <x v="0"/>
    <x v="0"/>
  </r>
  <r>
    <s v="December 2008"/>
    <n v="56"/>
    <x v="1"/>
    <x v="0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s v="December 2008"/>
    <n v="56"/>
    <x v="1"/>
    <x v="1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s v="December 2008"/>
    <n v="56"/>
    <x v="1"/>
    <x v="2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s v="December 2008"/>
    <n v="56"/>
    <x v="1"/>
    <x v="3"/>
    <x v="0"/>
    <x v="0"/>
    <x v="1"/>
    <x v="0"/>
    <x v="0"/>
    <x v="0"/>
    <x v="0"/>
    <x v="1"/>
    <x v="4"/>
    <x v="3"/>
    <x v="2"/>
    <x v="9"/>
    <x v="4"/>
    <x v="4"/>
    <x v="0"/>
    <x v="2"/>
    <x v="2"/>
    <x v="0"/>
    <x v="0"/>
  </r>
  <r>
    <s v="December 2008"/>
    <n v="56"/>
    <x v="1"/>
    <x v="4"/>
    <x v="0"/>
    <x v="0"/>
    <x v="2"/>
    <x v="0"/>
    <x v="0"/>
    <x v="0"/>
    <x v="0"/>
    <x v="1"/>
    <x v="4"/>
    <x v="3"/>
    <x v="2"/>
    <x v="4"/>
    <x v="12"/>
    <x v="4"/>
    <x v="0"/>
    <x v="2"/>
    <x v="2"/>
    <x v="0"/>
    <x v="0"/>
  </r>
  <r>
    <s v="December 2008"/>
    <n v="56"/>
    <x v="1"/>
    <x v="5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s v="December 2008"/>
    <n v="56"/>
    <x v="1"/>
    <x v="6"/>
    <x v="0"/>
    <x v="0"/>
    <x v="1"/>
    <x v="0"/>
    <x v="0"/>
    <x v="0"/>
    <x v="0"/>
    <x v="1"/>
    <x v="4"/>
    <x v="3"/>
    <x v="2"/>
    <x v="5"/>
    <x v="3"/>
    <x v="4"/>
    <x v="3"/>
    <x v="2"/>
    <x v="2"/>
    <x v="0"/>
    <x v="0"/>
  </r>
  <r>
    <s v="December 2008"/>
    <n v="56"/>
    <x v="1"/>
    <x v="7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s v="December 2008"/>
    <n v="56"/>
    <x v="1"/>
    <x v="8"/>
    <x v="0"/>
    <x v="0"/>
    <x v="4"/>
    <x v="0"/>
    <x v="0"/>
    <x v="0"/>
    <x v="0"/>
    <x v="1"/>
    <x v="4"/>
    <x v="3"/>
    <x v="2"/>
    <x v="4"/>
    <x v="8"/>
    <x v="4"/>
    <x v="1"/>
    <x v="2"/>
    <x v="2"/>
    <x v="0"/>
    <x v="0"/>
  </r>
  <r>
    <s v="December 2008"/>
    <n v="56"/>
    <x v="1"/>
    <x v="9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December 2008"/>
    <n v="56"/>
    <x v="1"/>
    <x v="10"/>
    <x v="0"/>
    <x v="0"/>
    <x v="4"/>
    <x v="0"/>
    <x v="0"/>
    <x v="0"/>
    <x v="0"/>
    <x v="1"/>
    <x v="4"/>
    <x v="3"/>
    <x v="2"/>
    <x v="4"/>
    <x v="12"/>
    <x v="4"/>
    <x v="1"/>
    <x v="2"/>
    <x v="2"/>
    <x v="0"/>
    <x v="0"/>
  </r>
  <r>
    <s v="December 2008"/>
    <n v="56"/>
    <x v="1"/>
    <x v="11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s v="December 2008"/>
    <n v="56"/>
    <x v="1"/>
    <x v="12"/>
    <x v="0"/>
    <x v="0"/>
    <x v="0"/>
    <x v="0"/>
    <x v="0"/>
    <x v="0"/>
    <x v="0"/>
    <x v="1"/>
    <x v="4"/>
    <x v="3"/>
    <x v="2"/>
    <x v="11"/>
    <x v="4"/>
    <x v="4"/>
    <x v="3"/>
    <x v="2"/>
    <x v="2"/>
    <x v="0"/>
    <x v="0"/>
  </r>
  <r>
    <s v="December 2008"/>
    <n v="56"/>
    <x v="1"/>
    <x v="13"/>
    <x v="0"/>
    <x v="0"/>
    <x v="3"/>
    <x v="0"/>
    <x v="0"/>
    <x v="0"/>
    <x v="0"/>
    <x v="1"/>
    <x v="4"/>
    <x v="3"/>
    <x v="2"/>
    <x v="8"/>
    <x v="11"/>
    <x v="4"/>
    <x v="2"/>
    <x v="2"/>
    <x v="2"/>
    <x v="0"/>
    <x v="0"/>
  </r>
  <r>
    <s v="December 2008"/>
    <n v="56"/>
    <x v="1"/>
    <x v="14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s v="December 2008"/>
    <n v="56"/>
    <x v="1"/>
    <x v="15"/>
    <x v="0"/>
    <x v="0"/>
    <x v="3"/>
    <x v="0"/>
    <x v="0"/>
    <x v="0"/>
    <x v="0"/>
    <x v="1"/>
    <x v="4"/>
    <x v="3"/>
    <x v="2"/>
    <x v="17"/>
    <x v="13"/>
    <x v="4"/>
    <x v="1"/>
    <x v="2"/>
    <x v="2"/>
    <x v="0"/>
    <x v="0"/>
  </r>
  <r>
    <s v="December 2008"/>
    <n v="56"/>
    <x v="1"/>
    <x v="16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s v="December 2008"/>
    <n v="56"/>
    <x v="1"/>
    <x v="17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s v="December 2008"/>
    <n v="56"/>
    <x v="1"/>
    <x v="18"/>
    <x v="0"/>
    <x v="0"/>
    <x v="0"/>
    <x v="0"/>
    <x v="0"/>
    <x v="0"/>
    <x v="0"/>
    <x v="1"/>
    <x v="4"/>
    <x v="3"/>
    <x v="2"/>
    <x v="6"/>
    <x v="4"/>
    <x v="4"/>
    <x v="4"/>
    <x v="2"/>
    <x v="2"/>
    <x v="0"/>
    <x v="0"/>
  </r>
  <r>
    <s v="December 2008"/>
    <n v="56"/>
    <x v="1"/>
    <x v="19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s v="December 2008"/>
    <n v="56"/>
    <x v="1"/>
    <x v="20"/>
    <x v="0"/>
    <x v="0"/>
    <x v="4"/>
    <x v="0"/>
    <x v="0"/>
    <x v="0"/>
    <x v="0"/>
    <x v="1"/>
    <x v="4"/>
    <x v="3"/>
    <x v="2"/>
    <x v="4"/>
    <x v="10"/>
    <x v="4"/>
    <x v="1"/>
    <x v="2"/>
    <x v="2"/>
    <x v="0"/>
    <x v="0"/>
  </r>
  <r>
    <s v="December 2008"/>
    <n v="56"/>
    <x v="1"/>
    <x v="21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s v="December 2008"/>
    <n v="56"/>
    <x v="1"/>
    <x v="22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s v="December 2008"/>
    <n v="56"/>
    <x v="1"/>
    <x v="23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s v="December 2008"/>
    <n v="56"/>
    <x v="1"/>
    <x v="24"/>
    <x v="0"/>
    <x v="0"/>
    <x v="4"/>
    <x v="0"/>
    <x v="0"/>
    <x v="0"/>
    <x v="0"/>
    <x v="1"/>
    <x v="4"/>
    <x v="3"/>
    <x v="2"/>
    <x v="4"/>
    <x v="8"/>
    <x v="4"/>
    <x v="3"/>
    <x v="2"/>
    <x v="2"/>
    <x v="0"/>
    <x v="0"/>
  </r>
  <r>
    <s v="December 2008"/>
    <n v="56"/>
    <x v="2"/>
    <x v="0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December 2008"/>
    <n v="56"/>
    <x v="2"/>
    <x v="1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December 2008"/>
    <n v="56"/>
    <x v="2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s v="December 2008"/>
    <n v="56"/>
    <x v="2"/>
    <x v="3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s v="December 2008"/>
    <n v="56"/>
    <x v="2"/>
    <x v="4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December 2008"/>
    <n v="56"/>
    <x v="2"/>
    <x v="5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s v="December 2008"/>
    <n v="56"/>
    <x v="2"/>
    <x v="6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s v="December 2008"/>
    <n v="56"/>
    <x v="2"/>
    <x v="7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s v="December 2008"/>
    <n v="56"/>
    <x v="2"/>
    <x v="8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s v="December 2008"/>
    <n v="56"/>
    <x v="2"/>
    <x v="9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December 2008"/>
    <n v="56"/>
    <x v="2"/>
    <x v="10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December 2008"/>
    <n v="56"/>
    <x v="2"/>
    <x v="11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s v="December 2008"/>
    <n v="56"/>
    <x v="2"/>
    <x v="12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s v="December 2008"/>
    <n v="56"/>
    <x v="2"/>
    <x v="13"/>
    <x v="0"/>
    <x v="0"/>
    <x v="4"/>
    <x v="0"/>
    <x v="0"/>
    <x v="0"/>
    <x v="0"/>
    <x v="1"/>
    <x v="4"/>
    <x v="3"/>
    <x v="2"/>
    <x v="5"/>
    <x v="3"/>
    <x v="4"/>
    <x v="1"/>
    <x v="2"/>
    <x v="2"/>
    <x v="0"/>
    <x v="0"/>
  </r>
  <r>
    <s v="December 2008"/>
    <n v="56"/>
    <x v="2"/>
    <x v="14"/>
    <x v="0"/>
    <x v="0"/>
    <x v="3"/>
    <x v="0"/>
    <x v="0"/>
    <x v="0"/>
    <x v="0"/>
    <x v="1"/>
    <x v="4"/>
    <x v="3"/>
    <x v="2"/>
    <x v="6"/>
    <x v="4"/>
    <x v="4"/>
    <x v="3"/>
    <x v="2"/>
    <x v="2"/>
    <x v="0"/>
    <x v="0"/>
  </r>
  <r>
    <s v="December 2008"/>
    <n v="56"/>
    <x v="2"/>
    <x v="15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s v="December 2008"/>
    <n v="56"/>
    <x v="2"/>
    <x v="16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s v="December 2008"/>
    <n v="56"/>
    <x v="2"/>
    <x v="17"/>
    <x v="0"/>
    <x v="0"/>
    <x v="2"/>
    <x v="0"/>
    <x v="0"/>
    <x v="0"/>
    <x v="0"/>
    <x v="1"/>
    <x v="4"/>
    <x v="3"/>
    <x v="2"/>
    <x v="9"/>
    <x v="14"/>
    <x v="4"/>
    <x v="3"/>
    <x v="2"/>
    <x v="2"/>
    <x v="0"/>
    <x v="0"/>
  </r>
  <r>
    <s v="December 2008"/>
    <n v="56"/>
    <x v="2"/>
    <x v="18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s v="December 2008"/>
    <n v="56"/>
    <x v="2"/>
    <x v="1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s v="December 2008"/>
    <n v="56"/>
    <x v="2"/>
    <x v="20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s v="December 2008"/>
    <n v="56"/>
    <x v="2"/>
    <x v="21"/>
    <x v="0"/>
    <x v="0"/>
    <x v="4"/>
    <x v="0"/>
    <x v="0"/>
    <x v="0"/>
    <x v="0"/>
    <x v="1"/>
    <x v="4"/>
    <x v="3"/>
    <x v="2"/>
    <x v="6"/>
    <x v="4"/>
    <x v="5"/>
    <x v="1"/>
    <x v="2"/>
    <x v="2"/>
    <x v="0"/>
    <x v="0"/>
  </r>
  <r>
    <s v="December 2008"/>
    <n v="56"/>
    <x v="2"/>
    <x v="22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s v="December 2008"/>
    <n v="56"/>
    <x v="2"/>
    <x v="23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s v="December 2008"/>
    <n v="56"/>
    <x v="2"/>
    <x v="24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8"/>
    <n v="56"/>
    <x v="3"/>
    <x v="0"/>
    <x v="0"/>
    <x v="0"/>
    <x v="4"/>
    <x v="0"/>
    <x v="0"/>
    <x v="0"/>
    <x v="0"/>
    <x v="2"/>
    <x v="0"/>
    <x v="3"/>
    <x v="3"/>
    <x v="12"/>
    <x v="15"/>
    <x v="6"/>
    <x v="0"/>
    <x v="2"/>
    <x v="2"/>
    <x v="0"/>
    <x v="0"/>
  </r>
  <r>
    <s v="December 2008"/>
    <n v="56"/>
    <x v="3"/>
    <x v="1"/>
    <x v="0"/>
    <x v="0"/>
    <x v="3"/>
    <x v="0"/>
    <x v="0"/>
    <x v="0"/>
    <x v="0"/>
    <x v="2"/>
    <x v="0"/>
    <x v="3"/>
    <x v="3"/>
    <x v="12"/>
    <x v="16"/>
    <x v="6"/>
    <x v="0"/>
    <x v="2"/>
    <x v="2"/>
    <x v="0"/>
    <x v="0"/>
  </r>
  <r>
    <s v="December 2008"/>
    <n v="56"/>
    <x v="3"/>
    <x v="2"/>
    <x v="0"/>
    <x v="0"/>
    <x v="0"/>
    <x v="0"/>
    <x v="0"/>
    <x v="0"/>
    <x v="0"/>
    <x v="2"/>
    <x v="0"/>
    <x v="3"/>
    <x v="3"/>
    <x v="12"/>
    <x v="18"/>
    <x v="6"/>
    <x v="0"/>
    <x v="2"/>
    <x v="2"/>
    <x v="0"/>
    <x v="0"/>
  </r>
  <r>
    <s v="December 2008"/>
    <n v="56"/>
    <x v="3"/>
    <x v="3"/>
    <x v="0"/>
    <x v="0"/>
    <x v="3"/>
    <x v="0"/>
    <x v="0"/>
    <x v="0"/>
    <x v="0"/>
    <x v="2"/>
    <x v="0"/>
    <x v="3"/>
    <x v="3"/>
    <x v="14"/>
    <x v="17"/>
    <x v="6"/>
    <x v="0"/>
    <x v="2"/>
    <x v="2"/>
    <x v="0"/>
    <x v="0"/>
  </r>
  <r>
    <s v="December 2008"/>
    <n v="56"/>
    <x v="3"/>
    <x v="4"/>
    <x v="0"/>
    <x v="0"/>
    <x v="2"/>
    <x v="0"/>
    <x v="0"/>
    <x v="0"/>
    <x v="0"/>
    <x v="2"/>
    <x v="0"/>
    <x v="3"/>
    <x v="3"/>
    <x v="14"/>
    <x v="17"/>
    <x v="6"/>
    <x v="0"/>
    <x v="2"/>
    <x v="2"/>
    <x v="0"/>
    <x v="0"/>
  </r>
  <r>
    <s v="December 2008"/>
    <n v="56"/>
    <x v="3"/>
    <x v="5"/>
    <x v="0"/>
    <x v="0"/>
    <x v="0"/>
    <x v="0"/>
    <x v="0"/>
    <x v="0"/>
    <x v="0"/>
    <x v="2"/>
    <x v="0"/>
    <x v="3"/>
    <x v="3"/>
    <x v="13"/>
    <x v="21"/>
    <x v="6"/>
    <x v="0"/>
    <x v="2"/>
    <x v="2"/>
    <x v="0"/>
    <x v="0"/>
  </r>
  <r>
    <s v="December 2008"/>
    <n v="56"/>
    <x v="3"/>
    <x v="6"/>
    <x v="0"/>
    <x v="0"/>
    <x v="1"/>
    <x v="0"/>
    <x v="0"/>
    <x v="0"/>
    <x v="0"/>
    <x v="2"/>
    <x v="0"/>
    <x v="3"/>
    <x v="3"/>
    <x v="12"/>
    <x v="15"/>
    <x v="6"/>
    <x v="0"/>
    <x v="2"/>
    <x v="2"/>
    <x v="0"/>
    <x v="0"/>
  </r>
  <r>
    <s v="December 2008"/>
    <n v="56"/>
    <x v="3"/>
    <x v="7"/>
    <x v="0"/>
    <x v="0"/>
    <x v="0"/>
    <x v="0"/>
    <x v="0"/>
    <x v="0"/>
    <x v="0"/>
    <x v="2"/>
    <x v="1"/>
    <x v="3"/>
    <x v="4"/>
    <x v="12"/>
    <x v="15"/>
    <x v="6"/>
    <x v="0"/>
    <x v="2"/>
    <x v="2"/>
    <x v="0"/>
    <x v="0"/>
  </r>
  <r>
    <s v="December 2008"/>
    <n v="56"/>
    <x v="3"/>
    <x v="8"/>
    <x v="0"/>
    <x v="0"/>
    <x v="1"/>
    <x v="0"/>
    <x v="0"/>
    <x v="0"/>
    <x v="0"/>
    <x v="2"/>
    <x v="1"/>
    <x v="3"/>
    <x v="4"/>
    <x v="14"/>
    <x v="17"/>
    <x v="6"/>
    <x v="0"/>
    <x v="2"/>
    <x v="2"/>
    <x v="0"/>
    <x v="0"/>
  </r>
  <r>
    <s v="December 2008"/>
    <n v="56"/>
    <x v="3"/>
    <x v="9"/>
    <x v="0"/>
    <x v="0"/>
    <x v="3"/>
    <x v="0"/>
    <x v="0"/>
    <x v="0"/>
    <x v="0"/>
    <x v="2"/>
    <x v="1"/>
    <x v="3"/>
    <x v="4"/>
    <x v="13"/>
    <x v="24"/>
    <x v="6"/>
    <x v="0"/>
    <x v="2"/>
    <x v="2"/>
    <x v="0"/>
    <x v="0"/>
  </r>
  <r>
    <s v="December 2008"/>
    <n v="56"/>
    <x v="3"/>
    <x v="10"/>
    <x v="0"/>
    <x v="0"/>
    <x v="0"/>
    <x v="0"/>
    <x v="0"/>
    <x v="0"/>
    <x v="0"/>
    <x v="2"/>
    <x v="1"/>
    <x v="3"/>
    <x v="4"/>
    <x v="13"/>
    <x v="20"/>
    <x v="6"/>
    <x v="0"/>
    <x v="2"/>
    <x v="2"/>
    <x v="0"/>
    <x v="0"/>
  </r>
  <r>
    <s v="December 2008"/>
    <n v="56"/>
    <x v="3"/>
    <x v="11"/>
    <x v="0"/>
    <x v="0"/>
    <x v="0"/>
    <x v="0"/>
    <x v="0"/>
    <x v="0"/>
    <x v="0"/>
    <x v="2"/>
    <x v="1"/>
    <x v="3"/>
    <x v="4"/>
    <x v="13"/>
    <x v="21"/>
    <x v="6"/>
    <x v="0"/>
    <x v="2"/>
    <x v="2"/>
    <x v="0"/>
    <x v="0"/>
  </r>
  <r>
    <s v="December 2008"/>
    <n v="56"/>
    <x v="3"/>
    <x v="12"/>
    <x v="0"/>
    <x v="0"/>
    <x v="4"/>
    <x v="0"/>
    <x v="0"/>
    <x v="0"/>
    <x v="0"/>
    <x v="2"/>
    <x v="1"/>
    <x v="3"/>
    <x v="4"/>
    <x v="14"/>
    <x v="17"/>
    <x v="6"/>
    <x v="0"/>
    <x v="2"/>
    <x v="2"/>
    <x v="0"/>
    <x v="0"/>
  </r>
  <r>
    <s v="December 2008"/>
    <n v="56"/>
    <x v="3"/>
    <x v="13"/>
    <x v="0"/>
    <x v="0"/>
    <x v="2"/>
    <x v="0"/>
    <x v="0"/>
    <x v="0"/>
    <x v="0"/>
    <x v="2"/>
    <x v="1"/>
    <x v="3"/>
    <x v="4"/>
    <x v="13"/>
    <x v="21"/>
    <x v="6"/>
    <x v="0"/>
    <x v="2"/>
    <x v="2"/>
    <x v="0"/>
    <x v="0"/>
  </r>
  <r>
    <s v="December 2008"/>
    <n v="56"/>
    <x v="3"/>
    <x v="14"/>
    <x v="0"/>
    <x v="0"/>
    <x v="1"/>
    <x v="0"/>
    <x v="0"/>
    <x v="0"/>
    <x v="0"/>
    <x v="2"/>
    <x v="1"/>
    <x v="3"/>
    <x v="4"/>
    <x v="12"/>
    <x v="16"/>
    <x v="6"/>
    <x v="0"/>
    <x v="2"/>
    <x v="2"/>
    <x v="0"/>
    <x v="0"/>
  </r>
  <r>
    <s v="December 2008"/>
    <n v="56"/>
    <x v="3"/>
    <x v="15"/>
    <x v="0"/>
    <x v="0"/>
    <x v="2"/>
    <x v="0"/>
    <x v="0"/>
    <x v="0"/>
    <x v="0"/>
    <x v="2"/>
    <x v="2"/>
    <x v="3"/>
    <x v="5"/>
    <x v="12"/>
    <x v="15"/>
    <x v="7"/>
    <x v="0"/>
    <x v="2"/>
    <x v="2"/>
    <x v="0"/>
    <x v="0"/>
  </r>
  <r>
    <s v="December 2008"/>
    <n v="56"/>
    <x v="3"/>
    <x v="16"/>
    <x v="0"/>
    <x v="0"/>
    <x v="1"/>
    <x v="0"/>
    <x v="0"/>
    <x v="0"/>
    <x v="0"/>
    <x v="2"/>
    <x v="2"/>
    <x v="3"/>
    <x v="5"/>
    <x v="12"/>
    <x v="21"/>
    <x v="7"/>
    <x v="0"/>
    <x v="2"/>
    <x v="2"/>
    <x v="0"/>
    <x v="0"/>
  </r>
  <r>
    <s v="December 2008"/>
    <n v="56"/>
    <x v="3"/>
    <x v="17"/>
    <x v="0"/>
    <x v="0"/>
    <x v="3"/>
    <x v="0"/>
    <x v="0"/>
    <x v="0"/>
    <x v="0"/>
    <x v="2"/>
    <x v="2"/>
    <x v="3"/>
    <x v="5"/>
    <x v="14"/>
    <x v="17"/>
    <x v="7"/>
    <x v="0"/>
    <x v="2"/>
    <x v="2"/>
    <x v="0"/>
    <x v="0"/>
  </r>
  <r>
    <s v="December 2008"/>
    <n v="56"/>
    <x v="3"/>
    <x v="18"/>
    <x v="0"/>
    <x v="0"/>
    <x v="2"/>
    <x v="0"/>
    <x v="0"/>
    <x v="0"/>
    <x v="0"/>
    <x v="2"/>
    <x v="2"/>
    <x v="3"/>
    <x v="5"/>
    <x v="12"/>
    <x v="18"/>
    <x v="7"/>
    <x v="0"/>
    <x v="2"/>
    <x v="2"/>
    <x v="0"/>
    <x v="0"/>
  </r>
  <r>
    <s v="December 2008"/>
    <n v="56"/>
    <x v="3"/>
    <x v="19"/>
    <x v="0"/>
    <x v="0"/>
    <x v="0"/>
    <x v="0"/>
    <x v="0"/>
    <x v="0"/>
    <x v="0"/>
    <x v="2"/>
    <x v="2"/>
    <x v="3"/>
    <x v="5"/>
    <x v="12"/>
    <x v="16"/>
    <x v="7"/>
    <x v="0"/>
    <x v="2"/>
    <x v="2"/>
    <x v="0"/>
    <x v="0"/>
  </r>
  <r>
    <s v="December 2008"/>
    <n v="56"/>
    <x v="3"/>
    <x v="20"/>
    <x v="0"/>
    <x v="0"/>
    <x v="4"/>
    <x v="0"/>
    <x v="0"/>
    <x v="0"/>
    <x v="0"/>
    <x v="2"/>
    <x v="2"/>
    <x v="3"/>
    <x v="5"/>
    <x v="12"/>
    <x v="16"/>
    <x v="7"/>
    <x v="0"/>
    <x v="2"/>
    <x v="2"/>
    <x v="0"/>
    <x v="0"/>
  </r>
  <r>
    <s v="December 2008"/>
    <n v="56"/>
    <x v="3"/>
    <x v="21"/>
    <x v="0"/>
    <x v="0"/>
    <x v="1"/>
    <x v="0"/>
    <x v="0"/>
    <x v="0"/>
    <x v="0"/>
    <x v="2"/>
    <x v="3"/>
    <x v="3"/>
    <x v="6"/>
    <x v="13"/>
    <x v="21"/>
    <x v="6"/>
    <x v="0"/>
    <x v="2"/>
    <x v="2"/>
    <x v="0"/>
    <x v="0"/>
  </r>
  <r>
    <s v="December 2008"/>
    <n v="56"/>
    <x v="3"/>
    <x v="22"/>
    <x v="0"/>
    <x v="0"/>
    <x v="2"/>
    <x v="0"/>
    <x v="0"/>
    <x v="0"/>
    <x v="0"/>
    <x v="2"/>
    <x v="3"/>
    <x v="3"/>
    <x v="6"/>
    <x v="12"/>
    <x v="20"/>
    <x v="6"/>
    <x v="0"/>
    <x v="2"/>
    <x v="2"/>
    <x v="0"/>
    <x v="0"/>
  </r>
  <r>
    <s v="December 2008"/>
    <n v="56"/>
    <x v="3"/>
    <x v="23"/>
    <x v="0"/>
    <x v="0"/>
    <x v="0"/>
    <x v="0"/>
    <x v="0"/>
    <x v="0"/>
    <x v="0"/>
    <x v="2"/>
    <x v="3"/>
    <x v="3"/>
    <x v="6"/>
    <x v="12"/>
    <x v="16"/>
    <x v="6"/>
    <x v="0"/>
    <x v="2"/>
    <x v="2"/>
    <x v="0"/>
    <x v="0"/>
  </r>
  <r>
    <s v="December 2008"/>
    <n v="56"/>
    <x v="3"/>
    <x v="24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s v="December 2008"/>
    <n v="56"/>
    <x v="3"/>
    <x v="25"/>
    <x v="0"/>
    <x v="0"/>
    <x v="2"/>
    <x v="0"/>
    <x v="0"/>
    <x v="0"/>
    <x v="0"/>
    <x v="2"/>
    <x v="3"/>
    <x v="3"/>
    <x v="6"/>
    <x v="13"/>
    <x v="21"/>
    <x v="6"/>
    <x v="0"/>
    <x v="2"/>
    <x v="2"/>
    <x v="0"/>
    <x v="0"/>
  </r>
  <r>
    <s v="December 2008"/>
    <n v="56"/>
    <x v="3"/>
    <x v="26"/>
    <x v="0"/>
    <x v="0"/>
    <x v="1"/>
    <x v="0"/>
    <x v="0"/>
    <x v="0"/>
    <x v="0"/>
    <x v="2"/>
    <x v="3"/>
    <x v="3"/>
    <x v="6"/>
    <x v="12"/>
    <x v="18"/>
    <x v="6"/>
    <x v="0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June 2009"/>
    <n v="57"/>
    <x v="0"/>
    <x v="0"/>
    <x v="0"/>
    <x v="0"/>
    <x v="3"/>
    <x v="0"/>
    <x v="0"/>
    <x v="0"/>
    <x v="0"/>
    <x v="0"/>
    <x v="0"/>
    <x v="0"/>
    <x v="0"/>
    <x v="1"/>
    <x v="1"/>
    <x v="2"/>
    <x v="0"/>
    <x v="0"/>
    <x v="0"/>
    <x v="0"/>
    <x v="0"/>
  </r>
  <r>
    <s v="June 2009"/>
    <n v="57"/>
    <x v="0"/>
    <x v="1"/>
    <x v="0"/>
    <x v="0"/>
    <x v="4"/>
    <x v="0"/>
    <x v="0"/>
    <x v="0"/>
    <x v="0"/>
    <x v="0"/>
    <x v="0"/>
    <x v="0"/>
    <x v="0"/>
    <x v="0"/>
    <x v="1"/>
    <x v="3"/>
    <x v="0"/>
    <x v="0"/>
    <x v="0"/>
    <x v="0"/>
    <x v="0"/>
  </r>
  <r>
    <s v="June 2009"/>
    <n v="57"/>
    <x v="0"/>
    <x v="2"/>
    <x v="0"/>
    <x v="0"/>
    <x v="1"/>
    <x v="0"/>
    <x v="0"/>
    <x v="0"/>
    <x v="0"/>
    <x v="0"/>
    <x v="0"/>
    <x v="0"/>
    <x v="0"/>
    <x v="0"/>
    <x v="1"/>
    <x v="3"/>
    <x v="0"/>
    <x v="0"/>
    <x v="0"/>
    <x v="0"/>
    <x v="0"/>
  </r>
  <r>
    <s v="June 2009"/>
    <n v="57"/>
    <x v="0"/>
    <x v="3"/>
    <x v="0"/>
    <x v="0"/>
    <x v="3"/>
    <x v="0"/>
    <x v="0"/>
    <x v="0"/>
    <x v="0"/>
    <x v="0"/>
    <x v="0"/>
    <x v="0"/>
    <x v="0"/>
    <x v="0"/>
    <x v="1"/>
    <x v="3"/>
    <x v="0"/>
    <x v="0"/>
    <x v="0"/>
    <x v="0"/>
    <x v="0"/>
  </r>
  <r>
    <s v="June 2009"/>
    <n v="57"/>
    <x v="0"/>
    <x v="4"/>
    <x v="0"/>
    <x v="0"/>
    <x v="1"/>
    <x v="0"/>
    <x v="0"/>
    <x v="0"/>
    <x v="0"/>
    <x v="0"/>
    <x v="0"/>
    <x v="0"/>
    <x v="0"/>
    <x v="18"/>
    <x v="1"/>
    <x v="10"/>
    <x v="0"/>
    <x v="0"/>
    <x v="0"/>
    <x v="0"/>
    <x v="0"/>
  </r>
  <r>
    <s v="June 2009"/>
    <n v="57"/>
    <x v="0"/>
    <x v="5"/>
    <x v="0"/>
    <x v="0"/>
    <x v="4"/>
    <x v="0"/>
    <x v="0"/>
    <x v="0"/>
    <x v="0"/>
    <x v="0"/>
    <x v="1"/>
    <x v="0"/>
    <x v="0"/>
    <x v="1"/>
    <x v="1"/>
    <x v="2"/>
    <x v="0"/>
    <x v="0"/>
    <x v="1"/>
    <x v="0"/>
    <x v="0"/>
  </r>
  <r>
    <s v="June 2009"/>
    <n v="57"/>
    <x v="0"/>
    <x v="6"/>
    <x v="0"/>
    <x v="0"/>
    <x v="4"/>
    <x v="0"/>
    <x v="0"/>
    <x v="0"/>
    <x v="0"/>
    <x v="0"/>
    <x v="1"/>
    <x v="0"/>
    <x v="0"/>
    <x v="0"/>
    <x v="0"/>
    <x v="2"/>
    <x v="0"/>
    <x v="0"/>
    <x v="1"/>
    <x v="0"/>
    <x v="0"/>
  </r>
  <r>
    <s v="June 2009"/>
    <n v="57"/>
    <x v="0"/>
    <x v="7"/>
    <x v="0"/>
    <x v="0"/>
    <x v="2"/>
    <x v="0"/>
    <x v="0"/>
    <x v="0"/>
    <x v="0"/>
    <x v="0"/>
    <x v="1"/>
    <x v="0"/>
    <x v="0"/>
    <x v="0"/>
    <x v="1"/>
    <x v="3"/>
    <x v="0"/>
    <x v="0"/>
    <x v="1"/>
    <x v="0"/>
    <x v="0"/>
  </r>
  <r>
    <s v="June 2009"/>
    <n v="57"/>
    <x v="0"/>
    <x v="8"/>
    <x v="0"/>
    <x v="0"/>
    <x v="3"/>
    <x v="0"/>
    <x v="0"/>
    <x v="0"/>
    <x v="0"/>
    <x v="0"/>
    <x v="1"/>
    <x v="0"/>
    <x v="0"/>
    <x v="0"/>
    <x v="1"/>
    <x v="3"/>
    <x v="0"/>
    <x v="0"/>
    <x v="1"/>
    <x v="0"/>
    <x v="0"/>
  </r>
  <r>
    <s v="June 2009"/>
    <n v="57"/>
    <x v="0"/>
    <x v="9"/>
    <x v="0"/>
    <x v="0"/>
    <x v="1"/>
    <x v="0"/>
    <x v="0"/>
    <x v="0"/>
    <x v="0"/>
    <x v="0"/>
    <x v="1"/>
    <x v="0"/>
    <x v="0"/>
    <x v="0"/>
    <x v="1"/>
    <x v="2"/>
    <x v="0"/>
    <x v="0"/>
    <x v="1"/>
    <x v="0"/>
    <x v="0"/>
  </r>
  <r>
    <s v="June 2009"/>
    <n v="57"/>
    <x v="0"/>
    <x v="10"/>
    <x v="0"/>
    <x v="0"/>
    <x v="4"/>
    <x v="0"/>
    <x v="0"/>
    <x v="0"/>
    <x v="0"/>
    <x v="0"/>
    <x v="1"/>
    <x v="0"/>
    <x v="0"/>
    <x v="0"/>
    <x v="0"/>
    <x v="2"/>
    <x v="0"/>
    <x v="0"/>
    <x v="1"/>
    <x v="0"/>
    <x v="0"/>
  </r>
  <r>
    <s v="June 2009"/>
    <n v="57"/>
    <x v="0"/>
    <x v="11"/>
    <x v="0"/>
    <x v="0"/>
    <x v="4"/>
    <x v="0"/>
    <x v="0"/>
    <x v="0"/>
    <x v="0"/>
    <x v="0"/>
    <x v="2"/>
    <x v="2"/>
    <x v="10"/>
    <x v="1"/>
    <x v="1"/>
    <x v="2"/>
    <x v="0"/>
    <x v="0"/>
    <x v="0"/>
    <x v="0"/>
    <x v="0"/>
  </r>
  <r>
    <s v="June 2009"/>
    <n v="57"/>
    <x v="0"/>
    <x v="12"/>
    <x v="0"/>
    <x v="0"/>
    <x v="3"/>
    <x v="0"/>
    <x v="0"/>
    <x v="0"/>
    <x v="0"/>
    <x v="0"/>
    <x v="2"/>
    <x v="2"/>
    <x v="10"/>
    <x v="0"/>
    <x v="0"/>
    <x v="9"/>
    <x v="0"/>
    <x v="0"/>
    <x v="0"/>
    <x v="0"/>
    <x v="0"/>
  </r>
  <r>
    <s v="June 2009"/>
    <n v="57"/>
    <x v="0"/>
    <x v="13"/>
    <x v="0"/>
    <x v="0"/>
    <x v="0"/>
    <x v="0"/>
    <x v="0"/>
    <x v="0"/>
    <x v="0"/>
    <x v="0"/>
    <x v="2"/>
    <x v="2"/>
    <x v="10"/>
    <x v="0"/>
    <x v="1"/>
    <x v="2"/>
    <x v="0"/>
    <x v="0"/>
    <x v="0"/>
    <x v="0"/>
    <x v="0"/>
  </r>
  <r>
    <s v="June 2009"/>
    <n v="57"/>
    <x v="0"/>
    <x v="14"/>
    <x v="0"/>
    <x v="0"/>
    <x v="2"/>
    <x v="0"/>
    <x v="0"/>
    <x v="0"/>
    <x v="0"/>
    <x v="0"/>
    <x v="2"/>
    <x v="2"/>
    <x v="10"/>
    <x v="0"/>
    <x v="0"/>
    <x v="0"/>
    <x v="0"/>
    <x v="0"/>
    <x v="0"/>
    <x v="0"/>
    <x v="0"/>
  </r>
  <r>
    <s v="June 2009"/>
    <n v="57"/>
    <x v="0"/>
    <x v="15"/>
    <x v="0"/>
    <x v="0"/>
    <x v="0"/>
    <x v="0"/>
    <x v="0"/>
    <x v="0"/>
    <x v="0"/>
    <x v="0"/>
    <x v="2"/>
    <x v="2"/>
    <x v="10"/>
    <x v="0"/>
    <x v="0"/>
    <x v="0"/>
    <x v="0"/>
    <x v="0"/>
    <x v="0"/>
    <x v="0"/>
    <x v="0"/>
  </r>
  <r>
    <s v="June 2009"/>
    <n v="57"/>
    <x v="0"/>
    <x v="16"/>
    <x v="0"/>
    <x v="0"/>
    <x v="4"/>
    <x v="0"/>
    <x v="0"/>
    <x v="0"/>
    <x v="0"/>
    <x v="0"/>
    <x v="2"/>
    <x v="2"/>
    <x v="10"/>
    <x v="0"/>
    <x v="0"/>
    <x v="2"/>
    <x v="0"/>
    <x v="0"/>
    <x v="0"/>
    <x v="0"/>
    <x v="0"/>
  </r>
  <r>
    <s v="June 2009"/>
    <n v="57"/>
    <x v="0"/>
    <x v="17"/>
    <x v="0"/>
    <x v="0"/>
    <x v="1"/>
    <x v="0"/>
    <x v="0"/>
    <x v="0"/>
    <x v="0"/>
    <x v="0"/>
    <x v="3"/>
    <x v="2"/>
    <x v="1"/>
    <x v="1"/>
    <x v="1"/>
    <x v="2"/>
    <x v="0"/>
    <x v="0"/>
    <x v="1"/>
    <x v="0"/>
    <x v="0"/>
  </r>
  <r>
    <s v="June 2009"/>
    <n v="57"/>
    <x v="0"/>
    <x v="18"/>
    <x v="0"/>
    <x v="0"/>
    <x v="3"/>
    <x v="0"/>
    <x v="0"/>
    <x v="0"/>
    <x v="0"/>
    <x v="0"/>
    <x v="3"/>
    <x v="2"/>
    <x v="1"/>
    <x v="0"/>
    <x v="1"/>
    <x v="3"/>
    <x v="0"/>
    <x v="0"/>
    <x v="1"/>
    <x v="0"/>
    <x v="0"/>
  </r>
  <r>
    <s v="June 2009"/>
    <n v="57"/>
    <x v="0"/>
    <x v="19"/>
    <x v="0"/>
    <x v="0"/>
    <x v="2"/>
    <x v="0"/>
    <x v="0"/>
    <x v="0"/>
    <x v="0"/>
    <x v="0"/>
    <x v="3"/>
    <x v="2"/>
    <x v="1"/>
    <x v="0"/>
    <x v="0"/>
    <x v="1"/>
    <x v="0"/>
    <x v="0"/>
    <x v="1"/>
    <x v="0"/>
    <x v="0"/>
  </r>
  <r>
    <s v="June 2009"/>
    <n v="57"/>
    <x v="0"/>
    <x v="20"/>
    <x v="0"/>
    <x v="0"/>
    <x v="4"/>
    <x v="0"/>
    <x v="0"/>
    <x v="0"/>
    <x v="0"/>
    <x v="0"/>
    <x v="3"/>
    <x v="2"/>
    <x v="1"/>
    <x v="0"/>
    <x v="0"/>
    <x v="2"/>
    <x v="0"/>
    <x v="0"/>
    <x v="1"/>
    <x v="0"/>
    <x v="0"/>
  </r>
  <r>
    <s v="June 2009"/>
    <n v="57"/>
    <x v="0"/>
    <x v="21"/>
    <x v="0"/>
    <x v="0"/>
    <x v="3"/>
    <x v="0"/>
    <x v="0"/>
    <x v="0"/>
    <x v="0"/>
    <x v="0"/>
    <x v="3"/>
    <x v="2"/>
    <x v="1"/>
    <x v="0"/>
    <x v="1"/>
    <x v="3"/>
    <x v="0"/>
    <x v="0"/>
    <x v="1"/>
    <x v="0"/>
    <x v="0"/>
  </r>
  <r>
    <s v="June 2009"/>
    <n v="57"/>
    <x v="0"/>
    <x v="22"/>
    <x v="0"/>
    <x v="0"/>
    <x v="2"/>
    <x v="0"/>
    <x v="0"/>
    <x v="0"/>
    <x v="0"/>
    <x v="0"/>
    <x v="3"/>
    <x v="2"/>
    <x v="1"/>
    <x v="16"/>
    <x v="0"/>
    <x v="10"/>
    <x v="0"/>
    <x v="0"/>
    <x v="1"/>
    <x v="0"/>
    <x v="0"/>
  </r>
  <r>
    <s v="June 2009"/>
    <n v="57"/>
    <x v="1"/>
    <x v="0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s v="June 2009"/>
    <n v="57"/>
    <x v="1"/>
    <x v="1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June 2009"/>
    <n v="57"/>
    <x v="1"/>
    <x v="2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s v="June 2009"/>
    <n v="57"/>
    <x v="1"/>
    <x v="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June 2009"/>
    <n v="57"/>
    <x v="1"/>
    <x v="4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s v="June 2009"/>
    <n v="57"/>
    <x v="1"/>
    <x v="5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s v="June 2009"/>
    <n v="57"/>
    <x v="1"/>
    <x v="6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s v="June 2009"/>
    <n v="57"/>
    <x v="1"/>
    <x v="7"/>
    <x v="0"/>
    <x v="0"/>
    <x v="2"/>
    <x v="0"/>
    <x v="0"/>
    <x v="0"/>
    <x v="0"/>
    <x v="1"/>
    <x v="4"/>
    <x v="3"/>
    <x v="2"/>
    <x v="5"/>
    <x v="3"/>
    <x v="4"/>
    <x v="0"/>
    <x v="2"/>
    <x v="2"/>
    <x v="0"/>
    <x v="0"/>
  </r>
  <r>
    <s v="June 2009"/>
    <n v="57"/>
    <x v="1"/>
    <x v="8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s v="June 2009"/>
    <n v="57"/>
    <x v="1"/>
    <x v="9"/>
    <x v="0"/>
    <x v="0"/>
    <x v="4"/>
    <x v="0"/>
    <x v="0"/>
    <x v="0"/>
    <x v="0"/>
    <x v="1"/>
    <x v="4"/>
    <x v="3"/>
    <x v="2"/>
    <x v="10"/>
    <x v="7"/>
    <x v="4"/>
    <x v="3"/>
    <x v="2"/>
    <x v="2"/>
    <x v="0"/>
    <x v="0"/>
  </r>
  <r>
    <s v="June 2009"/>
    <n v="57"/>
    <x v="1"/>
    <x v="10"/>
    <x v="0"/>
    <x v="0"/>
    <x v="1"/>
    <x v="0"/>
    <x v="0"/>
    <x v="0"/>
    <x v="0"/>
    <x v="1"/>
    <x v="4"/>
    <x v="3"/>
    <x v="2"/>
    <x v="4"/>
    <x v="8"/>
    <x v="4"/>
    <x v="1"/>
    <x v="2"/>
    <x v="2"/>
    <x v="0"/>
    <x v="0"/>
  </r>
  <r>
    <s v="June 2009"/>
    <n v="57"/>
    <x v="1"/>
    <x v="11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June 2009"/>
    <n v="57"/>
    <x v="1"/>
    <x v="12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s v="June 2009"/>
    <n v="57"/>
    <x v="1"/>
    <x v="13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s v="June 2009"/>
    <n v="57"/>
    <x v="1"/>
    <x v="14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June 2009"/>
    <n v="57"/>
    <x v="1"/>
    <x v="15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s v="June 2009"/>
    <n v="57"/>
    <x v="1"/>
    <x v="16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s v="June 2009"/>
    <n v="57"/>
    <x v="1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June 2009"/>
    <n v="57"/>
    <x v="1"/>
    <x v="18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s v="June 2009"/>
    <n v="57"/>
    <x v="1"/>
    <x v="19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s v="June 2009"/>
    <n v="57"/>
    <x v="1"/>
    <x v="20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s v="June 2009"/>
    <n v="57"/>
    <x v="1"/>
    <x v="21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s v="June 2009"/>
    <n v="57"/>
    <x v="1"/>
    <x v="22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s v="June 2009"/>
    <n v="57"/>
    <x v="1"/>
    <x v="23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s v="June 2009"/>
    <n v="57"/>
    <x v="1"/>
    <x v="24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s v="June 2009"/>
    <n v="57"/>
    <x v="1"/>
    <x v="25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June 2009"/>
    <n v="57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s v="June 2009"/>
    <n v="57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June 2009"/>
    <n v="57"/>
    <x v="2"/>
    <x v="2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s v="June 2009"/>
    <n v="57"/>
    <x v="2"/>
    <x v="3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s v="June 2009"/>
    <n v="57"/>
    <x v="2"/>
    <x v="4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s v="June 2009"/>
    <n v="57"/>
    <x v="2"/>
    <x v="5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s v="June 2009"/>
    <n v="57"/>
    <x v="2"/>
    <x v="6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s v="June 2009"/>
    <n v="57"/>
    <x v="2"/>
    <x v="7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s v="June 2009"/>
    <n v="57"/>
    <x v="2"/>
    <x v="8"/>
    <x v="0"/>
    <x v="0"/>
    <x v="3"/>
    <x v="0"/>
    <x v="0"/>
    <x v="0"/>
    <x v="0"/>
    <x v="1"/>
    <x v="4"/>
    <x v="3"/>
    <x v="2"/>
    <x v="8"/>
    <x v="11"/>
    <x v="4"/>
    <x v="3"/>
    <x v="2"/>
    <x v="2"/>
    <x v="0"/>
    <x v="0"/>
  </r>
  <r>
    <s v="June 2009"/>
    <n v="57"/>
    <x v="2"/>
    <x v="9"/>
    <x v="0"/>
    <x v="0"/>
    <x v="1"/>
    <x v="0"/>
    <x v="0"/>
    <x v="0"/>
    <x v="0"/>
    <x v="1"/>
    <x v="4"/>
    <x v="3"/>
    <x v="2"/>
    <x v="7"/>
    <x v="4"/>
    <x v="4"/>
    <x v="2"/>
    <x v="2"/>
    <x v="2"/>
    <x v="0"/>
    <x v="0"/>
  </r>
  <r>
    <s v="June 2009"/>
    <n v="57"/>
    <x v="2"/>
    <x v="10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s v="June 2009"/>
    <n v="57"/>
    <x v="2"/>
    <x v="11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s v="June 2009"/>
    <n v="57"/>
    <x v="2"/>
    <x v="12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June 2009"/>
    <n v="57"/>
    <x v="2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June 2009"/>
    <n v="57"/>
    <x v="2"/>
    <x v="14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s v="June 2009"/>
    <n v="57"/>
    <x v="2"/>
    <x v="15"/>
    <x v="0"/>
    <x v="0"/>
    <x v="1"/>
    <x v="0"/>
    <x v="0"/>
    <x v="0"/>
    <x v="0"/>
    <x v="1"/>
    <x v="4"/>
    <x v="3"/>
    <x v="2"/>
    <x v="10"/>
    <x v="13"/>
    <x v="4"/>
    <x v="3"/>
    <x v="2"/>
    <x v="2"/>
    <x v="0"/>
    <x v="0"/>
  </r>
  <r>
    <s v="June 2009"/>
    <n v="57"/>
    <x v="2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June 2009"/>
    <n v="57"/>
    <x v="2"/>
    <x v="17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s v="June 2009"/>
    <n v="57"/>
    <x v="2"/>
    <x v="18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s v="June 2009"/>
    <n v="57"/>
    <x v="2"/>
    <x v="19"/>
    <x v="0"/>
    <x v="0"/>
    <x v="2"/>
    <x v="0"/>
    <x v="0"/>
    <x v="0"/>
    <x v="0"/>
    <x v="1"/>
    <x v="4"/>
    <x v="3"/>
    <x v="2"/>
    <x v="5"/>
    <x v="9"/>
    <x v="4"/>
    <x v="4"/>
    <x v="2"/>
    <x v="2"/>
    <x v="0"/>
    <x v="0"/>
  </r>
  <r>
    <s v="June 2009"/>
    <n v="57"/>
    <x v="2"/>
    <x v="20"/>
    <x v="0"/>
    <x v="0"/>
    <x v="4"/>
    <x v="0"/>
    <x v="0"/>
    <x v="0"/>
    <x v="0"/>
    <x v="1"/>
    <x v="4"/>
    <x v="3"/>
    <x v="2"/>
    <x v="4"/>
    <x v="8"/>
    <x v="4"/>
    <x v="3"/>
    <x v="2"/>
    <x v="2"/>
    <x v="0"/>
    <x v="0"/>
  </r>
  <r>
    <s v="June 2009"/>
    <n v="57"/>
    <x v="2"/>
    <x v="21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June 2009"/>
    <n v="57"/>
    <x v="2"/>
    <x v="2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s v="June 2009"/>
    <n v="57"/>
    <x v="2"/>
    <x v="23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s v="June 2009"/>
    <n v="57"/>
    <x v="2"/>
    <x v="24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June 2009"/>
    <n v="57"/>
    <x v="3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s v="June 2009"/>
    <n v="57"/>
    <x v="3"/>
    <x v="1"/>
    <x v="0"/>
    <x v="0"/>
    <x v="0"/>
    <x v="0"/>
    <x v="0"/>
    <x v="0"/>
    <x v="0"/>
    <x v="2"/>
    <x v="0"/>
    <x v="3"/>
    <x v="5"/>
    <x v="13"/>
    <x v="20"/>
    <x v="6"/>
    <x v="0"/>
    <x v="2"/>
    <x v="2"/>
    <x v="0"/>
    <x v="0"/>
  </r>
  <r>
    <s v="June 2009"/>
    <n v="57"/>
    <x v="3"/>
    <x v="2"/>
    <x v="0"/>
    <x v="0"/>
    <x v="3"/>
    <x v="0"/>
    <x v="0"/>
    <x v="0"/>
    <x v="0"/>
    <x v="2"/>
    <x v="0"/>
    <x v="3"/>
    <x v="5"/>
    <x v="14"/>
    <x v="17"/>
    <x v="6"/>
    <x v="0"/>
    <x v="2"/>
    <x v="2"/>
    <x v="0"/>
    <x v="0"/>
  </r>
  <r>
    <s v="June 2009"/>
    <n v="57"/>
    <x v="3"/>
    <x v="3"/>
    <x v="0"/>
    <x v="0"/>
    <x v="1"/>
    <x v="0"/>
    <x v="0"/>
    <x v="0"/>
    <x v="0"/>
    <x v="2"/>
    <x v="0"/>
    <x v="3"/>
    <x v="5"/>
    <x v="12"/>
    <x v="18"/>
    <x v="6"/>
    <x v="0"/>
    <x v="2"/>
    <x v="2"/>
    <x v="0"/>
    <x v="0"/>
  </r>
  <r>
    <s v="June 2009"/>
    <n v="57"/>
    <x v="3"/>
    <x v="4"/>
    <x v="0"/>
    <x v="0"/>
    <x v="2"/>
    <x v="0"/>
    <x v="0"/>
    <x v="0"/>
    <x v="0"/>
    <x v="2"/>
    <x v="0"/>
    <x v="3"/>
    <x v="5"/>
    <x v="12"/>
    <x v="19"/>
    <x v="6"/>
    <x v="0"/>
    <x v="2"/>
    <x v="2"/>
    <x v="0"/>
    <x v="0"/>
  </r>
  <r>
    <s v="June 2009"/>
    <n v="57"/>
    <x v="3"/>
    <x v="5"/>
    <x v="0"/>
    <x v="0"/>
    <x v="2"/>
    <x v="0"/>
    <x v="0"/>
    <x v="0"/>
    <x v="0"/>
    <x v="2"/>
    <x v="1"/>
    <x v="3"/>
    <x v="6"/>
    <x v="12"/>
    <x v="15"/>
    <x v="6"/>
    <x v="0"/>
    <x v="2"/>
    <x v="2"/>
    <x v="0"/>
    <x v="0"/>
  </r>
  <r>
    <s v="June 2009"/>
    <n v="57"/>
    <x v="3"/>
    <x v="6"/>
    <x v="0"/>
    <x v="0"/>
    <x v="1"/>
    <x v="0"/>
    <x v="0"/>
    <x v="0"/>
    <x v="0"/>
    <x v="2"/>
    <x v="1"/>
    <x v="3"/>
    <x v="6"/>
    <x v="12"/>
    <x v="18"/>
    <x v="6"/>
    <x v="0"/>
    <x v="2"/>
    <x v="2"/>
    <x v="0"/>
    <x v="0"/>
  </r>
  <r>
    <s v="June 2009"/>
    <n v="57"/>
    <x v="3"/>
    <x v="7"/>
    <x v="0"/>
    <x v="0"/>
    <x v="3"/>
    <x v="0"/>
    <x v="0"/>
    <x v="0"/>
    <x v="0"/>
    <x v="2"/>
    <x v="1"/>
    <x v="3"/>
    <x v="6"/>
    <x v="13"/>
    <x v="24"/>
    <x v="6"/>
    <x v="0"/>
    <x v="2"/>
    <x v="2"/>
    <x v="0"/>
    <x v="0"/>
  </r>
  <r>
    <s v="June 2009"/>
    <n v="57"/>
    <x v="3"/>
    <x v="8"/>
    <x v="0"/>
    <x v="0"/>
    <x v="4"/>
    <x v="0"/>
    <x v="0"/>
    <x v="0"/>
    <x v="0"/>
    <x v="2"/>
    <x v="1"/>
    <x v="3"/>
    <x v="6"/>
    <x v="14"/>
    <x v="17"/>
    <x v="6"/>
    <x v="0"/>
    <x v="2"/>
    <x v="2"/>
    <x v="0"/>
    <x v="0"/>
  </r>
  <r>
    <s v="June 2009"/>
    <n v="57"/>
    <x v="3"/>
    <x v="9"/>
    <x v="0"/>
    <x v="0"/>
    <x v="3"/>
    <x v="0"/>
    <x v="0"/>
    <x v="0"/>
    <x v="0"/>
    <x v="2"/>
    <x v="1"/>
    <x v="3"/>
    <x v="6"/>
    <x v="12"/>
    <x v="20"/>
    <x v="6"/>
    <x v="0"/>
    <x v="2"/>
    <x v="2"/>
    <x v="0"/>
    <x v="0"/>
  </r>
  <r>
    <s v="June 2009"/>
    <n v="57"/>
    <x v="3"/>
    <x v="10"/>
    <x v="0"/>
    <x v="0"/>
    <x v="1"/>
    <x v="0"/>
    <x v="0"/>
    <x v="0"/>
    <x v="0"/>
    <x v="2"/>
    <x v="1"/>
    <x v="3"/>
    <x v="6"/>
    <x v="12"/>
    <x v="18"/>
    <x v="6"/>
    <x v="0"/>
    <x v="2"/>
    <x v="2"/>
    <x v="0"/>
    <x v="0"/>
  </r>
  <r>
    <s v="June 2009"/>
    <n v="57"/>
    <x v="3"/>
    <x v="11"/>
    <x v="0"/>
    <x v="0"/>
    <x v="4"/>
    <x v="0"/>
    <x v="0"/>
    <x v="0"/>
    <x v="0"/>
    <x v="2"/>
    <x v="1"/>
    <x v="3"/>
    <x v="6"/>
    <x v="13"/>
    <x v="21"/>
    <x v="6"/>
    <x v="0"/>
    <x v="2"/>
    <x v="2"/>
    <x v="0"/>
    <x v="0"/>
  </r>
  <r>
    <s v="June 2009"/>
    <n v="57"/>
    <x v="3"/>
    <x v="12"/>
    <x v="0"/>
    <x v="0"/>
    <x v="2"/>
    <x v="0"/>
    <x v="0"/>
    <x v="0"/>
    <x v="0"/>
    <x v="2"/>
    <x v="2"/>
    <x v="3"/>
    <x v="3"/>
    <x v="12"/>
    <x v="18"/>
    <x v="7"/>
    <x v="0"/>
    <x v="2"/>
    <x v="2"/>
    <x v="0"/>
    <x v="0"/>
  </r>
  <r>
    <s v="June 2009"/>
    <n v="57"/>
    <x v="3"/>
    <x v="13"/>
    <x v="0"/>
    <x v="0"/>
    <x v="1"/>
    <x v="0"/>
    <x v="0"/>
    <x v="0"/>
    <x v="0"/>
    <x v="2"/>
    <x v="2"/>
    <x v="3"/>
    <x v="3"/>
    <x v="14"/>
    <x v="17"/>
    <x v="7"/>
    <x v="0"/>
    <x v="2"/>
    <x v="2"/>
    <x v="0"/>
    <x v="0"/>
  </r>
  <r>
    <s v="June 2009"/>
    <n v="57"/>
    <x v="3"/>
    <x v="14"/>
    <x v="0"/>
    <x v="0"/>
    <x v="1"/>
    <x v="0"/>
    <x v="0"/>
    <x v="0"/>
    <x v="0"/>
    <x v="2"/>
    <x v="2"/>
    <x v="3"/>
    <x v="3"/>
    <x v="12"/>
    <x v="18"/>
    <x v="7"/>
    <x v="0"/>
    <x v="2"/>
    <x v="2"/>
    <x v="0"/>
    <x v="0"/>
  </r>
  <r>
    <s v="June 2009"/>
    <n v="57"/>
    <x v="3"/>
    <x v="15"/>
    <x v="0"/>
    <x v="0"/>
    <x v="0"/>
    <x v="0"/>
    <x v="0"/>
    <x v="0"/>
    <x v="0"/>
    <x v="2"/>
    <x v="2"/>
    <x v="3"/>
    <x v="3"/>
    <x v="12"/>
    <x v="15"/>
    <x v="7"/>
    <x v="0"/>
    <x v="2"/>
    <x v="2"/>
    <x v="0"/>
    <x v="0"/>
  </r>
  <r>
    <s v="June 2009"/>
    <n v="57"/>
    <x v="3"/>
    <x v="16"/>
    <x v="0"/>
    <x v="0"/>
    <x v="2"/>
    <x v="0"/>
    <x v="0"/>
    <x v="0"/>
    <x v="0"/>
    <x v="2"/>
    <x v="2"/>
    <x v="3"/>
    <x v="3"/>
    <x v="12"/>
    <x v="24"/>
    <x v="7"/>
    <x v="0"/>
    <x v="2"/>
    <x v="2"/>
    <x v="0"/>
    <x v="0"/>
  </r>
  <r>
    <s v="June 2009"/>
    <n v="57"/>
    <x v="3"/>
    <x v="17"/>
    <x v="0"/>
    <x v="0"/>
    <x v="2"/>
    <x v="0"/>
    <x v="0"/>
    <x v="0"/>
    <x v="0"/>
    <x v="2"/>
    <x v="2"/>
    <x v="3"/>
    <x v="3"/>
    <x v="12"/>
    <x v="24"/>
    <x v="7"/>
    <x v="0"/>
    <x v="2"/>
    <x v="2"/>
    <x v="0"/>
    <x v="0"/>
  </r>
  <r>
    <s v="June 2009"/>
    <n v="57"/>
    <x v="3"/>
    <x v="18"/>
    <x v="0"/>
    <x v="0"/>
    <x v="4"/>
    <x v="0"/>
    <x v="0"/>
    <x v="0"/>
    <x v="0"/>
    <x v="2"/>
    <x v="2"/>
    <x v="3"/>
    <x v="3"/>
    <x v="12"/>
    <x v="15"/>
    <x v="7"/>
    <x v="0"/>
    <x v="2"/>
    <x v="2"/>
    <x v="0"/>
    <x v="0"/>
  </r>
  <r>
    <s v="June 2009"/>
    <n v="57"/>
    <x v="3"/>
    <x v="19"/>
    <x v="0"/>
    <x v="0"/>
    <x v="4"/>
    <x v="0"/>
    <x v="0"/>
    <x v="0"/>
    <x v="0"/>
    <x v="2"/>
    <x v="3"/>
    <x v="3"/>
    <x v="4"/>
    <x v="12"/>
    <x v="15"/>
    <x v="6"/>
    <x v="0"/>
    <x v="2"/>
    <x v="2"/>
    <x v="0"/>
    <x v="0"/>
  </r>
  <r>
    <s v="June 2009"/>
    <n v="57"/>
    <x v="3"/>
    <x v="20"/>
    <x v="0"/>
    <x v="0"/>
    <x v="1"/>
    <x v="0"/>
    <x v="0"/>
    <x v="0"/>
    <x v="0"/>
    <x v="2"/>
    <x v="3"/>
    <x v="3"/>
    <x v="4"/>
    <x v="13"/>
    <x v="21"/>
    <x v="6"/>
    <x v="0"/>
    <x v="2"/>
    <x v="2"/>
    <x v="0"/>
    <x v="0"/>
  </r>
  <r>
    <s v="June 2009"/>
    <n v="57"/>
    <x v="3"/>
    <x v="21"/>
    <x v="0"/>
    <x v="0"/>
    <x v="3"/>
    <x v="0"/>
    <x v="0"/>
    <x v="0"/>
    <x v="0"/>
    <x v="2"/>
    <x v="3"/>
    <x v="3"/>
    <x v="4"/>
    <x v="14"/>
    <x v="17"/>
    <x v="6"/>
    <x v="0"/>
    <x v="2"/>
    <x v="2"/>
    <x v="0"/>
    <x v="0"/>
  </r>
  <r>
    <s v="June 2009"/>
    <n v="57"/>
    <x v="3"/>
    <x v="22"/>
    <x v="0"/>
    <x v="0"/>
    <x v="3"/>
    <x v="0"/>
    <x v="0"/>
    <x v="0"/>
    <x v="0"/>
    <x v="2"/>
    <x v="3"/>
    <x v="3"/>
    <x v="4"/>
    <x v="13"/>
    <x v="20"/>
    <x v="6"/>
    <x v="0"/>
    <x v="2"/>
    <x v="2"/>
    <x v="0"/>
    <x v="0"/>
  </r>
  <r>
    <s v="June 2009"/>
    <n v="57"/>
    <x v="3"/>
    <x v="23"/>
    <x v="0"/>
    <x v="0"/>
    <x v="2"/>
    <x v="0"/>
    <x v="0"/>
    <x v="0"/>
    <x v="0"/>
    <x v="2"/>
    <x v="3"/>
    <x v="3"/>
    <x v="4"/>
    <x v="14"/>
    <x v="17"/>
    <x v="6"/>
    <x v="0"/>
    <x v="2"/>
    <x v="2"/>
    <x v="0"/>
    <x v="0"/>
  </r>
  <r>
    <s v="June 2009"/>
    <n v="57"/>
    <x v="3"/>
    <x v="24"/>
    <x v="0"/>
    <x v="0"/>
    <x v="0"/>
    <x v="0"/>
    <x v="0"/>
    <x v="0"/>
    <x v="0"/>
    <x v="2"/>
    <x v="3"/>
    <x v="3"/>
    <x v="4"/>
    <x v="12"/>
    <x v="21"/>
    <x v="6"/>
    <x v="0"/>
    <x v="2"/>
    <x v="2"/>
    <x v="0"/>
    <x v="0"/>
  </r>
  <r>
    <s v="June 2009"/>
    <n v="57"/>
    <x v="3"/>
    <x v="25"/>
    <x v="0"/>
    <x v="0"/>
    <x v="2"/>
    <x v="0"/>
    <x v="0"/>
    <x v="0"/>
    <x v="0"/>
    <x v="2"/>
    <x v="3"/>
    <x v="3"/>
    <x v="4"/>
    <x v="13"/>
    <x v="23"/>
    <x v="6"/>
    <x v="0"/>
    <x v="2"/>
    <x v="2"/>
    <x v="0"/>
    <x v="0"/>
  </r>
  <r>
    <s v="June 2009"/>
    <n v="57"/>
    <x v="3"/>
    <x v="26"/>
    <x v="0"/>
    <x v="0"/>
    <x v="3"/>
    <x v="0"/>
    <x v="0"/>
    <x v="0"/>
    <x v="0"/>
    <x v="2"/>
    <x v="3"/>
    <x v="3"/>
    <x v="4"/>
    <x v="12"/>
    <x v="19"/>
    <x v="6"/>
    <x v="0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September 2009"/>
    <n v="58"/>
    <x v="0"/>
    <x v="0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s v="September 2009"/>
    <n v="58"/>
    <x v="0"/>
    <x v="1"/>
    <x v="0"/>
    <x v="0"/>
    <x v="3"/>
    <x v="0"/>
    <x v="0"/>
    <x v="0"/>
    <x v="0"/>
    <x v="1"/>
    <x v="4"/>
    <x v="3"/>
    <x v="2"/>
    <x v="10"/>
    <x v="7"/>
    <x v="4"/>
    <x v="0"/>
    <x v="2"/>
    <x v="2"/>
    <x v="0"/>
    <x v="0"/>
  </r>
  <r>
    <s v="September 2009"/>
    <n v="58"/>
    <x v="0"/>
    <x v="2"/>
    <x v="0"/>
    <x v="0"/>
    <x v="2"/>
    <x v="0"/>
    <x v="0"/>
    <x v="0"/>
    <x v="0"/>
    <x v="1"/>
    <x v="4"/>
    <x v="3"/>
    <x v="2"/>
    <x v="8"/>
    <x v="11"/>
    <x v="4"/>
    <x v="2"/>
    <x v="2"/>
    <x v="2"/>
    <x v="0"/>
    <x v="0"/>
  </r>
  <r>
    <s v="September 2009"/>
    <n v="58"/>
    <x v="0"/>
    <x v="3"/>
    <x v="0"/>
    <x v="0"/>
    <x v="2"/>
    <x v="0"/>
    <x v="0"/>
    <x v="0"/>
    <x v="0"/>
    <x v="1"/>
    <x v="4"/>
    <x v="3"/>
    <x v="2"/>
    <x v="10"/>
    <x v="13"/>
    <x v="4"/>
    <x v="3"/>
    <x v="2"/>
    <x v="2"/>
    <x v="0"/>
    <x v="0"/>
  </r>
  <r>
    <s v="September 2009"/>
    <n v="58"/>
    <x v="0"/>
    <x v="4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s v="September 2009"/>
    <n v="58"/>
    <x v="0"/>
    <x v="5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s v="September 2009"/>
    <n v="58"/>
    <x v="0"/>
    <x v="6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s v="September 2009"/>
    <n v="58"/>
    <x v="0"/>
    <x v="7"/>
    <x v="0"/>
    <x v="0"/>
    <x v="2"/>
    <x v="0"/>
    <x v="0"/>
    <x v="0"/>
    <x v="0"/>
    <x v="1"/>
    <x v="4"/>
    <x v="3"/>
    <x v="2"/>
    <x v="11"/>
    <x v="4"/>
    <x v="5"/>
    <x v="3"/>
    <x v="2"/>
    <x v="2"/>
    <x v="0"/>
    <x v="0"/>
  </r>
  <r>
    <s v="September 2009"/>
    <n v="58"/>
    <x v="0"/>
    <x v="8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9"/>
    <n v="58"/>
    <x v="0"/>
    <x v="9"/>
    <x v="0"/>
    <x v="0"/>
    <x v="4"/>
    <x v="0"/>
    <x v="0"/>
    <x v="0"/>
    <x v="0"/>
    <x v="1"/>
    <x v="4"/>
    <x v="3"/>
    <x v="2"/>
    <x v="6"/>
    <x v="4"/>
    <x v="4"/>
    <x v="3"/>
    <x v="2"/>
    <x v="2"/>
    <x v="0"/>
    <x v="0"/>
  </r>
  <r>
    <s v="September 2009"/>
    <n v="58"/>
    <x v="0"/>
    <x v="10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s v="September 2009"/>
    <n v="58"/>
    <x v="0"/>
    <x v="11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September 2009"/>
    <n v="58"/>
    <x v="0"/>
    <x v="12"/>
    <x v="0"/>
    <x v="0"/>
    <x v="4"/>
    <x v="0"/>
    <x v="0"/>
    <x v="0"/>
    <x v="0"/>
    <x v="1"/>
    <x v="4"/>
    <x v="3"/>
    <x v="2"/>
    <x v="4"/>
    <x v="2"/>
    <x v="4"/>
    <x v="1"/>
    <x v="2"/>
    <x v="2"/>
    <x v="0"/>
    <x v="0"/>
  </r>
  <r>
    <s v="September 2009"/>
    <n v="58"/>
    <x v="0"/>
    <x v="13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September 2009"/>
    <n v="58"/>
    <x v="0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September 2009"/>
    <n v="58"/>
    <x v="0"/>
    <x v="15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s v="September 2009"/>
    <n v="58"/>
    <x v="0"/>
    <x v="16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s v="September 2009"/>
    <n v="58"/>
    <x v="0"/>
    <x v="17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9"/>
    <n v="58"/>
    <x v="0"/>
    <x v="18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September 2009"/>
    <n v="58"/>
    <x v="0"/>
    <x v="19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September 2009"/>
    <n v="58"/>
    <x v="0"/>
    <x v="20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s v="September 2009"/>
    <n v="58"/>
    <x v="0"/>
    <x v="21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s v="September 2009"/>
    <n v="58"/>
    <x v="0"/>
    <x v="22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s v="September 2009"/>
    <n v="58"/>
    <x v="0"/>
    <x v="23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s v="September 2009"/>
    <n v="58"/>
    <x v="0"/>
    <x v="24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s v="September 2009"/>
    <n v="58"/>
    <x v="0"/>
    <x v="25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s v="September 2009"/>
    <n v="58"/>
    <x v="1"/>
    <x v="0"/>
    <x v="0"/>
    <x v="0"/>
    <x v="4"/>
    <x v="0"/>
    <x v="0"/>
    <x v="0"/>
    <x v="0"/>
    <x v="2"/>
    <x v="0"/>
    <x v="3"/>
    <x v="6"/>
    <x v="12"/>
    <x v="15"/>
    <x v="6"/>
    <x v="0"/>
    <x v="2"/>
    <x v="2"/>
    <x v="0"/>
    <x v="0"/>
  </r>
  <r>
    <s v="September 2009"/>
    <n v="58"/>
    <x v="1"/>
    <x v="1"/>
    <x v="0"/>
    <x v="0"/>
    <x v="2"/>
    <x v="0"/>
    <x v="0"/>
    <x v="0"/>
    <x v="0"/>
    <x v="2"/>
    <x v="0"/>
    <x v="3"/>
    <x v="6"/>
    <x v="12"/>
    <x v="18"/>
    <x v="6"/>
    <x v="0"/>
    <x v="2"/>
    <x v="2"/>
    <x v="0"/>
    <x v="0"/>
  </r>
  <r>
    <s v="September 2009"/>
    <n v="58"/>
    <x v="1"/>
    <x v="2"/>
    <x v="0"/>
    <x v="0"/>
    <x v="2"/>
    <x v="0"/>
    <x v="0"/>
    <x v="0"/>
    <x v="0"/>
    <x v="2"/>
    <x v="0"/>
    <x v="3"/>
    <x v="6"/>
    <x v="14"/>
    <x v="17"/>
    <x v="6"/>
    <x v="0"/>
    <x v="2"/>
    <x v="2"/>
    <x v="0"/>
    <x v="0"/>
  </r>
  <r>
    <s v="September 2009"/>
    <n v="58"/>
    <x v="1"/>
    <x v="3"/>
    <x v="0"/>
    <x v="0"/>
    <x v="3"/>
    <x v="0"/>
    <x v="0"/>
    <x v="0"/>
    <x v="0"/>
    <x v="2"/>
    <x v="0"/>
    <x v="3"/>
    <x v="6"/>
    <x v="13"/>
    <x v="21"/>
    <x v="6"/>
    <x v="0"/>
    <x v="2"/>
    <x v="2"/>
    <x v="0"/>
    <x v="0"/>
  </r>
  <r>
    <s v="September 2009"/>
    <n v="58"/>
    <x v="1"/>
    <x v="4"/>
    <x v="0"/>
    <x v="0"/>
    <x v="1"/>
    <x v="0"/>
    <x v="0"/>
    <x v="0"/>
    <x v="0"/>
    <x v="2"/>
    <x v="0"/>
    <x v="3"/>
    <x v="6"/>
    <x v="12"/>
    <x v="20"/>
    <x v="6"/>
    <x v="0"/>
    <x v="2"/>
    <x v="2"/>
    <x v="0"/>
    <x v="0"/>
  </r>
  <r>
    <s v="September 2009"/>
    <n v="58"/>
    <x v="1"/>
    <x v="5"/>
    <x v="0"/>
    <x v="0"/>
    <x v="2"/>
    <x v="0"/>
    <x v="0"/>
    <x v="0"/>
    <x v="0"/>
    <x v="2"/>
    <x v="0"/>
    <x v="3"/>
    <x v="6"/>
    <x v="14"/>
    <x v="17"/>
    <x v="6"/>
    <x v="0"/>
    <x v="2"/>
    <x v="2"/>
    <x v="0"/>
    <x v="0"/>
  </r>
  <r>
    <s v="September 2009"/>
    <n v="58"/>
    <x v="1"/>
    <x v="6"/>
    <x v="0"/>
    <x v="0"/>
    <x v="0"/>
    <x v="0"/>
    <x v="0"/>
    <x v="0"/>
    <x v="0"/>
    <x v="2"/>
    <x v="0"/>
    <x v="3"/>
    <x v="6"/>
    <x v="12"/>
    <x v="20"/>
    <x v="6"/>
    <x v="0"/>
    <x v="2"/>
    <x v="2"/>
    <x v="0"/>
    <x v="0"/>
  </r>
  <r>
    <s v="September 2009"/>
    <n v="58"/>
    <x v="1"/>
    <x v="7"/>
    <x v="0"/>
    <x v="0"/>
    <x v="3"/>
    <x v="0"/>
    <x v="0"/>
    <x v="0"/>
    <x v="0"/>
    <x v="2"/>
    <x v="1"/>
    <x v="3"/>
    <x v="4"/>
    <x v="12"/>
    <x v="15"/>
    <x v="6"/>
    <x v="0"/>
    <x v="2"/>
    <x v="2"/>
    <x v="0"/>
    <x v="0"/>
  </r>
  <r>
    <s v="September 2009"/>
    <n v="58"/>
    <x v="1"/>
    <x v="8"/>
    <x v="0"/>
    <x v="0"/>
    <x v="1"/>
    <x v="0"/>
    <x v="0"/>
    <x v="0"/>
    <x v="0"/>
    <x v="2"/>
    <x v="1"/>
    <x v="3"/>
    <x v="4"/>
    <x v="14"/>
    <x v="17"/>
    <x v="6"/>
    <x v="0"/>
    <x v="2"/>
    <x v="2"/>
    <x v="0"/>
    <x v="0"/>
  </r>
  <r>
    <s v="September 2009"/>
    <n v="58"/>
    <x v="1"/>
    <x v="9"/>
    <x v="0"/>
    <x v="0"/>
    <x v="0"/>
    <x v="0"/>
    <x v="0"/>
    <x v="0"/>
    <x v="0"/>
    <x v="2"/>
    <x v="1"/>
    <x v="3"/>
    <x v="4"/>
    <x v="13"/>
    <x v="23"/>
    <x v="6"/>
    <x v="0"/>
    <x v="2"/>
    <x v="2"/>
    <x v="0"/>
    <x v="0"/>
  </r>
  <r>
    <s v="September 2009"/>
    <n v="58"/>
    <x v="1"/>
    <x v="10"/>
    <x v="0"/>
    <x v="0"/>
    <x v="4"/>
    <x v="0"/>
    <x v="0"/>
    <x v="0"/>
    <x v="0"/>
    <x v="2"/>
    <x v="1"/>
    <x v="3"/>
    <x v="4"/>
    <x v="12"/>
    <x v="20"/>
    <x v="6"/>
    <x v="0"/>
    <x v="2"/>
    <x v="2"/>
    <x v="0"/>
    <x v="0"/>
  </r>
  <r>
    <s v="September 2009"/>
    <n v="58"/>
    <x v="1"/>
    <x v="11"/>
    <x v="0"/>
    <x v="0"/>
    <x v="0"/>
    <x v="0"/>
    <x v="0"/>
    <x v="0"/>
    <x v="0"/>
    <x v="2"/>
    <x v="1"/>
    <x v="3"/>
    <x v="4"/>
    <x v="12"/>
    <x v="16"/>
    <x v="6"/>
    <x v="0"/>
    <x v="2"/>
    <x v="2"/>
    <x v="0"/>
    <x v="0"/>
  </r>
  <r>
    <s v="September 2009"/>
    <n v="58"/>
    <x v="1"/>
    <x v="12"/>
    <x v="0"/>
    <x v="0"/>
    <x v="2"/>
    <x v="0"/>
    <x v="0"/>
    <x v="0"/>
    <x v="0"/>
    <x v="2"/>
    <x v="1"/>
    <x v="3"/>
    <x v="4"/>
    <x v="13"/>
    <x v="21"/>
    <x v="6"/>
    <x v="0"/>
    <x v="2"/>
    <x v="2"/>
    <x v="0"/>
    <x v="0"/>
  </r>
  <r>
    <s v="September 2009"/>
    <n v="58"/>
    <x v="1"/>
    <x v="13"/>
    <x v="0"/>
    <x v="0"/>
    <x v="4"/>
    <x v="0"/>
    <x v="0"/>
    <x v="0"/>
    <x v="0"/>
    <x v="2"/>
    <x v="2"/>
    <x v="3"/>
    <x v="5"/>
    <x v="12"/>
    <x v="15"/>
    <x v="6"/>
    <x v="0"/>
    <x v="2"/>
    <x v="2"/>
    <x v="0"/>
    <x v="0"/>
  </r>
  <r>
    <s v="September 2009"/>
    <n v="58"/>
    <x v="1"/>
    <x v="14"/>
    <x v="0"/>
    <x v="0"/>
    <x v="0"/>
    <x v="0"/>
    <x v="0"/>
    <x v="0"/>
    <x v="0"/>
    <x v="2"/>
    <x v="2"/>
    <x v="3"/>
    <x v="5"/>
    <x v="14"/>
    <x v="17"/>
    <x v="6"/>
    <x v="0"/>
    <x v="2"/>
    <x v="2"/>
    <x v="0"/>
    <x v="0"/>
  </r>
  <r>
    <s v="September 2009"/>
    <n v="58"/>
    <x v="1"/>
    <x v="15"/>
    <x v="0"/>
    <x v="0"/>
    <x v="4"/>
    <x v="0"/>
    <x v="0"/>
    <x v="0"/>
    <x v="0"/>
    <x v="2"/>
    <x v="2"/>
    <x v="3"/>
    <x v="5"/>
    <x v="13"/>
    <x v="21"/>
    <x v="6"/>
    <x v="0"/>
    <x v="2"/>
    <x v="2"/>
    <x v="0"/>
    <x v="0"/>
  </r>
  <r>
    <s v="September 2009"/>
    <n v="58"/>
    <x v="1"/>
    <x v="16"/>
    <x v="0"/>
    <x v="0"/>
    <x v="0"/>
    <x v="0"/>
    <x v="0"/>
    <x v="0"/>
    <x v="0"/>
    <x v="2"/>
    <x v="2"/>
    <x v="3"/>
    <x v="5"/>
    <x v="12"/>
    <x v="16"/>
    <x v="6"/>
    <x v="0"/>
    <x v="2"/>
    <x v="2"/>
    <x v="0"/>
    <x v="0"/>
  </r>
  <r>
    <s v="September 2009"/>
    <n v="58"/>
    <x v="1"/>
    <x v="17"/>
    <x v="0"/>
    <x v="0"/>
    <x v="2"/>
    <x v="0"/>
    <x v="0"/>
    <x v="0"/>
    <x v="0"/>
    <x v="2"/>
    <x v="2"/>
    <x v="3"/>
    <x v="5"/>
    <x v="12"/>
    <x v="23"/>
    <x v="6"/>
    <x v="0"/>
    <x v="2"/>
    <x v="2"/>
    <x v="0"/>
    <x v="0"/>
  </r>
  <r>
    <s v="September 2009"/>
    <n v="58"/>
    <x v="1"/>
    <x v="18"/>
    <x v="0"/>
    <x v="0"/>
    <x v="1"/>
    <x v="0"/>
    <x v="0"/>
    <x v="0"/>
    <x v="0"/>
    <x v="2"/>
    <x v="2"/>
    <x v="3"/>
    <x v="5"/>
    <x v="13"/>
    <x v="21"/>
    <x v="6"/>
    <x v="0"/>
    <x v="2"/>
    <x v="2"/>
    <x v="0"/>
    <x v="0"/>
  </r>
  <r>
    <s v="September 2009"/>
    <n v="58"/>
    <x v="1"/>
    <x v="19"/>
    <x v="0"/>
    <x v="0"/>
    <x v="3"/>
    <x v="0"/>
    <x v="0"/>
    <x v="0"/>
    <x v="0"/>
    <x v="2"/>
    <x v="2"/>
    <x v="3"/>
    <x v="5"/>
    <x v="12"/>
    <x v="18"/>
    <x v="6"/>
    <x v="0"/>
    <x v="2"/>
    <x v="2"/>
    <x v="0"/>
    <x v="0"/>
  </r>
  <r>
    <s v="September 2009"/>
    <n v="58"/>
    <x v="1"/>
    <x v="20"/>
    <x v="0"/>
    <x v="0"/>
    <x v="2"/>
    <x v="0"/>
    <x v="0"/>
    <x v="0"/>
    <x v="0"/>
    <x v="2"/>
    <x v="3"/>
    <x v="3"/>
    <x v="3"/>
    <x v="14"/>
    <x v="17"/>
    <x v="7"/>
    <x v="0"/>
    <x v="2"/>
    <x v="2"/>
    <x v="0"/>
    <x v="0"/>
  </r>
  <r>
    <s v="September 2009"/>
    <n v="58"/>
    <x v="1"/>
    <x v="21"/>
    <x v="0"/>
    <x v="0"/>
    <x v="1"/>
    <x v="0"/>
    <x v="0"/>
    <x v="0"/>
    <x v="0"/>
    <x v="2"/>
    <x v="3"/>
    <x v="3"/>
    <x v="3"/>
    <x v="12"/>
    <x v="19"/>
    <x v="7"/>
    <x v="0"/>
    <x v="2"/>
    <x v="2"/>
    <x v="0"/>
    <x v="0"/>
  </r>
  <r>
    <s v="September 2009"/>
    <n v="58"/>
    <x v="1"/>
    <x v="22"/>
    <x v="0"/>
    <x v="0"/>
    <x v="4"/>
    <x v="0"/>
    <x v="0"/>
    <x v="0"/>
    <x v="0"/>
    <x v="2"/>
    <x v="3"/>
    <x v="3"/>
    <x v="3"/>
    <x v="13"/>
    <x v="16"/>
    <x v="7"/>
    <x v="0"/>
    <x v="2"/>
    <x v="2"/>
    <x v="0"/>
    <x v="0"/>
  </r>
  <r>
    <s v="September 2009"/>
    <n v="58"/>
    <x v="1"/>
    <x v="23"/>
    <x v="0"/>
    <x v="0"/>
    <x v="0"/>
    <x v="0"/>
    <x v="0"/>
    <x v="0"/>
    <x v="0"/>
    <x v="2"/>
    <x v="3"/>
    <x v="3"/>
    <x v="3"/>
    <x v="12"/>
    <x v="15"/>
    <x v="7"/>
    <x v="0"/>
    <x v="2"/>
    <x v="2"/>
    <x v="0"/>
    <x v="0"/>
  </r>
  <r>
    <s v="September 2009"/>
    <n v="58"/>
    <x v="1"/>
    <x v="24"/>
    <x v="0"/>
    <x v="0"/>
    <x v="1"/>
    <x v="0"/>
    <x v="0"/>
    <x v="0"/>
    <x v="0"/>
    <x v="2"/>
    <x v="3"/>
    <x v="3"/>
    <x v="3"/>
    <x v="12"/>
    <x v="16"/>
    <x v="7"/>
    <x v="0"/>
    <x v="2"/>
    <x v="2"/>
    <x v="0"/>
    <x v="0"/>
  </r>
  <r>
    <s v="September 2009"/>
    <n v="58"/>
    <x v="1"/>
    <x v="25"/>
    <x v="0"/>
    <x v="0"/>
    <x v="4"/>
    <x v="0"/>
    <x v="0"/>
    <x v="0"/>
    <x v="0"/>
    <x v="2"/>
    <x v="3"/>
    <x v="3"/>
    <x v="3"/>
    <x v="12"/>
    <x v="15"/>
    <x v="7"/>
    <x v="0"/>
    <x v="2"/>
    <x v="2"/>
    <x v="0"/>
    <x v="0"/>
  </r>
  <r>
    <s v="September 2009"/>
    <n v="58"/>
    <x v="1"/>
    <x v="26"/>
    <x v="0"/>
    <x v="0"/>
    <x v="3"/>
    <x v="0"/>
    <x v="0"/>
    <x v="0"/>
    <x v="0"/>
    <x v="2"/>
    <x v="3"/>
    <x v="3"/>
    <x v="3"/>
    <x v="12"/>
    <x v="18"/>
    <x v="7"/>
    <x v="0"/>
    <x v="2"/>
    <x v="2"/>
    <x v="0"/>
    <x v="0"/>
  </r>
  <r>
    <s v="September 2009"/>
    <n v="58"/>
    <x v="2"/>
    <x v="0"/>
    <x v="0"/>
    <x v="0"/>
    <x v="2"/>
    <x v="0"/>
    <x v="0"/>
    <x v="0"/>
    <x v="0"/>
    <x v="0"/>
    <x v="0"/>
    <x v="0"/>
    <x v="0"/>
    <x v="1"/>
    <x v="1"/>
    <x v="2"/>
    <x v="0"/>
    <x v="3"/>
    <x v="1"/>
    <x v="0"/>
    <x v="0"/>
  </r>
  <r>
    <s v="September 2009"/>
    <n v="58"/>
    <x v="2"/>
    <x v="1"/>
    <x v="0"/>
    <x v="0"/>
    <x v="1"/>
    <x v="0"/>
    <x v="0"/>
    <x v="0"/>
    <x v="0"/>
    <x v="0"/>
    <x v="0"/>
    <x v="0"/>
    <x v="0"/>
    <x v="0"/>
    <x v="1"/>
    <x v="0"/>
    <x v="0"/>
    <x v="3"/>
    <x v="1"/>
    <x v="0"/>
    <x v="0"/>
  </r>
  <r>
    <s v="September 2009"/>
    <n v="58"/>
    <x v="2"/>
    <x v="2"/>
    <x v="0"/>
    <x v="0"/>
    <x v="2"/>
    <x v="0"/>
    <x v="0"/>
    <x v="0"/>
    <x v="0"/>
    <x v="0"/>
    <x v="0"/>
    <x v="0"/>
    <x v="0"/>
    <x v="16"/>
    <x v="1"/>
    <x v="10"/>
    <x v="0"/>
    <x v="3"/>
    <x v="1"/>
    <x v="0"/>
    <x v="0"/>
  </r>
  <r>
    <s v="September 2009"/>
    <n v="58"/>
    <x v="2"/>
    <x v="3"/>
    <x v="0"/>
    <x v="0"/>
    <x v="0"/>
    <x v="0"/>
    <x v="0"/>
    <x v="0"/>
    <x v="0"/>
    <x v="0"/>
    <x v="0"/>
    <x v="0"/>
    <x v="0"/>
    <x v="0"/>
    <x v="1"/>
    <x v="0"/>
    <x v="0"/>
    <x v="3"/>
    <x v="1"/>
    <x v="0"/>
    <x v="0"/>
  </r>
  <r>
    <s v="September 2009"/>
    <n v="58"/>
    <x v="2"/>
    <x v="4"/>
    <x v="0"/>
    <x v="0"/>
    <x v="2"/>
    <x v="0"/>
    <x v="0"/>
    <x v="0"/>
    <x v="0"/>
    <x v="0"/>
    <x v="0"/>
    <x v="0"/>
    <x v="0"/>
    <x v="0"/>
    <x v="0"/>
    <x v="0"/>
    <x v="0"/>
    <x v="3"/>
    <x v="1"/>
    <x v="0"/>
    <x v="0"/>
  </r>
  <r>
    <s v="September 2009"/>
    <n v="58"/>
    <x v="2"/>
    <x v="5"/>
    <x v="0"/>
    <x v="0"/>
    <x v="1"/>
    <x v="0"/>
    <x v="0"/>
    <x v="0"/>
    <x v="0"/>
    <x v="0"/>
    <x v="0"/>
    <x v="0"/>
    <x v="0"/>
    <x v="0"/>
    <x v="0"/>
    <x v="2"/>
    <x v="0"/>
    <x v="3"/>
    <x v="1"/>
    <x v="0"/>
    <x v="0"/>
  </r>
  <r>
    <s v="September 2009"/>
    <n v="58"/>
    <x v="2"/>
    <x v="6"/>
    <x v="0"/>
    <x v="0"/>
    <x v="1"/>
    <x v="0"/>
    <x v="0"/>
    <x v="0"/>
    <x v="0"/>
    <x v="0"/>
    <x v="1"/>
    <x v="2"/>
    <x v="11"/>
    <x v="1"/>
    <x v="1"/>
    <x v="2"/>
    <x v="0"/>
    <x v="3"/>
    <x v="0"/>
    <x v="0"/>
    <x v="0"/>
  </r>
  <r>
    <s v="September 2009"/>
    <n v="58"/>
    <x v="2"/>
    <x v="7"/>
    <x v="0"/>
    <x v="0"/>
    <x v="4"/>
    <x v="0"/>
    <x v="0"/>
    <x v="0"/>
    <x v="0"/>
    <x v="0"/>
    <x v="1"/>
    <x v="2"/>
    <x v="11"/>
    <x v="0"/>
    <x v="0"/>
    <x v="2"/>
    <x v="0"/>
    <x v="3"/>
    <x v="0"/>
    <x v="0"/>
    <x v="0"/>
  </r>
  <r>
    <s v="September 2009"/>
    <n v="58"/>
    <x v="2"/>
    <x v="8"/>
    <x v="0"/>
    <x v="0"/>
    <x v="1"/>
    <x v="0"/>
    <x v="0"/>
    <x v="0"/>
    <x v="0"/>
    <x v="0"/>
    <x v="1"/>
    <x v="2"/>
    <x v="11"/>
    <x v="0"/>
    <x v="0"/>
    <x v="3"/>
    <x v="0"/>
    <x v="3"/>
    <x v="0"/>
    <x v="0"/>
    <x v="0"/>
  </r>
  <r>
    <s v="September 2009"/>
    <n v="58"/>
    <x v="2"/>
    <x v="9"/>
    <x v="0"/>
    <x v="0"/>
    <x v="4"/>
    <x v="0"/>
    <x v="0"/>
    <x v="0"/>
    <x v="0"/>
    <x v="0"/>
    <x v="1"/>
    <x v="2"/>
    <x v="11"/>
    <x v="0"/>
    <x v="0"/>
    <x v="2"/>
    <x v="0"/>
    <x v="3"/>
    <x v="0"/>
    <x v="0"/>
    <x v="0"/>
  </r>
  <r>
    <s v="September 2009"/>
    <n v="58"/>
    <x v="2"/>
    <x v="10"/>
    <x v="0"/>
    <x v="0"/>
    <x v="0"/>
    <x v="0"/>
    <x v="0"/>
    <x v="0"/>
    <x v="0"/>
    <x v="0"/>
    <x v="1"/>
    <x v="2"/>
    <x v="11"/>
    <x v="0"/>
    <x v="0"/>
    <x v="0"/>
    <x v="0"/>
    <x v="3"/>
    <x v="0"/>
    <x v="0"/>
    <x v="0"/>
  </r>
  <r>
    <s v="September 2009"/>
    <n v="58"/>
    <x v="2"/>
    <x v="11"/>
    <x v="0"/>
    <x v="0"/>
    <x v="4"/>
    <x v="0"/>
    <x v="0"/>
    <x v="0"/>
    <x v="0"/>
    <x v="0"/>
    <x v="1"/>
    <x v="2"/>
    <x v="11"/>
    <x v="0"/>
    <x v="1"/>
    <x v="0"/>
    <x v="0"/>
    <x v="3"/>
    <x v="0"/>
    <x v="0"/>
    <x v="0"/>
  </r>
  <r>
    <s v="September 2009"/>
    <n v="58"/>
    <x v="2"/>
    <x v="12"/>
    <x v="0"/>
    <x v="0"/>
    <x v="3"/>
    <x v="0"/>
    <x v="0"/>
    <x v="0"/>
    <x v="0"/>
    <x v="0"/>
    <x v="2"/>
    <x v="0"/>
    <x v="9"/>
    <x v="1"/>
    <x v="1"/>
    <x v="2"/>
    <x v="0"/>
    <x v="3"/>
    <x v="4"/>
    <x v="0"/>
    <x v="0"/>
  </r>
  <r>
    <s v="September 2009"/>
    <n v="58"/>
    <x v="2"/>
    <x v="13"/>
    <x v="0"/>
    <x v="0"/>
    <x v="3"/>
    <x v="0"/>
    <x v="0"/>
    <x v="0"/>
    <x v="0"/>
    <x v="0"/>
    <x v="2"/>
    <x v="0"/>
    <x v="9"/>
    <x v="3"/>
    <x v="1"/>
    <x v="10"/>
    <x v="0"/>
    <x v="3"/>
    <x v="4"/>
    <x v="0"/>
    <x v="0"/>
  </r>
  <r>
    <s v="September 2009"/>
    <n v="58"/>
    <x v="2"/>
    <x v="14"/>
    <x v="0"/>
    <x v="0"/>
    <x v="4"/>
    <x v="0"/>
    <x v="0"/>
    <x v="0"/>
    <x v="0"/>
    <x v="0"/>
    <x v="2"/>
    <x v="0"/>
    <x v="9"/>
    <x v="0"/>
    <x v="0"/>
    <x v="3"/>
    <x v="0"/>
    <x v="3"/>
    <x v="4"/>
    <x v="0"/>
    <x v="0"/>
  </r>
  <r>
    <s v="September 2009"/>
    <n v="58"/>
    <x v="2"/>
    <x v="15"/>
    <x v="0"/>
    <x v="0"/>
    <x v="4"/>
    <x v="0"/>
    <x v="0"/>
    <x v="0"/>
    <x v="0"/>
    <x v="0"/>
    <x v="2"/>
    <x v="0"/>
    <x v="9"/>
    <x v="0"/>
    <x v="1"/>
    <x v="0"/>
    <x v="0"/>
    <x v="3"/>
    <x v="4"/>
    <x v="0"/>
    <x v="0"/>
  </r>
  <r>
    <s v="September 2009"/>
    <n v="58"/>
    <x v="2"/>
    <x v="16"/>
    <x v="0"/>
    <x v="0"/>
    <x v="1"/>
    <x v="0"/>
    <x v="0"/>
    <x v="0"/>
    <x v="0"/>
    <x v="0"/>
    <x v="2"/>
    <x v="0"/>
    <x v="9"/>
    <x v="0"/>
    <x v="0"/>
    <x v="1"/>
    <x v="0"/>
    <x v="3"/>
    <x v="4"/>
    <x v="0"/>
    <x v="0"/>
  </r>
  <r>
    <s v="September 2009"/>
    <n v="58"/>
    <x v="2"/>
    <x v="17"/>
    <x v="0"/>
    <x v="0"/>
    <x v="1"/>
    <x v="0"/>
    <x v="0"/>
    <x v="0"/>
    <x v="0"/>
    <x v="0"/>
    <x v="3"/>
    <x v="2"/>
    <x v="11"/>
    <x v="1"/>
    <x v="1"/>
    <x v="2"/>
    <x v="0"/>
    <x v="3"/>
    <x v="0"/>
    <x v="0"/>
    <x v="0"/>
  </r>
  <r>
    <s v="September 2009"/>
    <n v="58"/>
    <x v="2"/>
    <x v="18"/>
    <x v="0"/>
    <x v="0"/>
    <x v="3"/>
    <x v="0"/>
    <x v="0"/>
    <x v="0"/>
    <x v="0"/>
    <x v="0"/>
    <x v="3"/>
    <x v="2"/>
    <x v="11"/>
    <x v="2"/>
    <x v="1"/>
    <x v="10"/>
    <x v="0"/>
    <x v="3"/>
    <x v="0"/>
    <x v="0"/>
    <x v="0"/>
  </r>
  <r>
    <s v="September 2009"/>
    <n v="58"/>
    <x v="2"/>
    <x v="19"/>
    <x v="0"/>
    <x v="0"/>
    <x v="4"/>
    <x v="0"/>
    <x v="0"/>
    <x v="0"/>
    <x v="0"/>
    <x v="0"/>
    <x v="3"/>
    <x v="2"/>
    <x v="11"/>
    <x v="0"/>
    <x v="0"/>
    <x v="2"/>
    <x v="0"/>
    <x v="3"/>
    <x v="0"/>
    <x v="0"/>
    <x v="0"/>
  </r>
  <r>
    <s v="September 2009"/>
    <n v="58"/>
    <x v="2"/>
    <x v="20"/>
    <x v="0"/>
    <x v="0"/>
    <x v="2"/>
    <x v="0"/>
    <x v="0"/>
    <x v="0"/>
    <x v="0"/>
    <x v="0"/>
    <x v="3"/>
    <x v="2"/>
    <x v="11"/>
    <x v="0"/>
    <x v="0"/>
    <x v="0"/>
    <x v="0"/>
    <x v="3"/>
    <x v="0"/>
    <x v="0"/>
    <x v="0"/>
  </r>
  <r>
    <s v="September 2009"/>
    <n v="58"/>
    <x v="2"/>
    <x v="21"/>
    <x v="0"/>
    <x v="0"/>
    <x v="4"/>
    <x v="0"/>
    <x v="0"/>
    <x v="0"/>
    <x v="0"/>
    <x v="0"/>
    <x v="3"/>
    <x v="2"/>
    <x v="11"/>
    <x v="0"/>
    <x v="1"/>
    <x v="0"/>
    <x v="0"/>
    <x v="3"/>
    <x v="0"/>
    <x v="0"/>
    <x v="0"/>
  </r>
  <r>
    <s v="September 2009"/>
    <n v="58"/>
    <x v="2"/>
    <x v="22"/>
    <x v="0"/>
    <x v="0"/>
    <x v="4"/>
    <x v="0"/>
    <x v="0"/>
    <x v="0"/>
    <x v="0"/>
    <x v="0"/>
    <x v="3"/>
    <x v="2"/>
    <x v="11"/>
    <x v="18"/>
    <x v="1"/>
    <x v="10"/>
    <x v="0"/>
    <x v="3"/>
    <x v="0"/>
    <x v="0"/>
    <x v="0"/>
  </r>
  <r>
    <s v="September 2009"/>
    <n v="58"/>
    <x v="3"/>
    <x v="0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s v="September 2009"/>
    <n v="58"/>
    <x v="3"/>
    <x v="1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s v="September 2009"/>
    <n v="58"/>
    <x v="3"/>
    <x v="2"/>
    <x v="0"/>
    <x v="0"/>
    <x v="0"/>
    <x v="0"/>
    <x v="0"/>
    <x v="0"/>
    <x v="0"/>
    <x v="1"/>
    <x v="4"/>
    <x v="3"/>
    <x v="2"/>
    <x v="4"/>
    <x v="2"/>
    <x v="4"/>
    <x v="3"/>
    <x v="2"/>
    <x v="2"/>
    <x v="0"/>
    <x v="0"/>
  </r>
  <r>
    <s v="September 2009"/>
    <n v="58"/>
    <x v="3"/>
    <x v="3"/>
    <x v="0"/>
    <x v="0"/>
    <x v="1"/>
    <x v="0"/>
    <x v="0"/>
    <x v="0"/>
    <x v="0"/>
    <x v="1"/>
    <x v="4"/>
    <x v="3"/>
    <x v="2"/>
    <x v="10"/>
    <x v="7"/>
    <x v="4"/>
    <x v="2"/>
    <x v="2"/>
    <x v="2"/>
    <x v="0"/>
    <x v="0"/>
  </r>
  <r>
    <s v="September 2009"/>
    <n v="58"/>
    <x v="3"/>
    <x v="4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s v="September 2009"/>
    <n v="58"/>
    <x v="3"/>
    <x v="5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September 2009"/>
    <n v="58"/>
    <x v="3"/>
    <x v="6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s v="September 2009"/>
    <n v="58"/>
    <x v="3"/>
    <x v="7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s v="September 2009"/>
    <n v="58"/>
    <x v="3"/>
    <x v="8"/>
    <x v="0"/>
    <x v="0"/>
    <x v="0"/>
    <x v="0"/>
    <x v="0"/>
    <x v="0"/>
    <x v="0"/>
    <x v="1"/>
    <x v="4"/>
    <x v="3"/>
    <x v="2"/>
    <x v="6"/>
    <x v="4"/>
    <x v="4"/>
    <x v="3"/>
    <x v="2"/>
    <x v="2"/>
    <x v="0"/>
    <x v="0"/>
  </r>
  <r>
    <s v="September 2009"/>
    <n v="58"/>
    <x v="3"/>
    <x v="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s v="September 2009"/>
    <n v="58"/>
    <x v="3"/>
    <x v="10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s v="September 2009"/>
    <n v="58"/>
    <x v="3"/>
    <x v="11"/>
    <x v="0"/>
    <x v="0"/>
    <x v="0"/>
    <x v="0"/>
    <x v="0"/>
    <x v="0"/>
    <x v="0"/>
    <x v="1"/>
    <x v="4"/>
    <x v="3"/>
    <x v="2"/>
    <x v="4"/>
    <x v="12"/>
    <x v="4"/>
    <x v="1"/>
    <x v="2"/>
    <x v="2"/>
    <x v="0"/>
    <x v="0"/>
  </r>
  <r>
    <s v="September 2009"/>
    <n v="58"/>
    <x v="3"/>
    <x v="1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s v="September 2009"/>
    <n v="58"/>
    <x v="3"/>
    <x v="1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9"/>
    <n v="58"/>
    <x v="3"/>
    <x v="14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September 2009"/>
    <n v="58"/>
    <x v="3"/>
    <x v="15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s v="September 2009"/>
    <n v="58"/>
    <x v="3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September 2009"/>
    <n v="58"/>
    <x v="3"/>
    <x v="1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September 2009"/>
    <n v="58"/>
    <x v="3"/>
    <x v="18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September 2009"/>
    <n v="58"/>
    <x v="3"/>
    <x v="19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s v="September 2009"/>
    <n v="58"/>
    <x v="3"/>
    <x v="20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s v="September 2009"/>
    <n v="58"/>
    <x v="3"/>
    <x v="21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s v="September 2009"/>
    <n v="58"/>
    <x v="3"/>
    <x v="22"/>
    <x v="0"/>
    <x v="0"/>
    <x v="4"/>
    <x v="0"/>
    <x v="0"/>
    <x v="0"/>
    <x v="0"/>
    <x v="1"/>
    <x v="4"/>
    <x v="3"/>
    <x v="2"/>
    <x v="8"/>
    <x v="11"/>
    <x v="4"/>
    <x v="3"/>
    <x v="2"/>
    <x v="2"/>
    <x v="0"/>
    <x v="0"/>
  </r>
  <r>
    <s v="September 2009"/>
    <n v="58"/>
    <x v="3"/>
    <x v="23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September 2009"/>
    <n v="58"/>
    <x v="3"/>
    <x v="24"/>
    <x v="0"/>
    <x v="0"/>
    <x v="0"/>
    <x v="0"/>
    <x v="0"/>
    <x v="0"/>
    <x v="0"/>
    <x v="1"/>
    <x v="4"/>
    <x v="3"/>
    <x v="2"/>
    <x v="10"/>
    <x v="13"/>
    <x v="4"/>
    <x v="3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December 2009"/>
    <n v="59"/>
    <x v="0"/>
    <x v="0"/>
    <x v="0"/>
    <x v="0"/>
    <x v="1"/>
    <x v="0"/>
    <x v="0"/>
    <x v="0"/>
    <x v="0"/>
    <x v="0"/>
    <x v="0"/>
    <x v="2"/>
    <x v="1"/>
    <x v="1"/>
    <x v="1"/>
    <x v="2"/>
    <x v="0"/>
    <x v="3"/>
    <x v="6"/>
    <x v="0"/>
    <x v="0"/>
  </r>
  <r>
    <s v="December 2009"/>
    <n v="59"/>
    <x v="0"/>
    <x v="1"/>
    <x v="0"/>
    <x v="0"/>
    <x v="0"/>
    <x v="0"/>
    <x v="0"/>
    <x v="0"/>
    <x v="0"/>
    <x v="0"/>
    <x v="0"/>
    <x v="2"/>
    <x v="1"/>
    <x v="0"/>
    <x v="0"/>
    <x v="2"/>
    <x v="0"/>
    <x v="3"/>
    <x v="6"/>
    <x v="0"/>
    <x v="0"/>
  </r>
  <r>
    <s v="December 2009"/>
    <n v="59"/>
    <x v="0"/>
    <x v="2"/>
    <x v="0"/>
    <x v="0"/>
    <x v="1"/>
    <x v="0"/>
    <x v="0"/>
    <x v="0"/>
    <x v="0"/>
    <x v="0"/>
    <x v="0"/>
    <x v="2"/>
    <x v="1"/>
    <x v="0"/>
    <x v="1"/>
    <x v="3"/>
    <x v="0"/>
    <x v="3"/>
    <x v="6"/>
    <x v="0"/>
    <x v="0"/>
  </r>
  <r>
    <s v="December 2009"/>
    <n v="59"/>
    <x v="0"/>
    <x v="3"/>
    <x v="0"/>
    <x v="0"/>
    <x v="3"/>
    <x v="0"/>
    <x v="0"/>
    <x v="0"/>
    <x v="0"/>
    <x v="0"/>
    <x v="0"/>
    <x v="2"/>
    <x v="1"/>
    <x v="0"/>
    <x v="0"/>
    <x v="2"/>
    <x v="0"/>
    <x v="3"/>
    <x v="6"/>
    <x v="0"/>
    <x v="0"/>
  </r>
  <r>
    <s v="December 2009"/>
    <n v="59"/>
    <x v="0"/>
    <x v="4"/>
    <x v="0"/>
    <x v="0"/>
    <x v="1"/>
    <x v="0"/>
    <x v="0"/>
    <x v="0"/>
    <x v="0"/>
    <x v="0"/>
    <x v="0"/>
    <x v="2"/>
    <x v="1"/>
    <x v="0"/>
    <x v="0"/>
    <x v="0"/>
    <x v="0"/>
    <x v="3"/>
    <x v="6"/>
    <x v="0"/>
    <x v="0"/>
  </r>
  <r>
    <s v="December 2009"/>
    <n v="59"/>
    <x v="0"/>
    <x v="5"/>
    <x v="0"/>
    <x v="0"/>
    <x v="1"/>
    <x v="0"/>
    <x v="0"/>
    <x v="0"/>
    <x v="0"/>
    <x v="0"/>
    <x v="1"/>
    <x v="0"/>
    <x v="0"/>
    <x v="1"/>
    <x v="1"/>
    <x v="2"/>
    <x v="0"/>
    <x v="3"/>
    <x v="0"/>
    <x v="0"/>
    <x v="0"/>
  </r>
  <r>
    <s v="December 2009"/>
    <n v="59"/>
    <x v="0"/>
    <x v="6"/>
    <x v="0"/>
    <x v="0"/>
    <x v="2"/>
    <x v="0"/>
    <x v="0"/>
    <x v="0"/>
    <x v="0"/>
    <x v="0"/>
    <x v="1"/>
    <x v="0"/>
    <x v="0"/>
    <x v="0"/>
    <x v="0"/>
    <x v="2"/>
    <x v="0"/>
    <x v="3"/>
    <x v="0"/>
    <x v="0"/>
    <x v="0"/>
  </r>
  <r>
    <s v="December 2009"/>
    <n v="59"/>
    <x v="0"/>
    <x v="7"/>
    <x v="0"/>
    <x v="0"/>
    <x v="3"/>
    <x v="0"/>
    <x v="0"/>
    <x v="0"/>
    <x v="0"/>
    <x v="0"/>
    <x v="1"/>
    <x v="0"/>
    <x v="0"/>
    <x v="16"/>
    <x v="1"/>
    <x v="10"/>
    <x v="0"/>
    <x v="3"/>
    <x v="0"/>
    <x v="0"/>
    <x v="0"/>
  </r>
  <r>
    <s v="December 2009"/>
    <n v="59"/>
    <x v="0"/>
    <x v="8"/>
    <x v="0"/>
    <x v="0"/>
    <x v="4"/>
    <x v="0"/>
    <x v="0"/>
    <x v="0"/>
    <x v="0"/>
    <x v="0"/>
    <x v="1"/>
    <x v="0"/>
    <x v="0"/>
    <x v="0"/>
    <x v="0"/>
    <x v="3"/>
    <x v="0"/>
    <x v="3"/>
    <x v="0"/>
    <x v="0"/>
    <x v="0"/>
  </r>
  <r>
    <s v="December 2009"/>
    <n v="59"/>
    <x v="0"/>
    <x v="9"/>
    <x v="0"/>
    <x v="0"/>
    <x v="3"/>
    <x v="0"/>
    <x v="0"/>
    <x v="0"/>
    <x v="0"/>
    <x v="0"/>
    <x v="1"/>
    <x v="0"/>
    <x v="0"/>
    <x v="18"/>
    <x v="0"/>
    <x v="10"/>
    <x v="0"/>
    <x v="3"/>
    <x v="0"/>
    <x v="0"/>
    <x v="0"/>
  </r>
  <r>
    <s v="December 2009"/>
    <n v="59"/>
    <x v="0"/>
    <x v="10"/>
    <x v="0"/>
    <x v="0"/>
    <x v="3"/>
    <x v="0"/>
    <x v="0"/>
    <x v="0"/>
    <x v="0"/>
    <x v="0"/>
    <x v="2"/>
    <x v="2"/>
    <x v="11"/>
    <x v="1"/>
    <x v="1"/>
    <x v="2"/>
    <x v="0"/>
    <x v="3"/>
    <x v="0"/>
    <x v="0"/>
    <x v="0"/>
  </r>
  <r>
    <s v="December 2009"/>
    <n v="59"/>
    <x v="0"/>
    <x v="11"/>
    <x v="0"/>
    <x v="0"/>
    <x v="2"/>
    <x v="0"/>
    <x v="0"/>
    <x v="0"/>
    <x v="0"/>
    <x v="0"/>
    <x v="2"/>
    <x v="2"/>
    <x v="11"/>
    <x v="0"/>
    <x v="1"/>
    <x v="2"/>
    <x v="0"/>
    <x v="3"/>
    <x v="0"/>
    <x v="0"/>
    <x v="0"/>
  </r>
  <r>
    <s v="December 2009"/>
    <n v="59"/>
    <x v="0"/>
    <x v="12"/>
    <x v="0"/>
    <x v="0"/>
    <x v="1"/>
    <x v="0"/>
    <x v="0"/>
    <x v="0"/>
    <x v="0"/>
    <x v="0"/>
    <x v="2"/>
    <x v="2"/>
    <x v="11"/>
    <x v="16"/>
    <x v="1"/>
    <x v="10"/>
    <x v="0"/>
    <x v="3"/>
    <x v="0"/>
    <x v="0"/>
    <x v="0"/>
  </r>
  <r>
    <s v="December 2009"/>
    <n v="59"/>
    <x v="0"/>
    <x v="13"/>
    <x v="0"/>
    <x v="0"/>
    <x v="0"/>
    <x v="0"/>
    <x v="0"/>
    <x v="0"/>
    <x v="0"/>
    <x v="0"/>
    <x v="2"/>
    <x v="2"/>
    <x v="11"/>
    <x v="0"/>
    <x v="0"/>
    <x v="0"/>
    <x v="0"/>
    <x v="3"/>
    <x v="0"/>
    <x v="0"/>
    <x v="0"/>
  </r>
  <r>
    <s v="December 2009"/>
    <n v="59"/>
    <x v="0"/>
    <x v="14"/>
    <x v="0"/>
    <x v="0"/>
    <x v="3"/>
    <x v="0"/>
    <x v="0"/>
    <x v="0"/>
    <x v="0"/>
    <x v="0"/>
    <x v="2"/>
    <x v="2"/>
    <x v="11"/>
    <x v="0"/>
    <x v="0"/>
    <x v="0"/>
    <x v="0"/>
    <x v="3"/>
    <x v="0"/>
    <x v="0"/>
    <x v="0"/>
  </r>
  <r>
    <s v="December 2009"/>
    <n v="59"/>
    <x v="0"/>
    <x v="15"/>
    <x v="0"/>
    <x v="0"/>
    <x v="0"/>
    <x v="0"/>
    <x v="0"/>
    <x v="0"/>
    <x v="0"/>
    <x v="0"/>
    <x v="2"/>
    <x v="2"/>
    <x v="11"/>
    <x v="19"/>
    <x v="1"/>
    <x v="10"/>
    <x v="0"/>
    <x v="3"/>
    <x v="0"/>
    <x v="0"/>
    <x v="0"/>
  </r>
  <r>
    <s v="December 2009"/>
    <n v="59"/>
    <x v="0"/>
    <x v="16"/>
    <x v="0"/>
    <x v="0"/>
    <x v="0"/>
    <x v="0"/>
    <x v="0"/>
    <x v="0"/>
    <x v="0"/>
    <x v="0"/>
    <x v="3"/>
    <x v="0"/>
    <x v="0"/>
    <x v="1"/>
    <x v="1"/>
    <x v="2"/>
    <x v="0"/>
    <x v="3"/>
    <x v="0"/>
    <x v="0"/>
    <x v="0"/>
  </r>
  <r>
    <s v="December 2009"/>
    <n v="59"/>
    <x v="0"/>
    <x v="17"/>
    <x v="0"/>
    <x v="0"/>
    <x v="2"/>
    <x v="0"/>
    <x v="0"/>
    <x v="0"/>
    <x v="0"/>
    <x v="0"/>
    <x v="3"/>
    <x v="0"/>
    <x v="0"/>
    <x v="0"/>
    <x v="1"/>
    <x v="0"/>
    <x v="0"/>
    <x v="3"/>
    <x v="0"/>
    <x v="0"/>
    <x v="0"/>
  </r>
  <r>
    <s v="December 2009"/>
    <n v="59"/>
    <x v="0"/>
    <x v="18"/>
    <x v="0"/>
    <x v="0"/>
    <x v="3"/>
    <x v="0"/>
    <x v="0"/>
    <x v="0"/>
    <x v="0"/>
    <x v="0"/>
    <x v="3"/>
    <x v="0"/>
    <x v="0"/>
    <x v="16"/>
    <x v="0"/>
    <x v="0"/>
    <x v="0"/>
    <x v="3"/>
    <x v="0"/>
    <x v="0"/>
    <x v="0"/>
  </r>
  <r>
    <s v="December 2009"/>
    <n v="59"/>
    <x v="0"/>
    <x v="19"/>
    <x v="0"/>
    <x v="0"/>
    <x v="2"/>
    <x v="0"/>
    <x v="0"/>
    <x v="0"/>
    <x v="0"/>
    <x v="0"/>
    <x v="3"/>
    <x v="0"/>
    <x v="0"/>
    <x v="3"/>
    <x v="1"/>
    <x v="10"/>
    <x v="0"/>
    <x v="3"/>
    <x v="0"/>
    <x v="0"/>
    <x v="0"/>
  </r>
  <r>
    <s v="December 2009"/>
    <n v="59"/>
    <x v="0"/>
    <x v="20"/>
    <x v="0"/>
    <x v="0"/>
    <x v="2"/>
    <x v="0"/>
    <x v="0"/>
    <x v="0"/>
    <x v="0"/>
    <x v="0"/>
    <x v="3"/>
    <x v="0"/>
    <x v="0"/>
    <x v="0"/>
    <x v="0"/>
    <x v="3"/>
    <x v="0"/>
    <x v="3"/>
    <x v="0"/>
    <x v="0"/>
    <x v="0"/>
  </r>
  <r>
    <s v="December 2009"/>
    <n v="59"/>
    <x v="0"/>
    <x v="21"/>
    <x v="0"/>
    <x v="0"/>
    <x v="4"/>
    <x v="0"/>
    <x v="0"/>
    <x v="0"/>
    <x v="0"/>
    <x v="0"/>
    <x v="3"/>
    <x v="0"/>
    <x v="0"/>
    <x v="0"/>
    <x v="1"/>
    <x v="2"/>
    <x v="0"/>
    <x v="3"/>
    <x v="0"/>
    <x v="0"/>
    <x v="0"/>
  </r>
  <r>
    <s v="December 2009"/>
    <n v="59"/>
    <x v="0"/>
    <x v="22"/>
    <x v="0"/>
    <x v="0"/>
    <x v="4"/>
    <x v="0"/>
    <x v="0"/>
    <x v="0"/>
    <x v="0"/>
    <x v="0"/>
    <x v="3"/>
    <x v="0"/>
    <x v="0"/>
    <x v="0"/>
    <x v="1"/>
    <x v="3"/>
    <x v="0"/>
    <x v="3"/>
    <x v="0"/>
    <x v="0"/>
    <x v="0"/>
  </r>
  <r>
    <s v="December 2009"/>
    <n v="59"/>
    <x v="1"/>
    <x v="0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s v="December 2009"/>
    <n v="59"/>
    <x v="1"/>
    <x v="1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s v="December 2009"/>
    <n v="59"/>
    <x v="1"/>
    <x v="2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s v="December 2009"/>
    <n v="59"/>
    <x v="1"/>
    <x v="3"/>
    <x v="0"/>
    <x v="0"/>
    <x v="2"/>
    <x v="0"/>
    <x v="0"/>
    <x v="0"/>
    <x v="0"/>
    <x v="1"/>
    <x v="4"/>
    <x v="3"/>
    <x v="2"/>
    <x v="7"/>
    <x v="4"/>
    <x v="4"/>
    <x v="3"/>
    <x v="2"/>
    <x v="2"/>
    <x v="0"/>
    <x v="0"/>
  </r>
  <r>
    <s v="December 2009"/>
    <n v="59"/>
    <x v="1"/>
    <x v="4"/>
    <x v="0"/>
    <x v="0"/>
    <x v="2"/>
    <x v="0"/>
    <x v="0"/>
    <x v="0"/>
    <x v="0"/>
    <x v="1"/>
    <x v="4"/>
    <x v="3"/>
    <x v="2"/>
    <x v="8"/>
    <x v="11"/>
    <x v="4"/>
    <x v="1"/>
    <x v="2"/>
    <x v="2"/>
    <x v="0"/>
    <x v="0"/>
  </r>
  <r>
    <s v="December 2009"/>
    <n v="59"/>
    <x v="1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s v="December 2009"/>
    <n v="59"/>
    <x v="1"/>
    <x v="6"/>
    <x v="0"/>
    <x v="0"/>
    <x v="2"/>
    <x v="0"/>
    <x v="0"/>
    <x v="0"/>
    <x v="0"/>
    <x v="1"/>
    <x v="4"/>
    <x v="3"/>
    <x v="2"/>
    <x v="4"/>
    <x v="8"/>
    <x v="4"/>
    <x v="3"/>
    <x v="2"/>
    <x v="2"/>
    <x v="0"/>
    <x v="0"/>
  </r>
  <r>
    <s v="December 2009"/>
    <n v="59"/>
    <x v="1"/>
    <x v="7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s v="December 2009"/>
    <n v="59"/>
    <x v="1"/>
    <x v="8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s v="December 2009"/>
    <n v="59"/>
    <x v="1"/>
    <x v="9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December 2009"/>
    <n v="59"/>
    <x v="1"/>
    <x v="10"/>
    <x v="0"/>
    <x v="0"/>
    <x v="4"/>
    <x v="0"/>
    <x v="0"/>
    <x v="0"/>
    <x v="0"/>
    <x v="1"/>
    <x v="4"/>
    <x v="3"/>
    <x v="2"/>
    <x v="11"/>
    <x v="4"/>
    <x v="4"/>
    <x v="3"/>
    <x v="2"/>
    <x v="2"/>
    <x v="0"/>
    <x v="0"/>
  </r>
  <r>
    <s v="December 2009"/>
    <n v="59"/>
    <x v="1"/>
    <x v="11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s v="December 2009"/>
    <n v="59"/>
    <x v="1"/>
    <x v="12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s v="December 2009"/>
    <n v="59"/>
    <x v="1"/>
    <x v="13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s v="December 2009"/>
    <n v="59"/>
    <x v="1"/>
    <x v="14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December 2009"/>
    <n v="59"/>
    <x v="1"/>
    <x v="15"/>
    <x v="0"/>
    <x v="0"/>
    <x v="2"/>
    <x v="0"/>
    <x v="0"/>
    <x v="0"/>
    <x v="0"/>
    <x v="1"/>
    <x v="4"/>
    <x v="3"/>
    <x v="2"/>
    <x v="5"/>
    <x v="9"/>
    <x v="4"/>
    <x v="1"/>
    <x v="2"/>
    <x v="2"/>
    <x v="0"/>
    <x v="0"/>
  </r>
  <r>
    <s v="December 2009"/>
    <n v="59"/>
    <x v="1"/>
    <x v="16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s v="December 2009"/>
    <n v="59"/>
    <x v="1"/>
    <x v="17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s v="December 2009"/>
    <n v="59"/>
    <x v="1"/>
    <x v="18"/>
    <x v="0"/>
    <x v="0"/>
    <x v="1"/>
    <x v="0"/>
    <x v="0"/>
    <x v="0"/>
    <x v="0"/>
    <x v="1"/>
    <x v="4"/>
    <x v="3"/>
    <x v="2"/>
    <x v="6"/>
    <x v="4"/>
    <x v="4"/>
    <x v="4"/>
    <x v="2"/>
    <x v="2"/>
    <x v="0"/>
    <x v="0"/>
  </r>
  <r>
    <s v="December 2009"/>
    <n v="59"/>
    <x v="1"/>
    <x v="19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December 2009"/>
    <n v="59"/>
    <x v="1"/>
    <x v="20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s v="December 2009"/>
    <n v="59"/>
    <x v="1"/>
    <x v="21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s v="December 2009"/>
    <n v="59"/>
    <x v="1"/>
    <x v="22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s v="December 2009"/>
    <n v="59"/>
    <x v="1"/>
    <x v="23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December 2009"/>
    <n v="59"/>
    <x v="1"/>
    <x v="24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s v="December 2009"/>
    <n v="59"/>
    <x v="1"/>
    <x v="25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December 2009"/>
    <n v="59"/>
    <x v="2"/>
    <x v="0"/>
    <x v="0"/>
    <x v="0"/>
    <x v="0"/>
    <x v="0"/>
    <x v="0"/>
    <x v="0"/>
    <x v="0"/>
    <x v="1"/>
    <x v="4"/>
    <x v="3"/>
    <x v="2"/>
    <x v="11"/>
    <x v="4"/>
    <x v="4"/>
    <x v="3"/>
    <x v="2"/>
    <x v="2"/>
    <x v="0"/>
    <x v="0"/>
  </r>
  <r>
    <s v="December 2009"/>
    <n v="59"/>
    <x v="2"/>
    <x v="1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s v="December 2009"/>
    <n v="59"/>
    <x v="2"/>
    <x v="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s v="December 2009"/>
    <n v="59"/>
    <x v="2"/>
    <x v="3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s v="December 2009"/>
    <n v="59"/>
    <x v="2"/>
    <x v="4"/>
    <x v="0"/>
    <x v="0"/>
    <x v="1"/>
    <x v="0"/>
    <x v="0"/>
    <x v="0"/>
    <x v="0"/>
    <x v="1"/>
    <x v="4"/>
    <x v="3"/>
    <x v="2"/>
    <x v="7"/>
    <x v="4"/>
    <x v="4"/>
    <x v="2"/>
    <x v="2"/>
    <x v="2"/>
    <x v="0"/>
    <x v="0"/>
  </r>
  <r>
    <s v="December 2009"/>
    <n v="59"/>
    <x v="2"/>
    <x v="5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s v="December 2009"/>
    <n v="59"/>
    <x v="2"/>
    <x v="6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December 2009"/>
    <n v="59"/>
    <x v="2"/>
    <x v="7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December 2009"/>
    <n v="59"/>
    <x v="2"/>
    <x v="8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December 2009"/>
    <n v="59"/>
    <x v="2"/>
    <x v="9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s v="December 2009"/>
    <n v="59"/>
    <x v="2"/>
    <x v="10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s v="December 2009"/>
    <n v="59"/>
    <x v="2"/>
    <x v="11"/>
    <x v="0"/>
    <x v="0"/>
    <x v="0"/>
    <x v="0"/>
    <x v="0"/>
    <x v="0"/>
    <x v="0"/>
    <x v="1"/>
    <x v="4"/>
    <x v="3"/>
    <x v="2"/>
    <x v="9"/>
    <x v="14"/>
    <x v="4"/>
    <x v="3"/>
    <x v="2"/>
    <x v="2"/>
    <x v="0"/>
    <x v="0"/>
  </r>
  <r>
    <s v="December 2009"/>
    <n v="59"/>
    <x v="2"/>
    <x v="12"/>
    <x v="0"/>
    <x v="0"/>
    <x v="3"/>
    <x v="0"/>
    <x v="0"/>
    <x v="0"/>
    <x v="0"/>
    <x v="1"/>
    <x v="4"/>
    <x v="3"/>
    <x v="2"/>
    <x v="8"/>
    <x v="5"/>
    <x v="4"/>
    <x v="2"/>
    <x v="2"/>
    <x v="2"/>
    <x v="0"/>
    <x v="0"/>
  </r>
  <r>
    <s v="December 2009"/>
    <n v="59"/>
    <x v="2"/>
    <x v="13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s v="December 2009"/>
    <n v="59"/>
    <x v="2"/>
    <x v="14"/>
    <x v="0"/>
    <x v="0"/>
    <x v="1"/>
    <x v="0"/>
    <x v="0"/>
    <x v="0"/>
    <x v="0"/>
    <x v="1"/>
    <x v="4"/>
    <x v="3"/>
    <x v="2"/>
    <x v="5"/>
    <x v="3"/>
    <x v="4"/>
    <x v="4"/>
    <x v="2"/>
    <x v="2"/>
    <x v="0"/>
    <x v="0"/>
  </r>
  <r>
    <s v="December 2009"/>
    <n v="59"/>
    <x v="2"/>
    <x v="15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s v="December 2009"/>
    <n v="59"/>
    <x v="2"/>
    <x v="16"/>
    <x v="0"/>
    <x v="0"/>
    <x v="0"/>
    <x v="0"/>
    <x v="0"/>
    <x v="0"/>
    <x v="0"/>
    <x v="1"/>
    <x v="4"/>
    <x v="3"/>
    <x v="2"/>
    <x v="11"/>
    <x v="4"/>
    <x v="5"/>
    <x v="3"/>
    <x v="2"/>
    <x v="2"/>
    <x v="0"/>
    <x v="0"/>
  </r>
  <r>
    <s v="December 2009"/>
    <n v="59"/>
    <x v="2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s v="December 2009"/>
    <n v="59"/>
    <x v="2"/>
    <x v="18"/>
    <x v="0"/>
    <x v="0"/>
    <x v="2"/>
    <x v="0"/>
    <x v="0"/>
    <x v="0"/>
    <x v="0"/>
    <x v="1"/>
    <x v="4"/>
    <x v="3"/>
    <x v="2"/>
    <x v="6"/>
    <x v="4"/>
    <x v="4"/>
    <x v="4"/>
    <x v="2"/>
    <x v="2"/>
    <x v="0"/>
    <x v="0"/>
  </r>
  <r>
    <s v="December 2009"/>
    <n v="59"/>
    <x v="2"/>
    <x v="19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December 2009"/>
    <n v="59"/>
    <x v="2"/>
    <x v="20"/>
    <x v="0"/>
    <x v="0"/>
    <x v="2"/>
    <x v="0"/>
    <x v="0"/>
    <x v="0"/>
    <x v="0"/>
    <x v="1"/>
    <x v="4"/>
    <x v="3"/>
    <x v="2"/>
    <x v="6"/>
    <x v="4"/>
    <x v="4"/>
    <x v="3"/>
    <x v="2"/>
    <x v="2"/>
    <x v="0"/>
    <x v="0"/>
  </r>
  <r>
    <s v="December 2009"/>
    <n v="59"/>
    <x v="2"/>
    <x v="21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s v="December 2009"/>
    <n v="59"/>
    <x v="2"/>
    <x v="22"/>
    <x v="0"/>
    <x v="0"/>
    <x v="4"/>
    <x v="0"/>
    <x v="0"/>
    <x v="0"/>
    <x v="0"/>
    <x v="1"/>
    <x v="4"/>
    <x v="3"/>
    <x v="2"/>
    <x v="4"/>
    <x v="12"/>
    <x v="4"/>
    <x v="1"/>
    <x v="2"/>
    <x v="2"/>
    <x v="0"/>
    <x v="0"/>
  </r>
  <r>
    <s v="December 2009"/>
    <n v="59"/>
    <x v="2"/>
    <x v="2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December 2009"/>
    <n v="59"/>
    <x v="2"/>
    <x v="24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s v="December 2009"/>
    <n v="59"/>
    <x v="3"/>
    <x v="0"/>
    <x v="0"/>
    <x v="0"/>
    <x v="1"/>
    <x v="0"/>
    <x v="0"/>
    <x v="0"/>
    <x v="0"/>
    <x v="2"/>
    <x v="0"/>
    <x v="3"/>
    <x v="4"/>
    <x v="12"/>
    <x v="15"/>
    <x v="7"/>
    <x v="0"/>
    <x v="2"/>
    <x v="2"/>
    <x v="0"/>
    <x v="0"/>
  </r>
  <r>
    <s v="December 2009"/>
    <n v="59"/>
    <x v="3"/>
    <x v="1"/>
    <x v="0"/>
    <x v="0"/>
    <x v="1"/>
    <x v="0"/>
    <x v="0"/>
    <x v="0"/>
    <x v="0"/>
    <x v="2"/>
    <x v="0"/>
    <x v="3"/>
    <x v="4"/>
    <x v="12"/>
    <x v="21"/>
    <x v="7"/>
    <x v="0"/>
    <x v="2"/>
    <x v="2"/>
    <x v="0"/>
    <x v="0"/>
  </r>
  <r>
    <s v="December 2009"/>
    <n v="59"/>
    <x v="3"/>
    <x v="2"/>
    <x v="0"/>
    <x v="0"/>
    <x v="2"/>
    <x v="0"/>
    <x v="0"/>
    <x v="0"/>
    <x v="0"/>
    <x v="2"/>
    <x v="0"/>
    <x v="3"/>
    <x v="4"/>
    <x v="12"/>
    <x v="19"/>
    <x v="7"/>
    <x v="0"/>
    <x v="2"/>
    <x v="2"/>
    <x v="0"/>
    <x v="0"/>
  </r>
  <r>
    <s v="December 2009"/>
    <n v="59"/>
    <x v="3"/>
    <x v="3"/>
    <x v="0"/>
    <x v="0"/>
    <x v="4"/>
    <x v="0"/>
    <x v="0"/>
    <x v="0"/>
    <x v="0"/>
    <x v="2"/>
    <x v="0"/>
    <x v="3"/>
    <x v="4"/>
    <x v="13"/>
    <x v="20"/>
    <x v="7"/>
    <x v="0"/>
    <x v="2"/>
    <x v="2"/>
    <x v="0"/>
    <x v="0"/>
  </r>
  <r>
    <s v="December 2009"/>
    <n v="59"/>
    <x v="3"/>
    <x v="4"/>
    <x v="0"/>
    <x v="0"/>
    <x v="1"/>
    <x v="0"/>
    <x v="0"/>
    <x v="0"/>
    <x v="0"/>
    <x v="2"/>
    <x v="0"/>
    <x v="3"/>
    <x v="4"/>
    <x v="12"/>
    <x v="20"/>
    <x v="7"/>
    <x v="0"/>
    <x v="2"/>
    <x v="2"/>
    <x v="0"/>
    <x v="0"/>
  </r>
  <r>
    <s v="December 2009"/>
    <n v="59"/>
    <x v="3"/>
    <x v="5"/>
    <x v="0"/>
    <x v="0"/>
    <x v="4"/>
    <x v="0"/>
    <x v="0"/>
    <x v="0"/>
    <x v="0"/>
    <x v="2"/>
    <x v="0"/>
    <x v="3"/>
    <x v="4"/>
    <x v="12"/>
    <x v="15"/>
    <x v="7"/>
    <x v="0"/>
    <x v="2"/>
    <x v="2"/>
    <x v="0"/>
    <x v="0"/>
  </r>
  <r>
    <s v="December 2009"/>
    <n v="59"/>
    <x v="3"/>
    <x v="6"/>
    <x v="0"/>
    <x v="0"/>
    <x v="0"/>
    <x v="0"/>
    <x v="0"/>
    <x v="0"/>
    <x v="0"/>
    <x v="2"/>
    <x v="0"/>
    <x v="3"/>
    <x v="4"/>
    <x v="13"/>
    <x v="21"/>
    <x v="7"/>
    <x v="0"/>
    <x v="2"/>
    <x v="2"/>
    <x v="0"/>
    <x v="0"/>
  </r>
  <r>
    <s v="December 2009"/>
    <n v="59"/>
    <x v="3"/>
    <x v="7"/>
    <x v="0"/>
    <x v="0"/>
    <x v="2"/>
    <x v="0"/>
    <x v="0"/>
    <x v="0"/>
    <x v="0"/>
    <x v="2"/>
    <x v="0"/>
    <x v="3"/>
    <x v="4"/>
    <x v="12"/>
    <x v="19"/>
    <x v="7"/>
    <x v="0"/>
    <x v="2"/>
    <x v="2"/>
    <x v="0"/>
    <x v="0"/>
  </r>
  <r>
    <s v="December 2009"/>
    <n v="59"/>
    <x v="3"/>
    <x v="8"/>
    <x v="0"/>
    <x v="0"/>
    <x v="1"/>
    <x v="0"/>
    <x v="0"/>
    <x v="0"/>
    <x v="0"/>
    <x v="2"/>
    <x v="1"/>
    <x v="3"/>
    <x v="5"/>
    <x v="12"/>
    <x v="15"/>
    <x v="6"/>
    <x v="0"/>
    <x v="2"/>
    <x v="2"/>
    <x v="0"/>
    <x v="0"/>
  </r>
  <r>
    <s v="December 2009"/>
    <n v="59"/>
    <x v="3"/>
    <x v="9"/>
    <x v="0"/>
    <x v="0"/>
    <x v="2"/>
    <x v="0"/>
    <x v="0"/>
    <x v="0"/>
    <x v="0"/>
    <x v="2"/>
    <x v="1"/>
    <x v="3"/>
    <x v="5"/>
    <x v="14"/>
    <x v="17"/>
    <x v="6"/>
    <x v="0"/>
    <x v="2"/>
    <x v="2"/>
    <x v="0"/>
    <x v="0"/>
  </r>
  <r>
    <s v="December 2009"/>
    <n v="59"/>
    <x v="3"/>
    <x v="10"/>
    <x v="0"/>
    <x v="0"/>
    <x v="4"/>
    <x v="0"/>
    <x v="0"/>
    <x v="0"/>
    <x v="0"/>
    <x v="2"/>
    <x v="1"/>
    <x v="3"/>
    <x v="5"/>
    <x v="12"/>
    <x v="16"/>
    <x v="6"/>
    <x v="0"/>
    <x v="2"/>
    <x v="2"/>
    <x v="0"/>
    <x v="0"/>
  </r>
  <r>
    <s v="December 2009"/>
    <n v="59"/>
    <x v="3"/>
    <x v="11"/>
    <x v="0"/>
    <x v="0"/>
    <x v="0"/>
    <x v="0"/>
    <x v="0"/>
    <x v="0"/>
    <x v="0"/>
    <x v="2"/>
    <x v="1"/>
    <x v="3"/>
    <x v="5"/>
    <x v="13"/>
    <x v="20"/>
    <x v="6"/>
    <x v="0"/>
    <x v="2"/>
    <x v="2"/>
    <x v="0"/>
    <x v="0"/>
  </r>
  <r>
    <s v="December 2009"/>
    <n v="59"/>
    <x v="3"/>
    <x v="12"/>
    <x v="0"/>
    <x v="0"/>
    <x v="2"/>
    <x v="0"/>
    <x v="0"/>
    <x v="0"/>
    <x v="0"/>
    <x v="2"/>
    <x v="1"/>
    <x v="3"/>
    <x v="5"/>
    <x v="13"/>
    <x v="21"/>
    <x v="6"/>
    <x v="0"/>
    <x v="2"/>
    <x v="2"/>
    <x v="0"/>
    <x v="0"/>
  </r>
  <r>
    <s v="December 2009"/>
    <n v="59"/>
    <x v="3"/>
    <x v="13"/>
    <x v="0"/>
    <x v="0"/>
    <x v="4"/>
    <x v="0"/>
    <x v="0"/>
    <x v="0"/>
    <x v="0"/>
    <x v="2"/>
    <x v="1"/>
    <x v="3"/>
    <x v="5"/>
    <x v="12"/>
    <x v="24"/>
    <x v="6"/>
    <x v="0"/>
    <x v="2"/>
    <x v="2"/>
    <x v="0"/>
    <x v="0"/>
  </r>
  <r>
    <s v="December 2009"/>
    <n v="59"/>
    <x v="3"/>
    <x v="14"/>
    <x v="0"/>
    <x v="0"/>
    <x v="0"/>
    <x v="0"/>
    <x v="0"/>
    <x v="0"/>
    <x v="0"/>
    <x v="2"/>
    <x v="1"/>
    <x v="3"/>
    <x v="5"/>
    <x v="14"/>
    <x v="17"/>
    <x v="6"/>
    <x v="0"/>
    <x v="2"/>
    <x v="2"/>
    <x v="0"/>
    <x v="0"/>
  </r>
  <r>
    <s v="December 2009"/>
    <n v="59"/>
    <x v="3"/>
    <x v="15"/>
    <x v="0"/>
    <x v="0"/>
    <x v="1"/>
    <x v="0"/>
    <x v="0"/>
    <x v="0"/>
    <x v="0"/>
    <x v="2"/>
    <x v="2"/>
    <x v="3"/>
    <x v="3"/>
    <x v="13"/>
    <x v="21"/>
    <x v="6"/>
    <x v="0"/>
    <x v="2"/>
    <x v="2"/>
    <x v="0"/>
    <x v="0"/>
  </r>
  <r>
    <s v="December 2009"/>
    <n v="59"/>
    <x v="3"/>
    <x v="16"/>
    <x v="0"/>
    <x v="0"/>
    <x v="3"/>
    <x v="0"/>
    <x v="0"/>
    <x v="0"/>
    <x v="0"/>
    <x v="2"/>
    <x v="2"/>
    <x v="3"/>
    <x v="3"/>
    <x v="14"/>
    <x v="17"/>
    <x v="6"/>
    <x v="0"/>
    <x v="2"/>
    <x v="2"/>
    <x v="0"/>
    <x v="0"/>
  </r>
  <r>
    <s v="December 2009"/>
    <n v="59"/>
    <x v="3"/>
    <x v="17"/>
    <x v="0"/>
    <x v="0"/>
    <x v="3"/>
    <x v="0"/>
    <x v="0"/>
    <x v="0"/>
    <x v="0"/>
    <x v="2"/>
    <x v="2"/>
    <x v="3"/>
    <x v="3"/>
    <x v="12"/>
    <x v="18"/>
    <x v="6"/>
    <x v="0"/>
    <x v="2"/>
    <x v="2"/>
    <x v="0"/>
    <x v="0"/>
  </r>
  <r>
    <s v="December 2009"/>
    <n v="59"/>
    <x v="3"/>
    <x v="18"/>
    <x v="0"/>
    <x v="0"/>
    <x v="1"/>
    <x v="0"/>
    <x v="0"/>
    <x v="0"/>
    <x v="0"/>
    <x v="2"/>
    <x v="2"/>
    <x v="3"/>
    <x v="3"/>
    <x v="12"/>
    <x v="16"/>
    <x v="6"/>
    <x v="0"/>
    <x v="2"/>
    <x v="2"/>
    <x v="0"/>
    <x v="0"/>
  </r>
  <r>
    <s v="December 2009"/>
    <n v="59"/>
    <x v="3"/>
    <x v="19"/>
    <x v="0"/>
    <x v="0"/>
    <x v="2"/>
    <x v="0"/>
    <x v="0"/>
    <x v="0"/>
    <x v="0"/>
    <x v="2"/>
    <x v="2"/>
    <x v="3"/>
    <x v="3"/>
    <x v="12"/>
    <x v="19"/>
    <x v="6"/>
    <x v="0"/>
    <x v="2"/>
    <x v="2"/>
    <x v="0"/>
    <x v="0"/>
  </r>
  <r>
    <s v="December 2009"/>
    <n v="59"/>
    <x v="3"/>
    <x v="20"/>
    <x v="0"/>
    <x v="0"/>
    <x v="4"/>
    <x v="0"/>
    <x v="0"/>
    <x v="0"/>
    <x v="0"/>
    <x v="2"/>
    <x v="2"/>
    <x v="3"/>
    <x v="3"/>
    <x v="13"/>
    <x v="21"/>
    <x v="6"/>
    <x v="0"/>
    <x v="2"/>
    <x v="2"/>
    <x v="0"/>
    <x v="0"/>
  </r>
  <r>
    <s v="December 2009"/>
    <n v="59"/>
    <x v="3"/>
    <x v="21"/>
    <x v="0"/>
    <x v="0"/>
    <x v="0"/>
    <x v="0"/>
    <x v="0"/>
    <x v="0"/>
    <x v="0"/>
    <x v="2"/>
    <x v="2"/>
    <x v="3"/>
    <x v="3"/>
    <x v="12"/>
    <x v="16"/>
    <x v="6"/>
    <x v="0"/>
    <x v="2"/>
    <x v="2"/>
    <x v="0"/>
    <x v="0"/>
  </r>
  <r>
    <s v="December 2009"/>
    <n v="59"/>
    <x v="3"/>
    <x v="22"/>
    <x v="0"/>
    <x v="0"/>
    <x v="4"/>
    <x v="0"/>
    <x v="0"/>
    <x v="0"/>
    <x v="0"/>
    <x v="2"/>
    <x v="3"/>
    <x v="3"/>
    <x v="6"/>
    <x v="12"/>
    <x v="15"/>
    <x v="6"/>
    <x v="0"/>
    <x v="2"/>
    <x v="2"/>
    <x v="0"/>
    <x v="0"/>
  </r>
  <r>
    <s v="December 2009"/>
    <n v="59"/>
    <x v="3"/>
    <x v="23"/>
    <x v="0"/>
    <x v="0"/>
    <x v="3"/>
    <x v="0"/>
    <x v="0"/>
    <x v="0"/>
    <x v="0"/>
    <x v="2"/>
    <x v="3"/>
    <x v="3"/>
    <x v="6"/>
    <x v="13"/>
    <x v="21"/>
    <x v="6"/>
    <x v="0"/>
    <x v="2"/>
    <x v="2"/>
    <x v="0"/>
    <x v="0"/>
  </r>
  <r>
    <s v="December 2009"/>
    <n v="59"/>
    <x v="3"/>
    <x v="24"/>
    <x v="0"/>
    <x v="0"/>
    <x v="3"/>
    <x v="0"/>
    <x v="0"/>
    <x v="0"/>
    <x v="0"/>
    <x v="2"/>
    <x v="3"/>
    <x v="3"/>
    <x v="6"/>
    <x v="12"/>
    <x v="15"/>
    <x v="6"/>
    <x v="0"/>
    <x v="2"/>
    <x v="2"/>
    <x v="0"/>
    <x v="0"/>
  </r>
  <r>
    <s v="December 2009"/>
    <n v="59"/>
    <x v="3"/>
    <x v="25"/>
    <x v="0"/>
    <x v="0"/>
    <x v="1"/>
    <x v="0"/>
    <x v="0"/>
    <x v="0"/>
    <x v="0"/>
    <x v="2"/>
    <x v="3"/>
    <x v="3"/>
    <x v="6"/>
    <x v="12"/>
    <x v="19"/>
    <x v="6"/>
    <x v="0"/>
    <x v="2"/>
    <x v="2"/>
    <x v="0"/>
    <x v="0"/>
  </r>
  <r>
    <s v="December 2009"/>
    <n v="59"/>
    <x v="3"/>
    <x v="26"/>
    <x v="0"/>
    <x v="0"/>
    <x v="3"/>
    <x v="0"/>
    <x v="0"/>
    <x v="0"/>
    <x v="0"/>
    <x v="2"/>
    <x v="3"/>
    <x v="3"/>
    <x v="6"/>
    <x v="12"/>
    <x v="18"/>
    <x v="6"/>
    <x v="0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June 2010"/>
    <n v="60"/>
    <x v="0"/>
    <x v="0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s v="June 2010"/>
    <n v="60"/>
    <x v="0"/>
    <x v="1"/>
    <x v="0"/>
    <x v="0"/>
    <x v="2"/>
    <x v="0"/>
    <x v="0"/>
    <x v="0"/>
    <x v="0"/>
    <x v="1"/>
    <x v="4"/>
    <x v="3"/>
    <x v="2"/>
    <x v="4"/>
    <x v="12"/>
    <x v="4"/>
    <x v="3"/>
    <x v="2"/>
    <x v="2"/>
    <x v="0"/>
    <x v="0"/>
  </r>
  <r>
    <s v="June 2010"/>
    <n v="60"/>
    <x v="0"/>
    <x v="2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s v="June 2010"/>
    <n v="60"/>
    <x v="0"/>
    <x v="3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s v="June 2010"/>
    <n v="60"/>
    <x v="0"/>
    <x v="4"/>
    <x v="0"/>
    <x v="0"/>
    <x v="1"/>
    <x v="0"/>
    <x v="0"/>
    <x v="0"/>
    <x v="0"/>
    <x v="1"/>
    <x v="4"/>
    <x v="3"/>
    <x v="2"/>
    <x v="11"/>
    <x v="4"/>
    <x v="4"/>
    <x v="2"/>
    <x v="2"/>
    <x v="2"/>
    <x v="0"/>
    <x v="0"/>
  </r>
  <r>
    <s v="June 2010"/>
    <n v="60"/>
    <x v="0"/>
    <x v="5"/>
    <x v="0"/>
    <x v="0"/>
    <x v="4"/>
    <x v="0"/>
    <x v="0"/>
    <x v="0"/>
    <x v="0"/>
    <x v="1"/>
    <x v="4"/>
    <x v="3"/>
    <x v="2"/>
    <x v="8"/>
    <x v="5"/>
    <x v="4"/>
    <x v="2"/>
    <x v="2"/>
    <x v="2"/>
    <x v="0"/>
    <x v="0"/>
  </r>
  <r>
    <s v="June 2010"/>
    <n v="60"/>
    <x v="0"/>
    <x v="6"/>
    <x v="0"/>
    <x v="0"/>
    <x v="1"/>
    <x v="0"/>
    <x v="0"/>
    <x v="0"/>
    <x v="0"/>
    <x v="1"/>
    <x v="4"/>
    <x v="3"/>
    <x v="2"/>
    <x v="9"/>
    <x v="14"/>
    <x v="4"/>
    <x v="3"/>
    <x v="2"/>
    <x v="2"/>
    <x v="0"/>
    <x v="0"/>
  </r>
  <r>
    <s v="June 2010"/>
    <n v="60"/>
    <x v="0"/>
    <x v="7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s v="June 2010"/>
    <n v="60"/>
    <x v="0"/>
    <x v="8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s v="June 2010"/>
    <n v="60"/>
    <x v="0"/>
    <x v="9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June 2010"/>
    <n v="60"/>
    <x v="0"/>
    <x v="10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s v="June 2010"/>
    <n v="60"/>
    <x v="0"/>
    <x v="11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June 2010"/>
    <n v="60"/>
    <x v="0"/>
    <x v="12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s v="June 2010"/>
    <n v="60"/>
    <x v="0"/>
    <x v="13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s v="June 2010"/>
    <n v="60"/>
    <x v="0"/>
    <x v="14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June 2010"/>
    <n v="60"/>
    <x v="0"/>
    <x v="15"/>
    <x v="0"/>
    <x v="0"/>
    <x v="1"/>
    <x v="0"/>
    <x v="0"/>
    <x v="0"/>
    <x v="0"/>
    <x v="1"/>
    <x v="4"/>
    <x v="3"/>
    <x v="2"/>
    <x v="8"/>
    <x v="5"/>
    <x v="4"/>
    <x v="2"/>
    <x v="2"/>
    <x v="2"/>
    <x v="0"/>
    <x v="0"/>
  </r>
  <r>
    <s v="June 2010"/>
    <n v="60"/>
    <x v="0"/>
    <x v="16"/>
    <x v="0"/>
    <x v="0"/>
    <x v="0"/>
    <x v="0"/>
    <x v="0"/>
    <x v="0"/>
    <x v="0"/>
    <x v="1"/>
    <x v="4"/>
    <x v="3"/>
    <x v="2"/>
    <x v="5"/>
    <x v="9"/>
    <x v="4"/>
    <x v="1"/>
    <x v="2"/>
    <x v="2"/>
    <x v="0"/>
    <x v="0"/>
  </r>
  <r>
    <s v="June 2010"/>
    <n v="60"/>
    <x v="0"/>
    <x v="17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s v="June 2010"/>
    <n v="60"/>
    <x v="0"/>
    <x v="18"/>
    <x v="0"/>
    <x v="0"/>
    <x v="5"/>
    <x v="0"/>
    <x v="0"/>
    <x v="0"/>
    <x v="0"/>
    <x v="1"/>
    <x v="4"/>
    <x v="3"/>
    <x v="2"/>
    <x v="15"/>
    <x v="4"/>
    <x v="8"/>
    <x v="0"/>
    <x v="2"/>
    <x v="2"/>
    <x v="0"/>
    <x v="0"/>
  </r>
  <r>
    <s v="June 2010"/>
    <n v="60"/>
    <x v="0"/>
    <x v="19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s v="June 2010"/>
    <n v="60"/>
    <x v="0"/>
    <x v="20"/>
    <x v="0"/>
    <x v="0"/>
    <x v="4"/>
    <x v="0"/>
    <x v="0"/>
    <x v="0"/>
    <x v="0"/>
    <x v="1"/>
    <x v="4"/>
    <x v="3"/>
    <x v="2"/>
    <x v="5"/>
    <x v="3"/>
    <x v="4"/>
    <x v="4"/>
    <x v="2"/>
    <x v="2"/>
    <x v="0"/>
    <x v="0"/>
  </r>
  <r>
    <s v="June 2010"/>
    <n v="60"/>
    <x v="0"/>
    <x v="21"/>
    <x v="0"/>
    <x v="0"/>
    <x v="0"/>
    <x v="0"/>
    <x v="0"/>
    <x v="0"/>
    <x v="0"/>
    <x v="1"/>
    <x v="4"/>
    <x v="3"/>
    <x v="2"/>
    <x v="9"/>
    <x v="6"/>
    <x v="4"/>
    <x v="3"/>
    <x v="2"/>
    <x v="2"/>
    <x v="0"/>
    <x v="0"/>
  </r>
  <r>
    <s v="June 2010"/>
    <n v="60"/>
    <x v="0"/>
    <x v="22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s v="June 2010"/>
    <n v="60"/>
    <x v="0"/>
    <x v="23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s v="June 2010"/>
    <n v="60"/>
    <x v="0"/>
    <x v="24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s v="June 2010"/>
    <n v="60"/>
    <x v="1"/>
    <x v="0"/>
    <x v="0"/>
    <x v="0"/>
    <x v="4"/>
    <x v="0"/>
    <x v="0"/>
    <x v="0"/>
    <x v="0"/>
    <x v="0"/>
    <x v="0"/>
    <x v="2"/>
    <x v="13"/>
    <x v="1"/>
    <x v="1"/>
    <x v="2"/>
    <x v="0"/>
    <x v="0"/>
    <x v="0"/>
    <x v="0"/>
    <x v="0"/>
  </r>
  <r>
    <s v="June 2010"/>
    <n v="60"/>
    <x v="1"/>
    <x v="1"/>
    <x v="0"/>
    <x v="0"/>
    <x v="3"/>
    <x v="0"/>
    <x v="0"/>
    <x v="0"/>
    <x v="0"/>
    <x v="0"/>
    <x v="0"/>
    <x v="2"/>
    <x v="13"/>
    <x v="0"/>
    <x v="1"/>
    <x v="3"/>
    <x v="0"/>
    <x v="0"/>
    <x v="0"/>
    <x v="0"/>
    <x v="0"/>
  </r>
  <r>
    <s v="June 2010"/>
    <n v="60"/>
    <x v="1"/>
    <x v="2"/>
    <x v="0"/>
    <x v="0"/>
    <x v="0"/>
    <x v="0"/>
    <x v="0"/>
    <x v="0"/>
    <x v="0"/>
    <x v="0"/>
    <x v="0"/>
    <x v="2"/>
    <x v="13"/>
    <x v="0"/>
    <x v="1"/>
    <x v="3"/>
    <x v="0"/>
    <x v="0"/>
    <x v="0"/>
    <x v="0"/>
    <x v="0"/>
  </r>
  <r>
    <s v="June 2010"/>
    <n v="60"/>
    <x v="1"/>
    <x v="3"/>
    <x v="0"/>
    <x v="0"/>
    <x v="0"/>
    <x v="0"/>
    <x v="0"/>
    <x v="0"/>
    <x v="0"/>
    <x v="0"/>
    <x v="0"/>
    <x v="2"/>
    <x v="13"/>
    <x v="0"/>
    <x v="0"/>
    <x v="2"/>
    <x v="0"/>
    <x v="0"/>
    <x v="0"/>
    <x v="0"/>
    <x v="0"/>
  </r>
  <r>
    <s v="June 2010"/>
    <n v="60"/>
    <x v="1"/>
    <x v="4"/>
    <x v="0"/>
    <x v="0"/>
    <x v="2"/>
    <x v="0"/>
    <x v="0"/>
    <x v="0"/>
    <x v="0"/>
    <x v="0"/>
    <x v="0"/>
    <x v="2"/>
    <x v="13"/>
    <x v="0"/>
    <x v="0"/>
    <x v="3"/>
    <x v="0"/>
    <x v="0"/>
    <x v="0"/>
    <x v="0"/>
    <x v="0"/>
  </r>
  <r>
    <s v="June 2010"/>
    <n v="60"/>
    <x v="1"/>
    <x v="5"/>
    <x v="0"/>
    <x v="0"/>
    <x v="1"/>
    <x v="0"/>
    <x v="0"/>
    <x v="0"/>
    <x v="0"/>
    <x v="0"/>
    <x v="0"/>
    <x v="2"/>
    <x v="13"/>
    <x v="3"/>
    <x v="1"/>
    <x v="10"/>
    <x v="0"/>
    <x v="0"/>
    <x v="0"/>
    <x v="0"/>
    <x v="0"/>
  </r>
  <r>
    <s v="June 2010"/>
    <n v="60"/>
    <x v="1"/>
    <x v="6"/>
    <x v="0"/>
    <x v="0"/>
    <x v="2"/>
    <x v="0"/>
    <x v="0"/>
    <x v="0"/>
    <x v="0"/>
    <x v="0"/>
    <x v="1"/>
    <x v="0"/>
    <x v="12"/>
    <x v="1"/>
    <x v="1"/>
    <x v="2"/>
    <x v="0"/>
    <x v="0"/>
    <x v="0"/>
    <x v="0"/>
    <x v="0"/>
  </r>
  <r>
    <s v="June 2010"/>
    <n v="60"/>
    <x v="1"/>
    <x v="7"/>
    <x v="0"/>
    <x v="0"/>
    <x v="1"/>
    <x v="0"/>
    <x v="0"/>
    <x v="0"/>
    <x v="0"/>
    <x v="0"/>
    <x v="1"/>
    <x v="0"/>
    <x v="12"/>
    <x v="0"/>
    <x v="1"/>
    <x v="3"/>
    <x v="0"/>
    <x v="0"/>
    <x v="0"/>
    <x v="0"/>
    <x v="0"/>
  </r>
  <r>
    <s v="June 2010"/>
    <n v="60"/>
    <x v="1"/>
    <x v="8"/>
    <x v="0"/>
    <x v="0"/>
    <x v="3"/>
    <x v="0"/>
    <x v="0"/>
    <x v="0"/>
    <x v="0"/>
    <x v="0"/>
    <x v="1"/>
    <x v="0"/>
    <x v="12"/>
    <x v="3"/>
    <x v="1"/>
    <x v="10"/>
    <x v="0"/>
    <x v="0"/>
    <x v="0"/>
    <x v="0"/>
    <x v="0"/>
  </r>
  <r>
    <s v="June 2010"/>
    <n v="60"/>
    <x v="1"/>
    <x v="9"/>
    <x v="0"/>
    <x v="0"/>
    <x v="0"/>
    <x v="0"/>
    <x v="0"/>
    <x v="0"/>
    <x v="0"/>
    <x v="0"/>
    <x v="1"/>
    <x v="0"/>
    <x v="12"/>
    <x v="0"/>
    <x v="0"/>
    <x v="2"/>
    <x v="0"/>
    <x v="0"/>
    <x v="0"/>
    <x v="0"/>
    <x v="0"/>
  </r>
  <r>
    <s v="June 2010"/>
    <n v="60"/>
    <x v="1"/>
    <x v="10"/>
    <x v="0"/>
    <x v="0"/>
    <x v="1"/>
    <x v="0"/>
    <x v="0"/>
    <x v="0"/>
    <x v="0"/>
    <x v="0"/>
    <x v="1"/>
    <x v="0"/>
    <x v="12"/>
    <x v="0"/>
    <x v="0"/>
    <x v="0"/>
    <x v="0"/>
    <x v="0"/>
    <x v="0"/>
    <x v="0"/>
    <x v="0"/>
  </r>
  <r>
    <s v="June 2010"/>
    <n v="60"/>
    <x v="1"/>
    <x v="11"/>
    <x v="0"/>
    <x v="0"/>
    <x v="1"/>
    <x v="0"/>
    <x v="0"/>
    <x v="0"/>
    <x v="0"/>
    <x v="0"/>
    <x v="1"/>
    <x v="0"/>
    <x v="12"/>
    <x v="0"/>
    <x v="0"/>
    <x v="0"/>
    <x v="0"/>
    <x v="0"/>
    <x v="0"/>
    <x v="0"/>
    <x v="0"/>
  </r>
  <r>
    <s v="June 2010"/>
    <n v="60"/>
    <x v="1"/>
    <x v="12"/>
    <x v="0"/>
    <x v="0"/>
    <x v="2"/>
    <x v="0"/>
    <x v="0"/>
    <x v="0"/>
    <x v="0"/>
    <x v="0"/>
    <x v="2"/>
    <x v="0"/>
    <x v="0"/>
    <x v="0"/>
    <x v="1"/>
    <x v="2"/>
    <x v="0"/>
    <x v="0"/>
    <x v="1"/>
    <x v="0"/>
    <x v="0"/>
  </r>
  <r>
    <s v="June 2010"/>
    <n v="60"/>
    <x v="1"/>
    <x v="13"/>
    <x v="0"/>
    <x v="0"/>
    <x v="3"/>
    <x v="0"/>
    <x v="0"/>
    <x v="0"/>
    <x v="0"/>
    <x v="0"/>
    <x v="2"/>
    <x v="0"/>
    <x v="0"/>
    <x v="0"/>
    <x v="1"/>
    <x v="0"/>
    <x v="0"/>
    <x v="0"/>
    <x v="1"/>
    <x v="0"/>
    <x v="0"/>
  </r>
  <r>
    <s v="June 2010"/>
    <n v="60"/>
    <x v="1"/>
    <x v="14"/>
    <x v="0"/>
    <x v="0"/>
    <x v="2"/>
    <x v="0"/>
    <x v="0"/>
    <x v="0"/>
    <x v="0"/>
    <x v="0"/>
    <x v="2"/>
    <x v="0"/>
    <x v="0"/>
    <x v="0"/>
    <x v="0"/>
    <x v="0"/>
    <x v="0"/>
    <x v="0"/>
    <x v="1"/>
    <x v="0"/>
    <x v="0"/>
  </r>
  <r>
    <s v="June 2010"/>
    <n v="60"/>
    <x v="1"/>
    <x v="15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</r>
  <r>
    <s v="June 2010"/>
    <n v="60"/>
    <x v="1"/>
    <x v="16"/>
    <x v="0"/>
    <x v="0"/>
    <x v="4"/>
    <x v="0"/>
    <x v="0"/>
    <x v="0"/>
    <x v="0"/>
    <x v="0"/>
    <x v="2"/>
    <x v="0"/>
    <x v="0"/>
    <x v="0"/>
    <x v="0"/>
    <x v="2"/>
    <x v="0"/>
    <x v="0"/>
    <x v="1"/>
    <x v="0"/>
    <x v="0"/>
  </r>
  <r>
    <s v="June 2010"/>
    <n v="60"/>
    <x v="1"/>
    <x v="17"/>
    <x v="0"/>
    <x v="0"/>
    <x v="0"/>
    <x v="0"/>
    <x v="0"/>
    <x v="0"/>
    <x v="0"/>
    <x v="0"/>
    <x v="3"/>
    <x v="2"/>
    <x v="13"/>
    <x v="1"/>
    <x v="1"/>
    <x v="2"/>
    <x v="0"/>
    <x v="0"/>
    <x v="0"/>
    <x v="0"/>
    <x v="0"/>
  </r>
  <r>
    <s v="June 2010"/>
    <n v="60"/>
    <x v="1"/>
    <x v="18"/>
    <x v="0"/>
    <x v="0"/>
    <x v="4"/>
    <x v="0"/>
    <x v="0"/>
    <x v="0"/>
    <x v="0"/>
    <x v="0"/>
    <x v="3"/>
    <x v="2"/>
    <x v="13"/>
    <x v="0"/>
    <x v="0"/>
    <x v="0"/>
    <x v="0"/>
    <x v="0"/>
    <x v="0"/>
    <x v="0"/>
    <x v="0"/>
  </r>
  <r>
    <s v="June 2010"/>
    <n v="60"/>
    <x v="1"/>
    <x v="19"/>
    <x v="0"/>
    <x v="0"/>
    <x v="4"/>
    <x v="0"/>
    <x v="0"/>
    <x v="0"/>
    <x v="0"/>
    <x v="0"/>
    <x v="3"/>
    <x v="2"/>
    <x v="13"/>
    <x v="0"/>
    <x v="0"/>
    <x v="2"/>
    <x v="0"/>
    <x v="0"/>
    <x v="0"/>
    <x v="0"/>
    <x v="0"/>
  </r>
  <r>
    <s v="June 2010"/>
    <n v="60"/>
    <x v="1"/>
    <x v="20"/>
    <x v="0"/>
    <x v="0"/>
    <x v="3"/>
    <x v="0"/>
    <x v="0"/>
    <x v="0"/>
    <x v="0"/>
    <x v="0"/>
    <x v="3"/>
    <x v="2"/>
    <x v="13"/>
    <x v="0"/>
    <x v="0"/>
    <x v="2"/>
    <x v="0"/>
    <x v="0"/>
    <x v="0"/>
    <x v="0"/>
    <x v="0"/>
  </r>
  <r>
    <s v="June 2010"/>
    <n v="60"/>
    <x v="1"/>
    <x v="21"/>
    <x v="0"/>
    <x v="0"/>
    <x v="2"/>
    <x v="0"/>
    <x v="0"/>
    <x v="0"/>
    <x v="0"/>
    <x v="0"/>
    <x v="3"/>
    <x v="2"/>
    <x v="13"/>
    <x v="0"/>
    <x v="0"/>
    <x v="2"/>
    <x v="0"/>
    <x v="0"/>
    <x v="0"/>
    <x v="0"/>
    <x v="0"/>
  </r>
  <r>
    <s v="June 2010"/>
    <n v="60"/>
    <x v="1"/>
    <x v="22"/>
    <x v="0"/>
    <x v="0"/>
    <x v="1"/>
    <x v="0"/>
    <x v="0"/>
    <x v="0"/>
    <x v="0"/>
    <x v="0"/>
    <x v="3"/>
    <x v="2"/>
    <x v="13"/>
    <x v="0"/>
    <x v="1"/>
    <x v="3"/>
    <x v="0"/>
    <x v="0"/>
    <x v="0"/>
    <x v="0"/>
    <x v="0"/>
  </r>
  <r>
    <s v="June 2010"/>
    <n v="60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s v="June 2010"/>
    <n v="60"/>
    <x v="2"/>
    <x v="1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s v="June 2010"/>
    <n v="60"/>
    <x v="2"/>
    <x v="2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s v="June 2010"/>
    <n v="60"/>
    <x v="2"/>
    <x v="3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s v="June 2010"/>
    <n v="60"/>
    <x v="2"/>
    <x v="4"/>
    <x v="0"/>
    <x v="0"/>
    <x v="3"/>
    <x v="0"/>
    <x v="0"/>
    <x v="0"/>
    <x v="0"/>
    <x v="1"/>
    <x v="4"/>
    <x v="3"/>
    <x v="2"/>
    <x v="4"/>
    <x v="8"/>
    <x v="4"/>
    <x v="2"/>
    <x v="2"/>
    <x v="2"/>
    <x v="0"/>
    <x v="0"/>
  </r>
  <r>
    <s v="June 2010"/>
    <n v="60"/>
    <x v="2"/>
    <x v="5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s v="June 2010"/>
    <n v="60"/>
    <x v="2"/>
    <x v="6"/>
    <x v="0"/>
    <x v="0"/>
    <x v="1"/>
    <x v="0"/>
    <x v="0"/>
    <x v="0"/>
    <x v="0"/>
    <x v="1"/>
    <x v="4"/>
    <x v="3"/>
    <x v="2"/>
    <x v="4"/>
    <x v="8"/>
    <x v="4"/>
    <x v="1"/>
    <x v="2"/>
    <x v="2"/>
    <x v="0"/>
    <x v="0"/>
  </r>
  <r>
    <s v="June 2010"/>
    <n v="60"/>
    <x v="2"/>
    <x v="7"/>
    <x v="0"/>
    <x v="0"/>
    <x v="1"/>
    <x v="0"/>
    <x v="0"/>
    <x v="0"/>
    <x v="0"/>
    <x v="1"/>
    <x v="4"/>
    <x v="3"/>
    <x v="2"/>
    <x v="7"/>
    <x v="4"/>
    <x v="4"/>
    <x v="1"/>
    <x v="2"/>
    <x v="2"/>
    <x v="0"/>
    <x v="0"/>
  </r>
  <r>
    <s v="June 2010"/>
    <n v="60"/>
    <x v="2"/>
    <x v="8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s v="June 2010"/>
    <n v="60"/>
    <x v="2"/>
    <x v="9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s v="June 2010"/>
    <n v="60"/>
    <x v="2"/>
    <x v="10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s v="June 2010"/>
    <n v="60"/>
    <x v="2"/>
    <x v="11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s v="June 2010"/>
    <n v="60"/>
    <x v="2"/>
    <x v="12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s v="June 2010"/>
    <n v="60"/>
    <x v="2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June 2010"/>
    <n v="60"/>
    <x v="2"/>
    <x v="14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June 2010"/>
    <n v="60"/>
    <x v="2"/>
    <x v="15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June 2010"/>
    <n v="60"/>
    <x v="2"/>
    <x v="16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s v="June 2010"/>
    <n v="60"/>
    <x v="2"/>
    <x v="17"/>
    <x v="0"/>
    <x v="0"/>
    <x v="1"/>
    <x v="0"/>
    <x v="0"/>
    <x v="0"/>
    <x v="0"/>
    <x v="1"/>
    <x v="4"/>
    <x v="3"/>
    <x v="2"/>
    <x v="10"/>
    <x v="7"/>
    <x v="4"/>
    <x v="1"/>
    <x v="2"/>
    <x v="2"/>
    <x v="0"/>
    <x v="0"/>
  </r>
  <r>
    <s v="June 2010"/>
    <n v="60"/>
    <x v="2"/>
    <x v="18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s v="June 2010"/>
    <n v="60"/>
    <x v="2"/>
    <x v="19"/>
    <x v="0"/>
    <x v="0"/>
    <x v="0"/>
    <x v="0"/>
    <x v="0"/>
    <x v="0"/>
    <x v="0"/>
    <x v="1"/>
    <x v="4"/>
    <x v="3"/>
    <x v="2"/>
    <x v="8"/>
    <x v="11"/>
    <x v="4"/>
    <x v="1"/>
    <x v="2"/>
    <x v="2"/>
    <x v="0"/>
    <x v="0"/>
  </r>
  <r>
    <s v="June 2010"/>
    <n v="60"/>
    <x v="2"/>
    <x v="20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s v="June 2010"/>
    <n v="60"/>
    <x v="2"/>
    <x v="21"/>
    <x v="0"/>
    <x v="0"/>
    <x v="0"/>
    <x v="0"/>
    <x v="0"/>
    <x v="0"/>
    <x v="0"/>
    <x v="1"/>
    <x v="4"/>
    <x v="3"/>
    <x v="2"/>
    <x v="9"/>
    <x v="14"/>
    <x v="4"/>
    <x v="3"/>
    <x v="2"/>
    <x v="2"/>
    <x v="0"/>
    <x v="0"/>
  </r>
  <r>
    <s v="June 2010"/>
    <n v="60"/>
    <x v="2"/>
    <x v="22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s v="June 2010"/>
    <n v="60"/>
    <x v="2"/>
    <x v="23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s v="June 2010"/>
    <n v="60"/>
    <x v="2"/>
    <x v="24"/>
    <x v="0"/>
    <x v="0"/>
    <x v="1"/>
    <x v="0"/>
    <x v="0"/>
    <x v="0"/>
    <x v="0"/>
    <x v="1"/>
    <x v="4"/>
    <x v="3"/>
    <x v="2"/>
    <x v="4"/>
    <x v="10"/>
    <x v="4"/>
    <x v="0"/>
    <x v="2"/>
    <x v="2"/>
    <x v="0"/>
    <x v="0"/>
  </r>
  <r>
    <s v="June 2010"/>
    <n v="60"/>
    <x v="3"/>
    <x v="0"/>
    <x v="0"/>
    <x v="0"/>
    <x v="3"/>
    <x v="0"/>
    <x v="0"/>
    <x v="0"/>
    <x v="0"/>
    <x v="2"/>
    <x v="0"/>
    <x v="3"/>
    <x v="6"/>
    <x v="12"/>
    <x v="15"/>
    <x v="6"/>
    <x v="0"/>
    <x v="2"/>
    <x v="2"/>
    <x v="0"/>
    <x v="0"/>
  </r>
  <r>
    <s v="June 2010"/>
    <n v="60"/>
    <x v="3"/>
    <x v="1"/>
    <x v="0"/>
    <x v="0"/>
    <x v="1"/>
    <x v="0"/>
    <x v="0"/>
    <x v="0"/>
    <x v="0"/>
    <x v="2"/>
    <x v="0"/>
    <x v="3"/>
    <x v="6"/>
    <x v="14"/>
    <x v="17"/>
    <x v="6"/>
    <x v="0"/>
    <x v="2"/>
    <x v="2"/>
    <x v="0"/>
    <x v="0"/>
  </r>
  <r>
    <s v="June 2010"/>
    <n v="60"/>
    <x v="3"/>
    <x v="2"/>
    <x v="0"/>
    <x v="0"/>
    <x v="3"/>
    <x v="0"/>
    <x v="0"/>
    <x v="0"/>
    <x v="0"/>
    <x v="2"/>
    <x v="0"/>
    <x v="3"/>
    <x v="6"/>
    <x v="12"/>
    <x v="23"/>
    <x v="6"/>
    <x v="0"/>
    <x v="2"/>
    <x v="2"/>
    <x v="0"/>
    <x v="0"/>
  </r>
  <r>
    <s v="June 2010"/>
    <n v="60"/>
    <x v="3"/>
    <x v="3"/>
    <x v="0"/>
    <x v="0"/>
    <x v="4"/>
    <x v="0"/>
    <x v="0"/>
    <x v="0"/>
    <x v="0"/>
    <x v="2"/>
    <x v="0"/>
    <x v="3"/>
    <x v="6"/>
    <x v="12"/>
    <x v="21"/>
    <x v="6"/>
    <x v="0"/>
    <x v="2"/>
    <x v="2"/>
    <x v="0"/>
    <x v="0"/>
  </r>
  <r>
    <s v="June 2010"/>
    <n v="60"/>
    <x v="3"/>
    <x v="4"/>
    <x v="0"/>
    <x v="0"/>
    <x v="3"/>
    <x v="0"/>
    <x v="0"/>
    <x v="0"/>
    <x v="0"/>
    <x v="2"/>
    <x v="0"/>
    <x v="3"/>
    <x v="6"/>
    <x v="13"/>
    <x v="16"/>
    <x v="6"/>
    <x v="0"/>
    <x v="2"/>
    <x v="2"/>
    <x v="0"/>
    <x v="0"/>
  </r>
  <r>
    <s v="June 2010"/>
    <n v="60"/>
    <x v="3"/>
    <x v="5"/>
    <x v="0"/>
    <x v="0"/>
    <x v="2"/>
    <x v="0"/>
    <x v="0"/>
    <x v="0"/>
    <x v="0"/>
    <x v="2"/>
    <x v="0"/>
    <x v="3"/>
    <x v="6"/>
    <x v="13"/>
    <x v="21"/>
    <x v="6"/>
    <x v="0"/>
    <x v="2"/>
    <x v="2"/>
    <x v="0"/>
    <x v="0"/>
  </r>
  <r>
    <s v="June 2010"/>
    <n v="60"/>
    <x v="3"/>
    <x v="6"/>
    <x v="0"/>
    <x v="0"/>
    <x v="0"/>
    <x v="0"/>
    <x v="0"/>
    <x v="0"/>
    <x v="0"/>
    <x v="2"/>
    <x v="0"/>
    <x v="3"/>
    <x v="6"/>
    <x v="13"/>
    <x v="16"/>
    <x v="6"/>
    <x v="0"/>
    <x v="2"/>
    <x v="2"/>
    <x v="0"/>
    <x v="0"/>
  </r>
  <r>
    <s v="June 2010"/>
    <n v="60"/>
    <x v="3"/>
    <x v="7"/>
    <x v="0"/>
    <x v="0"/>
    <x v="1"/>
    <x v="0"/>
    <x v="0"/>
    <x v="0"/>
    <x v="0"/>
    <x v="2"/>
    <x v="1"/>
    <x v="3"/>
    <x v="4"/>
    <x v="12"/>
    <x v="17"/>
    <x v="7"/>
    <x v="0"/>
    <x v="2"/>
    <x v="2"/>
    <x v="0"/>
    <x v="0"/>
  </r>
  <r>
    <s v="June 2010"/>
    <n v="60"/>
    <x v="3"/>
    <x v="8"/>
    <x v="0"/>
    <x v="0"/>
    <x v="0"/>
    <x v="0"/>
    <x v="0"/>
    <x v="0"/>
    <x v="0"/>
    <x v="2"/>
    <x v="1"/>
    <x v="3"/>
    <x v="4"/>
    <x v="12"/>
    <x v="19"/>
    <x v="7"/>
    <x v="0"/>
    <x v="2"/>
    <x v="2"/>
    <x v="0"/>
    <x v="0"/>
  </r>
  <r>
    <s v="June 2010"/>
    <n v="60"/>
    <x v="3"/>
    <x v="9"/>
    <x v="0"/>
    <x v="0"/>
    <x v="3"/>
    <x v="0"/>
    <x v="0"/>
    <x v="0"/>
    <x v="0"/>
    <x v="2"/>
    <x v="1"/>
    <x v="3"/>
    <x v="4"/>
    <x v="12"/>
    <x v="21"/>
    <x v="7"/>
    <x v="0"/>
    <x v="2"/>
    <x v="2"/>
    <x v="0"/>
    <x v="0"/>
  </r>
  <r>
    <s v="June 2010"/>
    <n v="60"/>
    <x v="3"/>
    <x v="10"/>
    <x v="0"/>
    <x v="0"/>
    <x v="3"/>
    <x v="0"/>
    <x v="0"/>
    <x v="0"/>
    <x v="0"/>
    <x v="2"/>
    <x v="1"/>
    <x v="3"/>
    <x v="4"/>
    <x v="12"/>
    <x v="21"/>
    <x v="7"/>
    <x v="0"/>
    <x v="2"/>
    <x v="2"/>
    <x v="0"/>
    <x v="0"/>
  </r>
  <r>
    <s v="June 2010"/>
    <n v="60"/>
    <x v="3"/>
    <x v="11"/>
    <x v="0"/>
    <x v="0"/>
    <x v="1"/>
    <x v="0"/>
    <x v="0"/>
    <x v="0"/>
    <x v="0"/>
    <x v="2"/>
    <x v="1"/>
    <x v="3"/>
    <x v="4"/>
    <x v="12"/>
    <x v="19"/>
    <x v="7"/>
    <x v="0"/>
    <x v="2"/>
    <x v="2"/>
    <x v="0"/>
    <x v="0"/>
  </r>
  <r>
    <s v="June 2010"/>
    <n v="60"/>
    <x v="3"/>
    <x v="12"/>
    <x v="0"/>
    <x v="0"/>
    <x v="1"/>
    <x v="0"/>
    <x v="0"/>
    <x v="0"/>
    <x v="0"/>
    <x v="2"/>
    <x v="2"/>
    <x v="3"/>
    <x v="3"/>
    <x v="12"/>
    <x v="15"/>
    <x v="6"/>
    <x v="0"/>
    <x v="2"/>
    <x v="2"/>
    <x v="0"/>
    <x v="0"/>
  </r>
  <r>
    <s v="June 2010"/>
    <n v="60"/>
    <x v="3"/>
    <x v="13"/>
    <x v="0"/>
    <x v="0"/>
    <x v="2"/>
    <x v="0"/>
    <x v="0"/>
    <x v="0"/>
    <x v="0"/>
    <x v="2"/>
    <x v="2"/>
    <x v="3"/>
    <x v="3"/>
    <x v="13"/>
    <x v="21"/>
    <x v="6"/>
    <x v="0"/>
    <x v="2"/>
    <x v="2"/>
    <x v="0"/>
    <x v="0"/>
  </r>
  <r>
    <s v="June 2010"/>
    <n v="60"/>
    <x v="3"/>
    <x v="14"/>
    <x v="0"/>
    <x v="0"/>
    <x v="0"/>
    <x v="0"/>
    <x v="0"/>
    <x v="0"/>
    <x v="0"/>
    <x v="2"/>
    <x v="2"/>
    <x v="3"/>
    <x v="3"/>
    <x v="13"/>
    <x v="20"/>
    <x v="6"/>
    <x v="0"/>
    <x v="2"/>
    <x v="2"/>
    <x v="0"/>
    <x v="0"/>
  </r>
  <r>
    <s v="June 2010"/>
    <n v="60"/>
    <x v="3"/>
    <x v="15"/>
    <x v="0"/>
    <x v="0"/>
    <x v="3"/>
    <x v="0"/>
    <x v="0"/>
    <x v="0"/>
    <x v="0"/>
    <x v="2"/>
    <x v="2"/>
    <x v="3"/>
    <x v="3"/>
    <x v="13"/>
    <x v="21"/>
    <x v="6"/>
    <x v="0"/>
    <x v="2"/>
    <x v="2"/>
    <x v="0"/>
    <x v="0"/>
  </r>
  <r>
    <s v="June 2010"/>
    <n v="60"/>
    <x v="3"/>
    <x v="16"/>
    <x v="0"/>
    <x v="0"/>
    <x v="3"/>
    <x v="0"/>
    <x v="0"/>
    <x v="0"/>
    <x v="0"/>
    <x v="2"/>
    <x v="2"/>
    <x v="3"/>
    <x v="3"/>
    <x v="13"/>
    <x v="23"/>
    <x v="6"/>
    <x v="0"/>
    <x v="2"/>
    <x v="2"/>
    <x v="0"/>
    <x v="0"/>
  </r>
  <r>
    <s v="June 2010"/>
    <n v="60"/>
    <x v="3"/>
    <x v="17"/>
    <x v="0"/>
    <x v="0"/>
    <x v="1"/>
    <x v="0"/>
    <x v="0"/>
    <x v="0"/>
    <x v="0"/>
    <x v="2"/>
    <x v="2"/>
    <x v="3"/>
    <x v="3"/>
    <x v="12"/>
    <x v="23"/>
    <x v="6"/>
    <x v="0"/>
    <x v="2"/>
    <x v="2"/>
    <x v="0"/>
    <x v="0"/>
  </r>
  <r>
    <s v="June 2010"/>
    <n v="60"/>
    <x v="3"/>
    <x v="18"/>
    <x v="0"/>
    <x v="0"/>
    <x v="1"/>
    <x v="0"/>
    <x v="0"/>
    <x v="0"/>
    <x v="0"/>
    <x v="2"/>
    <x v="2"/>
    <x v="3"/>
    <x v="3"/>
    <x v="13"/>
    <x v="21"/>
    <x v="6"/>
    <x v="0"/>
    <x v="2"/>
    <x v="2"/>
    <x v="0"/>
    <x v="0"/>
  </r>
  <r>
    <s v="June 2010"/>
    <n v="60"/>
    <x v="3"/>
    <x v="19"/>
    <x v="0"/>
    <x v="0"/>
    <x v="4"/>
    <x v="0"/>
    <x v="0"/>
    <x v="0"/>
    <x v="0"/>
    <x v="2"/>
    <x v="2"/>
    <x v="3"/>
    <x v="3"/>
    <x v="13"/>
    <x v="21"/>
    <x v="6"/>
    <x v="0"/>
    <x v="2"/>
    <x v="2"/>
    <x v="0"/>
    <x v="0"/>
  </r>
  <r>
    <s v="June 2010"/>
    <n v="60"/>
    <x v="3"/>
    <x v="20"/>
    <x v="0"/>
    <x v="0"/>
    <x v="4"/>
    <x v="0"/>
    <x v="0"/>
    <x v="0"/>
    <x v="0"/>
    <x v="2"/>
    <x v="3"/>
    <x v="3"/>
    <x v="5"/>
    <x v="13"/>
    <x v="16"/>
    <x v="6"/>
    <x v="0"/>
    <x v="2"/>
    <x v="2"/>
    <x v="0"/>
    <x v="0"/>
  </r>
  <r>
    <s v="June 2010"/>
    <n v="60"/>
    <x v="3"/>
    <x v="21"/>
    <x v="0"/>
    <x v="0"/>
    <x v="0"/>
    <x v="0"/>
    <x v="0"/>
    <x v="0"/>
    <x v="0"/>
    <x v="2"/>
    <x v="3"/>
    <x v="3"/>
    <x v="5"/>
    <x v="14"/>
    <x v="17"/>
    <x v="6"/>
    <x v="0"/>
    <x v="2"/>
    <x v="2"/>
    <x v="0"/>
    <x v="0"/>
  </r>
  <r>
    <s v="June 2010"/>
    <n v="60"/>
    <x v="3"/>
    <x v="22"/>
    <x v="0"/>
    <x v="0"/>
    <x v="2"/>
    <x v="0"/>
    <x v="0"/>
    <x v="0"/>
    <x v="0"/>
    <x v="2"/>
    <x v="3"/>
    <x v="3"/>
    <x v="5"/>
    <x v="12"/>
    <x v="15"/>
    <x v="6"/>
    <x v="0"/>
    <x v="2"/>
    <x v="2"/>
    <x v="0"/>
    <x v="0"/>
  </r>
  <r>
    <s v="June 2010"/>
    <n v="60"/>
    <x v="3"/>
    <x v="23"/>
    <x v="0"/>
    <x v="0"/>
    <x v="1"/>
    <x v="0"/>
    <x v="0"/>
    <x v="0"/>
    <x v="0"/>
    <x v="2"/>
    <x v="3"/>
    <x v="3"/>
    <x v="5"/>
    <x v="14"/>
    <x v="17"/>
    <x v="6"/>
    <x v="0"/>
    <x v="2"/>
    <x v="2"/>
    <x v="0"/>
    <x v="0"/>
  </r>
  <r>
    <s v="June 2010"/>
    <n v="60"/>
    <x v="3"/>
    <x v="24"/>
    <x v="0"/>
    <x v="0"/>
    <x v="4"/>
    <x v="0"/>
    <x v="0"/>
    <x v="0"/>
    <x v="0"/>
    <x v="2"/>
    <x v="3"/>
    <x v="3"/>
    <x v="5"/>
    <x v="13"/>
    <x v="21"/>
    <x v="6"/>
    <x v="0"/>
    <x v="2"/>
    <x v="2"/>
    <x v="0"/>
    <x v="0"/>
  </r>
  <r>
    <s v="June 2010"/>
    <n v="60"/>
    <x v="3"/>
    <x v="25"/>
    <x v="0"/>
    <x v="0"/>
    <x v="3"/>
    <x v="0"/>
    <x v="0"/>
    <x v="0"/>
    <x v="0"/>
    <x v="2"/>
    <x v="3"/>
    <x v="3"/>
    <x v="5"/>
    <x v="14"/>
    <x v="17"/>
    <x v="6"/>
    <x v="0"/>
    <x v="2"/>
    <x v="2"/>
    <x v="0"/>
    <x v="0"/>
  </r>
  <r>
    <s v="June 2010"/>
    <n v="60"/>
    <x v="3"/>
    <x v="26"/>
    <x v="0"/>
    <x v="0"/>
    <x v="4"/>
    <x v="0"/>
    <x v="0"/>
    <x v="0"/>
    <x v="0"/>
    <x v="2"/>
    <x v="3"/>
    <x v="3"/>
    <x v="5"/>
    <x v="12"/>
    <x v="16"/>
    <x v="6"/>
    <x v="0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October 2010"/>
    <n v="61"/>
    <x v="0"/>
    <x v="0"/>
    <x v="0"/>
    <x v="0"/>
    <x v="3"/>
    <x v="0"/>
    <x v="0"/>
    <x v="0"/>
    <x v="0"/>
    <x v="2"/>
    <x v="0"/>
    <x v="3"/>
    <x v="5"/>
    <x v="13"/>
    <x v="20"/>
    <x v="6"/>
    <x v="0"/>
    <x v="2"/>
    <x v="2"/>
    <x v="0"/>
    <x v="0"/>
  </r>
  <r>
    <s v="October 2010"/>
    <n v="61"/>
    <x v="0"/>
    <x v="1"/>
    <x v="0"/>
    <x v="0"/>
    <x v="4"/>
    <x v="0"/>
    <x v="0"/>
    <x v="0"/>
    <x v="0"/>
    <x v="2"/>
    <x v="0"/>
    <x v="3"/>
    <x v="5"/>
    <x v="12"/>
    <x v="20"/>
    <x v="6"/>
    <x v="0"/>
    <x v="2"/>
    <x v="2"/>
    <x v="0"/>
    <x v="0"/>
  </r>
  <r>
    <s v="October 2010"/>
    <n v="61"/>
    <x v="0"/>
    <x v="2"/>
    <x v="0"/>
    <x v="0"/>
    <x v="4"/>
    <x v="0"/>
    <x v="0"/>
    <x v="0"/>
    <x v="0"/>
    <x v="2"/>
    <x v="0"/>
    <x v="3"/>
    <x v="5"/>
    <x v="12"/>
    <x v="18"/>
    <x v="6"/>
    <x v="0"/>
    <x v="2"/>
    <x v="2"/>
    <x v="0"/>
    <x v="0"/>
  </r>
  <r>
    <s v="October 2010"/>
    <n v="61"/>
    <x v="0"/>
    <x v="3"/>
    <x v="0"/>
    <x v="0"/>
    <x v="3"/>
    <x v="0"/>
    <x v="0"/>
    <x v="0"/>
    <x v="0"/>
    <x v="2"/>
    <x v="0"/>
    <x v="3"/>
    <x v="5"/>
    <x v="14"/>
    <x v="17"/>
    <x v="6"/>
    <x v="0"/>
    <x v="2"/>
    <x v="2"/>
    <x v="0"/>
    <x v="0"/>
  </r>
  <r>
    <s v="October 2010"/>
    <n v="61"/>
    <x v="0"/>
    <x v="4"/>
    <x v="0"/>
    <x v="0"/>
    <x v="2"/>
    <x v="0"/>
    <x v="0"/>
    <x v="0"/>
    <x v="0"/>
    <x v="2"/>
    <x v="0"/>
    <x v="3"/>
    <x v="5"/>
    <x v="12"/>
    <x v="18"/>
    <x v="6"/>
    <x v="0"/>
    <x v="2"/>
    <x v="2"/>
    <x v="0"/>
    <x v="0"/>
  </r>
  <r>
    <s v="October 2010"/>
    <n v="61"/>
    <x v="0"/>
    <x v="5"/>
    <x v="0"/>
    <x v="0"/>
    <x v="0"/>
    <x v="0"/>
    <x v="0"/>
    <x v="0"/>
    <x v="0"/>
    <x v="2"/>
    <x v="0"/>
    <x v="3"/>
    <x v="5"/>
    <x v="13"/>
    <x v="16"/>
    <x v="6"/>
    <x v="0"/>
    <x v="2"/>
    <x v="2"/>
    <x v="0"/>
    <x v="0"/>
  </r>
  <r>
    <s v="October 2010"/>
    <n v="61"/>
    <x v="0"/>
    <x v="6"/>
    <x v="0"/>
    <x v="0"/>
    <x v="1"/>
    <x v="0"/>
    <x v="0"/>
    <x v="0"/>
    <x v="0"/>
    <x v="2"/>
    <x v="1"/>
    <x v="3"/>
    <x v="3"/>
    <x v="12"/>
    <x v="15"/>
    <x v="6"/>
    <x v="0"/>
    <x v="2"/>
    <x v="2"/>
    <x v="0"/>
    <x v="0"/>
  </r>
  <r>
    <s v="October 2010"/>
    <n v="61"/>
    <x v="0"/>
    <x v="7"/>
    <x v="0"/>
    <x v="0"/>
    <x v="0"/>
    <x v="0"/>
    <x v="0"/>
    <x v="0"/>
    <x v="0"/>
    <x v="2"/>
    <x v="1"/>
    <x v="3"/>
    <x v="3"/>
    <x v="13"/>
    <x v="23"/>
    <x v="6"/>
    <x v="0"/>
    <x v="2"/>
    <x v="2"/>
    <x v="0"/>
    <x v="0"/>
  </r>
  <r>
    <s v="October 2010"/>
    <n v="61"/>
    <x v="0"/>
    <x v="8"/>
    <x v="0"/>
    <x v="0"/>
    <x v="2"/>
    <x v="0"/>
    <x v="0"/>
    <x v="0"/>
    <x v="0"/>
    <x v="2"/>
    <x v="1"/>
    <x v="3"/>
    <x v="3"/>
    <x v="13"/>
    <x v="20"/>
    <x v="6"/>
    <x v="0"/>
    <x v="2"/>
    <x v="2"/>
    <x v="0"/>
    <x v="0"/>
  </r>
  <r>
    <s v="October 2010"/>
    <n v="61"/>
    <x v="0"/>
    <x v="9"/>
    <x v="0"/>
    <x v="0"/>
    <x v="1"/>
    <x v="0"/>
    <x v="0"/>
    <x v="0"/>
    <x v="0"/>
    <x v="2"/>
    <x v="1"/>
    <x v="3"/>
    <x v="3"/>
    <x v="13"/>
    <x v="16"/>
    <x v="6"/>
    <x v="0"/>
    <x v="2"/>
    <x v="2"/>
    <x v="0"/>
    <x v="0"/>
  </r>
  <r>
    <s v="October 2010"/>
    <n v="61"/>
    <x v="0"/>
    <x v="10"/>
    <x v="0"/>
    <x v="0"/>
    <x v="4"/>
    <x v="0"/>
    <x v="0"/>
    <x v="0"/>
    <x v="0"/>
    <x v="2"/>
    <x v="1"/>
    <x v="3"/>
    <x v="3"/>
    <x v="13"/>
    <x v="23"/>
    <x v="6"/>
    <x v="0"/>
    <x v="2"/>
    <x v="2"/>
    <x v="0"/>
    <x v="0"/>
  </r>
  <r>
    <s v="October 2010"/>
    <n v="61"/>
    <x v="0"/>
    <x v="11"/>
    <x v="0"/>
    <x v="0"/>
    <x v="2"/>
    <x v="0"/>
    <x v="0"/>
    <x v="0"/>
    <x v="0"/>
    <x v="2"/>
    <x v="1"/>
    <x v="3"/>
    <x v="3"/>
    <x v="13"/>
    <x v="19"/>
    <x v="6"/>
    <x v="0"/>
    <x v="2"/>
    <x v="2"/>
    <x v="0"/>
    <x v="0"/>
  </r>
  <r>
    <s v="October 2010"/>
    <n v="61"/>
    <x v="0"/>
    <x v="12"/>
    <x v="0"/>
    <x v="0"/>
    <x v="4"/>
    <x v="0"/>
    <x v="0"/>
    <x v="0"/>
    <x v="0"/>
    <x v="2"/>
    <x v="1"/>
    <x v="3"/>
    <x v="3"/>
    <x v="13"/>
    <x v="16"/>
    <x v="6"/>
    <x v="0"/>
    <x v="2"/>
    <x v="2"/>
    <x v="0"/>
    <x v="0"/>
  </r>
  <r>
    <s v="October 2010"/>
    <n v="61"/>
    <x v="0"/>
    <x v="13"/>
    <x v="0"/>
    <x v="0"/>
    <x v="4"/>
    <x v="0"/>
    <x v="0"/>
    <x v="0"/>
    <x v="0"/>
    <x v="2"/>
    <x v="2"/>
    <x v="3"/>
    <x v="4"/>
    <x v="12"/>
    <x v="15"/>
    <x v="7"/>
    <x v="0"/>
    <x v="2"/>
    <x v="2"/>
    <x v="0"/>
    <x v="0"/>
  </r>
  <r>
    <s v="October 2010"/>
    <n v="61"/>
    <x v="0"/>
    <x v="14"/>
    <x v="0"/>
    <x v="0"/>
    <x v="0"/>
    <x v="0"/>
    <x v="0"/>
    <x v="0"/>
    <x v="0"/>
    <x v="2"/>
    <x v="2"/>
    <x v="3"/>
    <x v="4"/>
    <x v="13"/>
    <x v="20"/>
    <x v="7"/>
    <x v="0"/>
    <x v="2"/>
    <x v="2"/>
    <x v="0"/>
    <x v="0"/>
  </r>
  <r>
    <s v="October 2010"/>
    <n v="61"/>
    <x v="0"/>
    <x v="15"/>
    <x v="0"/>
    <x v="0"/>
    <x v="3"/>
    <x v="0"/>
    <x v="0"/>
    <x v="0"/>
    <x v="0"/>
    <x v="2"/>
    <x v="2"/>
    <x v="3"/>
    <x v="4"/>
    <x v="12"/>
    <x v="24"/>
    <x v="7"/>
    <x v="0"/>
    <x v="2"/>
    <x v="2"/>
    <x v="0"/>
    <x v="0"/>
  </r>
  <r>
    <s v="October 2010"/>
    <n v="61"/>
    <x v="0"/>
    <x v="16"/>
    <x v="0"/>
    <x v="0"/>
    <x v="3"/>
    <x v="0"/>
    <x v="0"/>
    <x v="0"/>
    <x v="0"/>
    <x v="2"/>
    <x v="2"/>
    <x v="3"/>
    <x v="4"/>
    <x v="12"/>
    <x v="23"/>
    <x v="7"/>
    <x v="0"/>
    <x v="2"/>
    <x v="2"/>
    <x v="0"/>
    <x v="0"/>
  </r>
  <r>
    <s v="October 2010"/>
    <n v="61"/>
    <x v="0"/>
    <x v="17"/>
    <x v="0"/>
    <x v="0"/>
    <x v="1"/>
    <x v="0"/>
    <x v="0"/>
    <x v="0"/>
    <x v="0"/>
    <x v="2"/>
    <x v="2"/>
    <x v="3"/>
    <x v="4"/>
    <x v="12"/>
    <x v="18"/>
    <x v="7"/>
    <x v="0"/>
    <x v="2"/>
    <x v="2"/>
    <x v="0"/>
    <x v="0"/>
  </r>
  <r>
    <s v="October 2010"/>
    <n v="61"/>
    <x v="0"/>
    <x v="18"/>
    <x v="0"/>
    <x v="0"/>
    <x v="4"/>
    <x v="0"/>
    <x v="0"/>
    <x v="0"/>
    <x v="0"/>
    <x v="2"/>
    <x v="2"/>
    <x v="3"/>
    <x v="4"/>
    <x v="12"/>
    <x v="18"/>
    <x v="7"/>
    <x v="0"/>
    <x v="2"/>
    <x v="2"/>
    <x v="0"/>
    <x v="0"/>
  </r>
  <r>
    <s v="October 2010"/>
    <n v="61"/>
    <x v="0"/>
    <x v="19"/>
    <x v="0"/>
    <x v="0"/>
    <x v="3"/>
    <x v="0"/>
    <x v="0"/>
    <x v="0"/>
    <x v="0"/>
    <x v="2"/>
    <x v="3"/>
    <x v="3"/>
    <x v="6"/>
    <x v="12"/>
    <x v="15"/>
    <x v="6"/>
    <x v="0"/>
    <x v="2"/>
    <x v="2"/>
    <x v="0"/>
    <x v="0"/>
  </r>
  <r>
    <s v="October 2010"/>
    <n v="61"/>
    <x v="0"/>
    <x v="20"/>
    <x v="0"/>
    <x v="0"/>
    <x v="2"/>
    <x v="0"/>
    <x v="0"/>
    <x v="0"/>
    <x v="0"/>
    <x v="2"/>
    <x v="3"/>
    <x v="3"/>
    <x v="6"/>
    <x v="13"/>
    <x v="20"/>
    <x v="6"/>
    <x v="0"/>
    <x v="2"/>
    <x v="2"/>
    <x v="0"/>
    <x v="0"/>
  </r>
  <r>
    <s v="October 2010"/>
    <n v="61"/>
    <x v="0"/>
    <x v="21"/>
    <x v="0"/>
    <x v="0"/>
    <x v="0"/>
    <x v="0"/>
    <x v="0"/>
    <x v="0"/>
    <x v="0"/>
    <x v="2"/>
    <x v="3"/>
    <x v="3"/>
    <x v="6"/>
    <x v="13"/>
    <x v="21"/>
    <x v="6"/>
    <x v="0"/>
    <x v="2"/>
    <x v="2"/>
    <x v="0"/>
    <x v="0"/>
  </r>
  <r>
    <s v="October 2010"/>
    <n v="61"/>
    <x v="0"/>
    <x v="22"/>
    <x v="0"/>
    <x v="0"/>
    <x v="2"/>
    <x v="0"/>
    <x v="0"/>
    <x v="0"/>
    <x v="0"/>
    <x v="2"/>
    <x v="3"/>
    <x v="3"/>
    <x v="6"/>
    <x v="13"/>
    <x v="16"/>
    <x v="6"/>
    <x v="0"/>
    <x v="2"/>
    <x v="2"/>
    <x v="0"/>
    <x v="0"/>
  </r>
  <r>
    <s v="October 2010"/>
    <n v="61"/>
    <x v="0"/>
    <x v="23"/>
    <x v="0"/>
    <x v="0"/>
    <x v="2"/>
    <x v="0"/>
    <x v="0"/>
    <x v="0"/>
    <x v="0"/>
    <x v="2"/>
    <x v="3"/>
    <x v="3"/>
    <x v="6"/>
    <x v="14"/>
    <x v="17"/>
    <x v="6"/>
    <x v="0"/>
    <x v="2"/>
    <x v="2"/>
    <x v="0"/>
    <x v="0"/>
  </r>
  <r>
    <s v="October 2010"/>
    <n v="61"/>
    <x v="0"/>
    <x v="24"/>
    <x v="0"/>
    <x v="0"/>
    <x v="4"/>
    <x v="0"/>
    <x v="0"/>
    <x v="0"/>
    <x v="0"/>
    <x v="2"/>
    <x v="3"/>
    <x v="3"/>
    <x v="6"/>
    <x v="13"/>
    <x v="24"/>
    <x v="6"/>
    <x v="0"/>
    <x v="2"/>
    <x v="2"/>
    <x v="0"/>
    <x v="0"/>
  </r>
  <r>
    <s v="October 2010"/>
    <n v="61"/>
    <x v="0"/>
    <x v="25"/>
    <x v="0"/>
    <x v="0"/>
    <x v="0"/>
    <x v="0"/>
    <x v="0"/>
    <x v="0"/>
    <x v="0"/>
    <x v="2"/>
    <x v="3"/>
    <x v="3"/>
    <x v="6"/>
    <x v="12"/>
    <x v="20"/>
    <x v="6"/>
    <x v="0"/>
    <x v="2"/>
    <x v="2"/>
    <x v="0"/>
    <x v="0"/>
  </r>
  <r>
    <s v="October 2010"/>
    <n v="61"/>
    <x v="0"/>
    <x v="26"/>
    <x v="0"/>
    <x v="0"/>
    <x v="4"/>
    <x v="0"/>
    <x v="0"/>
    <x v="0"/>
    <x v="0"/>
    <x v="2"/>
    <x v="3"/>
    <x v="3"/>
    <x v="6"/>
    <x v="13"/>
    <x v="16"/>
    <x v="6"/>
    <x v="0"/>
    <x v="2"/>
    <x v="2"/>
    <x v="0"/>
    <x v="0"/>
  </r>
  <r>
    <s v="October 2010"/>
    <n v="61"/>
    <x v="1"/>
    <x v="0"/>
    <x v="0"/>
    <x v="0"/>
    <x v="3"/>
    <x v="0"/>
    <x v="0"/>
    <x v="0"/>
    <x v="0"/>
    <x v="1"/>
    <x v="4"/>
    <x v="3"/>
    <x v="2"/>
    <x v="7"/>
    <x v="22"/>
    <x v="4"/>
    <x v="0"/>
    <x v="2"/>
    <x v="2"/>
    <x v="0"/>
    <x v="0"/>
  </r>
  <r>
    <s v="October 2010"/>
    <n v="61"/>
    <x v="1"/>
    <x v="1"/>
    <x v="0"/>
    <x v="0"/>
    <x v="2"/>
    <x v="0"/>
    <x v="0"/>
    <x v="0"/>
    <x v="0"/>
    <x v="1"/>
    <x v="4"/>
    <x v="3"/>
    <x v="2"/>
    <x v="10"/>
    <x v="7"/>
    <x v="4"/>
    <x v="0"/>
    <x v="2"/>
    <x v="2"/>
    <x v="0"/>
    <x v="0"/>
  </r>
  <r>
    <s v="October 2010"/>
    <n v="61"/>
    <x v="1"/>
    <x v="2"/>
    <x v="0"/>
    <x v="0"/>
    <x v="1"/>
    <x v="0"/>
    <x v="0"/>
    <x v="0"/>
    <x v="0"/>
    <x v="1"/>
    <x v="4"/>
    <x v="3"/>
    <x v="2"/>
    <x v="6"/>
    <x v="22"/>
    <x v="4"/>
    <x v="1"/>
    <x v="2"/>
    <x v="2"/>
    <x v="0"/>
    <x v="0"/>
  </r>
  <r>
    <s v="October 2010"/>
    <n v="61"/>
    <x v="1"/>
    <x v="3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s v="October 2010"/>
    <n v="61"/>
    <x v="1"/>
    <x v="4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s v="October 2010"/>
    <n v="61"/>
    <x v="1"/>
    <x v="5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s v="October 2010"/>
    <n v="61"/>
    <x v="1"/>
    <x v="6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s v="October 2010"/>
    <n v="61"/>
    <x v="1"/>
    <x v="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s v="October 2010"/>
    <n v="61"/>
    <x v="1"/>
    <x v="8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s v="October 2010"/>
    <n v="61"/>
    <x v="1"/>
    <x v="9"/>
    <x v="0"/>
    <x v="0"/>
    <x v="0"/>
    <x v="0"/>
    <x v="0"/>
    <x v="0"/>
    <x v="0"/>
    <x v="1"/>
    <x v="4"/>
    <x v="3"/>
    <x v="2"/>
    <x v="6"/>
    <x v="22"/>
    <x v="4"/>
    <x v="3"/>
    <x v="2"/>
    <x v="2"/>
    <x v="0"/>
    <x v="0"/>
  </r>
  <r>
    <s v="October 2010"/>
    <n v="61"/>
    <x v="1"/>
    <x v="10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s v="October 2010"/>
    <n v="61"/>
    <x v="1"/>
    <x v="11"/>
    <x v="0"/>
    <x v="0"/>
    <x v="0"/>
    <x v="0"/>
    <x v="0"/>
    <x v="0"/>
    <x v="0"/>
    <x v="1"/>
    <x v="4"/>
    <x v="3"/>
    <x v="2"/>
    <x v="11"/>
    <x v="22"/>
    <x v="4"/>
    <x v="0"/>
    <x v="2"/>
    <x v="2"/>
    <x v="0"/>
    <x v="0"/>
  </r>
  <r>
    <s v="October 2010"/>
    <n v="61"/>
    <x v="1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October 2010"/>
    <n v="61"/>
    <x v="1"/>
    <x v="13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s v="October 2010"/>
    <n v="61"/>
    <x v="1"/>
    <x v="14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s v="October 2010"/>
    <n v="61"/>
    <x v="1"/>
    <x v="15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s v="October 2010"/>
    <n v="61"/>
    <x v="1"/>
    <x v="16"/>
    <x v="0"/>
    <x v="0"/>
    <x v="0"/>
    <x v="0"/>
    <x v="0"/>
    <x v="0"/>
    <x v="0"/>
    <x v="1"/>
    <x v="4"/>
    <x v="3"/>
    <x v="2"/>
    <x v="4"/>
    <x v="8"/>
    <x v="4"/>
    <x v="0"/>
    <x v="2"/>
    <x v="2"/>
    <x v="0"/>
    <x v="0"/>
  </r>
  <r>
    <s v="October 2010"/>
    <n v="61"/>
    <x v="1"/>
    <x v="1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s v="October 2010"/>
    <n v="61"/>
    <x v="1"/>
    <x v="18"/>
    <x v="0"/>
    <x v="0"/>
    <x v="3"/>
    <x v="0"/>
    <x v="0"/>
    <x v="0"/>
    <x v="0"/>
    <x v="1"/>
    <x v="4"/>
    <x v="3"/>
    <x v="2"/>
    <x v="8"/>
    <x v="11"/>
    <x v="5"/>
    <x v="3"/>
    <x v="2"/>
    <x v="2"/>
    <x v="0"/>
    <x v="0"/>
  </r>
  <r>
    <s v="October 2010"/>
    <n v="61"/>
    <x v="1"/>
    <x v="19"/>
    <x v="0"/>
    <x v="0"/>
    <x v="1"/>
    <x v="0"/>
    <x v="0"/>
    <x v="0"/>
    <x v="0"/>
    <x v="1"/>
    <x v="4"/>
    <x v="3"/>
    <x v="2"/>
    <x v="8"/>
    <x v="5"/>
    <x v="4"/>
    <x v="2"/>
    <x v="2"/>
    <x v="2"/>
    <x v="0"/>
    <x v="0"/>
  </r>
  <r>
    <s v="October 2010"/>
    <n v="61"/>
    <x v="1"/>
    <x v="20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s v="October 2010"/>
    <n v="61"/>
    <x v="1"/>
    <x v="21"/>
    <x v="0"/>
    <x v="0"/>
    <x v="1"/>
    <x v="0"/>
    <x v="0"/>
    <x v="0"/>
    <x v="0"/>
    <x v="1"/>
    <x v="4"/>
    <x v="3"/>
    <x v="2"/>
    <x v="8"/>
    <x v="11"/>
    <x v="5"/>
    <x v="0"/>
    <x v="2"/>
    <x v="2"/>
    <x v="0"/>
    <x v="0"/>
  </r>
  <r>
    <s v="October 2010"/>
    <n v="61"/>
    <x v="1"/>
    <x v="22"/>
    <x v="0"/>
    <x v="0"/>
    <x v="3"/>
    <x v="0"/>
    <x v="0"/>
    <x v="0"/>
    <x v="0"/>
    <x v="1"/>
    <x v="4"/>
    <x v="3"/>
    <x v="2"/>
    <x v="5"/>
    <x v="3"/>
    <x v="4"/>
    <x v="4"/>
    <x v="2"/>
    <x v="2"/>
    <x v="0"/>
    <x v="0"/>
  </r>
  <r>
    <s v="October 2010"/>
    <n v="61"/>
    <x v="1"/>
    <x v="23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October 2010"/>
    <n v="61"/>
    <x v="1"/>
    <x v="24"/>
    <x v="0"/>
    <x v="0"/>
    <x v="3"/>
    <x v="0"/>
    <x v="0"/>
    <x v="0"/>
    <x v="0"/>
    <x v="1"/>
    <x v="4"/>
    <x v="3"/>
    <x v="2"/>
    <x v="11"/>
    <x v="22"/>
    <x v="4"/>
    <x v="0"/>
    <x v="2"/>
    <x v="2"/>
    <x v="0"/>
    <x v="0"/>
  </r>
  <r>
    <s v="October 2010"/>
    <n v="61"/>
    <x v="2"/>
    <x v="0"/>
    <x v="0"/>
    <x v="0"/>
    <x v="0"/>
    <x v="0"/>
    <x v="0"/>
    <x v="0"/>
    <x v="0"/>
    <x v="0"/>
    <x v="0"/>
    <x v="3"/>
    <x v="14"/>
    <x v="1"/>
    <x v="1"/>
    <x v="2"/>
    <x v="0"/>
    <x v="3"/>
    <x v="5"/>
    <x v="0"/>
    <x v="0"/>
  </r>
  <r>
    <s v="October 2010"/>
    <n v="61"/>
    <x v="2"/>
    <x v="1"/>
    <x v="0"/>
    <x v="0"/>
    <x v="2"/>
    <x v="0"/>
    <x v="0"/>
    <x v="0"/>
    <x v="0"/>
    <x v="0"/>
    <x v="0"/>
    <x v="3"/>
    <x v="14"/>
    <x v="0"/>
    <x v="1"/>
    <x v="3"/>
    <x v="0"/>
    <x v="3"/>
    <x v="5"/>
    <x v="0"/>
    <x v="0"/>
  </r>
  <r>
    <s v="October 2010"/>
    <n v="61"/>
    <x v="2"/>
    <x v="2"/>
    <x v="0"/>
    <x v="0"/>
    <x v="0"/>
    <x v="0"/>
    <x v="0"/>
    <x v="0"/>
    <x v="0"/>
    <x v="0"/>
    <x v="0"/>
    <x v="3"/>
    <x v="14"/>
    <x v="0"/>
    <x v="0"/>
    <x v="2"/>
    <x v="0"/>
    <x v="3"/>
    <x v="5"/>
    <x v="0"/>
    <x v="0"/>
  </r>
  <r>
    <s v="October 2010"/>
    <n v="61"/>
    <x v="2"/>
    <x v="3"/>
    <x v="0"/>
    <x v="0"/>
    <x v="1"/>
    <x v="0"/>
    <x v="0"/>
    <x v="0"/>
    <x v="0"/>
    <x v="0"/>
    <x v="0"/>
    <x v="3"/>
    <x v="14"/>
    <x v="0"/>
    <x v="1"/>
    <x v="0"/>
    <x v="0"/>
    <x v="3"/>
    <x v="5"/>
    <x v="0"/>
    <x v="0"/>
  </r>
  <r>
    <s v="October 2010"/>
    <n v="61"/>
    <x v="2"/>
    <x v="4"/>
    <x v="0"/>
    <x v="0"/>
    <x v="3"/>
    <x v="0"/>
    <x v="0"/>
    <x v="0"/>
    <x v="0"/>
    <x v="0"/>
    <x v="0"/>
    <x v="3"/>
    <x v="14"/>
    <x v="0"/>
    <x v="1"/>
    <x v="3"/>
    <x v="0"/>
    <x v="3"/>
    <x v="5"/>
    <x v="0"/>
    <x v="0"/>
  </r>
  <r>
    <s v="October 2010"/>
    <n v="61"/>
    <x v="2"/>
    <x v="5"/>
    <x v="0"/>
    <x v="0"/>
    <x v="0"/>
    <x v="0"/>
    <x v="0"/>
    <x v="0"/>
    <x v="0"/>
    <x v="0"/>
    <x v="1"/>
    <x v="3"/>
    <x v="12"/>
    <x v="1"/>
    <x v="1"/>
    <x v="2"/>
    <x v="0"/>
    <x v="3"/>
    <x v="5"/>
    <x v="0"/>
    <x v="0"/>
  </r>
  <r>
    <s v="October 2010"/>
    <n v="61"/>
    <x v="2"/>
    <x v="6"/>
    <x v="0"/>
    <x v="0"/>
    <x v="1"/>
    <x v="0"/>
    <x v="0"/>
    <x v="0"/>
    <x v="0"/>
    <x v="0"/>
    <x v="1"/>
    <x v="3"/>
    <x v="12"/>
    <x v="3"/>
    <x v="1"/>
    <x v="10"/>
    <x v="0"/>
    <x v="3"/>
    <x v="5"/>
    <x v="0"/>
    <x v="0"/>
  </r>
  <r>
    <s v="October 2010"/>
    <n v="61"/>
    <x v="2"/>
    <x v="7"/>
    <x v="0"/>
    <x v="0"/>
    <x v="0"/>
    <x v="0"/>
    <x v="0"/>
    <x v="0"/>
    <x v="0"/>
    <x v="0"/>
    <x v="1"/>
    <x v="3"/>
    <x v="12"/>
    <x v="0"/>
    <x v="1"/>
    <x v="3"/>
    <x v="0"/>
    <x v="3"/>
    <x v="5"/>
    <x v="0"/>
    <x v="0"/>
  </r>
  <r>
    <s v="October 2010"/>
    <n v="61"/>
    <x v="2"/>
    <x v="8"/>
    <x v="0"/>
    <x v="0"/>
    <x v="1"/>
    <x v="0"/>
    <x v="0"/>
    <x v="0"/>
    <x v="0"/>
    <x v="0"/>
    <x v="1"/>
    <x v="3"/>
    <x v="12"/>
    <x v="0"/>
    <x v="0"/>
    <x v="0"/>
    <x v="0"/>
    <x v="3"/>
    <x v="5"/>
    <x v="0"/>
    <x v="0"/>
  </r>
  <r>
    <s v="October 2010"/>
    <n v="61"/>
    <x v="2"/>
    <x v="9"/>
    <x v="0"/>
    <x v="0"/>
    <x v="4"/>
    <x v="0"/>
    <x v="0"/>
    <x v="0"/>
    <x v="0"/>
    <x v="0"/>
    <x v="1"/>
    <x v="3"/>
    <x v="12"/>
    <x v="3"/>
    <x v="0"/>
    <x v="10"/>
    <x v="0"/>
    <x v="3"/>
    <x v="5"/>
    <x v="0"/>
    <x v="0"/>
  </r>
  <r>
    <s v="October 2010"/>
    <n v="61"/>
    <x v="2"/>
    <x v="10"/>
    <x v="0"/>
    <x v="0"/>
    <x v="3"/>
    <x v="0"/>
    <x v="0"/>
    <x v="0"/>
    <x v="0"/>
    <x v="0"/>
    <x v="1"/>
    <x v="3"/>
    <x v="12"/>
    <x v="18"/>
    <x v="1"/>
    <x v="10"/>
    <x v="0"/>
    <x v="3"/>
    <x v="5"/>
    <x v="0"/>
    <x v="0"/>
  </r>
  <r>
    <s v="October 2010"/>
    <n v="61"/>
    <x v="2"/>
    <x v="11"/>
    <x v="0"/>
    <x v="0"/>
    <x v="3"/>
    <x v="0"/>
    <x v="0"/>
    <x v="0"/>
    <x v="0"/>
    <x v="0"/>
    <x v="2"/>
    <x v="3"/>
    <x v="15"/>
    <x v="1"/>
    <x v="1"/>
    <x v="2"/>
    <x v="0"/>
    <x v="3"/>
    <x v="7"/>
    <x v="0"/>
    <x v="0"/>
  </r>
  <r>
    <s v="October 2010"/>
    <n v="61"/>
    <x v="2"/>
    <x v="12"/>
    <x v="0"/>
    <x v="0"/>
    <x v="3"/>
    <x v="0"/>
    <x v="0"/>
    <x v="0"/>
    <x v="0"/>
    <x v="0"/>
    <x v="2"/>
    <x v="3"/>
    <x v="15"/>
    <x v="0"/>
    <x v="1"/>
    <x v="0"/>
    <x v="0"/>
    <x v="3"/>
    <x v="7"/>
    <x v="0"/>
    <x v="0"/>
  </r>
  <r>
    <s v="October 2010"/>
    <n v="61"/>
    <x v="2"/>
    <x v="13"/>
    <x v="0"/>
    <x v="0"/>
    <x v="4"/>
    <x v="0"/>
    <x v="0"/>
    <x v="0"/>
    <x v="0"/>
    <x v="0"/>
    <x v="2"/>
    <x v="3"/>
    <x v="15"/>
    <x v="16"/>
    <x v="1"/>
    <x v="10"/>
    <x v="0"/>
    <x v="3"/>
    <x v="7"/>
    <x v="0"/>
    <x v="0"/>
  </r>
  <r>
    <s v="October 2010"/>
    <n v="61"/>
    <x v="2"/>
    <x v="14"/>
    <x v="0"/>
    <x v="0"/>
    <x v="0"/>
    <x v="0"/>
    <x v="0"/>
    <x v="0"/>
    <x v="0"/>
    <x v="0"/>
    <x v="2"/>
    <x v="3"/>
    <x v="15"/>
    <x v="0"/>
    <x v="1"/>
    <x v="3"/>
    <x v="0"/>
    <x v="3"/>
    <x v="7"/>
    <x v="0"/>
    <x v="0"/>
  </r>
  <r>
    <s v="October 2010"/>
    <n v="61"/>
    <x v="2"/>
    <x v="15"/>
    <x v="0"/>
    <x v="0"/>
    <x v="2"/>
    <x v="0"/>
    <x v="0"/>
    <x v="0"/>
    <x v="0"/>
    <x v="0"/>
    <x v="2"/>
    <x v="3"/>
    <x v="15"/>
    <x v="0"/>
    <x v="0"/>
    <x v="0"/>
    <x v="0"/>
    <x v="3"/>
    <x v="7"/>
    <x v="0"/>
    <x v="0"/>
  </r>
  <r>
    <s v="October 2010"/>
    <n v="61"/>
    <x v="2"/>
    <x v="16"/>
    <x v="0"/>
    <x v="0"/>
    <x v="4"/>
    <x v="0"/>
    <x v="0"/>
    <x v="0"/>
    <x v="0"/>
    <x v="0"/>
    <x v="2"/>
    <x v="3"/>
    <x v="15"/>
    <x v="3"/>
    <x v="0"/>
    <x v="10"/>
    <x v="0"/>
    <x v="3"/>
    <x v="7"/>
    <x v="0"/>
    <x v="0"/>
  </r>
  <r>
    <s v="October 2010"/>
    <n v="61"/>
    <x v="2"/>
    <x v="17"/>
    <x v="0"/>
    <x v="0"/>
    <x v="3"/>
    <x v="0"/>
    <x v="0"/>
    <x v="0"/>
    <x v="0"/>
    <x v="0"/>
    <x v="3"/>
    <x v="3"/>
    <x v="15"/>
    <x v="1"/>
    <x v="1"/>
    <x v="2"/>
    <x v="0"/>
    <x v="3"/>
    <x v="8"/>
    <x v="0"/>
    <x v="0"/>
  </r>
  <r>
    <s v="October 2010"/>
    <n v="61"/>
    <x v="2"/>
    <x v="18"/>
    <x v="0"/>
    <x v="0"/>
    <x v="1"/>
    <x v="0"/>
    <x v="0"/>
    <x v="0"/>
    <x v="0"/>
    <x v="0"/>
    <x v="3"/>
    <x v="3"/>
    <x v="15"/>
    <x v="0"/>
    <x v="1"/>
    <x v="3"/>
    <x v="0"/>
    <x v="3"/>
    <x v="8"/>
    <x v="0"/>
    <x v="0"/>
  </r>
  <r>
    <s v="October 2010"/>
    <n v="61"/>
    <x v="2"/>
    <x v="19"/>
    <x v="0"/>
    <x v="0"/>
    <x v="3"/>
    <x v="0"/>
    <x v="0"/>
    <x v="0"/>
    <x v="0"/>
    <x v="0"/>
    <x v="3"/>
    <x v="3"/>
    <x v="15"/>
    <x v="0"/>
    <x v="0"/>
    <x v="2"/>
    <x v="0"/>
    <x v="3"/>
    <x v="8"/>
    <x v="0"/>
    <x v="0"/>
  </r>
  <r>
    <s v="October 2010"/>
    <n v="61"/>
    <x v="2"/>
    <x v="20"/>
    <x v="0"/>
    <x v="0"/>
    <x v="4"/>
    <x v="0"/>
    <x v="0"/>
    <x v="0"/>
    <x v="0"/>
    <x v="0"/>
    <x v="3"/>
    <x v="3"/>
    <x v="15"/>
    <x v="0"/>
    <x v="0"/>
    <x v="2"/>
    <x v="0"/>
    <x v="3"/>
    <x v="8"/>
    <x v="0"/>
    <x v="0"/>
  </r>
  <r>
    <s v="October 2010"/>
    <n v="61"/>
    <x v="2"/>
    <x v="21"/>
    <x v="0"/>
    <x v="0"/>
    <x v="4"/>
    <x v="0"/>
    <x v="0"/>
    <x v="0"/>
    <x v="0"/>
    <x v="0"/>
    <x v="3"/>
    <x v="3"/>
    <x v="15"/>
    <x v="0"/>
    <x v="0"/>
    <x v="0"/>
    <x v="0"/>
    <x v="3"/>
    <x v="8"/>
    <x v="0"/>
    <x v="0"/>
  </r>
  <r>
    <s v="October 2010"/>
    <n v="61"/>
    <x v="2"/>
    <x v="22"/>
    <x v="0"/>
    <x v="0"/>
    <x v="0"/>
    <x v="0"/>
    <x v="0"/>
    <x v="0"/>
    <x v="0"/>
    <x v="0"/>
    <x v="3"/>
    <x v="3"/>
    <x v="15"/>
    <x v="0"/>
    <x v="1"/>
    <x v="2"/>
    <x v="0"/>
    <x v="3"/>
    <x v="8"/>
    <x v="0"/>
    <x v="0"/>
  </r>
  <r>
    <s v="October 2010"/>
    <n v="61"/>
    <x v="3"/>
    <x v="0"/>
    <x v="0"/>
    <x v="0"/>
    <x v="2"/>
    <x v="0"/>
    <x v="0"/>
    <x v="0"/>
    <x v="0"/>
    <x v="1"/>
    <x v="4"/>
    <x v="3"/>
    <x v="2"/>
    <x v="6"/>
    <x v="22"/>
    <x v="4"/>
    <x v="0"/>
    <x v="2"/>
    <x v="2"/>
    <x v="0"/>
    <x v="0"/>
  </r>
  <r>
    <s v="October 2010"/>
    <n v="61"/>
    <x v="3"/>
    <x v="1"/>
    <x v="0"/>
    <x v="0"/>
    <x v="4"/>
    <x v="0"/>
    <x v="0"/>
    <x v="0"/>
    <x v="0"/>
    <x v="1"/>
    <x v="4"/>
    <x v="3"/>
    <x v="2"/>
    <x v="9"/>
    <x v="14"/>
    <x v="4"/>
    <x v="2"/>
    <x v="2"/>
    <x v="2"/>
    <x v="0"/>
    <x v="0"/>
  </r>
  <r>
    <s v="October 2010"/>
    <n v="61"/>
    <x v="3"/>
    <x v="2"/>
    <x v="0"/>
    <x v="0"/>
    <x v="0"/>
    <x v="0"/>
    <x v="0"/>
    <x v="0"/>
    <x v="0"/>
    <x v="1"/>
    <x v="4"/>
    <x v="3"/>
    <x v="2"/>
    <x v="6"/>
    <x v="22"/>
    <x v="5"/>
    <x v="0"/>
    <x v="2"/>
    <x v="2"/>
    <x v="0"/>
    <x v="0"/>
  </r>
  <r>
    <s v="October 2010"/>
    <n v="61"/>
    <x v="3"/>
    <x v="3"/>
    <x v="0"/>
    <x v="0"/>
    <x v="3"/>
    <x v="0"/>
    <x v="0"/>
    <x v="0"/>
    <x v="0"/>
    <x v="1"/>
    <x v="4"/>
    <x v="3"/>
    <x v="2"/>
    <x v="8"/>
    <x v="11"/>
    <x v="4"/>
    <x v="3"/>
    <x v="2"/>
    <x v="2"/>
    <x v="0"/>
    <x v="0"/>
  </r>
  <r>
    <s v="October 2010"/>
    <n v="61"/>
    <x v="3"/>
    <x v="4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s v="October 2010"/>
    <n v="61"/>
    <x v="3"/>
    <x v="5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s v="October 2010"/>
    <n v="61"/>
    <x v="3"/>
    <x v="6"/>
    <x v="0"/>
    <x v="0"/>
    <x v="2"/>
    <x v="0"/>
    <x v="0"/>
    <x v="0"/>
    <x v="0"/>
    <x v="1"/>
    <x v="4"/>
    <x v="3"/>
    <x v="2"/>
    <x v="6"/>
    <x v="22"/>
    <x v="4"/>
    <x v="0"/>
    <x v="2"/>
    <x v="2"/>
    <x v="0"/>
    <x v="0"/>
  </r>
  <r>
    <s v="October 2010"/>
    <n v="61"/>
    <x v="3"/>
    <x v="7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s v="October 2010"/>
    <n v="61"/>
    <x v="3"/>
    <x v="8"/>
    <x v="0"/>
    <x v="0"/>
    <x v="3"/>
    <x v="0"/>
    <x v="0"/>
    <x v="0"/>
    <x v="0"/>
    <x v="1"/>
    <x v="4"/>
    <x v="3"/>
    <x v="2"/>
    <x v="5"/>
    <x v="9"/>
    <x v="4"/>
    <x v="2"/>
    <x v="2"/>
    <x v="2"/>
    <x v="0"/>
    <x v="0"/>
  </r>
  <r>
    <s v="October 2010"/>
    <n v="61"/>
    <x v="3"/>
    <x v="9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s v="October 2010"/>
    <n v="61"/>
    <x v="3"/>
    <x v="10"/>
    <x v="0"/>
    <x v="0"/>
    <x v="0"/>
    <x v="0"/>
    <x v="0"/>
    <x v="0"/>
    <x v="0"/>
    <x v="1"/>
    <x v="4"/>
    <x v="3"/>
    <x v="2"/>
    <x v="7"/>
    <x v="22"/>
    <x v="4"/>
    <x v="1"/>
    <x v="2"/>
    <x v="2"/>
    <x v="0"/>
    <x v="0"/>
  </r>
  <r>
    <s v="October 2010"/>
    <n v="61"/>
    <x v="3"/>
    <x v="11"/>
    <x v="0"/>
    <x v="0"/>
    <x v="1"/>
    <x v="0"/>
    <x v="0"/>
    <x v="0"/>
    <x v="0"/>
    <x v="1"/>
    <x v="4"/>
    <x v="3"/>
    <x v="2"/>
    <x v="11"/>
    <x v="22"/>
    <x v="4"/>
    <x v="3"/>
    <x v="2"/>
    <x v="2"/>
    <x v="0"/>
    <x v="0"/>
  </r>
  <r>
    <s v="October 2010"/>
    <n v="61"/>
    <x v="3"/>
    <x v="12"/>
    <x v="0"/>
    <x v="0"/>
    <x v="0"/>
    <x v="0"/>
    <x v="0"/>
    <x v="0"/>
    <x v="0"/>
    <x v="1"/>
    <x v="4"/>
    <x v="3"/>
    <x v="2"/>
    <x v="9"/>
    <x v="6"/>
    <x v="4"/>
    <x v="0"/>
    <x v="2"/>
    <x v="2"/>
    <x v="0"/>
    <x v="0"/>
  </r>
  <r>
    <s v="October 2010"/>
    <n v="61"/>
    <x v="3"/>
    <x v="13"/>
    <x v="0"/>
    <x v="0"/>
    <x v="0"/>
    <x v="0"/>
    <x v="0"/>
    <x v="0"/>
    <x v="0"/>
    <x v="1"/>
    <x v="4"/>
    <x v="3"/>
    <x v="2"/>
    <x v="8"/>
    <x v="11"/>
    <x v="4"/>
    <x v="2"/>
    <x v="2"/>
    <x v="2"/>
    <x v="0"/>
    <x v="0"/>
  </r>
  <r>
    <s v="October 2010"/>
    <n v="61"/>
    <x v="3"/>
    <x v="14"/>
    <x v="0"/>
    <x v="0"/>
    <x v="4"/>
    <x v="0"/>
    <x v="0"/>
    <x v="0"/>
    <x v="0"/>
    <x v="1"/>
    <x v="4"/>
    <x v="3"/>
    <x v="2"/>
    <x v="7"/>
    <x v="22"/>
    <x v="4"/>
    <x v="0"/>
    <x v="2"/>
    <x v="2"/>
    <x v="0"/>
    <x v="0"/>
  </r>
  <r>
    <s v="October 2010"/>
    <n v="61"/>
    <x v="3"/>
    <x v="15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s v="October 2010"/>
    <n v="61"/>
    <x v="3"/>
    <x v="16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s v="October 2010"/>
    <n v="61"/>
    <x v="3"/>
    <x v="17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s v="October 2010"/>
    <n v="61"/>
    <x v="3"/>
    <x v="18"/>
    <x v="0"/>
    <x v="0"/>
    <x v="2"/>
    <x v="0"/>
    <x v="0"/>
    <x v="0"/>
    <x v="0"/>
    <x v="1"/>
    <x v="4"/>
    <x v="3"/>
    <x v="2"/>
    <x v="8"/>
    <x v="11"/>
    <x v="4"/>
    <x v="1"/>
    <x v="2"/>
    <x v="2"/>
    <x v="0"/>
    <x v="0"/>
  </r>
  <r>
    <s v="October 2010"/>
    <n v="61"/>
    <x v="3"/>
    <x v="19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s v="October 2010"/>
    <n v="61"/>
    <x v="3"/>
    <x v="20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s v="October 2010"/>
    <n v="61"/>
    <x v="3"/>
    <x v="21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s v="October 2010"/>
    <n v="61"/>
    <x v="3"/>
    <x v="22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s v="October 2010"/>
    <n v="61"/>
    <x v="3"/>
    <x v="23"/>
    <x v="0"/>
    <x v="0"/>
    <x v="2"/>
    <x v="0"/>
    <x v="0"/>
    <x v="0"/>
    <x v="0"/>
    <x v="1"/>
    <x v="4"/>
    <x v="3"/>
    <x v="2"/>
    <x v="7"/>
    <x v="22"/>
    <x v="4"/>
    <x v="1"/>
    <x v="2"/>
    <x v="2"/>
    <x v="0"/>
    <x v="0"/>
  </r>
  <r>
    <s v="October 2010"/>
    <n v="61"/>
    <x v="3"/>
    <x v="24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October 2010"/>
    <n v="61"/>
    <x v="3"/>
    <x v="25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December 2010"/>
    <n v="62"/>
    <x v="0"/>
    <x v="0"/>
    <x v="0"/>
    <x v="0"/>
    <x v="0"/>
    <x v="0"/>
    <x v="0"/>
    <x v="0"/>
    <x v="0"/>
    <x v="2"/>
    <x v="0"/>
    <x v="3"/>
    <x v="4"/>
    <x v="12"/>
    <x v="15"/>
    <x v="6"/>
    <x v="0"/>
    <x v="2"/>
    <x v="2"/>
    <x v="0"/>
    <x v="0"/>
  </r>
  <r>
    <s v="December 2010"/>
    <n v="62"/>
    <x v="0"/>
    <x v="1"/>
    <x v="0"/>
    <x v="0"/>
    <x v="1"/>
    <x v="0"/>
    <x v="0"/>
    <x v="0"/>
    <x v="0"/>
    <x v="2"/>
    <x v="0"/>
    <x v="3"/>
    <x v="4"/>
    <x v="13"/>
    <x v="21"/>
    <x v="6"/>
    <x v="0"/>
    <x v="2"/>
    <x v="2"/>
    <x v="0"/>
    <x v="0"/>
  </r>
  <r>
    <s v="December 2010"/>
    <n v="62"/>
    <x v="0"/>
    <x v="2"/>
    <x v="0"/>
    <x v="0"/>
    <x v="2"/>
    <x v="0"/>
    <x v="0"/>
    <x v="0"/>
    <x v="0"/>
    <x v="2"/>
    <x v="0"/>
    <x v="3"/>
    <x v="4"/>
    <x v="13"/>
    <x v="20"/>
    <x v="6"/>
    <x v="0"/>
    <x v="2"/>
    <x v="2"/>
    <x v="0"/>
    <x v="0"/>
  </r>
  <r>
    <s v="December 2010"/>
    <n v="62"/>
    <x v="0"/>
    <x v="3"/>
    <x v="0"/>
    <x v="0"/>
    <x v="4"/>
    <x v="0"/>
    <x v="0"/>
    <x v="0"/>
    <x v="0"/>
    <x v="2"/>
    <x v="0"/>
    <x v="3"/>
    <x v="4"/>
    <x v="13"/>
    <x v="19"/>
    <x v="6"/>
    <x v="0"/>
    <x v="2"/>
    <x v="2"/>
    <x v="0"/>
    <x v="0"/>
  </r>
  <r>
    <s v="December 2010"/>
    <n v="62"/>
    <x v="0"/>
    <x v="4"/>
    <x v="0"/>
    <x v="0"/>
    <x v="4"/>
    <x v="0"/>
    <x v="0"/>
    <x v="0"/>
    <x v="0"/>
    <x v="2"/>
    <x v="0"/>
    <x v="3"/>
    <x v="4"/>
    <x v="13"/>
    <x v="20"/>
    <x v="6"/>
    <x v="0"/>
    <x v="2"/>
    <x v="2"/>
    <x v="0"/>
    <x v="0"/>
  </r>
  <r>
    <s v="December 2010"/>
    <n v="62"/>
    <x v="0"/>
    <x v="5"/>
    <x v="0"/>
    <x v="0"/>
    <x v="2"/>
    <x v="0"/>
    <x v="0"/>
    <x v="0"/>
    <x v="0"/>
    <x v="2"/>
    <x v="0"/>
    <x v="3"/>
    <x v="4"/>
    <x v="13"/>
    <x v="21"/>
    <x v="6"/>
    <x v="0"/>
    <x v="2"/>
    <x v="2"/>
    <x v="0"/>
    <x v="0"/>
  </r>
  <r>
    <s v="December 2010"/>
    <n v="62"/>
    <x v="0"/>
    <x v="6"/>
    <x v="0"/>
    <x v="0"/>
    <x v="3"/>
    <x v="0"/>
    <x v="0"/>
    <x v="0"/>
    <x v="0"/>
    <x v="2"/>
    <x v="0"/>
    <x v="3"/>
    <x v="4"/>
    <x v="14"/>
    <x v="17"/>
    <x v="6"/>
    <x v="0"/>
    <x v="2"/>
    <x v="2"/>
    <x v="0"/>
    <x v="0"/>
  </r>
  <r>
    <s v="December 2010"/>
    <n v="62"/>
    <x v="0"/>
    <x v="7"/>
    <x v="0"/>
    <x v="0"/>
    <x v="3"/>
    <x v="0"/>
    <x v="0"/>
    <x v="0"/>
    <x v="0"/>
    <x v="2"/>
    <x v="0"/>
    <x v="3"/>
    <x v="4"/>
    <x v="13"/>
    <x v="16"/>
    <x v="6"/>
    <x v="0"/>
    <x v="2"/>
    <x v="2"/>
    <x v="0"/>
    <x v="0"/>
  </r>
  <r>
    <s v="December 2010"/>
    <n v="62"/>
    <x v="0"/>
    <x v="8"/>
    <x v="0"/>
    <x v="0"/>
    <x v="0"/>
    <x v="0"/>
    <x v="0"/>
    <x v="0"/>
    <x v="0"/>
    <x v="2"/>
    <x v="1"/>
    <x v="3"/>
    <x v="5"/>
    <x v="13"/>
    <x v="16"/>
    <x v="6"/>
    <x v="0"/>
    <x v="2"/>
    <x v="2"/>
    <x v="0"/>
    <x v="0"/>
  </r>
  <r>
    <s v="December 2010"/>
    <n v="62"/>
    <x v="0"/>
    <x v="9"/>
    <x v="0"/>
    <x v="0"/>
    <x v="2"/>
    <x v="0"/>
    <x v="0"/>
    <x v="0"/>
    <x v="0"/>
    <x v="2"/>
    <x v="1"/>
    <x v="3"/>
    <x v="5"/>
    <x v="13"/>
    <x v="24"/>
    <x v="6"/>
    <x v="0"/>
    <x v="2"/>
    <x v="2"/>
    <x v="0"/>
    <x v="0"/>
  </r>
  <r>
    <s v="December 2010"/>
    <n v="62"/>
    <x v="0"/>
    <x v="10"/>
    <x v="0"/>
    <x v="0"/>
    <x v="2"/>
    <x v="0"/>
    <x v="0"/>
    <x v="0"/>
    <x v="0"/>
    <x v="2"/>
    <x v="1"/>
    <x v="3"/>
    <x v="5"/>
    <x v="14"/>
    <x v="17"/>
    <x v="6"/>
    <x v="0"/>
    <x v="2"/>
    <x v="2"/>
    <x v="0"/>
    <x v="0"/>
  </r>
  <r>
    <s v="December 2010"/>
    <n v="62"/>
    <x v="0"/>
    <x v="11"/>
    <x v="0"/>
    <x v="0"/>
    <x v="3"/>
    <x v="0"/>
    <x v="0"/>
    <x v="0"/>
    <x v="0"/>
    <x v="2"/>
    <x v="1"/>
    <x v="3"/>
    <x v="5"/>
    <x v="14"/>
    <x v="17"/>
    <x v="6"/>
    <x v="0"/>
    <x v="2"/>
    <x v="2"/>
    <x v="0"/>
    <x v="0"/>
  </r>
  <r>
    <s v="December 2010"/>
    <n v="62"/>
    <x v="0"/>
    <x v="12"/>
    <x v="0"/>
    <x v="0"/>
    <x v="1"/>
    <x v="0"/>
    <x v="0"/>
    <x v="0"/>
    <x v="0"/>
    <x v="2"/>
    <x v="1"/>
    <x v="3"/>
    <x v="5"/>
    <x v="12"/>
    <x v="18"/>
    <x v="6"/>
    <x v="0"/>
    <x v="2"/>
    <x v="2"/>
    <x v="0"/>
    <x v="0"/>
  </r>
  <r>
    <s v="December 2010"/>
    <n v="62"/>
    <x v="0"/>
    <x v="13"/>
    <x v="0"/>
    <x v="0"/>
    <x v="4"/>
    <x v="0"/>
    <x v="0"/>
    <x v="0"/>
    <x v="0"/>
    <x v="2"/>
    <x v="1"/>
    <x v="3"/>
    <x v="5"/>
    <x v="13"/>
    <x v="20"/>
    <x v="6"/>
    <x v="0"/>
    <x v="2"/>
    <x v="2"/>
    <x v="0"/>
    <x v="0"/>
  </r>
  <r>
    <s v="December 2010"/>
    <n v="62"/>
    <x v="0"/>
    <x v="14"/>
    <x v="0"/>
    <x v="0"/>
    <x v="0"/>
    <x v="0"/>
    <x v="0"/>
    <x v="0"/>
    <x v="0"/>
    <x v="2"/>
    <x v="2"/>
    <x v="3"/>
    <x v="6"/>
    <x v="12"/>
    <x v="15"/>
    <x v="7"/>
    <x v="0"/>
    <x v="2"/>
    <x v="2"/>
    <x v="0"/>
    <x v="0"/>
  </r>
  <r>
    <s v="December 2010"/>
    <n v="62"/>
    <x v="0"/>
    <x v="15"/>
    <x v="0"/>
    <x v="0"/>
    <x v="4"/>
    <x v="0"/>
    <x v="0"/>
    <x v="0"/>
    <x v="0"/>
    <x v="2"/>
    <x v="2"/>
    <x v="3"/>
    <x v="6"/>
    <x v="12"/>
    <x v="21"/>
    <x v="7"/>
    <x v="0"/>
    <x v="2"/>
    <x v="2"/>
    <x v="0"/>
    <x v="0"/>
  </r>
  <r>
    <s v="December 2010"/>
    <n v="62"/>
    <x v="0"/>
    <x v="16"/>
    <x v="0"/>
    <x v="0"/>
    <x v="0"/>
    <x v="0"/>
    <x v="0"/>
    <x v="0"/>
    <x v="0"/>
    <x v="2"/>
    <x v="2"/>
    <x v="3"/>
    <x v="6"/>
    <x v="13"/>
    <x v="21"/>
    <x v="7"/>
    <x v="0"/>
    <x v="2"/>
    <x v="2"/>
    <x v="0"/>
    <x v="0"/>
  </r>
  <r>
    <s v="December 2010"/>
    <n v="62"/>
    <x v="0"/>
    <x v="17"/>
    <x v="0"/>
    <x v="0"/>
    <x v="4"/>
    <x v="0"/>
    <x v="0"/>
    <x v="0"/>
    <x v="0"/>
    <x v="2"/>
    <x v="2"/>
    <x v="3"/>
    <x v="6"/>
    <x v="14"/>
    <x v="17"/>
    <x v="7"/>
    <x v="0"/>
    <x v="2"/>
    <x v="2"/>
    <x v="0"/>
    <x v="0"/>
  </r>
  <r>
    <s v="December 2010"/>
    <n v="62"/>
    <x v="0"/>
    <x v="18"/>
    <x v="0"/>
    <x v="0"/>
    <x v="3"/>
    <x v="0"/>
    <x v="0"/>
    <x v="0"/>
    <x v="0"/>
    <x v="2"/>
    <x v="2"/>
    <x v="3"/>
    <x v="6"/>
    <x v="12"/>
    <x v="18"/>
    <x v="7"/>
    <x v="0"/>
    <x v="2"/>
    <x v="2"/>
    <x v="0"/>
    <x v="0"/>
  </r>
  <r>
    <s v="December 2010"/>
    <n v="62"/>
    <x v="0"/>
    <x v="19"/>
    <x v="0"/>
    <x v="0"/>
    <x v="1"/>
    <x v="0"/>
    <x v="0"/>
    <x v="0"/>
    <x v="0"/>
    <x v="2"/>
    <x v="2"/>
    <x v="3"/>
    <x v="6"/>
    <x v="12"/>
    <x v="19"/>
    <x v="7"/>
    <x v="0"/>
    <x v="2"/>
    <x v="2"/>
    <x v="0"/>
    <x v="0"/>
  </r>
  <r>
    <s v="December 2010"/>
    <n v="62"/>
    <x v="0"/>
    <x v="20"/>
    <x v="0"/>
    <x v="0"/>
    <x v="3"/>
    <x v="0"/>
    <x v="0"/>
    <x v="0"/>
    <x v="0"/>
    <x v="2"/>
    <x v="2"/>
    <x v="3"/>
    <x v="6"/>
    <x v="12"/>
    <x v="20"/>
    <x v="7"/>
    <x v="0"/>
    <x v="2"/>
    <x v="2"/>
    <x v="0"/>
    <x v="0"/>
  </r>
  <r>
    <s v="December 2010"/>
    <n v="62"/>
    <x v="0"/>
    <x v="21"/>
    <x v="0"/>
    <x v="0"/>
    <x v="3"/>
    <x v="0"/>
    <x v="0"/>
    <x v="0"/>
    <x v="0"/>
    <x v="2"/>
    <x v="3"/>
    <x v="3"/>
    <x v="3"/>
    <x v="13"/>
    <x v="21"/>
    <x v="6"/>
    <x v="0"/>
    <x v="2"/>
    <x v="2"/>
    <x v="0"/>
    <x v="0"/>
  </r>
  <r>
    <s v="December 2010"/>
    <n v="62"/>
    <x v="0"/>
    <x v="22"/>
    <x v="0"/>
    <x v="0"/>
    <x v="1"/>
    <x v="0"/>
    <x v="0"/>
    <x v="0"/>
    <x v="0"/>
    <x v="2"/>
    <x v="3"/>
    <x v="3"/>
    <x v="3"/>
    <x v="12"/>
    <x v="18"/>
    <x v="6"/>
    <x v="0"/>
    <x v="2"/>
    <x v="2"/>
    <x v="0"/>
    <x v="0"/>
  </r>
  <r>
    <s v="December 2010"/>
    <n v="62"/>
    <x v="0"/>
    <x v="23"/>
    <x v="0"/>
    <x v="0"/>
    <x v="4"/>
    <x v="0"/>
    <x v="0"/>
    <x v="0"/>
    <x v="0"/>
    <x v="2"/>
    <x v="3"/>
    <x v="3"/>
    <x v="3"/>
    <x v="13"/>
    <x v="21"/>
    <x v="6"/>
    <x v="0"/>
    <x v="2"/>
    <x v="2"/>
    <x v="0"/>
    <x v="0"/>
  </r>
  <r>
    <s v="December 2010"/>
    <n v="62"/>
    <x v="0"/>
    <x v="24"/>
    <x v="0"/>
    <x v="0"/>
    <x v="2"/>
    <x v="0"/>
    <x v="0"/>
    <x v="0"/>
    <x v="0"/>
    <x v="2"/>
    <x v="3"/>
    <x v="3"/>
    <x v="3"/>
    <x v="12"/>
    <x v="15"/>
    <x v="6"/>
    <x v="0"/>
    <x v="2"/>
    <x v="2"/>
    <x v="0"/>
    <x v="0"/>
  </r>
  <r>
    <s v="December 2010"/>
    <n v="62"/>
    <x v="0"/>
    <x v="25"/>
    <x v="0"/>
    <x v="0"/>
    <x v="2"/>
    <x v="0"/>
    <x v="0"/>
    <x v="0"/>
    <x v="0"/>
    <x v="2"/>
    <x v="3"/>
    <x v="3"/>
    <x v="3"/>
    <x v="13"/>
    <x v="20"/>
    <x v="6"/>
    <x v="0"/>
    <x v="2"/>
    <x v="2"/>
    <x v="0"/>
    <x v="0"/>
  </r>
  <r>
    <s v="December 2010"/>
    <n v="62"/>
    <x v="0"/>
    <x v="26"/>
    <x v="0"/>
    <x v="0"/>
    <x v="1"/>
    <x v="0"/>
    <x v="0"/>
    <x v="0"/>
    <x v="0"/>
    <x v="2"/>
    <x v="3"/>
    <x v="3"/>
    <x v="3"/>
    <x v="13"/>
    <x v="19"/>
    <x v="6"/>
    <x v="0"/>
    <x v="2"/>
    <x v="2"/>
    <x v="0"/>
    <x v="0"/>
  </r>
  <r>
    <s v="December 2010"/>
    <n v="62"/>
    <x v="1"/>
    <x v="0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s v="December 2010"/>
    <n v="62"/>
    <x v="1"/>
    <x v="1"/>
    <x v="0"/>
    <x v="0"/>
    <x v="2"/>
    <x v="0"/>
    <x v="0"/>
    <x v="0"/>
    <x v="0"/>
    <x v="1"/>
    <x v="4"/>
    <x v="3"/>
    <x v="2"/>
    <x v="8"/>
    <x v="11"/>
    <x v="4"/>
    <x v="0"/>
    <x v="2"/>
    <x v="2"/>
    <x v="0"/>
    <x v="0"/>
  </r>
  <r>
    <s v="December 2010"/>
    <n v="62"/>
    <x v="1"/>
    <x v="2"/>
    <x v="0"/>
    <x v="0"/>
    <x v="4"/>
    <x v="0"/>
    <x v="0"/>
    <x v="0"/>
    <x v="0"/>
    <x v="1"/>
    <x v="4"/>
    <x v="3"/>
    <x v="2"/>
    <x v="9"/>
    <x v="22"/>
    <x v="4"/>
    <x v="0"/>
    <x v="2"/>
    <x v="2"/>
    <x v="0"/>
    <x v="0"/>
  </r>
  <r>
    <s v="December 2010"/>
    <n v="62"/>
    <x v="1"/>
    <x v="3"/>
    <x v="0"/>
    <x v="0"/>
    <x v="2"/>
    <x v="0"/>
    <x v="0"/>
    <x v="0"/>
    <x v="0"/>
    <x v="1"/>
    <x v="4"/>
    <x v="3"/>
    <x v="2"/>
    <x v="8"/>
    <x v="11"/>
    <x v="4"/>
    <x v="0"/>
    <x v="2"/>
    <x v="2"/>
    <x v="0"/>
    <x v="0"/>
  </r>
  <r>
    <s v="December 2010"/>
    <n v="62"/>
    <x v="1"/>
    <x v="4"/>
    <x v="0"/>
    <x v="0"/>
    <x v="1"/>
    <x v="0"/>
    <x v="0"/>
    <x v="0"/>
    <x v="0"/>
    <x v="1"/>
    <x v="4"/>
    <x v="3"/>
    <x v="2"/>
    <x v="7"/>
    <x v="22"/>
    <x v="4"/>
    <x v="0"/>
    <x v="2"/>
    <x v="2"/>
    <x v="0"/>
    <x v="0"/>
  </r>
  <r>
    <s v="December 2010"/>
    <n v="62"/>
    <x v="1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s v="December 2010"/>
    <n v="62"/>
    <x v="1"/>
    <x v="6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s v="December 2010"/>
    <n v="62"/>
    <x v="1"/>
    <x v="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s v="December 2010"/>
    <n v="62"/>
    <x v="1"/>
    <x v="8"/>
    <x v="0"/>
    <x v="0"/>
    <x v="1"/>
    <x v="0"/>
    <x v="0"/>
    <x v="0"/>
    <x v="0"/>
    <x v="1"/>
    <x v="4"/>
    <x v="3"/>
    <x v="2"/>
    <x v="9"/>
    <x v="6"/>
    <x v="4"/>
    <x v="0"/>
    <x v="2"/>
    <x v="2"/>
    <x v="0"/>
    <x v="0"/>
  </r>
  <r>
    <s v="December 2010"/>
    <n v="62"/>
    <x v="1"/>
    <x v="9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s v="December 2010"/>
    <n v="62"/>
    <x v="1"/>
    <x v="10"/>
    <x v="0"/>
    <x v="0"/>
    <x v="0"/>
    <x v="0"/>
    <x v="0"/>
    <x v="0"/>
    <x v="0"/>
    <x v="1"/>
    <x v="4"/>
    <x v="3"/>
    <x v="2"/>
    <x v="7"/>
    <x v="22"/>
    <x v="4"/>
    <x v="1"/>
    <x v="2"/>
    <x v="2"/>
    <x v="0"/>
    <x v="0"/>
  </r>
  <r>
    <s v="December 2010"/>
    <n v="62"/>
    <x v="1"/>
    <x v="11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s v="December 2010"/>
    <n v="62"/>
    <x v="1"/>
    <x v="12"/>
    <x v="0"/>
    <x v="0"/>
    <x v="3"/>
    <x v="0"/>
    <x v="0"/>
    <x v="0"/>
    <x v="0"/>
    <x v="1"/>
    <x v="4"/>
    <x v="3"/>
    <x v="2"/>
    <x v="10"/>
    <x v="7"/>
    <x v="4"/>
    <x v="0"/>
    <x v="2"/>
    <x v="2"/>
    <x v="0"/>
    <x v="0"/>
  </r>
  <r>
    <s v="December 2010"/>
    <n v="62"/>
    <x v="1"/>
    <x v="13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s v="December 2010"/>
    <n v="62"/>
    <x v="1"/>
    <x v="14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December 2010"/>
    <n v="62"/>
    <x v="1"/>
    <x v="15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s v="December 2010"/>
    <n v="62"/>
    <x v="1"/>
    <x v="16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s v="December 2010"/>
    <n v="62"/>
    <x v="1"/>
    <x v="17"/>
    <x v="0"/>
    <x v="0"/>
    <x v="3"/>
    <x v="0"/>
    <x v="0"/>
    <x v="0"/>
    <x v="0"/>
    <x v="1"/>
    <x v="4"/>
    <x v="3"/>
    <x v="2"/>
    <x v="10"/>
    <x v="7"/>
    <x v="5"/>
    <x v="1"/>
    <x v="2"/>
    <x v="2"/>
    <x v="0"/>
    <x v="0"/>
  </r>
  <r>
    <s v="December 2010"/>
    <n v="62"/>
    <x v="1"/>
    <x v="18"/>
    <x v="0"/>
    <x v="0"/>
    <x v="3"/>
    <x v="0"/>
    <x v="0"/>
    <x v="0"/>
    <x v="0"/>
    <x v="1"/>
    <x v="4"/>
    <x v="3"/>
    <x v="2"/>
    <x v="6"/>
    <x v="22"/>
    <x v="4"/>
    <x v="4"/>
    <x v="2"/>
    <x v="2"/>
    <x v="0"/>
    <x v="0"/>
  </r>
  <r>
    <s v="December 2010"/>
    <n v="62"/>
    <x v="1"/>
    <x v="19"/>
    <x v="0"/>
    <x v="0"/>
    <x v="1"/>
    <x v="0"/>
    <x v="0"/>
    <x v="0"/>
    <x v="0"/>
    <x v="1"/>
    <x v="4"/>
    <x v="3"/>
    <x v="2"/>
    <x v="11"/>
    <x v="22"/>
    <x v="4"/>
    <x v="0"/>
    <x v="2"/>
    <x v="2"/>
    <x v="0"/>
    <x v="0"/>
  </r>
  <r>
    <s v="December 2010"/>
    <n v="62"/>
    <x v="1"/>
    <x v="20"/>
    <x v="0"/>
    <x v="0"/>
    <x v="2"/>
    <x v="0"/>
    <x v="0"/>
    <x v="0"/>
    <x v="0"/>
    <x v="1"/>
    <x v="4"/>
    <x v="3"/>
    <x v="2"/>
    <x v="6"/>
    <x v="22"/>
    <x v="4"/>
    <x v="4"/>
    <x v="2"/>
    <x v="2"/>
    <x v="0"/>
    <x v="0"/>
  </r>
  <r>
    <s v="December 2010"/>
    <n v="62"/>
    <x v="1"/>
    <x v="21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s v="December 2010"/>
    <n v="62"/>
    <x v="1"/>
    <x v="22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s v="December 2010"/>
    <n v="62"/>
    <x v="1"/>
    <x v="23"/>
    <x v="0"/>
    <x v="0"/>
    <x v="2"/>
    <x v="0"/>
    <x v="0"/>
    <x v="0"/>
    <x v="0"/>
    <x v="1"/>
    <x v="4"/>
    <x v="3"/>
    <x v="2"/>
    <x v="6"/>
    <x v="22"/>
    <x v="4"/>
    <x v="0"/>
    <x v="2"/>
    <x v="2"/>
    <x v="0"/>
    <x v="0"/>
  </r>
  <r>
    <s v="December 2010"/>
    <n v="62"/>
    <x v="1"/>
    <x v="24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s v="December 2010"/>
    <n v="62"/>
    <x v="1"/>
    <x v="25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s v="December 2010"/>
    <n v="62"/>
    <x v="2"/>
    <x v="0"/>
    <x v="0"/>
    <x v="0"/>
    <x v="3"/>
    <x v="0"/>
    <x v="0"/>
    <x v="0"/>
    <x v="0"/>
    <x v="0"/>
    <x v="0"/>
    <x v="0"/>
    <x v="15"/>
    <x v="1"/>
    <x v="1"/>
    <x v="2"/>
    <x v="0"/>
    <x v="6"/>
    <x v="0"/>
    <x v="0"/>
    <x v="0"/>
  </r>
  <r>
    <s v="December 2010"/>
    <n v="62"/>
    <x v="2"/>
    <x v="1"/>
    <x v="0"/>
    <x v="0"/>
    <x v="3"/>
    <x v="0"/>
    <x v="0"/>
    <x v="0"/>
    <x v="0"/>
    <x v="0"/>
    <x v="0"/>
    <x v="0"/>
    <x v="15"/>
    <x v="0"/>
    <x v="0"/>
    <x v="0"/>
    <x v="0"/>
    <x v="6"/>
    <x v="0"/>
    <x v="0"/>
    <x v="0"/>
  </r>
  <r>
    <s v="December 2010"/>
    <n v="62"/>
    <x v="2"/>
    <x v="2"/>
    <x v="0"/>
    <x v="0"/>
    <x v="2"/>
    <x v="0"/>
    <x v="0"/>
    <x v="0"/>
    <x v="0"/>
    <x v="0"/>
    <x v="0"/>
    <x v="0"/>
    <x v="15"/>
    <x v="0"/>
    <x v="1"/>
    <x v="0"/>
    <x v="0"/>
    <x v="6"/>
    <x v="0"/>
    <x v="0"/>
    <x v="0"/>
  </r>
  <r>
    <s v="December 2010"/>
    <n v="62"/>
    <x v="2"/>
    <x v="3"/>
    <x v="0"/>
    <x v="0"/>
    <x v="2"/>
    <x v="0"/>
    <x v="0"/>
    <x v="0"/>
    <x v="0"/>
    <x v="0"/>
    <x v="0"/>
    <x v="0"/>
    <x v="15"/>
    <x v="0"/>
    <x v="1"/>
    <x v="3"/>
    <x v="0"/>
    <x v="6"/>
    <x v="0"/>
    <x v="0"/>
    <x v="0"/>
  </r>
  <r>
    <s v="December 2010"/>
    <n v="62"/>
    <x v="2"/>
    <x v="4"/>
    <x v="0"/>
    <x v="0"/>
    <x v="4"/>
    <x v="0"/>
    <x v="0"/>
    <x v="0"/>
    <x v="0"/>
    <x v="0"/>
    <x v="0"/>
    <x v="0"/>
    <x v="15"/>
    <x v="0"/>
    <x v="0"/>
    <x v="0"/>
    <x v="0"/>
    <x v="6"/>
    <x v="0"/>
    <x v="0"/>
    <x v="0"/>
  </r>
  <r>
    <s v="December 2010"/>
    <n v="62"/>
    <x v="2"/>
    <x v="5"/>
    <x v="0"/>
    <x v="0"/>
    <x v="0"/>
    <x v="0"/>
    <x v="0"/>
    <x v="0"/>
    <x v="0"/>
    <x v="0"/>
    <x v="0"/>
    <x v="0"/>
    <x v="15"/>
    <x v="18"/>
    <x v="1"/>
    <x v="10"/>
    <x v="0"/>
    <x v="6"/>
    <x v="0"/>
    <x v="0"/>
    <x v="0"/>
  </r>
  <r>
    <s v="December 2010"/>
    <n v="62"/>
    <x v="2"/>
    <x v="6"/>
    <x v="0"/>
    <x v="0"/>
    <x v="4"/>
    <x v="0"/>
    <x v="0"/>
    <x v="0"/>
    <x v="0"/>
    <x v="0"/>
    <x v="1"/>
    <x v="2"/>
    <x v="1"/>
    <x v="1"/>
    <x v="1"/>
    <x v="2"/>
    <x v="0"/>
    <x v="0"/>
    <x v="1"/>
    <x v="0"/>
    <x v="0"/>
  </r>
  <r>
    <s v="December 2010"/>
    <n v="62"/>
    <x v="2"/>
    <x v="7"/>
    <x v="0"/>
    <x v="0"/>
    <x v="1"/>
    <x v="0"/>
    <x v="0"/>
    <x v="0"/>
    <x v="0"/>
    <x v="0"/>
    <x v="1"/>
    <x v="2"/>
    <x v="1"/>
    <x v="0"/>
    <x v="1"/>
    <x v="3"/>
    <x v="0"/>
    <x v="0"/>
    <x v="1"/>
    <x v="0"/>
    <x v="0"/>
  </r>
  <r>
    <s v="December 2010"/>
    <n v="62"/>
    <x v="2"/>
    <x v="8"/>
    <x v="0"/>
    <x v="0"/>
    <x v="4"/>
    <x v="0"/>
    <x v="0"/>
    <x v="0"/>
    <x v="0"/>
    <x v="0"/>
    <x v="1"/>
    <x v="2"/>
    <x v="1"/>
    <x v="0"/>
    <x v="0"/>
    <x v="1"/>
    <x v="0"/>
    <x v="0"/>
    <x v="1"/>
    <x v="0"/>
    <x v="0"/>
  </r>
  <r>
    <s v="December 2010"/>
    <n v="62"/>
    <x v="2"/>
    <x v="9"/>
    <x v="0"/>
    <x v="0"/>
    <x v="4"/>
    <x v="0"/>
    <x v="0"/>
    <x v="0"/>
    <x v="0"/>
    <x v="0"/>
    <x v="1"/>
    <x v="2"/>
    <x v="1"/>
    <x v="0"/>
    <x v="0"/>
    <x v="2"/>
    <x v="0"/>
    <x v="0"/>
    <x v="1"/>
    <x v="0"/>
    <x v="0"/>
  </r>
  <r>
    <s v="December 2010"/>
    <n v="62"/>
    <x v="2"/>
    <x v="10"/>
    <x v="0"/>
    <x v="0"/>
    <x v="0"/>
    <x v="0"/>
    <x v="0"/>
    <x v="0"/>
    <x v="0"/>
    <x v="0"/>
    <x v="1"/>
    <x v="2"/>
    <x v="1"/>
    <x v="0"/>
    <x v="0"/>
    <x v="2"/>
    <x v="0"/>
    <x v="0"/>
    <x v="1"/>
    <x v="0"/>
    <x v="0"/>
  </r>
  <r>
    <s v="December 2010"/>
    <n v="62"/>
    <x v="2"/>
    <x v="11"/>
    <x v="0"/>
    <x v="0"/>
    <x v="1"/>
    <x v="0"/>
    <x v="0"/>
    <x v="0"/>
    <x v="0"/>
    <x v="0"/>
    <x v="1"/>
    <x v="2"/>
    <x v="1"/>
    <x v="3"/>
    <x v="1"/>
    <x v="2"/>
    <x v="0"/>
    <x v="0"/>
    <x v="1"/>
    <x v="0"/>
    <x v="0"/>
  </r>
  <r>
    <s v="December 2010"/>
    <n v="62"/>
    <x v="2"/>
    <x v="12"/>
    <x v="0"/>
    <x v="0"/>
    <x v="2"/>
    <x v="0"/>
    <x v="0"/>
    <x v="0"/>
    <x v="0"/>
    <x v="0"/>
    <x v="1"/>
    <x v="2"/>
    <x v="1"/>
    <x v="0"/>
    <x v="0"/>
    <x v="0"/>
    <x v="0"/>
    <x v="0"/>
    <x v="1"/>
    <x v="0"/>
    <x v="0"/>
  </r>
  <r>
    <s v="December 2010"/>
    <n v="62"/>
    <x v="2"/>
    <x v="13"/>
    <x v="0"/>
    <x v="0"/>
    <x v="1"/>
    <x v="0"/>
    <x v="0"/>
    <x v="0"/>
    <x v="0"/>
    <x v="0"/>
    <x v="2"/>
    <x v="2"/>
    <x v="1"/>
    <x v="1"/>
    <x v="1"/>
    <x v="2"/>
    <x v="0"/>
    <x v="1"/>
    <x v="0"/>
    <x v="0"/>
    <x v="0"/>
  </r>
  <r>
    <s v="December 2010"/>
    <n v="62"/>
    <x v="2"/>
    <x v="14"/>
    <x v="0"/>
    <x v="0"/>
    <x v="0"/>
    <x v="0"/>
    <x v="0"/>
    <x v="0"/>
    <x v="0"/>
    <x v="0"/>
    <x v="2"/>
    <x v="2"/>
    <x v="1"/>
    <x v="0"/>
    <x v="0"/>
    <x v="0"/>
    <x v="0"/>
    <x v="1"/>
    <x v="0"/>
    <x v="0"/>
    <x v="0"/>
  </r>
  <r>
    <s v="December 2010"/>
    <n v="62"/>
    <x v="2"/>
    <x v="15"/>
    <x v="0"/>
    <x v="0"/>
    <x v="0"/>
    <x v="0"/>
    <x v="0"/>
    <x v="0"/>
    <x v="0"/>
    <x v="0"/>
    <x v="2"/>
    <x v="2"/>
    <x v="1"/>
    <x v="3"/>
    <x v="1"/>
    <x v="1"/>
    <x v="0"/>
    <x v="1"/>
    <x v="0"/>
    <x v="0"/>
    <x v="0"/>
  </r>
  <r>
    <s v="December 2010"/>
    <n v="62"/>
    <x v="2"/>
    <x v="16"/>
    <x v="0"/>
    <x v="0"/>
    <x v="3"/>
    <x v="0"/>
    <x v="0"/>
    <x v="0"/>
    <x v="0"/>
    <x v="0"/>
    <x v="2"/>
    <x v="2"/>
    <x v="1"/>
    <x v="0"/>
    <x v="0"/>
    <x v="9"/>
    <x v="0"/>
    <x v="1"/>
    <x v="0"/>
    <x v="0"/>
    <x v="0"/>
  </r>
  <r>
    <s v="December 2010"/>
    <n v="62"/>
    <x v="2"/>
    <x v="17"/>
    <x v="0"/>
    <x v="0"/>
    <x v="2"/>
    <x v="0"/>
    <x v="0"/>
    <x v="0"/>
    <x v="0"/>
    <x v="0"/>
    <x v="2"/>
    <x v="2"/>
    <x v="1"/>
    <x v="0"/>
    <x v="0"/>
    <x v="9"/>
    <x v="0"/>
    <x v="1"/>
    <x v="0"/>
    <x v="0"/>
    <x v="0"/>
  </r>
  <r>
    <s v="December 2010"/>
    <n v="62"/>
    <x v="2"/>
    <x v="18"/>
    <x v="0"/>
    <x v="0"/>
    <x v="4"/>
    <x v="0"/>
    <x v="0"/>
    <x v="0"/>
    <x v="0"/>
    <x v="0"/>
    <x v="3"/>
    <x v="0"/>
    <x v="15"/>
    <x v="1"/>
    <x v="1"/>
    <x v="2"/>
    <x v="0"/>
    <x v="6"/>
    <x v="0"/>
    <x v="0"/>
    <x v="0"/>
  </r>
  <r>
    <s v="December 2010"/>
    <n v="62"/>
    <x v="2"/>
    <x v="19"/>
    <x v="0"/>
    <x v="0"/>
    <x v="2"/>
    <x v="0"/>
    <x v="0"/>
    <x v="0"/>
    <x v="0"/>
    <x v="0"/>
    <x v="3"/>
    <x v="0"/>
    <x v="15"/>
    <x v="0"/>
    <x v="0"/>
    <x v="2"/>
    <x v="0"/>
    <x v="6"/>
    <x v="0"/>
    <x v="0"/>
    <x v="0"/>
  </r>
  <r>
    <s v="December 2010"/>
    <n v="62"/>
    <x v="2"/>
    <x v="20"/>
    <x v="0"/>
    <x v="0"/>
    <x v="0"/>
    <x v="0"/>
    <x v="0"/>
    <x v="0"/>
    <x v="0"/>
    <x v="0"/>
    <x v="3"/>
    <x v="0"/>
    <x v="15"/>
    <x v="0"/>
    <x v="0"/>
    <x v="0"/>
    <x v="0"/>
    <x v="6"/>
    <x v="0"/>
    <x v="0"/>
    <x v="0"/>
  </r>
  <r>
    <s v="December 2010"/>
    <n v="62"/>
    <x v="2"/>
    <x v="21"/>
    <x v="0"/>
    <x v="0"/>
    <x v="0"/>
    <x v="0"/>
    <x v="0"/>
    <x v="0"/>
    <x v="0"/>
    <x v="0"/>
    <x v="3"/>
    <x v="0"/>
    <x v="15"/>
    <x v="0"/>
    <x v="1"/>
    <x v="3"/>
    <x v="0"/>
    <x v="6"/>
    <x v="0"/>
    <x v="0"/>
    <x v="0"/>
  </r>
  <r>
    <s v="December 2010"/>
    <n v="62"/>
    <x v="2"/>
    <x v="22"/>
    <x v="0"/>
    <x v="0"/>
    <x v="3"/>
    <x v="0"/>
    <x v="0"/>
    <x v="0"/>
    <x v="0"/>
    <x v="0"/>
    <x v="3"/>
    <x v="0"/>
    <x v="15"/>
    <x v="0"/>
    <x v="1"/>
    <x v="3"/>
    <x v="0"/>
    <x v="6"/>
    <x v="0"/>
    <x v="0"/>
    <x v="0"/>
  </r>
  <r>
    <s v="December 2010"/>
    <n v="62"/>
    <x v="3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s v="December 2010"/>
    <n v="62"/>
    <x v="3"/>
    <x v="1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s v="December 2010"/>
    <n v="62"/>
    <x v="3"/>
    <x v="2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s v="December 2010"/>
    <n v="62"/>
    <x v="3"/>
    <x v="3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s v="December 2010"/>
    <n v="62"/>
    <x v="3"/>
    <x v="4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s v="December 2010"/>
    <n v="62"/>
    <x v="3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s v="December 2010"/>
    <n v="62"/>
    <x v="3"/>
    <x v="6"/>
    <x v="0"/>
    <x v="0"/>
    <x v="1"/>
    <x v="0"/>
    <x v="0"/>
    <x v="0"/>
    <x v="0"/>
    <x v="1"/>
    <x v="4"/>
    <x v="3"/>
    <x v="2"/>
    <x v="11"/>
    <x v="22"/>
    <x v="4"/>
    <x v="0"/>
    <x v="2"/>
    <x v="2"/>
    <x v="0"/>
    <x v="0"/>
  </r>
  <r>
    <s v="December 2010"/>
    <n v="62"/>
    <x v="3"/>
    <x v="7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s v="December 2010"/>
    <n v="62"/>
    <x v="3"/>
    <x v="8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s v="December 2010"/>
    <n v="62"/>
    <x v="3"/>
    <x v="9"/>
    <x v="0"/>
    <x v="0"/>
    <x v="4"/>
    <x v="0"/>
    <x v="0"/>
    <x v="0"/>
    <x v="0"/>
    <x v="1"/>
    <x v="4"/>
    <x v="3"/>
    <x v="2"/>
    <x v="7"/>
    <x v="22"/>
    <x v="4"/>
    <x v="1"/>
    <x v="2"/>
    <x v="2"/>
    <x v="0"/>
    <x v="0"/>
  </r>
  <r>
    <s v="December 2010"/>
    <n v="62"/>
    <x v="3"/>
    <x v="10"/>
    <x v="0"/>
    <x v="0"/>
    <x v="4"/>
    <x v="0"/>
    <x v="0"/>
    <x v="0"/>
    <x v="0"/>
    <x v="1"/>
    <x v="4"/>
    <x v="3"/>
    <x v="2"/>
    <x v="6"/>
    <x v="22"/>
    <x v="4"/>
    <x v="1"/>
    <x v="2"/>
    <x v="2"/>
    <x v="0"/>
    <x v="0"/>
  </r>
  <r>
    <s v="December 2010"/>
    <n v="62"/>
    <x v="3"/>
    <x v="11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December 2010"/>
    <n v="62"/>
    <x v="3"/>
    <x v="12"/>
    <x v="0"/>
    <x v="0"/>
    <x v="1"/>
    <x v="0"/>
    <x v="0"/>
    <x v="0"/>
    <x v="0"/>
    <x v="1"/>
    <x v="4"/>
    <x v="3"/>
    <x v="2"/>
    <x v="7"/>
    <x v="22"/>
    <x v="4"/>
    <x v="3"/>
    <x v="2"/>
    <x v="2"/>
    <x v="0"/>
    <x v="0"/>
  </r>
  <r>
    <s v="December 2010"/>
    <n v="62"/>
    <x v="3"/>
    <x v="13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s v="December 2010"/>
    <n v="62"/>
    <x v="3"/>
    <x v="14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s v="December 2010"/>
    <n v="62"/>
    <x v="3"/>
    <x v="15"/>
    <x v="0"/>
    <x v="0"/>
    <x v="4"/>
    <x v="0"/>
    <x v="0"/>
    <x v="0"/>
    <x v="0"/>
    <x v="1"/>
    <x v="4"/>
    <x v="3"/>
    <x v="2"/>
    <x v="9"/>
    <x v="6"/>
    <x v="4"/>
    <x v="4"/>
    <x v="2"/>
    <x v="2"/>
    <x v="0"/>
    <x v="0"/>
  </r>
  <r>
    <s v="December 2010"/>
    <n v="62"/>
    <x v="3"/>
    <x v="16"/>
    <x v="0"/>
    <x v="0"/>
    <x v="3"/>
    <x v="0"/>
    <x v="0"/>
    <x v="0"/>
    <x v="0"/>
    <x v="1"/>
    <x v="4"/>
    <x v="3"/>
    <x v="2"/>
    <x v="11"/>
    <x v="22"/>
    <x v="5"/>
    <x v="0"/>
    <x v="2"/>
    <x v="2"/>
    <x v="0"/>
    <x v="0"/>
  </r>
  <r>
    <s v="December 2010"/>
    <n v="62"/>
    <x v="3"/>
    <x v="17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December 2010"/>
    <n v="62"/>
    <x v="3"/>
    <x v="18"/>
    <x v="0"/>
    <x v="0"/>
    <x v="4"/>
    <x v="0"/>
    <x v="0"/>
    <x v="0"/>
    <x v="0"/>
    <x v="1"/>
    <x v="4"/>
    <x v="3"/>
    <x v="2"/>
    <x v="7"/>
    <x v="22"/>
    <x v="4"/>
    <x v="3"/>
    <x v="2"/>
    <x v="2"/>
    <x v="0"/>
    <x v="0"/>
  </r>
  <r>
    <s v="December 2010"/>
    <n v="62"/>
    <x v="3"/>
    <x v="19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s v="December 2010"/>
    <n v="62"/>
    <x v="3"/>
    <x v="20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s v="December 2010"/>
    <n v="62"/>
    <x v="3"/>
    <x v="21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s v="December 2010"/>
    <n v="62"/>
    <x v="3"/>
    <x v="22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s v="December 2010"/>
    <n v="62"/>
    <x v="3"/>
    <x v="23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s v="December 2010"/>
    <n v="62"/>
    <x v="3"/>
    <x v="24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s v="December 2010"/>
    <n v="62"/>
    <x v="3"/>
    <x v="25"/>
    <x v="0"/>
    <x v="0"/>
    <x v="3"/>
    <x v="0"/>
    <x v="0"/>
    <x v="0"/>
    <x v="0"/>
    <x v="1"/>
    <x v="4"/>
    <x v="3"/>
    <x v="2"/>
    <x v="11"/>
    <x v="22"/>
    <x v="5"/>
    <x v="2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June 2011"/>
    <n v="63"/>
    <x v="0"/>
    <x v="0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s v="June 2011"/>
    <n v="63"/>
    <x v="0"/>
    <x v="1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s v="June 2011"/>
    <n v="63"/>
    <x v="0"/>
    <x v="2"/>
    <x v="0"/>
    <x v="0"/>
    <x v="1"/>
    <x v="0"/>
    <x v="0"/>
    <x v="0"/>
    <x v="0"/>
    <x v="1"/>
    <x v="4"/>
    <x v="3"/>
    <x v="2"/>
    <x v="7"/>
    <x v="22"/>
    <x v="4"/>
    <x v="0"/>
    <x v="2"/>
    <x v="2"/>
    <x v="0"/>
    <x v="0"/>
  </r>
  <r>
    <s v="June 2011"/>
    <n v="63"/>
    <x v="0"/>
    <x v="3"/>
    <x v="0"/>
    <x v="0"/>
    <x v="3"/>
    <x v="0"/>
    <x v="0"/>
    <x v="0"/>
    <x v="0"/>
    <x v="1"/>
    <x v="4"/>
    <x v="3"/>
    <x v="2"/>
    <x v="11"/>
    <x v="22"/>
    <x v="4"/>
    <x v="0"/>
    <x v="2"/>
    <x v="2"/>
    <x v="0"/>
    <x v="0"/>
  </r>
  <r>
    <s v="June 2011"/>
    <n v="63"/>
    <x v="0"/>
    <x v="4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s v="June 2011"/>
    <n v="63"/>
    <x v="0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s v="June 2011"/>
    <n v="63"/>
    <x v="0"/>
    <x v="6"/>
    <x v="0"/>
    <x v="0"/>
    <x v="4"/>
    <x v="0"/>
    <x v="0"/>
    <x v="0"/>
    <x v="0"/>
    <x v="1"/>
    <x v="4"/>
    <x v="3"/>
    <x v="2"/>
    <x v="8"/>
    <x v="5"/>
    <x v="5"/>
    <x v="3"/>
    <x v="2"/>
    <x v="2"/>
    <x v="0"/>
    <x v="0"/>
  </r>
  <r>
    <s v="June 2011"/>
    <n v="63"/>
    <x v="0"/>
    <x v="7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s v="June 2011"/>
    <n v="63"/>
    <x v="0"/>
    <x v="8"/>
    <x v="0"/>
    <x v="0"/>
    <x v="3"/>
    <x v="0"/>
    <x v="0"/>
    <x v="0"/>
    <x v="0"/>
    <x v="1"/>
    <x v="4"/>
    <x v="3"/>
    <x v="2"/>
    <x v="6"/>
    <x v="22"/>
    <x v="4"/>
    <x v="2"/>
    <x v="2"/>
    <x v="2"/>
    <x v="0"/>
    <x v="0"/>
  </r>
  <r>
    <s v="June 2011"/>
    <n v="63"/>
    <x v="0"/>
    <x v="9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s v="June 2011"/>
    <n v="63"/>
    <x v="0"/>
    <x v="10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s v="June 2011"/>
    <n v="63"/>
    <x v="0"/>
    <x v="11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s v="June 2011"/>
    <n v="63"/>
    <x v="0"/>
    <x v="12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June 2011"/>
    <n v="63"/>
    <x v="0"/>
    <x v="13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s v="June 2011"/>
    <n v="63"/>
    <x v="0"/>
    <x v="14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s v="June 2011"/>
    <n v="63"/>
    <x v="0"/>
    <x v="15"/>
    <x v="0"/>
    <x v="0"/>
    <x v="3"/>
    <x v="0"/>
    <x v="0"/>
    <x v="0"/>
    <x v="0"/>
    <x v="1"/>
    <x v="4"/>
    <x v="3"/>
    <x v="2"/>
    <x v="8"/>
    <x v="11"/>
    <x v="4"/>
    <x v="2"/>
    <x v="2"/>
    <x v="2"/>
    <x v="0"/>
    <x v="0"/>
  </r>
  <r>
    <s v="June 2011"/>
    <n v="63"/>
    <x v="0"/>
    <x v="16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s v="June 2011"/>
    <n v="63"/>
    <x v="0"/>
    <x v="17"/>
    <x v="0"/>
    <x v="0"/>
    <x v="2"/>
    <x v="0"/>
    <x v="0"/>
    <x v="0"/>
    <x v="0"/>
    <x v="1"/>
    <x v="4"/>
    <x v="3"/>
    <x v="2"/>
    <x v="8"/>
    <x v="11"/>
    <x v="4"/>
    <x v="1"/>
    <x v="2"/>
    <x v="2"/>
    <x v="0"/>
    <x v="0"/>
  </r>
  <r>
    <s v="June 2011"/>
    <n v="63"/>
    <x v="0"/>
    <x v="18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s v="June 2011"/>
    <n v="63"/>
    <x v="0"/>
    <x v="19"/>
    <x v="0"/>
    <x v="0"/>
    <x v="4"/>
    <x v="0"/>
    <x v="0"/>
    <x v="0"/>
    <x v="0"/>
    <x v="1"/>
    <x v="4"/>
    <x v="3"/>
    <x v="2"/>
    <x v="6"/>
    <x v="22"/>
    <x v="4"/>
    <x v="1"/>
    <x v="2"/>
    <x v="2"/>
    <x v="0"/>
    <x v="0"/>
  </r>
  <r>
    <s v="June 2011"/>
    <n v="63"/>
    <x v="0"/>
    <x v="20"/>
    <x v="0"/>
    <x v="0"/>
    <x v="2"/>
    <x v="0"/>
    <x v="0"/>
    <x v="0"/>
    <x v="0"/>
    <x v="1"/>
    <x v="4"/>
    <x v="3"/>
    <x v="2"/>
    <x v="5"/>
    <x v="9"/>
    <x v="4"/>
    <x v="1"/>
    <x v="2"/>
    <x v="2"/>
    <x v="0"/>
    <x v="0"/>
  </r>
  <r>
    <s v="June 2011"/>
    <n v="63"/>
    <x v="0"/>
    <x v="21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s v="June 2011"/>
    <n v="63"/>
    <x v="0"/>
    <x v="22"/>
    <x v="0"/>
    <x v="0"/>
    <x v="4"/>
    <x v="0"/>
    <x v="0"/>
    <x v="0"/>
    <x v="0"/>
    <x v="1"/>
    <x v="4"/>
    <x v="3"/>
    <x v="2"/>
    <x v="7"/>
    <x v="22"/>
    <x v="4"/>
    <x v="0"/>
    <x v="2"/>
    <x v="2"/>
    <x v="0"/>
    <x v="0"/>
  </r>
  <r>
    <s v="June 2011"/>
    <n v="63"/>
    <x v="0"/>
    <x v="23"/>
    <x v="0"/>
    <x v="0"/>
    <x v="2"/>
    <x v="0"/>
    <x v="0"/>
    <x v="0"/>
    <x v="0"/>
    <x v="1"/>
    <x v="4"/>
    <x v="3"/>
    <x v="2"/>
    <x v="5"/>
    <x v="3"/>
    <x v="4"/>
    <x v="3"/>
    <x v="2"/>
    <x v="2"/>
    <x v="0"/>
    <x v="0"/>
  </r>
  <r>
    <s v="June 2011"/>
    <n v="63"/>
    <x v="0"/>
    <x v="24"/>
    <x v="0"/>
    <x v="0"/>
    <x v="0"/>
    <x v="0"/>
    <x v="0"/>
    <x v="0"/>
    <x v="0"/>
    <x v="1"/>
    <x v="4"/>
    <x v="3"/>
    <x v="2"/>
    <x v="7"/>
    <x v="22"/>
    <x v="4"/>
    <x v="1"/>
    <x v="2"/>
    <x v="2"/>
    <x v="0"/>
    <x v="0"/>
  </r>
  <r>
    <s v="June 2011"/>
    <n v="63"/>
    <x v="1"/>
    <x v="0"/>
    <x v="0"/>
    <x v="0"/>
    <x v="2"/>
    <x v="0"/>
    <x v="0"/>
    <x v="0"/>
    <x v="0"/>
    <x v="0"/>
    <x v="0"/>
    <x v="2"/>
    <x v="1"/>
    <x v="1"/>
    <x v="1"/>
    <x v="2"/>
    <x v="0"/>
    <x v="0"/>
    <x v="1"/>
    <x v="0"/>
    <x v="0"/>
  </r>
  <r>
    <s v="June 2011"/>
    <n v="63"/>
    <x v="1"/>
    <x v="1"/>
    <x v="0"/>
    <x v="0"/>
    <x v="4"/>
    <x v="0"/>
    <x v="0"/>
    <x v="0"/>
    <x v="0"/>
    <x v="0"/>
    <x v="0"/>
    <x v="2"/>
    <x v="1"/>
    <x v="0"/>
    <x v="1"/>
    <x v="3"/>
    <x v="0"/>
    <x v="0"/>
    <x v="1"/>
    <x v="0"/>
    <x v="0"/>
  </r>
  <r>
    <s v="June 2011"/>
    <n v="63"/>
    <x v="1"/>
    <x v="2"/>
    <x v="0"/>
    <x v="0"/>
    <x v="0"/>
    <x v="0"/>
    <x v="0"/>
    <x v="0"/>
    <x v="0"/>
    <x v="0"/>
    <x v="0"/>
    <x v="2"/>
    <x v="1"/>
    <x v="0"/>
    <x v="1"/>
    <x v="3"/>
    <x v="0"/>
    <x v="0"/>
    <x v="1"/>
    <x v="0"/>
    <x v="0"/>
  </r>
  <r>
    <s v="June 2011"/>
    <n v="63"/>
    <x v="1"/>
    <x v="3"/>
    <x v="0"/>
    <x v="0"/>
    <x v="1"/>
    <x v="0"/>
    <x v="0"/>
    <x v="0"/>
    <x v="0"/>
    <x v="0"/>
    <x v="0"/>
    <x v="2"/>
    <x v="1"/>
    <x v="0"/>
    <x v="0"/>
    <x v="0"/>
    <x v="0"/>
    <x v="0"/>
    <x v="1"/>
    <x v="0"/>
    <x v="0"/>
  </r>
  <r>
    <s v="June 2011"/>
    <n v="63"/>
    <x v="1"/>
    <x v="4"/>
    <x v="0"/>
    <x v="0"/>
    <x v="2"/>
    <x v="0"/>
    <x v="0"/>
    <x v="0"/>
    <x v="0"/>
    <x v="0"/>
    <x v="0"/>
    <x v="2"/>
    <x v="1"/>
    <x v="18"/>
    <x v="1"/>
    <x v="0"/>
    <x v="0"/>
    <x v="0"/>
    <x v="1"/>
    <x v="0"/>
    <x v="0"/>
  </r>
  <r>
    <s v="June 2011"/>
    <n v="63"/>
    <x v="1"/>
    <x v="5"/>
    <x v="0"/>
    <x v="0"/>
    <x v="4"/>
    <x v="0"/>
    <x v="0"/>
    <x v="0"/>
    <x v="0"/>
    <x v="0"/>
    <x v="1"/>
    <x v="0"/>
    <x v="15"/>
    <x v="1"/>
    <x v="1"/>
    <x v="2"/>
    <x v="0"/>
    <x v="6"/>
    <x v="5"/>
    <x v="0"/>
    <x v="0"/>
  </r>
  <r>
    <s v="June 2011"/>
    <n v="63"/>
    <x v="1"/>
    <x v="6"/>
    <x v="0"/>
    <x v="0"/>
    <x v="3"/>
    <x v="0"/>
    <x v="0"/>
    <x v="0"/>
    <x v="0"/>
    <x v="0"/>
    <x v="1"/>
    <x v="0"/>
    <x v="15"/>
    <x v="0"/>
    <x v="1"/>
    <x v="0"/>
    <x v="0"/>
    <x v="6"/>
    <x v="5"/>
    <x v="0"/>
    <x v="0"/>
  </r>
  <r>
    <s v="June 2011"/>
    <n v="63"/>
    <x v="1"/>
    <x v="7"/>
    <x v="0"/>
    <x v="0"/>
    <x v="1"/>
    <x v="0"/>
    <x v="0"/>
    <x v="0"/>
    <x v="0"/>
    <x v="0"/>
    <x v="1"/>
    <x v="0"/>
    <x v="15"/>
    <x v="0"/>
    <x v="0"/>
    <x v="1"/>
    <x v="0"/>
    <x v="6"/>
    <x v="5"/>
    <x v="0"/>
    <x v="0"/>
  </r>
  <r>
    <s v="June 2011"/>
    <n v="63"/>
    <x v="1"/>
    <x v="8"/>
    <x v="0"/>
    <x v="0"/>
    <x v="3"/>
    <x v="0"/>
    <x v="0"/>
    <x v="0"/>
    <x v="0"/>
    <x v="0"/>
    <x v="1"/>
    <x v="0"/>
    <x v="15"/>
    <x v="0"/>
    <x v="0"/>
    <x v="3"/>
    <x v="0"/>
    <x v="6"/>
    <x v="5"/>
    <x v="0"/>
    <x v="0"/>
  </r>
  <r>
    <s v="June 2011"/>
    <n v="63"/>
    <x v="1"/>
    <x v="9"/>
    <x v="0"/>
    <x v="0"/>
    <x v="0"/>
    <x v="0"/>
    <x v="0"/>
    <x v="0"/>
    <x v="0"/>
    <x v="0"/>
    <x v="1"/>
    <x v="0"/>
    <x v="15"/>
    <x v="0"/>
    <x v="0"/>
    <x v="1"/>
    <x v="0"/>
    <x v="6"/>
    <x v="5"/>
    <x v="0"/>
    <x v="0"/>
  </r>
  <r>
    <s v="June 2011"/>
    <n v="63"/>
    <x v="1"/>
    <x v="10"/>
    <x v="0"/>
    <x v="0"/>
    <x v="4"/>
    <x v="0"/>
    <x v="0"/>
    <x v="0"/>
    <x v="0"/>
    <x v="0"/>
    <x v="1"/>
    <x v="0"/>
    <x v="15"/>
    <x v="1"/>
    <x v="1"/>
    <x v="2"/>
    <x v="0"/>
    <x v="6"/>
    <x v="5"/>
    <x v="0"/>
    <x v="0"/>
  </r>
  <r>
    <s v="June 2011"/>
    <n v="63"/>
    <x v="1"/>
    <x v="11"/>
    <x v="0"/>
    <x v="0"/>
    <x v="2"/>
    <x v="0"/>
    <x v="0"/>
    <x v="0"/>
    <x v="0"/>
    <x v="0"/>
    <x v="2"/>
    <x v="0"/>
    <x v="15"/>
    <x v="0"/>
    <x v="1"/>
    <x v="3"/>
    <x v="0"/>
    <x v="6"/>
    <x v="5"/>
    <x v="0"/>
    <x v="0"/>
  </r>
  <r>
    <s v="June 2011"/>
    <n v="63"/>
    <x v="1"/>
    <x v="12"/>
    <x v="0"/>
    <x v="0"/>
    <x v="1"/>
    <x v="0"/>
    <x v="0"/>
    <x v="0"/>
    <x v="0"/>
    <x v="0"/>
    <x v="2"/>
    <x v="0"/>
    <x v="15"/>
    <x v="0"/>
    <x v="0"/>
    <x v="0"/>
    <x v="0"/>
    <x v="6"/>
    <x v="5"/>
    <x v="0"/>
    <x v="0"/>
  </r>
  <r>
    <s v="June 2011"/>
    <n v="63"/>
    <x v="1"/>
    <x v="13"/>
    <x v="0"/>
    <x v="0"/>
    <x v="2"/>
    <x v="0"/>
    <x v="0"/>
    <x v="0"/>
    <x v="0"/>
    <x v="0"/>
    <x v="2"/>
    <x v="0"/>
    <x v="15"/>
    <x v="0"/>
    <x v="0"/>
    <x v="1"/>
    <x v="0"/>
    <x v="6"/>
    <x v="5"/>
    <x v="0"/>
    <x v="0"/>
  </r>
  <r>
    <s v="June 2011"/>
    <n v="63"/>
    <x v="1"/>
    <x v="14"/>
    <x v="0"/>
    <x v="0"/>
    <x v="0"/>
    <x v="0"/>
    <x v="0"/>
    <x v="0"/>
    <x v="0"/>
    <x v="0"/>
    <x v="2"/>
    <x v="0"/>
    <x v="15"/>
    <x v="0"/>
    <x v="0"/>
    <x v="2"/>
    <x v="0"/>
    <x v="6"/>
    <x v="5"/>
    <x v="0"/>
    <x v="0"/>
  </r>
  <r>
    <s v="June 2011"/>
    <n v="63"/>
    <x v="1"/>
    <x v="15"/>
    <x v="0"/>
    <x v="0"/>
    <x v="4"/>
    <x v="0"/>
    <x v="0"/>
    <x v="0"/>
    <x v="0"/>
    <x v="0"/>
    <x v="2"/>
    <x v="0"/>
    <x v="15"/>
    <x v="0"/>
    <x v="0"/>
    <x v="0"/>
    <x v="0"/>
    <x v="6"/>
    <x v="5"/>
    <x v="0"/>
    <x v="0"/>
  </r>
  <r>
    <s v="June 2011"/>
    <n v="63"/>
    <x v="1"/>
    <x v="16"/>
    <x v="0"/>
    <x v="0"/>
    <x v="4"/>
    <x v="0"/>
    <x v="0"/>
    <x v="0"/>
    <x v="0"/>
    <x v="0"/>
    <x v="2"/>
    <x v="0"/>
    <x v="15"/>
    <x v="0"/>
    <x v="1"/>
    <x v="2"/>
    <x v="0"/>
    <x v="6"/>
    <x v="5"/>
    <x v="0"/>
    <x v="0"/>
  </r>
  <r>
    <s v="June 2011"/>
    <n v="63"/>
    <x v="1"/>
    <x v="17"/>
    <x v="0"/>
    <x v="0"/>
    <x v="4"/>
    <x v="0"/>
    <x v="0"/>
    <x v="0"/>
    <x v="0"/>
    <x v="0"/>
    <x v="3"/>
    <x v="0"/>
    <x v="15"/>
    <x v="0"/>
    <x v="0"/>
    <x v="2"/>
    <x v="0"/>
    <x v="0"/>
    <x v="1"/>
    <x v="0"/>
    <x v="0"/>
  </r>
  <r>
    <s v="June 2011"/>
    <n v="63"/>
    <x v="1"/>
    <x v="18"/>
    <x v="0"/>
    <x v="0"/>
    <x v="1"/>
    <x v="0"/>
    <x v="0"/>
    <x v="0"/>
    <x v="0"/>
    <x v="0"/>
    <x v="3"/>
    <x v="0"/>
    <x v="15"/>
    <x v="0"/>
    <x v="0"/>
    <x v="2"/>
    <x v="0"/>
    <x v="0"/>
    <x v="1"/>
    <x v="0"/>
    <x v="0"/>
  </r>
  <r>
    <s v="June 2011"/>
    <n v="63"/>
    <x v="1"/>
    <x v="19"/>
    <x v="0"/>
    <x v="0"/>
    <x v="2"/>
    <x v="0"/>
    <x v="0"/>
    <x v="0"/>
    <x v="0"/>
    <x v="0"/>
    <x v="3"/>
    <x v="0"/>
    <x v="15"/>
    <x v="0"/>
    <x v="1"/>
    <x v="0"/>
    <x v="0"/>
    <x v="0"/>
    <x v="1"/>
    <x v="0"/>
    <x v="0"/>
  </r>
  <r>
    <s v="June 2011"/>
    <n v="63"/>
    <x v="1"/>
    <x v="20"/>
    <x v="0"/>
    <x v="0"/>
    <x v="0"/>
    <x v="0"/>
    <x v="0"/>
    <x v="0"/>
    <x v="0"/>
    <x v="0"/>
    <x v="3"/>
    <x v="0"/>
    <x v="15"/>
    <x v="0"/>
    <x v="1"/>
    <x v="0"/>
    <x v="0"/>
    <x v="0"/>
    <x v="1"/>
    <x v="0"/>
    <x v="0"/>
  </r>
  <r>
    <s v="June 2011"/>
    <n v="63"/>
    <x v="1"/>
    <x v="21"/>
    <x v="0"/>
    <x v="0"/>
    <x v="1"/>
    <x v="0"/>
    <x v="0"/>
    <x v="0"/>
    <x v="0"/>
    <x v="0"/>
    <x v="3"/>
    <x v="0"/>
    <x v="15"/>
    <x v="0"/>
    <x v="0"/>
    <x v="2"/>
    <x v="0"/>
    <x v="0"/>
    <x v="1"/>
    <x v="0"/>
    <x v="0"/>
  </r>
  <r>
    <s v="June 2011"/>
    <n v="63"/>
    <x v="1"/>
    <x v="22"/>
    <x v="0"/>
    <x v="0"/>
    <x v="3"/>
    <x v="0"/>
    <x v="0"/>
    <x v="0"/>
    <x v="0"/>
    <x v="0"/>
    <x v="3"/>
    <x v="0"/>
    <x v="15"/>
    <x v="0"/>
    <x v="0"/>
    <x v="0"/>
    <x v="0"/>
    <x v="0"/>
    <x v="1"/>
    <x v="0"/>
    <x v="0"/>
  </r>
  <r>
    <s v="June 2011"/>
    <n v="63"/>
    <x v="2"/>
    <x v="0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s v="June 2011"/>
    <n v="63"/>
    <x v="2"/>
    <x v="1"/>
    <x v="0"/>
    <x v="0"/>
    <x v="3"/>
    <x v="0"/>
    <x v="0"/>
    <x v="0"/>
    <x v="0"/>
    <x v="1"/>
    <x v="4"/>
    <x v="3"/>
    <x v="2"/>
    <x v="7"/>
    <x v="22"/>
    <x v="4"/>
    <x v="0"/>
    <x v="2"/>
    <x v="2"/>
    <x v="0"/>
    <x v="0"/>
  </r>
  <r>
    <s v="June 2011"/>
    <n v="63"/>
    <x v="2"/>
    <x v="2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s v="June 2011"/>
    <n v="63"/>
    <x v="2"/>
    <x v="3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s v="June 2011"/>
    <n v="63"/>
    <x v="2"/>
    <x v="4"/>
    <x v="0"/>
    <x v="0"/>
    <x v="3"/>
    <x v="0"/>
    <x v="0"/>
    <x v="0"/>
    <x v="0"/>
    <x v="1"/>
    <x v="4"/>
    <x v="3"/>
    <x v="2"/>
    <x v="6"/>
    <x v="22"/>
    <x v="4"/>
    <x v="0"/>
    <x v="2"/>
    <x v="2"/>
    <x v="0"/>
    <x v="0"/>
  </r>
  <r>
    <s v="June 2011"/>
    <n v="63"/>
    <x v="2"/>
    <x v="5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s v="June 2011"/>
    <n v="63"/>
    <x v="2"/>
    <x v="6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s v="June 2011"/>
    <n v="63"/>
    <x v="2"/>
    <x v="7"/>
    <x v="0"/>
    <x v="0"/>
    <x v="4"/>
    <x v="0"/>
    <x v="0"/>
    <x v="0"/>
    <x v="0"/>
    <x v="1"/>
    <x v="4"/>
    <x v="3"/>
    <x v="2"/>
    <x v="11"/>
    <x v="22"/>
    <x v="4"/>
    <x v="2"/>
    <x v="2"/>
    <x v="2"/>
    <x v="0"/>
    <x v="0"/>
  </r>
  <r>
    <s v="June 2011"/>
    <n v="63"/>
    <x v="2"/>
    <x v="8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s v="June 2011"/>
    <n v="63"/>
    <x v="2"/>
    <x v="9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s v="June 2011"/>
    <n v="63"/>
    <x v="2"/>
    <x v="10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s v="June 2011"/>
    <n v="63"/>
    <x v="2"/>
    <x v="11"/>
    <x v="0"/>
    <x v="0"/>
    <x v="0"/>
    <x v="0"/>
    <x v="0"/>
    <x v="0"/>
    <x v="0"/>
    <x v="1"/>
    <x v="4"/>
    <x v="3"/>
    <x v="2"/>
    <x v="11"/>
    <x v="22"/>
    <x v="4"/>
    <x v="3"/>
    <x v="2"/>
    <x v="2"/>
    <x v="0"/>
    <x v="0"/>
  </r>
  <r>
    <s v="June 2011"/>
    <n v="63"/>
    <x v="2"/>
    <x v="12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s v="June 2011"/>
    <n v="63"/>
    <x v="2"/>
    <x v="13"/>
    <x v="0"/>
    <x v="0"/>
    <x v="4"/>
    <x v="0"/>
    <x v="0"/>
    <x v="0"/>
    <x v="0"/>
    <x v="1"/>
    <x v="4"/>
    <x v="3"/>
    <x v="2"/>
    <x v="7"/>
    <x v="22"/>
    <x v="4"/>
    <x v="0"/>
    <x v="2"/>
    <x v="2"/>
    <x v="0"/>
    <x v="0"/>
  </r>
  <r>
    <s v="June 2011"/>
    <n v="63"/>
    <x v="2"/>
    <x v="14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s v="June 2011"/>
    <n v="63"/>
    <x v="2"/>
    <x v="15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s v="June 2011"/>
    <n v="63"/>
    <x v="2"/>
    <x v="16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s v="June 2011"/>
    <n v="63"/>
    <x v="2"/>
    <x v="1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s v="June 2011"/>
    <n v="63"/>
    <x v="2"/>
    <x v="18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s v="June 2011"/>
    <n v="63"/>
    <x v="2"/>
    <x v="19"/>
    <x v="0"/>
    <x v="0"/>
    <x v="2"/>
    <x v="0"/>
    <x v="0"/>
    <x v="0"/>
    <x v="0"/>
    <x v="1"/>
    <x v="4"/>
    <x v="3"/>
    <x v="2"/>
    <x v="5"/>
    <x v="9"/>
    <x v="4"/>
    <x v="0"/>
    <x v="2"/>
    <x v="2"/>
    <x v="0"/>
    <x v="0"/>
  </r>
  <r>
    <s v="June 2011"/>
    <n v="63"/>
    <x v="2"/>
    <x v="20"/>
    <x v="0"/>
    <x v="0"/>
    <x v="4"/>
    <x v="0"/>
    <x v="0"/>
    <x v="0"/>
    <x v="0"/>
    <x v="1"/>
    <x v="4"/>
    <x v="3"/>
    <x v="2"/>
    <x v="8"/>
    <x v="11"/>
    <x v="4"/>
    <x v="1"/>
    <x v="2"/>
    <x v="2"/>
    <x v="0"/>
    <x v="0"/>
  </r>
  <r>
    <s v="June 2011"/>
    <n v="63"/>
    <x v="2"/>
    <x v="21"/>
    <x v="0"/>
    <x v="0"/>
    <x v="0"/>
    <x v="0"/>
    <x v="0"/>
    <x v="0"/>
    <x v="0"/>
    <x v="1"/>
    <x v="4"/>
    <x v="3"/>
    <x v="2"/>
    <x v="10"/>
    <x v="7"/>
    <x v="4"/>
    <x v="1"/>
    <x v="2"/>
    <x v="2"/>
    <x v="0"/>
    <x v="0"/>
  </r>
  <r>
    <s v="June 2011"/>
    <n v="63"/>
    <x v="2"/>
    <x v="22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s v="June 2011"/>
    <n v="63"/>
    <x v="3"/>
    <x v="23"/>
    <x v="0"/>
    <x v="0"/>
    <x v="0"/>
    <x v="0"/>
    <x v="0"/>
    <x v="0"/>
    <x v="0"/>
    <x v="1"/>
    <x v="4"/>
    <x v="3"/>
    <x v="2"/>
    <x v="9"/>
    <x v="6"/>
    <x v="4"/>
    <x v="0"/>
    <x v="2"/>
    <x v="2"/>
    <x v="0"/>
    <x v="0"/>
  </r>
  <r>
    <s v="June 2011"/>
    <n v="63"/>
    <x v="2"/>
    <x v="24"/>
    <x v="0"/>
    <x v="0"/>
    <x v="0"/>
    <x v="0"/>
    <x v="0"/>
    <x v="0"/>
    <x v="0"/>
    <x v="1"/>
    <x v="4"/>
    <x v="3"/>
    <x v="2"/>
    <x v="5"/>
    <x v="3"/>
    <x v="4"/>
    <x v="0"/>
    <x v="2"/>
    <x v="2"/>
    <x v="0"/>
    <x v="0"/>
  </r>
  <r>
    <s v="June 2011"/>
    <n v="63"/>
    <x v="2"/>
    <x v="25"/>
    <x v="0"/>
    <x v="0"/>
    <x v="0"/>
    <x v="0"/>
    <x v="0"/>
    <x v="0"/>
    <x v="0"/>
    <x v="1"/>
    <x v="4"/>
    <x v="3"/>
    <x v="2"/>
    <x v="11"/>
    <x v="22"/>
    <x v="4"/>
    <x v="2"/>
    <x v="2"/>
    <x v="2"/>
    <x v="0"/>
    <x v="0"/>
  </r>
  <r>
    <s v="June 2011"/>
    <n v="63"/>
    <x v="3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s v="June 2011"/>
    <n v="63"/>
    <x v="3"/>
    <x v="1"/>
    <x v="0"/>
    <x v="0"/>
    <x v="1"/>
    <x v="0"/>
    <x v="0"/>
    <x v="0"/>
    <x v="0"/>
    <x v="2"/>
    <x v="0"/>
    <x v="3"/>
    <x v="5"/>
    <x v="14"/>
    <x v="17"/>
    <x v="6"/>
    <x v="0"/>
    <x v="2"/>
    <x v="2"/>
    <x v="0"/>
    <x v="0"/>
  </r>
  <r>
    <s v="June 2011"/>
    <n v="63"/>
    <x v="3"/>
    <x v="2"/>
    <x v="0"/>
    <x v="0"/>
    <x v="2"/>
    <x v="0"/>
    <x v="0"/>
    <x v="0"/>
    <x v="0"/>
    <x v="2"/>
    <x v="0"/>
    <x v="3"/>
    <x v="5"/>
    <x v="14"/>
    <x v="17"/>
    <x v="6"/>
    <x v="0"/>
    <x v="2"/>
    <x v="2"/>
    <x v="0"/>
    <x v="0"/>
  </r>
  <r>
    <s v="June 2011"/>
    <n v="63"/>
    <x v="3"/>
    <x v="3"/>
    <x v="0"/>
    <x v="0"/>
    <x v="4"/>
    <x v="0"/>
    <x v="0"/>
    <x v="0"/>
    <x v="0"/>
    <x v="2"/>
    <x v="0"/>
    <x v="3"/>
    <x v="5"/>
    <x v="12"/>
    <x v="19"/>
    <x v="6"/>
    <x v="0"/>
    <x v="2"/>
    <x v="2"/>
    <x v="0"/>
    <x v="0"/>
  </r>
  <r>
    <s v="June 2011"/>
    <n v="63"/>
    <x v="3"/>
    <x v="4"/>
    <x v="0"/>
    <x v="0"/>
    <x v="0"/>
    <x v="0"/>
    <x v="0"/>
    <x v="0"/>
    <x v="0"/>
    <x v="2"/>
    <x v="0"/>
    <x v="3"/>
    <x v="5"/>
    <x v="12"/>
    <x v="19"/>
    <x v="6"/>
    <x v="0"/>
    <x v="2"/>
    <x v="2"/>
    <x v="0"/>
    <x v="0"/>
  </r>
  <r>
    <s v="June 2011"/>
    <n v="63"/>
    <x v="3"/>
    <x v="5"/>
    <x v="0"/>
    <x v="0"/>
    <x v="2"/>
    <x v="0"/>
    <x v="0"/>
    <x v="0"/>
    <x v="0"/>
    <x v="2"/>
    <x v="0"/>
    <x v="3"/>
    <x v="5"/>
    <x v="13"/>
    <x v="20"/>
    <x v="6"/>
    <x v="0"/>
    <x v="2"/>
    <x v="2"/>
    <x v="0"/>
    <x v="0"/>
  </r>
  <r>
    <s v="June 2011"/>
    <n v="63"/>
    <x v="3"/>
    <x v="6"/>
    <x v="0"/>
    <x v="0"/>
    <x v="1"/>
    <x v="0"/>
    <x v="0"/>
    <x v="0"/>
    <x v="0"/>
    <x v="2"/>
    <x v="0"/>
    <x v="3"/>
    <x v="5"/>
    <x v="12"/>
    <x v="16"/>
    <x v="6"/>
    <x v="0"/>
    <x v="2"/>
    <x v="2"/>
    <x v="0"/>
    <x v="0"/>
  </r>
  <r>
    <s v="June 2011"/>
    <n v="63"/>
    <x v="3"/>
    <x v="7"/>
    <x v="0"/>
    <x v="0"/>
    <x v="4"/>
    <x v="0"/>
    <x v="0"/>
    <x v="0"/>
    <x v="0"/>
    <x v="2"/>
    <x v="1"/>
    <x v="3"/>
    <x v="3"/>
    <x v="12"/>
    <x v="15"/>
    <x v="6"/>
    <x v="0"/>
    <x v="2"/>
    <x v="2"/>
    <x v="0"/>
    <x v="0"/>
  </r>
  <r>
    <s v="June 2011"/>
    <n v="63"/>
    <x v="3"/>
    <x v="8"/>
    <x v="0"/>
    <x v="0"/>
    <x v="0"/>
    <x v="0"/>
    <x v="0"/>
    <x v="0"/>
    <x v="0"/>
    <x v="2"/>
    <x v="1"/>
    <x v="3"/>
    <x v="3"/>
    <x v="12"/>
    <x v="19"/>
    <x v="6"/>
    <x v="0"/>
    <x v="2"/>
    <x v="2"/>
    <x v="0"/>
    <x v="0"/>
  </r>
  <r>
    <s v="June 2011"/>
    <n v="63"/>
    <x v="3"/>
    <x v="9"/>
    <x v="0"/>
    <x v="0"/>
    <x v="1"/>
    <x v="0"/>
    <x v="0"/>
    <x v="0"/>
    <x v="0"/>
    <x v="2"/>
    <x v="1"/>
    <x v="3"/>
    <x v="3"/>
    <x v="14"/>
    <x v="17"/>
    <x v="6"/>
    <x v="0"/>
    <x v="2"/>
    <x v="2"/>
    <x v="0"/>
    <x v="0"/>
  </r>
  <r>
    <s v="June 2011"/>
    <n v="63"/>
    <x v="3"/>
    <x v="10"/>
    <x v="0"/>
    <x v="0"/>
    <x v="0"/>
    <x v="0"/>
    <x v="0"/>
    <x v="0"/>
    <x v="0"/>
    <x v="2"/>
    <x v="1"/>
    <x v="3"/>
    <x v="3"/>
    <x v="13"/>
    <x v="21"/>
    <x v="6"/>
    <x v="0"/>
    <x v="2"/>
    <x v="2"/>
    <x v="0"/>
    <x v="0"/>
  </r>
  <r>
    <s v="June 2011"/>
    <n v="63"/>
    <x v="3"/>
    <x v="11"/>
    <x v="0"/>
    <x v="0"/>
    <x v="1"/>
    <x v="0"/>
    <x v="0"/>
    <x v="0"/>
    <x v="0"/>
    <x v="2"/>
    <x v="1"/>
    <x v="3"/>
    <x v="3"/>
    <x v="13"/>
    <x v="20"/>
    <x v="6"/>
    <x v="0"/>
    <x v="2"/>
    <x v="2"/>
    <x v="0"/>
    <x v="0"/>
  </r>
  <r>
    <s v="June 2011"/>
    <n v="63"/>
    <x v="3"/>
    <x v="12"/>
    <x v="0"/>
    <x v="0"/>
    <x v="1"/>
    <x v="0"/>
    <x v="0"/>
    <x v="0"/>
    <x v="0"/>
    <x v="2"/>
    <x v="1"/>
    <x v="3"/>
    <x v="3"/>
    <x v="13"/>
    <x v="21"/>
    <x v="6"/>
    <x v="0"/>
    <x v="2"/>
    <x v="2"/>
    <x v="0"/>
    <x v="0"/>
  </r>
  <r>
    <s v="June 2011"/>
    <n v="63"/>
    <x v="3"/>
    <x v="13"/>
    <x v="0"/>
    <x v="0"/>
    <x v="4"/>
    <x v="0"/>
    <x v="0"/>
    <x v="0"/>
    <x v="0"/>
    <x v="2"/>
    <x v="1"/>
    <x v="3"/>
    <x v="3"/>
    <x v="12"/>
    <x v="15"/>
    <x v="6"/>
    <x v="0"/>
    <x v="2"/>
    <x v="2"/>
    <x v="0"/>
    <x v="0"/>
  </r>
  <r>
    <s v="June 2011"/>
    <n v="63"/>
    <x v="3"/>
    <x v="14"/>
    <x v="0"/>
    <x v="0"/>
    <x v="3"/>
    <x v="0"/>
    <x v="0"/>
    <x v="0"/>
    <x v="0"/>
    <x v="2"/>
    <x v="1"/>
    <x v="3"/>
    <x v="3"/>
    <x v="12"/>
    <x v="16"/>
    <x v="6"/>
    <x v="0"/>
    <x v="2"/>
    <x v="2"/>
    <x v="0"/>
    <x v="0"/>
  </r>
  <r>
    <s v="June 2011"/>
    <n v="63"/>
    <x v="3"/>
    <x v="15"/>
    <x v="0"/>
    <x v="0"/>
    <x v="1"/>
    <x v="0"/>
    <x v="0"/>
    <x v="0"/>
    <x v="0"/>
    <x v="2"/>
    <x v="2"/>
    <x v="3"/>
    <x v="4"/>
    <x v="12"/>
    <x v="15"/>
    <x v="6"/>
    <x v="0"/>
    <x v="2"/>
    <x v="2"/>
    <x v="0"/>
    <x v="0"/>
  </r>
  <r>
    <s v="June 2011"/>
    <n v="63"/>
    <x v="3"/>
    <x v="16"/>
    <x v="0"/>
    <x v="0"/>
    <x v="3"/>
    <x v="0"/>
    <x v="0"/>
    <x v="0"/>
    <x v="0"/>
    <x v="2"/>
    <x v="2"/>
    <x v="3"/>
    <x v="4"/>
    <x v="13"/>
    <x v="20"/>
    <x v="6"/>
    <x v="0"/>
    <x v="2"/>
    <x v="2"/>
    <x v="0"/>
    <x v="0"/>
  </r>
  <r>
    <s v="June 2011"/>
    <n v="63"/>
    <x v="3"/>
    <x v="17"/>
    <x v="0"/>
    <x v="0"/>
    <x v="0"/>
    <x v="0"/>
    <x v="0"/>
    <x v="0"/>
    <x v="0"/>
    <x v="2"/>
    <x v="2"/>
    <x v="3"/>
    <x v="4"/>
    <x v="14"/>
    <x v="17"/>
    <x v="6"/>
    <x v="0"/>
    <x v="2"/>
    <x v="2"/>
    <x v="0"/>
    <x v="0"/>
  </r>
  <r>
    <s v="June 2011"/>
    <n v="63"/>
    <x v="3"/>
    <x v="18"/>
    <x v="0"/>
    <x v="0"/>
    <x v="1"/>
    <x v="0"/>
    <x v="0"/>
    <x v="0"/>
    <x v="0"/>
    <x v="2"/>
    <x v="2"/>
    <x v="3"/>
    <x v="4"/>
    <x v="13"/>
    <x v="19"/>
    <x v="6"/>
    <x v="0"/>
    <x v="2"/>
    <x v="2"/>
    <x v="0"/>
    <x v="0"/>
  </r>
  <r>
    <s v="June 2011"/>
    <n v="63"/>
    <x v="3"/>
    <x v="19"/>
    <x v="0"/>
    <x v="0"/>
    <x v="4"/>
    <x v="0"/>
    <x v="0"/>
    <x v="0"/>
    <x v="0"/>
    <x v="2"/>
    <x v="2"/>
    <x v="3"/>
    <x v="4"/>
    <x v="12"/>
    <x v="16"/>
    <x v="6"/>
    <x v="0"/>
    <x v="2"/>
    <x v="2"/>
    <x v="0"/>
    <x v="0"/>
  </r>
  <r>
    <s v="June 2011"/>
    <n v="63"/>
    <x v="3"/>
    <x v="20"/>
    <x v="0"/>
    <x v="0"/>
    <x v="0"/>
    <x v="0"/>
    <x v="0"/>
    <x v="0"/>
    <x v="0"/>
    <x v="2"/>
    <x v="2"/>
    <x v="3"/>
    <x v="4"/>
    <x v="12"/>
    <x v="19"/>
    <x v="6"/>
    <x v="0"/>
    <x v="2"/>
    <x v="2"/>
    <x v="0"/>
    <x v="0"/>
  </r>
  <r>
    <s v="June 2011"/>
    <n v="63"/>
    <x v="3"/>
    <x v="21"/>
    <x v="0"/>
    <x v="0"/>
    <x v="4"/>
    <x v="0"/>
    <x v="0"/>
    <x v="0"/>
    <x v="0"/>
    <x v="2"/>
    <x v="3"/>
    <x v="3"/>
    <x v="6"/>
    <x v="12"/>
    <x v="15"/>
    <x v="7"/>
    <x v="0"/>
    <x v="2"/>
    <x v="2"/>
    <x v="0"/>
    <x v="0"/>
  </r>
  <r>
    <s v="June 2011"/>
    <n v="63"/>
    <x v="3"/>
    <x v="22"/>
    <x v="0"/>
    <x v="0"/>
    <x v="1"/>
    <x v="0"/>
    <x v="0"/>
    <x v="0"/>
    <x v="0"/>
    <x v="2"/>
    <x v="3"/>
    <x v="3"/>
    <x v="6"/>
    <x v="12"/>
    <x v="17"/>
    <x v="7"/>
    <x v="0"/>
    <x v="2"/>
    <x v="2"/>
    <x v="0"/>
    <x v="0"/>
  </r>
  <r>
    <s v="June 2011"/>
    <n v="63"/>
    <x v="3"/>
    <x v="23"/>
    <x v="0"/>
    <x v="0"/>
    <x v="4"/>
    <x v="0"/>
    <x v="0"/>
    <x v="0"/>
    <x v="0"/>
    <x v="2"/>
    <x v="3"/>
    <x v="3"/>
    <x v="6"/>
    <x v="12"/>
    <x v="19"/>
    <x v="7"/>
    <x v="0"/>
    <x v="2"/>
    <x v="2"/>
    <x v="0"/>
    <x v="0"/>
  </r>
  <r>
    <s v="June 2011"/>
    <n v="63"/>
    <x v="3"/>
    <x v="24"/>
    <x v="0"/>
    <x v="0"/>
    <x v="4"/>
    <x v="0"/>
    <x v="0"/>
    <x v="0"/>
    <x v="0"/>
    <x v="2"/>
    <x v="3"/>
    <x v="3"/>
    <x v="6"/>
    <x v="12"/>
    <x v="18"/>
    <x v="7"/>
    <x v="0"/>
    <x v="2"/>
    <x v="2"/>
    <x v="0"/>
    <x v="0"/>
  </r>
  <r>
    <s v="June 2011"/>
    <n v="63"/>
    <x v="3"/>
    <x v="25"/>
    <x v="0"/>
    <x v="0"/>
    <x v="3"/>
    <x v="0"/>
    <x v="0"/>
    <x v="0"/>
    <x v="0"/>
    <x v="2"/>
    <x v="3"/>
    <x v="3"/>
    <x v="6"/>
    <x v="12"/>
    <x v="20"/>
    <x v="7"/>
    <x v="0"/>
    <x v="2"/>
    <x v="2"/>
    <x v="0"/>
    <x v="0"/>
  </r>
  <r>
    <s v="June 2011"/>
    <n v="63"/>
    <x v="3"/>
    <x v="26"/>
    <x v="0"/>
    <x v="0"/>
    <x v="2"/>
    <x v="0"/>
    <x v="0"/>
    <x v="0"/>
    <x v="0"/>
    <x v="2"/>
    <x v="3"/>
    <x v="3"/>
    <x v="6"/>
    <x v="12"/>
    <x v="20"/>
    <x v="7"/>
    <x v="0"/>
    <x v="2"/>
    <x v="2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October 2011"/>
    <n v="64"/>
    <x v="0"/>
    <x v="0"/>
    <x v="0"/>
    <x v="0"/>
    <x v="1"/>
    <x v="0"/>
    <x v="0"/>
    <x v="0"/>
    <x v="0"/>
    <x v="1"/>
    <x v="4"/>
    <x v="3"/>
    <x v="7"/>
    <x v="4"/>
    <x v="2"/>
    <x v="4"/>
    <x v="0"/>
    <x v="0"/>
    <x v="0"/>
    <x v="0"/>
    <x v="0"/>
  </r>
  <r>
    <s v="October 2011"/>
    <n v="64"/>
    <x v="0"/>
    <x v="1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October 2011"/>
    <n v="64"/>
    <x v="0"/>
    <x v="2"/>
    <x v="0"/>
    <x v="0"/>
    <x v="4"/>
    <x v="0"/>
    <x v="0"/>
    <x v="0"/>
    <x v="0"/>
    <x v="1"/>
    <x v="4"/>
    <x v="3"/>
    <x v="7"/>
    <x v="4"/>
    <x v="12"/>
    <x v="4"/>
    <x v="0"/>
    <x v="0"/>
    <x v="0"/>
    <x v="0"/>
    <x v="0"/>
  </r>
  <r>
    <s v="October 2011"/>
    <n v="64"/>
    <x v="0"/>
    <x v="3"/>
    <x v="0"/>
    <x v="0"/>
    <x v="0"/>
    <x v="0"/>
    <x v="0"/>
    <x v="0"/>
    <x v="0"/>
    <x v="1"/>
    <x v="4"/>
    <x v="3"/>
    <x v="7"/>
    <x v="8"/>
    <x v="5"/>
    <x v="4"/>
    <x v="3"/>
    <x v="0"/>
    <x v="0"/>
    <x v="0"/>
    <x v="0"/>
  </r>
  <r>
    <s v="October 2011"/>
    <n v="64"/>
    <x v="0"/>
    <x v="4"/>
    <x v="0"/>
    <x v="0"/>
    <x v="0"/>
    <x v="0"/>
    <x v="0"/>
    <x v="0"/>
    <x v="0"/>
    <x v="1"/>
    <x v="4"/>
    <x v="3"/>
    <x v="7"/>
    <x v="7"/>
    <x v="22"/>
    <x v="4"/>
    <x v="3"/>
    <x v="0"/>
    <x v="0"/>
    <x v="0"/>
    <x v="0"/>
  </r>
  <r>
    <s v="October 2011"/>
    <n v="64"/>
    <x v="0"/>
    <x v="5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s v="October 2011"/>
    <n v="64"/>
    <x v="0"/>
    <x v="6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s v="October 2011"/>
    <n v="64"/>
    <x v="0"/>
    <x v="7"/>
    <x v="0"/>
    <x v="0"/>
    <x v="4"/>
    <x v="0"/>
    <x v="0"/>
    <x v="0"/>
    <x v="0"/>
    <x v="1"/>
    <x v="4"/>
    <x v="3"/>
    <x v="7"/>
    <x v="8"/>
    <x v="5"/>
    <x v="4"/>
    <x v="3"/>
    <x v="0"/>
    <x v="0"/>
    <x v="0"/>
    <x v="0"/>
  </r>
  <r>
    <s v="October 2011"/>
    <n v="64"/>
    <x v="0"/>
    <x v="8"/>
    <x v="0"/>
    <x v="0"/>
    <x v="4"/>
    <x v="0"/>
    <x v="0"/>
    <x v="0"/>
    <x v="0"/>
    <x v="1"/>
    <x v="4"/>
    <x v="3"/>
    <x v="7"/>
    <x v="5"/>
    <x v="3"/>
    <x v="4"/>
    <x v="1"/>
    <x v="0"/>
    <x v="0"/>
    <x v="0"/>
    <x v="0"/>
  </r>
  <r>
    <s v="October 2011"/>
    <n v="64"/>
    <x v="0"/>
    <x v="9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s v="October 2011"/>
    <n v="64"/>
    <x v="0"/>
    <x v="10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s v="October 2011"/>
    <n v="64"/>
    <x v="0"/>
    <x v="11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s v="October 2011"/>
    <n v="64"/>
    <x v="0"/>
    <x v="12"/>
    <x v="0"/>
    <x v="0"/>
    <x v="3"/>
    <x v="0"/>
    <x v="0"/>
    <x v="0"/>
    <x v="0"/>
    <x v="1"/>
    <x v="4"/>
    <x v="3"/>
    <x v="7"/>
    <x v="8"/>
    <x v="5"/>
    <x v="4"/>
    <x v="3"/>
    <x v="0"/>
    <x v="0"/>
    <x v="0"/>
    <x v="0"/>
  </r>
  <r>
    <s v="October 2011"/>
    <n v="64"/>
    <x v="0"/>
    <x v="13"/>
    <x v="0"/>
    <x v="0"/>
    <x v="0"/>
    <x v="0"/>
    <x v="0"/>
    <x v="0"/>
    <x v="0"/>
    <x v="1"/>
    <x v="4"/>
    <x v="3"/>
    <x v="7"/>
    <x v="4"/>
    <x v="8"/>
    <x v="4"/>
    <x v="0"/>
    <x v="0"/>
    <x v="0"/>
    <x v="0"/>
    <x v="0"/>
  </r>
  <r>
    <s v="October 2011"/>
    <n v="64"/>
    <x v="0"/>
    <x v="14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s v="October 2011"/>
    <n v="64"/>
    <x v="0"/>
    <x v="15"/>
    <x v="0"/>
    <x v="0"/>
    <x v="0"/>
    <x v="0"/>
    <x v="0"/>
    <x v="0"/>
    <x v="0"/>
    <x v="1"/>
    <x v="4"/>
    <x v="3"/>
    <x v="7"/>
    <x v="7"/>
    <x v="22"/>
    <x v="4"/>
    <x v="1"/>
    <x v="0"/>
    <x v="0"/>
    <x v="0"/>
    <x v="0"/>
  </r>
  <r>
    <s v="October 2011"/>
    <n v="64"/>
    <x v="0"/>
    <x v="16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s v="October 2011"/>
    <n v="64"/>
    <x v="0"/>
    <x v="17"/>
    <x v="0"/>
    <x v="0"/>
    <x v="4"/>
    <x v="0"/>
    <x v="0"/>
    <x v="0"/>
    <x v="0"/>
    <x v="1"/>
    <x v="4"/>
    <x v="3"/>
    <x v="7"/>
    <x v="6"/>
    <x v="22"/>
    <x v="4"/>
    <x v="1"/>
    <x v="0"/>
    <x v="0"/>
    <x v="0"/>
    <x v="0"/>
  </r>
  <r>
    <s v="October 2011"/>
    <n v="64"/>
    <x v="0"/>
    <x v="18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s v="October 2011"/>
    <n v="64"/>
    <x v="0"/>
    <x v="19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s v="October 2011"/>
    <n v="64"/>
    <x v="0"/>
    <x v="20"/>
    <x v="0"/>
    <x v="0"/>
    <x v="2"/>
    <x v="0"/>
    <x v="0"/>
    <x v="0"/>
    <x v="0"/>
    <x v="1"/>
    <x v="4"/>
    <x v="3"/>
    <x v="7"/>
    <x v="5"/>
    <x v="9"/>
    <x v="4"/>
    <x v="0"/>
    <x v="0"/>
    <x v="0"/>
    <x v="0"/>
    <x v="0"/>
  </r>
  <r>
    <s v="October 2011"/>
    <n v="64"/>
    <x v="0"/>
    <x v="21"/>
    <x v="0"/>
    <x v="0"/>
    <x v="4"/>
    <x v="0"/>
    <x v="0"/>
    <x v="0"/>
    <x v="0"/>
    <x v="1"/>
    <x v="4"/>
    <x v="3"/>
    <x v="7"/>
    <x v="8"/>
    <x v="11"/>
    <x v="4"/>
    <x v="3"/>
    <x v="0"/>
    <x v="0"/>
    <x v="0"/>
    <x v="0"/>
  </r>
  <r>
    <s v="October 2011"/>
    <n v="64"/>
    <x v="0"/>
    <x v="22"/>
    <x v="0"/>
    <x v="0"/>
    <x v="3"/>
    <x v="0"/>
    <x v="0"/>
    <x v="0"/>
    <x v="0"/>
    <x v="1"/>
    <x v="4"/>
    <x v="3"/>
    <x v="7"/>
    <x v="9"/>
    <x v="6"/>
    <x v="4"/>
    <x v="0"/>
    <x v="0"/>
    <x v="0"/>
    <x v="0"/>
    <x v="0"/>
  </r>
  <r>
    <s v="October 2011"/>
    <n v="64"/>
    <x v="0"/>
    <x v="23"/>
    <x v="0"/>
    <x v="0"/>
    <x v="2"/>
    <x v="0"/>
    <x v="0"/>
    <x v="0"/>
    <x v="0"/>
    <x v="1"/>
    <x v="4"/>
    <x v="3"/>
    <x v="7"/>
    <x v="7"/>
    <x v="22"/>
    <x v="4"/>
    <x v="1"/>
    <x v="0"/>
    <x v="0"/>
    <x v="0"/>
    <x v="0"/>
  </r>
  <r>
    <s v="October 2011"/>
    <n v="64"/>
    <x v="0"/>
    <x v="24"/>
    <x v="0"/>
    <x v="0"/>
    <x v="4"/>
    <x v="0"/>
    <x v="0"/>
    <x v="0"/>
    <x v="0"/>
    <x v="1"/>
    <x v="4"/>
    <x v="3"/>
    <x v="7"/>
    <x v="4"/>
    <x v="8"/>
    <x v="4"/>
    <x v="0"/>
    <x v="0"/>
    <x v="0"/>
    <x v="0"/>
    <x v="0"/>
  </r>
  <r>
    <s v="October 2011"/>
    <n v="64"/>
    <x v="1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  <x v="0"/>
  </r>
  <r>
    <s v="October 2011"/>
    <n v="64"/>
    <x v="1"/>
    <x v="1"/>
    <x v="0"/>
    <x v="0"/>
    <x v="4"/>
    <x v="0"/>
    <x v="0"/>
    <x v="0"/>
    <x v="0"/>
    <x v="0"/>
    <x v="0"/>
    <x v="0"/>
    <x v="0"/>
    <x v="0"/>
    <x v="0"/>
    <x v="2"/>
    <x v="0"/>
    <x v="0"/>
    <x v="0"/>
    <x v="0"/>
    <x v="0"/>
  </r>
  <r>
    <s v="October 2011"/>
    <n v="64"/>
    <x v="1"/>
    <x v="2"/>
    <x v="0"/>
    <x v="0"/>
    <x v="1"/>
    <x v="0"/>
    <x v="0"/>
    <x v="0"/>
    <x v="0"/>
    <x v="0"/>
    <x v="0"/>
    <x v="0"/>
    <x v="0"/>
    <x v="16"/>
    <x v="0"/>
    <x v="10"/>
    <x v="0"/>
    <x v="0"/>
    <x v="0"/>
    <x v="0"/>
    <x v="0"/>
  </r>
  <r>
    <s v="October 2011"/>
    <n v="64"/>
    <x v="1"/>
    <x v="3"/>
    <x v="0"/>
    <x v="0"/>
    <x v="3"/>
    <x v="0"/>
    <x v="0"/>
    <x v="0"/>
    <x v="0"/>
    <x v="0"/>
    <x v="0"/>
    <x v="0"/>
    <x v="0"/>
    <x v="20"/>
    <x v="1"/>
    <x v="10"/>
    <x v="0"/>
    <x v="0"/>
    <x v="0"/>
    <x v="0"/>
    <x v="0"/>
  </r>
  <r>
    <s v="October 2011"/>
    <n v="64"/>
    <x v="1"/>
    <x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</r>
  <r>
    <s v="October 2011"/>
    <n v="64"/>
    <x v="1"/>
    <x v="5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</r>
  <r>
    <s v="October 2011"/>
    <n v="64"/>
    <x v="1"/>
    <x v="6"/>
    <x v="0"/>
    <x v="0"/>
    <x v="4"/>
    <x v="0"/>
    <x v="0"/>
    <x v="0"/>
    <x v="0"/>
    <x v="0"/>
    <x v="1"/>
    <x v="2"/>
    <x v="10"/>
    <x v="1"/>
    <x v="1"/>
    <x v="2"/>
    <x v="0"/>
    <x v="7"/>
    <x v="6"/>
    <x v="0"/>
    <x v="0"/>
  </r>
  <r>
    <s v="October 2011"/>
    <n v="64"/>
    <x v="1"/>
    <x v="7"/>
    <x v="0"/>
    <x v="0"/>
    <x v="0"/>
    <x v="0"/>
    <x v="0"/>
    <x v="0"/>
    <x v="0"/>
    <x v="0"/>
    <x v="1"/>
    <x v="2"/>
    <x v="10"/>
    <x v="0"/>
    <x v="1"/>
    <x v="2"/>
    <x v="0"/>
    <x v="7"/>
    <x v="6"/>
    <x v="0"/>
    <x v="0"/>
  </r>
  <r>
    <s v="October 2011"/>
    <n v="64"/>
    <x v="1"/>
    <x v="8"/>
    <x v="0"/>
    <x v="0"/>
    <x v="2"/>
    <x v="0"/>
    <x v="0"/>
    <x v="0"/>
    <x v="0"/>
    <x v="0"/>
    <x v="1"/>
    <x v="2"/>
    <x v="10"/>
    <x v="0"/>
    <x v="0"/>
    <x v="2"/>
    <x v="0"/>
    <x v="7"/>
    <x v="6"/>
    <x v="0"/>
    <x v="0"/>
  </r>
  <r>
    <s v="October 2011"/>
    <n v="64"/>
    <x v="1"/>
    <x v="9"/>
    <x v="0"/>
    <x v="0"/>
    <x v="0"/>
    <x v="0"/>
    <x v="0"/>
    <x v="0"/>
    <x v="0"/>
    <x v="0"/>
    <x v="1"/>
    <x v="2"/>
    <x v="10"/>
    <x v="0"/>
    <x v="0"/>
    <x v="0"/>
    <x v="0"/>
    <x v="7"/>
    <x v="6"/>
    <x v="0"/>
    <x v="0"/>
  </r>
  <r>
    <s v="October 2011"/>
    <n v="64"/>
    <x v="1"/>
    <x v="10"/>
    <x v="0"/>
    <x v="0"/>
    <x v="1"/>
    <x v="0"/>
    <x v="0"/>
    <x v="0"/>
    <x v="0"/>
    <x v="0"/>
    <x v="1"/>
    <x v="2"/>
    <x v="10"/>
    <x v="0"/>
    <x v="1"/>
    <x v="3"/>
    <x v="0"/>
    <x v="7"/>
    <x v="6"/>
    <x v="0"/>
    <x v="0"/>
  </r>
  <r>
    <s v="October 2011"/>
    <n v="64"/>
    <x v="1"/>
    <x v="11"/>
    <x v="0"/>
    <x v="0"/>
    <x v="3"/>
    <x v="0"/>
    <x v="0"/>
    <x v="0"/>
    <x v="0"/>
    <x v="0"/>
    <x v="1"/>
    <x v="2"/>
    <x v="10"/>
    <x v="18"/>
    <x v="0"/>
    <x v="10"/>
    <x v="0"/>
    <x v="7"/>
    <x v="6"/>
    <x v="0"/>
    <x v="0"/>
  </r>
  <r>
    <s v="October 2011"/>
    <n v="64"/>
    <x v="1"/>
    <x v="12"/>
    <x v="0"/>
    <x v="0"/>
    <x v="1"/>
    <x v="0"/>
    <x v="0"/>
    <x v="0"/>
    <x v="0"/>
    <x v="0"/>
    <x v="2"/>
    <x v="2"/>
    <x v="8"/>
    <x v="1"/>
    <x v="1"/>
    <x v="2"/>
    <x v="0"/>
    <x v="0"/>
    <x v="6"/>
    <x v="0"/>
    <x v="0"/>
  </r>
  <r>
    <s v="October 2011"/>
    <n v="64"/>
    <x v="1"/>
    <x v="13"/>
    <x v="0"/>
    <x v="0"/>
    <x v="2"/>
    <x v="0"/>
    <x v="0"/>
    <x v="0"/>
    <x v="0"/>
    <x v="0"/>
    <x v="2"/>
    <x v="2"/>
    <x v="8"/>
    <x v="0"/>
    <x v="0"/>
    <x v="0"/>
    <x v="0"/>
    <x v="0"/>
    <x v="6"/>
    <x v="0"/>
    <x v="0"/>
  </r>
  <r>
    <s v="October 2011"/>
    <n v="64"/>
    <x v="1"/>
    <x v="14"/>
    <x v="0"/>
    <x v="0"/>
    <x v="3"/>
    <x v="0"/>
    <x v="0"/>
    <x v="0"/>
    <x v="0"/>
    <x v="0"/>
    <x v="2"/>
    <x v="2"/>
    <x v="8"/>
    <x v="0"/>
    <x v="1"/>
    <x v="1"/>
    <x v="0"/>
    <x v="0"/>
    <x v="6"/>
    <x v="0"/>
    <x v="0"/>
  </r>
  <r>
    <s v="October 2011"/>
    <n v="64"/>
    <x v="1"/>
    <x v="15"/>
    <x v="0"/>
    <x v="0"/>
    <x v="1"/>
    <x v="0"/>
    <x v="0"/>
    <x v="0"/>
    <x v="0"/>
    <x v="0"/>
    <x v="2"/>
    <x v="2"/>
    <x v="8"/>
    <x v="0"/>
    <x v="1"/>
    <x v="3"/>
    <x v="0"/>
    <x v="0"/>
    <x v="6"/>
    <x v="0"/>
    <x v="0"/>
  </r>
  <r>
    <s v="October 2011"/>
    <n v="64"/>
    <x v="1"/>
    <x v="16"/>
    <x v="0"/>
    <x v="0"/>
    <x v="4"/>
    <x v="0"/>
    <x v="0"/>
    <x v="0"/>
    <x v="0"/>
    <x v="0"/>
    <x v="2"/>
    <x v="2"/>
    <x v="8"/>
    <x v="0"/>
    <x v="0"/>
    <x v="2"/>
    <x v="0"/>
    <x v="0"/>
    <x v="6"/>
    <x v="0"/>
    <x v="0"/>
  </r>
  <r>
    <s v="October 2011"/>
    <n v="64"/>
    <x v="1"/>
    <x v="17"/>
    <x v="0"/>
    <x v="0"/>
    <x v="3"/>
    <x v="0"/>
    <x v="0"/>
    <x v="0"/>
    <x v="0"/>
    <x v="0"/>
    <x v="2"/>
    <x v="2"/>
    <x v="8"/>
    <x v="0"/>
    <x v="1"/>
    <x v="3"/>
    <x v="0"/>
    <x v="0"/>
    <x v="6"/>
    <x v="0"/>
    <x v="0"/>
  </r>
  <r>
    <s v="October 2011"/>
    <n v="64"/>
    <x v="1"/>
    <x v="18"/>
    <x v="0"/>
    <x v="0"/>
    <x v="4"/>
    <x v="0"/>
    <x v="0"/>
    <x v="0"/>
    <x v="0"/>
    <x v="0"/>
    <x v="3"/>
    <x v="1"/>
    <x v="1"/>
    <x v="1"/>
    <x v="1"/>
    <x v="2"/>
    <x v="0"/>
    <x v="1"/>
    <x v="0"/>
    <x v="0"/>
    <x v="0"/>
  </r>
  <r>
    <s v="October 2011"/>
    <n v="64"/>
    <x v="1"/>
    <x v="19"/>
    <x v="0"/>
    <x v="0"/>
    <x v="0"/>
    <x v="0"/>
    <x v="0"/>
    <x v="0"/>
    <x v="0"/>
    <x v="0"/>
    <x v="3"/>
    <x v="1"/>
    <x v="1"/>
    <x v="16"/>
    <x v="0"/>
    <x v="10"/>
    <x v="0"/>
    <x v="1"/>
    <x v="0"/>
    <x v="0"/>
    <x v="0"/>
  </r>
  <r>
    <s v="October 2011"/>
    <n v="64"/>
    <x v="1"/>
    <x v="20"/>
    <x v="0"/>
    <x v="0"/>
    <x v="0"/>
    <x v="0"/>
    <x v="0"/>
    <x v="0"/>
    <x v="0"/>
    <x v="0"/>
    <x v="3"/>
    <x v="1"/>
    <x v="1"/>
    <x v="0"/>
    <x v="1"/>
    <x v="0"/>
    <x v="0"/>
    <x v="1"/>
    <x v="0"/>
    <x v="0"/>
    <x v="0"/>
  </r>
  <r>
    <s v="October 2011"/>
    <n v="64"/>
    <x v="1"/>
    <x v="21"/>
    <x v="0"/>
    <x v="0"/>
    <x v="3"/>
    <x v="0"/>
    <x v="0"/>
    <x v="0"/>
    <x v="0"/>
    <x v="0"/>
    <x v="3"/>
    <x v="1"/>
    <x v="1"/>
    <x v="0"/>
    <x v="0"/>
    <x v="2"/>
    <x v="0"/>
    <x v="1"/>
    <x v="0"/>
    <x v="0"/>
    <x v="0"/>
  </r>
  <r>
    <s v="October 2011"/>
    <n v="64"/>
    <x v="1"/>
    <x v="22"/>
    <x v="0"/>
    <x v="0"/>
    <x v="1"/>
    <x v="0"/>
    <x v="0"/>
    <x v="0"/>
    <x v="0"/>
    <x v="0"/>
    <x v="3"/>
    <x v="1"/>
    <x v="1"/>
    <x v="0"/>
    <x v="0"/>
    <x v="0"/>
    <x v="0"/>
    <x v="1"/>
    <x v="0"/>
    <x v="0"/>
    <x v="0"/>
  </r>
  <r>
    <s v="October 2011"/>
    <n v="64"/>
    <x v="2"/>
    <x v="0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s v="October 2011"/>
    <n v="64"/>
    <x v="2"/>
    <x v="1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s v="October 2011"/>
    <n v="64"/>
    <x v="2"/>
    <x v="2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October 2011"/>
    <n v="64"/>
    <x v="2"/>
    <x v="3"/>
    <x v="0"/>
    <x v="0"/>
    <x v="4"/>
    <x v="0"/>
    <x v="0"/>
    <x v="0"/>
    <x v="0"/>
    <x v="1"/>
    <x v="4"/>
    <x v="3"/>
    <x v="7"/>
    <x v="7"/>
    <x v="22"/>
    <x v="4"/>
    <x v="1"/>
    <x v="0"/>
    <x v="0"/>
    <x v="0"/>
    <x v="0"/>
  </r>
  <r>
    <s v="October 2011"/>
    <n v="64"/>
    <x v="2"/>
    <x v="4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s v="October 2011"/>
    <n v="64"/>
    <x v="2"/>
    <x v="5"/>
    <x v="0"/>
    <x v="0"/>
    <x v="3"/>
    <x v="0"/>
    <x v="0"/>
    <x v="0"/>
    <x v="0"/>
    <x v="1"/>
    <x v="4"/>
    <x v="3"/>
    <x v="7"/>
    <x v="7"/>
    <x v="22"/>
    <x v="4"/>
    <x v="3"/>
    <x v="0"/>
    <x v="0"/>
    <x v="0"/>
    <x v="0"/>
  </r>
  <r>
    <s v="October 2011"/>
    <n v="64"/>
    <x v="2"/>
    <x v="6"/>
    <x v="0"/>
    <x v="0"/>
    <x v="4"/>
    <x v="0"/>
    <x v="0"/>
    <x v="0"/>
    <x v="0"/>
    <x v="1"/>
    <x v="4"/>
    <x v="3"/>
    <x v="7"/>
    <x v="4"/>
    <x v="10"/>
    <x v="4"/>
    <x v="0"/>
    <x v="0"/>
    <x v="0"/>
    <x v="0"/>
    <x v="0"/>
  </r>
  <r>
    <s v="October 2011"/>
    <n v="64"/>
    <x v="2"/>
    <x v="7"/>
    <x v="0"/>
    <x v="0"/>
    <x v="3"/>
    <x v="0"/>
    <x v="0"/>
    <x v="0"/>
    <x v="0"/>
    <x v="1"/>
    <x v="4"/>
    <x v="3"/>
    <x v="7"/>
    <x v="11"/>
    <x v="22"/>
    <x v="4"/>
    <x v="4"/>
    <x v="0"/>
    <x v="0"/>
    <x v="0"/>
    <x v="0"/>
  </r>
  <r>
    <s v="October 2011"/>
    <n v="64"/>
    <x v="2"/>
    <x v="8"/>
    <x v="0"/>
    <x v="0"/>
    <x v="0"/>
    <x v="0"/>
    <x v="0"/>
    <x v="0"/>
    <x v="0"/>
    <x v="1"/>
    <x v="4"/>
    <x v="3"/>
    <x v="7"/>
    <x v="8"/>
    <x v="11"/>
    <x v="4"/>
    <x v="0"/>
    <x v="0"/>
    <x v="0"/>
    <x v="0"/>
    <x v="0"/>
  </r>
  <r>
    <s v="October 2011"/>
    <n v="64"/>
    <x v="2"/>
    <x v="9"/>
    <x v="0"/>
    <x v="0"/>
    <x v="3"/>
    <x v="0"/>
    <x v="0"/>
    <x v="0"/>
    <x v="0"/>
    <x v="1"/>
    <x v="4"/>
    <x v="3"/>
    <x v="7"/>
    <x v="4"/>
    <x v="8"/>
    <x v="4"/>
    <x v="0"/>
    <x v="0"/>
    <x v="0"/>
    <x v="0"/>
    <x v="0"/>
  </r>
  <r>
    <s v="October 2011"/>
    <n v="64"/>
    <x v="2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s v="October 2011"/>
    <n v="64"/>
    <x v="2"/>
    <x v="11"/>
    <x v="0"/>
    <x v="0"/>
    <x v="1"/>
    <x v="0"/>
    <x v="0"/>
    <x v="0"/>
    <x v="0"/>
    <x v="1"/>
    <x v="4"/>
    <x v="3"/>
    <x v="7"/>
    <x v="9"/>
    <x v="14"/>
    <x v="4"/>
    <x v="1"/>
    <x v="0"/>
    <x v="0"/>
    <x v="0"/>
    <x v="0"/>
  </r>
  <r>
    <s v="October 2011"/>
    <n v="64"/>
    <x v="2"/>
    <x v="12"/>
    <x v="0"/>
    <x v="0"/>
    <x v="0"/>
    <x v="0"/>
    <x v="0"/>
    <x v="0"/>
    <x v="0"/>
    <x v="1"/>
    <x v="4"/>
    <x v="3"/>
    <x v="7"/>
    <x v="11"/>
    <x v="22"/>
    <x v="4"/>
    <x v="0"/>
    <x v="0"/>
    <x v="0"/>
    <x v="0"/>
    <x v="0"/>
  </r>
  <r>
    <s v="October 2011"/>
    <n v="64"/>
    <x v="2"/>
    <x v="13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s v="October 2011"/>
    <n v="64"/>
    <x v="2"/>
    <x v="14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s v="October 2011"/>
    <n v="64"/>
    <x v="2"/>
    <x v="15"/>
    <x v="0"/>
    <x v="0"/>
    <x v="3"/>
    <x v="0"/>
    <x v="0"/>
    <x v="0"/>
    <x v="0"/>
    <x v="1"/>
    <x v="4"/>
    <x v="3"/>
    <x v="7"/>
    <x v="4"/>
    <x v="8"/>
    <x v="4"/>
    <x v="0"/>
    <x v="0"/>
    <x v="0"/>
    <x v="0"/>
    <x v="0"/>
  </r>
  <r>
    <s v="October 2011"/>
    <n v="64"/>
    <x v="2"/>
    <x v="16"/>
    <x v="0"/>
    <x v="0"/>
    <x v="4"/>
    <x v="0"/>
    <x v="0"/>
    <x v="0"/>
    <x v="0"/>
    <x v="1"/>
    <x v="4"/>
    <x v="3"/>
    <x v="7"/>
    <x v="8"/>
    <x v="11"/>
    <x v="4"/>
    <x v="3"/>
    <x v="0"/>
    <x v="0"/>
    <x v="0"/>
    <x v="0"/>
  </r>
  <r>
    <s v="October 2011"/>
    <n v="64"/>
    <x v="2"/>
    <x v="17"/>
    <x v="0"/>
    <x v="0"/>
    <x v="4"/>
    <x v="0"/>
    <x v="0"/>
    <x v="0"/>
    <x v="0"/>
    <x v="1"/>
    <x v="4"/>
    <x v="3"/>
    <x v="7"/>
    <x v="10"/>
    <x v="7"/>
    <x v="4"/>
    <x v="1"/>
    <x v="0"/>
    <x v="0"/>
    <x v="0"/>
    <x v="0"/>
  </r>
  <r>
    <s v="October 2011"/>
    <n v="64"/>
    <x v="2"/>
    <x v="18"/>
    <x v="0"/>
    <x v="0"/>
    <x v="3"/>
    <x v="0"/>
    <x v="0"/>
    <x v="0"/>
    <x v="0"/>
    <x v="1"/>
    <x v="4"/>
    <x v="3"/>
    <x v="7"/>
    <x v="9"/>
    <x v="14"/>
    <x v="4"/>
    <x v="1"/>
    <x v="0"/>
    <x v="0"/>
    <x v="0"/>
    <x v="0"/>
  </r>
  <r>
    <s v="October 2011"/>
    <n v="64"/>
    <x v="2"/>
    <x v="19"/>
    <x v="0"/>
    <x v="0"/>
    <x v="1"/>
    <x v="0"/>
    <x v="0"/>
    <x v="0"/>
    <x v="0"/>
    <x v="1"/>
    <x v="4"/>
    <x v="3"/>
    <x v="7"/>
    <x v="10"/>
    <x v="7"/>
    <x v="4"/>
    <x v="0"/>
    <x v="0"/>
    <x v="0"/>
    <x v="0"/>
    <x v="0"/>
  </r>
  <r>
    <s v="October 2011"/>
    <n v="64"/>
    <x v="2"/>
    <x v="20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s v="October 2011"/>
    <n v="64"/>
    <x v="2"/>
    <x v="21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October 2011"/>
    <n v="64"/>
    <x v="2"/>
    <x v="22"/>
    <x v="0"/>
    <x v="0"/>
    <x v="2"/>
    <x v="0"/>
    <x v="0"/>
    <x v="0"/>
    <x v="0"/>
    <x v="1"/>
    <x v="4"/>
    <x v="3"/>
    <x v="7"/>
    <x v="5"/>
    <x v="3"/>
    <x v="4"/>
    <x v="4"/>
    <x v="0"/>
    <x v="0"/>
    <x v="0"/>
    <x v="0"/>
  </r>
  <r>
    <s v="October 2011"/>
    <n v="64"/>
    <x v="2"/>
    <x v="23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s v="October 2011"/>
    <n v="64"/>
    <x v="2"/>
    <x v="24"/>
    <x v="0"/>
    <x v="0"/>
    <x v="3"/>
    <x v="0"/>
    <x v="0"/>
    <x v="0"/>
    <x v="0"/>
    <x v="1"/>
    <x v="4"/>
    <x v="3"/>
    <x v="7"/>
    <x v="5"/>
    <x v="9"/>
    <x v="4"/>
    <x v="1"/>
    <x v="0"/>
    <x v="0"/>
    <x v="0"/>
    <x v="0"/>
  </r>
  <r>
    <s v="October 2011"/>
    <n v="64"/>
    <x v="2"/>
    <x v="25"/>
    <x v="0"/>
    <x v="0"/>
    <x v="2"/>
    <x v="0"/>
    <x v="0"/>
    <x v="0"/>
    <x v="0"/>
    <x v="1"/>
    <x v="4"/>
    <x v="3"/>
    <x v="7"/>
    <x v="9"/>
    <x v="6"/>
    <x v="4"/>
    <x v="1"/>
    <x v="0"/>
    <x v="0"/>
    <x v="0"/>
    <x v="0"/>
  </r>
  <r>
    <s v="October 2011"/>
    <n v="64"/>
    <x v="3"/>
    <x v="0"/>
    <x v="0"/>
    <x v="0"/>
    <x v="3"/>
    <x v="0"/>
    <x v="0"/>
    <x v="0"/>
    <x v="0"/>
    <x v="2"/>
    <x v="0"/>
    <x v="3"/>
    <x v="5"/>
    <x v="12"/>
    <x v="15"/>
    <x v="6"/>
    <x v="0"/>
    <x v="0"/>
    <x v="0"/>
    <x v="0"/>
    <x v="0"/>
  </r>
  <r>
    <s v="October 2011"/>
    <n v="64"/>
    <x v="3"/>
    <x v="1"/>
    <x v="0"/>
    <x v="0"/>
    <x v="4"/>
    <x v="0"/>
    <x v="0"/>
    <x v="0"/>
    <x v="0"/>
    <x v="2"/>
    <x v="0"/>
    <x v="3"/>
    <x v="5"/>
    <x v="13"/>
    <x v="20"/>
    <x v="6"/>
    <x v="0"/>
    <x v="0"/>
    <x v="0"/>
    <x v="0"/>
    <x v="0"/>
  </r>
  <r>
    <s v="October 2011"/>
    <n v="64"/>
    <x v="3"/>
    <x v="2"/>
    <x v="0"/>
    <x v="0"/>
    <x v="2"/>
    <x v="0"/>
    <x v="0"/>
    <x v="0"/>
    <x v="0"/>
    <x v="2"/>
    <x v="0"/>
    <x v="3"/>
    <x v="5"/>
    <x v="13"/>
    <x v="16"/>
    <x v="6"/>
    <x v="0"/>
    <x v="0"/>
    <x v="0"/>
    <x v="0"/>
    <x v="0"/>
  </r>
  <r>
    <s v="October 2011"/>
    <n v="64"/>
    <x v="3"/>
    <x v="3"/>
    <x v="0"/>
    <x v="0"/>
    <x v="4"/>
    <x v="0"/>
    <x v="0"/>
    <x v="0"/>
    <x v="0"/>
    <x v="2"/>
    <x v="0"/>
    <x v="3"/>
    <x v="5"/>
    <x v="13"/>
    <x v="16"/>
    <x v="6"/>
    <x v="0"/>
    <x v="0"/>
    <x v="0"/>
    <x v="0"/>
    <x v="0"/>
  </r>
  <r>
    <s v="October 2011"/>
    <n v="64"/>
    <x v="3"/>
    <x v="4"/>
    <x v="0"/>
    <x v="0"/>
    <x v="0"/>
    <x v="0"/>
    <x v="0"/>
    <x v="0"/>
    <x v="0"/>
    <x v="2"/>
    <x v="0"/>
    <x v="3"/>
    <x v="5"/>
    <x v="12"/>
    <x v="20"/>
    <x v="6"/>
    <x v="0"/>
    <x v="0"/>
    <x v="0"/>
    <x v="0"/>
    <x v="0"/>
  </r>
  <r>
    <s v="October 2011"/>
    <n v="64"/>
    <x v="3"/>
    <x v="5"/>
    <x v="0"/>
    <x v="0"/>
    <x v="1"/>
    <x v="0"/>
    <x v="0"/>
    <x v="0"/>
    <x v="0"/>
    <x v="2"/>
    <x v="0"/>
    <x v="3"/>
    <x v="5"/>
    <x v="12"/>
    <x v="24"/>
    <x v="6"/>
    <x v="0"/>
    <x v="0"/>
    <x v="0"/>
    <x v="0"/>
    <x v="0"/>
  </r>
  <r>
    <s v="October 2011"/>
    <n v="64"/>
    <x v="3"/>
    <x v="6"/>
    <x v="0"/>
    <x v="0"/>
    <x v="4"/>
    <x v="0"/>
    <x v="0"/>
    <x v="0"/>
    <x v="0"/>
    <x v="2"/>
    <x v="1"/>
    <x v="3"/>
    <x v="6"/>
    <x v="12"/>
    <x v="15"/>
    <x v="6"/>
    <x v="0"/>
    <x v="0"/>
    <x v="0"/>
    <x v="0"/>
    <x v="0"/>
  </r>
  <r>
    <s v="October 2011"/>
    <n v="64"/>
    <x v="3"/>
    <x v="7"/>
    <x v="0"/>
    <x v="0"/>
    <x v="0"/>
    <x v="0"/>
    <x v="0"/>
    <x v="0"/>
    <x v="0"/>
    <x v="2"/>
    <x v="1"/>
    <x v="3"/>
    <x v="6"/>
    <x v="13"/>
    <x v="20"/>
    <x v="6"/>
    <x v="0"/>
    <x v="0"/>
    <x v="0"/>
    <x v="0"/>
    <x v="0"/>
  </r>
  <r>
    <s v="October 2011"/>
    <n v="64"/>
    <x v="3"/>
    <x v="8"/>
    <x v="0"/>
    <x v="0"/>
    <x v="2"/>
    <x v="0"/>
    <x v="0"/>
    <x v="0"/>
    <x v="0"/>
    <x v="2"/>
    <x v="1"/>
    <x v="3"/>
    <x v="6"/>
    <x v="13"/>
    <x v="21"/>
    <x v="6"/>
    <x v="0"/>
    <x v="0"/>
    <x v="0"/>
    <x v="0"/>
    <x v="0"/>
  </r>
  <r>
    <s v="October 2011"/>
    <n v="64"/>
    <x v="3"/>
    <x v="9"/>
    <x v="0"/>
    <x v="0"/>
    <x v="4"/>
    <x v="0"/>
    <x v="0"/>
    <x v="0"/>
    <x v="0"/>
    <x v="2"/>
    <x v="1"/>
    <x v="3"/>
    <x v="6"/>
    <x v="13"/>
    <x v="19"/>
    <x v="6"/>
    <x v="0"/>
    <x v="0"/>
    <x v="0"/>
    <x v="0"/>
    <x v="0"/>
  </r>
  <r>
    <s v="October 2011"/>
    <n v="64"/>
    <x v="3"/>
    <x v="10"/>
    <x v="0"/>
    <x v="0"/>
    <x v="3"/>
    <x v="0"/>
    <x v="0"/>
    <x v="0"/>
    <x v="0"/>
    <x v="2"/>
    <x v="1"/>
    <x v="3"/>
    <x v="6"/>
    <x v="12"/>
    <x v="18"/>
    <x v="6"/>
    <x v="0"/>
    <x v="0"/>
    <x v="0"/>
    <x v="0"/>
    <x v="0"/>
  </r>
  <r>
    <s v="October 2011"/>
    <n v="64"/>
    <x v="3"/>
    <x v="11"/>
    <x v="0"/>
    <x v="0"/>
    <x v="3"/>
    <x v="0"/>
    <x v="0"/>
    <x v="0"/>
    <x v="0"/>
    <x v="2"/>
    <x v="1"/>
    <x v="3"/>
    <x v="6"/>
    <x v="13"/>
    <x v="19"/>
    <x v="6"/>
    <x v="0"/>
    <x v="0"/>
    <x v="0"/>
    <x v="0"/>
    <x v="0"/>
  </r>
  <r>
    <s v="October 2011"/>
    <n v="64"/>
    <x v="3"/>
    <x v="12"/>
    <x v="0"/>
    <x v="0"/>
    <x v="2"/>
    <x v="0"/>
    <x v="0"/>
    <x v="0"/>
    <x v="0"/>
    <x v="2"/>
    <x v="2"/>
    <x v="3"/>
    <x v="4"/>
    <x v="12"/>
    <x v="15"/>
    <x v="7"/>
    <x v="0"/>
    <x v="0"/>
    <x v="0"/>
    <x v="0"/>
    <x v="0"/>
  </r>
  <r>
    <s v="October 2011"/>
    <n v="64"/>
    <x v="3"/>
    <x v="13"/>
    <x v="0"/>
    <x v="0"/>
    <x v="4"/>
    <x v="0"/>
    <x v="0"/>
    <x v="0"/>
    <x v="0"/>
    <x v="2"/>
    <x v="2"/>
    <x v="3"/>
    <x v="4"/>
    <x v="12"/>
    <x v="19"/>
    <x v="7"/>
    <x v="0"/>
    <x v="0"/>
    <x v="0"/>
    <x v="0"/>
    <x v="0"/>
  </r>
  <r>
    <s v="October 2011"/>
    <n v="64"/>
    <x v="3"/>
    <x v="14"/>
    <x v="0"/>
    <x v="0"/>
    <x v="1"/>
    <x v="0"/>
    <x v="0"/>
    <x v="0"/>
    <x v="0"/>
    <x v="2"/>
    <x v="2"/>
    <x v="3"/>
    <x v="4"/>
    <x v="14"/>
    <x v="17"/>
    <x v="7"/>
    <x v="0"/>
    <x v="0"/>
    <x v="0"/>
    <x v="0"/>
    <x v="0"/>
  </r>
  <r>
    <s v="October 2011"/>
    <n v="64"/>
    <x v="3"/>
    <x v="15"/>
    <x v="0"/>
    <x v="0"/>
    <x v="0"/>
    <x v="0"/>
    <x v="0"/>
    <x v="0"/>
    <x v="0"/>
    <x v="2"/>
    <x v="2"/>
    <x v="3"/>
    <x v="4"/>
    <x v="14"/>
    <x v="17"/>
    <x v="7"/>
    <x v="0"/>
    <x v="0"/>
    <x v="0"/>
    <x v="0"/>
    <x v="0"/>
  </r>
  <r>
    <s v="October 2011"/>
    <n v="64"/>
    <x v="3"/>
    <x v="16"/>
    <x v="0"/>
    <x v="0"/>
    <x v="2"/>
    <x v="0"/>
    <x v="0"/>
    <x v="0"/>
    <x v="0"/>
    <x v="2"/>
    <x v="2"/>
    <x v="3"/>
    <x v="4"/>
    <x v="12"/>
    <x v="20"/>
    <x v="7"/>
    <x v="0"/>
    <x v="0"/>
    <x v="0"/>
    <x v="0"/>
    <x v="0"/>
  </r>
  <r>
    <s v="October 2011"/>
    <n v="64"/>
    <x v="3"/>
    <x v="17"/>
    <x v="0"/>
    <x v="0"/>
    <x v="3"/>
    <x v="0"/>
    <x v="0"/>
    <x v="0"/>
    <x v="0"/>
    <x v="2"/>
    <x v="2"/>
    <x v="3"/>
    <x v="4"/>
    <x v="13"/>
    <x v="21"/>
    <x v="7"/>
    <x v="0"/>
    <x v="0"/>
    <x v="0"/>
    <x v="0"/>
    <x v="0"/>
  </r>
  <r>
    <s v="October 2011"/>
    <n v="64"/>
    <x v="3"/>
    <x v="18"/>
    <x v="0"/>
    <x v="0"/>
    <x v="1"/>
    <x v="0"/>
    <x v="0"/>
    <x v="0"/>
    <x v="0"/>
    <x v="2"/>
    <x v="2"/>
    <x v="3"/>
    <x v="4"/>
    <x v="12"/>
    <x v="16"/>
    <x v="7"/>
    <x v="0"/>
    <x v="0"/>
    <x v="0"/>
    <x v="0"/>
    <x v="0"/>
  </r>
  <r>
    <s v="October 2011"/>
    <n v="64"/>
    <x v="3"/>
    <x v="19"/>
    <x v="0"/>
    <x v="0"/>
    <x v="2"/>
    <x v="0"/>
    <x v="0"/>
    <x v="0"/>
    <x v="0"/>
    <x v="2"/>
    <x v="3"/>
    <x v="3"/>
    <x v="3"/>
    <x v="12"/>
    <x v="15"/>
    <x v="6"/>
    <x v="0"/>
    <x v="0"/>
    <x v="0"/>
    <x v="0"/>
    <x v="0"/>
  </r>
  <r>
    <s v="October 2011"/>
    <n v="64"/>
    <x v="3"/>
    <x v="20"/>
    <x v="0"/>
    <x v="0"/>
    <x v="4"/>
    <x v="0"/>
    <x v="0"/>
    <x v="0"/>
    <x v="0"/>
    <x v="2"/>
    <x v="3"/>
    <x v="3"/>
    <x v="3"/>
    <x v="13"/>
    <x v="23"/>
    <x v="6"/>
    <x v="0"/>
    <x v="0"/>
    <x v="0"/>
    <x v="0"/>
    <x v="0"/>
  </r>
  <r>
    <s v="October 2011"/>
    <n v="64"/>
    <x v="3"/>
    <x v="21"/>
    <x v="0"/>
    <x v="0"/>
    <x v="0"/>
    <x v="0"/>
    <x v="0"/>
    <x v="0"/>
    <x v="0"/>
    <x v="2"/>
    <x v="3"/>
    <x v="3"/>
    <x v="3"/>
    <x v="14"/>
    <x v="17"/>
    <x v="6"/>
    <x v="0"/>
    <x v="0"/>
    <x v="0"/>
    <x v="0"/>
    <x v="0"/>
  </r>
  <r>
    <s v="October 2011"/>
    <n v="64"/>
    <x v="3"/>
    <x v="22"/>
    <x v="0"/>
    <x v="0"/>
    <x v="1"/>
    <x v="0"/>
    <x v="0"/>
    <x v="0"/>
    <x v="0"/>
    <x v="2"/>
    <x v="3"/>
    <x v="3"/>
    <x v="3"/>
    <x v="13"/>
    <x v="21"/>
    <x v="6"/>
    <x v="0"/>
    <x v="0"/>
    <x v="0"/>
    <x v="0"/>
    <x v="0"/>
  </r>
  <r>
    <s v="October 2011"/>
    <n v="64"/>
    <x v="3"/>
    <x v="23"/>
    <x v="0"/>
    <x v="0"/>
    <x v="1"/>
    <x v="0"/>
    <x v="0"/>
    <x v="0"/>
    <x v="0"/>
    <x v="2"/>
    <x v="3"/>
    <x v="3"/>
    <x v="3"/>
    <x v="12"/>
    <x v="20"/>
    <x v="6"/>
    <x v="0"/>
    <x v="0"/>
    <x v="0"/>
    <x v="0"/>
    <x v="0"/>
  </r>
  <r>
    <s v="October 2011"/>
    <n v="64"/>
    <x v="3"/>
    <x v="24"/>
    <x v="0"/>
    <x v="0"/>
    <x v="1"/>
    <x v="0"/>
    <x v="0"/>
    <x v="0"/>
    <x v="0"/>
    <x v="2"/>
    <x v="3"/>
    <x v="3"/>
    <x v="3"/>
    <x v="13"/>
    <x v="23"/>
    <x v="6"/>
    <x v="0"/>
    <x v="0"/>
    <x v="0"/>
    <x v="0"/>
    <x v="0"/>
  </r>
  <r>
    <s v="October 2011"/>
    <n v="64"/>
    <x v="3"/>
    <x v="25"/>
    <x v="0"/>
    <x v="0"/>
    <x v="0"/>
    <x v="0"/>
    <x v="0"/>
    <x v="0"/>
    <x v="0"/>
    <x v="2"/>
    <x v="3"/>
    <x v="3"/>
    <x v="3"/>
    <x v="13"/>
    <x v="23"/>
    <x v="6"/>
    <x v="0"/>
    <x v="0"/>
    <x v="0"/>
    <x v="0"/>
    <x v="0"/>
  </r>
  <r>
    <s v="October 2011"/>
    <n v="64"/>
    <x v="3"/>
    <x v="26"/>
    <x v="0"/>
    <x v="0"/>
    <x v="3"/>
    <x v="0"/>
    <x v="0"/>
    <x v="0"/>
    <x v="0"/>
    <x v="2"/>
    <x v="3"/>
    <x v="3"/>
    <x v="3"/>
    <x v="12"/>
    <x v="16"/>
    <x v="6"/>
    <x v="0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December 2011"/>
    <n v="65"/>
    <x v="0"/>
    <x v="0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1"/>
    <n v="65"/>
    <x v="0"/>
    <x v="1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s v="December 2011"/>
    <n v="65"/>
    <x v="0"/>
    <x v="2"/>
    <x v="0"/>
    <x v="0"/>
    <x v="4"/>
    <x v="0"/>
    <x v="0"/>
    <x v="0"/>
    <x v="0"/>
    <x v="1"/>
    <x v="4"/>
    <x v="3"/>
    <x v="7"/>
    <x v="20"/>
    <x v="22"/>
    <x v="4"/>
    <x v="0"/>
    <x v="0"/>
    <x v="0"/>
    <x v="0"/>
    <x v="0"/>
  </r>
  <r>
    <s v="December 2011"/>
    <n v="65"/>
    <x v="0"/>
    <x v="3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1"/>
    <n v="65"/>
    <x v="0"/>
    <x v="4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s v="December 2011"/>
    <n v="65"/>
    <x v="0"/>
    <x v="5"/>
    <x v="0"/>
    <x v="0"/>
    <x v="0"/>
    <x v="0"/>
    <x v="0"/>
    <x v="0"/>
    <x v="0"/>
    <x v="1"/>
    <x v="4"/>
    <x v="3"/>
    <x v="7"/>
    <x v="10"/>
    <x v="7"/>
    <x v="4"/>
    <x v="0"/>
    <x v="0"/>
    <x v="0"/>
    <x v="0"/>
    <x v="0"/>
  </r>
  <r>
    <s v="December 2011"/>
    <n v="65"/>
    <x v="0"/>
    <x v="6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s v="December 2011"/>
    <n v="65"/>
    <x v="0"/>
    <x v="7"/>
    <x v="0"/>
    <x v="0"/>
    <x v="0"/>
    <x v="0"/>
    <x v="0"/>
    <x v="0"/>
    <x v="0"/>
    <x v="1"/>
    <x v="4"/>
    <x v="3"/>
    <x v="7"/>
    <x v="7"/>
    <x v="22"/>
    <x v="4"/>
    <x v="3"/>
    <x v="0"/>
    <x v="0"/>
    <x v="0"/>
    <x v="0"/>
  </r>
  <r>
    <s v="December 2011"/>
    <n v="65"/>
    <x v="0"/>
    <x v="8"/>
    <x v="0"/>
    <x v="0"/>
    <x v="1"/>
    <x v="0"/>
    <x v="0"/>
    <x v="0"/>
    <x v="0"/>
    <x v="1"/>
    <x v="4"/>
    <x v="3"/>
    <x v="7"/>
    <x v="4"/>
    <x v="2"/>
    <x v="4"/>
    <x v="0"/>
    <x v="0"/>
    <x v="0"/>
    <x v="0"/>
    <x v="0"/>
  </r>
  <r>
    <s v="December 2011"/>
    <n v="65"/>
    <x v="0"/>
    <x v="9"/>
    <x v="0"/>
    <x v="0"/>
    <x v="4"/>
    <x v="0"/>
    <x v="0"/>
    <x v="0"/>
    <x v="0"/>
    <x v="1"/>
    <x v="4"/>
    <x v="3"/>
    <x v="7"/>
    <x v="4"/>
    <x v="8"/>
    <x v="4"/>
    <x v="3"/>
    <x v="0"/>
    <x v="0"/>
    <x v="0"/>
    <x v="0"/>
  </r>
  <r>
    <s v="December 2011"/>
    <n v="65"/>
    <x v="0"/>
    <x v="10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s v="December 2011"/>
    <n v="65"/>
    <x v="0"/>
    <x v="11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s v="December 2011"/>
    <n v="65"/>
    <x v="0"/>
    <x v="12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1"/>
    <n v="65"/>
    <x v="0"/>
    <x v="13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s v="December 2011"/>
    <n v="65"/>
    <x v="0"/>
    <x v="14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1"/>
    <n v="65"/>
    <x v="0"/>
    <x v="15"/>
    <x v="0"/>
    <x v="0"/>
    <x v="4"/>
    <x v="0"/>
    <x v="0"/>
    <x v="0"/>
    <x v="0"/>
    <x v="1"/>
    <x v="4"/>
    <x v="3"/>
    <x v="7"/>
    <x v="9"/>
    <x v="6"/>
    <x v="4"/>
    <x v="1"/>
    <x v="0"/>
    <x v="0"/>
    <x v="0"/>
    <x v="0"/>
  </r>
  <r>
    <s v="December 2011"/>
    <n v="65"/>
    <x v="0"/>
    <x v="16"/>
    <x v="0"/>
    <x v="0"/>
    <x v="3"/>
    <x v="0"/>
    <x v="0"/>
    <x v="0"/>
    <x v="0"/>
    <x v="1"/>
    <x v="4"/>
    <x v="3"/>
    <x v="7"/>
    <x v="7"/>
    <x v="22"/>
    <x v="4"/>
    <x v="3"/>
    <x v="0"/>
    <x v="0"/>
    <x v="0"/>
    <x v="0"/>
  </r>
  <r>
    <s v="December 2011"/>
    <n v="65"/>
    <x v="0"/>
    <x v="17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1"/>
    <n v="65"/>
    <x v="0"/>
    <x v="18"/>
    <x v="0"/>
    <x v="0"/>
    <x v="1"/>
    <x v="0"/>
    <x v="0"/>
    <x v="0"/>
    <x v="0"/>
    <x v="1"/>
    <x v="4"/>
    <x v="3"/>
    <x v="7"/>
    <x v="8"/>
    <x v="11"/>
    <x v="4"/>
    <x v="3"/>
    <x v="0"/>
    <x v="0"/>
    <x v="0"/>
    <x v="0"/>
  </r>
  <r>
    <s v="December 2011"/>
    <n v="65"/>
    <x v="0"/>
    <x v="19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1"/>
    <n v="65"/>
    <x v="0"/>
    <x v="20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1"/>
    <n v="65"/>
    <x v="0"/>
    <x v="21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s v="December 2011"/>
    <n v="65"/>
    <x v="0"/>
    <x v="22"/>
    <x v="0"/>
    <x v="0"/>
    <x v="2"/>
    <x v="0"/>
    <x v="0"/>
    <x v="0"/>
    <x v="0"/>
    <x v="1"/>
    <x v="4"/>
    <x v="3"/>
    <x v="7"/>
    <x v="4"/>
    <x v="10"/>
    <x v="4"/>
    <x v="0"/>
    <x v="0"/>
    <x v="0"/>
    <x v="0"/>
    <x v="0"/>
  </r>
  <r>
    <s v="December 2011"/>
    <n v="65"/>
    <x v="0"/>
    <x v="23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1"/>
    <n v="65"/>
    <x v="0"/>
    <x v="24"/>
    <x v="0"/>
    <x v="0"/>
    <x v="3"/>
    <x v="0"/>
    <x v="0"/>
    <x v="0"/>
    <x v="0"/>
    <x v="1"/>
    <x v="4"/>
    <x v="3"/>
    <x v="7"/>
    <x v="6"/>
    <x v="22"/>
    <x v="4"/>
    <x v="4"/>
    <x v="0"/>
    <x v="0"/>
    <x v="0"/>
    <x v="0"/>
  </r>
  <r>
    <s v="December 2011"/>
    <n v="65"/>
    <x v="1"/>
    <x v="0"/>
    <x v="0"/>
    <x v="0"/>
    <x v="3"/>
    <x v="0"/>
    <x v="0"/>
    <x v="0"/>
    <x v="0"/>
    <x v="0"/>
    <x v="0"/>
    <x v="0"/>
    <x v="12"/>
    <x v="1"/>
    <x v="1"/>
    <x v="2"/>
    <x v="0"/>
    <x v="0"/>
    <x v="0"/>
    <x v="0"/>
    <x v="0"/>
  </r>
  <r>
    <s v="December 2011"/>
    <n v="65"/>
    <x v="1"/>
    <x v="1"/>
    <x v="0"/>
    <x v="0"/>
    <x v="0"/>
    <x v="0"/>
    <x v="0"/>
    <x v="0"/>
    <x v="0"/>
    <x v="0"/>
    <x v="0"/>
    <x v="0"/>
    <x v="12"/>
    <x v="0"/>
    <x v="0"/>
    <x v="2"/>
    <x v="0"/>
    <x v="0"/>
    <x v="0"/>
    <x v="0"/>
    <x v="0"/>
  </r>
  <r>
    <s v="December 2011"/>
    <n v="65"/>
    <x v="1"/>
    <x v="2"/>
    <x v="0"/>
    <x v="0"/>
    <x v="1"/>
    <x v="0"/>
    <x v="0"/>
    <x v="0"/>
    <x v="0"/>
    <x v="0"/>
    <x v="0"/>
    <x v="0"/>
    <x v="12"/>
    <x v="0"/>
    <x v="1"/>
    <x v="3"/>
    <x v="0"/>
    <x v="0"/>
    <x v="0"/>
    <x v="0"/>
    <x v="0"/>
  </r>
  <r>
    <s v="December 2011"/>
    <n v="65"/>
    <x v="1"/>
    <x v="3"/>
    <x v="0"/>
    <x v="0"/>
    <x v="2"/>
    <x v="0"/>
    <x v="0"/>
    <x v="0"/>
    <x v="0"/>
    <x v="0"/>
    <x v="0"/>
    <x v="0"/>
    <x v="12"/>
    <x v="16"/>
    <x v="0"/>
    <x v="10"/>
    <x v="0"/>
    <x v="0"/>
    <x v="0"/>
    <x v="0"/>
    <x v="0"/>
  </r>
  <r>
    <s v="December 2011"/>
    <n v="65"/>
    <x v="1"/>
    <x v="4"/>
    <x v="0"/>
    <x v="0"/>
    <x v="4"/>
    <x v="0"/>
    <x v="0"/>
    <x v="0"/>
    <x v="0"/>
    <x v="0"/>
    <x v="0"/>
    <x v="0"/>
    <x v="12"/>
    <x v="3"/>
    <x v="1"/>
    <x v="10"/>
    <x v="0"/>
    <x v="0"/>
    <x v="0"/>
    <x v="0"/>
    <x v="0"/>
  </r>
  <r>
    <s v="December 2011"/>
    <n v="65"/>
    <x v="1"/>
    <x v="5"/>
    <x v="0"/>
    <x v="0"/>
    <x v="1"/>
    <x v="0"/>
    <x v="0"/>
    <x v="0"/>
    <x v="0"/>
    <x v="0"/>
    <x v="1"/>
    <x v="0"/>
    <x v="9"/>
    <x v="1"/>
    <x v="1"/>
    <x v="2"/>
    <x v="0"/>
    <x v="0"/>
    <x v="4"/>
    <x v="0"/>
    <x v="0"/>
  </r>
  <r>
    <s v="December 2011"/>
    <n v="65"/>
    <x v="1"/>
    <x v="6"/>
    <x v="0"/>
    <x v="0"/>
    <x v="3"/>
    <x v="0"/>
    <x v="0"/>
    <x v="0"/>
    <x v="0"/>
    <x v="0"/>
    <x v="1"/>
    <x v="0"/>
    <x v="9"/>
    <x v="0"/>
    <x v="0"/>
    <x v="2"/>
    <x v="0"/>
    <x v="0"/>
    <x v="4"/>
    <x v="0"/>
    <x v="0"/>
  </r>
  <r>
    <s v="December 2011"/>
    <n v="65"/>
    <x v="1"/>
    <x v="7"/>
    <x v="0"/>
    <x v="0"/>
    <x v="2"/>
    <x v="0"/>
    <x v="0"/>
    <x v="0"/>
    <x v="0"/>
    <x v="0"/>
    <x v="1"/>
    <x v="0"/>
    <x v="9"/>
    <x v="0"/>
    <x v="0"/>
    <x v="2"/>
    <x v="0"/>
    <x v="0"/>
    <x v="4"/>
    <x v="0"/>
    <x v="0"/>
  </r>
  <r>
    <s v="December 2011"/>
    <n v="65"/>
    <x v="1"/>
    <x v="8"/>
    <x v="0"/>
    <x v="0"/>
    <x v="4"/>
    <x v="0"/>
    <x v="0"/>
    <x v="0"/>
    <x v="0"/>
    <x v="0"/>
    <x v="1"/>
    <x v="0"/>
    <x v="9"/>
    <x v="0"/>
    <x v="1"/>
    <x v="3"/>
    <x v="0"/>
    <x v="0"/>
    <x v="4"/>
    <x v="0"/>
    <x v="0"/>
  </r>
  <r>
    <s v="December 2011"/>
    <n v="65"/>
    <x v="1"/>
    <x v="9"/>
    <x v="0"/>
    <x v="0"/>
    <x v="4"/>
    <x v="0"/>
    <x v="0"/>
    <x v="0"/>
    <x v="0"/>
    <x v="0"/>
    <x v="1"/>
    <x v="0"/>
    <x v="9"/>
    <x v="0"/>
    <x v="0"/>
    <x v="0"/>
    <x v="0"/>
    <x v="0"/>
    <x v="4"/>
    <x v="0"/>
    <x v="0"/>
  </r>
  <r>
    <s v="December 2011"/>
    <n v="65"/>
    <x v="1"/>
    <x v="10"/>
    <x v="0"/>
    <x v="0"/>
    <x v="1"/>
    <x v="0"/>
    <x v="0"/>
    <x v="0"/>
    <x v="0"/>
    <x v="0"/>
    <x v="1"/>
    <x v="0"/>
    <x v="9"/>
    <x v="0"/>
    <x v="1"/>
    <x v="3"/>
    <x v="0"/>
    <x v="0"/>
    <x v="4"/>
    <x v="0"/>
    <x v="0"/>
  </r>
  <r>
    <s v="December 2011"/>
    <n v="65"/>
    <x v="1"/>
    <x v="11"/>
    <x v="0"/>
    <x v="0"/>
    <x v="4"/>
    <x v="0"/>
    <x v="0"/>
    <x v="0"/>
    <x v="0"/>
    <x v="0"/>
    <x v="2"/>
    <x v="2"/>
    <x v="11"/>
    <x v="1"/>
    <x v="1"/>
    <x v="2"/>
    <x v="0"/>
    <x v="0"/>
    <x v="4"/>
    <x v="0"/>
    <x v="0"/>
  </r>
  <r>
    <s v="December 2011"/>
    <n v="65"/>
    <x v="1"/>
    <x v="12"/>
    <x v="0"/>
    <x v="0"/>
    <x v="3"/>
    <x v="0"/>
    <x v="0"/>
    <x v="0"/>
    <x v="0"/>
    <x v="0"/>
    <x v="2"/>
    <x v="2"/>
    <x v="11"/>
    <x v="0"/>
    <x v="1"/>
    <x v="0"/>
    <x v="0"/>
    <x v="0"/>
    <x v="4"/>
    <x v="0"/>
    <x v="0"/>
  </r>
  <r>
    <s v="December 2011"/>
    <n v="65"/>
    <x v="1"/>
    <x v="13"/>
    <x v="0"/>
    <x v="0"/>
    <x v="2"/>
    <x v="0"/>
    <x v="0"/>
    <x v="0"/>
    <x v="0"/>
    <x v="0"/>
    <x v="2"/>
    <x v="2"/>
    <x v="11"/>
    <x v="0"/>
    <x v="0"/>
    <x v="3"/>
    <x v="0"/>
    <x v="0"/>
    <x v="4"/>
    <x v="0"/>
    <x v="0"/>
  </r>
  <r>
    <s v="December 2011"/>
    <n v="65"/>
    <x v="1"/>
    <x v="14"/>
    <x v="0"/>
    <x v="0"/>
    <x v="3"/>
    <x v="0"/>
    <x v="0"/>
    <x v="0"/>
    <x v="0"/>
    <x v="0"/>
    <x v="2"/>
    <x v="2"/>
    <x v="11"/>
    <x v="0"/>
    <x v="0"/>
    <x v="2"/>
    <x v="0"/>
    <x v="0"/>
    <x v="4"/>
    <x v="0"/>
    <x v="0"/>
  </r>
  <r>
    <s v="December 2011"/>
    <n v="65"/>
    <x v="1"/>
    <x v="15"/>
    <x v="0"/>
    <x v="0"/>
    <x v="0"/>
    <x v="0"/>
    <x v="0"/>
    <x v="0"/>
    <x v="0"/>
    <x v="0"/>
    <x v="2"/>
    <x v="2"/>
    <x v="11"/>
    <x v="0"/>
    <x v="0"/>
    <x v="0"/>
    <x v="0"/>
    <x v="0"/>
    <x v="4"/>
    <x v="0"/>
    <x v="0"/>
  </r>
  <r>
    <s v="December 2011"/>
    <n v="65"/>
    <x v="1"/>
    <x v="16"/>
    <x v="0"/>
    <x v="0"/>
    <x v="4"/>
    <x v="0"/>
    <x v="0"/>
    <x v="0"/>
    <x v="0"/>
    <x v="0"/>
    <x v="3"/>
    <x v="0"/>
    <x v="0"/>
    <x v="1"/>
    <x v="1"/>
    <x v="2"/>
    <x v="0"/>
    <x v="0"/>
    <x v="6"/>
    <x v="0"/>
    <x v="0"/>
  </r>
  <r>
    <s v="December 2011"/>
    <n v="65"/>
    <x v="1"/>
    <x v="17"/>
    <x v="0"/>
    <x v="0"/>
    <x v="4"/>
    <x v="0"/>
    <x v="0"/>
    <x v="0"/>
    <x v="0"/>
    <x v="0"/>
    <x v="3"/>
    <x v="0"/>
    <x v="0"/>
    <x v="0"/>
    <x v="0"/>
    <x v="2"/>
    <x v="0"/>
    <x v="0"/>
    <x v="6"/>
    <x v="0"/>
    <x v="0"/>
  </r>
  <r>
    <s v="December 2011"/>
    <n v="65"/>
    <x v="1"/>
    <x v="18"/>
    <x v="0"/>
    <x v="0"/>
    <x v="3"/>
    <x v="0"/>
    <x v="0"/>
    <x v="0"/>
    <x v="0"/>
    <x v="0"/>
    <x v="3"/>
    <x v="0"/>
    <x v="0"/>
    <x v="0"/>
    <x v="0"/>
    <x v="1"/>
    <x v="0"/>
    <x v="0"/>
    <x v="6"/>
    <x v="0"/>
    <x v="0"/>
  </r>
  <r>
    <s v="December 2011"/>
    <n v="65"/>
    <x v="1"/>
    <x v="19"/>
    <x v="0"/>
    <x v="0"/>
    <x v="2"/>
    <x v="0"/>
    <x v="0"/>
    <x v="0"/>
    <x v="0"/>
    <x v="0"/>
    <x v="3"/>
    <x v="0"/>
    <x v="0"/>
    <x v="0"/>
    <x v="0"/>
    <x v="0"/>
    <x v="0"/>
    <x v="0"/>
    <x v="6"/>
    <x v="0"/>
    <x v="0"/>
  </r>
  <r>
    <s v="December 2011"/>
    <n v="65"/>
    <x v="1"/>
    <x v="20"/>
    <x v="0"/>
    <x v="0"/>
    <x v="1"/>
    <x v="0"/>
    <x v="0"/>
    <x v="0"/>
    <x v="0"/>
    <x v="0"/>
    <x v="3"/>
    <x v="0"/>
    <x v="0"/>
    <x v="0"/>
    <x v="0"/>
    <x v="2"/>
    <x v="0"/>
    <x v="0"/>
    <x v="6"/>
    <x v="0"/>
    <x v="0"/>
  </r>
  <r>
    <s v="December 2011"/>
    <n v="65"/>
    <x v="1"/>
    <x v="21"/>
    <x v="0"/>
    <x v="0"/>
    <x v="4"/>
    <x v="0"/>
    <x v="0"/>
    <x v="0"/>
    <x v="0"/>
    <x v="0"/>
    <x v="3"/>
    <x v="0"/>
    <x v="0"/>
    <x v="0"/>
    <x v="1"/>
    <x v="3"/>
    <x v="0"/>
    <x v="0"/>
    <x v="6"/>
    <x v="0"/>
    <x v="0"/>
  </r>
  <r>
    <s v="December 2011"/>
    <n v="65"/>
    <x v="1"/>
    <x v="22"/>
    <x v="0"/>
    <x v="0"/>
    <x v="1"/>
    <x v="0"/>
    <x v="0"/>
    <x v="0"/>
    <x v="0"/>
    <x v="0"/>
    <x v="3"/>
    <x v="0"/>
    <x v="0"/>
    <x v="18"/>
    <x v="1"/>
    <x v="10"/>
    <x v="0"/>
    <x v="0"/>
    <x v="6"/>
    <x v="0"/>
    <x v="0"/>
  </r>
  <r>
    <s v="December 2011"/>
    <n v="65"/>
    <x v="2"/>
    <x v="0"/>
    <x v="0"/>
    <x v="0"/>
    <x v="4"/>
    <x v="0"/>
    <x v="0"/>
    <x v="0"/>
    <x v="0"/>
    <x v="2"/>
    <x v="0"/>
    <x v="3"/>
    <x v="3"/>
    <x v="12"/>
    <x v="15"/>
    <x v="6"/>
    <x v="0"/>
    <x v="0"/>
    <x v="0"/>
    <x v="0"/>
    <x v="0"/>
  </r>
  <r>
    <s v="December 2011"/>
    <n v="65"/>
    <x v="2"/>
    <x v="1"/>
    <x v="0"/>
    <x v="0"/>
    <x v="3"/>
    <x v="0"/>
    <x v="0"/>
    <x v="0"/>
    <x v="0"/>
    <x v="2"/>
    <x v="0"/>
    <x v="3"/>
    <x v="3"/>
    <x v="14"/>
    <x v="17"/>
    <x v="6"/>
    <x v="0"/>
    <x v="0"/>
    <x v="0"/>
    <x v="0"/>
    <x v="0"/>
  </r>
  <r>
    <s v="December 2011"/>
    <n v="65"/>
    <x v="2"/>
    <x v="2"/>
    <x v="0"/>
    <x v="0"/>
    <x v="2"/>
    <x v="0"/>
    <x v="0"/>
    <x v="0"/>
    <x v="0"/>
    <x v="2"/>
    <x v="0"/>
    <x v="3"/>
    <x v="3"/>
    <x v="13"/>
    <x v="20"/>
    <x v="6"/>
    <x v="0"/>
    <x v="0"/>
    <x v="0"/>
    <x v="0"/>
    <x v="0"/>
  </r>
  <r>
    <s v="December 2011"/>
    <n v="65"/>
    <x v="2"/>
    <x v="3"/>
    <x v="0"/>
    <x v="0"/>
    <x v="0"/>
    <x v="0"/>
    <x v="0"/>
    <x v="0"/>
    <x v="0"/>
    <x v="2"/>
    <x v="0"/>
    <x v="3"/>
    <x v="3"/>
    <x v="13"/>
    <x v="21"/>
    <x v="6"/>
    <x v="0"/>
    <x v="0"/>
    <x v="0"/>
    <x v="0"/>
    <x v="0"/>
  </r>
  <r>
    <s v="December 2011"/>
    <n v="65"/>
    <x v="2"/>
    <x v="4"/>
    <x v="0"/>
    <x v="0"/>
    <x v="4"/>
    <x v="0"/>
    <x v="0"/>
    <x v="0"/>
    <x v="0"/>
    <x v="2"/>
    <x v="0"/>
    <x v="3"/>
    <x v="3"/>
    <x v="12"/>
    <x v="18"/>
    <x v="6"/>
    <x v="0"/>
    <x v="0"/>
    <x v="0"/>
    <x v="0"/>
    <x v="0"/>
  </r>
  <r>
    <s v="December 2011"/>
    <n v="65"/>
    <x v="2"/>
    <x v="5"/>
    <x v="0"/>
    <x v="0"/>
    <x v="0"/>
    <x v="0"/>
    <x v="0"/>
    <x v="0"/>
    <x v="0"/>
    <x v="2"/>
    <x v="0"/>
    <x v="3"/>
    <x v="3"/>
    <x v="12"/>
    <x v="16"/>
    <x v="6"/>
    <x v="0"/>
    <x v="0"/>
    <x v="0"/>
    <x v="0"/>
    <x v="0"/>
  </r>
  <r>
    <s v="December 2011"/>
    <n v="65"/>
    <x v="2"/>
    <x v="6"/>
    <x v="0"/>
    <x v="0"/>
    <x v="3"/>
    <x v="0"/>
    <x v="0"/>
    <x v="0"/>
    <x v="0"/>
    <x v="2"/>
    <x v="0"/>
    <x v="3"/>
    <x v="3"/>
    <x v="12"/>
    <x v="16"/>
    <x v="6"/>
    <x v="0"/>
    <x v="0"/>
    <x v="0"/>
    <x v="0"/>
    <x v="0"/>
  </r>
  <r>
    <s v="December 2011"/>
    <n v="65"/>
    <x v="2"/>
    <x v="7"/>
    <x v="0"/>
    <x v="0"/>
    <x v="0"/>
    <x v="0"/>
    <x v="0"/>
    <x v="0"/>
    <x v="0"/>
    <x v="2"/>
    <x v="1"/>
    <x v="3"/>
    <x v="6"/>
    <x v="12"/>
    <x v="15"/>
    <x v="6"/>
    <x v="0"/>
    <x v="0"/>
    <x v="0"/>
    <x v="0"/>
    <x v="0"/>
  </r>
  <r>
    <s v="December 2011"/>
    <n v="65"/>
    <x v="2"/>
    <x v="8"/>
    <x v="0"/>
    <x v="0"/>
    <x v="1"/>
    <x v="0"/>
    <x v="0"/>
    <x v="0"/>
    <x v="0"/>
    <x v="2"/>
    <x v="1"/>
    <x v="3"/>
    <x v="6"/>
    <x v="14"/>
    <x v="17"/>
    <x v="6"/>
    <x v="0"/>
    <x v="0"/>
    <x v="0"/>
    <x v="0"/>
    <x v="0"/>
  </r>
  <r>
    <s v="December 2011"/>
    <n v="65"/>
    <x v="2"/>
    <x v="9"/>
    <x v="0"/>
    <x v="0"/>
    <x v="0"/>
    <x v="0"/>
    <x v="0"/>
    <x v="0"/>
    <x v="0"/>
    <x v="2"/>
    <x v="1"/>
    <x v="3"/>
    <x v="6"/>
    <x v="13"/>
    <x v="18"/>
    <x v="6"/>
    <x v="0"/>
    <x v="0"/>
    <x v="0"/>
    <x v="0"/>
    <x v="0"/>
  </r>
  <r>
    <s v="December 2011"/>
    <n v="65"/>
    <x v="2"/>
    <x v="10"/>
    <x v="0"/>
    <x v="0"/>
    <x v="4"/>
    <x v="0"/>
    <x v="0"/>
    <x v="0"/>
    <x v="0"/>
    <x v="2"/>
    <x v="1"/>
    <x v="3"/>
    <x v="6"/>
    <x v="13"/>
    <x v="20"/>
    <x v="6"/>
    <x v="0"/>
    <x v="0"/>
    <x v="0"/>
    <x v="0"/>
    <x v="0"/>
  </r>
  <r>
    <s v="December 2011"/>
    <n v="65"/>
    <x v="2"/>
    <x v="11"/>
    <x v="0"/>
    <x v="0"/>
    <x v="3"/>
    <x v="0"/>
    <x v="0"/>
    <x v="0"/>
    <x v="0"/>
    <x v="2"/>
    <x v="1"/>
    <x v="3"/>
    <x v="6"/>
    <x v="13"/>
    <x v="21"/>
    <x v="6"/>
    <x v="0"/>
    <x v="0"/>
    <x v="0"/>
    <x v="0"/>
    <x v="0"/>
  </r>
  <r>
    <s v="December 2011"/>
    <n v="65"/>
    <x v="2"/>
    <x v="12"/>
    <x v="0"/>
    <x v="0"/>
    <x v="2"/>
    <x v="0"/>
    <x v="0"/>
    <x v="0"/>
    <x v="0"/>
    <x v="2"/>
    <x v="1"/>
    <x v="3"/>
    <x v="6"/>
    <x v="12"/>
    <x v="18"/>
    <x v="6"/>
    <x v="0"/>
    <x v="0"/>
    <x v="0"/>
    <x v="0"/>
    <x v="0"/>
  </r>
  <r>
    <s v="December 2011"/>
    <n v="65"/>
    <x v="2"/>
    <x v="13"/>
    <x v="0"/>
    <x v="0"/>
    <x v="1"/>
    <x v="0"/>
    <x v="0"/>
    <x v="0"/>
    <x v="0"/>
    <x v="2"/>
    <x v="2"/>
    <x v="3"/>
    <x v="5"/>
    <x v="12"/>
    <x v="15"/>
    <x v="7"/>
    <x v="0"/>
    <x v="0"/>
    <x v="0"/>
    <x v="0"/>
    <x v="0"/>
  </r>
  <r>
    <s v="December 2011"/>
    <n v="65"/>
    <x v="2"/>
    <x v="14"/>
    <x v="0"/>
    <x v="0"/>
    <x v="4"/>
    <x v="0"/>
    <x v="0"/>
    <x v="0"/>
    <x v="0"/>
    <x v="2"/>
    <x v="2"/>
    <x v="3"/>
    <x v="5"/>
    <x v="13"/>
    <x v="21"/>
    <x v="7"/>
    <x v="0"/>
    <x v="0"/>
    <x v="0"/>
    <x v="0"/>
    <x v="0"/>
  </r>
  <r>
    <s v="December 2011"/>
    <n v="65"/>
    <x v="2"/>
    <x v="15"/>
    <x v="0"/>
    <x v="0"/>
    <x v="0"/>
    <x v="0"/>
    <x v="0"/>
    <x v="0"/>
    <x v="0"/>
    <x v="2"/>
    <x v="2"/>
    <x v="3"/>
    <x v="5"/>
    <x v="13"/>
    <x v="21"/>
    <x v="7"/>
    <x v="0"/>
    <x v="0"/>
    <x v="0"/>
    <x v="0"/>
    <x v="0"/>
  </r>
  <r>
    <s v="December 2011"/>
    <n v="65"/>
    <x v="2"/>
    <x v="16"/>
    <x v="0"/>
    <x v="0"/>
    <x v="0"/>
    <x v="0"/>
    <x v="0"/>
    <x v="0"/>
    <x v="0"/>
    <x v="2"/>
    <x v="2"/>
    <x v="3"/>
    <x v="5"/>
    <x v="12"/>
    <x v="21"/>
    <x v="7"/>
    <x v="0"/>
    <x v="0"/>
    <x v="0"/>
    <x v="0"/>
    <x v="0"/>
  </r>
  <r>
    <s v="December 2011"/>
    <n v="65"/>
    <x v="2"/>
    <x v="17"/>
    <x v="0"/>
    <x v="0"/>
    <x v="2"/>
    <x v="0"/>
    <x v="0"/>
    <x v="0"/>
    <x v="0"/>
    <x v="2"/>
    <x v="2"/>
    <x v="3"/>
    <x v="5"/>
    <x v="12"/>
    <x v="21"/>
    <x v="7"/>
    <x v="0"/>
    <x v="0"/>
    <x v="0"/>
    <x v="0"/>
    <x v="0"/>
  </r>
  <r>
    <s v="December 2011"/>
    <n v="65"/>
    <x v="2"/>
    <x v="18"/>
    <x v="0"/>
    <x v="0"/>
    <x v="3"/>
    <x v="0"/>
    <x v="0"/>
    <x v="0"/>
    <x v="0"/>
    <x v="2"/>
    <x v="2"/>
    <x v="3"/>
    <x v="5"/>
    <x v="12"/>
    <x v="16"/>
    <x v="7"/>
    <x v="0"/>
    <x v="0"/>
    <x v="0"/>
    <x v="0"/>
    <x v="0"/>
  </r>
  <r>
    <s v="December 2011"/>
    <n v="65"/>
    <x v="2"/>
    <x v="19"/>
    <x v="0"/>
    <x v="0"/>
    <x v="0"/>
    <x v="0"/>
    <x v="0"/>
    <x v="0"/>
    <x v="0"/>
    <x v="2"/>
    <x v="3"/>
    <x v="3"/>
    <x v="4"/>
    <x v="12"/>
    <x v="15"/>
    <x v="6"/>
    <x v="0"/>
    <x v="0"/>
    <x v="0"/>
    <x v="0"/>
    <x v="0"/>
  </r>
  <r>
    <s v="December 2011"/>
    <n v="65"/>
    <x v="2"/>
    <x v="20"/>
    <x v="0"/>
    <x v="0"/>
    <x v="2"/>
    <x v="0"/>
    <x v="0"/>
    <x v="0"/>
    <x v="0"/>
    <x v="2"/>
    <x v="3"/>
    <x v="3"/>
    <x v="4"/>
    <x v="12"/>
    <x v="20"/>
    <x v="6"/>
    <x v="0"/>
    <x v="0"/>
    <x v="0"/>
    <x v="0"/>
    <x v="0"/>
  </r>
  <r>
    <s v="December 2011"/>
    <n v="65"/>
    <x v="2"/>
    <x v="21"/>
    <x v="0"/>
    <x v="0"/>
    <x v="4"/>
    <x v="0"/>
    <x v="0"/>
    <x v="0"/>
    <x v="0"/>
    <x v="2"/>
    <x v="3"/>
    <x v="3"/>
    <x v="4"/>
    <x v="14"/>
    <x v="17"/>
    <x v="6"/>
    <x v="0"/>
    <x v="0"/>
    <x v="0"/>
    <x v="0"/>
    <x v="0"/>
  </r>
  <r>
    <s v="December 2011"/>
    <n v="65"/>
    <x v="2"/>
    <x v="22"/>
    <x v="0"/>
    <x v="0"/>
    <x v="3"/>
    <x v="0"/>
    <x v="0"/>
    <x v="0"/>
    <x v="0"/>
    <x v="2"/>
    <x v="3"/>
    <x v="3"/>
    <x v="4"/>
    <x v="13"/>
    <x v="21"/>
    <x v="6"/>
    <x v="0"/>
    <x v="0"/>
    <x v="0"/>
    <x v="0"/>
    <x v="0"/>
  </r>
  <r>
    <s v="December 2011"/>
    <n v="65"/>
    <x v="2"/>
    <x v="23"/>
    <x v="0"/>
    <x v="0"/>
    <x v="2"/>
    <x v="0"/>
    <x v="0"/>
    <x v="0"/>
    <x v="0"/>
    <x v="2"/>
    <x v="3"/>
    <x v="3"/>
    <x v="4"/>
    <x v="13"/>
    <x v="20"/>
    <x v="6"/>
    <x v="0"/>
    <x v="0"/>
    <x v="0"/>
    <x v="0"/>
    <x v="0"/>
  </r>
  <r>
    <s v="December 2011"/>
    <n v="65"/>
    <x v="2"/>
    <x v="24"/>
    <x v="0"/>
    <x v="0"/>
    <x v="4"/>
    <x v="0"/>
    <x v="0"/>
    <x v="0"/>
    <x v="0"/>
    <x v="2"/>
    <x v="3"/>
    <x v="3"/>
    <x v="4"/>
    <x v="12"/>
    <x v="16"/>
    <x v="6"/>
    <x v="0"/>
    <x v="0"/>
    <x v="0"/>
    <x v="0"/>
    <x v="0"/>
  </r>
  <r>
    <s v="December 2011"/>
    <n v="65"/>
    <x v="2"/>
    <x v="25"/>
    <x v="0"/>
    <x v="0"/>
    <x v="1"/>
    <x v="0"/>
    <x v="0"/>
    <x v="0"/>
    <x v="0"/>
    <x v="2"/>
    <x v="3"/>
    <x v="3"/>
    <x v="4"/>
    <x v="13"/>
    <x v="21"/>
    <x v="6"/>
    <x v="0"/>
    <x v="0"/>
    <x v="0"/>
    <x v="0"/>
    <x v="0"/>
  </r>
  <r>
    <s v="December 2011"/>
    <n v="65"/>
    <x v="2"/>
    <x v="26"/>
    <x v="0"/>
    <x v="0"/>
    <x v="4"/>
    <x v="0"/>
    <x v="0"/>
    <x v="0"/>
    <x v="0"/>
    <x v="2"/>
    <x v="3"/>
    <x v="3"/>
    <x v="4"/>
    <x v="12"/>
    <x v="16"/>
    <x v="6"/>
    <x v="0"/>
    <x v="0"/>
    <x v="0"/>
    <x v="0"/>
    <x v="0"/>
  </r>
  <r>
    <s v="December 2011"/>
    <n v="65"/>
    <x v="3"/>
    <x v="0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s v="December 2011"/>
    <n v="65"/>
    <x v="3"/>
    <x v="1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1"/>
    <n v="65"/>
    <x v="3"/>
    <x v="2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s v="December 2011"/>
    <n v="65"/>
    <x v="3"/>
    <x v="3"/>
    <x v="0"/>
    <x v="0"/>
    <x v="4"/>
    <x v="0"/>
    <x v="0"/>
    <x v="0"/>
    <x v="0"/>
    <x v="1"/>
    <x v="4"/>
    <x v="3"/>
    <x v="7"/>
    <x v="4"/>
    <x v="10"/>
    <x v="4"/>
    <x v="0"/>
    <x v="0"/>
    <x v="0"/>
    <x v="0"/>
    <x v="0"/>
  </r>
  <r>
    <s v="December 2011"/>
    <n v="65"/>
    <x v="3"/>
    <x v="4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s v="December 2011"/>
    <n v="65"/>
    <x v="3"/>
    <x v="5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s v="December 2011"/>
    <n v="65"/>
    <x v="3"/>
    <x v="6"/>
    <x v="0"/>
    <x v="0"/>
    <x v="0"/>
    <x v="0"/>
    <x v="0"/>
    <x v="0"/>
    <x v="0"/>
    <x v="1"/>
    <x v="4"/>
    <x v="3"/>
    <x v="7"/>
    <x v="20"/>
    <x v="22"/>
    <x v="4"/>
    <x v="0"/>
    <x v="0"/>
    <x v="0"/>
    <x v="0"/>
    <x v="0"/>
  </r>
  <r>
    <s v="December 2011"/>
    <n v="65"/>
    <x v="3"/>
    <x v="7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1"/>
    <n v="65"/>
    <x v="3"/>
    <x v="8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1"/>
    <n v="65"/>
    <x v="3"/>
    <x v="9"/>
    <x v="0"/>
    <x v="0"/>
    <x v="3"/>
    <x v="0"/>
    <x v="0"/>
    <x v="0"/>
    <x v="0"/>
    <x v="1"/>
    <x v="4"/>
    <x v="3"/>
    <x v="7"/>
    <x v="11"/>
    <x v="22"/>
    <x v="4"/>
    <x v="0"/>
    <x v="0"/>
    <x v="0"/>
    <x v="0"/>
    <x v="0"/>
  </r>
  <r>
    <s v="December 2011"/>
    <n v="65"/>
    <x v="3"/>
    <x v="10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1"/>
    <n v="65"/>
    <x v="3"/>
    <x v="11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s v="December 2011"/>
    <n v="65"/>
    <x v="3"/>
    <x v="12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1"/>
    <n v="65"/>
    <x v="3"/>
    <x v="13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s v="December 2011"/>
    <n v="65"/>
    <x v="3"/>
    <x v="14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1"/>
    <n v="65"/>
    <x v="3"/>
    <x v="15"/>
    <x v="0"/>
    <x v="0"/>
    <x v="0"/>
    <x v="0"/>
    <x v="0"/>
    <x v="0"/>
    <x v="0"/>
    <x v="1"/>
    <x v="4"/>
    <x v="3"/>
    <x v="7"/>
    <x v="4"/>
    <x v="12"/>
    <x v="4"/>
    <x v="0"/>
    <x v="0"/>
    <x v="0"/>
    <x v="0"/>
    <x v="0"/>
  </r>
  <r>
    <s v="December 2011"/>
    <n v="65"/>
    <x v="3"/>
    <x v="16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s v="December 2011"/>
    <n v="65"/>
    <x v="3"/>
    <x v="17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s v="December 2011"/>
    <n v="65"/>
    <x v="3"/>
    <x v="18"/>
    <x v="0"/>
    <x v="0"/>
    <x v="4"/>
    <x v="0"/>
    <x v="0"/>
    <x v="0"/>
    <x v="0"/>
    <x v="1"/>
    <x v="4"/>
    <x v="3"/>
    <x v="7"/>
    <x v="8"/>
    <x v="5"/>
    <x v="5"/>
    <x v="0"/>
    <x v="0"/>
    <x v="0"/>
    <x v="0"/>
    <x v="0"/>
  </r>
  <r>
    <s v="December 2011"/>
    <n v="65"/>
    <x v="3"/>
    <x v="19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1"/>
    <n v="65"/>
    <x v="3"/>
    <x v="20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s v="December 2011"/>
    <n v="65"/>
    <x v="3"/>
    <x v="21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s v="December 2011"/>
    <n v="65"/>
    <x v="3"/>
    <x v="22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s v="December 2011"/>
    <n v="65"/>
    <x v="3"/>
    <x v="23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s v="December 2011"/>
    <n v="65"/>
    <x v="3"/>
    <x v="24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s v="December 2011"/>
    <n v="65"/>
    <x v="3"/>
    <x v="25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June 2012"/>
    <n v="66"/>
    <x v="0"/>
    <x v="0"/>
    <x v="0"/>
    <x v="0"/>
    <x v="2"/>
    <x v="0"/>
    <x v="0"/>
    <x v="0"/>
    <x v="0"/>
    <x v="2"/>
    <x v="0"/>
    <x v="3"/>
    <x v="6"/>
    <x v="12"/>
    <x v="15"/>
    <x v="6"/>
    <x v="0"/>
    <x v="0"/>
    <x v="0"/>
    <x v="0"/>
    <x v="0"/>
  </r>
  <r>
    <s v="June 2012"/>
    <n v="66"/>
    <x v="0"/>
    <x v="1"/>
    <x v="0"/>
    <x v="0"/>
    <x v="3"/>
    <x v="0"/>
    <x v="0"/>
    <x v="0"/>
    <x v="0"/>
    <x v="2"/>
    <x v="0"/>
    <x v="3"/>
    <x v="6"/>
    <x v="14"/>
    <x v="17"/>
    <x v="6"/>
    <x v="0"/>
    <x v="0"/>
    <x v="0"/>
    <x v="0"/>
    <x v="0"/>
  </r>
  <r>
    <s v="June 2012"/>
    <n v="66"/>
    <x v="0"/>
    <x v="2"/>
    <x v="0"/>
    <x v="0"/>
    <x v="0"/>
    <x v="0"/>
    <x v="0"/>
    <x v="0"/>
    <x v="0"/>
    <x v="2"/>
    <x v="0"/>
    <x v="3"/>
    <x v="6"/>
    <x v="13"/>
    <x v="18"/>
    <x v="6"/>
    <x v="0"/>
    <x v="0"/>
    <x v="0"/>
    <x v="0"/>
    <x v="0"/>
  </r>
  <r>
    <s v="June 2012"/>
    <n v="66"/>
    <x v="0"/>
    <x v="3"/>
    <x v="0"/>
    <x v="0"/>
    <x v="4"/>
    <x v="0"/>
    <x v="0"/>
    <x v="0"/>
    <x v="0"/>
    <x v="2"/>
    <x v="0"/>
    <x v="3"/>
    <x v="6"/>
    <x v="14"/>
    <x v="17"/>
    <x v="6"/>
    <x v="0"/>
    <x v="0"/>
    <x v="0"/>
    <x v="0"/>
    <x v="0"/>
  </r>
  <r>
    <s v="June 2012"/>
    <n v="66"/>
    <x v="0"/>
    <x v="4"/>
    <x v="0"/>
    <x v="0"/>
    <x v="0"/>
    <x v="0"/>
    <x v="0"/>
    <x v="0"/>
    <x v="0"/>
    <x v="2"/>
    <x v="0"/>
    <x v="3"/>
    <x v="6"/>
    <x v="13"/>
    <x v="21"/>
    <x v="6"/>
    <x v="0"/>
    <x v="0"/>
    <x v="0"/>
    <x v="0"/>
    <x v="0"/>
  </r>
  <r>
    <s v="June 2012"/>
    <n v="66"/>
    <x v="0"/>
    <x v="5"/>
    <x v="0"/>
    <x v="0"/>
    <x v="1"/>
    <x v="0"/>
    <x v="0"/>
    <x v="0"/>
    <x v="0"/>
    <x v="2"/>
    <x v="0"/>
    <x v="3"/>
    <x v="6"/>
    <x v="13"/>
    <x v="24"/>
    <x v="6"/>
    <x v="0"/>
    <x v="0"/>
    <x v="0"/>
    <x v="0"/>
    <x v="0"/>
  </r>
  <r>
    <s v="June 2012"/>
    <n v="66"/>
    <x v="0"/>
    <x v="6"/>
    <x v="0"/>
    <x v="0"/>
    <x v="4"/>
    <x v="0"/>
    <x v="0"/>
    <x v="0"/>
    <x v="0"/>
    <x v="2"/>
    <x v="0"/>
    <x v="3"/>
    <x v="6"/>
    <x v="13"/>
    <x v="20"/>
    <x v="6"/>
    <x v="0"/>
    <x v="0"/>
    <x v="0"/>
    <x v="0"/>
    <x v="0"/>
  </r>
  <r>
    <s v="June 2012"/>
    <n v="66"/>
    <x v="0"/>
    <x v="7"/>
    <x v="0"/>
    <x v="0"/>
    <x v="3"/>
    <x v="0"/>
    <x v="0"/>
    <x v="0"/>
    <x v="0"/>
    <x v="2"/>
    <x v="1"/>
    <x v="3"/>
    <x v="5"/>
    <x v="12"/>
    <x v="15"/>
    <x v="7"/>
    <x v="0"/>
    <x v="0"/>
    <x v="0"/>
    <x v="0"/>
    <x v="0"/>
  </r>
  <r>
    <s v="June 2012"/>
    <n v="66"/>
    <x v="0"/>
    <x v="8"/>
    <x v="0"/>
    <x v="0"/>
    <x v="4"/>
    <x v="0"/>
    <x v="0"/>
    <x v="0"/>
    <x v="0"/>
    <x v="2"/>
    <x v="1"/>
    <x v="3"/>
    <x v="5"/>
    <x v="12"/>
    <x v="18"/>
    <x v="7"/>
    <x v="0"/>
    <x v="0"/>
    <x v="0"/>
    <x v="0"/>
    <x v="0"/>
  </r>
  <r>
    <s v="June 2012"/>
    <n v="66"/>
    <x v="0"/>
    <x v="9"/>
    <x v="0"/>
    <x v="0"/>
    <x v="0"/>
    <x v="0"/>
    <x v="0"/>
    <x v="0"/>
    <x v="0"/>
    <x v="2"/>
    <x v="1"/>
    <x v="3"/>
    <x v="5"/>
    <x v="13"/>
    <x v="19"/>
    <x v="7"/>
    <x v="0"/>
    <x v="0"/>
    <x v="0"/>
    <x v="0"/>
    <x v="0"/>
  </r>
  <r>
    <s v="June 2012"/>
    <n v="66"/>
    <x v="0"/>
    <x v="10"/>
    <x v="0"/>
    <x v="0"/>
    <x v="1"/>
    <x v="0"/>
    <x v="0"/>
    <x v="0"/>
    <x v="0"/>
    <x v="2"/>
    <x v="1"/>
    <x v="3"/>
    <x v="5"/>
    <x v="14"/>
    <x v="17"/>
    <x v="7"/>
    <x v="0"/>
    <x v="0"/>
    <x v="0"/>
    <x v="0"/>
    <x v="0"/>
  </r>
  <r>
    <s v="June 2012"/>
    <n v="66"/>
    <x v="0"/>
    <x v="11"/>
    <x v="0"/>
    <x v="0"/>
    <x v="2"/>
    <x v="0"/>
    <x v="0"/>
    <x v="0"/>
    <x v="0"/>
    <x v="2"/>
    <x v="1"/>
    <x v="3"/>
    <x v="5"/>
    <x v="12"/>
    <x v="19"/>
    <x v="7"/>
    <x v="0"/>
    <x v="0"/>
    <x v="0"/>
    <x v="0"/>
    <x v="0"/>
  </r>
  <r>
    <s v="June 2012"/>
    <n v="66"/>
    <x v="0"/>
    <x v="12"/>
    <x v="0"/>
    <x v="0"/>
    <x v="1"/>
    <x v="0"/>
    <x v="0"/>
    <x v="0"/>
    <x v="0"/>
    <x v="2"/>
    <x v="1"/>
    <x v="3"/>
    <x v="5"/>
    <x v="14"/>
    <x v="17"/>
    <x v="7"/>
    <x v="0"/>
    <x v="0"/>
    <x v="0"/>
    <x v="0"/>
    <x v="0"/>
  </r>
  <r>
    <s v="June 2012"/>
    <n v="66"/>
    <x v="0"/>
    <x v="13"/>
    <x v="0"/>
    <x v="0"/>
    <x v="4"/>
    <x v="0"/>
    <x v="0"/>
    <x v="0"/>
    <x v="0"/>
    <x v="2"/>
    <x v="1"/>
    <x v="3"/>
    <x v="5"/>
    <x v="12"/>
    <x v="19"/>
    <x v="7"/>
    <x v="0"/>
    <x v="0"/>
    <x v="0"/>
    <x v="0"/>
    <x v="0"/>
  </r>
  <r>
    <s v="June 2012"/>
    <n v="66"/>
    <x v="0"/>
    <x v="14"/>
    <x v="0"/>
    <x v="0"/>
    <x v="2"/>
    <x v="0"/>
    <x v="0"/>
    <x v="0"/>
    <x v="0"/>
    <x v="2"/>
    <x v="2"/>
    <x v="3"/>
    <x v="3"/>
    <x v="12"/>
    <x v="15"/>
    <x v="6"/>
    <x v="0"/>
    <x v="0"/>
    <x v="0"/>
    <x v="0"/>
    <x v="0"/>
  </r>
  <r>
    <s v="June 2012"/>
    <n v="66"/>
    <x v="0"/>
    <x v="15"/>
    <x v="0"/>
    <x v="0"/>
    <x v="4"/>
    <x v="0"/>
    <x v="0"/>
    <x v="0"/>
    <x v="0"/>
    <x v="2"/>
    <x v="2"/>
    <x v="3"/>
    <x v="3"/>
    <x v="13"/>
    <x v="20"/>
    <x v="6"/>
    <x v="0"/>
    <x v="0"/>
    <x v="0"/>
    <x v="0"/>
    <x v="0"/>
  </r>
  <r>
    <s v="June 2012"/>
    <n v="66"/>
    <x v="0"/>
    <x v="16"/>
    <x v="0"/>
    <x v="0"/>
    <x v="4"/>
    <x v="0"/>
    <x v="0"/>
    <x v="0"/>
    <x v="0"/>
    <x v="2"/>
    <x v="2"/>
    <x v="3"/>
    <x v="3"/>
    <x v="12"/>
    <x v="16"/>
    <x v="6"/>
    <x v="0"/>
    <x v="0"/>
    <x v="0"/>
    <x v="0"/>
    <x v="0"/>
  </r>
  <r>
    <s v="June 2012"/>
    <n v="66"/>
    <x v="0"/>
    <x v="17"/>
    <x v="0"/>
    <x v="0"/>
    <x v="3"/>
    <x v="0"/>
    <x v="0"/>
    <x v="0"/>
    <x v="0"/>
    <x v="2"/>
    <x v="2"/>
    <x v="3"/>
    <x v="3"/>
    <x v="13"/>
    <x v="21"/>
    <x v="6"/>
    <x v="0"/>
    <x v="0"/>
    <x v="0"/>
    <x v="0"/>
    <x v="0"/>
  </r>
  <r>
    <s v="June 2012"/>
    <n v="66"/>
    <x v="0"/>
    <x v="18"/>
    <x v="0"/>
    <x v="0"/>
    <x v="1"/>
    <x v="0"/>
    <x v="0"/>
    <x v="0"/>
    <x v="0"/>
    <x v="2"/>
    <x v="2"/>
    <x v="3"/>
    <x v="3"/>
    <x v="12"/>
    <x v="15"/>
    <x v="6"/>
    <x v="0"/>
    <x v="0"/>
    <x v="0"/>
    <x v="0"/>
    <x v="0"/>
  </r>
  <r>
    <s v="June 2012"/>
    <n v="66"/>
    <x v="0"/>
    <x v="19"/>
    <x v="0"/>
    <x v="0"/>
    <x v="0"/>
    <x v="0"/>
    <x v="0"/>
    <x v="0"/>
    <x v="0"/>
    <x v="2"/>
    <x v="2"/>
    <x v="3"/>
    <x v="3"/>
    <x v="13"/>
    <x v="18"/>
    <x v="6"/>
    <x v="0"/>
    <x v="0"/>
    <x v="0"/>
    <x v="0"/>
    <x v="0"/>
  </r>
  <r>
    <s v="June 2012"/>
    <n v="66"/>
    <x v="0"/>
    <x v="20"/>
    <x v="0"/>
    <x v="0"/>
    <x v="3"/>
    <x v="0"/>
    <x v="0"/>
    <x v="0"/>
    <x v="0"/>
    <x v="2"/>
    <x v="2"/>
    <x v="3"/>
    <x v="3"/>
    <x v="12"/>
    <x v="18"/>
    <x v="6"/>
    <x v="0"/>
    <x v="0"/>
    <x v="0"/>
    <x v="0"/>
    <x v="0"/>
  </r>
  <r>
    <s v="June 2012"/>
    <n v="66"/>
    <x v="0"/>
    <x v="21"/>
    <x v="0"/>
    <x v="0"/>
    <x v="2"/>
    <x v="0"/>
    <x v="0"/>
    <x v="0"/>
    <x v="0"/>
    <x v="2"/>
    <x v="2"/>
    <x v="3"/>
    <x v="3"/>
    <x v="14"/>
    <x v="17"/>
    <x v="6"/>
    <x v="0"/>
    <x v="0"/>
    <x v="0"/>
    <x v="0"/>
    <x v="0"/>
  </r>
  <r>
    <s v="June 2012"/>
    <n v="66"/>
    <x v="0"/>
    <x v="22"/>
    <x v="0"/>
    <x v="0"/>
    <x v="4"/>
    <x v="0"/>
    <x v="0"/>
    <x v="0"/>
    <x v="0"/>
    <x v="2"/>
    <x v="3"/>
    <x v="3"/>
    <x v="4"/>
    <x v="12"/>
    <x v="15"/>
    <x v="6"/>
    <x v="0"/>
    <x v="0"/>
    <x v="0"/>
    <x v="0"/>
    <x v="0"/>
  </r>
  <r>
    <s v="June 2012"/>
    <n v="66"/>
    <x v="0"/>
    <x v="23"/>
    <x v="0"/>
    <x v="0"/>
    <x v="3"/>
    <x v="0"/>
    <x v="0"/>
    <x v="0"/>
    <x v="0"/>
    <x v="2"/>
    <x v="3"/>
    <x v="3"/>
    <x v="4"/>
    <x v="13"/>
    <x v="21"/>
    <x v="6"/>
    <x v="0"/>
    <x v="0"/>
    <x v="0"/>
    <x v="0"/>
    <x v="0"/>
  </r>
  <r>
    <s v="June 2012"/>
    <n v="66"/>
    <x v="0"/>
    <x v="24"/>
    <x v="0"/>
    <x v="0"/>
    <x v="0"/>
    <x v="0"/>
    <x v="0"/>
    <x v="0"/>
    <x v="0"/>
    <x v="2"/>
    <x v="3"/>
    <x v="3"/>
    <x v="4"/>
    <x v="13"/>
    <x v="21"/>
    <x v="6"/>
    <x v="0"/>
    <x v="0"/>
    <x v="0"/>
    <x v="0"/>
    <x v="0"/>
  </r>
  <r>
    <s v="June 2012"/>
    <n v="66"/>
    <x v="0"/>
    <x v="25"/>
    <x v="0"/>
    <x v="0"/>
    <x v="4"/>
    <x v="0"/>
    <x v="0"/>
    <x v="0"/>
    <x v="0"/>
    <x v="2"/>
    <x v="3"/>
    <x v="3"/>
    <x v="4"/>
    <x v="12"/>
    <x v="16"/>
    <x v="6"/>
    <x v="0"/>
    <x v="0"/>
    <x v="0"/>
    <x v="0"/>
    <x v="0"/>
  </r>
  <r>
    <s v="June 2012"/>
    <n v="66"/>
    <x v="0"/>
    <x v="26"/>
    <x v="0"/>
    <x v="0"/>
    <x v="2"/>
    <x v="0"/>
    <x v="0"/>
    <x v="0"/>
    <x v="0"/>
    <x v="2"/>
    <x v="3"/>
    <x v="3"/>
    <x v="4"/>
    <x v="14"/>
    <x v="17"/>
    <x v="6"/>
    <x v="0"/>
    <x v="0"/>
    <x v="0"/>
    <x v="0"/>
    <x v="0"/>
  </r>
  <r>
    <s v="June 2012"/>
    <n v="66"/>
    <x v="1"/>
    <x v="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s v="June 2012"/>
    <n v="66"/>
    <x v="1"/>
    <x v="1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s v="June 2012"/>
    <n v="66"/>
    <x v="1"/>
    <x v="2"/>
    <x v="0"/>
    <x v="0"/>
    <x v="3"/>
    <x v="0"/>
    <x v="0"/>
    <x v="0"/>
    <x v="0"/>
    <x v="1"/>
    <x v="4"/>
    <x v="3"/>
    <x v="7"/>
    <x v="8"/>
    <x v="11"/>
    <x v="5"/>
    <x v="0"/>
    <x v="0"/>
    <x v="0"/>
    <x v="0"/>
    <x v="0"/>
  </r>
  <r>
    <s v="June 2012"/>
    <n v="66"/>
    <x v="1"/>
    <x v="3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s v="June 2012"/>
    <n v="66"/>
    <x v="1"/>
    <x v="4"/>
    <x v="0"/>
    <x v="0"/>
    <x v="1"/>
    <x v="0"/>
    <x v="0"/>
    <x v="0"/>
    <x v="0"/>
    <x v="1"/>
    <x v="4"/>
    <x v="3"/>
    <x v="7"/>
    <x v="8"/>
    <x v="5"/>
    <x v="4"/>
    <x v="0"/>
    <x v="0"/>
    <x v="0"/>
    <x v="0"/>
    <x v="0"/>
  </r>
  <r>
    <s v="June 2012"/>
    <n v="66"/>
    <x v="1"/>
    <x v="5"/>
    <x v="0"/>
    <x v="0"/>
    <x v="2"/>
    <x v="0"/>
    <x v="0"/>
    <x v="0"/>
    <x v="0"/>
    <x v="1"/>
    <x v="4"/>
    <x v="3"/>
    <x v="7"/>
    <x v="9"/>
    <x v="6"/>
    <x v="4"/>
    <x v="4"/>
    <x v="0"/>
    <x v="0"/>
    <x v="0"/>
    <x v="0"/>
  </r>
  <r>
    <s v="June 2012"/>
    <n v="66"/>
    <x v="1"/>
    <x v="6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s v="June 2012"/>
    <n v="66"/>
    <x v="1"/>
    <x v="7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s v="June 2012"/>
    <n v="66"/>
    <x v="1"/>
    <x v="8"/>
    <x v="0"/>
    <x v="0"/>
    <x v="0"/>
    <x v="0"/>
    <x v="0"/>
    <x v="0"/>
    <x v="0"/>
    <x v="1"/>
    <x v="4"/>
    <x v="3"/>
    <x v="7"/>
    <x v="5"/>
    <x v="9"/>
    <x v="4"/>
    <x v="0"/>
    <x v="0"/>
    <x v="0"/>
    <x v="0"/>
    <x v="0"/>
  </r>
  <r>
    <s v="June 2012"/>
    <n v="66"/>
    <x v="1"/>
    <x v="9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s v="June 2012"/>
    <n v="66"/>
    <x v="1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s v="June 2012"/>
    <n v="66"/>
    <x v="1"/>
    <x v="11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s v="June 2012"/>
    <n v="66"/>
    <x v="1"/>
    <x v="12"/>
    <x v="0"/>
    <x v="0"/>
    <x v="0"/>
    <x v="0"/>
    <x v="0"/>
    <x v="0"/>
    <x v="0"/>
    <x v="1"/>
    <x v="4"/>
    <x v="3"/>
    <x v="7"/>
    <x v="7"/>
    <x v="22"/>
    <x v="4"/>
    <x v="1"/>
    <x v="0"/>
    <x v="0"/>
    <x v="0"/>
    <x v="0"/>
  </r>
  <r>
    <s v="June 2012"/>
    <n v="66"/>
    <x v="1"/>
    <x v="13"/>
    <x v="0"/>
    <x v="0"/>
    <x v="1"/>
    <x v="0"/>
    <x v="0"/>
    <x v="0"/>
    <x v="0"/>
    <x v="1"/>
    <x v="4"/>
    <x v="3"/>
    <x v="7"/>
    <x v="6"/>
    <x v="22"/>
    <x v="4"/>
    <x v="4"/>
    <x v="0"/>
    <x v="0"/>
    <x v="0"/>
    <x v="0"/>
  </r>
  <r>
    <s v="June 2012"/>
    <n v="66"/>
    <x v="1"/>
    <x v="14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s v="June 2012"/>
    <n v="66"/>
    <x v="1"/>
    <x v="15"/>
    <x v="0"/>
    <x v="0"/>
    <x v="0"/>
    <x v="0"/>
    <x v="0"/>
    <x v="0"/>
    <x v="0"/>
    <x v="1"/>
    <x v="4"/>
    <x v="3"/>
    <x v="7"/>
    <x v="5"/>
    <x v="9"/>
    <x v="4"/>
    <x v="0"/>
    <x v="0"/>
    <x v="0"/>
    <x v="0"/>
    <x v="0"/>
  </r>
  <r>
    <s v="June 2012"/>
    <n v="66"/>
    <x v="1"/>
    <x v="16"/>
    <x v="0"/>
    <x v="0"/>
    <x v="1"/>
    <x v="0"/>
    <x v="0"/>
    <x v="0"/>
    <x v="0"/>
    <x v="1"/>
    <x v="4"/>
    <x v="3"/>
    <x v="7"/>
    <x v="8"/>
    <x v="11"/>
    <x v="4"/>
    <x v="3"/>
    <x v="0"/>
    <x v="0"/>
    <x v="0"/>
    <x v="0"/>
  </r>
  <r>
    <s v="June 2012"/>
    <n v="66"/>
    <x v="1"/>
    <x v="17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s v="June 2012"/>
    <n v="66"/>
    <x v="1"/>
    <x v="18"/>
    <x v="0"/>
    <x v="0"/>
    <x v="3"/>
    <x v="0"/>
    <x v="0"/>
    <x v="0"/>
    <x v="0"/>
    <x v="1"/>
    <x v="4"/>
    <x v="3"/>
    <x v="7"/>
    <x v="9"/>
    <x v="6"/>
    <x v="4"/>
    <x v="0"/>
    <x v="0"/>
    <x v="0"/>
    <x v="0"/>
    <x v="0"/>
  </r>
  <r>
    <s v="June 2012"/>
    <n v="66"/>
    <x v="1"/>
    <x v="19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s v="June 2012"/>
    <n v="66"/>
    <x v="1"/>
    <x v="20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s v="June 2012"/>
    <n v="66"/>
    <x v="1"/>
    <x v="21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s v="June 2012"/>
    <n v="66"/>
    <x v="1"/>
    <x v="2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s v="June 2012"/>
    <n v="66"/>
    <x v="1"/>
    <x v="23"/>
    <x v="0"/>
    <x v="0"/>
    <x v="1"/>
    <x v="0"/>
    <x v="0"/>
    <x v="0"/>
    <x v="0"/>
    <x v="1"/>
    <x v="4"/>
    <x v="3"/>
    <x v="7"/>
    <x v="5"/>
    <x v="3"/>
    <x v="4"/>
    <x v="0"/>
    <x v="0"/>
    <x v="0"/>
    <x v="0"/>
    <x v="0"/>
  </r>
  <r>
    <s v="June 2012"/>
    <n v="66"/>
    <x v="1"/>
    <x v="24"/>
    <x v="0"/>
    <x v="0"/>
    <x v="2"/>
    <x v="0"/>
    <x v="0"/>
    <x v="0"/>
    <x v="0"/>
    <x v="1"/>
    <x v="4"/>
    <x v="3"/>
    <x v="7"/>
    <x v="4"/>
    <x v="12"/>
    <x v="4"/>
    <x v="1"/>
    <x v="0"/>
    <x v="0"/>
    <x v="0"/>
    <x v="0"/>
  </r>
  <r>
    <s v="June 2012"/>
    <n v="66"/>
    <x v="2"/>
    <x v="0"/>
    <x v="0"/>
    <x v="0"/>
    <x v="2"/>
    <x v="0"/>
    <x v="0"/>
    <x v="0"/>
    <x v="0"/>
    <x v="0"/>
    <x v="0"/>
    <x v="2"/>
    <x v="13"/>
    <x v="1"/>
    <x v="1"/>
    <x v="2"/>
    <x v="0"/>
    <x v="0"/>
    <x v="0"/>
    <x v="0"/>
    <x v="0"/>
  </r>
  <r>
    <s v="June 2012"/>
    <n v="66"/>
    <x v="2"/>
    <x v="1"/>
    <x v="0"/>
    <x v="0"/>
    <x v="2"/>
    <x v="0"/>
    <x v="0"/>
    <x v="0"/>
    <x v="0"/>
    <x v="0"/>
    <x v="0"/>
    <x v="2"/>
    <x v="13"/>
    <x v="0"/>
    <x v="0"/>
    <x v="0"/>
    <x v="0"/>
    <x v="0"/>
    <x v="0"/>
    <x v="0"/>
    <x v="0"/>
  </r>
  <r>
    <s v="June 2012"/>
    <n v="66"/>
    <x v="2"/>
    <x v="2"/>
    <x v="0"/>
    <x v="0"/>
    <x v="4"/>
    <x v="0"/>
    <x v="0"/>
    <x v="0"/>
    <x v="0"/>
    <x v="0"/>
    <x v="0"/>
    <x v="2"/>
    <x v="13"/>
    <x v="3"/>
    <x v="0"/>
    <x v="10"/>
    <x v="0"/>
    <x v="0"/>
    <x v="0"/>
    <x v="0"/>
    <x v="0"/>
  </r>
  <r>
    <s v="June 2012"/>
    <n v="66"/>
    <x v="2"/>
    <x v="3"/>
    <x v="0"/>
    <x v="0"/>
    <x v="0"/>
    <x v="0"/>
    <x v="0"/>
    <x v="0"/>
    <x v="0"/>
    <x v="0"/>
    <x v="0"/>
    <x v="2"/>
    <x v="13"/>
    <x v="0"/>
    <x v="0"/>
    <x v="1"/>
    <x v="0"/>
    <x v="0"/>
    <x v="0"/>
    <x v="0"/>
    <x v="0"/>
  </r>
  <r>
    <s v="June 2012"/>
    <n v="66"/>
    <x v="2"/>
    <x v="4"/>
    <x v="0"/>
    <x v="0"/>
    <x v="1"/>
    <x v="0"/>
    <x v="0"/>
    <x v="0"/>
    <x v="0"/>
    <x v="0"/>
    <x v="0"/>
    <x v="2"/>
    <x v="13"/>
    <x v="16"/>
    <x v="0"/>
    <x v="10"/>
    <x v="0"/>
    <x v="0"/>
    <x v="0"/>
    <x v="0"/>
    <x v="0"/>
  </r>
  <r>
    <s v="June 2012"/>
    <n v="66"/>
    <x v="2"/>
    <x v="5"/>
    <x v="0"/>
    <x v="0"/>
    <x v="2"/>
    <x v="0"/>
    <x v="0"/>
    <x v="0"/>
    <x v="0"/>
    <x v="0"/>
    <x v="1"/>
    <x v="0"/>
    <x v="0"/>
    <x v="1"/>
    <x v="1"/>
    <x v="2"/>
    <x v="0"/>
    <x v="0"/>
    <x v="0"/>
    <x v="0"/>
    <x v="0"/>
  </r>
  <r>
    <s v="June 2012"/>
    <n v="66"/>
    <x v="2"/>
    <x v="6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</r>
  <r>
    <s v="June 2012"/>
    <n v="66"/>
    <x v="2"/>
    <x v="7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</r>
  <r>
    <s v="June 2012"/>
    <n v="66"/>
    <x v="2"/>
    <x v="8"/>
    <x v="0"/>
    <x v="0"/>
    <x v="3"/>
    <x v="0"/>
    <x v="0"/>
    <x v="0"/>
    <x v="0"/>
    <x v="0"/>
    <x v="1"/>
    <x v="0"/>
    <x v="0"/>
    <x v="0"/>
    <x v="0"/>
    <x v="0"/>
    <x v="0"/>
    <x v="0"/>
    <x v="0"/>
    <x v="0"/>
    <x v="0"/>
  </r>
  <r>
    <s v="June 2012"/>
    <n v="66"/>
    <x v="2"/>
    <x v="9"/>
    <x v="0"/>
    <x v="0"/>
    <x v="4"/>
    <x v="0"/>
    <x v="0"/>
    <x v="0"/>
    <x v="0"/>
    <x v="0"/>
    <x v="1"/>
    <x v="0"/>
    <x v="0"/>
    <x v="0"/>
    <x v="0"/>
    <x v="0"/>
    <x v="0"/>
    <x v="0"/>
    <x v="0"/>
    <x v="0"/>
    <x v="0"/>
  </r>
  <r>
    <s v="June 2012"/>
    <n v="66"/>
    <x v="2"/>
    <x v="10"/>
    <x v="0"/>
    <x v="0"/>
    <x v="3"/>
    <x v="0"/>
    <x v="0"/>
    <x v="0"/>
    <x v="0"/>
    <x v="0"/>
    <x v="1"/>
    <x v="0"/>
    <x v="0"/>
    <x v="18"/>
    <x v="1"/>
    <x v="10"/>
    <x v="0"/>
    <x v="0"/>
    <x v="0"/>
    <x v="0"/>
    <x v="0"/>
  </r>
  <r>
    <s v="June 2012"/>
    <n v="66"/>
    <x v="2"/>
    <x v="11"/>
    <x v="0"/>
    <x v="0"/>
    <x v="4"/>
    <x v="0"/>
    <x v="0"/>
    <x v="0"/>
    <x v="0"/>
    <x v="0"/>
    <x v="2"/>
    <x v="2"/>
    <x v="1"/>
    <x v="1"/>
    <x v="1"/>
    <x v="2"/>
    <x v="0"/>
    <x v="0"/>
    <x v="0"/>
    <x v="0"/>
    <x v="0"/>
  </r>
  <r>
    <s v="June 2012"/>
    <n v="66"/>
    <x v="2"/>
    <x v="12"/>
    <x v="0"/>
    <x v="0"/>
    <x v="2"/>
    <x v="0"/>
    <x v="0"/>
    <x v="0"/>
    <x v="0"/>
    <x v="0"/>
    <x v="2"/>
    <x v="2"/>
    <x v="1"/>
    <x v="0"/>
    <x v="0"/>
    <x v="2"/>
    <x v="0"/>
    <x v="0"/>
    <x v="0"/>
    <x v="0"/>
    <x v="0"/>
  </r>
  <r>
    <s v="June 2012"/>
    <n v="66"/>
    <x v="2"/>
    <x v="13"/>
    <x v="0"/>
    <x v="0"/>
    <x v="0"/>
    <x v="0"/>
    <x v="0"/>
    <x v="0"/>
    <x v="0"/>
    <x v="0"/>
    <x v="2"/>
    <x v="2"/>
    <x v="1"/>
    <x v="0"/>
    <x v="1"/>
    <x v="3"/>
    <x v="0"/>
    <x v="0"/>
    <x v="0"/>
    <x v="0"/>
    <x v="0"/>
  </r>
  <r>
    <s v="June 2012"/>
    <n v="66"/>
    <x v="2"/>
    <x v="14"/>
    <x v="0"/>
    <x v="0"/>
    <x v="0"/>
    <x v="0"/>
    <x v="0"/>
    <x v="0"/>
    <x v="0"/>
    <x v="0"/>
    <x v="2"/>
    <x v="2"/>
    <x v="1"/>
    <x v="0"/>
    <x v="1"/>
    <x v="2"/>
    <x v="0"/>
    <x v="0"/>
    <x v="0"/>
    <x v="0"/>
    <x v="0"/>
  </r>
  <r>
    <s v="June 2012"/>
    <n v="66"/>
    <x v="2"/>
    <x v="15"/>
    <x v="0"/>
    <x v="0"/>
    <x v="3"/>
    <x v="0"/>
    <x v="0"/>
    <x v="0"/>
    <x v="0"/>
    <x v="0"/>
    <x v="2"/>
    <x v="2"/>
    <x v="1"/>
    <x v="0"/>
    <x v="1"/>
    <x v="3"/>
    <x v="0"/>
    <x v="0"/>
    <x v="0"/>
    <x v="0"/>
    <x v="0"/>
  </r>
  <r>
    <s v="June 2012"/>
    <n v="66"/>
    <x v="2"/>
    <x v="16"/>
    <x v="0"/>
    <x v="0"/>
    <x v="6"/>
    <x v="0"/>
    <x v="0"/>
    <x v="0"/>
    <x v="0"/>
    <x v="0"/>
    <x v="2"/>
    <x v="2"/>
    <x v="1"/>
    <x v="15"/>
    <x v="22"/>
    <x v="8"/>
    <x v="0"/>
    <x v="0"/>
    <x v="0"/>
    <x v="0"/>
    <x v="0"/>
  </r>
  <r>
    <s v="June 2012"/>
    <n v="66"/>
    <x v="2"/>
    <x v="17"/>
    <x v="0"/>
    <x v="0"/>
    <x v="0"/>
    <x v="0"/>
    <x v="0"/>
    <x v="0"/>
    <x v="0"/>
    <x v="0"/>
    <x v="2"/>
    <x v="2"/>
    <x v="1"/>
    <x v="0"/>
    <x v="0"/>
    <x v="2"/>
    <x v="0"/>
    <x v="0"/>
    <x v="0"/>
    <x v="0"/>
    <x v="0"/>
  </r>
  <r>
    <s v="June 2012"/>
    <n v="66"/>
    <x v="2"/>
    <x v="18"/>
    <x v="0"/>
    <x v="0"/>
    <x v="1"/>
    <x v="0"/>
    <x v="0"/>
    <x v="0"/>
    <x v="0"/>
    <x v="0"/>
    <x v="3"/>
    <x v="0"/>
    <x v="9"/>
    <x v="0"/>
    <x v="1"/>
    <x v="2"/>
    <x v="0"/>
    <x v="0"/>
    <x v="6"/>
    <x v="0"/>
    <x v="0"/>
  </r>
  <r>
    <s v="June 2012"/>
    <n v="66"/>
    <x v="2"/>
    <x v="19"/>
    <x v="0"/>
    <x v="0"/>
    <x v="0"/>
    <x v="0"/>
    <x v="0"/>
    <x v="0"/>
    <x v="0"/>
    <x v="0"/>
    <x v="3"/>
    <x v="0"/>
    <x v="9"/>
    <x v="2"/>
    <x v="1"/>
    <x v="10"/>
    <x v="0"/>
    <x v="0"/>
    <x v="6"/>
    <x v="0"/>
    <x v="0"/>
  </r>
  <r>
    <s v="June 2012"/>
    <n v="66"/>
    <x v="2"/>
    <x v="20"/>
    <x v="0"/>
    <x v="0"/>
    <x v="1"/>
    <x v="0"/>
    <x v="0"/>
    <x v="0"/>
    <x v="0"/>
    <x v="0"/>
    <x v="3"/>
    <x v="0"/>
    <x v="9"/>
    <x v="0"/>
    <x v="0"/>
    <x v="0"/>
    <x v="0"/>
    <x v="0"/>
    <x v="6"/>
    <x v="0"/>
    <x v="0"/>
  </r>
  <r>
    <s v="June 2012"/>
    <n v="66"/>
    <x v="2"/>
    <x v="21"/>
    <x v="0"/>
    <x v="0"/>
    <x v="4"/>
    <x v="0"/>
    <x v="0"/>
    <x v="0"/>
    <x v="0"/>
    <x v="0"/>
    <x v="3"/>
    <x v="0"/>
    <x v="9"/>
    <x v="16"/>
    <x v="0"/>
    <x v="10"/>
    <x v="0"/>
    <x v="0"/>
    <x v="6"/>
    <x v="0"/>
    <x v="0"/>
  </r>
  <r>
    <s v="June 2012"/>
    <n v="66"/>
    <x v="2"/>
    <x v="22"/>
    <x v="0"/>
    <x v="0"/>
    <x v="1"/>
    <x v="0"/>
    <x v="0"/>
    <x v="0"/>
    <x v="0"/>
    <x v="0"/>
    <x v="3"/>
    <x v="0"/>
    <x v="9"/>
    <x v="0"/>
    <x v="0"/>
    <x v="2"/>
    <x v="0"/>
    <x v="0"/>
    <x v="6"/>
    <x v="0"/>
    <x v="0"/>
  </r>
  <r>
    <s v="June 2012"/>
    <n v="66"/>
    <x v="3"/>
    <x v="0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s v="June 2012"/>
    <n v="66"/>
    <x v="3"/>
    <x v="1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s v="June 2012"/>
    <n v="66"/>
    <x v="3"/>
    <x v="2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s v="June 2012"/>
    <n v="66"/>
    <x v="3"/>
    <x v="3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s v="June 2012"/>
    <n v="66"/>
    <x v="3"/>
    <x v="4"/>
    <x v="0"/>
    <x v="0"/>
    <x v="4"/>
    <x v="0"/>
    <x v="0"/>
    <x v="0"/>
    <x v="0"/>
    <x v="1"/>
    <x v="4"/>
    <x v="3"/>
    <x v="7"/>
    <x v="4"/>
    <x v="2"/>
    <x v="4"/>
    <x v="1"/>
    <x v="0"/>
    <x v="0"/>
    <x v="0"/>
    <x v="0"/>
  </r>
  <r>
    <s v="June 2012"/>
    <n v="66"/>
    <x v="3"/>
    <x v="5"/>
    <x v="0"/>
    <x v="0"/>
    <x v="1"/>
    <x v="0"/>
    <x v="0"/>
    <x v="0"/>
    <x v="0"/>
    <x v="1"/>
    <x v="4"/>
    <x v="3"/>
    <x v="7"/>
    <x v="8"/>
    <x v="5"/>
    <x v="4"/>
    <x v="0"/>
    <x v="0"/>
    <x v="0"/>
    <x v="0"/>
    <x v="0"/>
  </r>
  <r>
    <s v="June 2012"/>
    <n v="66"/>
    <x v="3"/>
    <x v="6"/>
    <x v="0"/>
    <x v="0"/>
    <x v="4"/>
    <x v="0"/>
    <x v="0"/>
    <x v="0"/>
    <x v="0"/>
    <x v="1"/>
    <x v="4"/>
    <x v="3"/>
    <x v="7"/>
    <x v="9"/>
    <x v="14"/>
    <x v="4"/>
    <x v="1"/>
    <x v="0"/>
    <x v="0"/>
    <x v="0"/>
    <x v="0"/>
  </r>
  <r>
    <s v="June 2012"/>
    <n v="66"/>
    <x v="3"/>
    <x v="7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s v="June 2012"/>
    <n v="66"/>
    <x v="3"/>
    <x v="8"/>
    <x v="0"/>
    <x v="0"/>
    <x v="0"/>
    <x v="0"/>
    <x v="0"/>
    <x v="0"/>
    <x v="0"/>
    <x v="1"/>
    <x v="4"/>
    <x v="3"/>
    <x v="7"/>
    <x v="4"/>
    <x v="2"/>
    <x v="4"/>
    <x v="3"/>
    <x v="0"/>
    <x v="0"/>
    <x v="0"/>
    <x v="0"/>
  </r>
  <r>
    <s v="June 2012"/>
    <n v="66"/>
    <x v="3"/>
    <x v="9"/>
    <x v="0"/>
    <x v="0"/>
    <x v="0"/>
    <x v="0"/>
    <x v="0"/>
    <x v="0"/>
    <x v="0"/>
    <x v="1"/>
    <x v="4"/>
    <x v="3"/>
    <x v="7"/>
    <x v="11"/>
    <x v="22"/>
    <x v="4"/>
    <x v="0"/>
    <x v="0"/>
    <x v="0"/>
    <x v="0"/>
    <x v="0"/>
  </r>
  <r>
    <s v="June 2012"/>
    <n v="66"/>
    <x v="3"/>
    <x v="10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s v="June 2012"/>
    <n v="66"/>
    <x v="3"/>
    <x v="11"/>
    <x v="0"/>
    <x v="0"/>
    <x v="0"/>
    <x v="0"/>
    <x v="0"/>
    <x v="0"/>
    <x v="0"/>
    <x v="1"/>
    <x v="4"/>
    <x v="3"/>
    <x v="7"/>
    <x v="8"/>
    <x v="11"/>
    <x v="4"/>
    <x v="3"/>
    <x v="0"/>
    <x v="0"/>
    <x v="0"/>
    <x v="0"/>
  </r>
  <r>
    <s v="June 2012"/>
    <n v="66"/>
    <x v="3"/>
    <x v="12"/>
    <x v="0"/>
    <x v="0"/>
    <x v="3"/>
    <x v="0"/>
    <x v="0"/>
    <x v="0"/>
    <x v="0"/>
    <x v="1"/>
    <x v="4"/>
    <x v="3"/>
    <x v="7"/>
    <x v="5"/>
    <x v="9"/>
    <x v="4"/>
    <x v="0"/>
    <x v="0"/>
    <x v="0"/>
    <x v="0"/>
    <x v="0"/>
  </r>
  <r>
    <s v="June 2012"/>
    <n v="66"/>
    <x v="3"/>
    <x v="13"/>
    <x v="0"/>
    <x v="0"/>
    <x v="2"/>
    <x v="0"/>
    <x v="0"/>
    <x v="0"/>
    <x v="0"/>
    <x v="1"/>
    <x v="4"/>
    <x v="3"/>
    <x v="7"/>
    <x v="10"/>
    <x v="7"/>
    <x v="4"/>
    <x v="1"/>
    <x v="0"/>
    <x v="0"/>
    <x v="0"/>
    <x v="0"/>
  </r>
  <r>
    <s v="June 2012"/>
    <n v="66"/>
    <x v="3"/>
    <x v="14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s v="June 2012"/>
    <n v="66"/>
    <x v="3"/>
    <x v="15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s v="June 2012"/>
    <n v="66"/>
    <x v="3"/>
    <x v="16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s v="June 2012"/>
    <n v="66"/>
    <x v="3"/>
    <x v="17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s v="June 2012"/>
    <n v="66"/>
    <x v="3"/>
    <x v="18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s v="June 2012"/>
    <n v="66"/>
    <x v="3"/>
    <x v="19"/>
    <x v="0"/>
    <x v="0"/>
    <x v="3"/>
    <x v="0"/>
    <x v="0"/>
    <x v="0"/>
    <x v="0"/>
    <x v="1"/>
    <x v="4"/>
    <x v="3"/>
    <x v="7"/>
    <x v="9"/>
    <x v="6"/>
    <x v="4"/>
    <x v="1"/>
    <x v="0"/>
    <x v="0"/>
    <x v="0"/>
    <x v="0"/>
  </r>
  <r>
    <s v="June 2012"/>
    <n v="66"/>
    <x v="3"/>
    <x v="20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s v="June 2012"/>
    <n v="66"/>
    <x v="3"/>
    <x v="21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s v="June 2012"/>
    <n v="66"/>
    <x v="3"/>
    <x v="22"/>
    <x v="0"/>
    <x v="0"/>
    <x v="4"/>
    <x v="0"/>
    <x v="0"/>
    <x v="0"/>
    <x v="0"/>
    <x v="1"/>
    <x v="4"/>
    <x v="3"/>
    <x v="7"/>
    <x v="4"/>
    <x v="10"/>
    <x v="4"/>
    <x v="0"/>
    <x v="0"/>
    <x v="0"/>
    <x v="0"/>
    <x v="0"/>
  </r>
  <r>
    <s v="June 2012"/>
    <n v="66"/>
    <x v="3"/>
    <x v="23"/>
    <x v="0"/>
    <x v="0"/>
    <x v="3"/>
    <x v="0"/>
    <x v="0"/>
    <x v="0"/>
    <x v="0"/>
    <x v="1"/>
    <x v="4"/>
    <x v="3"/>
    <x v="7"/>
    <x v="5"/>
    <x v="3"/>
    <x v="4"/>
    <x v="0"/>
    <x v="0"/>
    <x v="0"/>
    <x v="0"/>
    <x v="0"/>
  </r>
  <r>
    <s v="June 2012"/>
    <n v="66"/>
    <x v="3"/>
    <x v="24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s v="June 2012"/>
    <n v="66"/>
    <x v="3"/>
    <x v="25"/>
    <x v="0"/>
    <x v="0"/>
    <x v="4"/>
    <x v="0"/>
    <x v="0"/>
    <x v="0"/>
    <x v="0"/>
    <x v="1"/>
    <x v="4"/>
    <x v="3"/>
    <x v="7"/>
    <x v="4"/>
    <x v="2"/>
    <x v="4"/>
    <x v="0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October 2012"/>
    <n v="67"/>
    <x v="0"/>
    <x v="0"/>
    <x v="0"/>
    <x v="0"/>
    <x v="4"/>
    <x v="0"/>
    <x v="0"/>
    <x v="0"/>
    <x v="0"/>
    <x v="2"/>
    <x v="0"/>
    <x v="3"/>
    <x v="3"/>
    <x v="12"/>
    <x v="15"/>
    <x v="6"/>
    <x v="0"/>
    <x v="0"/>
    <x v="0"/>
    <x v="0"/>
    <x v="0"/>
  </r>
  <r>
    <s v="October 2012"/>
    <n v="67"/>
    <x v="0"/>
    <x v="1"/>
    <x v="0"/>
    <x v="0"/>
    <x v="0"/>
    <x v="0"/>
    <x v="0"/>
    <x v="0"/>
    <x v="0"/>
    <x v="2"/>
    <x v="0"/>
    <x v="3"/>
    <x v="3"/>
    <x v="13"/>
    <x v="21"/>
    <x v="6"/>
    <x v="0"/>
    <x v="0"/>
    <x v="0"/>
    <x v="0"/>
    <x v="0"/>
  </r>
  <r>
    <s v="October 2012"/>
    <n v="67"/>
    <x v="0"/>
    <x v="2"/>
    <x v="0"/>
    <x v="0"/>
    <x v="0"/>
    <x v="0"/>
    <x v="0"/>
    <x v="0"/>
    <x v="0"/>
    <x v="2"/>
    <x v="0"/>
    <x v="3"/>
    <x v="3"/>
    <x v="13"/>
    <x v="19"/>
    <x v="6"/>
    <x v="0"/>
    <x v="0"/>
    <x v="0"/>
    <x v="0"/>
    <x v="0"/>
  </r>
  <r>
    <s v="October 2012"/>
    <n v="67"/>
    <x v="0"/>
    <x v="3"/>
    <x v="0"/>
    <x v="0"/>
    <x v="1"/>
    <x v="0"/>
    <x v="0"/>
    <x v="0"/>
    <x v="0"/>
    <x v="2"/>
    <x v="0"/>
    <x v="3"/>
    <x v="3"/>
    <x v="12"/>
    <x v="18"/>
    <x v="6"/>
    <x v="0"/>
    <x v="0"/>
    <x v="0"/>
    <x v="0"/>
    <x v="0"/>
  </r>
  <r>
    <s v="October 2012"/>
    <n v="67"/>
    <x v="0"/>
    <x v="4"/>
    <x v="0"/>
    <x v="0"/>
    <x v="2"/>
    <x v="0"/>
    <x v="0"/>
    <x v="0"/>
    <x v="0"/>
    <x v="2"/>
    <x v="0"/>
    <x v="3"/>
    <x v="3"/>
    <x v="12"/>
    <x v="15"/>
    <x v="6"/>
    <x v="0"/>
    <x v="0"/>
    <x v="0"/>
    <x v="0"/>
    <x v="0"/>
  </r>
  <r>
    <s v="October 2012"/>
    <n v="67"/>
    <x v="0"/>
    <x v="5"/>
    <x v="0"/>
    <x v="0"/>
    <x v="3"/>
    <x v="0"/>
    <x v="0"/>
    <x v="0"/>
    <x v="0"/>
    <x v="2"/>
    <x v="0"/>
    <x v="3"/>
    <x v="3"/>
    <x v="14"/>
    <x v="17"/>
    <x v="6"/>
    <x v="0"/>
    <x v="0"/>
    <x v="0"/>
    <x v="0"/>
    <x v="0"/>
  </r>
  <r>
    <s v="October 2012"/>
    <n v="67"/>
    <x v="0"/>
    <x v="6"/>
    <x v="0"/>
    <x v="0"/>
    <x v="3"/>
    <x v="0"/>
    <x v="0"/>
    <x v="0"/>
    <x v="0"/>
    <x v="2"/>
    <x v="0"/>
    <x v="3"/>
    <x v="3"/>
    <x v="13"/>
    <x v="19"/>
    <x v="6"/>
    <x v="0"/>
    <x v="0"/>
    <x v="0"/>
    <x v="0"/>
    <x v="0"/>
  </r>
  <r>
    <s v="October 2012"/>
    <n v="67"/>
    <x v="0"/>
    <x v="7"/>
    <x v="0"/>
    <x v="0"/>
    <x v="2"/>
    <x v="0"/>
    <x v="0"/>
    <x v="0"/>
    <x v="0"/>
    <x v="2"/>
    <x v="1"/>
    <x v="3"/>
    <x v="6"/>
    <x v="14"/>
    <x v="17"/>
    <x v="6"/>
    <x v="0"/>
    <x v="0"/>
    <x v="0"/>
    <x v="0"/>
    <x v="0"/>
  </r>
  <r>
    <s v="October 2012"/>
    <n v="67"/>
    <x v="0"/>
    <x v="8"/>
    <x v="0"/>
    <x v="0"/>
    <x v="1"/>
    <x v="0"/>
    <x v="0"/>
    <x v="0"/>
    <x v="0"/>
    <x v="2"/>
    <x v="1"/>
    <x v="3"/>
    <x v="6"/>
    <x v="13"/>
    <x v="24"/>
    <x v="6"/>
    <x v="0"/>
    <x v="0"/>
    <x v="0"/>
    <x v="0"/>
    <x v="0"/>
  </r>
  <r>
    <s v="October 2012"/>
    <n v="67"/>
    <x v="0"/>
    <x v="9"/>
    <x v="0"/>
    <x v="0"/>
    <x v="1"/>
    <x v="0"/>
    <x v="0"/>
    <x v="0"/>
    <x v="0"/>
    <x v="2"/>
    <x v="1"/>
    <x v="3"/>
    <x v="6"/>
    <x v="13"/>
    <x v="21"/>
    <x v="6"/>
    <x v="0"/>
    <x v="0"/>
    <x v="0"/>
    <x v="0"/>
    <x v="0"/>
  </r>
  <r>
    <s v="October 2012"/>
    <n v="67"/>
    <x v="0"/>
    <x v="10"/>
    <x v="0"/>
    <x v="0"/>
    <x v="3"/>
    <x v="0"/>
    <x v="0"/>
    <x v="0"/>
    <x v="0"/>
    <x v="2"/>
    <x v="1"/>
    <x v="3"/>
    <x v="6"/>
    <x v="12"/>
    <x v="16"/>
    <x v="6"/>
    <x v="0"/>
    <x v="0"/>
    <x v="0"/>
    <x v="0"/>
    <x v="0"/>
  </r>
  <r>
    <s v="October 2012"/>
    <n v="67"/>
    <x v="0"/>
    <x v="11"/>
    <x v="0"/>
    <x v="0"/>
    <x v="2"/>
    <x v="0"/>
    <x v="0"/>
    <x v="0"/>
    <x v="0"/>
    <x v="2"/>
    <x v="1"/>
    <x v="3"/>
    <x v="6"/>
    <x v="13"/>
    <x v="21"/>
    <x v="6"/>
    <x v="0"/>
    <x v="0"/>
    <x v="0"/>
    <x v="0"/>
    <x v="0"/>
  </r>
  <r>
    <s v="October 2012"/>
    <n v="67"/>
    <x v="0"/>
    <x v="12"/>
    <x v="0"/>
    <x v="0"/>
    <x v="0"/>
    <x v="0"/>
    <x v="0"/>
    <x v="0"/>
    <x v="0"/>
    <x v="2"/>
    <x v="1"/>
    <x v="3"/>
    <x v="6"/>
    <x v="12"/>
    <x v="16"/>
    <x v="6"/>
    <x v="0"/>
    <x v="0"/>
    <x v="0"/>
    <x v="0"/>
    <x v="0"/>
  </r>
  <r>
    <s v="October 2012"/>
    <n v="67"/>
    <x v="0"/>
    <x v="13"/>
    <x v="0"/>
    <x v="0"/>
    <x v="4"/>
    <x v="0"/>
    <x v="0"/>
    <x v="0"/>
    <x v="0"/>
    <x v="2"/>
    <x v="1"/>
    <x v="3"/>
    <x v="6"/>
    <x v="13"/>
    <x v="21"/>
    <x v="6"/>
    <x v="0"/>
    <x v="0"/>
    <x v="0"/>
    <x v="0"/>
    <x v="0"/>
  </r>
  <r>
    <s v="October 2012"/>
    <n v="67"/>
    <x v="0"/>
    <x v="14"/>
    <x v="0"/>
    <x v="0"/>
    <x v="3"/>
    <x v="0"/>
    <x v="0"/>
    <x v="0"/>
    <x v="0"/>
    <x v="2"/>
    <x v="2"/>
    <x v="3"/>
    <x v="4"/>
    <x v="12"/>
    <x v="15"/>
    <x v="7"/>
    <x v="0"/>
    <x v="0"/>
    <x v="0"/>
    <x v="0"/>
    <x v="0"/>
  </r>
  <r>
    <s v="October 2012"/>
    <n v="67"/>
    <x v="0"/>
    <x v="15"/>
    <x v="0"/>
    <x v="0"/>
    <x v="2"/>
    <x v="0"/>
    <x v="0"/>
    <x v="0"/>
    <x v="0"/>
    <x v="2"/>
    <x v="2"/>
    <x v="3"/>
    <x v="4"/>
    <x v="14"/>
    <x v="17"/>
    <x v="7"/>
    <x v="0"/>
    <x v="0"/>
    <x v="0"/>
    <x v="0"/>
    <x v="0"/>
  </r>
  <r>
    <s v="October 2012"/>
    <n v="67"/>
    <x v="0"/>
    <x v="16"/>
    <x v="0"/>
    <x v="0"/>
    <x v="2"/>
    <x v="0"/>
    <x v="0"/>
    <x v="0"/>
    <x v="0"/>
    <x v="2"/>
    <x v="2"/>
    <x v="3"/>
    <x v="4"/>
    <x v="12"/>
    <x v="24"/>
    <x v="7"/>
    <x v="0"/>
    <x v="0"/>
    <x v="0"/>
    <x v="0"/>
    <x v="0"/>
  </r>
  <r>
    <s v="October 2012"/>
    <n v="67"/>
    <x v="0"/>
    <x v="17"/>
    <x v="0"/>
    <x v="0"/>
    <x v="4"/>
    <x v="0"/>
    <x v="0"/>
    <x v="0"/>
    <x v="0"/>
    <x v="2"/>
    <x v="2"/>
    <x v="3"/>
    <x v="4"/>
    <x v="12"/>
    <x v="16"/>
    <x v="7"/>
    <x v="0"/>
    <x v="0"/>
    <x v="0"/>
    <x v="0"/>
    <x v="0"/>
  </r>
  <r>
    <s v="October 2012"/>
    <n v="67"/>
    <x v="0"/>
    <x v="18"/>
    <x v="0"/>
    <x v="0"/>
    <x v="3"/>
    <x v="0"/>
    <x v="0"/>
    <x v="0"/>
    <x v="0"/>
    <x v="2"/>
    <x v="2"/>
    <x v="3"/>
    <x v="4"/>
    <x v="12"/>
    <x v="20"/>
    <x v="7"/>
    <x v="0"/>
    <x v="0"/>
    <x v="0"/>
    <x v="0"/>
    <x v="0"/>
  </r>
  <r>
    <s v="October 2012"/>
    <n v="67"/>
    <x v="0"/>
    <x v="19"/>
    <x v="0"/>
    <x v="0"/>
    <x v="0"/>
    <x v="0"/>
    <x v="0"/>
    <x v="0"/>
    <x v="0"/>
    <x v="2"/>
    <x v="3"/>
    <x v="3"/>
    <x v="5"/>
    <x v="12"/>
    <x v="15"/>
    <x v="6"/>
    <x v="0"/>
    <x v="0"/>
    <x v="0"/>
    <x v="0"/>
    <x v="0"/>
  </r>
  <r>
    <s v="October 2012"/>
    <n v="67"/>
    <x v="0"/>
    <x v="20"/>
    <x v="0"/>
    <x v="0"/>
    <x v="2"/>
    <x v="0"/>
    <x v="0"/>
    <x v="0"/>
    <x v="0"/>
    <x v="2"/>
    <x v="3"/>
    <x v="3"/>
    <x v="5"/>
    <x v="14"/>
    <x v="17"/>
    <x v="6"/>
    <x v="0"/>
    <x v="0"/>
    <x v="0"/>
    <x v="0"/>
    <x v="0"/>
  </r>
  <r>
    <s v="October 2012"/>
    <n v="67"/>
    <x v="0"/>
    <x v="21"/>
    <x v="0"/>
    <x v="0"/>
    <x v="4"/>
    <x v="0"/>
    <x v="0"/>
    <x v="0"/>
    <x v="0"/>
    <x v="2"/>
    <x v="3"/>
    <x v="3"/>
    <x v="5"/>
    <x v="13"/>
    <x v="21"/>
    <x v="6"/>
    <x v="0"/>
    <x v="0"/>
    <x v="0"/>
    <x v="0"/>
    <x v="0"/>
  </r>
  <r>
    <s v="October 2012"/>
    <n v="67"/>
    <x v="0"/>
    <x v="22"/>
    <x v="0"/>
    <x v="0"/>
    <x v="4"/>
    <x v="0"/>
    <x v="0"/>
    <x v="0"/>
    <x v="0"/>
    <x v="2"/>
    <x v="3"/>
    <x v="3"/>
    <x v="5"/>
    <x v="12"/>
    <x v="20"/>
    <x v="6"/>
    <x v="0"/>
    <x v="0"/>
    <x v="0"/>
    <x v="0"/>
    <x v="0"/>
  </r>
  <r>
    <s v="October 2012"/>
    <n v="67"/>
    <x v="0"/>
    <x v="23"/>
    <x v="0"/>
    <x v="0"/>
    <x v="0"/>
    <x v="0"/>
    <x v="0"/>
    <x v="0"/>
    <x v="0"/>
    <x v="2"/>
    <x v="3"/>
    <x v="3"/>
    <x v="5"/>
    <x v="14"/>
    <x v="17"/>
    <x v="6"/>
    <x v="0"/>
    <x v="0"/>
    <x v="0"/>
    <x v="0"/>
    <x v="0"/>
  </r>
  <r>
    <s v="October 2012"/>
    <n v="67"/>
    <x v="0"/>
    <x v="24"/>
    <x v="0"/>
    <x v="0"/>
    <x v="3"/>
    <x v="0"/>
    <x v="0"/>
    <x v="0"/>
    <x v="0"/>
    <x v="2"/>
    <x v="3"/>
    <x v="3"/>
    <x v="5"/>
    <x v="13"/>
    <x v="20"/>
    <x v="6"/>
    <x v="0"/>
    <x v="0"/>
    <x v="0"/>
    <x v="0"/>
    <x v="0"/>
  </r>
  <r>
    <s v="October 2012"/>
    <n v="67"/>
    <x v="0"/>
    <x v="25"/>
    <x v="0"/>
    <x v="0"/>
    <x v="1"/>
    <x v="0"/>
    <x v="0"/>
    <x v="0"/>
    <x v="0"/>
    <x v="2"/>
    <x v="3"/>
    <x v="3"/>
    <x v="5"/>
    <x v="12"/>
    <x v="16"/>
    <x v="6"/>
    <x v="0"/>
    <x v="0"/>
    <x v="0"/>
    <x v="0"/>
    <x v="0"/>
  </r>
  <r>
    <s v="October 2012"/>
    <n v="67"/>
    <x v="0"/>
    <x v="26"/>
    <x v="0"/>
    <x v="0"/>
    <x v="2"/>
    <x v="0"/>
    <x v="0"/>
    <x v="0"/>
    <x v="0"/>
    <x v="2"/>
    <x v="3"/>
    <x v="3"/>
    <x v="5"/>
    <x v="12"/>
    <x v="23"/>
    <x v="6"/>
    <x v="0"/>
    <x v="0"/>
    <x v="0"/>
    <x v="0"/>
    <x v="0"/>
  </r>
  <r>
    <s v="October 2012"/>
    <n v="67"/>
    <x v="1"/>
    <x v="0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s v="October 2012"/>
    <n v="67"/>
    <x v="1"/>
    <x v="1"/>
    <x v="0"/>
    <x v="0"/>
    <x v="0"/>
    <x v="0"/>
    <x v="0"/>
    <x v="0"/>
    <x v="0"/>
    <x v="1"/>
    <x v="4"/>
    <x v="3"/>
    <x v="7"/>
    <x v="11"/>
    <x v="22"/>
    <x v="4"/>
    <x v="3"/>
    <x v="0"/>
    <x v="0"/>
    <x v="0"/>
    <x v="0"/>
  </r>
  <r>
    <s v="October 2012"/>
    <n v="67"/>
    <x v="1"/>
    <x v="2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s v="October 2012"/>
    <n v="67"/>
    <x v="1"/>
    <x v="3"/>
    <x v="0"/>
    <x v="0"/>
    <x v="4"/>
    <x v="0"/>
    <x v="0"/>
    <x v="0"/>
    <x v="0"/>
    <x v="1"/>
    <x v="4"/>
    <x v="3"/>
    <x v="7"/>
    <x v="11"/>
    <x v="22"/>
    <x v="5"/>
    <x v="0"/>
    <x v="0"/>
    <x v="0"/>
    <x v="0"/>
    <x v="0"/>
  </r>
  <r>
    <s v="October 2012"/>
    <n v="67"/>
    <x v="1"/>
    <x v="4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s v="October 2012"/>
    <n v="67"/>
    <x v="1"/>
    <x v="5"/>
    <x v="0"/>
    <x v="0"/>
    <x v="0"/>
    <x v="0"/>
    <x v="0"/>
    <x v="0"/>
    <x v="0"/>
    <x v="1"/>
    <x v="4"/>
    <x v="3"/>
    <x v="7"/>
    <x v="9"/>
    <x v="14"/>
    <x v="4"/>
    <x v="3"/>
    <x v="0"/>
    <x v="0"/>
    <x v="0"/>
    <x v="0"/>
  </r>
  <r>
    <s v="October 2012"/>
    <n v="67"/>
    <x v="1"/>
    <x v="6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s v="October 2012"/>
    <n v="67"/>
    <x v="1"/>
    <x v="7"/>
    <x v="0"/>
    <x v="0"/>
    <x v="2"/>
    <x v="0"/>
    <x v="0"/>
    <x v="0"/>
    <x v="0"/>
    <x v="1"/>
    <x v="4"/>
    <x v="3"/>
    <x v="7"/>
    <x v="10"/>
    <x v="13"/>
    <x v="4"/>
    <x v="0"/>
    <x v="0"/>
    <x v="0"/>
    <x v="0"/>
    <x v="0"/>
  </r>
  <r>
    <s v="October 2012"/>
    <n v="67"/>
    <x v="1"/>
    <x v="8"/>
    <x v="0"/>
    <x v="0"/>
    <x v="4"/>
    <x v="0"/>
    <x v="0"/>
    <x v="0"/>
    <x v="0"/>
    <x v="1"/>
    <x v="4"/>
    <x v="3"/>
    <x v="7"/>
    <x v="7"/>
    <x v="22"/>
    <x v="4"/>
    <x v="1"/>
    <x v="0"/>
    <x v="0"/>
    <x v="0"/>
    <x v="0"/>
  </r>
  <r>
    <s v="October 2012"/>
    <n v="67"/>
    <x v="1"/>
    <x v="9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s v="October 2012"/>
    <n v="67"/>
    <x v="1"/>
    <x v="10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October 2012"/>
    <n v="67"/>
    <x v="1"/>
    <x v="11"/>
    <x v="0"/>
    <x v="0"/>
    <x v="3"/>
    <x v="0"/>
    <x v="0"/>
    <x v="0"/>
    <x v="0"/>
    <x v="1"/>
    <x v="4"/>
    <x v="3"/>
    <x v="7"/>
    <x v="4"/>
    <x v="12"/>
    <x v="4"/>
    <x v="3"/>
    <x v="0"/>
    <x v="0"/>
    <x v="0"/>
    <x v="0"/>
  </r>
  <r>
    <s v="October 2012"/>
    <n v="67"/>
    <x v="1"/>
    <x v="12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s v="October 2012"/>
    <n v="67"/>
    <x v="1"/>
    <x v="13"/>
    <x v="0"/>
    <x v="0"/>
    <x v="0"/>
    <x v="0"/>
    <x v="0"/>
    <x v="0"/>
    <x v="0"/>
    <x v="1"/>
    <x v="4"/>
    <x v="3"/>
    <x v="7"/>
    <x v="9"/>
    <x v="14"/>
    <x v="4"/>
    <x v="1"/>
    <x v="0"/>
    <x v="0"/>
    <x v="0"/>
    <x v="0"/>
  </r>
  <r>
    <s v="October 2012"/>
    <n v="67"/>
    <x v="1"/>
    <x v="14"/>
    <x v="0"/>
    <x v="0"/>
    <x v="1"/>
    <x v="0"/>
    <x v="0"/>
    <x v="0"/>
    <x v="0"/>
    <x v="1"/>
    <x v="4"/>
    <x v="3"/>
    <x v="7"/>
    <x v="10"/>
    <x v="13"/>
    <x v="4"/>
    <x v="1"/>
    <x v="0"/>
    <x v="0"/>
    <x v="0"/>
    <x v="0"/>
  </r>
  <r>
    <s v="October 2012"/>
    <n v="67"/>
    <x v="1"/>
    <x v="15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s v="October 2012"/>
    <n v="67"/>
    <x v="1"/>
    <x v="16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s v="October 2012"/>
    <n v="67"/>
    <x v="1"/>
    <x v="17"/>
    <x v="0"/>
    <x v="0"/>
    <x v="3"/>
    <x v="0"/>
    <x v="0"/>
    <x v="0"/>
    <x v="0"/>
    <x v="1"/>
    <x v="4"/>
    <x v="3"/>
    <x v="7"/>
    <x v="10"/>
    <x v="13"/>
    <x v="4"/>
    <x v="1"/>
    <x v="0"/>
    <x v="0"/>
    <x v="0"/>
    <x v="0"/>
  </r>
  <r>
    <s v="October 2012"/>
    <n v="67"/>
    <x v="1"/>
    <x v="18"/>
    <x v="0"/>
    <x v="0"/>
    <x v="4"/>
    <x v="0"/>
    <x v="0"/>
    <x v="0"/>
    <x v="0"/>
    <x v="1"/>
    <x v="4"/>
    <x v="3"/>
    <x v="7"/>
    <x v="5"/>
    <x v="9"/>
    <x v="4"/>
    <x v="0"/>
    <x v="0"/>
    <x v="0"/>
    <x v="0"/>
    <x v="0"/>
  </r>
  <r>
    <s v="October 2012"/>
    <n v="67"/>
    <x v="1"/>
    <x v="19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s v="October 2012"/>
    <n v="67"/>
    <x v="1"/>
    <x v="20"/>
    <x v="0"/>
    <x v="0"/>
    <x v="3"/>
    <x v="0"/>
    <x v="0"/>
    <x v="0"/>
    <x v="0"/>
    <x v="1"/>
    <x v="4"/>
    <x v="3"/>
    <x v="7"/>
    <x v="7"/>
    <x v="22"/>
    <x v="4"/>
    <x v="1"/>
    <x v="0"/>
    <x v="0"/>
    <x v="0"/>
    <x v="0"/>
  </r>
  <r>
    <s v="October 2012"/>
    <n v="67"/>
    <x v="1"/>
    <x v="21"/>
    <x v="0"/>
    <x v="0"/>
    <x v="4"/>
    <x v="0"/>
    <x v="0"/>
    <x v="0"/>
    <x v="0"/>
    <x v="1"/>
    <x v="4"/>
    <x v="3"/>
    <x v="7"/>
    <x v="4"/>
    <x v="8"/>
    <x v="4"/>
    <x v="0"/>
    <x v="0"/>
    <x v="0"/>
    <x v="0"/>
    <x v="0"/>
  </r>
  <r>
    <s v="October 2012"/>
    <n v="67"/>
    <x v="1"/>
    <x v="22"/>
    <x v="0"/>
    <x v="0"/>
    <x v="4"/>
    <x v="0"/>
    <x v="0"/>
    <x v="0"/>
    <x v="0"/>
    <x v="1"/>
    <x v="4"/>
    <x v="3"/>
    <x v="7"/>
    <x v="5"/>
    <x v="9"/>
    <x v="4"/>
    <x v="4"/>
    <x v="0"/>
    <x v="0"/>
    <x v="0"/>
    <x v="0"/>
  </r>
  <r>
    <s v="October 2012"/>
    <n v="67"/>
    <x v="1"/>
    <x v="23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s v="October 2012"/>
    <n v="67"/>
    <x v="1"/>
    <x v="24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s v="October 2012"/>
    <n v="67"/>
    <x v="2"/>
    <x v="0"/>
    <x v="0"/>
    <x v="0"/>
    <x v="1"/>
    <x v="0"/>
    <x v="0"/>
    <x v="0"/>
    <x v="0"/>
    <x v="0"/>
    <x v="0"/>
    <x v="2"/>
    <x v="13"/>
    <x v="1"/>
    <x v="1"/>
    <x v="2"/>
    <x v="0"/>
    <x v="0"/>
    <x v="0"/>
    <x v="0"/>
    <x v="0"/>
  </r>
  <r>
    <s v="October 2012"/>
    <n v="67"/>
    <x v="2"/>
    <x v="1"/>
    <x v="0"/>
    <x v="0"/>
    <x v="3"/>
    <x v="0"/>
    <x v="0"/>
    <x v="0"/>
    <x v="0"/>
    <x v="0"/>
    <x v="0"/>
    <x v="2"/>
    <x v="13"/>
    <x v="0"/>
    <x v="0"/>
    <x v="2"/>
    <x v="0"/>
    <x v="0"/>
    <x v="0"/>
    <x v="0"/>
    <x v="0"/>
  </r>
  <r>
    <s v="October 2012"/>
    <n v="67"/>
    <x v="2"/>
    <x v="2"/>
    <x v="0"/>
    <x v="0"/>
    <x v="0"/>
    <x v="0"/>
    <x v="0"/>
    <x v="0"/>
    <x v="0"/>
    <x v="0"/>
    <x v="0"/>
    <x v="2"/>
    <x v="13"/>
    <x v="0"/>
    <x v="0"/>
    <x v="0"/>
    <x v="0"/>
    <x v="0"/>
    <x v="0"/>
    <x v="0"/>
    <x v="0"/>
  </r>
  <r>
    <s v="October 2012"/>
    <n v="67"/>
    <x v="2"/>
    <x v="3"/>
    <x v="0"/>
    <x v="0"/>
    <x v="0"/>
    <x v="0"/>
    <x v="0"/>
    <x v="0"/>
    <x v="0"/>
    <x v="0"/>
    <x v="0"/>
    <x v="2"/>
    <x v="13"/>
    <x v="0"/>
    <x v="0"/>
    <x v="3"/>
    <x v="0"/>
    <x v="0"/>
    <x v="0"/>
    <x v="0"/>
    <x v="0"/>
  </r>
  <r>
    <s v="October 2012"/>
    <n v="67"/>
    <x v="2"/>
    <x v="4"/>
    <x v="0"/>
    <x v="0"/>
    <x v="1"/>
    <x v="0"/>
    <x v="0"/>
    <x v="0"/>
    <x v="0"/>
    <x v="0"/>
    <x v="0"/>
    <x v="2"/>
    <x v="13"/>
    <x v="16"/>
    <x v="0"/>
    <x v="0"/>
    <x v="0"/>
    <x v="0"/>
    <x v="0"/>
    <x v="0"/>
    <x v="0"/>
  </r>
  <r>
    <s v="October 2012"/>
    <n v="67"/>
    <x v="2"/>
    <x v="5"/>
    <x v="0"/>
    <x v="0"/>
    <x v="4"/>
    <x v="0"/>
    <x v="0"/>
    <x v="0"/>
    <x v="0"/>
    <x v="0"/>
    <x v="1"/>
    <x v="0"/>
    <x v="0"/>
    <x v="1"/>
    <x v="1"/>
    <x v="2"/>
    <x v="0"/>
    <x v="0"/>
    <x v="0"/>
    <x v="0"/>
    <x v="0"/>
  </r>
  <r>
    <s v="October 2012"/>
    <n v="67"/>
    <x v="2"/>
    <x v="6"/>
    <x v="0"/>
    <x v="0"/>
    <x v="4"/>
    <x v="0"/>
    <x v="0"/>
    <x v="0"/>
    <x v="0"/>
    <x v="0"/>
    <x v="1"/>
    <x v="0"/>
    <x v="0"/>
    <x v="0"/>
    <x v="1"/>
    <x v="2"/>
    <x v="0"/>
    <x v="0"/>
    <x v="0"/>
    <x v="0"/>
    <x v="0"/>
  </r>
  <r>
    <s v="October 2012"/>
    <n v="67"/>
    <x v="2"/>
    <x v="7"/>
    <x v="0"/>
    <x v="0"/>
    <x v="2"/>
    <x v="0"/>
    <x v="0"/>
    <x v="0"/>
    <x v="0"/>
    <x v="0"/>
    <x v="1"/>
    <x v="0"/>
    <x v="0"/>
    <x v="0"/>
    <x v="0"/>
    <x v="3"/>
    <x v="0"/>
    <x v="0"/>
    <x v="0"/>
    <x v="0"/>
    <x v="0"/>
  </r>
  <r>
    <s v="October 2012"/>
    <n v="67"/>
    <x v="2"/>
    <x v="8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</r>
  <r>
    <s v="October 2012"/>
    <n v="67"/>
    <x v="2"/>
    <x v="9"/>
    <x v="0"/>
    <x v="0"/>
    <x v="2"/>
    <x v="0"/>
    <x v="0"/>
    <x v="0"/>
    <x v="0"/>
    <x v="0"/>
    <x v="1"/>
    <x v="0"/>
    <x v="0"/>
    <x v="0"/>
    <x v="1"/>
    <x v="3"/>
    <x v="0"/>
    <x v="0"/>
    <x v="0"/>
    <x v="0"/>
    <x v="0"/>
  </r>
  <r>
    <s v="October 2012"/>
    <n v="67"/>
    <x v="2"/>
    <x v="1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</r>
  <r>
    <s v="October 2012"/>
    <n v="67"/>
    <x v="2"/>
    <x v="11"/>
    <x v="0"/>
    <x v="0"/>
    <x v="2"/>
    <x v="0"/>
    <x v="0"/>
    <x v="0"/>
    <x v="0"/>
    <x v="0"/>
    <x v="1"/>
    <x v="0"/>
    <x v="0"/>
    <x v="0"/>
    <x v="0"/>
    <x v="2"/>
    <x v="0"/>
    <x v="0"/>
    <x v="0"/>
    <x v="0"/>
    <x v="0"/>
  </r>
  <r>
    <s v="October 2012"/>
    <n v="67"/>
    <x v="2"/>
    <x v="12"/>
    <x v="0"/>
    <x v="0"/>
    <x v="3"/>
    <x v="0"/>
    <x v="0"/>
    <x v="0"/>
    <x v="0"/>
    <x v="0"/>
    <x v="2"/>
    <x v="2"/>
    <x v="1"/>
    <x v="0"/>
    <x v="0"/>
    <x v="2"/>
    <x v="0"/>
    <x v="0"/>
    <x v="0"/>
    <x v="0"/>
    <x v="0"/>
  </r>
  <r>
    <s v="October 2012"/>
    <n v="67"/>
    <x v="2"/>
    <x v="13"/>
    <x v="0"/>
    <x v="0"/>
    <x v="0"/>
    <x v="0"/>
    <x v="0"/>
    <x v="0"/>
    <x v="0"/>
    <x v="0"/>
    <x v="2"/>
    <x v="2"/>
    <x v="1"/>
    <x v="0"/>
    <x v="0"/>
    <x v="0"/>
    <x v="0"/>
    <x v="0"/>
    <x v="0"/>
    <x v="0"/>
    <x v="0"/>
  </r>
  <r>
    <s v="October 2012"/>
    <n v="67"/>
    <x v="2"/>
    <x v="14"/>
    <x v="0"/>
    <x v="0"/>
    <x v="4"/>
    <x v="0"/>
    <x v="0"/>
    <x v="0"/>
    <x v="0"/>
    <x v="0"/>
    <x v="2"/>
    <x v="2"/>
    <x v="1"/>
    <x v="0"/>
    <x v="0"/>
    <x v="0"/>
    <x v="0"/>
    <x v="0"/>
    <x v="0"/>
    <x v="0"/>
    <x v="0"/>
  </r>
  <r>
    <s v="October 2012"/>
    <n v="67"/>
    <x v="2"/>
    <x v="15"/>
    <x v="0"/>
    <x v="0"/>
    <x v="0"/>
    <x v="0"/>
    <x v="0"/>
    <x v="0"/>
    <x v="0"/>
    <x v="0"/>
    <x v="2"/>
    <x v="2"/>
    <x v="1"/>
    <x v="0"/>
    <x v="1"/>
    <x v="3"/>
    <x v="0"/>
    <x v="0"/>
    <x v="0"/>
    <x v="0"/>
    <x v="0"/>
  </r>
  <r>
    <s v="October 2012"/>
    <n v="67"/>
    <x v="2"/>
    <x v="16"/>
    <x v="0"/>
    <x v="0"/>
    <x v="2"/>
    <x v="0"/>
    <x v="0"/>
    <x v="0"/>
    <x v="0"/>
    <x v="0"/>
    <x v="2"/>
    <x v="2"/>
    <x v="1"/>
    <x v="0"/>
    <x v="0"/>
    <x v="9"/>
    <x v="0"/>
    <x v="0"/>
    <x v="0"/>
    <x v="0"/>
    <x v="0"/>
  </r>
  <r>
    <s v="October 2012"/>
    <n v="67"/>
    <x v="2"/>
    <x v="17"/>
    <x v="0"/>
    <x v="0"/>
    <x v="2"/>
    <x v="0"/>
    <x v="0"/>
    <x v="0"/>
    <x v="0"/>
    <x v="0"/>
    <x v="3"/>
    <x v="2"/>
    <x v="1"/>
    <x v="1"/>
    <x v="1"/>
    <x v="2"/>
    <x v="0"/>
    <x v="0"/>
    <x v="0"/>
    <x v="0"/>
    <x v="0"/>
  </r>
  <r>
    <s v="October 2012"/>
    <n v="67"/>
    <x v="2"/>
    <x v="18"/>
    <x v="0"/>
    <x v="0"/>
    <x v="3"/>
    <x v="0"/>
    <x v="0"/>
    <x v="0"/>
    <x v="0"/>
    <x v="0"/>
    <x v="3"/>
    <x v="2"/>
    <x v="1"/>
    <x v="0"/>
    <x v="1"/>
    <x v="3"/>
    <x v="0"/>
    <x v="0"/>
    <x v="6"/>
    <x v="0"/>
    <x v="0"/>
  </r>
  <r>
    <s v="October 2012"/>
    <n v="67"/>
    <x v="2"/>
    <x v="19"/>
    <x v="0"/>
    <x v="0"/>
    <x v="3"/>
    <x v="0"/>
    <x v="0"/>
    <x v="0"/>
    <x v="0"/>
    <x v="0"/>
    <x v="3"/>
    <x v="2"/>
    <x v="1"/>
    <x v="2"/>
    <x v="1"/>
    <x v="10"/>
    <x v="0"/>
    <x v="0"/>
    <x v="6"/>
    <x v="0"/>
    <x v="0"/>
  </r>
  <r>
    <s v="October 2012"/>
    <n v="67"/>
    <x v="2"/>
    <x v="20"/>
    <x v="0"/>
    <x v="0"/>
    <x v="4"/>
    <x v="0"/>
    <x v="0"/>
    <x v="0"/>
    <x v="0"/>
    <x v="0"/>
    <x v="3"/>
    <x v="2"/>
    <x v="1"/>
    <x v="0"/>
    <x v="1"/>
    <x v="2"/>
    <x v="0"/>
    <x v="0"/>
    <x v="6"/>
    <x v="0"/>
    <x v="0"/>
  </r>
  <r>
    <s v="October 2012"/>
    <n v="67"/>
    <x v="2"/>
    <x v="21"/>
    <x v="0"/>
    <x v="0"/>
    <x v="0"/>
    <x v="0"/>
    <x v="0"/>
    <x v="0"/>
    <x v="0"/>
    <x v="0"/>
    <x v="3"/>
    <x v="2"/>
    <x v="1"/>
    <x v="0"/>
    <x v="0"/>
    <x v="2"/>
    <x v="0"/>
    <x v="0"/>
    <x v="6"/>
    <x v="0"/>
    <x v="0"/>
  </r>
  <r>
    <s v="October 2012"/>
    <n v="67"/>
    <x v="2"/>
    <x v="22"/>
    <x v="0"/>
    <x v="0"/>
    <x v="0"/>
    <x v="0"/>
    <x v="0"/>
    <x v="0"/>
    <x v="0"/>
    <x v="0"/>
    <x v="3"/>
    <x v="2"/>
    <x v="1"/>
    <x v="0"/>
    <x v="0"/>
    <x v="2"/>
    <x v="0"/>
    <x v="0"/>
    <x v="6"/>
    <x v="0"/>
    <x v="0"/>
  </r>
  <r>
    <s v="October 2012"/>
    <n v="67"/>
    <x v="3"/>
    <x v="0"/>
    <x v="0"/>
    <x v="0"/>
    <x v="4"/>
    <x v="0"/>
    <x v="0"/>
    <x v="0"/>
    <x v="0"/>
    <x v="1"/>
    <x v="4"/>
    <x v="3"/>
    <x v="7"/>
    <x v="4"/>
    <x v="2"/>
    <x v="4"/>
    <x v="3"/>
    <x v="0"/>
    <x v="0"/>
    <x v="0"/>
    <x v="0"/>
  </r>
  <r>
    <s v="October 2012"/>
    <n v="67"/>
    <x v="3"/>
    <x v="1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s v="October 2012"/>
    <n v="67"/>
    <x v="3"/>
    <x v="2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s v="October 2012"/>
    <n v="67"/>
    <x v="3"/>
    <x v="3"/>
    <x v="0"/>
    <x v="0"/>
    <x v="1"/>
    <x v="0"/>
    <x v="0"/>
    <x v="0"/>
    <x v="0"/>
    <x v="1"/>
    <x v="4"/>
    <x v="3"/>
    <x v="7"/>
    <x v="8"/>
    <x v="11"/>
    <x v="4"/>
    <x v="1"/>
    <x v="0"/>
    <x v="0"/>
    <x v="0"/>
    <x v="0"/>
  </r>
  <r>
    <s v="October 2012"/>
    <n v="67"/>
    <x v="3"/>
    <x v="4"/>
    <x v="0"/>
    <x v="0"/>
    <x v="0"/>
    <x v="0"/>
    <x v="0"/>
    <x v="0"/>
    <x v="0"/>
    <x v="1"/>
    <x v="4"/>
    <x v="3"/>
    <x v="7"/>
    <x v="6"/>
    <x v="22"/>
    <x v="4"/>
    <x v="0"/>
    <x v="0"/>
    <x v="0"/>
    <x v="0"/>
    <x v="0"/>
  </r>
  <r>
    <s v="October 2012"/>
    <n v="67"/>
    <x v="3"/>
    <x v="5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s v="October 2012"/>
    <n v="67"/>
    <x v="3"/>
    <x v="6"/>
    <x v="0"/>
    <x v="0"/>
    <x v="2"/>
    <x v="0"/>
    <x v="0"/>
    <x v="0"/>
    <x v="0"/>
    <x v="1"/>
    <x v="4"/>
    <x v="3"/>
    <x v="7"/>
    <x v="10"/>
    <x v="13"/>
    <x v="4"/>
    <x v="0"/>
    <x v="0"/>
    <x v="0"/>
    <x v="0"/>
    <x v="0"/>
  </r>
  <r>
    <s v="October 2012"/>
    <n v="67"/>
    <x v="3"/>
    <x v="7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s v="October 2012"/>
    <n v="67"/>
    <x v="3"/>
    <x v="8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s v="October 2012"/>
    <n v="67"/>
    <x v="3"/>
    <x v="9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s v="October 2012"/>
    <n v="67"/>
    <x v="3"/>
    <x v="10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s v="October 2012"/>
    <n v="67"/>
    <x v="3"/>
    <x v="11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s v="October 2012"/>
    <n v="67"/>
    <x v="3"/>
    <x v="12"/>
    <x v="0"/>
    <x v="0"/>
    <x v="4"/>
    <x v="0"/>
    <x v="0"/>
    <x v="0"/>
    <x v="0"/>
    <x v="1"/>
    <x v="4"/>
    <x v="3"/>
    <x v="7"/>
    <x v="9"/>
    <x v="6"/>
    <x v="4"/>
    <x v="0"/>
    <x v="0"/>
    <x v="0"/>
    <x v="0"/>
    <x v="0"/>
  </r>
  <r>
    <s v="October 2012"/>
    <n v="67"/>
    <x v="3"/>
    <x v="13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s v="October 2012"/>
    <n v="67"/>
    <x v="3"/>
    <x v="14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s v="October 2012"/>
    <n v="67"/>
    <x v="3"/>
    <x v="15"/>
    <x v="0"/>
    <x v="0"/>
    <x v="3"/>
    <x v="0"/>
    <x v="0"/>
    <x v="0"/>
    <x v="0"/>
    <x v="1"/>
    <x v="4"/>
    <x v="3"/>
    <x v="7"/>
    <x v="9"/>
    <x v="14"/>
    <x v="4"/>
    <x v="1"/>
    <x v="0"/>
    <x v="0"/>
    <x v="0"/>
    <x v="0"/>
  </r>
  <r>
    <s v="October 2012"/>
    <n v="67"/>
    <x v="3"/>
    <x v="16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s v="October 2012"/>
    <n v="67"/>
    <x v="3"/>
    <x v="17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s v="October 2012"/>
    <n v="67"/>
    <x v="3"/>
    <x v="18"/>
    <x v="0"/>
    <x v="0"/>
    <x v="4"/>
    <x v="0"/>
    <x v="0"/>
    <x v="0"/>
    <x v="0"/>
    <x v="1"/>
    <x v="4"/>
    <x v="3"/>
    <x v="7"/>
    <x v="5"/>
    <x v="9"/>
    <x v="4"/>
    <x v="1"/>
    <x v="0"/>
    <x v="0"/>
    <x v="0"/>
    <x v="0"/>
  </r>
  <r>
    <s v="October 2012"/>
    <n v="67"/>
    <x v="3"/>
    <x v="19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s v="October 2012"/>
    <n v="67"/>
    <x v="3"/>
    <x v="20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s v="October 2012"/>
    <n v="67"/>
    <x v="3"/>
    <x v="21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s v="October 2012"/>
    <n v="67"/>
    <x v="3"/>
    <x v="2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s v="October 2012"/>
    <n v="67"/>
    <x v="3"/>
    <x v="23"/>
    <x v="0"/>
    <x v="0"/>
    <x v="1"/>
    <x v="0"/>
    <x v="0"/>
    <x v="0"/>
    <x v="0"/>
    <x v="1"/>
    <x v="4"/>
    <x v="3"/>
    <x v="7"/>
    <x v="8"/>
    <x v="5"/>
    <x v="4"/>
    <x v="0"/>
    <x v="0"/>
    <x v="0"/>
    <x v="0"/>
    <x v="0"/>
  </r>
  <r>
    <s v="October 2012"/>
    <n v="67"/>
    <x v="3"/>
    <x v="24"/>
    <x v="0"/>
    <x v="0"/>
    <x v="3"/>
    <x v="0"/>
    <x v="0"/>
    <x v="0"/>
    <x v="0"/>
    <x v="1"/>
    <x v="4"/>
    <x v="3"/>
    <x v="7"/>
    <x v="5"/>
    <x v="3"/>
    <x v="4"/>
    <x v="0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December 2012"/>
    <n v="68"/>
    <x v="0"/>
    <x v="0"/>
    <x v="0"/>
    <x v="0"/>
    <x v="2"/>
    <x v="0"/>
    <x v="0"/>
    <x v="0"/>
    <x v="0"/>
    <x v="2"/>
    <x v="0"/>
    <x v="3"/>
    <x v="3"/>
    <x v="12"/>
    <x v="15"/>
    <x v="6"/>
    <x v="0"/>
    <x v="0"/>
    <x v="0"/>
    <x v="0"/>
    <x v="0"/>
  </r>
  <r>
    <s v="December 2012"/>
    <n v="68"/>
    <x v="0"/>
    <x v="1"/>
    <x v="0"/>
    <x v="0"/>
    <x v="1"/>
    <x v="0"/>
    <x v="0"/>
    <x v="0"/>
    <x v="0"/>
    <x v="2"/>
    <x v="0"/>
    <x v="3"/>
    <x v="3"/>
    <x v="14"/>
    <x v="17"/>
    <x v="6"/>
    <x v="0"/>
    <x v="0"/>
    <x v="0"/>
    <x v="0"/>
    <x v="0"/>
  </r>
  <r>
    <s v="December 2012"/>
    <n v="68"/>
    <x v="0"/>
    <x v="2"/>
    <x v="0"/>
    <x v="0"/>
    <x v="2"/>
    <x v="0"/>
    <x v="0"/>
    <x v="0"/>
    <x v="0"/>
    <x v="2"/>
    <x v="0"/>
    <x v="3"/>
    <x v="3"/>
    <x v="12"/>
    <x v="19"/>
    <x v="6"/>
    <x v="0"/>
    <x v="0"/>
    <x v="0"/>
    <x v="0"/>
    <x v="0"/>
  </r>
  <r>
    <s v="December 2012"/>
    <n v="68"/>
    <x v="0"/>
    <x v="3"/>
    <x v="0"/>
    <x v="0"/>
    <x v="4"/>
    <x v="0"/>
    <x v="0"/>
    <x v="0"/>
    <x v="0"/>
    <x v="2"/>
    <x v="0"/>
    <x v="3"/>
    <x v="3"/>
    <x v="14"/>
    <x v="17"/>
    <x v="6"/>
    <x v="0"/>
    <x v="0"/>
    <x v="0"/>
    <x v="0"/>
    <x v="0"/>
  </r>
  <r>
    <s v="December 2012"/>
    <n v="68"/>
    <x v="0"/>
    <x v="4"/>
    <x v="0"/>
    <x v="0"/>
    <x v="0"/>
    <x v="0"/>
    <x v="0"/>
    <x v="0"/>
    <x v="0"/>
    <x v="2"/>
    <x v="0"/>
    <x v="3"/>
    <x v="3"/>
    <x v="13"/>
    <x v="20"/>
    <x v="6"/>
    <x v="0"/>
    <x v="0"/>
    <x v="0"/>
    <x v="0"/>
    <x v="0"/>
  </r>
  <r>
    <s v="December 2012"/>
    <n v="68"/>
    <x v="0"/>
    <x v="5"/>
    <x v="0"/>
    <x v="0"/>
    <x v="1"/>
    <x v="0"/>
    <x v="0"/>
    <x v="0"/>
    <x v="0"/>
    <x v="2"/>
    <x v="0"/>
    <x v="3"/>
    <x v="3"/>
    <x v="13"/>
    <x v="19"/>
    <x v="6"/>
    <x v="0"/>
    <x v="0"/>
    <x v="0"/>
    <x v="0"/>
    <x v="0"/>
  </r>
  <r>
    <s v="December 2012"/>
    <n v="68"/>
    <x v="0"/>
    <x v="6"/>
    <x v="0"/>
    <x v="0"/>
    <x v="2"/>
    <x v="0"/>
    <x v="0"/>
    <x v="0"/>
    <x v="0"/>
    <x v="2"/>
    <x v="0"/>
    <x v="3"/>
    <x v="3"/>
    <x v="12"/>
    <x v="18"/>
    <x v="6"/>
    <x v="0"/>
    <x v="0"/>
    <x v="0"/>
    <x v="0"/>
    <x v="0"/>
  </r>
  <r>
    <s v="December 2012"/>
    <n v="68"/>
    <x v="0"/>
    <x v="7"/>
    <x v="0"/>
    <x v="0"/>
    <x v="1"/>
    <x v="0"/>
    <x v="0"/>
    <x v="0"/>
    <x v="0"/>
    <x v="2"/>
    <x v="1"/>
    <x v="3"/>
    <x v="4"/>
    <x v="12"/>
    <x v="15"/>
    <x v="6"/>
    <x v="0"/>
    <x v="0"/>
    <x v="0"/>
    <x v="0"/>
    <x v="0"/>
  </r>
  <r>
    <s v="December 2012"/>
    <n v="68"/>
    <x v="0"/>
    <x v="8"/>
    <x v="0"/>
    <x v="0"/>
    <x v="0"/>
    <x v="0"/>
    <x v="0"/>
    <x v="0"/>
    <x v="0"/>
    <x v="2"/>
    <x v="1"/>
    <x v="3"/>
    <x v="4"/>
    <x v="14"/>
    <x v="17"/>
    <x v="6"/>
    <x v="0"/>
    <x v="0"/>
    <x v="0"/>
    <x v="0"/>
    <x v="0"/>
  </r>
  <r>
    <s v="December 2012"/>
    <n v="68"/>
    <x v="0"/>
    <x v="9"/>
    <x v="0"/>
    <x v="0"/>
    <x v="4"/>
    <x v="0"/>
    <x v="0"/>
    <x v="0"/>
    <x v="0"/>
    <x v="2"/>
    <x v="1"/>
    <x v="3"/>
    <x v="4"/>
    <x v="13"/>
    <x v="21"/>
    <x v="6"/>
    <x v="0"/>
    <x v="0"/>
    <x v="0"/>
    <x v="0"/>
    <x v="0"/>
  </r>
  <r>
    <s v="December 2012"/>
    <n v="68"/>
    <x v="0"/>
    <x v="10"/>
    <x v="0"/>
    <x v="0"/>
    <x v="0"/>
    <x v="0"/>
    <x v="0"/>
    <x v="0"/>
    <x v="0"/>
    <x v="2"/>
    <x v="1"/>
    <x v="3"/>
    <x v="4"/>
    <x v="13"/>
    <x v="21"/>
    <x v="6"/>
    <x v="0"/>
    <x v="0"/>
    <x v="0"/>
    <x v="0"/>
    <x v="0"/>
  </r>
  <r>
    <s v="December 2012"/>
    <n v="68"/>
    <x v="0"/>
    <x v="11"/>
    <x v="0"/>
    <x v="0"/>
    <x v="4"/>
    <x v="0"/>
    <x v="0"/>
    <x v="0"/>
    <x v="0"/>
    <x v="2"/>
    <x v="1"/>
    <x v="3"/>
    <x v="4"/>
    <x v="12"/>
    <x v="16"/>
    <x v="6"/>
    <x v="0"/>
    <x v="0"/>
    <x v="0"/>
    <x v="0"/>
    <x v="0"/>
  </r>
  <r>
    <s v="December 2012"/>
    <n v="68"/>
    <x v="0"/>
    <x v="12"/>
    <x v="0"/>
    <x v="0"/>
    <x v="0"/>
    <x v="0"/>
    <x v="0"/>
    <x v="0"/>
    <x v="0"/>
    <x v="2"/>
    <x v="1"/>
    <x v="3"/>
    <x v="4"/>
    <x v="13"/>
    <x v="21"/>
    <x v="6"/>
    <x v="0"/>
    <x v="0"/>
    <x v="0"/>
    <x v="0"/>
    <x v="0"/>
  </r>
  <r>
    <s v="December 2012"/>
    <n v="68"/>
    <x v="0"/>
    <x v="13"/>
    <x v="0"/>
    <x v="0"/>
    <x v="3"/>
    <x v="0"/>
    <x v="0"/>
    <x v="0"/>
    <x v="0"/>
    <x v="2"/>
    <x v="1"/>
    <x v="3"/>
    <x v="4"/>
    <x v="12"/>
    <x v="18"/>
    <x v="6"/>
    <x v="0"/>
    <x v="0"/>
    <x v="0"/>
    <x v="0"/>
    <x v="0"/>
  </r>
  <r>
    <s v="December 2012"/>
    <n v="68"/>
    <x v="0"/>
    <x v="14"/>
    <x v="0"/>
    <x v="0"/>
    <x v="2"/>
    <x v="0"/>
    <x v="0"/>
    <x v="0"/>
    <x v="0"/>
    <x v="2"/>
    <x v="2"/>
    <x v="3"/>
    <x v="6"/>
    <x v="12"/>
    <x v="15"/>
    <x v="6"/>
    <x v="0"/>
    <x v="0"/>
    <x v="0"/>
    <x v="0"/>
    <x v="0"/>
  </r>
  <r>
    <s v="December 2012"/>
    <n v="68"/>
    <x v="0"/>
    <x v="15"/>
    <x v="0"/>
    <x v="0"/>
    <x v="2"/>
    <x v="0"/>
    <x v="0"/>
    <x v="0"/>
    <x v="0"/>
    <x v="2"/>
    <x v="2"/>
    <x v="3"/>
    <x v="6"/>
    <x v="13"/>
    <x v="19"/>
    <x v="6"/>
    <x v="0"/>
    <x v="0"/>
    <x v="0"/>
    <x v="0"/>
    <x v="0"/>
  </r>
  <r>
    <s v="December 2012"/>
    <n v="68"/>
    <x v="0"/>
    <x v="16"/>
    <x v="0"/>
    <x v="0"/>
    <x v="4"/>
    <x v="0"/>
    <x v="0"/>
    <x v="0"/>
    <x v="0"/>
    <x v="2"/>
    <x v="2"/>
    <x v="3"/>
    <x v="6"/>
    <x v="13"/>
    <x v="20"/>
    <x v="6"/>
    <x v="0"/>
    <x v="0"/>
    <x v="0"/>
    <x v="0"/>
    <x v="0"/>
  </r>
  <r>
    <s v="December 2012"/>
    <n v="68"/>
    <x v="0"/>
    <x v="17"/>
    <x v="0"/>
    <x v="0"/>
    <x v="1"/>
    <x v="0"/>
    <x v="0"/>
    <x v="0"/>
    <x v="0"/>
    <x v="2"/>
    <x v="2"/>
    <x v="3"/>
    <x v="6"/>
    <x v="13"/>
    <x v="21"/>
    <x v="6"/>
    <x v="0"/>
    <x v="0"/>
    <x v="0"/>
    <x v="0"/>
    <x v="0"/>
  </r>
  <r>
    <s v="December 2012"/>
    <n v="68"/>
    <x v="0"/>
    <x v="18"/>
    <x v="0"/>
    <x v="0"/>
    <x v="3"/>
    <x v="0"/>
    <x v="0"/>
    <x v="0"/>
    <x v="0"/>
    <x v="2"/>
    <x v="2"/>
    <x v="3"/>
    <x v="6"/>
    <x v="13"/>
    <x v="20"/>
    <x v="6"/>
    <x v="0"/>
    <x v="0"/>
    <x v="0"/>
    <x v="0"/>
    <x v="0"/>
  </r>
  <r>
    <s v="December 2012"/>
    <n v="68"/>
    <x v="0"/>
    <x v="19"/>
    <x v="0"/>
    <x v="0"/>
    <x v="4"/>
    <x v="0"/>
    <x v="0"/>
    <x v="0"/>
    <x v="0"/>
    <x v="2"/>
    <x v="2"/>
    <x v="3"/>
    <x v="6"/>
    <x v="12"/>
    <x v="16"/>
    <x v="6"/>
    <x v="0"/>
    <x v="0"/>
    <x v="0"/>
    <x v="0"/>
    <x v="0"/>
  </r>
  <r>
    <s v="December 2012"/>
    <n v="68"/>
    <x v="0"/>
    <x v="20"/>
    <x v="0"/>
    <x v="0"/>
    <x v="1"/>
    <x v="0"/>
    <x v="0"/>
    <x v="0"/>
    <x v="0"/>
    <x v="2"/>
    <x v="2"/>
    <x v="3"/>
    <x v="6"/>
    <x v="14"/>
    <x v="17"/>
    <x v="6"/>
    <x v="0"/>
    <x v="0"/>
    <x v="0"/>
    <x v="0"/>
    <x v="0"/>
  </r>
  <r>
    <s v="December 2012"/>
    <n v="68"/>
    <x v="0"/>
    <x v="21"/>
    <x v="0"/>
    <x v="0"/>
    <x v="2"/>
    <x v="0"/>
    <x v="0"/>
    <x v="0"/>
    <x v="0"/>
    <x v="2"/>
    <x v="2"/>
    <x v="3"/>
    <x v="6"/>
    <x v="12"/>
    <x v="16"/>
    <x v="6"/>
    <x v="0"/>
    <x v="0"/>
    <x v="0"/>
    <x v="0"/>
    <x v="0"/>
  </r>
  <r>
    <s v="December 2012"/>
    <n v="68"/>
    <x v="0"/>
    <x v="22"/>
    <x v="0"/>
    <x v="0"/>
    <x v="1"/>
    <x v="0"/>
    <x v="0"/>
    <x v="0"/>
    <x v="0"/>
    <x v="2"/>
    <x v="3"/>
    <x v="3"/>
    <x v="5"/>
    <x v="14"/>
    <x v="17"/>
    <x v="7"/>
    <x v="0"/>
    <x v="0"/>
    <x v="0"/>
    <x v="0"/>
    <x v="0"/>
  </r>
  <r>
    <s v="December 2012"/>
    <n v="68"/>
    <x v="0"/>
    <x v="23"/>
    <x v="0"/>
    <x v="0"/>
    <x v="3"/>
    <x v="0"/>
    <x v="0"/>
    <x v="0"/>
    <x v="0"/>
    <x v="2"/>
    <x v="3"/>
    <x v="3"/>
    <x v="5"/>
    <x v="13"/>
    <x v="19"/>
    <x v="7"/>
    <x v="0"/>
    <x v="0"/>
    <x v="0"/>
    <x v="0"/>
    <x v="0"/>
  </r>
  <r>
    <s v="December 2012"/>
    <n v="68"/>
    <x v="0"/>
    <x v="24"/>
    <x v="0"/>
    <x v="0"/>
    <x v="3"/>
    <x v="0"/>
    <x v="0"/>
    <x v="0"/>
    <x v="0"/>
    <x v="2"/>
    <x v="3"/>
    <x v="3"/>
    <x v="5"/>
    <x v="12"/>
    <x v="21"/>
    <x v="7"/>
    <x v="0"/>
    <x v="0"/>
    <x v="0"/>
    <x v="0"/>
    <x v="0"/>
  </r>
  <r>
    <s v="December 2012"/>
    <n v="68"/>
    <x v="0"/>
    <x v="25"/>
    <x v="0"/>
    <x v="0"/>
    <x v="4"/>
    <x v="0"/>
    <x v="0"/>
    <x v="0"/>
    <x v="0"/>
    <x v="2"/>
    <x v="3"/>
    <x v="3"/>
    <x v="5"/>
    <x v="12"/>
    <x v="24"/>
    <x v="7"/>
    <x v="0"/>
    <x v="0"/>
    <x v="0"/>
    <x v="0"/>
    <x v="0"/>
  </r>
  <r>
    <s v="December 2012"/>
    <n v="68"/>
    <x v="0"/>
    <x v="26"/>
    <x v="0"/>
    <x v="0"/>
    <x v="2"/>
    <x v="0"/>
    <x v="0"/>
    <x v="0"/>
    <x v="0"/>
    <x v="2"/>
    <x v="3"/>
    <x v="3"/>
    <x v="5"/>
    <x v="13"/>
    <x v="21"/>
    <x v="7"/>
    <x v="0"/>
    <x v="0"/>
    <x v="0"/>
    <x v="0"/>
    <x v="0"/>
  </r>
  <r>
    <s v="December 2012"/>
    <n v="68"/>
    <x v="1"/>
    <x v="0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2"/>
    <n v="68"/>
    <x v="1"/>
    <x v="1"/>
    <x v="0"/>
    <x v="0"/>
    <x v="0"/>
    <x v="0"/>
    <x v="0"/>
    <x v="0"/>
    <x v="0"/>
    <x v="1"/>
    <x v="4"/>
    <x v="3"/>
    <x v="7"/>
    <x v="20"/>
    <x v="22"/>
    <x v="4"/>
    <x v="0"/>
    <x v="0"/>
    <x v="0"/>
    <x v="0"/>
    <x v="0"/>
  </r>
  <r>
    <s v="December 2012"/>
    <n v="68"/>
    <x v="1"/>
    <x v="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s v="December 2012"/>
    <n v="68"/>
    <x v="1"/>
    <x v="3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s v="December 2012"/>
    <n v="68"/>
    <x v="1"/>
    <x v="4"/>
    <x v="0"/>
    <x v="0"/>
    <x v="0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2"/>
    <n v="68"/>
    <x v="1"/>
    <x v="5"/>
    <x v="0"/>
    <x v="0"/>
    <x v="3"/>
    <x v="0"/>
    <x v="0"/>
    <x v="0"/>
    <x v="0"/>
    <x v="1"/>
    <x v="4"/>
    <x v="3"/>
    <x v="7"/>
    <x v="11"/>
    <x v="22"/>
    <x v="4"/>
    <x v="0"/>
    <x v="0"/>
    <x v="0"/>
    <x v="0"/>
    <x v="0"/>
  </r>
  <r>
    <s v="December 2012"/>
    <n v="68"/>
    <x v="1"/>
    <x v="6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2"/>
    <n v="68"/>
    <x v="1"/>
    <x v="7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2"/>
    <n v="68"/>
    <x v="1"/>
    <x v="8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s v="December 2012"/>
    <n v="68"/>
    <x v="1"/>
    <x v="9"/>
    <x v="0"/>
    <x v="0"/>
    <x v="1"/>
    <x v="0"/>
    <x v="0"/>
    <x v="0"/>
    <x v="0"/>
    <x v="1"/>
    <x v="4"/>
    <x v="3"/>
    <x v="7"/>
    <x v="6"/>
    <x v="22"/>
    <x v="4"/>
    <x v="3"/>
    <x v="0"/>
    <x v="0"/>
    <x v="0"/>
    <x v="0"/>
  </r>
  <r>
    <s v="December 2012"/>
    <n v="68"/>
    <x v="1"/>
    <x v="10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s v="December 2012"/>
    <n v="68"/>
    <x v="1"/>
    <x v="11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2"/>
    <n v="68"/>
    <x v="1"/>
    <x v="12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2"/>
    <n v="68"/>
    <x v="1"/>
    <x v="13"/>
    <x v="0"/>
    <x v="0"/>
    <x v="2"/>
    <x v="0"/>
    <x v="0"/>
    <x v="0"/>
    <x v="0"/>
    <x v="1"/>
    <x v="4"/>
    <x v="3"/>
    <x v="7"/>
    <x v="20"/>
    <x v="22"/>
    <x v="4"/>
    <x v="0"/>
    <x v="0"/>
    <x v="0"/>
    <x v="0"/>
    <x v="0"/>
  </r>
  <r>
    <s v="December 2012"/>
    <n v="68"/>
    <x v="1"/>
    <x v="14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2"/>
    <n v="68"/>
    <x v="1"/>
    <x v="15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s v="December 2012"/>
    <n v="68"/>
    <x v="1"/>
    <x v="16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s v="December 2012"/>
    <n v="68"/>
    <x v="1"/>
    <x v="17"/>
    <x v="0"/>
    <x v="0"/>
    <x v="1"/>
    <x v="0"/>
    <x v="0"/>
    <x v="0"/>
    <x v="0"/>
    <x v="1"/>
    <x v="4"/>
    <x v="3"/>
    <x v="7"/>
    <x v="6"/>
    <x v="22"/>
    <x v="4"/>
    <x v="4"/>
    <x v="0"/>
    <x v="0"/>
    <x v="0"/>
    <x v="0"/>
  </r>
  <r>
    <s v="December 2012"/>
    <n v="68"/>
    <x v="1"/>
    <x v="18"/>
    <x v="0"/>
    <x v="0"/>
    <x v="4"/>
    <x v="0"/>
    <x v="0"/>
    <x v="0"/>
    <x v="0"/>
    <x v="1"/>
    <x v="4"/>
    <x v="3"/>
    <x v="7"/>
    <x v="4"/>
    <x v="2"/>
    <x v="4"/>
    <x v="1"/>
    <x v="0"/>
    <x v="0"/>
    <x v="0"/>
    <x v="0"/>
  </r>
  <r>
    <s v="December 2012"/>
    <n v="68"/>
    <x v="1"/>
    <x v="19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2"/>
    <n v="68"/>
    <x v="1"/>
    <x v="20"/>
    <x v="0"/>
    <x v="0"/>
    <x v="2"/>
    <x v="0"/>
    <x v="0"/>
    <x v="0"/>
    <x v="0"/>
    <x v="1"/>
    <x v="4"/>
    <x v="3"/>
    <x v="7"/>
    <x v="4"/>
    <x v="10"/>
    <x v="4"/>
    <x v="0"/>
    <x v="0"/>
    <x v="0"/>
    <x v="0"/>
    <x v="0"/>
  </r>
  <r>
    <s v="December 2012"/>
    <n v="68"/>
    <x v="1"/>
    <x v="21"/>
    <x v="0"/>
    <x v="0"/>
    <x v="4"/>
    <x v="0"/>
    <x v="0"/>
    <x v="0"/>
    <x v="0"/>
    <x v="1"/>
    <x v="4"/>
    <x v="3"/>
    <x v="7"/>
    <x v="4"/>
    <x v="8"/>
    <x v="4"/>
    <x v="0"/>
    <x v="0"/>
    <x v="0"/>
    <x v="0"/>
    <x v="0"/>
  </r>
  <r>
    <s v="December 2012"/>
    <n v="68"/>
    <x v="1"/>
    <x v="22"/>
    <x v="0"/>
    <x v="0"/>
    <x v="1"/>
    <x v="0"/>
    <x v="0"/>
    <x v="0"/>
    <x v="0"/>
    <x v="1"/>
    <x v="4"/>
    <x v="3"/>
    <x v="7"/>
    <x v="9"/>
    <x v="6"/>
    <x v="4"/>
    <x v="1"/>
    <x v="0"/>
    <x v="0"/>
    <x v="0"/>
    <x v="0"/>
  </r>
  <r>
    <s v="December 2012"/>
    <n v="68"/>
    <x v="1"/>
    <x v="23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s v="December 2012"/>
    <n v="68"/>
    <x v="1"/>
    <x v="24"/>
    <x v="0"/>
    <x v="0"/>
    <x v="4"/>
    <x v="0"/>
    <x v="0"/>
    <x v="0"/>
    <x v="0"/>
    <x v="1"/>
    <x v="4"/>
    <x v="3"/>
    <x v="7"/>
    <x v="5"/>
    <x v="3"/>
    <x v="4"/>
    <x v="1"/>
    <x v="0"/>
    <x v="0"/>
    <x v="0"/>
    <x v="0"/>
  </r>
  <r>
    <s v="December 2012"/>
    <n v="68"/>
    <x v="1"/>
    <x v="25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s v="December 2012"/>
    <n v="68"/>
    <x v="2"/>
    <x v="0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s v="December 2012"/>
    <n v="68"/>
    <x v="2"/>
    <x v="1"/>
    <x v="0"/>
    <x v="0"/>
    <x v="3"/>
    <x v="0"/>
    <x v="0"/>
    <x v="0"/>
    <x v="0"/>
    <x v="1"/>
    <x v="4"/>
    <x v="3"/>
    <x v="7"/>
    <x v="6"/>
    <x v="22"/>
    <x v="4"/>
    <x v="3"/>
    <x v="0"/>
    <x v="0"/>
    <x v="0"/>
    <x v="0"/>
  </r>
  <r>
    <s v="December 2012"/>
    <n v="68"/>
    <x v="2"/>
    <x v="2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2"/>
    <n v="68"/>
    <x v="2"/>
    <x v="3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s v="December 2012"/>
    <n v="68"/>
    <x v="2"/>
    <x v="4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2"/>
    <n v="68"/>
    <x v="2"/>
    <x v="5"/>
    <x v="0"/>
    <x v="0"/>
    <x v="0"/>
    <x v="0"/>
    <x v="0"/>
    <x v="0"/>
    <x v="0"/>
    <x v="1"/>
    <x v="4"/>
    <x v="3"/>
    <x v="7"/>
    <x v="11"/>
    <x v="22"/>
    <x v="4"/>
    <x v="0"/>
    <x v="0"/>
    <x v="0"/>
    <x v="0"/>
    <x v="0"/>
  </r>
  <r>
    <s v="December 2012"/>
    <n v="68"/>
    <x v="2"/>
    <x v="6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2"/>
    <n v="68"/>
    <x v="2"/>
    <x v="7"/>
    <x v="0"/>
    <x v="0"/>
    <x v="4"/>
    <x v="0"/>
    <x v="0"/>
    <x v="0"/>
    <x v="0"/>
    <x v="1"/>
    <x v="4"/>
    <x v="3"/>
    <x v="7"/>
    <x v="4"/>
    <x v="2"/>
    <x v="4"/>
    <x v="0"/>
    <x v="0"/>
    <x v="0"/>
    <x v="0"/>
    <x v="0"/>
  </r>
  <r>
    <s v="December 2012"/>
    <n v="68"/>
    <x v="2"/>
    <x v="8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s v="December 2012"/>
    <n v="68"/>
    <x v="2"/>
    <x v="9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2"/>
    <n v="68"/>
    <x v="2"/>
    <x v="10"/>
    <x v="0"/>
    <x v="0"/>
    <x v="3"/>
    <x v="0"/>
    <x v="0"/>
    <x v="0"/>
    <x v="0"/>
    <x v="1"/>
    <x v="4"/>
    <x v="3"/>
    <x v="7"/>
    <x v="4"/>
    <x v="2"/>
    <x v="4"/>
    <x v="0"/>
    <x v="0"/>
    <x v="0"/>
    <x v="0"/>
    <x v="0"/>
  </r>
  <r>
    <s v="December 2012"/>
    <n v="68"/>
    <x v="2"/>
    <x v="11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s v="December 2012"/>
    <n v="68"/>
    <x v="2"/>
    <x v="12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2"/>
    <n v="68"/>
    <x v="2"/>
    <x v="13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s v="December 2012"/>
    <n v="68"/>
    <x v="2"/>
    <x v="14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s v="December 2012"/>
    <n v="68"/>
    <x v="2"/>
    <x v="15"/>
    <x v="0"/>
    <x v="0"/>
    <x v="0"/>
    <x v="0"/>
    <x v="0"/>
    <x v="0"/>
    <x v="0"/>
    <x v="1"/>
    <x v="4"/>
    <x v="3"/>
    <x v="7"/>
    <x v="7"/>
    <x v="22"/>
    <x v="4"/>
    <x v="3"/>
    <x v="0"/>
    <x v="0"/>
    <x v="0"/>
    <x v="0"/>
  </r>
  <r>
    <s v="December 2012"/>
    <n v="68"/>
    <x v="2"/>
    <x v="16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2"/>
    <n v="68"/>
    <x v="2"/>
    <x v="17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2"/>
    <n v="68"/>
    <x v="2"/>
    <x v="18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2"/>
    <n v="68"/>
    <x v="2"/>
    <x v="19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s v="December 2012"/>
    <n v="68"/>
    <x v="2"/>
    <x v="20"/>
    <x v="0"/>
    <x v="0"/>
    <x v="0"/>
    <x v="0"/>
    <x v="0"/>
    <x v="0"/>
    <x v="0"/>
    <x v="1"/>
    <x v="4"/>
    <x v="3"/>
    <x v="7"/>
    <x v="7"/>
    <x v="22"/>
    <x v="4"/>
    <x v="1"/>
    <x v="0"/>
    <x v="0"/>
    <x v="0"/>
    <x v="0"/>
  </r>
  <r>
    <s v="December 2012"/>
    <n v="68"/>
    <x v="2"/>
    <x v="21"/>
    <x v="0"/>
    <x v="0"/>
    <x v="4"/>
    <x v="0"/>
    <x v="0"/>
    <x v="0"/>
    <x v="0"/>
    <x v="1"/>
    <x v="4"/>
    <x v="3"/>
    <x v="7"/>
    <x v="5"/>
    <x v="9"/>
    <x v="4"/>
    <x v="0"/>
    <x v="0"/>
    <x v="0"/>
    <x v="0"/>
    <x v="0"/>
  </r>
  <r>
    <s v="December 2012"/>
    <n v="68"/>
    <x v="2"/>
    <x v="22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2"/>
    <n v="68"/>
    <x v="2"/>
    <x v="23"/>
    <x v="0"/>
    <x v="0"/>
    <x v="1"/>
    <x v="0"/>
    <x v="0"/>
    <x v="0"/>
    <x v="0"/>
    <x v="1"/>
    <x v="4"/>
    <x v="3"/>
    <x v="7"/>
    <x v="5"/>
    <x v="3"/>
    <x v="4"/>
    <x v="0"/>
    <x v="0"/>
    <x v="0"/>
    <x v="0"/>
    <x v="0"/>
  </r>
  <r>
    <s v="December 2012"/>
    <n v="68"/>
    <x v="2"/>
    <x v="24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s v="December 2012"/>
    <n v="68"/>
    <x v="3"/>
    <x v="0"/>
    <x v="0"/>
    <x v="0"/>
    <x v="1"/>
    <x v="0"/>
    <x v="0"/>
    <x v="0"/>
    <x v="0"/>
    <x v="0"/>
    <x v="0"/>
    <x v="0"/>
    <x v="0"/>
    <x v="1"/>
    <x v="1"/>
    <x v="2"/>
    <x v="0"/>
    <x v="0"/>
    <x v="6"/>
    <x v="0"/>
    <x v="0"/>
  </r>
  <r>
    <s v="December 2012"/>
    <n v="68"/>
    <x v="3"/>
    <x v="1"/>
    <x v="0"/>
    <x v="0"/>
    <x v="0"/>
    <x v="0"/>
    <x v="0"/>
    <x v="0"/>
    <x v="0"/>
    <x v="0"/>
    <x v="0"/>
    <x v="0"/>
    <x v="0"/>
    <x v="0"/>
    <x v="1"/>
    <x v="3"/>
    <x v="0"/>
    <x v="0"/>
    <x v="6"/>
    <x v="0"/>
    <x v="0"/>
  </r>
  <r>
    <s v="December 2012"/>
    <n v="68"/>
    <x v="3"/>
    <x v="2"/>
    <x v="0"/>
    <x v="0"/>
    <x v="4"/>
    <x v="0"/>
    <x v="0"/>
    <x v="0"/>
    <x v="0"/>
    <x v="0"/>
    <x v="0"/>
    <x v="0"/>
    <x v="0"/>
    <x v="0"/>
    <x v="1"/>
    <x v="0"/>
    <x v="0"/>
    <x v="0"/>
    <x v="6"/>
    <x v="0"/>
    <x v="0"/>
  </r>
  <r>
    <s v="December 2012"/>
    <n v="68"/>
    <x v="3"/>
    <x v="3"/>
    <x v="0"/>
    <x v="0"/>
    <x v="1"/>
    <x v="0"/>
    <x v="0"/>
    <x v="0"/>
    <x v="0"/>
    <x v="0"/>
    <x v="0"/>
    <x v="0"/>
    <x v="0"/>
    <x v="0"/>
    <x v="1"/>
    <x v="2"/>
    <x v="0"/>
    <x v="0"/>
    <x v="6"/>
    <x v="0"/>
    <x v="0"/>
  </r>
  <r>
    <s v="December 2012"/>
    <n v="68"/>
    <x v="3"/>
    <x v="4"/>
    <x v="0"/>
    <x v="0"/>
    <x v="2"/>
    <x v="0"/>
    <x v="0"/>
    <x v="0"/>
    <x v="0"/>
    <x v="0"/>
    <x v="0"/>
    <x v="0"/>
    <x v="0"/>
    <x v="0"/>
    <x v="0"/>
    <x v="0"/>
    <x v="0"/>
    <x v="0"/>
    <x v="6"/>
    <x v="0"/>
    <x v="0"/>
  </r>
  <r>
    <s v="December 2012"/>
    <n v="68"/>
    <x v="3"/>
    <x v="5"/>
    <x v="0"/>
    <x v="0"/>
    <x v="3"/>
    <x v="0"/>
    <x v="0"/>
    <x v="0"/>
    <x v="0"/>
    <x v="0"/>
    <x v="1"/>
    <x v="2"/>
    <x v="1"/>
    <x v="1"/>
    <x v="1"/>
    <x v="2"/>
    <x v="0"/>
    <x v="0"/>
    <x v="0"/>
    <x v="0"/>
    <x v="0"/>
  </r>
  <r>
    <s v="December 2012"/>
    <n v="68"/>
    <x v="3"/>
    <x v="6"/>
    <x v="0"/>
    <x v="0"/>
    <x v="2"/>
    <x v="0"/>
    <x v="0"/>
    <x v="0"/>
    <x v="0"/>
    <x v="0"/>
    <x v="1"/>
    <x v="2"/>
    <x v="1"/>
    <x v="0"/>
    <x v="1"/>
    <x v="3"/>
    <x v="0"/>
    <x v="0"/>
    <x v="0"/>
    <x v="0"/>
    <x v="0"/>
  </r>
  <r>
    <s v="December 2012"/>
    <n v="68"/>
    <x v="3"/>
    <x v="7"/>
    <x v="0"/>
    <x v="0"/>
    <x v="1"/>
    <x v="0"/>
    <x v="0"/>
    <x v="0"/>
    <x v="0"/>
    <x v="0"/>
    <x v="1"/>
    <x v="2"/>
    <x v="1"/>
    <x v="0"/>
    <x v="0"/>
    <x v="0"/>
    <x v="0"/>
    <x v="0"/>
    <x v="0"/>
    <x v="0"/>
    <x v="0"/>
  </r>
  <r>
    <s v="December 2012"/>
    <n v="68"/>
    <x v="3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  <x v="0"/>
  </r>
  <r>
    <s v="December 2012"/>
    <n v="68"/>
    <x v="3"/>
    <x v="9"/>
    <x v="0"/>
    <x v="0"/>
    <x v="3"/>
    <x v="0"/>
    <x v="0"/>
    <x v="0"/>
    <x v="0"/>
    <x v="0"/>
    <x v="1"/>
    <x v="2"/>
    <x v="1"/>
    <x v="0"/>
    <x v="0"/>
    <x v="0"/>
    <x v="0"/>
    <x v="0"/>
    <x v="0"/>
    <x v="0"/>
    <x v="0"/>
  </r>
  <r>
    <s v="December 2012"/>
    <n v="68"/>
    <x v="3"/>
    <x v="10"/>
    <x v="0"/>
    <x v="0"/>
    <x v="4"/>
    <x v="0"/>
    <x v="0"/>
    <x v="0"/>
    <x v="0"/>
    <x v="0"/>
    <x v="2"/>
    <x v="2"/>
    <x v="9"/>
    <x v="0"/>
    <x v="0"/>
    <x v="9"/>
    <x v="0"/>
    <x v="0"/>
    <x v="6"/>
    <x v="0"/>
    <x v="0"/>
  </r>
  <r>
    <s v="December 2012"/>
    <n v="68"/>
    <x v="3"/>
    <x v="11"/>
    <x v="0"/>
    <x v="0"/>
    <x v="2"/>
    <x v="0"/>
    <x v="0"/>
    <x v="0"/>
    <x v="0"/>
    <x v="0"/>
    <x v="2"/>
    <x v="2"/>
    <x v="9"/>
    <x v="0"/>
    <x v="0"/>
    <x v="0"/>
    <x v="0"/>
    <x v="0"/>
    <x v="6"/>
    <x v="0"/>
    <x v="0"/>
  </r>
  <r>
    <s v="December 2012"/>
    <n v="68"/>
    <x v="3"/>
    <x v="12"/>
    <x v="0"/>
    <x v="0"/>
    <x v="0"/>
    <x v="0"/>
    <x v="0"/>
    <x v="0"/>
    <x v="0"/>
    <x v="0"/>
    <x v="2"/>
    <x v="2"/>
    <x v="9"/>
    <x v="0"/>
    <x v="0"/>
    <x v="0"/>
    <x v="0"/>
    <x v="0"/>
    <x v="6"/>
    <x v="0"/>
    <x v="0"/>
  </r>
  <r>
    <s v="December 2012"/>
    <n v="68"/>
    <x v="3"/>
    <x v="13"/>
    <x v="0"/>
    <x v="0"/>
    <x v="1"/>
    <x v="0"/>
    <x v="0"/>
    <x v="0"/>
    <x v="0"/>
    <x v="0"/>
    <x v="2"/>
    <x v="2"/>
    <x v="9"/>
    <x v="0"/>
    <x v="0"/>
    <x v="2"/>
    <x v="0"/>
    <x v="0"/>
    <x v="6"/>
    <x v="0"/>
    <x v="0"/>
  </r>
  <r>
    <s v="December 2012"/>
    <n v="68"/>
    <x v="3"/>
    <x v="14"/>
    <x v="0"/>
    <x v="0"/>
    <x v="2"/>
    <x v="0"/>
    <x v="0"/>
    <x v="0"/>
    <x v="0"/>
    <x v="0"/>
    <x v="2"/>
    <x v="2"/>
    <x v="9"/>
    <x v="0"/>
    <x v="1"/>
    <x v="3"/>
    <x v="0"/>
    <x v="0"/>
    <x v="6"/>
    <x v="0"/>
    <x v="0"/>
  </r>
  <r>
    <s v="December 2012"/>
    <n v="68"/>
    <x v="3"/>
    <x v="15"/>
    <x v="0"/>
    <x v="0"/>
    <x v="1"/>
    <x v="0"/>
    <x v="0"/>
    <x v="0"/>
    <x v="0"/>
    <x v="0"/>
    <x v="2"/>
    <x v="2"/>
    <x v="9"/>
    <x v="0"/>
    <x v="0"/>
    <x v="2"/>
    <x v="0"/>
    <x v="0"/>
    <x v="6"/>
    <x v="0"/>
    <x v="0"/>
  </r>
  <r>
    <s v="December 2012"/>
    <n v="68"/>
    <x v="3"/>
    <x v="16"/>
    <x v="0"/>
    <x v="0"/>
    <x v="1"/>
    <x v="0"/>
    <x v="0"/>
    <x v="0"/>
    <x v="0"/>
    <x v="0"/>
    <x v="3"/>
    <x v="0"/>
    <x v="0"/>
    <x v="1"/>
    <x v="1"/>
    <x v="2"/>
    <x v="0"/>
    <x v="0"/>
    <x v="4"/>
    <x v="0"/>
    <x v="0"/>
  </r>
  <r>
    <s v="December 2012"/>
    <n v="68"/>
    <x v="3"/>
    <x v="17"/>
    <x v="0"/>
    <x v="0"/>
    <x v="0"/>
    <x v="0"/>
    <x v="0"/>
    <x v="0"/>
    <x v="0"/>
    <x v="0"/>
    <x v="3"/>
    <x v="0"/>
    <x v="0"/>
    <x v="0"/>
    <x v="0"/>
    <x v="0"/>
    <x v="0"/>
    <x v="0"/>
    <x v="4"/>
    <x v="0"/>
    <x v="0"/>
  </r>
  <r>
    <s v="December 2012"/>
    <n v="68"/>
    <x v="3"/>
    <x v="18"/>
    <x v="0"/>
    <x v="0"/>
    <x v="2"/>
    <x v="0"/>
    <x v="0"/>
    <x v="0"/>
    <x v="0"/>
    <x v="0"/>
    <x v="3"/>
    <x v="0"/>
    <x v="0"/>
    <x v="0"/>
    <x v="0"/>
    <x v="2"/>
    <x v="0"/>
    <x v="0"/>
    <x v="4"/>
    <x v="0"/>
    <x v="0"/>
  </r>
  <r>
    <s v="December 2012"/>
    <n v="68"/>
    <x v="3"/>
    <x v="19"/>
    <x v="0"/>
    <x v="0"/>
    <x v="4"/>
    <x v="0"/>
    <x v="0"/>
    <x v="0"/>
    <x v="0"/>
    <x v="0"/>
    <x v="3"/>
    <x v="0"/>
    <x v="0"/>
    <x v="0"/>
    <x v="1"/>
    <x v="2"/>
    <x v="0"/>
    <x v="0"/>
    <x v="4"/>
    <x v="0"/>
    <x v="0"/>
  </r>
  <r>
    <s v="December 2012"/>
    <n v="68"/>
    <x v="3"/>
    <x v="20"/>
    <x v="0"/>
    <x v="0"/>
    <x v="2"/>
    <x v="0"/>
    <x v="0"/>
    <x v="0"/>
    <x v="0"/>
    <x v="0"/>
    <x v="3"/>
    <x v="0"/>
    <x v="0"/>
    <x v="0"/>
    <x v="0"/>
    <x v="2"/>
    <x v="0"/>
    <x v="0"/>
    <x v="4"/>
    <x v="0"/>
    <x v="0"/>
  </r>
  <r>
    <s v="December 2012"/>
    <n v="68"/>
    <x v="3"/>
    <x v="21"/>
    <x v="0"/>
    <x v="0"/>
    <x v="3"/>
    <x v="0"/>
    <x v="0"/>
    <x v="0"/>
    <x v="0"/>
    <x v="0"/>
    <x v="3"/>
    <x v="0"/>
    <x v="0"/>
    <x v="0"/>
    <x v="1"/>
    <x v="1"/>
    <x v="0"/>
    <x v="0"/>
    <x v="4"/>
    <x v="0"/>
    <x v="0"/>
  </r>
  <r>
    <s v="December 2012"/>
    <n v="68"/>
    <x v="3"/>
    <x v="22"/>
    <x v="0"/>
    <x v="0"/>
    <x v="1"/>
    <x v="0"/>
    <x v="0"/>
    <x v="0"/>
    <x v="0"/>
    <x v="0"/>
    <x v="3"/>
    <x v="0"/>
    <x v="0"/>
    <x v="16"/>
    <x v="1"/>
    <x v="10"/>
    <x v="0"/>
    <x v="0"/>
    <x v="4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June 2013"/>
    <n v="69"/>
    <x v="0"/>
    <x v="0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s v="June 2013"/>
    <n v="69"/>
    <x v="0"/>
    <x v="1"/>
    <x v="0"/>
    <x v="0"/>
    <x v="0"/>
    <x v="0"/>
    <x v="0"/>
    <x v="0"/>
    <x v="0"/>
    <x v="1"/>
    <x v="4"/>
    <x v="3"/>
    <x v="7"/>
    <x v="4"/>
    <x v="22"/>
    <x v="4"/>
    <x v="0"/>
    <x v="0"/>
    <x v="0"/>
    <x v="0"/>
    <x v="0"/>
  </r>
  <r>
    <s v="June 2013"/>
    <n v="69"/>
    <x v="0"/>
    <x v="2"/>
    <x v="0"/>
    <x v="0"/>
    <x v="3"/>
    <x v="0"/>
    <x v="0"/>
    <x v="0"/>
    <x v="0"/>
    <x v="1"/>
    <x v="4"/>
    <x v="3"/>
    <x v="7"/>
    <x v="7"/>
    <x v="22"/>
    <x v="4"/>
    <x v="3"/>
    <x v="0"/>
    <x v="0"/>
    <x v="0"/>
    <x v="0"/>
  </r>
  <r>
    <s v="June 2013"/>
    <n v="69"/>
    <x v="0"/>
    <x v="3"/>
    <x v="0"/>
    <x v="0"/>
    <x v="3"/>
    <x v="0"/>
    <x v="0"/>
    <x v="0"/>
    <x v="0"/>
    <x v="1"/>
    <x v="4"/>
    <x v="3"/>
    <x v="7"/>
    <x v="9"/>
    <x v="14"/>
    <x v="4"/>
    <x v="2"/>
    <x v="0"/>
    <x v="0"/>
    <x v="0"/>
    <x v="0"/>
  </r>
  <r>
    <s v="June 2013"/>
    <n v="69"/>
    <x v="0"/>
    <x v="4"/>
    <x v="0"/>
    <x v="0"/>
    <x v="1"/>
    <x v="0"/>
    <x v="0"/>
    <x v="0"/>
    <x v="0"/>
    <x v="1"/>
    <x v="4"/>
    <x v="3"/>
    <x v="7"/>
    <x v="20"/>
    <x v="22"/>
    <x v="4"/>
    <x v="3"/>
    <x v="0"/>
    <x v="0"/>
    <x v="0"/>
    <x v="0"/>
  </r>
  <r>
    <s v="June 2013"/>
    <n v="69"/>
    <x v="0"/>
    <x v="5"/>
    <x v="0"/>
    <x v="0"/>
    <x v="0"/>
    <x v="0"/>
    <x v="0"/>
    <x v="0"/>
    <x v="0"/>
    <x v="1"/>
    <x v="4"/>
    <x v="3"/>
    <x v="7"/>
    <x v="10"/>
    <x v="13"/>
    <x v="4"/>
    <x v="0"/>
    <x v="0"/>
    <x v="0"/>
    <x v="0"/>
    <x v="0"/>
  </r>
  <r>
    <s v="June 2013"/>
    <n v="69"/>
    <x v="0"/>
    <x v="6"/>
    <x v="0"/>
    <x v="0"/>
    <x v="4"/>
    <x v="0"/>
    <x v="0"/>
    <x v="0"/>
    <x v="0"/>
    <x v="1"/>
    <x v="4"/>
    <x v="3"/>
    <x v="7"/>
    <x v="9"/>
    <x v="14"/>
    <x v="4"/>
    <x v="1"/>
    <x v="0"/>
    <x v="0"/>
    <x v="0"/>
    <x v="0"/>
  </r>
  <r>
    <s v="June 2013"/>
    <n v="69"/>
    <x v="0"/>
    <x v="7"/>
    <x v="0"/>
    <x v="0"/>
    <x v="1"/>
    <x v="0"/>
    <x v="0"/>
    <x v="0"/>
    <x v="0"/>
    <x v="1"/>
    <x v="4"/>
    <x v="3"/>
    <x v="7"/>
    <x v="10"/>
    <x v="7"/>
    <x v="4"/>
    <x v="0"/>
    <x v="0"/>
    <x v="0"/>
    <x v="0"/>
    <x v="0"/>
  </r>
  <r>
    <s v="June 2013"/>
    <n v="69"/>
    <x v="0"/>
    <x v="8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s v="June 2013"/>
    <n v="69"/>
    <x v="0"/>
    <x v="9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s v="June 2013"/>
    <n v="69"/>
    <x v="0"/>
    <x v="10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s v="June 2013"/>
    <n v="69"/>
    <x v="0"/>
    <x v="11"/>
    <x v="0"/>
    <x v="0"/>
    <x v="2"/>
    <x v="0"/>
    <x v="0"/>
    <x v="0"/>
    <x v="0"/>
    <x v="1"/>
    <x v="4"/>
    <x v="3"/>
    <x v="7"/>
    <x v="6"/>
    <x v="22"/>
    <x v="4"/>
    <x v="1"/>
    <x v="0"/>
    <x v="0"/>
    <x v="0"/>
    <x v="0"/>
  </r>
  <r>
    <s v="June 2013"/>
    <n v="69"/>
    <x v="0"/>
    <x v="12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s v="June 2013"/>
    <n v="69"/>
    <x v="0"/>
    <x v="13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s v="June 2013"/>
    <n v="69"/>
    <x v="0"/>
    <x v="14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s v="June 2013"/>
    <n v="69"/>
    <x v="0"/>
    <x v="15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s v="June 2013"/>
    <n v="69"/>
    <x v="0"/>
    <x v="16"/>
    <x v="0"/>
    <x v="0"/>
    <x v="1"/>
    <x v="0"/>
    <x v="0"/>
    <x v="0"/>
    <x v="0"/>
    <x v="1"/>
    <x v="4"/>
    <x v="3"/>
    <x v="7"/>
    <x v="8"/>
    <x v="5"/>
    <x v="4"/>
    <x v="3"/>
    <x v="0"/>
    <x v="0"/>
    <x v="0"/>
    <x v="0"/>
  </r>
  <r>
    <s v="June 2013"/>
    <n v="69"/>
    <x v="0"/>
    <x v="17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s v="June 2013"/>
    <n v="69"/>
    <x v="0"/>
    <x v="18"/>
    <x v="0"/>
    <x v="0"/>
    <x v="2"/>
    <x v="0"/>
    <x v="0"/>
    <x v="0"/>
    <x v="0"/>
    <x v="1"/>
    <x v="4"/>
    <x v="3"/>
    <x v="7"/>
    <x v="9"/>
    <x v="14"/>
    <x v="4"/>
    <x v="3"/>
    <x v="0"/>
    <x v="0"/>
    <x v="0"/>
    <x v="0"/>
  </r>
  <r>
    <s v="June 2013"/>
    <n v="69"/>
    <x v="0"/>
    <x v="19"/>
    <x v="0"/>
    <x v="0"/>
    <x v="4"/>
    <x v="0"/>
    <x v="0"/>
    <x v="0"/>
    <x v="0"/>
    <x v="1"/>
    <x v="4"/>
    <x v="3"/>
    <x v="7"/>
    <x v="7"/>
    <x v="22"/>
    <x v="4"/>
    <x v="4"/>
    <x v="0"/>
    <x v="0"/>
    <x v="0"/>
    <x v="0"/>
  </r>
  <r>
    <s v="June 2013"/>
    <n v="69"/>
    <x v="0"/>
    <x v="20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June 2013"/>
    <n v="69"/>
    <x v="0"/>
    <x v="21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s v="June 2013"/>
    <n v="69"/>
    <x v="0"/>
    <x v="22"/>
    <x v="0"/>
    <x v="0"/>
    <x v="0"/>
    <x v="0"/>
    <x v="0"/>
    <x v="0"/>
    <x v="0"/>
    <x v="1"/>
    <x v="4"/>
    <x v="3"/>
    <x v="7"/>
    <x v="4"/>
    <x v="12"/>
    <x v="4"/>
    <x v="0"/>
    <x v="0"/>
    <x v="0"/>
    <x v="0"/>
    <x v="0"/>
  </r>
  <r>
    <s v="June 2013"/>
    <n v="69"/>
    <x v="0"/>
    <x v="23"/>
    <x v="0"/>
    <x v="0"/>
    <x v="1"/>
    <x v="0"/>
    <x v="0"/>
    <x v="0"/>
    <x v="0"/>
    <x v="1"/>
    <x v="4"/>
    <x v="3"/>
    <x v="7"/>
    <x v="7"/>
    <x v="22"/>
    <x v="4"/>
    <x v="3"/>
    <x v="0"/>
    <x v="0"/>
    <x v="0"/>
    <x v="0"/>
  </r>
  <r>
    <s v="June 2013"/>
    <n v="69"/>
    <x v="0"/>
    <x v="24"/>
    <x v="0"/>
    <x v="0"/>
    <x v="4"/>
    <x v="0"/>
    <x v="0"/>
    <x v="0"/>
    <x v="0"/>
    <x v="1"/>
    <x v="4"/>
    <x v="3"/>
    <x v="7"/>
    <x v="9"/>
    <x v="6"/>
    <x v="4"/>
    <x v="0"/>
    <x v="0"/>
    <x v="0"/>
    <x v="0"/>
    <x v="0"/>
  </r>
  <r>
    <s v="June 2013"/>
    <n v="69"/>
    <x v="1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  <x v="0"/>
  </r>
  <r>
    <s v="June 2013"/>
    <n v="69"/>
    <x v="1"/>
    <x v="1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</r>
  <r>
    <s v="June 2013"/>
    <n v="69"/>
    <x v="1"/>
    <x v="2"/>
    <x v="0"/>
    <x v="0"/>
    <x v="2"/>
    <x v="0"/>
    <x v="0"/>
    <x v="0"/>
    <x v="0"/>
    <x v="0"/>
    <x v="0"/>
    <x v="0"/>
    <x v="0"/>
    <x v="0"/>
    <x v="0"/>
    <x v="2"/>
    <x v="0"/>
    <x v="0"/>
    <x v="0"/>
    <x v="0"/>
    <x v="0"/>
  </r>
  <r>
    <s v="June 2013"/>
    <n v="69"/>
    <x v="1"/>
    <x v="3"/>
    <x v="0"/>
    <x v="0"/>
    <x v="1"/>
    <x v="0"/>
    <x v="0"/>
    <x v="0"/>
    <x v="0"/>
    <x v="0"/>
    <x v="0"/>
    <x v="0"/>
    <x v="0"/>
    <x v="0"/>
    <x v="1"/>
    <x v="3"/>
    <x v="0"/>
    <x v="0"/>
    <x v="0"/>
    <x v="0"/>
    <x v="0"/>
  </r>
  <r>
    <s v="June 2013"/>
    <n v="69"/>
    <x v="1"/>
    <x v="4"/>
    <x v="0"/>
    <x v="0"/>
    <x v="3"/>
    <x v="0"/>
    <x v="0"/>
    <x v="0"/>
    <x v="0"/>
    <x v="0"/>
    <x v="0"/>
    <x v="0"/>
    <x v="0"/>
    <x v="0"/>
    <x v="0"/>
    <x v="1"/>
    <x v="0"/>
    <x v="0"/>
    <x v="0"/>
    <x v="0"/>
    <x v="0"/>
  </r>
  <r>
    <s v="June 2013"/>
    <n v="69"/>
    <x v="1"/>
    <x v="5"/>
    <x v="0"/>
    <x v="0"/>
    <x v="4"/>
    <x v="0"/>
    <x v="0"/>
    <x v="0"/>
    <x v="0"/>
    <x v="0"/>
    <x v="1"/>
    <x v="2"/>
    <x v="1"/>
    <x v="1"/>
    <x v="1"/>
    <x v="2"/>
    <x v="0"/>
    <x v="0"/>
    <x v="0"/>
    <x v="0"/>
    <x v="0"/>
  </r>
  <r>
    <s v="June 2013"/>
    <n v="69"/>
    <x v="1"/>
    <x v="6"/>
    <x v="0"/>
    <x v="0"/>
    <x v="2"/>
    <x v="0"/>
    <x v="0"/>
    <x v="0"/>
    <x v="0"/>
    <x v="0"/>
    <x v="1"/>
    <x v="2"/>
    <x v="1"/>
    <x v="0"/>
    <x v="0"/>
    <x v="1"/>
    <x v="0"/>
    <x v="0"/>
    <x v="0"/>
    <x v="0"/>
    <x v="0"/>
  </r>
  <r>
    <s v="June 2013"/>
    <n v="69"/>
    <x v="1"/>
    <x v="7"/>
    <x v="0"/>
    <x v="0"/>
    <x v="1"/>
    <x v="0"/>
    <x v="0"/>
    <x v="0"/>
    <x v="0"/>
    <x v="0"/>
    <x v="1"/>
    <x v="2"/>
    <x v="1"/>
    <x v="0"/>
    <x v="0"/>
    <x v="1"/>
    <x v="0"/>
    <x v="0"/>
    <x v="0"/>
    <x v="0"/>
    <x v="0"/>
  </r>
  <r>
    <s v="June 2013"/>
    <n v="69"/>
    <x v="1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  <x v="0"/>
  </r>
  <r>
    <s v="June 2013"/>
    <n v="69"/>
    <x v="1"/>
    <x v="9"/>
    <x v="0"/>
    <x v="0"/>
    <x v="1"/>
    <x v="0"/>
    <x v="0"/>
    <x v="0"/>
    <x v="0"/>
    <x v="0"/>
    <x v="1"/>
    <x v="2"/>
    <x v="1"/>
    <x v="0"/>
    <x v="0"/>
    <x v="0"/>
    <x v="0"/>
    <x v="0"/>
    <x v="0"/>
    <x v="0"/>
    <x v="0"/>
  </r>
  <r>
    <s v="June 2013"/>
    <n v="69"/>
    <x v="1"/>
    <x v="10"/>
    <x v="0"/>
    <x v="0"/>
    <x v="0"/>
    <x v="0"/>
    <x v="0"/>
    <x v="0"/>
    <x v="0"/>
    <x v="0"/>
    <x v="1"/>
    <x v="2"/>
    <x v="1"/>
    <x v="0"/>
    <x v="0"/>
    <x v="1"/>
    <x v="0"/>
    <x v="0"/>
    <x v="0"/>
    <x v="0"/>
    <x v="0"/>
  </r>
  <r>
    <s v="June 2013"/>
    <n v="69"/>
    <x v="1"/>
    <x v="11"/>
    <x v="0"/>
    <x v="0"/>
    <x v="0"/>
    <x v="0"/>
    <x v="0"/>
    <x v="0"/>
    <x v="0"/>
    <x v="0"/>
    <x v="2"/>
    <x v="0"/>
    <x v="9"/>
    <x v="1"/>
    <x v="1"/>
    <x v="2"/>
    <x v="0"/>
    <x v="0"/>
    <x v="0"/>
    <x v="0"/>
    <x v="0"/>
  </r>
  <r>
    <s v="June 2013"/>
    <n v="69"/>
    <x v="1"/>
    <x v="12"/>
    <x v="0"/>
    <x v="0"/>
    <x v="3"/>
    <x v="0"/>
    <x v="0"/>
    <x v="0"/>
    <x v="0"/>
    <x v="0"/>
    <x v="2"/>
    <x v="0"/>
    <x v="9"/>
    <x v="0"/>
    <x v="0"/>
    <x v="0"/>
    <x v="0"/>
    <x v="0"/>
    <x v="0"/>
    <x v="0"/>
    <x v="0"/>
  </r>
  <r>
    <s v="June 2013"/>
    <n v="69"/>
    <x v="1"/>
    <x v="13"/>
    <x v="0"/>
    <x v="0"/>
    <x v="1"/>
    <x v="0"/>
    <x v="0"/>
    <x v="0"/>
    <x v="0"/>
    <x v="0"/>
    <x v="2"/>
    <x v="0"/>
    <x v="9"/>
    <x v="0"/>
    <x v="0"/>
    <x v="2"/>
    <x v="0"/>
    <x v="0"/>
    <x v="0"/>
    <x v="0"/>
    <x v="0"/>
  </r>
  <r>
    <s v="June 2013"/>
    <n v="69"/>
    <x v="1"/>
    <x v="14"/>
    <x v="0"/>
    <x v="0"/>
    <x v="0"/>
    <x v="0"/>
    <x v="0"/>
    <x v="0"/>
    <x v="0"/>
    <x v="0"/>
    <x v="2"/>
    <x v="0"/>
    <x v="9"/>
    <x v="0"/>
    <x v="0"/>
    <x v="2"/>
    <x v="0"/>
    <x v="0"/>
    <x v="0"/>
    <x v="0"/>
    <x v="0"/>
  </r>
  <r>
    <s v="June 2013"/>
    <n v="69"/>
    <x v="1"/>
    <x v="15"/>
    <x v="0"/>
    <x v="0"/>
    <x v="3"/>
    <x v="0"/>
    <x v="0"/>
    <x v="0"/>
    <x v="0"/>
    <x v="0"/>
    <x v="2"/>
    <x v="0"/>
    <x v="9"/>
    <x v="0"/>
    <x v="1"/>
    <x v="2"/>
    <x v="0"/>
    <x v="0"/>
    <x v="0"/>
    <x v="0"/>
    <x v="0"/>
  </r>
  <r>
    <s v="June 2013"/>
    <n v="69"/>
    <x v="1"/>
    <x v="16"/>
    <x v="0"/>
    <x v="0"/>
    <x v="4"/>
    <x v="0"/>
    <x v="0"/>
    <x v="0"/>
    <x v="0"/>
    <x v="0"/>
    <x v="2"/>
    <x v="0"/>
    <x v="9"/>
    <x v="18"/>
    <x v="1"/>
    <x v="10"/>
    <x v="0"/>
    <x v="0"/>
    <x v="0"/>
    <x v="0"/>
    <x v="0"/>
  </r>
  <r>
    <s v="June 2013"/>
    <n v="69"/>
    <x v="1"/>
    <x v="17"/>
    <x v="0"/>
    <x v="0"/>
    <x v="3"/>
    <x v="0"/>
    <x v="0"/>
    <x v="0"/>
    <x v="0"/>
    <x v="0"/>
    <x v="3"/>
    <x v="2"/>
    <x v="1"/>
    <x v="1"/>
    <x v="1"/>
    <x v="2"/>
    <x v="0"/>
    <x v="0"/>
    <x v="0"/>
    <x v="0"/>
    <x v="0"/>
  </r>
  <r>
    <s v="June 2013"/>
    <n v="69"/>
    <x v="1"/>
    <x v="18"/>
    <x v="0"/>
    <x v="0"/>
    <x v="2"/>
    <x v="0"/>
    <x v="0"/>
    <x v="0"/>
    <x v="0"/>
    <x v="0"/>
    <x v="3"/>
    <x v="2"/>
    <x v="1"/>
    <x v="0"/>
    <x v="1"/>
    <x v="3"/>
    <x v="0"/>
    <x v="0"/>
    <x v="0"/>
    <x v="0"/>
    <x v="0"/>
  </r>
  <r>
    <s v="June 2013"/>
    <n v="69"/>
    <x v="1"/>
    <x v="19"/>
    <x v="0"/>
    <x v="0"/>
    <x v="0"/>
    <x v="0"/>
    <x v="0"/>
    <x v="0"/>
    <x v="0"/>
    <x v="0"/>
    <x v="3"/>
    <x v="2"/>
    <x v="1"/>
    <x v="0"/>
    <x v="0"/>
    <x v="2"/>
    <x v="0"/>
    <x v="0"/>
    <x v="0"/>
    <x v="0"/>
    <x v="0"/>
  </r>
  <r>
    <s v="June 2013"/>
    <n v="69"/>
    <x v="1"/>
    <x v="20"/>
    <x v="0"/>
    <x v="0"/>
    <x v="1"/>
    <x v="0"/>
    <x v="0"/>
    <x v="0"/>
    <x v="0"/>
    <x v="0"/>
    <x v="3"/>
    <x v="2"/>
    <x v="1"/>
    <x v="0"/>
    <x v="0"/>
    <x v="11"/>
    <x v="0"/>
    <x v="0"/>
    <x v="0"/>
    <x v="0"/>
    <x v="0"/>
  </r>
  <r>
    <s v="June 2013"/>
    <n v="69"/>
    <x v="1"/>
    <x v="21"/>
    <x v="0"/>
    <x v="0"/>
    <x v="3"/>
    <x v="0"/>
    <x v="0"/>
    <x v="0"/>
    <x v="0"/>
    <x v="0"/>
    <x v="3"/>
    <x v="2"/>
    <x v="1"/>
    <x v="0"/>
    <x v="1"/>
    <x v="3"/>
    <x v="0"/>
    <x v="0"/>
    <x v="0"/>
    <x v="0"/>
    <x v="0"/>
  </r>
  <r>
    <s v="June 2013"/>
    <n v="69"/>
    <x v="1"/>
    <x v="22"/>
    <x v="0"/>
    <x v="0"/>
    <x v="4"/>
    <x v="0"/>
    <x v="0"/>
    <x v="0"/>
    <x v="0"/>
    <x v="0"/>
    <x v="3"/>
    <x v="2"/>
    <x v="1"/>
    <x v="3"/>
    <x v="0"/>
    <x v="10"/>
    <x v="0"/>
    <x v="0"/>
    <x v="0"/>
    <x v="0"/>
    <x v="0"/>
  </r>
  <r>
    <s v="June 2013"/>
    <n v="69"/>
    <x v="2"/>
    <x v="0"/>
    <x v="0"/>
    <x v="0"/>
    <x v="0"/>
    <x v="0"/>
    <x v="0"/>
    <x v="0"/>
    <x v="0"/>
    <x v="2"/>
    <x v="0"/>
    <x v="3"/>
    <x v="6"/>
    <x v="12"/>
    <x v="15"/>
    <x v="6"/>
    <x v="0"/>
    <x v="0"/>
    <x v="0"/>
    <x v="0"/>
    <x v="0"/>
  </r>
  <r>
    <s v="June 2013"/>
    <n v="69"/>
    <x v="2"/>
    <x v="1"/>
    <x v="0"/>
    <x v="0"/>
    <x v="4"/>
    <x v="0"/>
    <x v="0"/>
    <x v="0"/>
    <x v="0"/>
    <x v="2"/>
    <x v="0"/>
    <x v="3"/>
    <x v="6"/>
    <x v="13"/>
    <x v="23"/>
    <x v="6"/>
    <x v="0"/>
    <x v="0"/>
    <x v="0"/>
    <x v="0"/>
    <x v="0"/>
  </r>
  <r>
    <s v="June 2013"/>
    <n v="69"/>
    <x v="2"/>
    <x v="2"/>
    <x v="0"/>
    <x v="0"/>
    <x v="1"/>
    <x v="0"/>
    <x v="0"/>
    <x v="0"/>
    <x v="0"/>
    <x v="2"/>
    <x v="0"/>
    <x v="3"/>
    <x v="6"/>
    <x v="13"/>
    <x v="24"/>
    <x v="6"/>
    <x v="0"/>
    <x v="0"/>
    <x v="0"/>
    <x v="0"/>
    <x v="0"/>
  </r>
  <r>
    <s v="June 2013"/>
    <n v="69"/>
    <x v="2"/>
    <x v="3"/>
    <x v="0"/>
    <x v="0"/>
    <x v="0"/>
    <x v="0"/>
    <x v="0"/>
    <x v="0"/>
    <x v="0"/>
    <x v="2"/>
    <x v="0"/>
    <x v="3"/>
    <x v="6"/>
    <x v="12"/>
    <x v="15"/>
    <x v="6"/>
    <x v="0"/>
    <x v="0"/>
    <x v="0"/>
    <x v="0"/>
    <x v="0"/>
  </r>
  <r>
    <s v="June 2013"/>
    <n v="69"/>
    <x v="2"/>
    <x v="4"/>
    <x v="0"/>
    <x v="0"/>
    <x v="3"/>
    <x v="0"/>
    <x v="0"/>
    <x v="0"/>
    <x v="0"/>
    <x v="2"/>
    <x v="0"/>
    <x v="3"/>
    <x v="6"/>
    <x v="13"/>
    <x v="21"/>
    <x v="6"/>
    <x v="0"/>
    <x v="0"/>
    <x v="0"/>
    <x v="0"/>
    <x v="0"/>
  </r>
  <r>
    <s v="June 2013"/>
    <n v="69"/>
    <x v="2"/>
    <x v="5"/>
    <x v="0"/>
    <x v="0"/>
    <x v="3"/>
    <x v="0"/>
    <x v="0"/>
    <x v="0"/>
    <x v="0"/>
    <x v="2"/>
    <x v="0"/>
    <x v="3"/>
    <x v="6"/>
    <x v="14"/>
    <x v="17"/>
    <x v="6"/>
    <x v="0"/>
    <x v="0"/>
    <x v="0"/>
    <x v="0"/>
    <x v="0"/>
  </r>
  <r>
    <s v="June 2013"/>
    <n v="69"/>
    <x v="2"/>
    <x v="6"/>
    <x v="0"/>
    <x v="0"/>
    <x v="4"/>
    <x v="0"/>
    <x v="0"/>
    <x v="0"/>
    <x v="0"/>
    <x v="2"/>
    <x v="0"/>
    <x v="3"/>
    <x v="6"/>
    <x v="13"/>
    <x v="21"/>
    <x v="6"/>
    <x v="0"/>
    <x v="0"/>
    <x v="0"/>
    <x v="0"/>
    <x v="0"/>
  </r>
  <r>
    <s v="June 2013"/>
    <n v="69"/>
    <x v="2"/>
    <x v="7"/>
    <x v="0"/>
    <x v="0"/>
    <x v="0"/>
    <x v="0"/>
    <x v="0"/>
    <x v="0"/>
    <x v="0"/>
    <x v="2"/>
    <x v="1"/>
    <x v="3"/>
    <x v="3"/>
    <x v="13"/>
    <x v="20"/>
    <x v="6"/>
    <x v="0"/>
    <x v="0"/>
    <x v="0"/>
    <x v="0"/>
    <x v="0"/>
  </r>
  <r>
    <s v="June 2013"/>
    <n v="69"/>
    <x v="2"/>
    <x v="8"/>
    <x v="0"/>
    <x v="0"/>
    <x v="4"/>
    <x v="0"/>
    <x v="0"/>
    <x v="0"/>
    <x v="0"/>
    <x v="2"/>
    <x v="1"/>
    <x v="3"/>
    <x v="3"/>
    <x v="13"/>
    <x v="18"/>
    <x v="6"/>
    <x v="0"/>
    <x v="0"/>
    <x v="0"/>
    <x v="0"/>
    <x v="0"/>
  </r>
  <r>
    <s v="June 2013"/>
    <n v="69"/>
    <x v="2"/>
    <x v="9"/>
    <x v="0"/>
    <x v="0"/>
    <x v="2"/>
    <x v="0"/>
    <x v="0"/>
    <x v="0"/>
    <x v="0"/>
    <x v="2"/>
    <x v="1"/>
    <x v="3"/>
    <x v="3"/>
    <x v="14"/>
    <x v="17"/>
    <x v="6"/>
    <x v="0"/>
    <x v="0"/>
    <x v="0"/>
    <x v="0"/>
    <x v="0"/>
  </r>
  <r>
    <s v="June 2013"/>
    <n v="69"/>
    <x v="2"/>
    <x v="10"/>
    <x v="0"/>
    <x v="0"/>
    <x v="1"/>
    <x v="0"/>
    <x v="0"/>
    <x v="0"/>
    <x v="0"/>
    <x v="2"/>
    <x v="1"/>
    <x v="3"/>
    <x v="3"/>
    <x v="12"/>
    <x v="15"/>
    <x v="6"/>
    <x v="0"/>
    <x v="0"/>
    <x v="0"/>
    <x v="0"/>
    <x v="0"/>
  </r>
  <r>
    <s v="June 2013"/>
    <n v="69"/>
    <x v="2"/>
    <x v="11"/>
    <x v="0"/>
    <x v="0"/>
    <x v="3"/>
    <x v="0"/>
    <x v="0"/>
    <x v="0"/>
    <x v="0"/>
    <x v="2"/>
    <x v="1"/>
    <x v="3"/>
    <x v="3"/>
    <x v="12"/>
    <x v="16"/>
    <x v="6"/>
    <x v="0"/>
    <x v="0"/>
    <x v="0"/>
    <x v="0"/>
    <x v="0"/>
  </r>
  <r>
    <s v="June 2013"/>
    <n v="69"/>
    <x v="2"/>
    <x v="12"/>
    <x v="0"/>
    <x v="0"/>
    <x v="4"/>
    <x v="0"/>
    <x v="0"/>
    <x v="0"/>
    <x v="0"/>
    <x v="2"/>
    <x v="1"/>
    <x v="3"/>
    <x v="3"/>
    <x v="13"/>
    <x v="23"/>
    <x v="6"/>
    <x v="0"/>
    <x v="0"/>
    <x v="0"/>
    <x v="0"/>
    <x v="0"/>
  </r>
  <r>
    <s v="June 2013"/>
    <n v="69"/>
    <x v="2"/>
    <x v="13"/>
    <x v="0"/>
    <x v="0"/>
    <x v="0"/>
    <x v="0"/>
    <x v="0"/>
    <x v="0"/>
    <x v="0"/>
    <x v="2"/>
    <x v="1"/>
    <x v="3"/>
    <x v="3"/>
    <x v="12"/>
    <x v="16"/>
    <x v="6"/>
    <x v="0"/>
    <x v="0"/>
    <x v="0"/>
    <x v="0"/>
    <x v="0"/>
  </r>
  <r>
    <s v="June 2013"/>
    <n v="69"/>
    <x v="2"/>
    <x v="14"/>
    <x v="0"/>
    <x v="0"/>
    <x v="1"/>
    <x v="0"/>
    <x v="0"/>
    <x v="0"/>
    <x v="0"/>
    <x v="2"/>
    <x v="2"/>
    <x v="3"/>
    <x v="5"/>
    <x v="12"/>
    <x v="15"/>
    <x v="7"/>
    <x v="0"/>
    <x v="0"/>
    <x v="0"/>
    <x v="0"/>
    <x v="0"/>
  </r>
  <r>
    <s v="June 2013"/>
    <n v="69"/>
    <x v="2"/>
    <x v="15"/>
    <x v="0"/>
    <x v="0"/>
    <x v="4"/>
    <x v="0"/>
    <x v="0"/>
    <x v="0"/>
    <x v="0"/>
    <x v="2"/>
    <x v="2"/>
    <x v="3"/>
    <x v="5"/>
    <x v="14"/>
    <x v="17"/>
    <x v="7"/>
    <x v="0"/>
    <x v="0"/>
    <x v="0"/>
    <x v="0"/>
    <x v="0"/>
  </r>
  <r>
    <s v="June 2013"/>
    <n v="69"/>
    <x v="2"/>
    <x v="16"/>
    <x v="0"/>
    <x v="0"/>
    <x v="2"/>
    <x v="0"/>
    <x v="0"/>
    <x v="0"/>
    <x v="0"/>
    <x v="2"/>
    <x v="2"/>
    <x v="3"/>
    <x v="5"/>
    <x v="13"/>
    <x v="21"/>
    <x v="7"/>
    <x v="0"/>
    <x v="0"/>
    <x v="0"/>
    <x v="0"/>
    <x v="0"/>
  </r>
  <r>
    <s v="June 2013"/>
    <n v="69"/>
    <x v="2"/>
    <x v="17"/>
    <x v="0"/>
    <x v="0"/>
    <x v="4"/>
    <x v="0"/>
    <x v="0"/>
    <x v="0"/>
    <x v="0"/>
    <x v="2"/>
    <x v="2"/>
    <x v="3"/>
    <x v="5"/>
    <x v="12"/>
    <x v="15"/>
    <x v="7"/>
    <x v="0"/>
    <x v="0"/>
    <x v="0"/>
    <x v="0"/>
    <x v="0"/>
  </r>
  <r>
    <s v="June 2013"/>
    <n v="69"/>
    <x v="2"/>
    <x v="18"/>
    <x v="0"/>
    <x v="0"/>
    <x v="0"/>
    <x v="0"/>
    <x v="0"/>
    <x v="0"/>
    <x v="0"/>
    <x v="2"/>
    <x v="2"/>
    <x v="3"/>
    <x v="5"/>
    <x v="14"/>
    <x v="17"/>
    <x v="7"/>
    <x v="0"/>
    <x v="0"/>
    <x v="0"/>
    <x v="0"/>
    <x v="0"/>
  </r>
  <r>
    <s v="June 2013"/>
    <n v="69"/>
    <x v="2"/>
    <x v="19"/>
    <x v="0"/>
    <x v="0"/>
    <x v="3"/>
    <x v="0"/>
    <x v="0"/>
    <x v="0"/>
    <x v="0"/>
    <x v="2"/>
    <x v="2"/>
    <x v="3"/>
    <x v="5"/>
    <x v="12"/>
    <x v="21"/>
    <x v="7"/>
    <x v="0"/>
    <x v="0"/>
    <x v="0"/>
    <x v="0"/>
    <x v="0"/>
  </r>
  <r>
    <s v="June 2013"/>
    <n v="69"/>
    <x v="2"/>
    <x v="20"/>
    <x v="0"/>
    <x v="0"/>
    <x v="3"/>
    <x v="0"/>
    <x v="0"/>
    <x v="0"/>
    <x v="0"/>
    <x v="2"/>
    <x v="2"/>
    <x v="3"/>
    <x v="5"/>
    <x v="12"/>
    <x v="16"/>
    <x v="7"/>
    <x v="0"/>
    <x v="0"/>
    <x v="0"/>
    <x v="0"/>
    <x v="0"/>
  </r>
  <r>
    <s v="June 2013"/>
    <n v="69"/>
    <x v="2"/>
    <x v="21"/>
    <x v="0"/>
    <x v="0"/>
    <x v="4"/>
    <x v="0"/>
    <x v="0"/>
    <x v="0"/>
    <x v="0"/>
    <x v="2"/>
    <x v="3"/>
    <x v="3"/>
    <x v="4"/>
    <x v="12"/>
    <x v="15"/>
    <x v="6"/>
    <x v="0"/>
    <x v="0"/>
    <x v="0"/>
    <x v="0"/>
    <x v="0"/>
  </r>
  <r>
    <s v="June 2013"/>
    <n v="69"/>
    <x v="2"/>
    <x v="22"/>
    <x v="0"/>
    <x v="0"/>
    <x v="0"/>
    <x v="0"/>
    <x v="0"/>
    <x v="0"/>
    <x v="0"/>
    <x v="2"/>
    <x v="3"/>
    <x v="3"/>
    <x v="4"/>
    <x v="14"/>
    <x v="17"/>
    <x v="6"/>
    <x v="0"/>
    <x v="0"/>
    <x v="0"/>
    <x v="0"/>
    <x v="0"/>
  </r>
  <r>
    <s v="June 2013"/>
    <n v="69"/>
    <x v="2"/>
    <x v="23"/>
    <x v="0"/>
    <x v="0"/>
    <x v="3"/>
    <x v="0"/>
    <x v="0"/>
    <x v="0"/>
    <x v="0"/>
    <x v="2"/>
    <x v="3"/>
    <x v="3"/>
    <x v="4"/>
    <x v="13"/>
    <x v="21"/>
    <x v="6"/>
    <x v="0"/>
    <x v="0"/>
    <x v="0"/>
    <x v="0"/>
    <x v="0"/>
  </r>
  <r>
    <s v="June 2013"/>
    <n v="69"/>
    <x v="2"/>
    <x v="24"/>
    <x v="0"/>
    <x v="0"/>
    <x v="0"/>
    <x v="0"/>
    <x v="0"/>
    <x v="0"/>
    <x v="0"/>
    <x v="2"/>
    <x v="3"/>
    <x v="3"/>
    <x v="4"/>
    <x v="13"/>
    <x v="21"/>
    <x v="6"/>
    <x v="0"/>
    <x v="0"/>
    <x v="0"/>
    <x v="0"/>
    <x v="0"/>
  </r>
  <r>
    <s v="June 2013"/>
    <n v="69"/>
    <x v="2"/>
    <x v="25"/>
    <x v="0"/>
    <x v="0"/>
    <x v="2"/>
    <x v="0"/>
    <x v="0"/>
    <x v="0"/>
    <x v="0"/>
    <x v="2"/>
    <x v="3"/>
    <x v="3"/>
    <x v="4"/>
    <x v="13"/>
    <x v="19"/>
    <x v="6"/>
    <x v="0"/>
    <x v="0"/>
    <x v="0"/>
    <x v="0"/>
    <x v="0"/>
  </r>
  <r>
    <s v="June 2013"/>
    <n v="69"/>
    <x v="2"/>
    <x v="26"/>
    <x v="0"/>
    <x v="0"/>
    <x v="1"/>
    <x v="0"/>
    <x v="0"/>
    <x v="0"/>
    <x v="0"/>
    <x v="2"/>
    <x v="3"/>
    <x v="3"/>
    <x v="4"/>
    <x v="12"/>
    <x v="24"/>
    <x v="6"/>
    <x v="0"/>
    <x v="0"/>
    <x v="0"/>
    <x v="0"/>
    <x v="0"/>
  </r>
  <r>
    <s v="June 2013"/>
    <n v="69"/>
    <x v="3"/>
    <x v="0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s v="June 2013"/>
    <n v="69"/>
    <x v="3"/>
    <x v="1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s v="June 2013"/>
    <n v="69"/>
    <x v="3"/>
    <x v="2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s v="June 2013"/>
    <n v="69"/>
    <x v="3"/>
    <x v="3"/>
    <x v="0"/>
    <x v="0"/>
    <x v="4"/>
    <x v="0"/>
    <x v="0"/>
    <x v="0"/>
    <x v="0"/>
    <x v="1"/>
    <x v="4"/>
    <x v="3"/>
    <x v="7"/>
    <x v="4"/>
    <x v="12"/>
    <x v="4"/>
    <x v="0"/>
    <x v="0"/>
    <x v="0"/>
    <x v="0"/>
    <x v="0"/>
  </r>
  <r>
    <s v="June 2013"/>
    <n v="69"/>
    <x v="3"/>
    <x v="4"/>
    <x v="0"/>
    <x v="0"/>
    <x v="2"/>
    <x v="0"/>
    <x v="0"/>
    <x v="0"/>
    <x v="0"/>
    <x v="1"/>
    <x v="4"/>
    <x v="3"/>
    <x v="7"/>
    <x v="11"/>
    <x v="22"/>
    <x v="4"/>
    <x v="3"/>
    <x v="0"/>
    <x v="0"/>
    <x v="0"/>
    <x v="0"/>
  </r>
  <r>
    <s v="June 2013"/>
    <n v="69"/>
    <x v="3"/>
    <x v="5"/>
    <x v="0"/>
    <x v="0"/>
    <x v="3"/>
    <x v="0"/>
    <x v="0"/>
    <x v="0"/>
    <x v="0"/>
    <x v="1"/>
    <x v="4"/>
    <x v="3"/>
    <x v="7"/>
    <x v="10"/>
    <x v="7"/>
    <x v="4"/>
    <x v="0"/>
    <x v="0"/>
    <x v="0"/>
    <x v="0"/>
    <x v="0"/>
  </r>
  <r>
    <s v="June 2013"/>
    <n v="69"/>
    <x v="3"/>
    <x v="6"/>
    <x v="0"/>
    <x v="0"/>
    <x v="2"/>
    <x v="0"/>
    <x v="0"/>
    <x v="0"/>
    <x v="0"/>
    <x v="1"/>
    <x v="4"/>
    <x v="3"/>
    <x v="7"/>
    <x v="8"/>
    <x v="5"/>
    <x v="4"/>
    <x v="0"/>
    <x v="0"/>
    <x v="0"/>
    <x v="0"/>
    <x v="0"/>
  </r>
  <r>
    <s v="June 2013"/>
    <n v="69"/>
    <x v="3"/>
    <x v="7"/>
    <x v="0"/>
    <x v="0"/>
    <x v="1"/>
    <x v="0"/>
    <x v="0"/>
    <x v="0"/>
    <x v="0"/>
    <x v="1"/>
    <x v="4"/>
    <x v="3"/>
    <x v="7"/>
    <x v="9"/>
    <x v="14"/>
    <x v="4"/>
    <x v="0"/>
    <x v="0"/>
    <x v="0"/>
    <x v="0"/>
    <x v="0"/>
  </r>
  <r>
    <s v="June 2013"/>
    <n v="69"/>
    <x v="3"/>
    <x v="8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s v="June 2013"/>
    <n v="69"/>
    <x v="3"/>
    <x v="9"/>
    <x v="0"/>
    <x v="0"/>
    <x v="4"/>
    <x v="0"/>
    <x v="0"/>
    <x v="0"/>
    <x v="0"/>
    <x v="1"/>
    <x v="4"/>
    <x v="3"/>
    <x v="7"/>
    <x v="5"/>
    <x v="9"/>
    <x v="4"/>
    <x v="0"/>
    <x v="0"/>
    <x v="0"/>
    <x v="0"/>
    <x v="0"/>
  </r>
  <r>
    <s v="June 2013"/>
    <n v="69"/>
    <x v="3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s v="June 2013"/>
    <n v="69"/>
    <x v="3"/>
    <x v="11"/>
    <x v="0"/>
    <x v="0"/>
    <x v="0"/>
    <x v="0"/>
    <x v="0"/>
    <x v="0"/>
    <x v="0"/>
    <x v="1"/>
    <x v="4"/>
    <x v="3"/>
    <x v="7"/>
    <x v="4"/>
    <x v="8"/>
    <x v="4"/>
    <x v="0"/>
    <x v="0"/>
    <x v="0"/>
    <x v="0"/>
    <x v="0"/>
  </r>
  <r>
    <s v="June 2013"/>
    <n v="69"/>
    <x v="3"/>
    <x v="12"/>
    <x v="0"/>
    <x v="0"/>
    <x v="1"/>
    <x v="0"/>
    <x v="0"/>
    <x v="0"/>
    <x v="0"/>
    <x v="1"/>
    <x v="4"/>
    <x v="3"/>
    <x v="7"/>
    <x v="9"/>
    <x v="6"/>
    <x v="4"/>
    <x v="0"/>
    <x v="0"/>
    <x v="0"/>
    <x v="0"/>
    <x v="0"/>
  </r>
  <r>
    <s v="June 2013"/>
    <n v="69"/>
    <x v="3"/>
    <x v="13"/>
    <x v="0"/>
    <x v="0"/>
    <x v="1"/>
    <x v="0"/>
    <x v="0"/>
    <x v="0"/>
    <x v="0"/>
    <x v="1"/>
    <x v="4"/>
    <x v="3"/>
    <x v="7"/>
    <x v="5"/>
    <x v="3"/>
    <x v="4"/>
    <x v="0"/>
    <x v="0"/>
    <x v="0"/>
    <x v="0"/>
    <x v="0"/>
  </r>
  <r>
    <s v="June 2013"/>
    <n v="69"/>
    <x v="3"/>
    <x v="14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s v="June 2013"/>
    <n v="69"/>
    <x v="3"/>
    <x v="15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s v="June 2013"/>
    <n v="69"/>
    <x v="3"/>
    <x v="16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s v="June 2013"/>
    <n v="69"/>
    <x v="3"/>
    <x v="17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s v="June 2013"/>
    <n v="69"/>
    <x v="3"/>
    <x v="18"/>
    <x v="0"/>
    <x v="0"/>
    <x v="2"/>
    <x v="0"/>
    <x v="0"/>
    <x v="0"/>
    <x v="0"/>
    <x v="1"/>
    <x v="4"/>
    <x v="3"/>
    <x v="7"/>
    <x v="8"/>
    <x v="5"/>
    <x v="4"/>
    <x v="0"/>
    <x v="0"/>
    <x v="0"/>
    <x v="0"/>
    <x v="0"/>
  </r>
  <r>
    <s v="June 2013"/>
    <n v="69"/>
    <x v="3"/>
    <x v="19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s v="June 2013"/>
    <n v="69"/>
    <x v="3"/>
    <x v="20"/>
    <x v="0"/>
    <x v="0"/>
    <x v="0"/>
    <x v="0"/>
    <x v="0"/>
    <x v="0"/>
    <x v="0"/>
    <x v="1"/>
    <x v="4"/>
    <x v="3"/>
    <x v="7"/>
    <x v="9"/>
    <x v="6"/>
    <x v="4"/>
    <x v="1"/>
    <x v="0"/>
    <x v="0"/>
    <x v="0"/>
    <x v="0"/>
  </r>
  <r>
    <s v="June 2013"/>
    <n v="69"/>
    <x v="3"/>
    <x v="21"/>
    <x v="0"/>
    <x v="0"/>
    <x v="2"/>
    <x v="0"/>
    <x v="0"/>
    <x v="0"/>
    <x v="0"/>
    <x v="1"/>
    <x v="4"/>
    <x v="3"/>
    <x v="7"/>
    <x v="7"/>
    <x v="22"/>
    <x v="4"/>
    <x v="1"/>
    <x v="0"/>
    <x v="0"/>
    <x v="0"/>
    <x v="0"/>
  </r>
  <r>
    <s v="June 2013"/>
    <n v="69"/>
    <x v="3"/>
    <x v="22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s v="June 2013"/>
    <n v="69"/>
    <x v="3"/>
    <x v="23"/>
    <x v="0"/>
    <x v="0"/>
    <x v="3"/>
    <x v="0"/>
    <x v="0"/>
    <x v="0"/>
    <x v="0"/>
    <x v="1"/>
    <x v="4"/>
    <x v="3"/>
    <x v="7"/>
    <x v="4"/>
    <x v="2"/>
    <x v="4"/>
    <x v="0"/>
    <x v="0"/>
    <x v="0"/>
    <x v="0"/>
    <x v="0"/>
  </r>
  <r>
    <s v="June 2013"/>
    <n v="69"/>
    <x v="3"/>
    <x v="24"/>
    <x v="0"/>
    <x v="0"/>
    <x v="4"/>
    <x v="0"/>
    <x v="0"/>
    <x v="0"/>
    <x v="0"/>
    <x v="1"/>
    <x v="4"/>
    <x v="3"/>
    <x v="7"/>
    <x v="4"/>
    <x v="22"/>
    <x v="4"/>
    <x v="0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October 2013"/>
    <n v="70"/>
    <x v="0"/>
    <x v="0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s v="October 2013"/>
    <n v="70"/>
    <x v="0"/>
    <x v="1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s v="October 2013"/>
    <n v="70"/>
    <x v="0"/>
    <x v="2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s v="October 2013"/>
    <n v="70"/>
    <x v="0"/>
    <x v="3"/>
    <x v="0"/>
    <x v="0"/>
    <x v="0"/>
    <x v="0"/>
    <x v="0"/>
    <x v="0"/>
    <x v="0"/>
    <x v="1"/>
    <x v="4"/>
    <x v="3"/>
    <x v="7"/>
    <x v="4"/>
    <x v="10"/>
    <x v="4"/>
    <x v="0"/>
    <x v="0"/>
    <x v="0"/>
    <x v="0"/>
    <x v="0"/>
  </r>
  <r>
    <s v="October 2013"/>
    <n v="70"/>
    <x v="0"/>
    <x v="4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s v="October 2013"/>
    <n v="70"/>
    <x v="0"/>
    <x v="5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s v="October 2013"/>
    <n v="70"/>
    <x v="0"/>
    <x v="6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s v="October 2013"/>
    <n v="70"/>
    <x v="0"/>
    <x v="7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s v="October 2013"/>
    <n v="70"/>
    <x v="0"/>
    <x v="8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s v="October 2013"/>
    <n v="70"/>
    <x v="0"/>
    <x v="9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s v="October 2013"/>
    <n v="70"/>
    <x v="0"/>
    <x v="10"/>
    <x v="0"/>
    <x v="0"/>
    <x v="4"/>
    <x v="0"/>
    <x v="0"/>
    <x v="0"/>
    <x v="0"/>
    <x v="1"/>
    <x v="4"/>
    <x v="3"/>
    <x v="7"/>
    <x v="20"/>
    <x v="22"/>
    <x v="4"/>
    <x v="0"/>
    <x v="0"/>
    <x v="0"/>
    <x v="0"/>
    <x v="0"/>
  </r>
  <r>
    <s v="October 2013"/>
    <n v="70"/>
    <x v="0"/>
    <x v="11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s v="October 2013"/>
    <n v="70"/>
    <x v="0"/>
    <x v="12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s v="October 2013"/>
    <n v="70"/>
    <x v="0"/>
    <x v="13"/>
    <x v="0"/>
    <x v="0"/>
    <x v="3"/>
    <x v="0"/>
    <x v="0"/>
    <x v="0"/>
    <x v="0"/>
    <x v="1"/>
    <x v="4"/>
    <x v="3"/>
    <x v="7"/>
    <x v="10"/>
    <x v="7"/>
    <x v="4"/>
    <x v="0"/>
    <x v="0"/>
    <x v="0"/>
    <x v="0"/>
    <x v="0"/>
  </r>
  <r>
    <s v="October 2013"/>
    <n v="70"/>
    <x v="0"/>
    <x v="14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s v="October 2013"/>
    <n v="70"/>
    <x v="0"/>
    <x v="15"/>
    <x v="0"/>
    <x v="0"/>
    <x v="2"/>
    <x v="0"/>
    <x v="0"/>
    <x v="0"/>
    <x v="0"/>
    <x v="1"/>
    <x v="4"/>
    <x v="3"/>
    <x v="7"/>
    <x v="8"/>
    <x v="5"/>
    <x v="4"/>
    <x v="3"/>
    <x v="0"/>
    <x v="0"/>
    <x v="0"/>
    <x v="0"/>
  </r>
  <r>
    <s v="October 2013"/>
    <n v="70"/>
    <x v="0"/>
    <x v="16"/>
    <x v="0"/>
    <x v="0"/>
    <x v="3"/>
    <x v="0"/>
    <x v="0"/>
    <x v="0"/>
    <x v="0"/>
    <x v="1"/>
    <x v="4"/>
    <x v="3"/>
    <x v="7"/>
    <x v="4"/>
    <x v="8"/>
    <x v="4"/>
    <x v="3"/>
    <x v="0"/>
    <x v="0"/>
    <x v="0"/>
    <x v="0"/>
  </r>
  <r>
    <s v="October 2013"/>
    <n v="70"/>
    <x v="0"/>
    <x v="17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s v="October 2013"/>
    <n v="70"/>
    <x v="0"/>
    <x v="18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s v="October 2013"/>
    <n v="70"/>
    <x v="0"/>
    <x v="19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s v="October 2013"/>
    <n v="70"/>
    <x v="0"/>
    <x v="20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s v="October 2013"/>
    <n v="70"/>
    <x v="0"/>
    <x v="21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October 2013"/>
    <n v="70"/>
    <x v="0"/>
    <x v="22"/>
    <x v="0"/>
    <x v="0"/>
    <x v="2"/>
    <x v="0"/>
    <x v="0"/>
    <x v="0"/>
    <x v="0"/>
    <x v="1"/>
    <x v="4"/>
    <x v="3"/>
    <x v="7"/>
    <x v="10"/>
    <x v="13"/>
    <x v="4"/>
    <x v="0"/>
    <x v="0"/>
    <x v="0"/>
    <x v="0"/>
    <x v="0"/>
  </r>
  <r>
    <s v="October 2013"/>
    <n v="70"/>
    <x v="0"/>
    <x v="23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October 2013"/>
    <n v="70"/>
    <x v="0"/>
    <x v="24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s v="October 2013"/>
    <n v="70"/>
    <x v="1"/>
    <x v="0"/>
    <x v="0"/>
    <x v="0"/>
    <x v="4"/>
    <x v="0"/>
    <x v="0"/>
    <x v="0"/>
    <x v="0"/>
    <x v="2"/>
    <x v="0"/>
    <x v="3"/>
    <x v="4"/>
    <x v="12"/>
    <x v="15"/>
    <x v="6"/>
    <x v="0"/>
    <x v="0"/>
    <x v="0"/>
    <x v="0"/>
    <x v="0"/>
  </r>
  <r>
    <s v="October 2013"/>
    <n v="70"/>
    <x v="1"/>
    <x v="1"/>
    <x v="0"/>
    <x v="0"/>
    <x v="0"/>
    <x v="0"/>
    <x v="0"/>
    <x v="0"/>
    <x v="0"/>
    <x v="2"/>
    <x v="0"/>
    <x v="3"/>
    <x v="4"/>
    <x v="13"/>
    <x v="19"/>
    <x v="6"/>
    <x v="0"/>
    <x v="0"/>
    <x v="0"/>
    <x v="0"/>
    <x v="0"/>
  </r>
  <r>
    <s v="October 2013"/>
    <n v="70"/>
    <x v="1"/>
    <x v="2"/>
    <x v="0"/>
    <x v="0"/>
    <x v="2"/>
    <x v="0"/>
    <x v="0"/>
    <x v="0"/>
    <x v="0"/>
    <x v="2"/>
    <x v="0"/>
    <x v="3"/>
    <x v="4"/>
    <x v="13"/>
    <x v="21"/>
    <x v="6"/>
    <x v="0"/>
    <x v="0"/>
    <x v="0"/>
    <x v="0"/>
    <x v="0"/>
  </r>
  <r>
    <s v="October 2013"/>
    <n v="70"/>
    <x v="1"/>
    <x v="3"/>
    <x v="0"/>
    <x v="0"/>
    <x v="1"/>
    <x v="0"/>
    <x v="0"/>
    <x v="0"/>
    <x v="0"/>
    <x v="2"/>
    <x v="0"/>
    <x v="3"/>
    <x v="4"/>
    <x v="13"/>
    <x v="21"/>
    <x v="6"/>
    <x v="0"/>
    <x v="0"/>
    <x v="0"/>
    <x v="0"/>
    <x v="0"/>
  </r>
  <r>
    <s v="October 2013"/>
    <n v="70"/>
    <x v="1"/>
    <x v="4"/>
    <x v="0"/>
    <x v="0"/>
    <x v="4"/>
    <x v="0"/>
    <x v="0"/>
    <x v="0"/>
    <x v="0"/>
    <x v="2"/>
    <x v="0"/>
    <x v="3"/>
    <x v="4"/>
    <x v="13"/>
    <x v="21"/>
    <x v="6"/>
    <x v="0"/>
    <x v="0"/>
    <x v="0"/>
    <x v="0"/>
    <x v="0"/>
  </r>
  <r>
    <s v="October 2013"/>
    <n v="70"/>
    <x v="1"/>
    <x v="5"/>
    <x v="0"/>
    <x v="0"/>
    <x v="0"/>
    <x v="0"/>
    <x v="0"/>
    <x v="0"/>
    <x v="0"/>
    <x v="2"/>
    <x v="0"/>
    <x v="3"/>
    <x v="4"/>
    <x v="13"/>
    <x v="19"/>
    <x v="6"/>
    <x v="0"/>
    <x v="0"/>
    <x v="0"/>
    <x v="0"/>
    <x v="0"/>
  </r>
  <r>
    <s v="October 2013"/>
    <n v="70"/>
    <x v="1"/>
    <x v="6"/>
    <x v="0"/>
    <x v="0"/>
    <x v="2"/>
    <x v="0"/>
    <x v="0"/>
    <x v="0"/>
    <x v="0"/>
    <x v="2"/>
    <x v="0"/>
    <x v="3"/>
    <x v="4"/>
    <x v="12"/>
    <x v="16"/>
    <x v="6"/>
    <x v="0"/>
    <x v="0"/>
    <x v="0"/>
    <x v="0"/>
    <x v="0"/>
  </r>
  <r>
    <s v="October 2013"/>
    <n v="70"/>
    <x v="1"/>
    <x v="7"/>
    <x v="0"/>
    <x v="0"/>
    <x v="2"/>
    <x v="0"/>
    <x v="0"/>
    <x v="0"/>
    <x v="0"/>
    <x v="2"/>
    <x v="1"/>
    <x v="3"/>
    <x v="3"/>
    <x v="12"/>
    <x v="15"/>
    <x v="6"/>
    <x v="0"/>
    <x v="0"/>
    <x v="0"/>
    <x v="0"/>
    <x v="0"/>
  </r>
  <r>
    <s v="October 2013"/>
    <n v="70"/>
    <x v="1"/>
    <x v="8"/>
    <x v="0"/>
    <x v="0"/>
    <x v="1"/>
    <x v="0"/>
    <x v="0"/>
    <x v="0"/>
    <x v="0"/>
    <x v="2"/>
    <x v="1"/>
    <x v="3"/>
    <x v="3"/>
    <x v="14"/>
    <x v="17"/>
    <x v="6"/>
    <x v="0"/>
    <x v="0"/>
    <x v="0"/>
    <x v="0"/>
    <x v="0"/>
  </r>
  <r>
    <s v="October 2013"/>
    <n v="70"/>
    <x v="1"/>
    <x v="9"/>
    <x v="0"/>
    <x v="0"/>
    <x v="1"/>
    <x v="0"/>
    <x v="0"/>
    <x v="0"/>
    <x v="0"/>
    <x v="2"/>
    <x v="1"/>
    <x v="3"/>
    <x v="3"/>
    <x v="13"/>
    <x v="23"/>
    <x v="6"/>
    <x v="0"/>
    <x v="0"/>
    <x v="0"/>
    <x v="0"/>
    <x v="0"/>
  </r>
  <r>
    <s v="October 2013"/>
    <n v="70"/>
    <x v="1"/>
    <x v="10"/>
    <x v="0"/>
    <x v="0"/>
    <x v="3"/>
    <x v="0"/>
    <x v="0"/>
    <x v="0"/>
    <x v="0"/>
    <x v="2"/>
    <x v="1"/>
    <x v="3"/>
    <x v="3"/>
    <x v="13"/>
    <x v="20"/>
    <x v="6"/>
    <x v="0"/>
    <x v="0"/>
    <x v="0"/>
    <x v="0"/>
    <x v="0"/>
  </r>
  <r>
    <s v="October 2013"/>
    <n v="70"/>
    <x v="1"/>
    <x v="11"/>
    <x v="0"/>
    <x v="0"/>
    <x v="2"/>
    <x v="0"/>
    <x v="0"/>
    <x v="0"/>
    <x v="0"/>
    <x v="2"/>
    <x v="1"/>
    <x v="3"/>
    <x v="3"/>
    <x v="14"/>
    <x v="17"/>
    <x v="6"/>
    <x v="0"/>
    <x v="0"/>
    <x v="0"/>
    <x v="0"/>
    <x v="0"/>
  </r>
  <r>
    <s v="October 2013"/>
    <n v="70"/>
    <x v="1"/>
    <x v="12"/>
    <x v="0"/>
    <x v="0"/>
    <x v="3"/>
    <x v="0"/>
    <x v="0"/>
    <x v="0"/>
    <x v="0"/>
    <x v="2"/>
    <x v="1"/>
    <x v="3"/>
    <x v="3"/>
    <x v="12"/>
    <x v="16"/>
    <x v="6"/>
    <x v="0"/>
    <x v="0"/>
    <x v="0"/>
    <x v="0"/>
    <x v="0"/>
  </r>
  <r>
    <s v="October 2013"/>
    <n v="70"/>
    <x v="1"/>
    <x v="13"/>
    <x v="0"/>
    <x v="0"/>
    <x v="3"/>
    <x v="0"/>
    <x v="0"/>
    <x v="0"/>
    <x v="0"/>
    <x v="2"/>
    <x v="1"/>
    <x v="3"/>
    <x v="3"/>
    <x v="12"/>
    <x v="24"/>
    <x v="6"/>
    <x v="0"/>
    <x v="0"/>
    <x v="0"/>
    <x v="0"/>
    <x v="0"/>
  </r>
  <r>
    <s v="October 2013"/>
    <n v="70"/>
    <x v="1"/>
    <x v="14"/>
    <x v="0"/>
    <x v="0"/>
    <x v="4"/>
    <x v="0"/>
    <x v="0"/>
    <x v="0"/>
    <x v="0"/>
    <x v="2"/>
    <x v="2"/>
    <x v="3"/>
    <x v="6"/>
    <x v="12"/>
    <x v="15"/>
    <x v="7"/>
    <x v="0"/>
    <x v="0"/>
    <x v="0"/>
    <x v="0"/>
    <x v="0"/>
  </r>
  <r>
    <s v="October 2013"/>
    <n v="70"/>
    <x v="1"/>
    <x v="15"/>
    <x v="0"/>
    <x v="0"/>
    <x v="1"/>
    <x v="0"/>
    <x v="0"/>
    <x v="0"/>
    <x v="0"/>
    <x v="2"/>
    <x v="2"/>
    <x v="3"/>
    <x v="6"/>
    <x v="12"/>
    <x v="18"/>
    <x v="7"/>
    <x v="0"/>
    <x v="0"/>
    <x v="0"/>
    <x v="0"/>
    <x v="0"/>
  </r>
  <r>
    <s v="October 2013"/>
    <n v="70"/>
    <x v="1"/>
    <x v="16"/>
    <x v="0"/>
    <x v="0"/>
    <x v="0"/>
    <x v="0"/>
    <x v="0"/>
    <x v="0"/>
    <x v="0"/>
    <x v="2"/>
    <x v="2"/>
    <x v="3"/>
    <x v="6"/>
    <x v="12"/>
    <x v="18"/>
    <x v="7"/>
    <x v="0"/>
    <x v="0"/>
    <x v="0"/>
    <x v="0"/>
    <x v="0"/>
  </r>
  <r>
    <s v="October 2013"/>
    <n v="70"/>
    <x v="1"/>
    <x v="17"/>
    <x v="0"/>
    <x v="0"/>
    <x v="3"/>
    <x v="0"/>
    <x v="0"/>
    <x v="0"/>
    <x v="0"/>
    <x v="2"/>
    <x v="2"/>
    <x v="3"/>
    <x v="6"/>
    <x v="12"/>
    <x v="20"/>
    <x v="7"/>
    <x v="0"/>
    <x v="0"/>
    <x v="0"/>
    <x v="0"/>
    <x v="0"/>
  </r>
  <r>
    <s v="October 2013"/>
    <n v="70"/>
    <x v="1"/>
    <x v="18"/>
    <x v="0"/>
    <x v="0"/>
    <x v="3"/>
    <x v="0"/>
    <x v="0"/>
    <x v="0"/>
    <x v="0"/>
    <x v="2"/>
    <x v="2"/>
    <x v="3"/>
    <x v="6"/>
    <x v="12"/>
    <x v="18"/>
    <x v="7"/>
    <x v="0"/>
    <x v="0"/>
    <x v="0"/>
    <x v="0"/>
    <x v="0"/>
  </r>
  <r>
    <s v="October 2013"/>
    <n v="70"/>
    <x v="1"/>
    <x v="19"/>
    <x v="0"/>
    <x v="0"/>
    <x v="2"/>
    <x v="0"/>
    <x v="0"/>
    <x v="0"/>
    <x v="0"/>
    <x v="2"/>
    <x v="2"/>
    <x v="3"/>
    <x v="6"/>
    <x v="12"/>
    <x v="20"/>
    <x v="7"/>
    <x v="0"/>
    <x v="0"/>
    <x v="0"/>
    <x v="0"/>
    <x v="0"/>
  </r>
  <r>
    <s v="October 2013"/>
    <n v="70"/>
    <x v="1"/>
    <x v="20"/>
    <x v="0"/>
    <x v="0"/>
    <x v="4"/>
    <x v="0"/>
    <x v="0"/>
    <x v="0"/>
    <x v="0"/>
    <x v="2"/>
    <x v="3"/>
    <x v="3"/>
    <x v="5"/>
    <x v="12"/>
    <x v="15"/>
    <x v="6"/>
    <x v="0"/>
    <x v="0"/>
    <x v="0"/>
    <x v="0"/>
    <x v="0"/>
  </r>
  <r>
    <s v="October 2013"/>
    <n v="70"/>
    <x v="1"/>
    <x v="21"/>
    <x v="0"/>
    <x v="0"/>
    <x v="1"/>
    <x v="0"/>
    <x v="0"/>
    <x v="0"/>
    <x v="0"/>
    <x v="2"/>
    <x v="3"/>
    <x v="3"/>
    <x v="5"/>
    <x v="14"/>
    <x v="17"/>
    <x v="6"/>
    <x v="0"/>
    <x v="0"/>
    <x v="0"/>
    <x v="0"/>
    <x v="0"/>
  </r>
  <r>
    <s v="October 2013"/>
    <n v="70"/>
    <x v="1"/>
    <x v="22"/>
    <x v="0"/>
    <x v="0"/>
    <x v="3"/>
    <x v="0"/>
    <x v="0"/>
    <x v="0"/>
    <x v="0"/>
    <x v="2"/>
    <x v="3"/>
    <x v="3"/>
    <x v="5"/>
    <x v="14"/>
    <x v="17"/>
    <x v="6"/>
    <x v="0"/>
    <x v="0"/>
    <x v="0"/>
    <x v="0"/>
    <x v="0"/>
  </r>
  <r>
    <s v="October 2013"/>
    <n v="70"/>
    <x v="1"/>
    <x v="23"/>
    <x v="0"/>
    <x v="0"/>
    <x v="4"/>
    <x v="0"/>
    <x v="0"/>
    <x v="0"/>
    <x v="0"/>
    <x v="2"/>
    <x v="3"/>
    <x v="3"/>
    <x v="5"/>
    <x v="13"/>
    <x v="24"/>
    <x v="6"/>
    <x v="0"/>
    <x v="0"/>
    <x v="0"/>
    <x v="0"/>
    <x v="0"/>
  </r>
  <r>
    <s v="October 2013"/>
    <n v="70"/>
    <x v="1"/>
    <x v="24"/>
    <x v="0"/>
    <x v="0"/>
    <x v="2"/>
    <x v="0"/>
    <x v="0"/>
    <x v="0"/>
    <x v="0"/>
    <x v="2"/>
    <x v="3"/>
    <x v="3"/>
    <x v="5"/>
    <x v="13"/>
    <x v="20"/>
    <x v="6"/>
    <x v="0"/>
    <x v="0"/>
    <x v="0"/>
    <x v="0"/>
    <x v="0"/>
  </r>
  <r>
    <s v="October 2013"/>
    <n v="70"/>
    <x v="1"/>
    <x v="25"/>
    <x v="0"/>
    <x v="0"/>
    <x v="4"/>
    <x v="0"/>
    <x v="0"/>
    <x v="0"/>
    <x v="0"/>
    <x v="2"/>
    <x v="3"/>
    <x v="3"/>
    <x v="5"/>
    <x v="13"/>
    <x v="18"/>
    <x v="6"/>
    <x v="0"/>
    <x v="0"/>
    <x v="0"/>
    <x v="0"/>
    <x v="0"/>
  </r>
  <r>
    <s v="October 2013"/>
    <n v="70"/>
    <x v="1"/>
    <x v="26"/>
    <x v="0"/>
    <x v="0"/>
    <x v="1"/>
    <x v="0"/>
    <x v="0"/>
    <x v="0"/>
    <x v="0"/>
    <x v="2"/>
    <x v="3"/>
    <x v="3"/>
    <x v="5"/>
    <x v="12"/>
    <x v="18"/>
    <x v="6"/>
    <x v="0"/>
    <x v="0"/>
    <x v="0"/>
    <x v="0"/>
    <x v="0"/>
  </r>
  <r>
    <s v="October 2013"/>
    <n v="70"/>
    <x v="2"/>
    <x v="0"/>
    <x v="0"/>
    <x v="0"/>
    <x v="4"/>
    <x v="0"/>
    <x v="0"/>
    <x v="0"/>
    <x v="0"/>
    <x v="0"/>
    <x v="0"/>
    <x v="0"/>
    <x v="0"/>
    <x v="0"/>
    <x v="1"/>
    <x v="3"/>
    <x v="0"/>
    <x v="0"/>
    <x v="0"/>
    <x v="0"/>
    <x v="0"/>
  </r>
  <r>
    <s v="October 2013"/>
    <n v="70"/>
    <x v="2"/>
    <x v="1"/>
    <x v="0"/>
    <x v="0"/>
    <x v="1"/>
    <x v="0"/>
    <x v="0"/>
    <x v="0"/>
    <x v="0"/>
    <x v="0"/>
    <x v="0"/>
    <x v="0"/>
    <x v="0"/>
    <x v="2"/>
    <x v="0"/>
    <x v="10"/>
    <x v="0"/>
    <x v="0"/>
    <x v="0"/>
    <x v="0"/>
    <x v="0"/>
  </r>
  <r>
    <s v="October 2013"/>
    <n v="70"/>
    <x v="2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</r>
  <r>
    <s v="October 2013"/>
    <n v="70"/>
    <x v="2"/>
    <x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</r>
  <r>
    <s v="October 2013"/>
    <n v="70"/>
    <x v="2"/>
    <x v="4"/>
    <x v="0"/>
    <x v="0"/>
    <x v="3"/>
    <x v="0"/>
    <x v="0"/>
    <x v="0"/>
    <x v="0"/>
    <x v="0"/>
    <x v="0"/>
    <x v="0"/>
    <x v="0"/>
    <x v="3"/>
    <x v="1"/>
    <x v="10"/>
    <x v="0"/>
    <x v="0"/>
    <x v="0"/>
    <x v="0"/>
    <x v="0"/>
  </r>
  <r>
    <s v="October 2013"/>
    <n v="70"/>
    <x v="2"/>
    <x v="5"/>
    <x v="0"/>
    <x v="0"/>
    <x v="3"/>
    <x v="0"/>
    <x v="0"/>
    <x v="0"/>
    <x v="0"/>
    <x v="0"/>
    <x v="0"/>
    <x v="0"/>
    <x v="0"/>
    <x v="0"/>
    <x v="0"/>
    <x v="2"/>
    <x v="0"/>
    <x v="0"/>
    <x v="0"/>
    <x v="0"/>
    <x v="0"/>
  </r>
  <r>
    <s v="October 2013"/>
    <n v="70"/>
    <x v="2"/>
    <x v="6"/>
    <x v="0"/>
    <x v="0"/>
    <x v="0"/>
    <x v="0"/>
    <x v="0"/>
    <x v="0"/>
    <x v="0"/>
    <x v="0"/>
    <x v="0"/>
    <x v="0"/>
    <x v="0"/>
    <x v="18"/>
    <x v="1"/>
    <x v="10"/>
    <x v="0"/>
    <x v="0"/>
    <x v="0"/>
    <x v="0"/>
    <x v="0"/>
  </r>
  <r>
    <s v="October 2013"/>
    <n v="70"/>
    <x v="2"/>
    <x v="7"/>
    <x v="0"/>
    <x v="0"/>
    <x v="4"/>
    <x v="0"/>
    <x v="0"/>
    <x v="0"/>
    <x v="0"/>
    <x v="0"/>
    <x v="1"/>
    <x v="2"/>
    <x v="11"/>
    <x v="1"/>
    <x v="1"/>
    <x v="2"/>
    <x v="0"/>
    <x v="0"/>
    <x v="0"/>
    <x v="0"/>
    <x v="0"/>
  </r>
  <r>
    <s v="October 2013"/>
    <n v="70"/>
    <x v="2"/>
    <x v="8"/>
    <x v="0"/>
    <x v="0"/>
    <x v="3"/>
    <x v="0"/>
    <x v="0"/>
    <x v="0"/>
    <x v="0"/>
    <x v="0"/>
    <x v="1"/>
    <x v="2"/>
    <x v="11"/>
    <x v="0"/>
    <x v="1"/>
    <x v="3"/>
    <x v="0"/>
    <x v="0"/>
    <x v="0"/>
    <x v="0"/>
    <x v="0"/>
  </r>
  <r>
    <s v="October 2013"/>
    <n v="70"/>
    <x v="2"/>
    <x v="9"/>
    <x v="0"/>
    <x v="0"/>
    <x v="2"/>
    <x v="0"/>
    <x v="0"/>
    <x v="0"/>
    <x v="0"/>
    <x v="0"/>
    <x v="1"/>
    <x v="2"/>
    <x v="11"/>
    <x v="0"/>
    <x v="0"/>
    <x v="1"/>
    <x v="0"/>
    <x v="0"/>
    <x v="0"/>
    <x v="0"/>
    <x v="0"/>
  </r>
  <r>
    <s v="October 2013"/>
    <n v="70"/>
    <x v="2"/>
    <x v="10"/>
    <x v="0"/>
    <x v="0"/>
    <x v="3"/>
    <x v="0"/>
    <x v="0"/>
    <x v="0"/>
    <x v="0"/>
    <x v="0"/>
    <x v="1"/>
    <x v="2"/>
    <x v="11"/>
    <x v="0"/>
    <x v="0"/>
    <x v="2"/>
    <x v="0"/>
    <x v="0"/>
    <x v="0"/>
    <x v="0"/>
    <x v="0"/>
  </r>
  <r>
    <s v="October 2013"/>
    <n v="70"/>
    <x v="2"/>
    <x v="11"/>
    <x v="0"/>
    <x v="0"/>
    <x v="3"/>
    <x v="0"/>
    <x v="0"/>
    <x v="0"/>
    <x v="0"/>
    <x v="0"/>
    <x v="1"/>
    <x v="2"/>
    <x v="11"/>
    <x v="0"/>
    <x v="1"/>
    <x v="0"/>
    <x v="0"/>
    <x v="0"/>
    <x v="0"/>
    <x v="0"/>
    <x v="0"/>
  </r>
  <r>
    <s v="October 2013"/>
    <n v="70"/>
    <x v="2"/>
    <x v="12"/>
    <x v="0"/>
    <x v="0"/>
    <x v="0"/>
    <x v="0"/>
    <x v="0"/>
    <x v="0"/>
    <x v="0"/>
    <x v="0"/>
    <x v="2"/>
    <x v="1"/>
    <x v="8"/>
    <x v="1"/>
    <x v="1"/>
    <x v="2"/>
    <x v="0"/>
    <x v="0"/>
    <x v="0"/>
    <x v="0"/>
    <x v="0"/>
  </r>
  <r>
    <s v="October 2013"/>
    <n v="70"/>
    <x v="2"/>
    <x v="13"/>
    <x v="0"/>
    <x v="0"/>
    <x v="1"/>
    <x v="0"/>
    <x v="0"/>
    <x v="0"/>
    <x v="0"/>
    <x v="0"/>
    <x v="2"/>
    <x v="1"/>
    <x v="8"/>
    <x v="0"/>
    <x v="1"/>
    <x v="3"/>
    <x v="0"/>
    <x v="0"/>
    <x v="0"/>
    <x v="0"/>
    <x v="0"/>
  </r>
  <r>
    <s v="October 2013"/>
    <n v="70"/>
    <x v="2"/>
    <x v="14"/>
    <x v="0"/>
    <x v="0"/>
    <x v="4"/>
    <x v="0"/>
    <x v="0"/>
    <x v="0"/>
    <x v="0"/>
    <x v="0"/>
    <x v="2"/>
    <x v="1"/>
    <x v="8"/>
    <x v="0"/>
    <x v="0"/>
    <x v="2"/>
    <x v="0"/>
    <x v="0"/>
    <x v="0"/>
    <x v="0"/>
    <x v="0"/>
  </r>
  <r>
    <s v="October 2013"/>
    <n v="70"/>
    <x v="2"/>
    <x v="15"/>
    <x v="0"/>
    <x v="0"/>
    <x v="2"/>
    <x v="0"/>
    <x v="0"/>
    <x v="0"/>
    <x v="0"/>
    <x v="0"/>
    <x v="2"/>
    <x v="1"/>
    <x v="8"/>
    <x v="0"/>
    <x v="0"/>
    <x v="0"/>
    <x v="0"/>
    <x v="0"/>
    <x v="0"/>
    <x v="0"/>
    <x v="0"/>
  </r>
  <r>
    <s v="October 2013"/>
    <n v="70"/>
    <x v="2"/>
    <x v="16"/>
    <x v="0"/>
    <x v="0"/>
    <x v="2"/>
    <x v="0"/>
    <x v="0"/>
    <x v="0"/>
    <x v="0"/>
    <x v="0"/>
    <x v="2"/>
    <x v="1"/>
    <x v="8"/>
    <x v="0"/>
    <x v="1"/>
    <x v="3"/>
    <x v="0"/>
    <x v="0"/>
    <x v="0"/>
    <x v="0"/>
    <x v="0"/>
  </r>
  <r>
    <s v="October 2013"/>
    <n v="70"/>
    <x v="2"/>
    <x v="17"/>
    <x v="0"/>
    <x v="0"/>
    <x v="0"/>
    <x v="0"/>
    <x v="0"/>
    <x v="0"/>
    <x v="0"/>
    <x v="0"/>
    <x v="2"/>
    <x v="1"/>
    <x v="8"/>
    <x v="0"/>
    <x v="0"/>
    <x v="0"/>
    <x v="0"/>
    <x v="0"/>
    <x v="0"/>
    <x v="0"/>
    <x v="0"/>
  </r>
  <r>
    <s v="October 2013"/>
    <n v="70"/>
    <x v="2"/>
    <x v="18"/>
    <x v="0"/>
    <x v="0"/>
    <x v="2"/>
    <x v="0"/>
    <x v="0"/>
    <x v="0"/>
    <x v="0"/>
    <x v="0"/>
    <x v="3"/>
    <x v="0"/>
    <x v="9"/>
    <x v="1"/>
    <x v="1"/>
    <x v="2"/>
    <x v="0"/>
    <x v="0"/>
    <x v="0"/>
    <x v="0"/>
    <x v="0"/>
  </r>
  <r>
    <s v="October 2013"/>
    <n v="70"/>
    <x v="2"/>
    <x v="19"/>
    <x v="0"/>
    <x v="0"/>
    <x v="4"/>
    <x v="0"/>
    <x v="0"/>
    <x v="0"/>
    <x v="0"/>
    <x v="0"/>
    <x v="3"/>
    <x v="0"/>
    <x v="9"/>
    <x v="0"/>
    <x v="1"/>
    <x v="3"/>
    <x v="0"/>
    <x v="0"/>
    <x v="0"/>
    <x v="0"/>
    <x v="0"/>
  </r>
  <r>
    <s v="October 2013"/>
    <n v="70"/>
    <x v="2"/>
    <x v="20"/>
    <x v="0"/>
    <x v="0"/>
    <x v="0"/>
    <x v="0"/>
    <x v="0"/>
    <x v="0"/>
    <x v="0"/>
    <x v="0"/>
    <x v="3"/>
    <x v="0"/>
    <x v="9"/>
    <x v="0"/>
    <x v="0"/>
    <x v="2"/>
    <x v="0"/>
    <x v="0"/>
    <x v="0"/>
    <x v="0"/>
    <x v="0"/>
  </r>
  <r>
    <s v="October 2013"/>
    <n v="70"/>
    <x v="2"/>
    <x v="21"/>
    <x v="0"/>
    <x v="0"/>
    <x v="0"/>
    <x v="0"/>
    <x v="0"/>
    <x v="0"/>
    <x v="0"/>
    <x v="0"/>
    <x v="3"/>
    <x v="0"/>
    <x v="9"/>
    <x v="0"/>
    <x v="1"/>
    <x v="2"/>
    <x v="0"/>
    <x v="0"/>
    <x v="0"/>
    <x v="0"/>
    <x v="0"/>
  </r>
  <r>
    <s v="October 2013"/>
    <n v="70"/>
    <x v="2"/>
    <x v="22"/>
    <x v="0"/>
    <x v="0"/>
    <x v="3"/>
    <x v="0"/>
    <x v="0"/>
    <x v="0"/>
    <x v="0"/>
    <x v="0"/>
    <x v="3"/>
    <x v="0"/>
    <x v="9"/>
    <x v="0"/>
    <x v="0"/>
    <x v="2"/>
    <x v="0"/>
    <x v="0"/>
    <x v="0"/>
    <x v="0"/>
    <x v="0"/>
  </r>
  <r>
    <s v="October 2013"/>
    <n v="70"/>
    <x v="3"/>
    <x v="0"/>
    <x v="0"/>
    <x v="0"/>
    <x v="0"/>
    <x v="0"/>
    <x v="0"/>
    <x v="0"/>
    <x v="0"/>
    <x v="1"/>
    <x v="4"/>
    <x v="3"/>
    <x v="7"/>
    <x v="10"/>
    <x v="13"/>
    <x v="4"/>
    <x v="0"/>
    <x v="0"/>
    <x v="0"/>
    <x v="0"/>
    <x v="0"/>
  </r>
  <r>
    <s v="October 2013"/>
    <n v="70"/>
    <x v="3"/>
    <x v="1"/>
    <x v="0"/>
    <x v="0"/>
    <x v="1"/>
    <x v="0"/>
    <x v="0"/>
    <x v="0"/>
    <x v="0"/>
    <x v="1"/>
    <x v="4"/>
    <x v="3"/>
    <x v="7"/>
    <x v="6"/>
    <x v="22"/>
    <x v="4"/>
    <x v="3"/>
    <x v="0"/>
    <x v="0"/>
    <x v="0"/>
    <x v="0"/>
  </r>
  <r>
    <s v="October 2013"/>
    <n v="70"/>
    <x v="3"/>
    <x v="2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s v="October 2013"/>
    <n v="70"/>
    <x v="3"/>
    <x v="3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s v="October 2013"/>
    <n v="70"/>
    <x v="3"/>
    <x v="4"/>
    <x v="0"/>
    <x v="0"/>
    <x v="4"/>
    <x v="0"/>
    <x v="0"/>
    <x v="0"/>
    <x v="0"/>
    <x v="1"/>
    <x v="4"/>
    <x v="3"/>
    <x v="7"/>
    <x v="4"/>
    <x v="22"/>
    <x v="4"/>
    <x v="0"/>
    <x v="0"/>
    <x v="0"/>
    <x v="0"/>
    <x v="0"/>
  </r>
  <r>
    <s v="October 2013"/>
    <n v="70"/>
    <x v="3"/>
    <x v="5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s v="October 2013"/>
    <n v="70"/>
    <x v="3"/>
    <x v="6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s v="October 2013"/>
    <n v="70"/>
    <x v="3"/>
    <x v="7"/>
    <x v="0"/>
    <x v="0"/>
    <x v="2"/>
    <x v="0"/>
    <x v="0"/>
    <x v="0"/>
    <x v="0"/>
    <x v="1"/>
    <x v="4"/>
    <x v="3"/>
    <x v="7"/>
    <x v="4"/>
    <x v="12"/>
    <x v="4"/>
    <x v="0"/>
    <x v="0"/>
    <x v="0"/>
    <x v="0"/>
    <x v="0"/>
  </r>
  <r>
    <s v="October 2013"/>
    <n v="70"/>
    <x v="3"/>
    <x v="8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s v="October 2013"/>
    <n v="70"/>
    <x v="3"/>
    <x v="9"/>
    <x v="0"/>
    <x v="0"/>
    <x v="4"/>
    <x v="0"/>
    <x v="0"/>
    <x v="0"/>
    <x v="0"/>
    <x v="1"/>
    <x v="4"/>
    <x v="3"/>
    <x v="7"/>
    <x v="9"/>
    <x v="14"/>
    <x v="4"/>
    <x v="3"/>
    <x v="0"/>
    <x v="0"/>
    <x v="0"/>
    <x v="0"/>
  </r>
  <r>
    <s v="October 2013"/>
    <n v="70"/>
    <x v="3"/>
    <x v="10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s v="October 2013"/>
    <n v="70"/>
    <x v="3"/>
    <x v="11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s v="October 2013"/>
    <n v="70"/>
    <x v="3"/>
    <x v="12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s v="October 2013"/>
    <n v="70"/>
    <x v="3"/>
    <x v="13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s v="October 2013"/>
    <n v="70"/>
    <x v="3"/>
    <x v="14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s v="October 2013"/>
    <n v="70"/>
    <x v="3"/>
    <x v="15"/>
    <x v="0"/>
    <x v="0"/>
    <x v="1"/>
    <x v="0"/>
    <x v="0"/>
    <x v="0"/>
    <x v="0"/>
    <x v="1"/>
    <x v="4"/>
    <x v="3"/>
    <x v="7"/>
    <x v="4"/>
    <x v="2"/>
    <x v="4"/>
    <x v="0"/>
    <x v="0"/>
    <x v="0"/>
    <x v="0"/>
    <x v="0"/>
  </r>
  <r>
    <s v="October 2013"/>
    <n v="70"/>
    <x v="3"/>
    <x v="16"/>
    <x v="0"/>
    <x v="0"/>
    <x v="4"/>
    <x v="0"/>
    <x v="0"/>
    <x v="0"/>
    <x v="0"/>
    <x v="1"/>
    <x v="4"/>
    <x v="3"/>
    <x v="7"/>
    <x v="5"/>
    <x v="9"/>
    <x v="4"/>
    <x v="4"/>
    <x v="0"/>
    <x v="0"/>
    <x v="0"/>
    <x v="0"/>
  </r>
  <r>
    <s v="October 2013"/>
    <n v="70"/>
    <x v="3"/>
    <x v="17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s v="October 2013"/>
    <n v="70"/>
    <x v="3"/>
    <x v="18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s v="October 2013"/>
    <n v="70"/>
    <x v="3"/>
    <x v="19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s v="October 2013"/>
    <n v="70"/>
    <x v="3"/>
    <x v="20"/>
    <x v="0"/>
    <x v="0"/>
    <x v="2"/>
    <x v="0"/>
    <x v="0"/>
    <x v="0"/>
    <x v="0"/>
    <x v="1"/>
    <x v="4"/>
    <x v="3"/>
    <x v="7"/>
    <x v="6"/>
    <x v="22"/>
    <x v="4"/>
    <x v="1"/>
    <x v="0"/>
    <x v="0"/>
    <x v="0"/>
    <x v="0"/>
  </r>
  <r>
    <s v="October 2013"/>
    <n v="70"/>
    <x v="3"/>
    <x v="21"/>
    <x v="0"/>
    <x v="0"/>
    <x v="3"/>
    <x v="0"/>
    <x v="0"/>
    <x v="0"/>
    <x v="0"/>
    <x v="1"/>
    <x v="4"/>
    <x v="3"/>
    <x v="7"/>
    <x v="9"/>
    <x v="6"/>
    <x v="4"/>
    <x v="1"/>
    <x v="0"/>
    <x v="0"/>
    <x v="0"/>
    <x v="0"/>
  </r>
  <r>
    <s v="October 2013"/>
    <n v="70"/>
    <x v="3"/>
    <x v="22"/>
    <x v="0"/>
    <x v="0"/>
    <x v="3"/>
    <x v="0"/>
    <x v="0"/>
    <x v="0"/>
    <x v="0"/>
    <x v="1"/>
    <x v="4"/>
    <x v="3"/>
    <x v="7"/>
    <x v="5"/>
    <x v="3"/>
    <x v="4"/>
    <x v="3"/>
    <x v="0"/>
    <x v="0"/>
    <x v="0"/>
    <x v="0"/>
  </r>
  <r>
    <s v="October 2013"/>
    <n v="70"/>
    <x v="3"/>
    <x v="23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s v="October 2013"/>
    <n v="70"/>
    <x v="3"/>
    <x v="24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s v="October 2013"/>
    <n v="70"/>
    <x v="3"/>
    <x v="25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December 2013"/>
    <n v="71"/>
    <x v="0"/>
    <x v="0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s v="December 2013"/>
    <n v="71"/>
    <x v="0"/>
    <x v="1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s v="December 2013"/>
    <n v="71"/>
    <x v="0"/>
    <x v="2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3"/>
    <n v="71"/>
    <x v="0"/>
    <x v="3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3"/>
    <n v="71"/>
    <x v="0"/>
    <x v="4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s v="December 2013"/>
    <n v="71"/>
    <x v="0"/>
    <x v="5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3"/>
    <n v="71"/>
    <x v="0"/>
    <x v="6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s v="December 2013"/>
    <n v="71"/>
    <x v="0"/>
    <x v="7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3"/>
    <n v="71"/>
    <x v="0"/>
    <x v="8"/>
    <x v="0"/>
    <x v="0"/>
    <x v="0"/>
    <x v="0"/>
    <x v="0"/>
    <x v="0"/>
    <x v="0"/>
    <x v="1"/>
    <x v="4"/>
    <x v="3"/>
    <x v="7"/>
    <x v="4"/>
    <x v="12"/>
    <x v="4"/>
    <x v="0"/>
    <x v="0"/>
    <x v="0"/>
    <x v="0"/>
    <x v="0"/>
  </r>
  <r>
    <s v="December 2013"/>
    <n v="71"/>
    <x v="0"/>
    <x v="9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s v="December 2013"/>
    <n v="71"/>
    <x v="0"/>
    <x v="10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s v="December 2013"/>
    <n v="71"/>
    <x v="0"/>
    <x v="11"/>
    <x v="0"/>
    <x v="0"/>
    <x v="4"/>
    <x v="0"/>
    <x v="0"/>
    <x v="0"/>
    <x v="0"/>
    <x v="1"/>
    <x v="4"/>
    <x v="3"/>
    <x v="7"/>
    <x v="8"/>
    <x v="11"/>
    <x v="4"/>
    <x v="3"/>
    <x v="0"/>
    <x v="0"/>
    <x v="0"/>
    <x v="0"/>
  </r>
  <r>
    <s v="December 2013"/>
    <n v="71"/>
    <x v="0"/>
    <x v="12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s v="December 2013"/>
    <n v="71"/>
    <x v="0"/>
    <x v="13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s v="December 2013"/>
    <n v="71"/>
    <x v="0"/>
    <x v="14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3"/>
    <n v="71"/>
    <x v="0"/>
    <x v="15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3"/>
    <n v="71"/>
    <x v="0"/>
    <x v="16"/>
    <x v="0"/>
    <x v="0"/>
    <x v="4"/>
    <x v="0"/>
    <x v="0"/>
    <x v="0"/>
    <x v="0"/>
    <x v="1"/>
    <x v="4"/>
    <x v="3"/>
    <x v="7"/>
    <x v="6"/>
    <x v="22"/>
    <x v="4"/>
    <x v="1"/>
    <x v="0"/>
    <x v="0"/>
    <x v="0"/>
    <x v="0"/>
  </r>
  <r>
    <s v="December 2013"/>
    <n v="71"/>
    <x v="0"/>
    <x v="17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3"/>
    <n v="71"/>
    <x v="0"/>
    <x v="18"/>
    <x v="0"/>
    <x v="0"/>
    <x v="0"/>
    <x v="0"/>
    <x v="0"/>
    <x v="0"/>
    <x v="0"/>
    <x v="1"/>
    <x v="4"/>
    <x v="3"/>
    <x v="7"/>
    <x v="10"/>
    <x v="7"/>
    <x v="4"/>
    <x v="0"/>
    <x v="0"/>
    <x v="0"/>
    <x v="0"/>
    <x v="0"/>
  </r>
  <r>
    <s v="December 2013"/>
    <n v="71"/>
    <x v="0"/>
    <x v="19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s v="December 2013"/>
    <n v="71"/>
    <x v="0"/>
    <x v="20"/>
    <x v="0"/>
    <x v="0"/>
    <x v="1"/>
    <x v="0"/>
    <x v="0"/>
    <x v="0"/>
    <x v="0"/>
    <x v="1"/>
    <x v="4"/>
    <x v="3"/>
    <x v="7"/>
    <x v="7"/>
    <x v="22"/>
    <x v="4"/>
    <x v="1"/>
    <x v="0"/>
    <x v="0"/>
    <x v="0"/>
    <x v="0"/>
  </r>
  <r>
    <s v="December 2013"/>
    <n v="71"/>
    <x v="0"/>
    <x v="21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3"/>
    <n v="71"/>
    <x v="0"/>
    <x v="22"/>
    <x v="0"/>
    <x v="0"/>
    <x v="1"/>
    <x v="0"/>
    <x v="0"/>
    <x v="0"/>
    <x v="0"/>
    <x v="1"/>
    <x v="4"/>
    <x v="3"/>
    <x v="7"/>
    <x v="5"/>
    <x v="3"/>
    <x v="4"/>
    <x v="1"/>
    <x v="0"/>
    <x v="0"/>
    <x v="0"/>
    <x v="0"/>
  </r>
  <r>
    <s v="December 2013"/>
    <n v="71"/>
    <x v="0"/>
    <x v="23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s v="December 2013"/>
    <n v="71"/>
    <x v="0"/>
    <x v="24"/>
    <x v="0"/>
    <x v="0"/>
    <x v="3"/>
    <x v="0"/>
    <x v="0"/>
    <x v="0"/>
    <x v="0"/>
    <x v="1"/>
    <x v="4"/>
    <x v="3"/>
    <x v="7"/>
    <x v="10"/>
    <x v="7"/>
    <x v="4"/>
    <x v="0"/>
    <x v="0"/>
    <x v="0"/>
    <x v="0"/>
    <x v="0"/>
  </r>
  <r>
    <s v="December 2013"/>
    <n v="71"/>
    <x v="1"/>
    <x v="0"/>
    <x v="0"/>
    <x v="0"/>
    <x v="2"/>
    <x v="0"/>
    <x v="0"/>
    <x v="0"/>
    <x v="0"/>
    <x v="0"/>
    <x v="0"/>
    <x v="0"/>
    <x v="12"/>
    <x v="0"/>
    <x v="1"/>
    <x v="3"/>
    <x v="0"/>
    <x v="0"/>
    <x v="0"/>
    <x v="0"/>
    <x v="0"/>
  </r>
  <r>
    <s v="December 2013"/>
    <n v="71"/>
    <x v="1"/>
    <x v="1"/>
    <x v="0"/>
    <x v="0"/>
    <x v="0"/>
    <x v="0"/>
    <x v="0"/>
    <x v="0"/>
    <x v="0"/>
    <x v="0"/>
    <x v="0"/>
    <x v="0"/>
    <x v="12"/>
    <x v="0"/>
    <x v="1"/>
    <x v="0"/>
    <x v="0"/>
    <x v="0"/>
    <x v="0"/>
    <x v="0"/>
    <x v="0"/>
  </r>
  <r>
    <s v="December 2013"/>
    <n v="71"/>
    <x v="1"/>
    <x v="2"/>
    <x v="0"/>
    <x v="0"/>
    <x v="2"/>
    <x v="0"/>
    <x v="0"/>
    <x v="0"/>
    <x v="0"/>
    <x v="0"/>
    <x v="0"/>
    <x v="0"/>
    <x v="12"/>
    <x v="0"/>
    <x v="0"/>
    <x v="1"/>
    <x v="0"/>
    <x v="0"/>
    <x v="0"/>
    <x v="0"/>
    <x v="0"/>
  </r>
  <r>
    <s v="December 2013"/>
    <n v="71"/>
    <x v="1"/>
    <x v="3"/>
    <x v="0"/>
    <x v="0"/>
    <x v="3"/>
    <x v="0"/>
    <x v="0"/>
    <x v="0"/>
    <x v="0"/>
    <x v="0"/>
    <x v="0"/>
    <x v="0"/>
    <x v="12"/>
    <x v="0"/>
    <x v="0"/>
    <x v="2"/>
    <x v="0"/>
    <x v="0"/>
    <x v="0"/>
    <x v="0"/>
    <x v="0"/>
  </r>
  <r>
    <s v="December 2013"/>
    <n v="71"/>
    <x v="1"/>
    <x v="4"/>
    <x v="0"/>
    <x v="0"/>
    <x v="0"/>
    <x v="0"/>
    <x v="0"/>
    <x v="0"/>
    <x v="0"/>
    <x v="0"/>
    <x v="0"/>
    <x v="0"/>
    <x v="12"/>
    <x v="18"/>
    <x v="1"/>
    <x v="10"/>
    <x v="0"/>
    <x v="0"/>
    <x v="0"/>
    <x v="0"/>
    <x v="0"/>
  </r>
  <r>
    <s v="December 2013"/>
    <n v="71"/>
    <x v="1"/>
    <x v="5"/>
    <x v="0"/>
    <x v="0"/>
    <x v="0"/>
    <x v="0"/>
    <x v="0"/>
    <x v="0"/>
    <x v="0"/>
    <x v="0"/>
    <x v="1"/>
    <x v="2"/>
    <x v="1"/>
    <x v="1"/>
    <x v="1"/>
    <x v="2"/>
    <x v="0"/>
    <x v="0"/>
    <x v="0"/>
    <x v="0"/>
    <x v="0"/>
  </r>
  <r>
    <s v="December 2013"/>
    <n v="71"/>
    <x v="1"/>
    <x v="6"/>
    <x v="0"/>
    <x v="0"/>
    <x v="4"/>
    <x v="0"/>
    <x v="0"/>
    <x v="0"/>
    <x v="0"/>
    <x v="0"/>
    <x v="1"/>
    <x v="2"/>
    <x v="1"/>
    <x v="0"/>
    <x v="0"/>
    <x v="2"/>
    <x v="0"/>
    <x v="0"/>
    <x v="0"/>
    <x v="0"/>
    <x v="0"/>
  </r>
  <r>
    <s v="December 2013"/>
    <n v="71"/>
    <x v="1"/>
    <x v="7"/>
    <x v="0"/>
    <x v="0"/>
    <x v="1"/>
    <x v="0"/>
    <x v="0"/>
    <x v="0"/>
    <x v="0"/>
    <x v="0"/>
    <x v="1"/>
    <x v="2"/>
    <x v="1"/>
    <x v="0"/>
    <x v="0"/>
    <x v="9"/>
    <x v="0"/>
    <x v="0"/>
    <x v="0"/>
    <x v="0"/>
    <x v="0"/>
  </r>
  <r>
    <s v="December 2013"/>
    <n v="71"/>
    <x v="1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  <x v="0"/>
  </r>
  <r>
    <s v="December 2013"/>
    <n v="71"/>
    <x v="1"/>
    <x v="9"/>
    <x v="0"/>
    <x v="0"/>
    <x v="1"/>
    <x v="0"/>
    <x v="0"/>
    <x v="0"/>
    <x v="0"/>
    <x v="0"/>
    <x v="1"/>
    <x v="2"/>
    <x v="1"/>
    <x v="0"/>
    <x v="0"/>
    <x v="1"/>
    <x v="0"/>
    <x v="0"/>
    <x v="0"/>
    <x v="0"/>
    <x v="0"/>
  </r>
  <r>
    <s v="December 2013"/>
    <n v="71"/>
    <x v="1"/>
    <x v="10"/>
    <x v="0"/>
    <x v="0"/>
    <x v="2"/>
    <x v="0"/>
    <x v="0"/>
    <x v="0"/>
    <x v="0"/>
    <x v="0"/>
    <x v="1"/>
    <x v="2"/>
    <x v="1"/>
    <x v="16"/>
    <x v="0"/>
    <x v="10"/>
    <x v="0"/>
    <x v="0"/>
    <x v="1"/>
    <x v="0"/>
    <x v="0"/>
  </r>
  <r>
    <s v="December 2013"/>
    <n v="71"/>
    <x v="1"/>
    <x v="11"/>
    <x v="0"/>
    <x v="0"/>
    <x v="0"/>
    <x v="0"/>
    <x v="0"/>
    <x v="0"/>
    <x v="0"/>
    <x v="0"/>
    <x v="2"/>
    <x v="0"/>
    <x v="9"/>
    <x v="1"/>
    <x v="1"/>
    <x v="2"/>
    <x v="0"/>
    <x v="0"/>
    <x v="1"/>
    <x v="0"/>
    <x v="0"/>
  </r>
  <r>
    <s v="December 2013"/>
    <n v="71"/>
    <x v="1"/>
    <x v="12"/>
    <x v="0"/>
    <x v="0"/>
    <x v="0"/>
    <x v="0"/>
    <x v="0"/>
    <x v="0"/>
    <x v="0"/>
    <x v="0"/>
    <x v="2"/>
    <x v="0"/>
    <x v="9"/>
    <x v="0"/>
    <x v="0"/>
    <x v="2"/>
    <x v="0"/>
    <x v="0"/>
    <x v="1"/>
    <x v="0"/>
    <x v="0"/>
  </r>
  <r>
    <s v="December 2013"/>
    <n v="71"/>
    <x v="1"/>
    <x v="13"/>
    <x v="0"/>
    <x v="0"/>
    <x v="1"/>
    <x v="0"/>
    <x v="0"/>
    <x v="0"/>
    <x v="0"/>
    <x v="0"/>
    <x v="2"/>
    <x v="0"/>
    <x v="9"/>
    <x v="0"/>
    <x v="0"/>
    <x v="3"/>
    <x v="0"/>
    <x v="0"/>
    <x v="1"/>
    <x v="0"/>
    <x v="0"/>
  </r>
  <r>
    <s v="December 2013"/>
    <n v="71"/>
    <x v="1"/>
    <x v="14"/>
    <x v="0"/>
    <x v="0"/>
    <x v="4"/>
    <x v="0"/>
    <x v="0"/>
    <x v="0"/>
    <x v="0"/>
    <x v="0"/>
    <x v="2"/>
    <x v="0"/>
    <x v="9"/>
    <x v="0"/>
    <x v="0"/>
    <x v="2"/>
    <x v="0"/>
    <x v="0"/>
    <x v="1"/>
    <x v="0"/>
    <x v="0"/>
  </r>
  <r>
    <s v="December 2013"/>
    <n v="71"/>
    <x v="1"/>
    <x v="15"/>
    <x v="0"/>
    <x v="0"/>
    <x v="3"/>
    <x v="0"/>
    <x v="0"/>
    <x v="0"/>
    <x v="0"/>
    <x v="0"/>
    <x v="2"/>
    <x v="0"/>
    <x v="9"/>
    <x v="18"/>
    <x v="1"/>
    <x v="10"/>
    <x v="0"/>
    <x v="0"/>
    <x v="0"/>
    <x v="0"/>
    <x v="0"/>
  </r>
  <r>
    <s v="December 2013"/>
    <n v="71"/>
    <x v="1"/>
    <x v="16"/>
    <x v="0"/>
    <x v="0"/>
    <x v="1"/>
    <x v="0"/>
    <x v="0"/>
    <x v="0"/>
    <x v="0"/>
    <x v="0"/>
    <x v="3"/>
    <x v="0"/>
    <x v="0"/>
    <x v="1"/>
    <x v="1"/>
    <x v="2"/>
    <x v="0"/>
    <x v="0"/>
    <x v="0"/>
    <x v="0"/>
    <x v="0"/>
  </r>
  <r>
    <s v="December 2013"/>
    <n v="71"/>
    <x v="1"/>
    <x v="17"/>
    <x v="0"/>
    <x v="0"/>
    <x v="0"/>
    <x v="0"/>
    <x v="0"/>
    <x v="0"/>
    <x v="0"/>
    <x v="0"/>
    <x v="3"/>
    <x v="0"/>
    <x v="0"/>
    <x v="0"/>
    <x v="0"/>
    <x v="2"/>
    <x v="0"/>
    <x v="0"/>
    <x v="0"/>
    <x v="0"/>
    <x v="0"/>
  </r>
  <r>
    <s v="December 2013"/>
    <n v="71"/>
    <x v="1"/>
    <x v="18"/>
    <x v="0"/>
    <x v="0"/>
    <x v="1"/>
    <x v="0"/>
    <x v="0"/>
    <x v="0"/>
    <x v="0"/>
    <x v="0"/>
    <x v="3"/>
    <x v="0"/>
    <x v="0"/>
    <x v="0"/>
    <x v="0"/>
    <x v="0"/>
    <x v="0"/>
    <x v="0"/>
    <x v="0"/>
    <x v="0"/>
    <x v="0"/>
  </r>
  <r>
    <s v="December 2013"/>
    <n v="71"/>
    <x v="1"/>
    <x v="19"/>
    <x v="0"/>
    <x v="0"/>
    <x v="2"/>
    <x v="0"/>
    <x v="0"/>
    <x v="0"/>
    <x v="0"/>
    <x v="0"/>
    <x v="3"/>
    <x v="0"/>
    <x v="0"/>
    <x v="0"/>
    <x v="1"/>
    <x v="1"/>
    <x v="0"/>
    <x v="0"/>
    <x v="0"/>
    <x v="0"/>
    <x v="0"/>
  </r>
  <r>
    <s v="December 2013"/>
    <n v="71"/>
    <x v="1"/>
    <x v="20"/>
    <x v="0"/>
    <x v="0"/>
    <x v="0"/>
    <x v="0"/>
    <x v="0"/>
    <x v="0"/>
    <x v="0"/>
    <x v="0"/>
    <x v="3"/>
    <x v="0"/>
    <x v="0"/>
    <x v="0"/>
    <x v="0"/>
    <x v="2"/>
    <x v="0"/>
    <x v="0"/>
    <x v="0"/>
    <x v="0"/>
    <x v="0"/>
  </r>
  <r>
    <s v="December 2013"/>
    <n v="71"/>
    <x v="1"/>
    <x v="21"/>
    <x v="0"/>
    <x v="0"/>
    <x v="2"/>
    <x v="0"/>
    <x v="0"/>
    <x v="0"/>
    <x v="0"/>
    <x v="0"/>
    <x v="3"/>
    <x v="0"/>
    <x v="0"/>
    <x v="0"/>
    <x v="0"/>
    <x v="0"/>
    <x v="0"/>
    <x v="0"/>
    <x v="0"/>
    <x v="0"/>
    <x v="0"/>
  </r>
  <r>
    <s v="December 2013"/>
    <n v="71"/>
    <x v="1"/>
    <x v="22"/>
    <x v="0"/>
    <x v="0"/>
    <x v="4"/>
    <x v="0"/>
    <x v="0"/>
    <x v="0"/>
    <x v="0"/>
    <x v="0"/>
    <x v="3"/>
    <x v="0"/>
    <x v="0"/>
    <x v="0"/>
    <x v="0"/>
    <x v="0"/>
    <x v="0"/>
    <x v="0"/>
    <x v="0"/>
    <x v="0"/>
    <x v="0"/>
  </r>
  <r>
    <s v="December 2013"/>
    <n v="71"/>
    <x v="2"/>
    <x v="0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3"/>
    <n v="71"/>
    <x v="2"/>
    <x v="1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s v="December 2013"/>
    <n v="71"/>
    <x v="2"/>
    <x v="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s v="December 2013"/>
    <n v="71"/>
    <x v="2"/>
    <x v="3"/>
    <x v="0"/>
    <x v="0"/>
    <x v="2"/>
    <x v="0"/>
    <x v="0"/>
    <x v="0"/>
    <x v="0"/>
    <x v="1"/>
    <x v="4"/>
    <x v="3"/>
    <x v="7"/>
    <x v="8"/>
    <x v="11"/>
    <x v="4"/>
    <x v="3"/>
    <x v="0"/>
    <x v="0"/>
    <x v="0"/>
    <x v="0"/>
  </r>
  <r>
    <s v="December 2013"/>
    <n v="71"/>
    <x v="2"/>
    <x v="4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3"/>
    <n v="71"/>
    <x v="2"/>
    <x v="5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s v="December 2013"/>
    <n v="71"/>
    <x v="2"/>
    <x v="6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3"/>
    <n v="71"/>
    <x v="2"/>
    <x v="7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3"/>
    <n v="71"/>
    <x v="2"/>
    <x v="8"/>
    <x v="0"/>
    <x v="0"/>
    <x v="3"/>
    <x v="0"/>
    <x v="0"/>
    <x v="0"/>
    <x v="0"/>
    <x v="1"/>
    <x v="4"/>
    <x v="3"/>
    <x v="7"/>
    <x v="10"/>
    <x v="13"/>
    <x v="4"/>
    <x v="1"/>
    <x v="0"/>
    <x v="0"/>
    <x v="0"/>
    <x v="0"/>
  </r>
  <r>
    <s v="December 2013"/>
    <n v="71"/>
    <x v="2"/>
    <x v="9"/>
    <x v="0"/>
    <x v="0"/>
    <x v="0"/>
    <x v="0"/>
    <x v="0"/>
    <x v="0"/>
    <x v="0"/>
    <x v="1"/>
    <x v="4"/>
    <x v="3"/>
    <x v="7"/>
    <x v="13"/>
    <x v="22"/>
    <x v="4"/>
    <x v="0"/>
    <x v="0"/>
    <x v="0"/>
    <x v="0"/>
    <x v="0"/>
  </r>
  <r>
    <s v="December 2013"/>
    <n v="71"/>
    <x v="2"/>
    <x v="10"/>
    <x v="0"/>
    <x v="0"/>
    <x v="0"/>
    <x v="0"/>
    <x v="0"/>
    <x v="0"/>
    <x v="0"/>
    <x v="1"/>
    <x v="4"/>
    <x v="3"/>
    <x v="7"/>
    <x v="9"/>
    <x v="6"/>
    <x v="4"/>
    <x v="1"/>
    <x v="0"/>
    <x v="0"/>
    <x v="0"/>
    <x v="0"/>
  </r>
  <r>
    <s v="December 2013"/>
    <n v="71"/>
    <x v="2"/>
    <x v="11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s v="December 2013"/>
    <n v="71"/>
    <x v="2"/>
    <x v="12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3"/>
    <n v="71"/>
    <x v="2"/>
    <x v="13"/>
    <x v="0"/>
    <x v="0"/>
    <x v="4"/>
    <x v="0"/>
    <x v="0"/>
    <x v="0"/>
    <x v="0"/>
    <x v="1"/>
    <x v="4"/>
    <x v="3"/>
    <x v="7"/>
    <x v="9"/>
    <x v="6"/>
    <x v="4"/>
    <x v="0"/>
    <x v="0"/>
    <x v="0"/>
    <x v="0"/>
    <x v="0"/>
  </r>
  <r>
    <s v="December 2013"/>
    <n v="71"/>
    <x v="2"/>
    <x v="14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s v="December 2013"/>
    <n v="71"/>
    <x v="2"/>
    <x v="15"/>
    <x v="0"/>
    <x v="0"/>
    <x v="4"/>
    <x v="0"/>
    <x v="0"/>
    <x v="0"/>
    <x v="0"/>
    <x v="1"/>
    <x v="4"/>
    <x v="3"/>
    <x v="7"/>
    <x v="8"/>
    <x v="11"/>
    <x v="5"/>
    <x v="0"/>
    <x v="0"/>
    <x v="0"/>
    <x v="0"/>
    <x v="0"/>
  </r>
  <r>
    <s v="December 2013"/>
    <n v="71"/>
    <x v="2"/>
    <x v="16"/>
    <x v="0"/>
    <x v="0"/>
    <x v="1"/>
    <x v="0"/>
    <x v="0"/>
    <x v="0"/>
    <x v="0"/>
    <x v="1"/>
    <x v="4"/>
    <x v="3"/>
    <x v="7"/>
    <x v="6"/>
    <x v="22"/>
    <x v="4"/>
    <x v="1"/>
    <x v="0"/>
    <x v="0"/>
    <x v="0"/>
    <x v="0"/>
  </r>
  <r>
    <s v="December 2013"/>
    <n v="71"/>
    <x v="2"/>
    <x v="17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3"/>
    <n v="71"/>
    <x v="2"/>
    <x v="18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s v="December 2013"/>
    <n v="71"/>
    <x v="2"/>
    <x v="19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s v="December 2013"/>
    <n v="71"/>
    <x v="2"/>
    <x v="20"/>
    <x v="0"/>
    <x v="0"/>
    <x v="0"/>
    <x v="0"/>
    <x v="0"/>
    <x v="0"/>
    <x v="0"/>
    <x v="1"/>
    <x v="4"/>
    <x v="3"/>
    <x v="7"/>
    <x v="8"/>
    <x v="5"/>
    <x v="5"/>
    <x v="0"/>
    <x v="0"/>
    <x v="0"/>
    <x v="0"/>
    <x v="0"/>
  </r>
  <r>
    <s v="December 2013"/>
    <n v="71"/>
    <x v="2"/>
    <x v="21"/>
    <x v="0"/>
    <x v="0"/>
    <x v="4"/>
    <x v="0"/>
    <x v="0"/>
    <x v="0"/>
    <x v="0"/>
    <x v="1"/>
    <x v="4"/>
    <x v="3"/>
    <x v="7"/>
    <x v="8"/>
    <x v="11"/>
    <x v="4"/>
    <x v="1"/>
    <x v="0"/>
    <x v="0"/>
    <x v="0"/>
    <x v="0"/>
  </r>
  <r>
    <s v="December 2013"/>
    <n v="71"/>
    <x v="2"/>
    <x v="22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s v="December 2013"/>
    <n v="71"/>
    <x v="2"/>
    <x v="23"/>
    <x v="0"/>
    <x v="0"/>
    <x v="0"/>
    <x v="0"/>
    <x v="0"/>
    <x v="0"/>
    <x v="0"/>
    <x v="1"/>
    <x v="4"/>
    <x v="3"/>
    <x v="7"/>
    <x v="5"/>
    <x v="9"/>
    <x v="4"/>
    <x v="0"/>
    <x v="0"/>
    <x v="0"/>
    <x v="0"/>
    <x v="0"/>
  </r>
  <r>
    <s v="December 2013"/>
    <n v="71"/>
    <x v="2"/>
    <x v="24"/>
    <x v="0"/>
    <x v="0"/>
    <x v="0"/>
    <x v="0"/>
    <x v="0"/>
    <x v="0"/>
    <x v="0"/>
    <x v="1"/>
    <x v="4"/>
    <x v="3"/>
    <x v="7"/>
    <x v="8"/>
    <x v="11"/>
    <x v="4"/>
    <x v="0"/>
    <x v="0"/>
    <x v="0"/>
    <x v="0"/>
    <x v="0"/>
  </r>
  <r>
    <s v="December 2013"/>
    <n v="71"/>
    <x v="2"/>
    <x v="25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s v="December 2013"/>
    <n v="71"/>
    <x v="3"/>
    <x v="0"/>
    <x v="0"/>
    <x v="0"/>
    <x v="0"/>
    <x v="0"/>
    <x v="0"/>
    <x v="0"/>
    <x v="0"/>
    <x v="2"/>
    <x v="0"/>
    <x v="3"/>
    <x v="3"/>
    <x v="12"/>
    <x v="15"/>
    <x v="6"/>
    <x v="0"/>
    <x v="0"/>
    <x v="0"/>
    <x v="0"/>
    <x v="0"/>
  </r>
  <r>
    <s v="December 2013"/>
    <n v="71"/>
    <x v="3"/>
    <x v="1"/>
    <x v="0"/>
    <x v="0"/>
    <x v="2"/>
    <x v="0"/>
    <x v="0"/>
    <x v="0"/>
    <x v="0"/>
    <x v="2"/>
    <x v="0"/>
    <x v="3"/>
    <x v="3"/>
    <x v="13"/>
    <x v="19"/>
    <x v="6"/>
    <x v="0"/>
    <x v="0"/>
    <x v="0"/>
    <x v="0"/>
    <x v="0"/>
  </r>
  <r>
    <s v="December 2013"/>
    <n v="71"/>
    <x v="3"/>
    <x v="2"/>
    <x v="0"/>
    <x v="0"/>
    <x v="3"/>
    <x v="0"/>
    <x v="0"/>
    <x v="0"/>
    <x v="0"/>
    <x v="2"/>
    <x v="0"/>
    <x v="3"/>
    <x v="3"/>
    <x v="13"/>
    <x v="20"/>
    <x v="6"/>
    <x v="0"/>
    <x v="0"/>
    <x v="0"/>
    <x v="0"/>
    <x v="0"/>
  </r>
  <r>
    <s v="December 2013"/>
    <n v="71"/>
    <x v="3"/>
    <x v="3"/>
    <x v="0"/>
    <x v="0"/>
    <x v="4"/>
    <x v="0"/>
    <x v="0"/>
    <x v="0"/>
    <x v="0"/>
    <x v="2"/>
    <x v="0"/>
    <x v="3"/>
    <x v="3"/>
    <x v="13"/>
    <x v="23"/>
    <x v="6"/>
    <x v="0"/>
    <x v="0"/>
    <x v="0"/>
    <x v="0"/>
    <x v="0"/>
  </r>
  <r>
    <s v="December 2013"/>
    <n v="71"/>
    <x v="3"/>
    <x v="4"/>
    <x v="0"/>
    <x v="0"/>
    <x v="2"/>
    <x v="0"/>
    <x v="0"/>
    <x v="0"/>
    <x v="0"/>
    <x v="2"/>
    <x v="0"/>
    <x v="3"/>
    <x v="3"/>
    <x v="14"/>
    <x v="17"/>
    <x v="6"/>
    <x v="0"/>
    <x v="0"/>
    <x v="0"/>
    <x v="0"/>
    <x v="0"/>
  </r>
  <r>
    <s v="December 2013"/>
    <n v="71"/>
    <x v="3"/>
    <x v="5"/>
    <x v="0"/>
    <x v="0"/>
    <x v="3"/>
    <x v="0"/>
    <x v="0"/>
    <x v="0"/>
    <x v="0"/>
    <x v="2"/>
    <x v="0"/>
    <x v="3"/>
    <x v="3"/>
    <x v="12"/>
    <x v="23"/>
    <x v="6"/>
    <x v="0"/>
    <x v="0"/>
    <x v="0"/>
    <x v="0"/>
    <x v="0"/>
  </r>
  <r>
    <s v="December 2013"/>
    <n v="71"/>
    <x v="3"/>
    <x v="6"/>
    <x v="0"/>
    <x v="0"/>
    <x v="4"/>
    <x v="0"/>
    <x v="0"/>
    <x v="0"/>
    <x v="0"/>
    <x v="2"/>
    <x v="1"/>
    <x v="3"/>
    <x v="5"/>
    <x v="12"/>
    <x v="15"/>
    <x v="7"/>
    <x v="0"/>
    <x v="0"/>
    <x v="0"/>
    <x v="0"/>
    <x v="0"/>
  </r>
  <r>
    <s v="December 2013"/>
    <n v="71"/>
    <x v="3"/>
    <x v="7"/>
    <x v="0"/>
    <x v="0"/>
    <x v="4"/>
    <x v="0"/>
    <x v="0"/>
    <x v="0"/>
    <x v="0"/>
    <x v="2"/>
    <x v="1"/>
    <x v="3"/>
    <x v="5"/>
    <x v="12"/>
    <x v="21"/>
    <x v="7"/>
    <x v="0"/>
    <x v="0"/>
    <x v="0"/>
    <x v="0"/>
    <x v="0"/>
  </r>
  <r>
    <s v="December 2013"/>
    <n v="71"/>
    <x v="3"/>
    <x v="8"/>
    <x v="0"/>
    <x v="0"/>
    <x v="1"/>
    <x v="0"/>
    <x v="0"/>
    <x v="0"/>
    <x v="0"/>
    <x v="2"/>
    <x v="1"/>
    <x v="3"/>
    <x v="5"/>
    <x v="12"/>
    <x v="18"/>
    <x v="7"/>
    <x v="0"/>
    <x v="0"/>
    <x v="0"/>
    <x v="0"/>
    <x v="0"/>
  </r>
  <r>
    <s v="December 2013"/>
    <n v="71"/>
    <x v="3"/>
    <x v="9"/>
    <x v="0"/>
    <x v="0"/>
    <x v="3"/>
    <x v="0"/>
    <x v="0"/>
    <x v="0"/>
    <x v="0"/>
    <x v="2"/>
    <x v="1"/>
    <x v="3"/>
    <x v="5"/>
    <x v="12"/>
    <x v="16"/>
    <x v="7"/>
    <x v="0"/>
    <x v="0"/>
    <x v="0"/>
    <x v="0"/>
    <x v="0"/>
  </r>
  <r>
    <s v="December 2013"/>
    <n v="71"/>
    <x v="3"/>
    <x v="10"/>
    <x v="0"/>
    <x v="0"/>
    <x v="0"/>
    <x v="0"/>
    <x v="0"/>
    <x v="0"/>
    <x v="0"/>
    <x v="2"/>
    <x v="1"/>
    <x v="3"/>
    <x v="5"/>
    <x v="12"/>
    <x v="16"/>
    <x v="7"/>
    <x v="0"/>
    <x v="0"/>
    <x v="0"/>
    <x v="0"/>
    <x v="0"/>
  </r>
  <r>
    <s v="December 2013"/>
    <n v="71"/>
    <x v="3"/>
    <x v="11"/>
    <x v="0"/>
    <x v="0"/>
    <x v="0"/>
    <x v="0"/>
    <x v="0"/>
    <x v="0"/>
    <x v="0"/>
    <x v="2"/>
    <x v="1"/>
    <x v="3"/>
    <x v="5"/>
    <x v="12"/>
    <x v="15"/>
    <x v="7"/>
    <x v="0"/>
    <x v="0"/>
    <x v="0"/>
    <x v="0"/>
    <x v="0"/>
  </r>
  <r>
    <s v="December 2013"/>
    <n v="71"/>
    <x v="3"/>
    <x v="12"/>
    <x v="0"/>
    <x v="0"/>
    <x v="3"/>
    <x v="0"/>
    <x v="0"/>
    <x v="0"/>
    <x v="0"/>
    <x v="2"/>
    <x v="1"/>
    <x v="3"/>
    <x v="5"/>
    <x v="13"/>
    <x v="21"/>
    <x v="7"/>
    <x v="0"/>
    <x v="0"/>
    <x v="0"/>
    <x v="0"/>
    <x v="0"/>
  </r>
  <r>
    <s v="December 2013"/>
    <n v="71"/>
    <x v="3"/>
    <x v="13"/>
    <x v="0"/>
    <x v="0"/>
    <x v="3"/>
    <x v="0"/>
    <x v="0"/>
    <x v="0"/>
    <x v="0"/>
    <x v="2"/>
    <x v="2"/>
    <x v="3"/>
    <x v="6"/>
    <x v="12"/>
    <x v="15"/>
    <x v="6"/>
    <x v="0"/>
    <x v="0"/>
    <x v="0"/>
    <x v="0"/>
    <x v="0"/>
  </r>
  <r>
    <s v="December 2013"/>
    <n v="71"/>
    <x v="3"/>
    <x v="14"/>
    <x v="0"/>
    <x v="0"/>
    <x v="2"/>
    <x v="0"/>
    <x v="0"/>
    <x v="0"/>
    <x v="0"/>
    <x v="2"/>
    <x v="2"/>
    <x v="3"/>
    <x v="6"/>
    <x v="13"/>
    <x v="20"/>
    <x v="6"/>
    <x v="0"/>
    <x v="0"/>
    <x v="0"/>
    <x v="0"/>
    <x v="0"/>
  </r>
  <r>
    <s v="December 2013"/>
    <n v="71"/>
    <x v="3"/>
    <x v="15"/>
    <x v="0"/>
    <x v="0"/>
    <x v="0"/>
    <x v="0"/>
    <x v="0"/>
    <x v="0"/>
    <x v="0"/>
    <x v="2"/>
    <x v="2"/>
    <x v="3"/>
    <x v="6"/>
    <x v="12"/>
    <x v="19"/>
    <x v="6"/>
    <x v="0"/>
    <x v="0"/>
    <x v="0"/>
    <x v="0"/>
    <x v="0"/>
  </r>
  <r>
    <s v="December 2013"/>
    <n v="71"/>
    <x v="3"/>
    <x v="16"/>
    <x v="0"/>
    <x v="0"/>
    <x v="0"/>
    <x v="0"/>
    <x v="0"/>
    <x v="0"/>
    <x v="0"/>
    <x v="2"/>
    <x v="2"/>
    <x v="3"/>
    <x v="6"/>
    <x v="14"/>
    <x v="17"/>
    <x v="6"/>
    <x v="0"/>
    <x v="0"/>
    <x v="0"/>
    <x v="0"/>
    <x v="0"/>
  </r>
  <r>
    <s v="December 2013"/>
    <n v="71"/>
    <x v="3"/>
    <x v="17"/>
    <x v="0"/>
    <x v="0"/>
    <x v="1"/>
    <x v="0"/>
    <x v="0"/>
    <x v="0"/>
    <x v="0"/>
    <x v="2"/>
    <x v="2"/>
    <x v="3"/>
    <x v="6"/>
    <x v="12"/>
    <x v="15"/>
    <x v="6"/>
    <x v="0"/>
    <x v="0"/>
    <x v="0"/>
    <x v="0"/>
    <x v="0"/>
  </r>
  <r>
    <s v="December 2013"/>
    <n v="71"/>
    <x v="3"/>
    <x v="18"/>
    <x v="0"/>
    <x v="0"/>
    <x v="3"/>
    <x v="0"/>
    <x v="0"/>
    <x v="0"/>
    <x v="0"/>
    <x v="2"/>
    <x v="2"/>
    <x v="3"/>
    <x v="6"/>
    <x v="14"/>
    <x v="17"/>
    <x v="6"/>
    <x v="0"/>
    <x v="0"/>
    <x v="0"/>
    <x v="0"/>
    <x v="0"/>
  </r>
  <r>
    <s v="December 2013"/>
    <n v="71"/>
    <x v="3"/>
    <x v="19"/>
    <x v="0"/>
    <x v="0"/>
    <x v="0"/>
    <x v="0"/>
    <x v="0"/>
    <x v="0"/>
    <x v="0"/>
    <x v="2"/>
    <x v="3"/>
    <x v="3"/>
    <x v="6"/>
    <x v="12"/>
    <x v="15"/>
    <x v="6"/>
    <x v="0"/>
    <x v="0"/>
    <x v="0"/>
    <x v="0"/>
    <x v="0"/>
  </r>
  <r>
    <s v="December 2013"/>
    <n v="71"/>
    <x v="3"/>
    <x v="20"/>
    <x v="0"/>
    <x v="0"/>
    <x v="4"/>
    <x v="0"/>
    <x v="0"/>
    <x v="0"/>
    <x v="0"/>
    <x v="2"/>
    <x v="3"/>
    <x v="3"/>
    <x v="4"/>
    <x v="14"/>
    <x v="17"/>
    <x v="6"/>
    <x v="0"/>
    <x v="0"/>
    <x v="0"/>
    <x v="0"/>
    <x v="0"/>
  </r>
  <r>
    <s v="December 2013"/>
    <n v="71"/>
    <x v="3"/>
    <x v="21"/>
    <x v="0"/>
    <x v="0"/>
    <x v="4"/>
    <x v="0"/>
    <x v="0"/>
    <x v="0"/>
    <x v="0"/>
    <x v="2"/>
    <x v="3"/>
    <x v="3"/>
    <x v="4"/>
    <x v="14"/>
    <x v="17"/>
    <x v="6"/>
    <x v="0"/>
    <x v="0"/>
    <x v="0"/>
    <x v="0"/>
    <x v="0"/>
  </r>
  <r>
    <s v="December 2013"/>
    <n v="71"/>
    <x v="3"/>
    <x v="22"/>
    <x v="0"/>
    <x v="0"/>
    <x v="2"/>
    <x v="0"/>
    <x v="0"/>
    <x v="0"/>
    <x v="0"/>
    <x v="2"/>
    <x v="3"/>
    <x v="3"/>
    <x v="4"/>
    <x v="13"/>
    <x v="21"/>
    <x v="6"/>
    <x v="0"/>
    <x v="0"/>
    <x v="0"/>
    <x v="0"/>
    <x v="0"/>
  </r>
  <r>
    <s v="December 2013"/>
    <n v="71"/>
    <x v="3"/>
    <x v="23"/>
    <x v="0"/>
    <x v="0"/>
    <x v="3"/>
    <x v="0"/>
    <x v="0"/>
    <x v="0"/>
    <x v="0"/>
    <x v="2"/>
    <x v="3"/>
    <x v="3"/>
    <x v="4"/>
    <x v="12"/>
    <x v="15"/>
    <x v="6"/>
    <x v="0"/>
    <x v="0"/>
    <x v="0"/>
    <x v="0"/>
    <x v="0"/>
  </r>
  <r>
    <s v="December 2013"/>
    <n v="71"/>
    <x v="3"/>
    <x v="24"/>
    <x v="0"/>
    <x v="0"/>
    <x v="1"/>
    <x v="0"/>
    <x v="0"/>
    <x v="0"/>
    <x v="0"/>
    <x v="2"/>
    <x v="3"/>
    <x v="3"/>
    <x v="4"/>
    <x v="13"/>
    <x v="24"/>
    <x v="6"/>
    <x v="0"/>
    <x v="0"/>
    <x v="0"/>
    <x v="0"/>
    <x v="0"/>
  </r>
  <r>
    <s v="December 2013"/>
    <n v="71"/>
    <x v="3"/>
    <x v="25"/>
    <x v="0"/>
    <x v="0"/>
    <x v="4"/>
    <x v="0"/>
    <x v="0"/>
    <x v="0"/>
    <x v="0"/>
    <x v="2"/>
    <x v="3"/>
    <x v="3"/>
    <x v="4"/>
    <x v="13"/>
    <x v="24"/>
    <x v="6"/>
    <x v="0"/>
    <x v="0"/>
    <x v="0"/>
    <x v="0"/>
    <x v="0"/>
  </r>
  <r>
    <s v="December 2013"/>
    <n v="71"/>
    <x v="3"/>
    <x v="26"/>
    <x v="0"/>
    <x v="0"/>
    <x v="1"/>
    <x v="0"/>
    <x v="0"/>
    <x v="0"/>
    <x v="0"/>
    <x v="2"/>
    <x v="3"/>
    <x v="3"/>
    <x v="4"/>
    <x v="13"/>
    <x v="20"/>
    <x v="6"/>
    <x v="0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June 2014"/>
    <n v="72"/>
    <x v="0"/>
    <x v="0"/>
    <x v="0"/>
    <x v="0"/>
    <x v="3"/>
    <x v="0"/>
    <x v="0"/>
    <x v="0"/>
    <x v="0"/>
    <x v="2"/>
    <x v="5"/>
    <x v="3"/>
    <x v="6"/>
    <x v="12"/>
    <x v="15"/>
    <x v="6"/>
    <x v="0"/>
    <x v="0"/>
    <x v="0"/>
    <x v="0"/>
    <x v="0"/>
  </r>
  <r>
    <s v="June 2014"/>
    <n v="72"/>
    <x v="0"/>
    <x v="1"/>
    <x v="0"/>
    <x v="0"/>
    <x v="2"/>
    <x v="0"/>
    <x v="0"/>
    <x v="0"/>
    <x v="0"/>
    <x v="2"/>
    <x v="5"/>
    <x v="3"/>
    <x v="6"/>
    <x v="14"/>
    <x v="17"/>
    <x v="6"/>
    <x v="0"/>
    <x v="0"/>
    <x v="0"/>
    <x v="0"/>
    <x v="0"/>
  </r>
  <r>
    <s v="June 2014"/>
    <n v="72"/>
    <x v="0"/>
    <x v="2"/>
    <x v="0"/>
    <x v="0"/>
    <x v="1"/>
    <x v="0"/>
    <x v="0"/>
    <x v="0"/>
    <x v="0"/>
    <x v="2"/>
    <x v="5"/>
    <x v="3"/>
    <x v="6"/>
    <x v="13"/>
    <x v="21"/>
    <x v="6"/>
    <x v="0"/>
    <x v="0"/>
    <x v="0"/>
    <x v="0"/>
    <x v="0"/>
  </r>
  <r>
    <s v="June 2014"/>
    <n v="72"/>
    <x v="0"/>
    <x v="3"/>
    <x v="0"/>
    <x v="0"/>
    <x v="0"/>
    <x v="0"/>
    <x v="0"/>
    <x v="0"/>
    <x v="0"/>
    <x v="2"/>
    <x v="5"/>
    <x v="3"/>
    <x v="6"/>
    <x v="13"/>
    <x v="21"/>
    <x v="6"/>
    <x v="0"/>
    <x v="0"/>
    <x v="0"/>
    <x v="0"/>
    <x v="0"/>
  </r>
  <r>
    <s v="June 2014"/>
    <n v="72"/>
    <x v="0"/>
    <x v="4"/>
    <x v="0"/>
    <x v="0"/>
    <x v="4"/>
    <x v="0"/>
    <x v="0"/>
    <x v="0"/>
    <x v="0"/>
    <x v="2"/>
    <x v="5"/>
    <x v="3"/>
    <x v="6"/>
    <x v="12"/>
    <x v="19"/>
    <x v="6"/>
    <x v="0"/>
    <x v="0"/>
    <x v="0"/>
    <x v="0"/>
    <x v="0"/>
  </r>
  <r>
    <s v="June 2014"/>
    <n v="72"/>
    <x v="0"/>
    <x v="5"/>
    <x v="0"/>
    <x v="0"/>
    <x v="3"/>
    <x v="0"/>
    <x v="0"/>
    <x v="0"/>
    <x v="0"/>
    <x v="2"/>
    <x v="5"/>
    <x v="3"/>
    <x v="6"/>
    <x v="12"/>
    <x v="18"/>
    <x v="6"/>
    <x v="0"/>
    <x v="0"/>
    <x v="0"/>
    <x v="0"/>
    <x v="0"/>
  </r>
  <r>
    <s v="June 2014"/>
    <n v="72"/>
    <x v="0"/>
    <x v="6"/>
    <x v="0"/>
    <x v="0"/>
    <x v="4"/>
    <x v="0"/>
    <x v="0"/>
    <x v="0"/>
    <x v="0"/>
    <x v="2"/>
    <x v="5"/>
    <x v="3"/>
    <x v="5"/>
    <x v="12"/>
    <x v="15"/>
    <x v="6"/>
    <x v="0"/>
    <x v="0"/>
    <x v="0"/>
    <x v="0"/>
    <x v="0"/>
  </r>
  <r>
    <s v="June 2014"/>
    <n v="72"/>
    <x v="0"/>
    <x v="7"/>
    <x v="0"/>
    <x v="0"/>
    <x v="4"/>
    <x v="0"/>
    <x v="0"/>
    <x v="0"/>
    <x v="0"/>
    <x v="2"/>
    <x v="5"/>
    <x v="3"/>
    <x v="5"/>
    <x v="14"/>
    <x v="17"/>
    <x v="6"/>
    <x v="0"/>
    <x v="0"/>
    <x v="0"/>
    <x v="0"/>
    <x v="0"/>
  </r>
  <r>
    <s v="June 2014"/>
    <n v="72"/>
    <x v="0"/>
    <x v="8"/>
    <x v="0"/>
    <x v="0"/>
    <x v="1"/>
    <x v="0"/>
    <x v="0"/>
    <x v="0"/>
    <x v="0"/>
    <x v="2"/>
    <x v="5"/>
    <x v="3"/>
    <x v="5"/>
    <x v="13"/>
    <x v="20"/>
    <x v="6"/>
    <x v="0"/>
    <x v="0"/>
    <x v="0"/>
    <x v="0"/>
    <x v="0"/>
  </r>
  <r>
    <s v="June 2014"/>
    <n v="72"/>
    <x v="0"/>
    <x v="9"/>
    <x v="0"/>
    <x v="0"/>
    <x v="0"/>
    <x v="0"/>
    <x v="0"/>
    <x v="0"/>
    <x v="0"/>
    <x v="2"/>
    <x v="5"/>
    <x v="3"/>
    <x v="5"/>
    <x v="12"/>
    <x v="18"/>
    <x v="6"/>
    <x v="0"/>
    <x v="0"/>
    <x v="0"/>
    <x v="0"/>
    <x v="0"/>
  </r>
  <r>
    <s v="June 2014"/>
    <n v="72"/>
    <x v="0"/>
    <x v="10"/>
    <x v="0"/>
    <x v="0"/>
    <x v="1"/>
    <x v="0"/>
    <x v="0"/>
    <x v="0"/>
    <x v="0"/>
    <x v="2"/>
    <x v="5"/>
    <x v="3"/>
    <x v="5"/>
    <x v="12"/>
    <x v="18"/>
    <x v="6"/>
    <x v="0"/>
    <x v="0"/>
    <x v="0"/>
    <x v="0"/>
    <x v="0"/>
  </r>
  <r>
    <s v="June 2014"/>
    <n v="72"/>
    <x v="0"/>
    <x v="11"/>
    <x v="0"/>
    <x v="0"/>
    <x v="3"/>
    <x v="0"/>
    <x v="0"/>
    <x v="0"/>
    <x v="0"/>
    <x v="2"/>
    <x v="5"/>
    <x v="3"/>
    <x v="5"/>
    <x v="12"/>
    <x v="18"/>
    <x v="6"/>
    <x v="0"/>
    <x v="0"/>
    <x v="0"/>
    <x v="0"/>
    <x v="0"/>
  </r>
  <r>
    <s v="June 2014"/>
    <n v="72"/>
    <x v="0"/>
    <x v="12"/>
    <x v="0"/>
    <x v="0"/>
    <x v="4"/>
    <x v="0"/>
    <x v="0"/>
    <x v="0"/>
    <x v="0"/>
    <x v="2"/>
    <x v="5"/>
    <x v="3"/>
    <x v="5"/>
    <x v="13"/>
    <x v="24"/>
    <x v="6"/>
    <x v="0"/>
    <x v="0"/>
    <x v="0"/>
    <x v="0"/>
    <x v="0"/>
  </r>
  <r>
    <s v="June 2014"/>
    <n v="72"/>
    <x v="0"/>
    <x v="13"/>
    <x v="0"/>
    <x v="0"/>
    <x v="4"/>
    <x v="0"/>
    <x v="0"/>
    <x v="0"/>
    <x v="0"/>
    <x v="2"/>
    <x v="5"/>
    <x v="3"/>
    <x v="4"/>
    <x v="12"/>
    <x v="15"/>
    <x v="6"/>
    <x v="0"/>
    <x v="0"/>
    <x v="0"/>
    <x v="0"/>
    <x v="0"/>
  </r>
  <r>
    <s v="June 2014"/>
    <n v="72"/>
    <x v="0"/>
    <x v="14"/>
    <x v="0"/>
    <x v="0"/>
    <x v="3"/>
    <x v="0"/>
    <x v="0"/>
    <x v="0"/>
    <x v="0"/>
    <x v="2"/>
    <x v="5"/>
    <x v="3"/>
    <x v="4"/>
    <x v="12"/>
    <x v="20"/>
    <x v="6"/>
    <x v="0"/>
    <x v="0"/>
    <x v="0"/>
    <x v="0"/>
    <x v="0"/>
  </r>
  <r>
    <s v="June 2014"/>
    <n v="72"/>
    <x v="0"/>
    <x v="15"/>
    <x v="0"/>
    <x v="0"/>
    <x v="1"/>
    <x v="0"/>
    <x v="0"/>
    <x v="0"/>
    <x v="0"/>
    <x v="2"/>
    <x v="5"/>
    <x v="3"/>
    <x v="4"/>
    <x v="14"/>
    <x v="17"/>
    <x v="6"/>
    <x v="0"/>
    <x v="0"/>
    <x v="0"/>
    <x v="0"/>
    <x v="0"/>
  </r>
  <r>
    <s v="June 2014"/>
    <n v="72"/>
    <x v="0"/>
    <x v="16"/>
    <x v="0"/>
    <x v="0"/>
    <x v="3"/>
    <x v="0"/>
    <x v="0"/>
    <x v="0"/>
    <x v="0"/>
    <x v="2"/>
    <x v="5"/>
    <x v="3"/>
    <x v="4"/>
    <x v="12"/>
    <x v="16"/>
    <x v="6"/>
    <x v="0"/>
    <x v="0"/>
    <x v="0"/>
    <x v="0"/>
    <x v="0"/>
  </r>
  <r>
    <s v="June 2014"/>
    <n v="72"/>
    <x v="0"/>
    <x v="17"/>
    <x v="0"/>
    <x v="0"/>
    <x v="3"/>
    <x v="0"/>
    <x v="0"/>
    <x v="0"/>
    <x v="0"/>
    <x v="2"/>
    <x v="5"/>
    <x v="3"/>
    <x v="4"/>
    <x v="12"/>
    <x v="15"/>
    <x v="6"/>
    <x v="0"/>
    <x v="0"/>
    <x v="0"/>
    <x v="0"/>
    <x v="0"/>
  </r>
  <r>
    <s v="June 2014"/>
    <n v="72"/>
    <x v="0"/>
    <x v="18"/>
    <x v="0"/>
    <x v="0"/>
    <x v="0"/>
    <x v="0"/>
    <x v="0"/>
    <x v="0"/>
    <x v="0"/>
    <x v="2"/>
    <x v="5"/>
    <x v="3"/>
    <x v="4"/>
    <x v="13"/>
    <x v="21"/>
    <x v="6"/>
    <x v="0"/>
    <x v="0"/>
    <x v="0"/>
    <x v="0"/>
    <x v="0"/>
  </r>
  <r>
    <s v="June 2014"/>
    <n v="72"/>
    <x v="0"/>
    <x v="19"/>
    <x v="0"/>
    <x v="0"/>
    <x v="1"/>
    <x v="0"/>
    <x v="0"/>
    <x v="0"/>
    <x v="0"/>
    <x v="2"/>
    <x v="5"/>
    <x v="3"/>
    <x v="4"/>
    <x v="13"/>
    <x v="21"/>
    <x v="6"/>
    <x v="0"/>
    <x v="0"/>
    <x v="0"/>
    <x v="0"/>
    <x v="0"/>
  </r>
  <r>
    <s v="June 2014"/>
    <n v="72"/>
    <x v="0"/>
    <x v="20"/>
    <x v="0"/>
    <x v="0"/>
    <x v="0"/>
    <x v="0"/>
    <x v="0"/>
    <x v="0"/>
    <x v="0"/>
    <x v="2"/>
    <x v="5"/>
    <x v="3"/>
    <x v="4"/>
    <x v="12"/>
    <x v="16"/>
    <x v="6"/>
    <x v="0"/>
    <x v="0"/>
    <x v="0"/>
    <x v="0"/>
    <x v="0"/>
  </r>
  <r>
    <s v="June 2014"/>
    <n v="72"/>
    <x v="0"/>
    <x v="21"/>
    <x v="0"/>
    <x v="0"/>
    <x v="1"/>
    <x v="0"/>
    <x v="0"/>
    <x v="0"/>
    <x v="0"/>
    <x v="2"/>
    <x v="5"/>
    <x v="3"/>
    <x v="3"/>
    <x v="12"/>
    <x v="15"/>
    <x v="7"/>
    <x v="0"/>
    <x v="0"/>
    <x v="0"/>
    <x v="0"/>
    <x v="0"/>
  </r>
  <r>
    <s v="June 2014"/>
    <n v="72"/>
    <x v="0"/>
    <x v="22"/>
    <x v="0"/>
    <x v="0"/>
    <x v="2"/>
    <x v="0"/>
    <x v="0"/>
    <x v="0"/>
    <x v="0"/>
    <x v="2"/>
    <x v="5"/>
    <x v="3"/>
    <x v="3"/>
    <x v="12"/>
    <x v="20"/>
    <x v="7"/>
    <x v="0"/>
    <x v="0"/>
    <x v="0"/>
    <x v="0"/>
    <x v="0"/>
  </r>
  <r>
    <s v="June 2014"/>
    <n v="72"/>
    <x v="0"/>
    <x v="23"/>
    <x v="0"/>
    <x v="0"/>
    <x v="3"/>
    <x v="0"/>
    <x v="0"/>
    <x v="0"/>
    <x v="0"/>
    <x v="2"/>
    <x v="5"/>
    <x v="3"/>
    <x v="3"/>
    <x v="12"/>
    <x v="16"/>
    <x v="7"/>
    <x v="0"/>
    <x v="0"/>
    <x v="0"/>
    <x v="0"/>
    <x v="0"/>
  </r>
  <r>
    <s v="June 2014"/>
    <n v="72"/>
    <x v="0"/>
    <x v="24"/>
    <x v="0"/>
    <x v="0"/>
    <x v="3"/>
    <x v="0"/>
    <x v="0"/>
    <x v="0"/>
    <x v="0"/>
    <x v="2"/>
    <x v="5"/>
    <x v="3"/>
    <x v="3"/>
    <x v="14"/>
    <x v="17"/>
    <x v="7"/>
    <x v="0"/>
    <x v="0"/>
    <x v="0"/>
    <x v="0"/>
    <x v="0"/>
  </r>
  <r>
    <s v="June 2014"/>
    <n v="72"/>
    <x v="0"/>
    <x v="25"/>
    <x v="0"/>
    <x v="0"/>
    <x v="4"/>
    <x v="0"/>
    <x v="0"/>
    <x v="0"/>
    <x v="0"/>
    <x v="2"/>
    <x v="5"/>
    <x v="3"/>
    <x v="3"/>
    <x v="12"/>
    <x v="18"/>
    <x v="7"/>
    <x v="0"/>
    <x v="0"/>
    <x v="0"/>
    <x v="0"/>
    <x v="0"/>
  </r>
  <r>
    <s v="June 2014"/>
    <n v="72"/>
    <x v="0"/>
    <x v="26"/>
    <x v="0"/>
    <x v="0"/>
    <x v="4"/>
    <x v="0"/>
    <x v="0"/>
    <x v="0"/>
    <x v="0"/>
    <x v="2"/>
    <x v="5"/>
    <x v="3"/>
    <x v="3"/>
    <x v="12"/>
    <x v="16"/>
    <x v="7"/>
    <x v="0"/>
    <x v="0"/>
    <x v="0"/>
    <x v="0"/>
    <x v="0"/>
  </r>
  <r>
    <s v="June 2014"/>
    <n v="72"/>
    <x v="1"/>
    <x v="0"/>
    <x v="0"/>
    <x v="0"/>
    <x v="3"/>
    <x v="0"/>
    <x v="0"/>
    <x v="0"/>
    <x v="0"/>
    <x v="1"/>
    <x v="5"/>
    <x v="3"/>
    <x v="7"/>
    <x v="21"/>
    <x v="22"/>
    <x v="4"/>
    <x v="0"/>
    <x v="0"/>
    <x v="0"/>
    <x v="0"/>
    <x v="0"/>
  </r>
  <r>
    <s v="June 2014"/>
    <n v="72"/>
    <x v="1"/>
    <x v="1"/>
    <x v="0"/>
    <x v="0"/>
    <x v="1"/>
    <x v="0"/>
    <x v="0"/>
    <x v="0"/>
    <x v="0"/>
    <x v="1"/>
    <x v="5"/>
    <x v="3"/>
    <x v="7"/>
    <x v="8"/>
    <x v="5"/>
    <x v="4"/>
    <x v="0"/>
    <x v="0"/>
    <x v="0"/>
    <x v="0"/>
    <x v="0"/>
  </r>
  <r>
    <s v="June 2014"/>
    <n v="72"/>
    <x v="1"/>
    <x v="2"/>
    <x v="0"/>
    <x v="0"/>
    <x v="4"/>
    <x v="0"/>
    <x v="0"/>
    <x v="0"/>
    <x v="0"/>
    <x v="1"/>
    <x v="5"/>
    <x v="3"/>
    <x v="7"/>
    <x v="8"/>
    <x v="11"/>
    <x v="4"/>
    <x v="0"/>
    <x v="0"/>
    <x v="0"/>
    <x v="0"/>
    <x v="0"/>
  </r>
  <r>
    <s v="June 2014"/>
    <n v="72"/>
    <x v="1"/>
    <x v="3"/>
    <x v="0"/>
    <x v="0"/>
    <x v="0"/>
    <x v="0"/>
    <x v="0"/>
    <x v="0"/>
    <x v="0"/>
    <x v="1"/>
    <x v="5"/>
    <x v="3"/>
    <x v="7"/>
    <x v="4"/>
    <x v="2"/>
    <x v="4"/>
    <x v="3"/>
    <x v="0"/>
    <x v="0"/>
    <x v="0"/>
    <x v="0"/>
  </r>
  <r>
    <s v="June 2014"/>
    <n v="72"/>
    <x v="1"/>
    <x v="4"/>
    <x v="0"/>
    <x v="0"/>
    <x v="2"/>
    <x v="0"/>
    <x v="0"/>
    <x v="0"/>
    <x v="0"/>
    <x v="1"/>
    <x v="5"/>
    <x v="3"/>
    <x v="7"/>
    <x v="7"/>
    <x v="22"/>
    <x v="4"/>
    <x v="3"/>
    <x v="0"/>
    <x v="0"/>
    <x v="0"/>
    <x v="0"/>
  </r>
  <r>
    <s v="June 2014"/>
    <n v="72"/>
    <x v="1"/>
    <x v="5"/>
    <x v="0"/>
    <x v="0"/>
    <x v="1"/>
    <x v="0"/>
    <x v="0"/>
    <x v="0"/>
    <x v="0"/>
    <x v="1"/>
    <x v="5"/>
    <x v="3"/>
    <x v="7"/>
    <x v="21"/>
    <x v="22"/>
    <x v="4"/>
    <x v="0"/>
    <x v="0"/>
    <x v="0"/>
    <x v="0"/>
    <x v="0"/>
  </r>
  <r>
    <s v="June 2014"/>
    <n v="72"/>
    <x v="1"/>
    <x v="6"/>
    <x v="0"/>
    <x v="0"/>
    <x v="2"/>
    <x v="0"/>
    <x v="0"/>
    <x v="0"/>
    <x v="0"/>
    <x v="1"/>
    <x v="5"/>
    <x v="3"/>
    <x v="7"/>
    <x v="8"/>
    <x v="11"/>
    <x v="4"/>
    <x v="0"/>
    <x v="0"/>
    <x v="0"/>
    <x v="0"/>
    <x v="0"/>
  </r>
  <r>
    <s v="June 2014"/>
    <n v="72"/>
    <x v="1"/>
    <x v="7"/>
    <x v="0"/>
    <x v="0"/>
    <x v="3"/>
    <x v="0"/>
    <x v="0"/>
    <x v="0"/>
    <x v="0"/>
    <x v="1"/>
    <x v="5"/>
    <x v="3"/>
    <x v="7"/>
    <x v="9"/>
    <x v="6"/>
    <x v="4"/>
    <x v="3"/>
    <x v="0"/>
    <x v="0"/>
    <x v="0"/>
    <x v="0"/>
  </r>
  <r>
    <s v="June 2014"/>
    <n v="72"/>
    <x v="1"/>
    <x v="8"/>
    <x v="0"/>
    <x v="0"/>
    <x v="3"/>
    <x v="0"/>
    <x v="0"/>
    <x v="0"/>
    <x v="0"/>
    <x v="1"/>
    <x v="5"/>
    <x v="3"/>
    <x v="7"/>
    <x v="11"/>
    <x v="22"/>
    <x v="4"/>
    <x v="0"/>
    <x v="0"/>
    <x v="0"/>
    <x v="0"/>
    <x v="0"/>
  </r>
  <r>
    <s v="June 2014"/>
    <n v="72"/>
    <x v="1"/>
    <x v="9"/>
    <x v="0"/>
    <x v="0"/>
    <x v="1"/>
    <x v="0"/>
    <x v="0"/>
    <x v="0"/>
    <x v="0"/>
    <x v="1"/>
    <x v="5"/>
    <x v="3"/>
    <x v="7"/>
    <x v="8"/>
    <x v="5"/>
    <x v="4"/>
    <x v="0"/>
    <x v="0"/>
    <x v="0"/>
    <x v="0"/>
    <x v="0"/>
  </r>
  <r>
    <s v="June 2014"/>
    <n v="72"/>
    <x v="1"/>
    <x v="10"/>
    <x v="0"/>
    <x v="0"/>
    <x v="1"/>
    <x v="0"/>
    <x v="0"/>
    <x v="0"/>
    <x v="0"/>
    <x v="1"/>
    <x v="5"/>
    <x v="3"/>
    <x v="7"/>
    <x v="11"/>
    <x v="22"/>
    <x v="4"/>
    <x v="0"/>
    <x v="0"/>
    <x v="0"/>
    <x v="0"/>
    <x v="0"/>
  </r>
  <r>
    <s v="June 2014"/>
    <n v="72"/>
    <x v="1"/>
    <x v="11"/>
    <x v="0"/>
    <x v="0"/>
    <x v="2"/>
    <x v="0"/>
    <x v="0"/>
    <x v="0"/>
    <x v="0"/>
    <x v="1"/>
    <x v="5"/>
    <x v="3"/>
    <x v="7"/>
    <x v="9"/>
    <x v="14"/>
    <x v="4"/>
    <x v="0"/>
    <x v="0"/>
    <x v="0"/>
    <x v="0"/>
    <x v="0"/>
  </r>
  <r>
    <s v="June 2014"/>
    <n v="72"/>
    <x v="1"/>
    <x v="12"/>
    <x v="0"/>
    <x v="0"/>
    <x v="1"/>
    <x v="0"/>
    <x v="0"/>
    <x v="0"/>
    <x v="0"/>
    <x v="1"/>
    <x v="5"/>
    <x v="3"/>
    <x v="7"/>
    <x v="4"/>
    <x v="8"/>
    <x v="4"/>
    <x v="3"/>
    <x v="0"/>
    <x v="0"/>
    <x v="0"/>
    <x v="0"/>
  </r>
  <r>
    <s v="June 2014"/>
    <n v="72"/>
    <x v="1"/>
    <x v="13"/>
    <x v="0"/>
    <x v="0"/>
    <x v="1"/>
    <x v="0"/>
    <x v="0"/>
    <x v="0"/>
    <x v="0"/>
    <x v="1"/>
    <x v="5"/>
    <x v="3"/>
    <x v="7"/>
    <x v="7"/>
    <x v="22"/>
    <x v="4"/>
    <x v="3"/>
    <x v="0"/>
    <x v="0"/>
    <x v="0"/>
    <x v="0"/>
  </r>
  <r>
    <s v="June 2014"/>
    <n v="72"/>
    <x v="1"/>
    <x v="14"/>
    <x v="0"/>
    <x v="0"/>
    <x v="3"/>
    <x v="0"/>
    <x v="0"/>
    <x v="0"/>
    <x v="0"/>
    <x v="1"/>
    <x v="5"/>
    <x v="3"/>
    <x v="7"/>
    <x v="9"/>
    <x v="14"/>
    <x v="4"/>
    <x v="0"/>
    <x v="0"/>
    <x v="0"/>
    <x v="0"/>
    <x v="0"/>
  </r>
  <r>
    <s v="June 2014"/>
    <n v="72"/>
    <x v="1"/>
    <x v="15"/>
    <x v="0"/>
    <x v="0"/>
    <x v="3"/>
    <x v="0"/>
    <x v="0"/>
    <x v="0"/>
    <x v="0"/>
    <x v="1"/>
    <x v="5"/>
    <x v="3"/>
    <x v="7"/>
    <x v="7"/>
    <x v="22"/>
    <x v="4"/>
    <x v="3"/>
    <x v="0"/>
    <x v="0"/>
    <x v="0"/>
    <x v="0"/>
  </r>
  <r>
    <s v="June 2014"/>
    <n v="72"/>
    <x v="1"/>
    <x v="16"/>
    <x v="0"/>
    <x v="0"/>
    <x v="4"/>
    <x v="0"/>
    <x v="0"/>
    <x v="0"/>
    <x v="0"/>
    <x v="1"/>
    <x v="5"/>
    <x v="3"/>
    <x v="7"/>
    <x v="13"/>
    <x v="22"/>
    <x v="4"/>
    <x v="1"/>
    <x v="0"/>
    <x v="0"/>
    <x v="0"/>
    <x v="0"/>
  </r>
  <r>
    <s v="June 2014"/>
    <n v="72"/>
    <x v="1"/>
    <x v="17"/>
    <x v="0"/>
    <x v="0"/>
    <x v="2"/>
    <x v="0"/>
    <x v="0"/>
    <x v="0"/>
    <x v="0"/>
    <x v="1"/>
    <x v="5"/>
    <x v="3"/>
    <x v="7"/>
    <x v="7"/>
    <x v="22"/>
    <x v="4"/>
    <x v="3"/>
    <x v="0"/>
    <x v="0"/>
    <x v="0"/>
    <x v="0"/>
  </r>
  <r>
    <s v="June 2014"/>
    <n v="72"/>
    <x v="1"/>
    <x v="18"/>
    <x v="0"/>
    <x v="0"/>
    <x v="1"/>
    <x v="0"/>
    <x v="0"/>
    <x v="0"/>
    <x v="0"/>
    <x v="1"/>
    <x v="5"/>
    <x v="3"/>
    <x v="7"/>
    <x v="4"/>
    <x v="10"/>
    <x v="4"/>
    <x v="0"/>
    <x v="0"/>
    <x v="0"/>
    <x v="0"/>
    <x v="0"/>
  </r>
  <r>
    <s v="June 2014"/>
    <n v="72"/>
    <x v="1"/>
    <x v="19"/>
    <x v="0"/>
    <x v="0"/>
    <x v="4"/>
    <x v="0"/>
    <x v="0"/>
    <x v="0"/>
    <x v="0"/>
    <x v="1"/>
    <x v="5"/>
    <x v="3"/>
    <x v="7"/>
    <x v="7"/>
    <x v="22"/>
    <x v="4"/>
    <x v="0"/>
    <x v="0"/>
    <x v="0"/>
    <x v="0"/>
    <x v="0"/>
  </r>
  <r>
    <s v="June 2014"/>
    <n v="72"/>
    <x v="1"/>
    <x v="20"/>
    <x v="0"/>
    <x v="0"/>
    <x v="4"/>
    <x v="0"/>
    <x v="0"/>
    <x v="0"/>
    <x v="0"/>
    <x v="1"/>
    <x v="5"/>
    <x v="3"/>
    <x v="7"/>
    <x v="9"/>
    <x v="14"/>
    <x v="4"/>
    <x v="0"/>
    <x v="0"/>
    <x v="0"/>
    <x v="0"/>
    <x v="0"/>
  </r>
  <r>
    <s v="June 2014"/>
    <n v="72"/>
    <x v="1"/>
    <x v="21"/>
    <x v="0"/>
    <x v="0"/>
    <x v="1"/>
    <x v="0"/>
    <x v="0"/>
    <x v="0"/>
    <x v="0"/>
    <x v="1"/>
    <x v="5"/>
    <x v="3"/>
    <x v="7"/>
    <x v="5"/>
    <x v="3"/>
    <x v="4"/>
    <x v="0"/>
    <x v="0"/>
    <x v="0"/>
    <x v="0"/>
    <x v="0"/>
  </r>
  <r>
    <s v="June 2014"/>
    <n v="72"/>
    <x v="1"/>
    <x v="22"/>
    <x v="0"/>
    <x v="0"/>
    <x v="0"/>
    <x v="0"/>
    <x v="0"/>
    <x v="0"/>
    <x v="0"/>
    <x v="1"/>
    <x v="5"/>
    <x v="3"/>
    <x v="7"/>
    <x v="8"/>
    <x v="11"/>
    <x v="4"/>
    <x v="0"/>
    <x v="0"/>
    <x v="0"/>
    <x v="0"/>
    <x v="0"/>
  </r>
  <r>
    <s v="June 2014"/>
    <n v="72"/>
    <x v="1"/>
    <x v="23"/>
    <x v="0"/>
    <x v="0"/>
    <x v="0"/>
    <x v="0"/>
    <x v="0"/>
    <x v="0"/>
    <x v="0"/>
    <x v="1"/>
    <x v="5"/>
    <x v="3"/>
    <x v="7"/>
    <x v="13"/>
    <x v="22"/>
    <x v="4"/>
    <x v="4"/>
    <x v="0"/>
    <x v="0"/>
    <x v="0"/>
    <x v="0"/>
  </r>
  <r>
    <s v="June 2014"/>
    <n v="72"/>
    <x v="1"/>
    <x v="24"/>
    <x v="0"/>
    <x v="0"/>
    <x v="4"/>
    <x v="0"/>
    <x v="0"/>
    <x v="0"/>
    <x v="0"/>
    <x v="1"/>
    <x v="5"/>
    <x v="3"/>
    <x v="7"/>
    <x v="8"/>
    <x v="11"/>
    <x v="4"/>
    <x v="0"/>
    <x v="0"/>
    <x v="0"/>
    <x v="0"/>
    <x v="0"/>
  </r>
  <r>
    <s v="June 2014"/>
    <n v="72"/>
    <x v="1"/>
    <x v="25"/>
    <x v="0"/>
    <x v="0"/>
    <x v="3"/>
    <x v="0"/>
    <x v="0"/>
    <x v="0"/>
    <x v="0"/>
    <x v="1"/>
    <x v="5"/>
    <x v="3"/>
    <x v="7"/>
    <x v="5"/>
    <x v="9"/>
    <x v="4"/>
    <x v="0"/>
    <x v="0"/>
    <x v="0"/>
    <x v="0"/>
    <x v="0"/>
  </r>
  <r>
    <s v="June 2014"/>
    <n v="72"/>
    <x v="2"/>
    <x v="0"/>
    <x v="0"/>
    <x v="0"/>
    <x v="1"/>
    <x v="0"/>
    <x v="0"/>
    <x v="0"/>
    <x v="0"/>
    <x v="1"/>
    <x v="5"/>
    <x v="3"/>
    <x v="7"/>
    <x v="11"/>
    <x v="22"/>
    <x v="4"/>
    <x v="0"/>
    <x v="0"/>
    <x v="0"/>
    <x v="0"/>
    <x v="0"/>
  </r>
  <r>
    <s v="June 2014"/>
    <n v="72"/>
    <x v="2"/>
    <x v="1"/>
    <x v="0"/>
    <x v="0"/>
    <x v="4"/>
    <x v="0"/>
    <x v="0"/>
    <x v="0"/>
    <x v="0"/>
    <x v="1"/>
    <x v="5"/>
    <x v="3"/>
    <x v="7"/>
    <x v="8"/>
    <x v="5"/>
    <x v="4"/>
    <x v="0"/>
    <x v="0"/>
    <x v="0"/>
    <x v="0"/>
    <x v="0"/>
  </r>
  <r>
    <s v="June 2014"/>
    <n v="72"/>
    <x v="2"/>
    <x v="2"/>
    <x v="0"/>
    <x v="0"/>
    <x v="3"/>
    <x v="0"/>
    <x v="0"/>
    <x v="0"/>
    <x v="0"/>
    <x v="1"/>
    <x v="5"/>
    <x v="3"/>
    <x v="7"/>
    <x v="4"/>
    <x v="2"/>
    <x v="4"/>
    <x v="0"/>
    <x v="0"/>
    <x v="0"/>
    <x v="0"/>
    <x v="0"/>
  </r>
  <r>
    <s v="June 2014"/>
    <n v="72"/>
    <x v="2"/>
    <x v="3"/>
    <x v="0"/>
    <x v="0"/>
    <x v="2"/>
    <x v="0"/>
    <x v="0"/>
    <x v="0"/>
    <x v="0"/>
    <x v="1"/>
    <x v="5"/>
    <x v="3"/>
    <x v="7"/>
    <x v="9"/>
    <x v="14"/>
    <x v="4"/>
    <x v="0"/>
    <x v="0"/>
    <x v="0"/>
    <x v="0"/>
    <x v="0"/>
  </r>
  <r>
    <s v="June 2014"/>
    <n v="72"/>
    <x v="2"/>
    <x v="4"/>
    <x v="0"/>
    <x v="0"/>
    <x v="1"/>
    <x v="0"/>
    <x v="0"/>
    <x v="0"/>
    <x v="0"/>
    <x v="1"/>
    <x v="5"/>
    <x v="3"/>
    <x v="7"/>
    <x v="11"/>
    <x v="22"/>
    <x v="4"/>
    <x v="0"/>
    <x v="0"/>
    <x v="0"/>
    <x v="0"/>
    <x v="0"/>
  </r>
  <r>
    <s v="June 2014"/>
    <n v="72"/>
    <x v="2"/>
    <x v="5"/>
    <x v="0"/>
    <x v="0"/>
    <x v="1"/>
    <x v="0"/>
    <x v="0"/>
    <x v="0"/>
    <x v="0"/>
    <x v="1"/>
    <x v="5"/>
    <x v="3"/>
    <x v="7"/>
    <x v="9"/>
    <x v="6"/>
    <x v="4"/>
    <x v="0"/>
    <x v="0"/>
    <x v="0"/>
    <x v="0"/>
    <x v="0"/>
  </r>
  <r>
    <s v="June 2014"/>
    <n v="72"/>
    <x v="2"/>
    <x v="6"/>
    <x v="0"/>
    <x v="0"/>
    <x v="0"/>
    <x v="0"/>
    <x v="0"/>
    <x v="0"/>
    <x v="0"/>
    <x v="1"/>
    <x v="5"/>
    <x v="3"/>
    <x v="7"/>
    <x v="7"/>
    <x v="22"/>
    <x v="4"/>
    <x v="0"/>
    <x v="0"/>
    <x v="0"/>
    <x v="0"/>
    <x v="0"/>
  </r>
  <r>
    <s v="June 2014"/>
    <n v="72"/>
    <x v="2"/>
    <x v="7"/>
    <x v="0"/>
    <x v="0"/>
    <x v="0"/>
    <x v="0"/>
    <x v="0"/>
    <x v="0"/>
    <x v="0"/>
    <x v="1"/>
    <x v="5"/>
    <x v="3"/>
    <x v="7"/>
    <x v="8"/>
    <x v="11"/>
    <x v="4"/>
    <x v="0"/>
    <x v="0"/>
    <x v="0"/>
    <x v="0"/>
    <x v="0"/>
  </r>
  <r>
    <s v="June 2014"/>
    <n v="72"/>
    <x v="2"/>
    <x v="8"/>
    <x v="0"/>
    <x v="0"/>
    <x v="2"/>
    <x v="0"/>
    <x v="0"/>
    <x v="0"/>
    <x v="0"/>
    <x v="1"/>
    <x v="5"/>
    <x v="3"/>
    <x v="7"/>
    <x v="4"/>
    <x v="2"/>
    <x v="4"/>
    <x v="0"/>
    <x v="0"/>
    <x v="0"/>
    <x v="0"/>
    <x v="0"/>
  </r>
  <r>
    <s v="June 2014"/>
    <n v="72"/>
    <x v="2"/>
    <x v="9"/>
    <x v="0"/>
    <x v="0"/>
    <x v="3"/>
    <x v="0"/>
    <x v="0"/>
    <x v="0"/>
    <x v="0"/>
    <x v="1"/>
    <x v="5"/>
    <x v="3"/>
    <x v="7"/>
    <x v="7"/>
    <x v="22"/>
    <x v="4"/>
    <x v="0"/>
    <x v="0"/>
    <x v="0"/>
    <x v="0"/>
    <x v="0"/>
  </r>
  <r>
    <s v="June 2014"/>
    <n v="72"/>
    <x v="2"/>
    <x v="10"/>
    <x v="0"/>
    <x v="0"/>
    <x v="0"/>
    <x v="0"/>
    <x v="0"/>
    <x v="0"/>
    <x v="0"/>
    <x v="1"/>
    <x v="5"/>
    <x v="3"/>
    <x v="7"/>
    <x v="7"/>
    <x v="22"/>
    <x v="4"/>
    <x v="0"/>
    <x v="0"/>
    <x v="0"/>
    <x v="0"/>
    <x v="0"/>
  </r>
  <r>
    <s v="June 2014"/>
    <n v="72"/>
    <x v="2"/>
    <x v="11"/>
    <x v="0"/>
    <x v="0"/>
    <x v="1"/>
    <x v="0"/>
    <x v="0"/>
    <x v="0"/>
    <x v="0"/>
    <x v="1"/>
    <x v="5"/>
    <x v="3"/>
    <x v="7"/>
    <x v="8"/>
    <x v="11"/>
    <x v="4"/>
    <x v="0"/>
    <x v="0"/>
    <x v="0"/>
    <x v="0"/>
    <x v="0"/>
  </r>
  <r>
    <s v="June 2014"/>
    <n v="72"/>
    <x v="2"/>
    <x v="12"/>
    <x v="0"/>
    <x v="0"/>
    <x v="1"/>
    <x v="0"/>
    <x v="0"/>
    <x v="0"/>
    <x v="0"/>
    <x v="1"/>
    <x v="5"/>
    <x v="3"/>
    <x v="7"/>
    <x v="21"/>
    <x v="22"/>
    <x v="4"/>
    <x v="0"/>
    <x v="0"/>
    <x v="0"/>
    <x v="0"/>
    <x v="0"/>
  </r>
  <r>
    <s v="June 2014"/>
    <n v="72"/>
    <x v="2"/>
    <x v="13"/>
    <x v="0"/>
    <x v="0"/>
    <x v="4"/>
    <x v="0"/>
    <x v="0"/>
    <x v="0"/>
    <x v="0"/>
    <x v="1"/>
    <x v="5"/>
    <x v="3"/>
    <x v="7"/>
    <x v="7"/>
    <x v="22"/>
    <x v="4"/>
    <x v="0"/>
    <x v="0"/>
    <x v="0"/>
    <x v="0"/>
    <x v="0"/>
  </r>
  <r>
    <s v="June 2014"/>
    <n v="72"/>
    <x v="2"/>
    <x v="14"/>
    <x v="0"/>
    <x v="0"/>
    <x v="4"/>
    <x v="0"/>
    <x v="0"/>
    <x v="0"/>
    <x v="0"/>
    <x v="1"/>
    <x v="5"/>
    <x v="3"/>
    <x v="7"/>
    <x v="4"/>
    <x v="8"/>
    <x v="4"/>
    <x v="0"/>
    <x v="0"/>
    <x v="0"/>
    <x v="0"/>
    <x v="0"/>
  </r>
  <r>
    <s v="June 2014"/>
    <n v="72"/>
    <x v="2"/>
    <x v="15"/>
    <x v="0"/>
    <x v="0"/>
    <x v="3"/>
    <x v="0"/>
    <x v="0"/>
    <x v="0"/>
    <x v="0"/>
    <x v="1"/>
    <x v="5"/>
    <x v="3"/>
    <x v="7"/>
    <x v="13"/>
    <x v="22"/>
    <x v="4"/>
    <x v="0"/>
    <x v="0"/>
    <x v="0"/>
    <x v="0"/>
    <x v="0"/>
  </r>
  <r>
    <s v="June 2014"/>
    <n v="72"/>
    <x v="2"/>
    <x v="16"/>
    <x v="0"/>
    <x v="0"/>
    <x v="3"/>
    <x v="0"/>
    <x v="0"/>
    <x v="0"/>
    <x v="0"/>
    <x v="1"/>
    <x v="5"/>
    <x v="3"/>
    <x v="7"/>
    <x v="22"/>
    <x v="22"/>
    <x v="4"/>
    <x v="0"/>
    <x v="0"/>
    <x v="0"/>
    <x v="0"/>
    <x v="0"/>
  </r>
  <r>
    <s v="June 2014"/>
    <n v="72"/>
    <x v="2"/>
    <x v="17"/>
    <x v="0"/>
    <x v="0"/>
    <x v="1"/>
    <x v="0"/>
    <x v="0"/>
    <x v="0"/>
    <x v="0"/>
    <x v="1"/>
    <x v="5"/>
    <x v="3"/>
    <x v="7"/>
    <x v="9"/>
    <x v="14"/>
    <x v="4"/>
    <x v="0"/>
    <x v="0"/>
    <x v="0"/>
    <x v="0"/>
    <x v="0"/>
  </r>
  <r>
    <s v="June 2014"/>
    <n v="72"/>
    <x v="2"/>
    <x v="18"/>
    <x v="0"/>
    <x v="0"/>
    <x v="3"/>
    <x v="0"/>
    <x v="0"/>
    <x v="0"/>
    <x v="0"/>
    <x v="1"/>
    <x v="5"/>
    <x v="3"/>
    <x v="7"/>
    <x v="23"/>
    <x v="22"/>
    <x v="4"/>
    <x v="0"/>
    <x v="0"/>
    <x v="0"/>
    <x v="0"/>
    <x v="0"/>
  </r>
  <r>
    <s v="June 2014"/>
    <n v="72"/>
    <x v="2"/>
    <x v="19"/>
    <x v="0"/>
    <x v="0"/>
    <x v="4"/>
    <x v="0"/>
    <x v="0"/>
    <x v="0"/>
    <x v="0"/>
    <x v="1"/>
    <x v="5"/>
    <x v="3"/>
    <x v="7"/>
    <x v="13"/>
    <x v="22"/>
    <x v="4"/>
    <x v="0"/>
    <x v="0"/>
    <x v="0"/>
    <x v="0"/>
    <x v="0"/>
  </r>
  <r>
    <s v="June 2014"/>
    <n v="72"/>
    <x v="2"/>
    <x v="20"/>
    <x v="0"/>
    <x v="0"/>
    <x v="2"/>
    <x v="0"/>
    <x v="0"/>
    <x v="0"/>
    <x v="0"/>
    <x v="1"/>
    <x v="5"/>
    <x v="3"/>
    <x v="7"/>
    <x v="21"/>
    <x v="22"/>
    <x v="4"/>
    <x v="0"/>
    <x v="0"/>
    <x v="0"/>
    <x v="0"/>
    <x v="0"/>
  </r>
  <r>
    <s v="June 2014"/>
    <n v="72"/>
    <x v="2"/>
    <x v="21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s v="June 2014"/>
    <n v="72"/>
    <x v="2"/>
    <x v="22"/>
    <x v="0"/>
    <x v="0"/>
    <x v="1"/>
    <x v="0"/>
    <x v="0"/>
    <x v="0"/>
    <x v="0"/>
    <x v="1"/>
    <x v="5"/>
    <x v="3"/>
    <x v="7"/>
    <x v="5"/>
    <x v="9"/>
    <x v="4"/>
    <x v="0"/>
    <x v="0"/>
    <x v="0"/>
    <x v="0"/>
    <x v="0"/>
  </r>
  <r>
    <s v="June 2014"/>
    <n v="72"/>
    <x v="2"/>
    <x v="23"/>
    <x v="0"/>
    <x v="0"/>
    <x v="0"/>
    <x v="0"/>
    <x v="0"/>
    <x v="0"/>
    <x v="0"/>
    <x v="1"/>
    <x v="5"/>
    <x v="3"/>
    <x v="7"/>
    <x v="13"/>
    <x v="22"/>
    <x v="4"/>
    <x v="0"/>
    <x v="0"/>
    <x v="0"/>
    <x v="0"/>
    <x v="0"/>
  </r>
  <r>
    <s v="June 2014"/>
    <n v="72"/>
    <x v="2"/>
    <x v="24"/>
    <x v="0"/>
    <x v="0"/>
    <x v="3"/>
    <x v="0"/>
    <x v="0"/>
    <x v="0"/>
    <x v="0"/>
    <x v="1"/>
    <x v="5"/>
    <x v="3"/>
    <x v="7"/>
    <x v="5"/>
    <x v="3"/>
    <x v="4"/>
    <x v="0"/>
    <x v="0"/>
    <x v="0"/>
    <x v="0"/>
    <x v="0"/>
  </r>
  <r>
    <s v="June 2014"/>
    <n v="72"/>
    <x v="3"/>
    <x v="0"/>
    <x v="0"/>
    <x v="0"/>
    <x v="4"/>
    <x v="0"/>
    <x v="0"/>
    <x v="0"/>
    <x v="0"/>
    <x v="0"/>
    <x v="5"/>
    <x v="0"/>
    <x v="0"/>
    <x v="1"/>
    <x v="1"/>
    <x v="2"/>
    <x v="0"/>
    <x v="0"/>
    <x v="0"/>
    <x v="0"/>
    <x v="0"/>
  </r>
  <r>
    <s v="June 2014"/>
    <n v="72"/>
    <x v="3"/>
    <x v="1"/>
    <x v="0"/>
    <x v="0"/>
    <x v="2"/>
    <x v="0"/>
    <x v="0"/>
    <x v="0"/>
    <x v="0"/>
    <x v="0"/>
    <x v="5"/>
    <x v="0"/>
    <x v="0"/>
    <x v="0"/>
    <x v="0"/>
    <x v="0"/>
    <x v="0"/>
    <x v="0"/>
    <x v="0"/>
    <x v="0"/>
    <x v="0"/>
  </r>
  <r>
    <s v="June 2014"/>
    <n v="72"/>
    <x v="3"/>
    <x v="2"/>
    <x v="0"/>
    <x v="0"/>
    <x v="4"/>
    <x v="0"/>
    <x v="0"/>
    <x v="0"/>
    <x v="0"/>
    <x v="0"/>
    <x v="5"/>
    <x v="0"/>
    <x v="0"/>
    <x v="0"/>
    <x v="0"/>
    <x v="0"/>
    <x v="0"/>
    <x v="0"/>
    <x v="0"/>
    <x v="0"/>
    <x v="0"/>
  </r>
  <r>
    <s v="June 2014"/>
    <n v="72"/>
    <x v="3"/>
    <x v="3"/>
    <x v="0"/>
    <x v="0"/>
    <x v="3"/>
    <x v="0"/>
    <x v="0"/>
    <x v="0"/>
    <x v="0"/>
    <x v="0"/>
    <x v="5"/>
    <x v="0"/>
    <x v="0"/>
    <x v="0"/>
    <x v="1"/>
    <x v="3"/>
    <x v="0"/>
    <x v="0"/>
    <x v="0"/>
    <x v="0"/>
    <x v="0"/>
  </r>
  <r>
    <s v="June 2014"/>
    <n v="72"/>
    <x v="3"/>
    <x v="4"/>
    <x v="0"/>
    <x v="0"/>
    <x v="0"/>
    <x v="0"/>
    <x v="0"/>
    <x v="0"/>
    <x v="0"/>
    <x v="0"/>
    <x v="5"/>
    <x v="0"/>
    <x v="0"/>
    <x v="24"/>
    <x v="1"/>
    <x v="0"/>
    <x v="0"/>
    <x v="0"/>
    <x v="0"/>
    <x v="0"/>
    <x v="0"/>
  </r>
  <r>
    <s v="June 2014"/>
    <n v="72"/>
    <x v="3"/>
    <x v="5"/>
    <x v="0"/>
    <x v="0"/>
    <x v="2"/>
    <x v="0"/>
    <x v="0"/>
    <x v="0"/>
    <x v="0"/>
    <x v="0"/>
    <x v="5"/>
    <x v="0"/>
    <x v="0"/>
    <x v="0"/>
    <x v="0"/>
    <x v="2"/>
    <x v="0"/>
    <x v="0"/>
    <x v="0"/>
    <x v="0"/>
    <x v="0"/>
  </r>
  <r>
    <s v="June 2014"/>
    <n v="72"/>
    <x v="3"/>
    <x v="6"/>
    <x v="0"/>
    <x v="0"/>
    <x v="2"/>
    <x v="0"/>
    <x v="0"/>
    <x v="0"/>
    <x v="0"/>
    <x v="0"/>
    <x v="5"/>
    <x v="0"/>
    <x v="0"/>
    <x v="0"/>
    <x v="0"/>
    <x v="0"/>
    <x v="0"/>
    <x v="0"/>
    <x v="0"/>
    <x v="0"/>
    <x v="0"/>
  </r>
  <r>
    <s v="June 2014"/>
    <n v="72"/>
    <x v="3"/>
    <x v="7"/>
    <x v="0"/>
    <x v="0"/>
    <x v="1"/>
    <x v="0"/>
    <x v="0"/>
    <x v="0"/>
    <x v="0"/>
    <x v="0"/>
    <x v="5"/>
    <x v="0"/>
    <x v="0"/>
    <x v="24"/>
    <x v="1"/>
    <x v="0"/>
    <x v="0"/>
    <x v="0"/>
    <x v="0"/>
    <x v="0"/>
    <x v="0"/>
  </r>
  <r>
    <s v="June 2014"/>
    <n v="72"/>
    <x v="3"/>
    <x v="8"/>
    <x v="0"/>
    <x v="0"/>
    <x v="3"/>
    <x v="0"/>
    <x v="0"/>
    <x v="0"/>
    <x v="0"/>
    <x v="0"/>
    <x v="5"/>
    <x v="0"/>
    <x v="0"/>
    <x v="0"/>
    <x v="0"/>
    <x v="0"/>
    <x v="0"/>
    <x v="0"/>
    <x v="0"/>
    <x v="0"/>
    <x v="0"/>
  </r>
  <r>
    <s v="June 2014"/>
    <n v="72"/>
    <x v="3"/>
    <x v="9"/>
    <x v="0"/>
    <x v="0"/>
    <x v="0"/>
    <x v="0"/>
    <x v="0"/>
    <x v="0"/>
    <x v="0"/>
    <x v="0"/>
    <x v="5"/>
    <x v="0"/>
    <x v="0"/>
    <x v="0"/>
    <x v="1"/>
    <x v="2"/>
    <x v="0"/>
    <x v="0"/>
    <x v="0"/>
    <x v="0"/>
    <x v="0"/>
  </r>
  <r>
    <s v="June 2014"/>
    <n v="72"/>
    <x v="3"/>
    <x v="10"/>
    <x v="0"/>
    <x v="0"/>
    <x v="2"/>
    <x v="0"/>
    <x v="0"/>
    <x v="0"/>
    <x v="0"/>
    <x v="0"/>
    <x v="5"/>
    <x v="0"/>
    <x v="0"/>
    <x v="0"/>
    <x v="0"/>
    <x v="0"/>
    <x v="0"/>
    <x v="0"/>
    <x v="0"/>
    <x v="0"/>
    <x v="0"/>
  </r>
  <r>
    <s v="June 2014"/>
    <n v="72"/>
    <x v="3"/>
    <x v="11"/>
    <x v="0"/>
    <x v="0"/>
    <x v="4"/>
    <x v="0"/>
    <x v="0"/>
    <x v="0"/>
    <x v="0"/>
    <x v="0"/>
    <x v="5"/>
    <x v="0"/>
    <x v="0"/>
    <x v="18"/>
    <x v="0"/>
    <x v="0"/>
    <x v="0"/>
    <x v="0"/>
    <x v="0"/>
    <x v="0"/>
    <x v="0"/>
  </r>
  <r>
    <s v="June 2014"/>
    <n v="72"/>
    <x v="3"/>
    <x v="12"/>
    <x v="0"/>
    <x v="0"/>
    <x v="4"/>
    <x v="0"/>
    <x v="0"/>
    <x v="0"/>
    <x v="0"/>
    <x v="0"/>
    <x v="5"/>
    <x v="2"/>
    <x v="16"/>
    <x v="1"/>
    <x v="1"/>
    <x v="2"/>
    <x v="0"/>
    <x v="0"/>
    <x v="0"/>
    <x v="0"/>
    <x v="0"/>
  </r>
  <r>
    <s v="June 2014"/>
    <n v="72"/>
    <x v="3"/>
    <x v="13"/>
    <x v="0"/>
    <x v="0"/>
    <x v="0"/>
    <x v="0"/>
    <x v="0"/>
    <x v="0"/>
    <x v="0"/>
    <x v="0"/>
    <x v="5"/>
    <x v="2"/>
    <x v="16"/>
    <x v="0"/>
    <x v="0"/>
    <x v="0"/>
    <x v="0"/>
    <x v="0"/>
    <x v="0"/>
    <x v="0"/>
    <x v="0"/>
  </r>
  <r>
    <s v="June 2014"/>
    <n v="72"/>
    <x v="3"/>
    <x v="14"/>
    <x v="0"/>
    <x v="0"/>
    <x v="2"/>
    <x v="0"/>
    <x v="0"/>
    <x v="0"/>
    <x v="0"/>
    <x v="0"/>
    <x v="5"/>
    <x v="2"/>
    <x v="16"/>
    <x v="0"/>
    <x v="1"/>
    <x v="3"/>
    <x v="0"/>
    <x v="0"/>
    <x v="0"/>
    <x v="0"/>
    <x v="0"/>
  </r>
  <r>
    <s v="June 2014"/>
    <n v="72"/>
    <x v="3"/>
    <x v="15"/>
    <x v="0"/>
    <x v="0"/>
    <x v="0"/>
    <x v="0"/>
    <x v="0"/>
    <x v="0"/>
    <x v="0"/>
    <x v="0"/>
    <x v="5"/>
    <x v="2"/>
    <x v="16"/>
    <x v="0"/>
    <x v="0"/>
    <x v="0"/>
    <x v="0"/>
    <x v="0"/>
    <x v="0"/>
    <x v="0"/>
    <x v="0"/>
  </r>
  <r>
    <s v="June 2014"/>
    <n v="72"/>
    <x v="3"/>
    <x v="16"/>
    <x v="0"/>
    <x v="0"/>
    <x v="1"/>
    <x v="0"/>
    <x v="0"/>
    <x v="0"/>
    <x v="0"/>
    <x v="0"/>
    <x v="5"/>
    <x v="2"/>
    <x v="16"/>
    <x v="0"/>
    <x v="1"/>
    <x v="0"/>
    <x v="0"/>
    <x v="0"/>
    <x v="0"/>
    <x v="0"/>
    <x v="0"/>
  </r>
  <r>
    <s v="June 2014"/>
    <n v="72"/>
    <x v="3"/>
    <x v="17"/>
    <x v="0"/>
    <x v="0"/>
    <x v="1"/>
    <x v="0"/>
    <x v="0"/>
    <x v="0"/>
    <x v="0"/>
    <x v="0"/>
    <x v="5"/>
    <x v="2"/>
    <x v="16"/>
    <x v="0"/>
    <x v="1"/>
    <x v="0"/>
    <x v="0"/>
    <x v="0"/>
    <x v="0"/>
    <x v="0"/>
    <x v="0"/>
  </r>
  <r>
    <s v="June 2014"/>
    <n v="72"/>
    <x v="3"/>
    <x v="18"/>
    <x v="0"/>
    <x v="0"/>
    <x v="0"/>
    <x v="0"/>
    <x v="0"/>
    <x v="0"/>
    <x v="0"/>
    <x v="0"/>
    <x v="5"/>
    <x v="4"/>
    <x v="17"/>
    <x v="1"/>
    <x v="1"/>
    <x v="2"/>
    <x v="0"/>
    <x v="0"/>
    <x v="0"/>
    <x v="0"/>
    <x v="0"/>
  </r>
  <r>
    <s v="June 2014"/>
    <n v="72"/>
    <x v="3"/>
    <x v="19"/>
    <x v="0"/>
    <x v="0"/>
    <x v="2"/>
    <x v="0"/>
    <x v="0"/>
    <x v="0"/>
    <x v="0"/>
    <x v="0"/>
    <x v="5"/>
    <x v="4"/>
    <x v="17"/>
    <x v="0"/>
    <x v="1"/>
    <x v="0"/>
    <x v="0"/>
    <x v="0"/>
    <x v="0"/>
    <x v="0"/>
    <x v="0"/>
  </r>
  <r>
    <s v="June 2014"/>
    <n v="72"/>
    <x v="3"/>
    <x v="20"/>
    <x v="0"/>
    <x v="0"/>
    <x v="1"/>
    <x v="0"/>
    <x v="0"/>
    <x v="0"/>
    <x v="0"/>
    <x v="0"/>
    <x v="5"/>
    <x v="4"/>
    <x v="17"/>
    <x v="0"/>
    <x v="0"/>
    <x v="0"/>
    <x v="0"/>
    <x v="0"/>
    <x v="0"/>
    <x v="0"/>
    <x v="0"/>
  </r>
  <r>
    <s v="June 2014"/>
    <n v="72"/>
    <x v="3"/>
    <x v="21"/>
    <x v="0"/>
    <x v="0"/>
    <x v="2"/>
    <x v="0"/>
    <x v="0"/>
    <x v="0"/>
    <x v="0"/>
    <x v="0"/>
    <x v="5"/>
    <x v="4"/>
    <x v="17"/>
    <x v="0"/>
    <x v="0"/>
    <x v="0"/>
    <x v="0"/>
    <x v="0"/>
    <x v="0"/>
    <x v="0"/>
    <x v="0"/>
  </r>
  <r>
    <s v="June 2014"/>
    <n v="72"/>
    <x v="3"/>
    <x v="22"/>
    <x v="0"/>
    <x v="0"/>
    <x v="2"/>
    <x v="0"/>
    <x v="0"/>
    <x v="0"/>
    <x v="0"/>
    <x v="0"/>
    <x v="5"/>
    <x v="4"/>
    <x v="17"/>
    <x v="0"/>
    <x v="1"/>
    <x v="0"/>
    <x v="0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September 2014"/>
    <n v="73"/>
    <x v="0"/>
    <x v="0"/>
    <x v="0"/>
    <x v="0"/>
    <x v="0"/>
    <x v="0"/>
    <x v="0"/>
    <x v="0"/>
    <x v="0"/>
    <x v="2"/>
    <x v="5"/>
    <x v="3"/>
    <x v="4"/>
    <x v="12"/>
    <x v="15"/>
    <x v="6"/>
    <x v="0"/>
    <x v="0"/>
    <x v="0"/>
    <x v="0"/>
    <x v="0"/>
  </r>
  <r>
    <s v="September 2014"/>
    <n v="73"/>
    <x v="0"/>
    <x v="1"/>
    <x v="0"/>
    <x v="0"/>
    <x v="4"/>
    <x v="0"/>
    <x v="0"/>
    <x v="0"/>
    <x v="0"/>
    <x v="2"/>
    <x v="5"/>
    <x v="3"/>
    <x v="4"/>
    <x v="14"/>
    <x v="17"/>
    <x v="6"/>
    <x v="0"/>
    <x v="0"/>
    <x v="0"/>
    <x v="0"/>
    <x v="0"/>
  </r>
  <r>
    <s v="September 2014"/>
    <n v="73"/>
    <x v="0"/>
    <x v="2"/>
    <x v="0"/>
    <x v="0"/>
    <x v="3"/>
    <x v="0"/>
    <x v="0"/>
    <x v="0"/>
    <x v="0"/>
    <x v="2"/>
    <x v="5"/>
    <x v="3"/>
    <x v="4"/>
    <x v="14"/>
    <x v="17"/>
    <x v="6"/>
    <x v="0"/>
    <x v="0"/>
    <x v="0"/>
    <x v="0"/>
    <x v="0"/>
  </r>
  <r>
    <s v="September 2014"/>
    <n v="73"/>
    <x v="0"/>
    <x v="3"/>
    <x v="0"/>
    <x v="0"/>
    <x v="4"/>
    <x v="0"/>
    <x v="0"/>
    <x v="0"/>
    <x v="0"/>
    <x v="2"/>
    <x v="5"/>
    <x v="3"/>
    <x v="4"/>
    <x v="13"/>
    <x v="24"/>
    <x v="6"/>
    <x v="0"/>
    <x v="0"/>
    <x v="0"/>
    <x v="0"/>
    <x v="0"/>
  </r>
  <r>
    <s v="September 2014"/>
    <n v="73"/>
    <x v="0"/>
    <x v="4"/>
    <x v="0"/>
    <x v="0"/>
    <x v="0"/>
    <x v="0"/>
    <x v="0"/>
    <x v="0"/>
    <x v="0"/>
    <x v="2"/>
    <x v="5"/>
    <x v="3"/>
    <x v="4"/>
    <x v="12"/>
    <x v="18"/>
    <x v="6"/>
    <x v="0"/>
    <x v="0"/>
    <x v="0"/>
    <x v="0"/>
    <x v="0"/>
  </r>
  <r>
    <s v="September 2014"/>
    <n v="73"/>
    <x v="0"/>
    <x v="5"/>
    <x v="0"/>
    <x v="0"/>
    <x v="2"/>
    <x v="0"/>
    <x v="0"/>
    <x v="0"/>
    <x v="0"/>
    <x v="2"/>
    <x v="5"/>
    <x v="3"/>
    <x v="4"/>
    <x v="13"/>
    <x v="20"/>
    <x v="6"/>
    <x v="0"/>
    <x v="0"/>
    <x v="0"/>
    <x v="0"/>
    <x v="0"/>
  </r>
  <r>
    <s v="September 2014"/>
    <n v="73"/>
    <x v="0"/>
    <x v="6"/>
    <x v="0"/>
    <x v="0"/>
    <x v="1"/>
    <x v="0"/>
    <x v="0"/>
    <x v="0"/>
    <x v="0"/>
    <x v="2"/>
    <x v="5"/>
    <x v="3"/>
    <x v="4"/>
    <x v="12"/>
    <x v="15"/>
    <x v="6"/>
    <x v="0"/>
    <x v="0"/>
    <x v="0"/>
    <x v="0"/>
    <x v="0"/>
  </r>
  <r>
    <s v="September 2014"/>
    <n v="73"/>
    <x v="0"/>
    <x v="7"/>
    <x v="0"/>
    <x v="0"/>
    <x v="4"/>
    <x v="0"/>
    <x v="0"/>
    <x v="0"/>
    <x v="0"/>
    <x v="2"/>
    <x v="5"/>
    <x v="3"/>
    <x v="3"/>
    <x v="12"/>
    <x v="15"/>
    <x v="6"/>
    <x v="0"/>
    <x v="0"/>
    <x v="0"/>
    <x v="0"/>
    <x v="0"/>
  </r>
  <r>
    <s v="September 2014"/>
    <n v="73"/>
    <x v="0"/>
    <x v="8"/>
    <x v="0"/>
    <x v="0"/>
    <x v="0"/>
    <x v="0"/>
    <x v="0"/>
    <x v="0"/>
    <x v="0"/>
    <x v="2"/>
    <x v="5"/>
    <x v="3"/>
    <x v="3"/>
    <x v="13"/>
    <x v="21"/>
    <x v="6"/>
    <x v="0"/>
    <x v="0"/>
    <x v="0"/>
    <x v="0"/>
    <x v="0"/>
  </r>
  <r>
    <s v="September 2014"/>
    <n v="73"/>
    <x v="0"/>
    <x v="9"/>
    <x v="0"/>
    <x v="0"/>
    <x v="3"/>
    <x v="0"/>
    <x v="0"/>
    <x v="0"/>
    <x v="0"/>
    <x v="2"/>
    <x v="5"/>
    <x v="3"/>
    <x v="3"/>
    <x v="12"/>
    <x v="16"/>
    <x v="6"/>
    <x v="0"/>
    <x v="0"/>
    <x v="0"/>
    <x v="0"/>
    <x v="0"/>
  </r>
  <r>
    <s v="September 2014"/>
    <n v="73"/>
    <x v="0"/>
    <x v="10"/>
    <x v="0"/>
    <x v="0"/>
    <x v="1"/>
    <x v="0"/>
    <x v="0"/>
    <x v="0"/>
    <x v="0"/>
    <x v="2"/>
    <x v="5"/>
    <x v="3"/>
    <x v="3"/>
    <x v="12"/>
    <x v="16"/>
    <x v="6"/>
    <x v="0"/>
    <x v="0"/>
    <x v="0"/>
    <x v="0"/>
    <x v="0"/>
  </r>
  <r>
    <s v="September 2014"/>
    <n v="73"/>
    <x v="0"/>
    <x v="11"/>
    <x v="0"/>
    <x v="0"/>
    <x v="2"/>
    <x v="0"/>
    <x v="0"/>
    <x v="0"/>
    <x v="0"/>
    <x v="2"/>
    <x v="5"/>
    <x v="3"/>
    <x v="3"/>
    <x v="12"/>
    <x v="24"/>
    <x v="6"/>
    <x v="0"/>
    <x v="0"/>
    <x v="0"/>
    <x v="0"/>
    <x v="0"/>
  </r>
  <r>
    <s v="September 2014"/>
    <n v="73"/>
    <x v="0"/>
    <x v="12"/>
    <x v="0"/>
    <x v="0"/>
    <x v="2"/>
    <x v="0"/>
    <x v="0"/>
    <x v="0"/>
    <x v="0"/>
    <x v="2"/>
    <x v="5"/>
    <x v="3"/>
    <x v="3"/>
    <x v="13"/>
    <x v="21"/>
    <x v="6"/>
    <x v="0"/>
    <x v="0"/>
    <x v="0"/>
    <x v="0"/>
    <x v="0"/>
  </r>
  <r>
    <s v="September 2014"/>
    <n v="73"/>
    <x v="0"/>
    <x v="13"/>
    <x v="0"/>
    <x v="0"/>
    <x v="4"/>
    <x v="0"/>
    <x v="0"/>
    <x v="0"/>
    <x v="0"/>
    <x v="2"/>
    <x v="5"/>
    <x v="3"/>
    <x v="3"/>
    <x v="13"/>
    <x v="20"/>
    <x v="6"/>
    <x v="0"/>
    <x v="0"/>
    <x v="0"/>
    <x v="0"/>
    <x v="0"/>
  </r>
  <r>
    <s v="September 2014"/>
    <n v="73"/>
    <x v="0"/>
    <x v="14"/>
    <x v="0"/>
    <x v="0"/>
    <x v="4"/>
    <x v="0"/>
    <x v="0"/>
    <x v="0"/>
    <x v="0"/>
    <x v="2"/>
    <x v="5"/>
    <x v="3"/>
    <x v="3"/>
    <x v="12"/>
    <x v="15"/>
    <x v="6"/>
    <x v="0"/>
    <x v="0"/>
    <x v="0"/>
    <x v="0"/>
    <x v="0"/>
  </r>
  <r>
    <s v="September 2014"/>
    <n v="73"/>
    <x v="0"/>
    <x v="15"/>
    <x v="0"/>
    <x v="0"/>
    <x v="1"/>
    <x v="0"/>
    <x v="0"/>
    <x v="0"/>
    <x v="0"/>
    <x v="2"/>
    <x v="5"/>
    <x v="3"/>
    <x v="6"/>
    <x v="12"/>
    <x v="15"/>
    <x v="6"/>
    <x v="0"/>
    <x v="0"/>
    <x v="0"/>
    <x v="0"/>
    <x v="0"/>
  </r>
  <r>
    <s v="September 2014"/>
    <n v="73"/>
    <x v="0"/>
    <x v="16"/>
    <x v="0"/>
    <x v="0"/>
    <x v="4"/>
    <x v="0"/>
    <x v="0"/>
    <x v="0"/>
    <x v="0"/>
    <x v="2"/>
    <x v="5"/>
    <x v="3"/>
    <x v="6"/>
    <x v="14"/>
    <x v="17"/>
    <x v="6"/>
    <x v="0"/>
    <x v="0"/>
    <x v="0"/>
    <x v="0"/>
    <x v="0"/>
  </r>
  <r>
    <s v="September 2014"/>
    <n v="73"/>
    <x v="0"/>
    <x v="17"/>
    <x v="0"/>
    <x v="0"/>
    <x v="2"/>
    <x v="0"/>
    <x v="0"/>
    <x v="0"/>
    <x v="0"/>
    <x v="2"/>
    <x v="5"/>
    <x v="3"/>
    <x v="6"/>
    <x v="13"/>
    <x v="20"/>
    <x v="6"/>
    <x v="0"/>
    <x v="0"/>
    <x v="0"/>
    <x v="0"/>
    <x v="0"/>
  </r>
  <r>
    <s v="September 2014"/>
    <n v="73"/>
    <x v="0"/>
    <x v="18"/>
    <x v="0"/>
    <x v="0"/>
    <x v="0"/>
    <x v="0"/>
    <x v="0"/>
    <x v="0"/>
    <x v="0"/>
    <x v="2"/>
    <x v="5"/>
    <x v="3"/>
    <x v="6"/>
    <x v="14"/>
    <x v="17"/>
    <x v="6"/>
    <x v="0"/>
    <x v="0"/>
    <x v="0"/>
    <x v="0"/>
    <x v="0"/>
  </r>
  <r>
    <s v="September 2014"/>
    <n v="73"/>
    <x v="0"/>
    <x v="19"/>
    <x v="0"/>
    <x v="0"/>
    <x v="2"/>
    <x v="0"/>
    <x v="0"/>
    <x v="0"/>
    <x v="0"/>
    <x v="2"/>
    <x v="5"/>
    <x v="3"/>
    <x v="6"/>
    <x v="13"/>
    <x v="21"/>
    <x v="6"/>
    <x v="0"/>
    <x v="0"/>
    <x v="0"/>
    <x v="0"/>
    <x v="0"/>
  </r>
  <r>
    <s v="September 2014"/>
    <n v="73"/>
    <x v="0"/>
    <x v="20"/>
    <x v="0"/>
    <x v="0"/>
    <x v="0"/>
    <x v="0"/>
    <x v="0"/>
    <x v="0"/>
    <x v="0"/>
    <x v="2"/>
    <x v="5"/>
    <x v="3"/>
    <x v="6"/>
    <x v="12"/>
    <x v="19"/>
    <x v="6"/>
    <x v="0"/>
    <x v="0"/>
    <x v="0"/>
    <x v="0"/>
    <x v="0"/>
  </r>
  <r>
    <s v="September 2014"/>
    <n v="73"/>
    <x v="0"/>
    <x v="21"/>
    <x v="0"/>
    <x v="0"/>
    <x v="4"/>
    <x v="0"/>
    <x v="0"/>
    <x v="0"/>
    <x v="0"/>
    <x v="2"/>
    <x v="5"/>
    <x v="3"/>
    <x v="5"/>
    <x v="12"/>
    <x v="15"/>
    <x v="7"/>
    <x v="0"/>
    <x v="0"/>
    <x v="0"/>
    <x v="0"/>
    <x v="0"/>
  </r>
  <r>
    <s v="September 2014"/>
    <n v="73"/>
    <x v="0"/>
    <x v="22"/>
    <x v="0"/>
    <x v="0"/>
    <x v="0"/>
    <x v="0"/>
    <x v="0"/>
    <x v="0"/>
    <x v="0"/>
    <x v="2"/>
    <x v="5"/>
    <x v="3"/>
    <x v="5"/>
    <x v="14"/>
    <x v="17"/>
    <x v="7"/>
    <x v="0"/>
    <x v="0"/>
    <x v="0"/>
    <x v="0"/>
    <x v="0"/>
  </r>
  <r>
    <s v="September 2014"/>
    <n v="73"/>
    <x v="0"/>
    <x v="23"/>
    <x v="0"/>
    <x v="0"/>
    <x v="3"/>
    <x v="0"/>
    <x v="0"/>
    <x v="0"/>
    <x v="0"/>
    <x v="2"/>
    <x v="5"/>
    <x v="3"/>
    <x v="5"/>
    <x v="12"/>
    <x v="20"/>
    <x v="7"/>
    <x v="0"/>
    <x v="0"/>
    <x v="0"/>
    <x v="0"/>
    <x v="0"/>
  </r>
  <r>
    <s v="September 2014"/>
    <n v="73"/>
    <x v="0"/>
    <x v="24"/>
    <x v="0"/>
    <x v="0"/>
    <x v="2"/>
    <x v="0"/>
    <x v="0"/>
    <x v="0"/>
    <x v="0"/>
    <x v="2"/>
    <x v="5"/>
    <x v="3"/>
    <x v="5"/>
    <x v="12"/>
    <x v="16"/>
    <x v="7"/>
    <x v="0"/>
    <x v="0"/>
    <x v="0"/>
    <x v="0"/>
    <x v="0"/>
  </r>
  <r>
    <s v="September 2014"/>
    <n v="73"/>
    <x v="0"/>
    <x v="25"/>
    <x v="0"/>
    <x v="0"/>
    <x v="3"/>
    <x v="0"/>
    <x v="0"/>
    <x v="0"/>
    <x v="0"/>
    <x v="2"/>
    <x v="5"/>
    <x v="3"/>
    <x v="5"/>
    <x v="13"/>
    <x v="18"/>
    <x v="7"/>
    <x v="0"/>
    <x v="0"/>
    <x v="0"/>
    <x v="0"/>
    <x v="0"/>
  </r>
  <r>
    <s v="September 2014"/>
    <n v="73"/>
    <x v="0"/>
    <x v="26"/>
    <x v="0"/>
    <x v="0"/>
    <x v="0"/>
    <x v="0"/>
    <x v="0"/>
    <x v="0"/>
    <x v="0"/>
    <x v="2"/>
    <x v="5"/>
    <x v="3"/>
    <x v="5"/>
    <x v="12"/>
    <x v="20"/>
    <x v="7"/>
    <x v="0"/>
    <x v="0"/>
    <x v="0"/>
    <x v="0"/>
    <x v="0"/>
  </r>
  <r>
    <s v="September 2014"/>
    <n v="73"/>
    <x v="1"/>
    <x v="0"/>
    <x v="0"/>
    <x v="0"/>
    <x v="1"/>
    <x v="0"/>
    <x v="0"/>
    <x v="0"/>
    <x v="0"/>
    <x v="1"/>
    <x v="5"/>
    <x v="3"/>
    <x v="7"/>
    <x v="9"/>
    <x v="14"/>
    <x v="4"/>
    <x v="2"/>
    <x v="0"/>
    <x v="0"/>
    <x v="0"/>
    <x v="0"/>
  </r>
  <r>
    <s v="September 2014"/>
    <n v="73"/>
    <x v="1"/>
    <x v="1"/>
    <x v="0"/>
    <x v="0"/>
    <x v="2"/>
    <x v="0"/>
    <x v="0"/>
    <x v="0"/>
    <x v="0"/>
    <x v="1"/>
    <x v="5"/>
    <x v="3"/>
    <x v="7"/>
    <x v="11"/>
    <x v="22"/>
    <x v="4"/>
    <x v="0"/>
    <x v="0"/>
    <x v="0"/>
    <x v="0"/>
    <x v="0"/>
  </r>
  <r>
    <s v="September 2014"/>
    <n v="73"/>
    <x v="1"/>
    <x v="2"/>
    <x v="0"/>
    <x v="0"/>
    <x v="0"/>
    <x v="0"/>
    <x v="0"/>
    <x v="0"/>
    <x v="0"/>
    <x v="1"/>
    <x v="5"/>
    <x v="3"/>
    <x v="7"/>
    <x v="7"/>
    <x v="22"/>
    <x v="4"/>
    <x v="0"/>
    <x v="0"/>
    <x v="0"/>
    <x v="0"/>
    <x v="0"/>
  </r>
  <r>
    <s v="September 2014"/>
    <n v="73"/>
    <x v="1"/>
    <x v="3"/>
    <x v="0"/>
    <x v="0"/>
    <x v="3"/>
    <x v="0"/>
    <x v="0"/>
    <x v="0"/>
    <x v="0"/>
    <x v="1"/>
    <x v="5"/>
    <x v="3"/>
    <x v="7"/>
    <x v="23"/>
    <x v="22"/>
    <x v="4"/>
    <x v="1"/>
    <x v="0"/>
    <x v="0"/>
    <x v="0"/>
    <x v="0"/>
  </r>
  <r>
    <s v="September 2014"/>
    <n v="73"/>
    <x v="1"/>
    <x v="4"/>
    <x v="0"/>
    <x v="0"/>
    <x v="3"/>
    <x v="0"/>
    <x v="0"/>
    <x v="0"/>
    <x v="0"/>
    <x v="1"/>
    <x v="5"/>
    <x v="3"/>
    <x v="7"/>
    <x v="7"/>
    <x v="22"/>
    <x v="4"/>
    <x v="1"/>
    <x v="0"/>
    <x v="0"/>
    <x v="0"/>
    <x v="0"/>
  </r>
  <r>
    <s v="September 2014"/>
    <n v="73"/>
    <x v="1"/>
    <x v="5"/>
    <x v="0"/>
    <x v="0"/>
    <x v="3"/>
    <x v="0"/>
    <x v="0"/>
    <x v="0"/>
    <x v="0"/>
    <x v="1"/>
    <x v="5"/>
    <x v="3"/>
    <x v="7"/>
    <x v="21"/>
    <x v="22"/>
    <x v="4"/>
    <x v="0"/>
    <x v="0"/>
    <x v="0"/>
    <x v="0"/>
    <x v="0"/>
  </r>
  <r>
    <s v="September 2014"/>
    <n v="73"/>
    <x v="1"/>
    <x v="6"/>
    <x v="0"/>
    <x v="0"/>
    <x v="1"/>
    <x v="0"/>
    <x v="0"/>
    <x v="0"/>
    <x v="0"/>
    <x v="1"/>
    <x v="5"/>
    <x v="3"/>
    <x v="7"/>
    <x v="5"/>
    <x v="3"/>
    <x v="4"/>
    <x v="0"/>
    <x v="0"/>
    <x v="0"/>
    <x v="0"/>
    <x v="0"/>
  </r>
  <r>
    <s v="September 2014"/>
    <n v="73"/>
    <x v="1"/>
    <x v="7"/>
    <x v="0"/>
    <x v="0"/>
    <x v="4"/>
    <x v="0"/>
    <x v="0"/>
    <x v="0"/>
    <x v="0"/>
    <x v="1"/>
    <x v="5"/>
    <x v="3"/>
    <x v="7"/>
    <x v="9"/>
    <x v="14"/>
    <x v="4"/>
    <x v="0"/>
    <x v="0"/>
    <x v="0"/>
    <x v="0"/>
    <x v="0"/>
  </r>
  <r>
    <s v="September 2014"/>
    <n v="73"/>
    <x v="1"/>
    <x v="8"/>
    <x v="0"/>
    <x v="0"/>
    <x v="1"/>
    <x v="0"/>
    <x v="0"/>
    <x v="0"/>
    <x v="0"/>
    <x v="1"/>
    <x v="5"/>
    <x v="3"/>
    <x v="7"/>
    <x v="8"/>
    <x v="5"/>
    <x v="4"/>
    <x v="3"/>
    <x v="0"/>
    <x v="0"/>
    <x v="0"/>
    <x v="0"/>
  </r>
  <r>
    <s v="September 2014"/>
    <n v="73"/>
    <x v="1"/>
    <x v="9"/>
    <x v="0"/>
    <x v="0"/>
    <x v="0"/>
    <x v="0"/>
    <x v="0"/>
    <x v="0"/>
    <x v="0"/>
    <x v="1"/>
    <x v="5"/>
    <x v="3"/>
    <x v="7"/>
    <x v="9"/>
    <x v="6"/>
    <x v="4"/>
    <x v="1"/>
    <x v="0"/>
    <x v="0"/>
    <x v="0"/>
    <x v="0"/>
  </r>
  <r>
    <s v="September 2014"/>
    <n v="73"/>
    <x v="1"/>
    <x v="10"/>
    <x v="0"/>
    <x v="0"/>
    <x v="4"/>
    <x v="0"/>
    <x v="0"/>
    <x v="0"/>
    <x v="0"/>
    <x v="1"/>
    <x v="5"/>
    <x v="3"/>
    <x v="7"/>
    <x v="4"/>
    <x v="2"/>
    <x v="4"/>
    <x v="0"/>
    <x v="0"/>
    <x v="0"/>
    <x v="0"/>
    <x v="0"/>
  </r>
  <r>
    <s v="September 2014"/>
    <n v="73"/>
    <x v="1"/>
    <x v="11"/>
    <x v="0"/>
    <x v="0"/>
    <x v="0"/>
    <x v="0"/>
    <x v="0"/>
    <x v="0"/>
    <x v="0"/>
    <x v="1"/>
    <x v="5"/>
    <x v="3"/>
    <x v="7"/>
    <x v="9"/>
    <x v="6"/>
    <x v="4"/>
    <x v="0"/>
    <x v="0"/>
    <x v="0"/>
    <x v="0"/>
    <x v="0"/>
  </r>
  <r>
    <s v="September 2014"/>
    <n v="73"/>
    <x v="1"/>
    <x v="12"/>
    <x v="0"/>
    <x v="0"/>
    <x v="4"/>
    <x v="0"/>
    <x v="0"/>
    <x v="0"/>
    <x v="0"/>
    <x v="1"/>
    <x v="5"/>
    <x v="3"/>
    <x v="7"/>
    <x v="7"/>
    <x v="22"/>
    <x v="4"/>
    <x v="3"/>
    <x v="0"/>
    <x v="0"/>
    <x v="0"/>
    <x v="0"/>
  </r>
  <r>
    <s v="September 2014"/>
    <n v="73"/>
    <x v="1"/>
    <x v="13"/>
    <x v="0"/>
    <x v="0"/>
    <x v="2"/>
    <x v="0"/>
    <x v="0"/>
    <x v="0"/>
    <x v="0"/>
    <x v="1"/>
    <x v="5"/>
    <x v="3"/>
    <x v="7"/>
    <x v="4"/>
    <x v="12"/>
    <x v="4"/>
    <x v="0"/>
    <x v="0"/>
    <x v="0"/>
    <x v="0"/>
    <x v="0"/>
  </r>
  <r>
    <s v="September 2014"/>
    <n v="73"/>
    <x v="1"/>
    <x v="14"/>
    <x v="0"/>
    <x v="0"/>
    <x v="4"/>
    <x v="0"/>
    <x v="0"/>
    <x v="0"/>
    <x v="0"/>
    <x v="1"/>
    <x v="5"/>
    <x v="3"/>
    <x v="7"/>
    <x v="7"/>
    <x v="22"/>
    <x v="4"/>
    <x v="0"/>
    <x v="0"/>
    <x v="0"/>
    <x v="0"/>
    <x v="0"/>
  </r>
  <r>
    <s v="September 2014"/>
    <n v="73"/>
    <x v="1"/>
    <x v="15"/>
    <x v="0"/>
    <x v="0"/>
    <x v="0"/>
    <x v="0"/>
    <x v="0"/>
    <x v="0"/>
    <x v="0"/>
    <x v="1"/>
    <x v="5"/>
    <x v="3"/>
    <x v="7"/>
    <x v="4"/>
    <x v="12"/>
    <x v="4"/>
    <x v="0"/>
    <x v="0"/>
    <x v="0"/>
    <x v="0"/>
    <x v="0"/>
  </r>
  <r>
    <s v="September 2014"/>
    <n v="73"/>
    <x v="1"/>
    <x v="16"/>
    <x v="0"/>
    <x v="0"/>
    <x v="4"/>
    <x v="0"/>
    <x v="0"/>
    <x v="0"/>
    <x v="0"/>
    <x v="1"/>
    <x v="5"/>
    <x v="3"/>
    <x v="7"/>
    <x v="5"/>
    <x v="9"/>
    <x v="4"/>
    <x v="1"/>
    <x v="0"/>
    <x v="0"/>
    <x v="0"/>
    <x v="0"/>
  </r>
  <r>
    <s v="September 2014"/>
    <n v="73"/>
    <x v="1"/>
    <x v="17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s v="September 2014"/>
    <n v="73"/>
    <x v="1"/>
    <x v="18"/>
    <x v="0"/>
    <x v="0"/>
    <x v="4"/>
    <x v="0"/>
    <x v="0"/>
    <x v="0"/>
    <x v="0"/>
    <x v="1"/>
    <x v="5"/>
    <x v="3"/>
    <x v="7"/>
    <x v="8"/>
    <x v="5"/>
    <x v="4"/>
    <x v="0"/>
    <x v="0"/>
    <x v="0"/>
    <x v="0"/>
    <x v="0"/>
  </r>
  <r>
    <s v="September 2014"/>
    <n v="73"/>
    <x v="1"/>
    <x v="19"/>
    <x v="0"/>
    <x v="0"/>
    <x v="2"/>
    <x v="0"/>
    <x v="0"/>
    <x v="0"/>
    <x v="0"/>
    <x v="1"/>
    <x v="5"/>
    <x v="3"/>
    <x v="7"/>
    <x v="9"/>
    <x v="14"/>
    <x v="4"/>
    <x v="3"/>
    <x v="0"/>
    <x v="0"/>
    <x v="0"/>
    <x v="0"/>
  </r>
  <r>
    <s v="September 2014"/>
    <n v="73"/>
    <x v="1"/>
    <x v="20"/>
    <x v="0"/>
    <x v="0"/>
    <x v="2"/>
    <x v="0"/>
    <x v="0"/>
    <x v="0"/>
    <x v="0"/>
    <x v="1"/>
    <x v="5"/>
    <x v="3"/>
    <x v="7"/>
    <x v="13"/>
    <x v="22"/>
    <x v="4"/>
    <x v="4"/>
    <x v="0"/>
    <x v="0"/>
    <x v="0"/>
    <x v="0"/>
  </r>
  <r>
    <s v="September 2014"/>
    <n v="73"/>
    <x v="1"/>
    <x v="21"/>
    <x v="0"/>
    <x v="0"/>
    <x v="0"/>
    <x v="0"/>
    <x v="0"/>
    <x v="0"/>
    <x v="0"/>
    <x v="1"/>
    <x v="5"/>
    <x v="3"/>
    <x v="7"/>
    <x v="8"/>
    <x v="11"/>
    <x v="4"/>
    <x v="3"/>
    <x v="0"/>
    <x v="0"/>
    <x v="0"/>
    <x v="0"/>
  </r>
  <r>
    <s v="September 2014"/>
    <n v="73"/>
    <x v="1"/>
    <x v="22"/>
    <x v="0"/>
    <x v="0"/>
    <x v="1"/>
    <x v="0"/>
    <x v="0"/>
    <x v="0"/>
    <x v="0"/>
    <x v="1"/>
    <x v="5"/>
    <x v="3"/>
    <x v="7"/>
    <x v="13"/>
    <x v="22"/>
    <x v="4"/>
    <x v="1"/>
    <x v="0"/>
    <x v="0"/>
    <x v="0"/>
    <x v="0"/>
  </r>
  <r>
    <s v="September 2014"/>
    <n v="73"/>
    <x v="1"/>
    <x v="23"/>
    <x v="0"/>
    <x v="0"/>
    <x v="3"/>
    <x v="0"/>
    <x v="0"/>
    <x v="0"/>
    <x v="0"/>
    <x v="1"/>
    <x v="5"/>
    <x v="3"/>
    <x v="7"/>
    <x v="11"/>
    <x v="22"/>
    <x v="4"/>
    <x v="0"/>
    <x v="0"/>
    <x v="0"/>
    <x v="0"/>
    <x v="0"/>
  </r>
  <r>
    <s v="September 2014"/>
    <n v="73"/>
    <x v="1"/>
    <x v="24"/>
    <x v="0"/>
    <x v="0"/>
    <x v="1"/>
    <x v="0"/>
    <x v="0"/>
    <x v="0"/>
    <x v="0"/>
    <x v="1"/>
    <x v="5"/>
    <x v="3"/>
    <x v="7"/>
    <x v="13"/>
    <x v="22"/>
    <x v="4"/>
    <x v="1"/>
    <x v="0"/>
    <x v="0"/>
    <x v="0"/>
    <x v="0"/>
  </r>
  <r>
    <s v="September 2014"/>
    <n v="73"/>
    <x v="2"/>
    <x v="0"/>
    <x v="0"/>
    <x v="0"/>
    <x v="4"/>
    <x v="0"/>
    <x v="0"/>
    <x v="0"/>
    <x v="0"/>
    <x v="0"/>
    <x v="5"/>
    <x v="0"/>
    <x v="0"/>
    <x v="1"/>
    <x v="1"/>
    <x v="2"/>
    <x v="0"/>
    <x v="0"/>
    <x v="0"/>
    <x v="3"/>
    <x v="0"/>
  </r>
  <r>
    <s v="September 2014"/>
    <n v="73"/>
    <x v="2"/>
    <x v="1"/>
    <x v="0"/>
    <x v="0"/>
    <x v="1"/>
    <x v="0"/>
    <x v="0"/>
    <x v="0"/>
    <x v="0"/>
    <x v="0"/>
    <x v="5"/>
    <x v="0"/>
    <x v="0"/>
    <x v="0"/>
    <x v="0"/>
    <x v="0"/>
    <x v="0"/>
    <x v="0"/>
    <x v="0"/>
    <x v="3"/>
    <x v="0"/>
  </r>
  <r>
    <s v="September 2014"/>
    <n v="73"/>
    <x v="2"/>
    <x v="2"/>
    <x v="0"/>
    <x v="0"/>
    <x v="4"/>
    <x v="0"/>
    <x v="0"/>
    <x v="0"/>
    <x v="0"/>
    <x v="0"/>
    <x v="5"/>
    <x v="0"/>
    <x v="0"/>
    <x v="0"/>
    <x v="0"/>
    <x v="2"/>
    <x v="0"/>
    <x v="0"/>
    <x v="0"/>
    <x v="3"/>
    <x v="0"/>
  </r>
  <r>
    <s v="September 2014"/>
    <n v="73"/>
    <x v="2"/>
    <x v="3"/>
    <x v="0"/>
    <x v="0"/>
    <x v="2"/>
    <x v="0"/>
    <x v="0"/>
    <x v="0"/>
    <x v="0"/>
    <x v="0"/>
    <x v="5"/>
    <x v="0"/>
    <x v="0"/>
    <x v="0"/>
    <x v="0"/>
    <x v="2"/>
    <x v="0"/>
    <x v="0"/>
    <x v="0"/>
    <x v="3"/>
    <x v="0"/>
  </r>
  <r>
    <s v="September 2014"/>
    <n v="73"/>
    <x v="2"/>
    <x v="4"/>
    <x v="0"/>
    <x v="0"/>
    <x v="2"/>
    <x v="0"/>
    <x v="0"/>
    <x v="0"/>
    <x v="0"/>
    <x v="0"/>
    <x v="5"/>
    <x v="0"/>
    <x v="0"/>
    <x v="0"/>
    <x v="1"/>
    <x v="2"/>
    <x v="0"/>
    <x v="0"/>
    <x v="0"/>
    <x v="3"/>
    <x v="0"/>
  </r>
  <r>
    <s v="September 2014"/>
    <n v="73"/>
    <x v="2"/>
    <x v="5"/>
    <x v="0"/>
    <x v="0"/>
    <x v="3"/>
    <x v="0"/>
    <x v="0"/>
    <x v="0"/>
    <x v="0"/>
    <x v="0"/>
    <x v="5"/>
    <x v="0"/>
    <x v="0"/>
    <x v="0"/>
    <x v="0"/>
    <x v="2"/>
    <x v="0"/>
    <x v="0"/>
    <x v="0"/>
    <x v="3"/>
    <x v="0"/>
  </r>
  <r>
    <s v="September 2014"/>
    <n v="73"/>
    <x v="2"/>
    <x v="6"/>
    <x v="0"/>
    <x v="0"/>
    <x v="0"/>
    <x v="0"/>
    <x v="0"/>
    <x v="0"/>
    <x v="0"/>
    <x v="0"/>
    <x v="5"/>
    <x v="0"/>
    <x v="0"/>
    <x v="0"/>
    <x v="0"/>
    <x v="3"/>
    <x v="0"/>
    <x v="0"/>
    <x v="0"/>
    <x v="3"/>
    <x v="0"/>
  </r>
  <r>
    <s v="September 2014"/>
    <n v="73"/>
    <x v="2"/>
    <x v="7"/>
    <x v="0"/>
    <x v="0"/>
    <x v="0"/>
    <x v="0"/>
    <x v="0"/>
    <x v="0"/>
    <x v="0"/>
    <x v="0"/>
    <x v="5"/>
    <x v="0"/>
    <x v="9"/>
    <x v="1"/>
    <x v="1"/>
    <x v="2"/>
    <x v="0"/>
    <x v="0"/>
    <x v="0"/>
    <x v="4"/>
    <x v="0"/>
  </r>
  <r>
    <s v="September 2014"/>
    <n v="73"/>
    <x v="2"/>
    <x v="8"/>
    <x v="0"/>
    <x v="0"/>
    <x v="4"/>
    <x v="0"/>
    <x v="0"/>
    <x v="0"/>
    <x v="0"/>
    <x v="0"/>
    <x v="5"/>
    <x v="0"/>
    <x v="9"/>
    <x v="0"/>
    <x v="1"/>
    <x v="3"/>
    <x v="0"/>
    <x v="0"/>
    <x v="0"/>
    <x v="4"/>
    <x v="0"/>
  </r>
  <r>
    <s v="September 2014"/>
    <n v="73"/>
    <x v="2"/>
    <x v="9"/>
    <x v="0"/>
    <x v="0"/>
    <x v="0"/>
    <x v="0"/>
    <x v="0"/>
    <x v="0"/>
    <x v="0"/>
    <x v="0"/>
    <x v="5"/>
    <x v="0"/>
    <x v="9"/>
    <x v="0"/>
    <x v="0"/>
    <x v="3"/>
    <x v="0"/>
    <x v="0"/>
    <x v="0"/>
    <x v="4"/>
    <x v="0"/>
  </r>
  <r>
    <s v="September 2014"/>
    <n v="73"/>
    <x v="2"/>
    <x v="10"/>
    <x v="0"/>
    <x v="0"/>
    <x v="1"/>
    <x v="0"/>
    <x v="0"/>
    <x v="0"/>
    <x v="0"/>
    <x v="0"/>
    <x v="5"/>
    <x v="0"/>
    <x v="9"/>
    <x v="0"/>
    <x v="1"/>
    <x v="2"/>
    <x v="0"/>
    <x v="0"/>
    <x v="0"/>
    <x v="4"/>
    <x v="0"/>
  </r>
  <r>
    <s v="September 2014"/>
    <n v="73"/>
    <x v="2"/>
    <x v="11"/>
    <x v="0"/>
    <x v="0"/>
    <x v="1"/>
    <x v="0"/>
    <x v="0"/>
    <x v="0"/>
    <x v="0"/>
    <x v="0"/>
    <x v="5"/>
    <x v="0"/>
    <x v="9"/>
    <x v="0"/>
    <x v="0"/>
    <x v="2"/>
    <x v="0"/>
    <x v="0"/>
    <x v="0"/>
    <x v="4"/>
    <x v="0"/>
  </r>
  <r>
    <s v="September 2014"/>
    <n v="73"/>
    <x v="2"/>
    <x v="12"/>
    <x v="0"/>
    <x v="0"/>
    <x v="2"/>
    <x v="0"/>
    <x v="0"/>
    <x v="0"/>
    <x v="0"/>
    <x v="0"/>
    <x v="5"/>
    <x v="0"/>
    <x v="9"/>
    <x v="18"/>
    <x v="1"/>
    <x v="0"/>
    <x v="0"/>
    <x v="0"/>
    <x v="0"/>
    <x v="4"/>
    <x v="0"/>
  </r>
  <r>
    <s v="September 2014"/>
    <n v="73"/>
    <x v="2"/>
    <x v="13"/>
    <x v="0"/>
    <x v="0"/>
    <x v="0"/>
    <x v="0"/>
    <x v="0"/>
    <x v="0"/>
    <x v="0"/>
    <x v="0"/>
    <x v="5"/>
    <x v="2"/>
    <x v="1"/>
    <x v="1"/>
    <x v="1"/>
    <x v="2"/>
    <x v="0"/>
    <x v="0"/>
    <x v="0"/>
    <x v="0"/>
    <x v="0"/>
  </r>
  <r>
    <s v="September 2014"/>
    <n v="73"/>
    <x v="2"/>
    <x v="14"/>
    <x v="0"/>
    <x v="0"/>
    <x v="3"/>
    <x v="0"/>
    <x v="0"/>
    <x v="0"/>
    <x v="0"/>
    <x v="0"/>
    <x v="5"/>
    <x v="2"/>
    <x v="1"/>
    <x v="0"/>
    <x v="1"/>
    <x v="3"/>
    <x v="0"/>
    <x v="0"/>
    <x v="0"/>
    <x v="0"/>
    <x v="0"/>
  </r>
  <r>
    <s v="September 2014"/>
    <n v="73"/>
    <x v="2"/>
    <x v="15"/>
    <x v="0"/>
    <x v="0"/>
    <x v="3"/>
    <x v="0"/>
    <x v="0"/>
    <x v="0"/>
    <x v="0"/>
    <x v="0"/>
    <x v="5"/>
    <x v="2"/>
    <x v="1"/>
    <x v="0"/>
    <x v="0"/>
    <x v="0"/>
    <x v="0"/>
    <x v="0"/>
    <x v="0"/>
    <x v="0"/>
    <x v="0"/>
  </r>
  <r>
    <s v="September 2014"/>
    <n v="73"/>
    <x v="2"/>
    <x v="16"/>
    <x v="0"/>
    <x v="0"/>
    <x v="4"/>
    <x v="0"/>
    <x v="0"/>
    <x v="0"/>
    <x v="0"/>
    <x v="0"/>
    <x v="5"/>
    <x v="2"/>
    <x v="1"/>
    <x v="0"/>
    <x v="0"/>
    <x v="2"/>
    <x v="0"/>
    <x v="0"/>
    <x v="0"/>
    <x v="0"/>
    <x v="0"/>
  </r>
  <r>
    <s v="September 2014"/>
    <n v="73"/>
    <x v="2"/>
    <x v="17"/>
    <x v="0"/>
    <x v="0"/>
    <x v="2"/>
    <x v="0"/>
    <x v="0"/>
    <x v="0"/>
    <x v="0"/>
    <x v="0"/>
    <x v="5"/>
    <x v="2"/>
    <x v="1"/>
    <x v="0"/>
    <x v="0"/>
    <x v="0"/>
    <x v="0"/>
    <x v="0"/>
    <x v="0"/>
    <x v="0"/>
    <x v="0"/>
  </r>
  <r>
    <s v="September 2014"/>
    <n v="73"/>
    <x v="2"/>
    <x v="18"/>
    <x v="0"/>
    <x v="0"/>
    <x v="0"/>
    <x v="0"/>
    <x v="0"/>
    <x v="0"/>
    <x v="0"/>
    <x v="0"/>
    <x v="5"/>
    <x v="2"/>
    <x v="1"/>
    <x v="1"/>
    <x v="1"/>
    <x v="2"/>
    <x v="0"/>
    <x v="0"/>
    <x v="0"/>
    <x v="0"/>
    <x v="0"/>
  </r>
  <r>
    <s v="September 2014"/>
    <n v="73"/>
    <x v="2"/>
    <x v="19"/>
    <x v="0"/>
    <x v="0"/>
    <x v="4"/>
    <x v="0"/>
    <x v="0"/>
    <x v="0"/>
    <x v="0"/>
    <x v="0"/>
    <x v="5"/>
    <x v="2"/>
    <x v="1"/>
    <x v="0"/>
    <x v="0"/>
    <x v="0"/>
    <x v="0"/>
    <x v="0"/>
    <x v="0"/>
    <x v="0"/>
    <x v="0"/>
  </r>
  <r>
    <s v="September 2014"/>
    <n v="73"/>
    <x v="2"/>
    <x v="20"/>
    <x v="0"/>
    <x v="0"/>
    <x v="2"/>
    <x v="0"/>
    <x v="0"/>
    <x v="0"/>
    <x v="0"/>
    <x v="0"/>
    <x v="5"/>
    <x v="2"/>
    <x v="1"/>
    <x v="0"/>
    <x v="0"/>
    <x v="2"/>
    <x v="0"/>
    <x v="0"/>
    <x v="0"/>
    <x v="0"/>
    <x v="0"/>
  </r>
  <r>
    <s v="September 2014"/>
    <n v="73"/>
    <x v="2"/>
    <x v="21"/>
    <x v="0"/>
    <x v="0"/>
    <x v="0"/>
    <x v="0"/>
    <x v="0"/>
    <x v="0"/>
    <x v="0"/>
    <x v="0"/>
    <x v="5"/>
    <x v="2"/>
    <x v="1"/>
    <x v="0"/>
    <x v="1"/>
    <x v="3"/>
    <x v="0"/>
    <x v="0"/>
    <x v="0"/>
    <x v="0"/>
    <x v="0"/>
  </r>
  <r>
    <s v="September 2014"/>
    <n v="73"/>
    <x v="2"/>
    <x v="22"/>
    <x v="0"/>
    <x v="0"/>
    <x v="1"/>
    <x v="0"/>
    <x v="0"/>
    <x v="0"/>
    <x v="0"/>
    <x v="0"/>
    <x v="5"/>
    <x v="2"/>
    <x v="1"/>
    <x v="0"/>
    <x v="1"/>
    <x v="3"/>
    <x v="0"/>
    <x v="0"/>
    <x v="0"/>
    <x v="0"/>
    <x v="0"/>
  </r>
  <r>
    <s v="September 2014"/>
    <n v="73"/>
    <x v="3"/>
    <x v="0"/>
    <x v="0"/>
    <x v="0"/>
    <x v="3"/>
    <x v="0"/>
    <x v="0"/>
    <x v="0"/>
    <x v="0"/>
    <x v="1"/>
    <x v="5"/>
    <x v="3"/>
    <x v="7"/>
    <x v="8"/>
    <x v="5"/>
    <x v="4"/>
    <x v="3"/>
    <x v="0"/>
    <x v="0"/>
    <x v="0"/>
    <x v="0"/>
  </r>
  <r>
    <s v="September 2014"/>
    <n v="73"/>
    <x v="3"/>
    <x v="1"/>
    <x v="0"/>
    <x v="0"/>
    <x v="3"/>
    <x v="0"/>
    <x v="0"/>
    <x v="0"/>
    <x v="0"/>
    <x v="1"/>
    <x v="5"/>
    <x v="3"/>
    <x v="7"/>
    <x v="21"/>
    <x v="22"/>
    <x v="4"/>
    <x v="0"/>
    <x v="0"/>
    <x v="0"/>
    <x v="0"/>
    <x v="0"/>
  </r>
  <r>
    <s v="September 2014"/>
    <n v="73"/>
    <x v="3"/>
    <x v="2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s v="September 2014"/>
    <n v="73"/>
    <x v="3"/>
    <x v="3"/>
    <x v="0"/>
    <x v="0"/>
    <x v="1"/>
    <x v="0"/>
    <x v="0"/>
    <x v="0"/>
    <x v="0"/>
    <x v="1"/>
    <x v="5"/>
    <x v="3"/>
    <x v="7"/>
    <x v="4"/>
    <x v="12"/>
    <x v="4"/>
    <x v="0"/>
    <x v="0"/>
    <x v="0"/>
    <x v="0"/>
    <x v="0"/>
  </r>
  <r>
    <s v="September 2014"/>
    <n v="73"/>
    <x v="3"/>
    <x v="4"/>
    <x v="0"/>
    <x v="0"/>
    <x v="0"/>
    <x v="0"/>
    <x v="0"/>
    <x v="0"/>
    <x v="0"/>
    <x v="1"/>
    <x v="5"/>
    <x v="3"/>
    <x v="7"/>
    <x v="4"/>
    <x v="2"/>
    <x v="4"/>
    <x v="0"/>
    <x v="0"/>
    <x v="0"/>
    <x v="0"/>
    <x v="0"/>
  </r>
  <r>
    <s v="September 2014"/>
    <n v="73"/>
    <x v="3"/>
    <x v="5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s v="September 2014"/>
    <n v="73"/>
    <x v="3"/>
    <x v="6"/>
    <x v="0"/>
    <x v="0"/>
    <x v="2"/>
    <x v="0"/>
    <x v="0"/>
    <x v="0"/>
    <x v="0"/>
    <x v="1"/>
    <x v="5"/>
    <x v="3"/>
    <x v="7"/>
    <x v="21"/>
    <x v="22"/>
    <x v="4"/>
    <x v="1"/>
    <x v="0"/>
    <x v="0"/>
    <x v="0"/>
    <x v="0"/>
  </r>
  <r>
    <s v="September 2014"/>
    <n v="73"/>
    <x v="3"/>
    <x v="7"/>
    <x v="0"/>
    <x v="0"/>
    <x v="3"/>
    <x v="0"/>
    <x v="0"/>
    <x v="0"/>
    <x v="0"/>
    <x v="1"/>
    <x v="5"/>
    <x v="3"/>
    <x v="7"/>
    <x v="13"/>
    <x v="22"/>
    <x v="4"/>
    <x v="0"/>
    <x v="0"/>
    <x v="0"/>
    <x v="0"/>
    <x v="0"/>
  </r>
  <r>
    <s v="September 2014"/>
    <n v="73"/>
    <x v="3"/>
    <x v="8"/>
    <x v="0"/>
    <x v="0"/>
    <x v="3"/>
    <x v="0"/>
    <x v="0"/>
    <x v="0"/>
    <x v="0"/>
    <x v="1"/>
    <x v="5"/>
    <x v="3"/>
    <x v="7"/>
    <x v="4"/>
    <x v="8"/>
    <x v="4"/>
    <x v="0"/>
    <x v="0"/>
    <x v="0"/>
    <x v="0"/>
    <x v="0"/>
  </r>
  <r>
    <s v="September 2014"/>
    <n v="73"/>
    <x v="3"/>
    <x v="9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s v="September 2014"/>
    <n v="73"/>
    <x v="3"/>
    <x v="10"/>
    <x v="0"/>
    <x v="0"/>
    <x v="4"/>
    <x v="0"/>
    <x v="0"/>
    <x v="0"/>
    <x v="0"/>
    <x v="1"/>
    <x v="5"/>
    <x v="3"/>
    <x v="7"/>
    <x v="4"/>
    <x v="2"/>
    <x v="4"/>
    <x v="0"/>
    <x v="0"/>
    <x v="0"/>
    <x v="0"/>
    <x v="0"/>
  </r>
  <r>
    <s v="September 2014"/>
    <n v="73"/>
    <x v="3"/>
    <x v="11"/>
    <x v="0"/>
    <x v="0"/>
    <x v="0"/>
    <x v="0"/>
    <x v="0"/>
    <x v="0"/>
    <x v="0"/>
    <x v="1"/>
    <x v="5"/>
    <x v="3"/>
    <x v="7"/>
    <x v="13"/>
    <x v="22"/>
    <x v="4"/>
    <x v="0"/>
    <x v="0"/>
    <x v="0"/>
    <x v="0"/>
    <x v="0"/>
  </r>
  <r>
    <s v="September 2014"/>
    <n v="73"/>
    <x v="3"/>
    <x v="12"/>
    <x v="0"/>
    <x v="0"/>
    <x v="4"/>
    <x v="0"/>
    <x v="0"/>
    <x v="0"/>
    <x v="0"/>
    <x v="1"/>
    <x v="5"/>
    <x v="3"/>
    <x v="7"/>
    <x v="9"/>
    <x v="14"/>
    <x v="4"/>
    <x v="0"/>
    <x v="0"/>
    <x v="0"/>
    <x v="0"/>
    <x v="0"/>
  </r>
  <r>
    <s v="September 2014"/>
    <n v="73"/>
    <x v="3"/>
    <x v="13"/>
    <x v="0"/>
    <x v="0"/>
    <x v="1"/>
    <x v="0"/>
    <x v="0"/>
    <x v="0"/>
    <x v="0"/>
    <x v="1"/>
    <x v="5"/>
    <x v="3"/>
    <x v="7"/>
    <x v="13"/>
    <x v="22"/>
    <x v="4"/>
    <x v="0"/>
    <x v="0"/>
    <x v="0"/>
    <x v="0"/>
    <x v="0"/>
  </r>
  <r>
    <s v="September 2014"/>
    <n v="73"/>
    <x v="3"/>
    <x v="14"/>
    <x v="0"/>
    <x v="0"/>
    <x v="0"/>
    <x v="0"/>
    <x v="0"/>
    <x v="0"/>
    <x v="0"/>
    <x v="1"/>
    <x v="5"/>
    <x v="3"/>
    <x v="7"/>
    <x v="11"/>
    <x v="22"/>
    <x v="4"/>
    <x v="0"/>
    <x v="0"/>
    <x v="0"/>
    <x v="0"/>
    <x v="0"/>
  </r>
  <r>
    <s v="September 2014"/>
    <n v="73"/>
    <x v="3"/>
    <x v="15"/>
    <x v="0"/>
    <x v="0"/>
    <x v="2"/>
    <x v="0"/>
    <x v="0"/>
    <x v="0"/>
    <x v="0"/>
    <x v="1"/>
    <x v="5"/>
    <x v="3"/>
    <x v="7"/>
    <x v="13"/>
    <x v="22"/>
    <x v="4"/>
    <x v="3"/>
    <x v="0"/>
    <x v="0"/>
    <x v="0"/>
    <x v="0"/>
  </r>
  <r>
    <s v="September 2014"/>
    <n v="73"/>
    <x v="3"/>
    <x v="16"/>
    <x v="0"/>
    <x v="0"/>
    <x v="1"/>
    <x v="0"/>
    <x v="0"/>
    <x v="0"/>
    <x v="0"/>
    <x v="1"/>
    <x v="5"/>
    <x v="3"/>
    <x v="7"/>
    <x v="8"/>
    <x v="5"/>
    <x v="4"/>
    <x v="3"/>
    <x v="0"/>
    <x v="0"/>
    <x v="0"/>
    <x v="0"/>
  </r>
  <r>
    <s v="September 2014"/>
    <n v="73"/>
    <x v="3"/>
    <x v="17"/>
    <x v="0"/>
    <x v="0"/>
    <x v="1"/>
    <x v="0"/>
    <x v="0"/>
    <x v="0"/>
    <x v="0"/>
    <x v="1"/>
    <x v="5"/>
    <x v="3"/>
    <x v="7"/>
    <x v="5"/>
    <x v="3"/>
    <x v="4"/>
    <x v="0"/>
    <x v="0"/>
    <x v="0"/>
    <x v="0"/>
    <x v="0"/>
  </r>
  <r>
    <s v="September 2014"/>
    <n v="73"/>
    <x v="3"/>
    <x v="18"/>
    <x v="0"/>
    <x v="0"/>
    <x v="4"/>
    <x v="0"/>
    <x v="0"/>
    <x v="0"/>
    <x v="0"/>
    <x v="1"/>
    <x v="5"/>
    <x v="3"/>
    <x v="7"/>
    <x v="9"/>
    <x v="14"/>
    <x v="4"/>
    <x v="1"/>
    <x v="0"/>
    <x v="0"/>
    <x v="0"/>
    <x v="0"/>
  </r>
  <r>
    <s v="September 2014"/>
    <n v="73"/>
    <x v="3"/>
    <x v="19"/>
    <x v="0"/>
    <x v="0"/>
    <x v="3"/>
    <x v="0"/>
    <x v="0"/>
    <x v="0"/>
    <x v="0"/>
    <x v="1"/>
    <x v="5"/>
    <x v="3"/>
    <x v="7"/>
    <x v="8"/>
    <x v="11"/>
    <x v="4"/>
    <x v="3"/>
    <x v="0"/>
    <x v="0"/>
    <x v="0"/>
    <x v="0"/>
  </r>
  <r>
    <s v="September 2014"/>
    <n v="73"/>
    <x v="3"/>
    <x v="20"/>
    <x v="0"/>
    <x v="0"/>
    <x v="2"/>
    <x v="0"/>
    <x v="0"/>
    <x v="0"/>
    <x v="0"/>
    <x v="1"/>
    <x v="5"/>
    <x v="3"/>
    <x v="7"/>
    <x v="5"/>
    <x v="9"/>
    <x v="4"/>
    <x v="4"/>
    <x v="0"/>
    <x v="0"/>
    <x v="0"/>
    <x v="0"/>
  </r>
  <r>
    <s v="September 2014"/>
    <n v="73"/>
    <x v="3"/>
    <x v="21"/>
    <x v="0"/>
    <x v="0"/>
    <x v="3"/>
    <x v="0"/>
    <x v="0"/>
    <x v="0"/>
    <x v="0"/>
    <x v="1"/>
    <x v="5"/>
    <x v="3"/>
    <x v="7"/>
    <x v="11"/>
    <x v="22"/>
    <x v="4"/>
    <x v="3"/>
    <x v="0"/>
    <x v="0"/>
    <x v="0"/>
    <x v="0"/>
  </r>
  <r>
    <s v="September 2014"/>
    <n v="73"/>
    <x v="3"/>
    <x v="22"/>
    <x v="0"/>
    <x v="0"/>
    <x v="2"/>
    <x v="0"/>
    <x v="0"/>
    <x v="0"/>
    <x v="0"/>
    <x v="1"/>
    <x v="5"/>
    <x v="3"/>
    <x v="7"/>
    <x v="23"/>
    <x v="22"/>
    <x v="4"/>
    <x v="1"/>
    <x v="0"/>
    <x v="0"/>
    <x v="0"/>
    <x v="0"/>
  </r>
  <r>
    <s v="September 2014"/>
    <n v="73"/>
    <x v="2"/>
    <x v="23"/>
    <x v="0"/>
    <x v="0"/>
    <x v="2"/>
    <x v="0"/>
    <x v="0"/>
    <x v="0"/>
    <x v="0"/>
    <x v="1"/>
    <x v="5"/>
    <x v="3"/>
    <x v="7"/>
    <x v="9"/>
    <x v="6"/>
    <x v="4"/>
    <x v="1"/>
    <x v="0"/>
    <x v="0"/>
    <x v="0"/>
    <x v="0"/>
  </r>
  <r>
    <s v="September 2014"/>
    <n v="73"/>
    <x v="2"/>
    <x v="24"/>
    <x v="0"/>
    <x v="0"/>
    <x v="2"/>
    <x v="0"/>
    <x v="0"/>
    <x v="0"/>
    <x v="0"/>
    <x v="1"/>
    <x v="5"/>
    <x v="3"/>
    <x v="7"/>
    <x v="7"/>
    <x v="22"/>
    <x v="4"/>
    <x v="1"/>
    <x v="0"/>
    <x v="0"/>
    <x v="0"/>
    <x v="0"/>
  </r>
  <r>
    <s v="September 2014"/>
    <n v="73"/>
    <x v="3"/>
    <x v="25"/>
    <x v="0"/>
    <x v="0"/>
    <x v="0"/>
    <x v="0"/>
    <x v="0"/>
    <x v="0"/>
    <x v="0"/>
    <x v="1"/>
    <x v="5"/>
    <x v="3"/>
    <x v="7"/>
    <x v="9"/>
    <x v="14"/>
    <x v="4"/>
    <x v="0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s v="December 2014"/>
    <n v="74"/>
    <x v="0"/>
    <x v="0"/>
    <x v="0"/>
    <x v="0"/>
    <x v="1"/>
    <x v="0"/>
    <x v="0"/>
    <x v="0"/>
    <x v="0"/>
    <x v="1"/>
    <x v="5"/>
    <x v="3"/>
    <x v="7"/>
    <x v="13"/>
    <x v="22"/>
    <x v="4"/>
    <x v="0"/>
    <x v="0"/>
    <x v="0"/>
    <x v="0"/>
    <x v="0"/>
  </r>
  <r>
    <s v="December 2014"/>
    <n v="74"/>
    <x v="0"/>
    <x v="1"/>
    <x v="0"/>
    <x v="0"/>
    <x v="1"/>
    <x v="0"/>
    <x v="0"/>
    <x v="0"/>
    <x v="1"/>
    <x v="1"/>
    <x v="5"/>
    <x v="3"/>
    <x v="7"/>
    <x v="8"/>
    <x v="11"/>
    <x v="4"/>
    <x v="3"/>
    <x v="0"/>
    <x v="0"/>
    <x v="0"/>
    <x v="0"/>
  </r>
  <r>
    <s v="December 2014"/>
    <n v="74"/>
    <x v="0"/>
    <x v="2"/>
    <x v="0"/>
    <x v="0"/>
    <x v="4"/>
    <x v="0"/>
    <x v="0"/>
    <x v="0"/>
    <x v="1"/>
    <x v="1"/>
    <x v="5"/>
    <x v="3"/>
    <x v="7"/>
    <x v="23"/>
    <x v="22"/>
    <x v="4"/>
    <x v="1"/>
    <x v="0"/>
    <x v="0"/>
    <x v="0"/>
    <x v="0"/>
  </r>
  <r>
    <s v="December 2014"/>
    <n v="74"/>
    <x v="0"/>
    <x v="3"/>
    <x v="0"/>
    <x v="0"/>
    <x v="1"/>
    <x v="0"/>
    <x v="0"/>
    <x v="0"/>
    <x v="1"/>
    <x v="1"/>
    <x v="5"/>
    <x v="3"/>
    <x v="7"/>
    <x v="8"/>
    <x v="11"/>
    <x v="4"/>
    <x v="3"/>
    <x v="0"/>
    <x v="0"/>
    <x v="0"/>
    <x v="0"/>
  </r>
  <r>
    <s v="December 2014"/>
    <n v="74"/>
    <x v="0"/>
    <x v="4"/>
    <x v="0"/>
    <x v="0"/>
    <x v="1"/>
    <x v="0"/>
    <x v="0"/>
    <x v="0"/>
    <x v="1"/>
    <x v="1"/>
    <x v="5"/>
    <x v="3"/>
    <x v="7"/>
    <x v="7"/>
    <x v="22"/>
    <x v="4"/>
    <x v="0"/>
    <x v="0"/>
    <x v="0"/>
    <x v="0"/>
    <x v="0"/>
  </r>
  <r>
    <s v="December 2014"/>
    <n v="74"/>
    <x v="0"/>
    <x v="5"/>
    <x v="0"/>
    <x v="0"/>
    <x v="0"/>
    <x v="0"/>
    <x v="0"/>
    <x v="0"/>
    <x v="1"/>
    <x v="1"/>
    <x v="5"/>
    <x v="3"/>
    <x v="7"/>
    <x v="8"/>
    <x v="5"/>
    <x v="4"/>
    <x v="0"/>
    <x v="0"/>
    <x v="0"/>
    <x v="0"/>
    <x v="0"/>
  </r>
  <r>
    <s v="December 2014"/>
    <n v="74"/>
    <x v="0"/>
    <x v="6"/>
    <x v="0"/>
    <x v="0"/>
    <x v="2"/>
    <x v="0"/>
    <x v="0"/>
    <x v="0"/>
    <x v="1"/>
    <x v="1"/>
    <x v="5"/>
    <x v="3"/>
    <x v="7"/>
    <x v="21"/>
    <x v="22"/>
    <x v="4"/>
    <x v="1"/>
    <x v="0"/>
    <x v="0"/>
    <x v="0"/>
    <x v="0"/>
  </r>
  <r>
    <s v="December 2014"/>
    <n v="74"/>
    <x v="0"/>
    <x v="7"/>
    <x v="0"/>
    <x v="0"/>
    <x v="0"/>
    <x v="0"/>
    <x v="0"/>
    <x v="0"/>
    <x v="1"/>
    <x v="1"/>
    <x v="5"/>
    <x v="3"/>
    <x v="7"/>
    <x v="9"/>
    <x v="14"/>
    <x v="4"/>
    <x v="0"/>
    <x v="0"/>
    <x v="0"/>
    <x v="0"/>
    <x v="0"/>
  </r>
  <r>
    <s v="December 2014"/>
    <n v="74"/>
    <x v="0"/>
    <x v="8"/>
    <x v="0"/>
    <x v="0"/>
    <x v="2"/>
    <x v="0"/>
    <x v="0"/>
    <x v="0"/>
    <x v="1"/>
    <x v="1"/>
    <x v="5"/>
    <x v="3"/>
    <x v="7"/>
    <x v="11"/>
    <x v="22"/>
    <x v="4"/>
    <x v="0"/>
    <x v="0"/>
    <x v="0"/>
    <x v="0"/>
    <x v="0"/>
  </r>
  <r>
    <s v="December 2014"/>
    <n v="74"/>
    <x v="0"/>
    <x v="9"/>
    <x v="0"/>
    <x v="0"/>
    <x v="2"/>
    <x v="0"/>
    <x v="0"/>
    <x v="0"/>
    <x v="1"/>
    <x v="1"/>
    <x v="5"/>
    <x v="3"/>
    <x v="7"/>
    <x v="23"/>
    <x v="22"/>
    <x v="4"/>
    <x v="1"/>
    <x v="0"/>
    <x v="0"/>
    <x v="0"/>
    <x v="0"/>
  </r>
  <r>
    <s v="December 2014"/>
    <n v="74"/>
    <x v="0"/>
    <x v="10"/>
    <x v="0"/>
    <x v="0"/>
    <x v="3"/>
    <x v="0"/>
    <x v="0"/>
    <x v="0"/>
    <x v="1"/>
    <x v="1"/>
    <x v="5"/>
    <x v="3"/>
    <x v="7"/>
    <x v="13"/>
    <x v="22"/>
    <x v="4"/>
    <x v="0"/>
    <x v="0"/>
    <x v="0"/>
    <x v="0"/>
    <x v="0"/>
  </r>
  <r>
    <s v="December 2014"/>
    <n v="74"/>
    <x v="0"/>
    <x v="11"/>
    <x v="0"/>
    <x v="0"/>
    <x v="2"/>
    <x v="0"/>
    <x v="0"/>
    <x v="0"/>
    <x v="1"/>
    <x v="1"/>
    <x v="5"/>
    <x v="3"/>
    <x v="7"/>
    <x v="9"/>
    <x v="6"/>
    <x v="4"/>
    <x v="1"/>
    <x v="0"/>
    <x v="0"/>
    <x v="0"/>
    <x v="0"/>
  </r>
  <r>
    <s v="December 2014"/>
    <n v="74"/>
    <x v="0"/>
    <x v="12"/>
    <x v="0"/>
    <x v="0"/>
    <x v="0"/>
    <x v="0"/>
    <x v="0"/>
    <x v="0"/>
    <x v="1"/>
    <x v="1"/>
    <x v="5"/>
    <x v="3"/>
    <x v="7"/>
    <x v="4"/>
    <x v="2"/>
    <x v="4"/>
    <x v="0"/>
    <x v="0"/>
    <x v="0"/>
    <x v="0"/>
    <x v="0"/>
  </r>
  <r>
    <s v="December 2014"/>
    <n v="74"/>
    <x v="0"/>
    <x v="13"/>
    <x v="0"/>
    <x v="0"/>
    <x v="3"/>
    <x v="0"/>
    <x v="0"/>
    <x v="0"/>
    <x v="1"/>
    <x v="1"/>
    <x v="5"/>
    <x v="3"/>
    <x v="7"/>
    <x v="4"/>
    <x v="8"/>
    <x v="4"/>
    <x v="3"/>
    <x v="0"/>
    <x v="0"/>
    <x v="0"/>
    <x v="0"/>
  </r>
  <r>
    <s v="December 2014"/>
    <n v="74"/>
    <x v="0"/>
    <x v="14"/>
    <x v="0"/>
    <x v="0"/>
    <x v="2"/>
    <x v="0"/>
    <x v="0"/>
    <x v="0"/>
    <x v="1"/>
    <x v="1"/>
    <x v="5"/>
    <x v="3"/>
    <x v="7"/>
    <x v="11"/>
    <x v="22"/>
    <x v="4"/>
    <x v="0"/>
    <x v="0"/>
    <x v="0"/>
    <x v="0"/>
    <x v="0"/>
  </r>
  <r>
    <s v="December 2014"/>
    <n v="74"/>
    <x v="0"/>
    <x v="15"/>
    <x v="0"/>
    <x v="0"/>
    <x v="3"/>
    <x v="0"/>
    <x v="0"/>
    <x v="0"/>
    <x v="1"/>
    <x v="1"/>
    <x v="5"/>
    <x v="3"/>
    <x v="7"/>
    <x v="7"/>
    <x v="22"/>
    <x v="4"/>
    <x v="0"/>
    <x v="0"/>
    <x v="0"/>
    <x v="0"/>
    <x v="0"/>
  </r>
  <r>
    <s v="December 2014"/>
    <n v="74"/>
    <x v="0"/>
    <x v="16"/>
    <x v="0"/>
    <x v="0"/>
    <x v="0"/>
    <x v="0"/>
    <x v="0"/>
    <x v="0"/>
    <x v="1"/>
    <x v="1"/>
    <x v="5"/>
    <x v="3"/>
    <x v="7"/>
    <x v="8"/>
    <x v="11"/>
    <x v="4"/>
    <x v="3"/>
    <x v="0"/>
    <x v="0"/>
    <x v="0"/>
    <x v="0"/>
  </r>
  <r>
    <s v="December 2014"/>
    <n v="74"/>
    <x v="0"/>
    <x v="17"/>
    <x v="0"/>
    <x v="0"/>
    <x v="0"/>
    <x v="0"/>
    <x v="0"/>
    <x v="0"/>
    <x v="1"/>
    <x v="1"/>
    <x v="5"/>
    <x v="3"/>
    <x v="7"/>
    <x v="7"/>
    <x v="22"/>
    <x v="4"/>
    <x v="3"/>
    <x v="0"/>
    <x v="0"/>
    <x v="0"/>
    <x v="0"/>
  </r>
  <r>
    <s v="December 2014"/>
    <n v="74"/>
    <x v="0"/>
    <x v="18"/>
    <x v="0"/>
    <x v="0"/>
    <x v="0"/>
    <x v="0"/>
    <x v="0"/>
    <x v="0"/>
    <x v="1"/>
    <x v="1"/>
    <x v="5"/>
    <x v="3"/>
    <x v="7"/>
    <x v="5"/>
    <x v="9"/>
    <x v="4"/>
    <x v="1"/>
    <x v="0"/>
    <x v="0"/>
    <x v="0"/>
    <x v="0"/>
  </r>
  <r>
    <s v="December 2014"/>
    <n v="74"/>
    <x v="0"/>
    <x v="19"/>
    <x v="0"/>
    <x v="0"/>
    <x v="2"/>
    <x v="0"/>
    <x v="0"/>
    <x v="0"/>
    <x v="1"/>
    <x v="1"/>
    <x v="5"/>
    <x v="3"/>
    <x v="7"/>
    <x v="9"/>
    <x v="6"/>
    <x v="4"/>
    <x v="1"/>
    <x v="0"/>
    <x v="0"/>
    <x v="0"/>
    <x v="0"/>
  </r>
  <r>
    <s v="December 2014"/>
    <n v="74"/>
    <x v="0"/>
    <x v="20"/>
    <x v="0"/>
    <x v="0"/>
    <x v="4"/>
    <x v="0"/>
    <x v="0"/>
    <x v="0"/>
    <x v="1"/>
    <x v="1"/>
    <x v="5"/>
    <x v="3"/>
    <x v="7"/>
    <x v="20"/>
    <x v="22"/>
    <x v="4"/>
    <x v="3"/>
    <x v="0"/>
    <x v="0"/>
    <x v="0"/>
    <x v="0"/>
  </r>
  <r>
    <s v="December 2014"/>
    <n v="74"/>
    <x v="0"/>
    <x v="21"/>
    <x v="0"/>
    <x v="0"/>
    <x v="2"/>
    <x v="0"/>
    <x v="0"/>
    <x v="0"/>
    <x v="1"/>
    <x v="1"/>
    <x v="5"/>
    <x v="3"/>
    <x v="7"/>
    <x v="13"/>
    <x v="22"/>
    <x v="4"/>
    <x v="0"/>
    <x v="0"/>
    <x v="0"/>
    <x v="0"/>
    <x v="0"/>
  </r>
  <r>
    <s v="December 2014"/>
    <n v="74"/>
    <x v="0"/>
    <x v="22"/>
    <x v="0"/>
    <x v="0"/>
    <x v="3"/>
    <x v="0"/>
    <x v="0"/>
    <x v="0"/>
    <x v="1"/>
    <x v="1"/>
    <x v="5"/>
    <x v="3"/>
    <x v="7"/>
    <x v="8"/>
    <x v="5"/>
    <x v="4"/>
    <x v="0"/>
    <x v="0"/>
    <x v="0"/>
    <x v="0"/>
    <x v="0"/>
  </r>
  <r>
    <s v="December 2014"/>
    <n v="74"/>
    <x v="0"/>
    <x v="23"/>
    <x v="0"/>
    <x v="0"/>
    <x v="4"/>
    <x v="0"/>
    <x v="0"/>
    <x v="0"/>
    <x v="1"/>
    <x v="1"/>
    <x v="5"/>
    <x v="3"/>
    <x v="7"/>
    <x v="13"/>
    <x v="22"/>
    <x v="4"/>
    <x v="1"/>
    <x v="0"/>
    <x v="0"/>
    <x v="0"/>
    <x v="0"/>
  </r>
  <r>
    <s v="December 2014"/>
    <n v="74"/>
    <x v="0"/>
    <x v="24"/>
    <x v="0"/>
    <x v="0"/>
    <x v="3"/>
    <x v="0"/>
    <x v="0"/>
    <x v="0"/>
    <x v="1"/>
    <x v="1"/>
    <x v="5"/>
    <x v="3"/>
    <x v="7"/>
    <x v="5"/>
    <x v="3"/>
    <x v="4"/>
    <x v="1"/>
    <x v="0"/>
    <x v="0"/>
    <x v="0"/>
    <x v="0"/>
  </r>
  <r>
    <s v="December 2014"/>
    <n v="74"/>
    <x v="1"/>
    <x v="0"/>
    <x v="0"/>
    <x v="0"/>
    <x v="1"/>
    <x v="0"/>
    <x v="0"/>
    <x v="0"/>
    <x v="1"/>
    <x v="0"/>
    <x v="5"/>
    <x v="0"/>
    <x v="0"/>
    <x v="1"/>
    <x v="1"/>
    <x v="2"/>
    <x v="0"/>
    <x v="0"/>
    <x v="5"/>
    <x v="0"/>
    <x v="0"/>
  </r>
  <r>
    <s v="December 2014"/>
    <n v="74"/>
    <x v="1"/>
    <x v="1"/>
    <x v="0"/>
    <x v="0"/>
    <x v="3"/>
    <x v="0"/>
    <x v="0"/>
    <x v="0"/>
    <x v="1"/>
    <x v="0"/>
    <x v="5"/>
    <x v="0"/>
    <x v="0"/>
    <x v="0"/>
    <x v="0"/>
    <x v="0"/>
    <x v="0"/>
    <x v="0"/>
    <x v="5"/>
    <x v="0"/>
    <x v="0"/>
  </r>
  <r>
    <s v="December 2014"/>
    <n v="74"/>
    <x v="1"/>
    <x v="2"/>
    <x v="0"/>
    <x v="0"/>
    <x v="2"/>
    <x v="0"/>
    <x v="0"/>
    <x v="0"/>
    <x v="1"/>
    <x v="0"/>
    <x v="5"/>
    <x v="0"/>
    <x v="0"/>
    <x v="0"/>
    <x v="1"/>
    <x v="11"/>
    <x v="0"/>
    <x v="0"/>
    <x v="5"/>
    <x v="0"/>
    <x v="0"/>
  </r>
  <r>
    <s v="December 2014"/>
    <n v="74"/>
    <x v="1"/>
    <x v="3"/>
    <x v="0"/>
    <x v="0"/>
    <x v="0"/>
    <x v="0"/>
    <x v="0"/>
    <x v="0"/>
    <x v="1"/>
    <x v="0"/>
    <x v="5"/>
    <x v="0"/>
    <x v="0"/>
    <x v="0"/>
    <x v="1"/>
    <x v="0"/>
    <x v="0"/>
    <x v="0"/>
    <x v="5"/>
    <x v="0"/>
    <x v="0"/>
  </r>
  <r>
    <s v="December 2014"/>
    <n v="74"/>
    <x v="1"/>
    <x v="4"/>
    <x v="0"/>
    <x v="0"/>
    <x v="2"/>
    <x v="0"/>
    <x v="0"/>
    <x v="0"/>
    <x v="1"/>
    <x v="0"/>
    <x v="5"/>
    <x v="0"/>
    <x v="0"/>
    <x v="0"/>
    <x v="0"/>
    <x v="9"/>
    <x v="0"/>
    <x v="0"/>
    <x v="5"/>
    <x v="0"/>
    <x v="0"/>
  </r>
  <r>
    <s v="December 2014"/>
    <n v="74"/>
    <x v="1"/>
    <x v="5"/>
    <x v="0"/>
    <x v="0"/>
    <x v="2"/>
    <x v="0"/>
    <x v="0"/>
    <x v="0"/>
    <x v="1"/>
    <x v="0"/>
    <x v="5"/>
    <x v="0"/>
    <x v="9"/>
    <x v="1"/>
    <x v="1"/>
    <x v="2"/>
    <x v="0"/>
    <x v="0"/>
    <x v="0"/>
    <x v="0"/>
    <x v="0"/>
  </r>
  <r>
    <s v="December 2014"/>
    <n v="74"/>
    <x v="1"/>
    <x v="6"/>
    <x v="0"/>
    <x v="0"/>
    <x v="4"/>
    <x v="0"/>
    <x v="0"/>
    <x v="0"/>
    <x v="1"/>
    <x v="0"/>
    <x v="5"/>
    <x v="0"/>
    <x v="9"/>
    <x v="0"/>
    <x v="1"/>
    <x v="0"/>
    <x v="0"/>
    <x v="0"/>
    <x v="0"/>
    <x v="0"/>
    <x v="0"/>
  </r>
  <r>
    <s v="December 2014"/>
    <n v="74"/>
    <x v="1"/>
    <x v="7"/>
    <x v="0"/>
    <x v="0"/>
    <x v="2"/>
    <x v="0"/>
    <x v="0"/>
    <x v="0"/>
    <x v="1"/>
    <x v="0"/>
    <x v="5"/>
    <x v="0"/>
    <x v="9"/>
    <x v="0"/>
    <x v="0"/>
    <x v="2"/>
    <x v="0"/>
    <x v="0"/>
    <x v="0"/>
    <x v="0"/>
    <x v="0"/>
  </r>
  <r>
    <s v="December 2014"/>
    <n v="74"/>
    <x v="1"/>
    <x v="8"/>
    <x v="0"/>
    <x v="0"/>
    <x v="0"/>
    <x v="0"/>
    <x v="0"/>
    <x v="0"/>
    <x v="1"/>
    <x v="0"/>
    <x v="5"/>
    <x v="0"/>
    <x v="9"/>
    <x v="0"/>
    <x v="1"/>
    <x v="3"/>
    <x v="0"/>
    <x v="0"/>
    <x v="0"/>
    <x v="0"/>
    <x v="0"/>
  </r>
  <r>
    <s v="December 2014"/>
    <n v="74"/>
    <x v="1"/>
    <x v="9"/>
    <x v="0"/>
    <x v="0"/>
    <x v="0"/>
    <x v="0"/>
    <x v="0"/>
    <x v="0"/>
    <x v="1"/>
    <x v="0"/>
    <x v="5"/>
    <x v="0"/>
    <x v="9"/>
    <x v="0"/>
    <x v="0"/>
    <x v="2"/>
    <x v="0"/>
    <x v="0"/>
    <x v="0"/>
    <x v="0"/>
    <x v="0"/>
  </r>
  <r>
    <s v="December 2014"/>
    <n v="74"/>
    <x v="1"/>
    <x v="10"/>
    <x v="0"/>
    <x v="0"/>
    <x v="0"/>
    <x v="0"/>
    <x v="0"/>
    <x v="0"/>
    <x v="1"/>
    <x v="0"/>
    <x v="5"/>
    <x v="2"/>
    <x v="1"/>
    <x v="1"/>
    <x v="1"/>
    <x v="2"/>
    <x v="0"/>
    <x v="0"/>
    <x v="0"/>
    <x v="0"/>
    <x v="0"/>
  </r>
  <r>
    <s v="December 2014"/>
    <n v="74"/>
    <x v="1"/>
    <x v="11"/>
    <x v="0"/>
    <x v="0"/>
    <x v="1"/>
    <x v="0"/>
    <x v="0"/>
    <x v="0"/>
    <x v="1"/>
    <x v="0"/>
    <x v="5"/>
    <x v="2"/>
    <x v="1"/>
    <x v="0"/>
    <x v="1"/>
    <x v="0"/>
    <x v="0"/>
    <x v="0"/>
    <x v="0"/>
    <x v="0"/>
    <x v="0"/>
  </r>
  <r>
    <s v="December 2014"/>
    <n v="74"/>
    <x v="1"/>
    <x v="12"/>
    <x v="0"/>
    <x v="0"/>
    <x v="2"/>
    <x v="0"/>
    <x v="0"/>
    <x v="0"/>
    <x v="1"/>
    <x v="0"/>
    <x v="5"/>
    <x v="2"/>
    <x v="1"/>
    <x v="0"/>
    <x v="0"/>
    <x v="0"/>
    <x v="0"/>
    <x v="0"/>
    <x v="0"/>
    <x v="0"/>
    <x v="0"/>
  </r>
  <r>
    <s v="December 2014"/>
    <n v="74"/>
    <x v="1"/>
    <x v="13"/>
    <x v="0"/>
    <x v="0"/>
    <x v="3"/>
    <x v="0"/>
    <x v="0"/>
    <x v="0"/>
    <x v="1"/>
    <x v="0"/>
    <x v="5"/>
    <x v="2"/>
    <x v="1"/>
    <x v="0"/>
    <x v="0"/>
    <x v="3"/>
    <x v="0"/>
    <x v="0"/>
    <x v="0"/>
    <x v="0"/>
    <x v="0"/>
  </r>
  <r>
    <s v="December 2014"/>
    <n v="74"/>
    <x v="1"/>
    <x v="14"/>
    <x v="0"/>
    <x v="0"/>
    <x v="4"/>
    <x v="0"/>
    <x v="0"/>
    <x v="0"/>
    <x v="1"/>
    <x v="0"/>
    <x v="5"/>
    <x v="2"/>
    <x v="1"/>
    <x v="0"/>
    <x v="0"/>
    <x v="2"/>
    <x v="0"/>
    <x v="0"/>
    <x v="0"/>
    <x v="0"/>
    <x v="0"/>
  </r>
  <r>
    <s v="December 2014"/>
    <n v="74"/>
    <x v="1"/>
    <x v="15"/>
    <x v="0"/>
    <x v="0"/>
    <x v="0"/>
    <x v="0"/>
    <x v="0"/>
    <x v="0"/>
    <x v="1"/>
    <x v="0"/>
    <x v="5"/>
    <x v="2"/>
    <x v="1"/>
    <x v="0"/>
    <x v="0"/>
    <x v="1"/>
    <x v="0"/>
    <x v="0"/>
    <x v="0"/>
    <x v="0"/>
    <x v="0"/>
  </r>
  <r>
    <s v="December 2014"/>
    <n v="74"/>
    <x v="1"/>
    <x v="16"/>
    <x v="0"/>
    <x v="0"/>
    <x v="2"/>
    <x v="0"/>
    <x v="0"/>
    <x v="0"/>
    <x v="1"/>
    <x v="0"/>
    <x v="5"/>
    <x v="1"/>
    <x v="11"/>
    <x v="1"/>
    <x v="1"/>
    <x v="2"/>
    <x v="0"/>
    <x v="4"/>
    <x v="3"/>
    <x v="0"/>
    <x v="0"/>
  </r>
  <r>
    <s v="December 2014"/>
    <n v="74"/>
    <x v="1"/>
    <x v="17"/>
    <x v="0"/>
    <x v="0"/>
    <x v="3"/>
    <x v="0"/>
    <x v="0"/>
    <x v="0"/>
    <x v="1"/>
    <x v="0"/>
    <x v="5"/>
    <x v="1"/>
    <x v="11"/>
    <x v="0"/>
    <x v="0"/>
    <x v="0"/>
    <x v="0"/>
    <x v="4"/>
    <x v="3"/>
    <x v="0"/>
    <x v="0"/>
  </r>
  <r>
    <s v="December 2014"/>
    <n v="74"/>
    <x v="1"/>
    <x v="18"/>
    <x v="0"/>
    <x v="0"/>
    <x v="4"/>
    <x v="0"/>
    <x v="0"/>
    <x v="0"/>
    <x v="1"/>
    <x v="0"/>
    <x v="5"/>
    <x v="1"/>
    <x v="11"/>
    <x v="0"/>
    <x v="1"/>
    <x v="0"/>
    <x v="0"/>
    <x v="4"/>
    <x v="3"/>
    <x v="0"/>
    <x v="0"/>
  </r>
  <r>
    <s v="December 2014"/>
    <n v="74"/>
    <x v="1"/>
    <x v="19"/>
    <x v="0"/>
    <x v="0"/>
    <x v="4"/>
    <x v="0"/>
    <x v="0"/>
    <x v="0"/>
    <x v="1"/>
    <x v="0"/>
    <x v="5"/>
    <x v="1"/>
    <x v="11"/>
    <x v="0"/>
    <x v="1"/>
    <x v="0"/>
    <x v="0"/>
    <x v="4"/>
    <x v="3"/>
    <x v="0"/>
    <x v="0"/>
  </r>
  <r>
    <s v="December 2014"/>
    <n v="74"/>
    <x v="1"/>
    <x v="20"/>
    <x v="0"/>
    <x v="0"/>
    <x v="0"/>
    <x v="0"/>
    <x v="0"/>
    <x v="0"/>
    <x v="1"/>
    <x v="0"/>
    <x v="5"/>
    <x v="1"/>
    <x v="11"/>
    <x v="0"/>
    <x v="0"/>
    <x v="0"/>
    <x v="0"/>
    <x v="4"/>
    <x v="3"/>
    <x v="0"/>
    <x v="0"/>
  </r>
  <r>
    <s v="December 2014"/>
    <n v="74"/>
    <x v="1"/>
    <x v="21"/>
    <x v="0"/>
    <x v="0"/>
    <x v="4"/>
    <x v="0"/>
    <x v="0"/>
    <x v="0"/>
    <x v="1"/>
    <x v="0"/>
    <x v="5"/>
    <x v="1"/>
    <x v="11"/>
    <x v="0"/>
    <x v="1"/>
    <x v="3"/>
    <x v="0"/>
    <x v="4"/>
    <x v="3"/>
    <x v="0"/>
    <x v="0"/>
  </r>
  <r>
    <s v="December 2014"/>
    <n v="74"/>
    <x v="1"/>
    <x v="22"/>
    <x v="0"/>
    <x v="0"/>
    <x v="1"/>
    <x v="0"/>
    <x v="0"/>
    <x v="0"/>
    <x v="1"/>
    <x v="0"/>
    <x v="5"/>
    <x v="1"/>
    <x v="11"/>
    <x v="18"/>
    <x v="1"/>
    <x v="0"/>
    <x v="0"/>
    <x v="4"/>
    <x v="3"/>
    <x v="0"/>
    <x v="0"/>
  </r>
  <r>
    <s v="December 2014"/>
    <n v="74"/>
    <x v="2"/>
    <x v="0"/>
    <x v="0"/>
    <x v="0"/>
    <x v="3"/>
    <x v="0"/>
    <x v="0"/>
    <x v="0"/>
    <x v="1"/>
    <x v="2"/>
    <x v="5"/>
    <x v="3"/>
    <x v="3"/>
    <x v="12"/>
    <x v="15"/>
    <x v="6"/>
    <x v="0"/>
    <x v="0"/>
    <x v="0"/>
    <x v="0"/>
    <x v="0"/>
  </r>
  <r>
    <s v="December 2014"/>
    <n v="74"/>
    <x v="2"/>
    <x v="1"/>
    <x v="0"/>
    <x v="0"/>
    <x v="2"/>
    <x v="0"/>
    <x v="0"/>
    <x v="0"/>
    <x v="1"/>
    <x v="2"/>
    <x v="5"/>
    <x v="3"/>
    <x v="3"/>
    <x v="13"/>
    <x v="18"/>
    <x v="6"/>
    <x v="0"/>
    <x v="0"/>
    <x v="0"/>
    <x v="0"/>
    <x v="0"/>
  </r>
  <r>
    <s v="December 2014"/>
    <n v="74"/>
    <x v="2"/>
    <x v="2"/>
    <x v="0"/>
    <x v="0"/>
    <x v="0"/>
    <x v="0"/>
    <x v="0"/>
    <x v="0"/>
    <x v="1"/>
    <x v="2"/>
    <x v="5"/>
    <x v="3"/>
    <x v="3"/>
    <x v="13"/>
    <x v="21"/>
    <x v="6"/>
    <x v="0"/>
    <x v="0"/>
    <x v="0"/>
    <x v="0"/>
    <x v="0"/>
  </r>
  <r>
    <s v="December 2014"/>
    <n v="74"/>
    <x v="2"/>
    <x v="3"/>
    <x v="0"/>
    <x v="0"/>
    <x v="0"/>
    <x v="0"/>
    <x v="0"/>
    <x v="0"/>
    <x v="1"/>
    <x v="2"/>
    <x v="5"/>
    <x v="3"/>
    <x v="3"/>
    <x v="13"/>
    <x v="21"/>
    <x v="6"/>
    <x v="0"/>
    <x v="0"/>
    <x v="0"/>
    <x v="0"/>
    <x v="0"/>
  </r>
  <r>
    <s v="December 2014"/>
    <n v="74"/>
    <x v="2"/>
    <x v="4"/>
    <x v="0"/>
    <x v="0"/>
    <x v="4"/>
    <x v="0"/>
    <x v="0"/>
    <x v="0"/>
    <x v="1"/>
    <x v="2"/>
    <x v="5"/>
    <x v="3"/>
    <x v="3"/>
    <x v="13"/>
    <x v="24"/>
    <x v="6"/>
    <x v="0"/>
    <x v="0"/>
    <x v="0"/>
    <x v="0"/>
    <x v="0"/>
  </r>
  <r>
    <s v="December 2014"/>
    <n v="74"/>
    <x v="2"/>
    <x v="5"/>
    <x v="0"/>
    <x v="0"/>
    <x v="4"/>
    <x v="0"/>
    <x v="0"/>
    <x v="0"/>
    <x v="1"/>
    <x v="2"/>
    <x v="5"/>
    <x v="3"/>
    <x v="3"/>
    <x v="13"/>
    <x v="16"/>
    <x v="6"/>
    <x v="0"/>
    <x v="0"/>
    <x v="0"/>
    <x v="0"/>
    <x v="0"/>
  </r>
  <r>
    <s v="December 2014"/>
    <n v="74"/>
    <x v="2"/>
    <x v="6"/>
    <x v="0"/>
    <x v="0"/>
    <x v="4"/>
    <x v="0"/>
    <x v="0"/>
    <x v="0"/>
    <x v="1"/>
    <x v="2"/>
    <x v="5"/>
    <x v="3"/>
    <x v="3"/>
    <x v="13"/>
    <x v="21"/>
    <x v="6"/>
    <x v="0"/>
    <x v="0"/>
    <x v="0"/>
    <x v="0"/>
    <x v="0"/>
  </r>
  <r>
    <s v="December 2014"/>
    <n v="74"/>
    <x v="2"/>
    <x v="7"/>
    <x v="0"/>
    <x v="0"/>
    <x v="3"/>
    <x v="0"/>
    <x v="0"/>
    <x v="0"/>
    <x v="1"/>
    <x v="2"/>
    <x v="5"/>
    <x v="3"/>
    <x v="3"/>
    <x v="12"/>
    <x v="20"/>
    <x v="6"/>
    <x v="0"/>
    <x v="0"/>
    <x v="0"/>
    <x v="0"/>
    <x v="0"/>
  </r>
  <r>
    <s v="December 2014"/>
    <n v="74"/>
    <x v="2"/>
    <x v="8"/>
    <x v="0"/>
    <x v="0"/>
    <x v="1"/>
    <x v="0"/>
    <x v="0"/>
    <x v="0"/>
    <x v="1"/>
    <x v="2"/>
    <x v="5"/>
    <x v="3"/>
    <x v="5"/>
    <x v="12"/>
    <x v="15"/>
    <x v="6"/>
    <x v="0"/>
    <x v="0"/>
    <x v="0"/>
    <x v="0"/>
    <x v="0"/>
  </r>
  <r>
    <s v="December 2014"/>
    <n v="74"/>
    <x v="2"/>
    <x v="9"/>
    <x v="0"/>
    <x v="0"/>
    <x v="4"/>
    <x v="0"/>
    <x v="0"/>
    <x v="0"/>
    <x v="1"/>
    <x v="2"/>
    <x v="5"/>
    <x v="3"/>
    <x v="5"/>
    <x v="13"/>
    <x v="17"/>
    <x v="6"/>
    <x v="0"/>
    <x v="0"/>
    <x v="0"/>
    <x v="0"/>
    <x v="0"/>
  </r>
  <r>
    <s v="December 2014"/>
    <n v="74"/>
    <x v="2"/>
    <x v="10"/>
    <x v="0"/>
    <x v="0"/>
    <x v="3"/>
    <x v="0"/>
    <x v="0"/>
    <x v="0"/>
    <x v="1"/>
    <x v="2"/>
    <x v="5"/>
    <x v="3"/>
    <x v="5"/>
    <x v="14"/>
    <x v="17"/>
    <x v="6"/>
    <x v="0"/>
    <x v="0"/>
    <x v="0"/>
    <x v="0"/>
    <x v="0"/>
  </r>
  <r>
    <s v="December 2014"/>
    <n v="74"/>
    <x v="2"/>
    <x v="11"/>
    <x v="0"/>
    <x v="0"/>
    <x v="0"/>
    <x v="0"/>
    <x v="0"/>
    <x v="0"/>
    <x v="1"/>
    <x v="2"/>
    <x v="5"/>
    <x v="3"/>
    <x v="5"/>
    <x v="13"/>
    <x v="20"/>
    <x v="6"/>
    <x v="0"/>
    <x v="0"/>
    <x v="0"/>
    <x v="0"/>
    <x v="0"/>
  </r>
  <r>
    <s v="December 2014"/>
    <n v="74"/>
    <x v="2"/>
    <x v="12"/>
    <x v="0"/>
    <x v="0"/>
    <x v="3"/>
    <x v="0"/>
    <x v="0"/>
    <x v="0"/>
    <x v="1"/>
    <x v="2"/>
    <x v="5"/>
    <x v="3"/>
    <x v="5"/>
    <x v="12"/>
    <x v="18"/>
    <x v="6"/>
    <x v="0"/>
    <x v="0"/>
    <x v="0"/>
    <x v="0"/>
    <x v="0"/>
  </r>
  <r>
    <s v="December 2014"/>
    <n v="74"/>
    <x v="2"/>
    <x v="13"/>
    <x v="0"/>
    <x v="0"/>
    <x v="2"/>
    <x v="0"/>
    <x v="0"/>
    <x v="0"/>
    <x v="1"/>
    <x v="2"/>
    <x v="5"/>
    <x v="3"/>
    <x v="5"/>
    <x v="14"/>
    <x v="17"/>
    <x v="6"/>
    <x v="0"/>
    <x v="0"/>
    <x v="0"/>
    <x v="0"/>
    <x v="0"/>
  </r>
  <r>
    <s v="December 2014"/>
    <n v="74"/>
    <x v="2"/>
    <x v="14"/>
    <x v="0"/>
    <x v="0"/>
    <x v="0"/>
    <x v="0"/>
    <x v="0"/>
    <x v="0"/>
    <x v="1"/>
    <x v="2"/>
    <x v="5"/>
    <x v="3"/>
    <x v="5"/>
    <x v="13"/>
    <x v="21"/>
    <x v="6"/>
    <x v="0"/>
    <x v="0"/>
    <x v="0"/>
    <x v="0"/>
    <x v="0"/>
  </r>
  <r>
    <s v="December 2014"/>
    <n v="74"/>
    <x v="2"/>
    <x v="15"/>
    <x v="0"/>
    <x v="0"/>
    <x v="3"/>
    <x v="0"/>
    <x v="0"/>
    <x v="0"/>
    <x v="1"/>
    <x v="2"/>
    <x v="5"/>
    <x v="3"/>
    <x v="5"/>
    <x v="13"/>
    <x v="23"/>
    <x v="6"/>
    <x v="0"/>
    <x v="0"/>
    <x v="0"/>
    <x v="0"/>
    <x v="0"/>
  </r>
  <r>
    <s v="December 2014"/>
    <n v="74"/>
    <x v="2"/>
    <x v="16"/>
    <x v="0"/>
    <x v="0"/>
    <x v="4"/>
    <x v="0"/>
    <x v="0"/>
    <x v="0"/>
    <x v="1"/>
    <x v="2"/>
    <x v="5"/>
    <x v="3"/>
    <x v="4"/>
    <x v="12"/>
    <x v="15"/>
    <x v="7"/>
    <x v="0"/>
    <x v="0"/>
    <x v="0"/>
    <x v="0"/>
    <x v="0"/>
  </r>
  <r>
    <s v="December 2014"/>
    <n v="74"/>
    <x v="2"/>
    <x v="17"/>
    <x v="0"/>
    <x v="0"/>
    <x v="0"/>
    <x v="0"/>
    <x v="0"/>
    <x v="0"/>
    <x v="1"/>
    <x v="2"/>
    <x v="5"/>
    <x v="3"/>
    <x v="4"/>
    <x v="14"/>
    <x v="17"/>
    <x v="7"/>
    <x v="0"/>
    <x v="0"/>
    <x v="0"/>
    <x v="0"/>
    <x v="0"/>
  </r>
  <r>
    <s v="December 2014"/>
    <n v="74"/>
    <x v="2"/>
    <x v="18"/>
    <x v="0"/>
    <x v="0"/>
    <x v="4"/>
    <x v="0"/>
    <x v="0"/>
    <x v="0"/>
    <x v="1"/>
    <x v="2"/>
    <x v="5"/>
    <x v="3"/>
    <x v="4"/>
    <x v="13"/>
    <x v="20"/>
    <x v="7"/>
    <x v="0"/>
    <x v="0"/>
    <x v="0"/>
    <x v="0"/>
    <x v="0"/>
  </r>
  <r>
    <s v="December 2014"/>
    <n v="74"/>
    <x v="2"/>
    <x v="19"/>
    <x v="0"/>
    <x v="0"/>
    <x v="1"/>
    <x v="0"/>
    <x v="0"/>
    <x v="0"/>
    <x v="1"/>
    <x v="2"/>
    <x v="5"/>
    <x v="3"/>
    <x v="4"/>
    <x v="13"/>
    <x v="18"/>
    <x v="7"/>
    <x v="0"/>
    <x v="0"/>
    <x v="0"/>
    <x v="0"/>
    <x v="0"/>
  </r>
  <r>
    <s v="December 2014"/>
    <n v="74"/>
    <x v="2"/>
    <x v="20"/>
    <x v="0"/>
    <x v="0"/>
    <x v="1"/>
    <x v="0"/>
    <x v="0"/>
    <x v="0"/>
    <x v="1"/>
    <x v="2"/>
    <x v="5"/>
    <x v="3"/>
    <x v="4"/>
    <x v="12"/>
    <x v="16"/>
    <x v="7"/>
    <x v="0"/>
    <x v="0"/>
    <x v="0"/>
    <x v="0"/>
    <x v="0"/>
  </r>
  <r>
    <s v="December 2014"/>
    <n v="74"/>
    <x v="2"/>
    <x v="21"/>
    <x v="0"/>
    <x v="0"/>
    <x v="2"/>
    <x v="0"/>
    <x v="0"/>
    <x v="0"/>
    <x v="1"/>
    <x v="2"/>
    <x v="5"/>
    <x v="3"/>
    <x v="6"/>
    <x v="14"/>
    <x v="17"/>
    <x v="6"/>
    <x v="0"/>
    <x v="0"/>
    <x v="0"/>
    <x v="0"/>
    <x v="0"/>
  </r>
  <r>
    <s v="December 2014"/>
    <n v="74"/>
    <x v="2"/>
    <x v="22"/>
    <x v="0"/>
    <x v="0"/>
    <x v="0"/>
    <x v="0"/>
    <x v="0"/>
    <x v="0"/>
    <x v="1"/>
    <x v="2"/>
    <x v="5"/>
    <x v="3"/>
    <x v="6"/>
    <x v="13"/>
    <x v="23"/>
    <x v="6"/>
    <x v="0"/>
    <x v="0"/>
    <x v="0"/>
    <x v="0"/>
    <x v="0"/>
  </r>
  <r>
    <s v="December 2014"/>
    <n v="74"/>
    <x v="2"/>
    <x v="23"/>
    <x v="0"/>
    <x v="0"/>
    <x v="4"/>
    <x v="0"/>
    <x v="0"/>
    <x v="0"/>
    <x v="1"/>
    <x v="2"/>
    <x v="5"/>
    <x v="3"/>
    <x v="6"/>
    <x v="13"/>
    <x v="19"/>
    <x v="6"/>
    <x v="0"/>
    <x v="0"/>
    <x v="0"/>
    <x v="0"/>
    <x v="0"/>
  </r>
  <r>
    <s v="December 2014"/>
    <n v="74"/>
    <x v="2"/>
    <x v="24"/>
    <x v="0"/>
    <x v="0"/>
    <x v="4"/>
    <x v="0"/>
    <x v="0"/>
    <x v="0"/>
    <x v="1"/>
    <x v="2"/>
    <x v="5"/>
    <x v="3"/>
    <x v="6"/>
    <x v="13"/>
    <x v="24"/>
    <x v="6"/>
    <x v="0"/>
    <x v="0"/>
    <x v="0"/>
    <x v="0"/>
    <x v="0"/>
  </r>
  <r>
    <s v="December 2014"/>
    <n v="74"/>
    <x v="2"/>
    <x v="25"/>
    <x v="0"/>
    <x v="0"/>
    <x v="3"/>
    <x v="0"/>
    <x v="0"/>
    <x v="0"/>
    <x v="1"/>
    <x v="2"/>
    <x v="5"/>
    <x v="3"/>
    <x v="6"/>
    <x v="14"/>
    <x v="24"/>
    <x v="6"/>
    <x v="0"/>
    <x v="0"/>
    <x v="0"/>
    <x v="0"/>
    <x v="0"/>
  </r>
  <r>
    <s v="December 2014"/>
    <n v="74"/>
    <x v="2"/>
    <x v="26"/>
    <x v="0"/>
    <x v="0"/>
    <x v="2"/>
    <x v="0"/>
    <x v="0"/>
    <x v="0"/>
    <x v="1"/>
    <x v="2"/>
    <x v="5"/>
    <x v="3"/>
    <x v="6"/>
    <x v="13"/>
    <x v="21"/>
    <x v="6"/>
    <x v="0"/>
    <x v="0"/>
    <x v="0"/>
    <x v="0"/>
    <x v="0"/>
  </r>
  <r>
    <s v="December 2014"/>
    <n v="74"/>
    <x v="3"/>
    <x v="0"/>
    <x v="0"/>
    <x v="0"/>
    <x v="4"/>
    <x v="0"/>
    <x v="0"/>
    <x v="0"/>
    <x v="1"/>
    <x v="1"/>
    <x v="5"/>
    <x v="3"/>
    <x v="7"/>
    <x v="20"/>
    <x v="22"/>
    <x v="4"/>
    <x v="1"/>
    <x v="0"/>
    <x v="0"/>
    <x v="0"/>
    <x v="0"/>
  </r>
  <r>
    <s v="December 2014"/>
    <n v="74"/>
    <x v="3"/>
    <x v="1"/>
    <x v="0"/>
    <x v="0"/>
    <x v="1"/>
    <x v="0"/>
    <x v="0"/>
    <x v="0"/>
    <x v="1"/>
    <x v="1"/>
    <x v="5"/>
    <x v="3"/>
    <x v="7"/>
    <x v="4"/>
    <x v="2"/>
    <x v="4"/>
    <x v="3"/>
    <x v="0"/>
    <x v="0"/>
    <x v="0"/>
    <x v="0"/>
  </r>
  <r>
    <s v="December 2014"/>
    <n v="74"/>
    <x v="3"/>
    <x v="2"/>
    <x v="0"/>
    <x v="0"/>
    <x v="2"/>
    <x v="0"/>
    <x v="0"/>
    <x v="0"/>
    <x v="1"/>
    <x v="1"/>
    <x v="5"/>
    <x v="3"/>
    <x v="7"/>
    <x v="8"/>
    <x v="11"/>
    <x v="4"/>
    <x v="1"/>
    <x v="0"/>
    <x v="0"/>
    <x v="0"/>
    <x v="0"/>
  </r>
  <r>
    <s v="December 2014"/>
    <n v="74"/>
    <x v="3"/>
    <x v="3"/>
    <x v="0"/>
    <x v="0"/>
    <x v="3"/>
    <x v="0"/>
    <x v="0"/>
    <x v="0"/>
    <x v="1"/>
    <x v="1"/>
    <x v="5"/>
    <x v="3"/>
    <x v="7"/>
    <x v="9"/>
    <x v="14"/>
    <x v="4"/>
    <x v="0"/>
    <x v="0"/>
    <x v="0"/>
    <x v="0"/>
    <x v="0"/>
  </r>
  <r>
    <s v="December 2014"/>
    <n v="74"/>
    <x v="3"/>
    <x v="4"/>
    <x v="0"/>
    <x v="0"/>
    <x v="3"/>
    <x v="0"/>
    <x v="0"/>
    <x v="0"/>
    <x v="1"/>
    <x v="1"/>
    <x v="5"/>
    <x v="3"/>
    <x v="7"/>
    <x v="21"/>
    <x v="22"/>
    <x v="4"/>
    <x v="1"/>
    <x v="0"/>
    <x v="0"/>
    <x v="0"/>
    <x v="0"/>
  </r>
  <r>
    <s v="December 2014"/>
    <n v="74"/>
    <x v="3"/>
    <x v="5"/>
    <x v="0"/>
    <x v="0"/>
    <x v="4"/>
    <x v="0"/>
    <x v="0"/>
    <x v="0"/>
    <x v="1"/>
    <x v="1"/>
    <x v="5"/>
    <x v="3"/>
    <x v="7"/>
    <x v="9"/>
    <x v="14"/>
    <x v="4"/>
    <x v="3"/>
    <x v="0"/>
    <x v="0"/>
    <x v="0"/>
    <x v="0"/>
  </r>
  <r>
    <s v="December 2014"/>
    <n v="74"/>
    <x v="3"/>
    <x v="6"/>
    <x v="0"/>
    <x v="0"/>
    <x v="0"/>
    <x v="0"/>
    <x v="0"/>
    <x v="0"/>
    <x v="1"/>
    <x v="1"/>
    <x v="5"/>
    <x v="3"/>
    <x v="7"/>
    <x v="13"/>
    <x v="22"/>
    <x v="4"/>
    <x v="3"/>
    <x v="0"/>
    <x v="0"/>
    <x v="0"/>
    <x v="0"/>
  </r>
  <r>
    <s v="December 2014"/>
    <n v="74"/>
    <x v="3"/>
    <x v="7"/>
    <x v="0"/>
    <x v="0"/>
    <x v="4"/>
    <x v="0"/>
    <x v="0"/>
    <x v="0"/>
    <x v="1"/>
    <x v="1"/>
    <x v="5"/>
    <x v="3"/>
    <x v="7"/>
    <x v="7"/>
    <x v="22"/>
    <x v="4"/>
    <x v="3"/>
    <x v="0"/>
    <x v="0"/>
    <x v="0"/>
    <x v="0"/>
  </r>
  <r>
    <s v="December 2014"/>
    <n v="74"/>
    <x v="3"/>
    <x v="8"/>
    <x v="0"/>
    <x v="0"/>
    <x v="4"/>
    <x v="0"/>
    <x v="0"/>
    <x v="0"/>
    <x v="1"/>
    <x v="1"/>
    <x v="5"/>
    <x v="3"/>
    <x v="7"/>
    <x v="11"/>
    <x v="22"/>
    <x v="4"/>
    <x v="0"/>
    <x v="0"/>
    <x v="0"/>
    <x v="0"/>
    <x v="0"/>
  </r>
  <r>
    <s v="December 2014"/>
    <n v="74"/>
    <x v="3"/>
    <x v="9"/>
    <x v="0"/>
    <x v="0"/>
    <x v="1"/>
    <x v="0"/>
    <x v="0"/>
    <x v="0"/>
    <x v="1"/>
    <x v="1"/>
    <x v="5"/>
    <x v="3"/>
    <x v="7"/>
    <x v="20"/>
    <x v="22"/>
    <x v="4"/>
    <x v="0"/>
    <x v="0"/>
    <x v="0"/>
    <x v="0"/>
    <x v="0"/>
  </r>
  <r>
    <s v="December 2014"/>
    <n v="74"/>
    <x v="3"/>
    <x v="10"/>
    <x v="0"/>
    <x v="0"/>
    <x v="0"/>
    <x v="0"/>
    <x v="0"/>
    <x v="0"/>
    <x v="1"/>
    <x v="1"/>
    <x v="5"/>
    <x v="3"/>
    <x v="7"/>
    <x v="13"/>
    <x v="22"/>
    <x v="4"/>
    <x v="0"/>
    <x v="0"/>
    <x v="0"/>
    <x v="0"/>
    <x v="0"/>
  </r>
  <r>
    <s v="December 2014"/>
    <n v="74"/>
    <x v="3"/>
    <x v="11"/>
    <x v="0"/>
    <x v="0"/>
    <x v="3"/>
    <x v="0"/>
    <x v="0"/>
    <x v="0"/>
    <x v="1"/>
    <x v="1"/>
    <x v="5"/>
    <x v="3"/>
    <x v="7"/>
    <x v="21"/>
    <x v="22"/>
    <x v="4"/>
    <x v="1"/>
    <x v="0"/>
    <x v="0"/>
    <x v="0"/>
    <x v="0"/>
  </r>
  <r>
    <s v="December 2014"/>
    <n v="74"/>
    <x v="3"/>
    <x v="12"/>
    <x v="0"/>
    <x v="0"/>
    <x v="3"/>
    <x v="0"/>
    <x v="0"/>
    <x v="0"/>
    <x v="1"/>
    <x v="1"/>
    <x v="5"/>
    <x v="3"/>
    <x v="7"/>
    <x v="13"/>
    <x v="22"/>
    <x v="4"/>
    <x v="1"/>
    <x v="0"/>
    <x v="0"/>
    <x v="0"/>
    <x v="0"/>
  </r>
  <r>
    <s v="December 2014"/>
    <n v="74"/>
    <x v="3"/>
    <x v="13"/>
    <x v="0"/>
    <x v="0"/>
    <x v="0"/>
    <x v="0"/>
    <x v="0"/>
    <x v="0"/>
    <x v="1"/>
    <x v="1"/>
    <x v="5"/>
    <x v="3"/>
    <x v="7"/>
    <x v="4"/>
    <x v="12"/>
    <x v="4"/>
    <x v="0"/>
    <x v="0"/>
    <x v="0"/>
    <x v="0"/>
    <x v="0"/>
  </r>
  <r>
    <s v="December 2014"/>
    <n v="74"/>
    <x v="3"/>
    <x v="14"/>
    <x v="0"/>
    <x v="0"/>
    <x v="1"/>
    <x v="0"/>
    <x v="0"/>
    <x v="0"/>
    <x v="1"/>
    <x v="1"/>
    <x v="5"/>
    <x v="3"/>
    <x v="7"/>
    <x v="7"/>
    <x v="22"/>
    <x v="4"/>
    <x v="1"/>
    <x v="0"/>
    <x v="0"/>
    <x v="0"/>
    <x v="0"/>
  </r>
  <r>
    <s v="December 2014"/>
    <n v="74"/>
    <x v="3"/>
    <x v="15"/>
    <x v="0"/>
    <x v="0"/>
    <x v="2"/>
    <x v="0"/>
    <x v="0"/>
    <x v="0"/>
    <x v="1"/>
    <x v="1"/>
    <x v="5"/>
    <x v="3"/>
    <x v="7"/>
    <x v="9"/>
    <x v="6"/>
    <x v="4"/>
    <x v="1"/>
    <x v="0"/>
    <x v="0"/>
    <x v="0"/>
    <x v="0"/>
  </r>
  <r>
    <s v="December 2014"/>
    <n v="74"/>
    <x v="3"/>
    <x v="16"/>
    <x v="0"/>
    <x v="0"/>
    <x v="2"/>
    <x v="0"/>
    <x v="0"/>
    <x v="0"/>
    <x v="1"/>
    <x v="1"/>
    <x v="5"/>
    <x v="3"/>
    <x v="7"/>
    <x v="4"/>
    <x v="12"/>
    <x v="4"/>
    <x v="0"/>
    <x v="0"/>
    <x v="0"/>
    <x v="0"/>
    <x v="0"/>
  </r>
  <r>
    <s v="December 2014"/>
    <n v="74"/>
    <x v="3"/>
    <x v="17"/>
    <x v="0"/>
    <x v="0"/>
    <x v="2"/>
    <x v="0"/>
    <x v="0"/>
    <x v="0"/>
    <x v="1"/>
    <x v="1"/>
    <x v="5"/>
    <x v="3"/>
    <x v="7"/>
    <x v="7"/>
    <x v="22"/>
    <x v="4"/>
    <x v="0"/>
    <x v="0"/>
    <x v="0"/>
    <x v="0"/>
    <x v="0"/>
  </r>
  <r>
    <s v="December 2014"/>
    <n v="74"/>
    <x v="3"/>
    <x v="18"/>
    <x v="0"/>
    <x v="0"/>
    <x v="1"/>
    <x v="0"/>
    <x v="0"/>
    <x v="0"/>
    <x v="1"/>
    <x v="1"/>
    <x v="5"/>
    <x v="3"/>
    <x v="7"/>
    <x v="5"/>
    <x v="9"/>
    <x v="4"/>
    <x v="1"/>
    <x v="0"/>
    <x v="0"/>
    <x v="0"/>
    <x v="0"/>
  </r>
  <r>
    <s v="December 2014"/>
    <n v="74"/>
    <x v="3"/>
    <x v="19"/>
    <x v="0"/>
    <x v="0"/>
    <x v="3"/>
    <x v="0"/>
    <x v="0"/>
    <x v="0"/>
    <x v="1"/>
    <x v="1"/>
    <x v="5"/>
    <x v="3"/>
    <x v="7"/>
    <x v="7"/>
    <x v="22"/>
    <x v="4"/>
    <x v="0"/>
    <x v="0"/>
    <x v="0"/>
    <x v="0"/>
    <x v="0"/>
  </r>
  <r>
    <s v="December 2014"/>
    <n v="74"/>
    <x v="3"/>
    <x v="20"/>
    <x v="0"/>
    <x v="0"/>
    <x v="0"/>
    <x v="0"/>
    <x v="0"/>
    <x v="0"/>
    <x v="1"/>
    <x v="1"/>
    <x v="5"/>
    <x v="3"/>
    <x v="7"/>
    <x v="23"/>
    <x v="22"/>
    <x v="4"/>
    <x v="1"/>
    <x v="0"/>
    <x v="0"/>
    <x v="0"/>
    <x v="0"/>
  </r>
  <r>
    <s v="December 2014"/>
    <n v="74"/>
    <x v="3"/>
    <x v="21"/>
    <x v="0"/>
    <x v="0"/>
    <x v="1"/>
    <x v="0"/>
    <x v="0"/>
    <x v="0"/>
    <x v="1"/>
    <x v="1"/>
    <x v="5"/>
    <x v="3"/>
    <x v="7"/>
    <x v="7"/>
    <x v="22"/>
    <x v="4"/>
    <x v="1"/>
    <x v="0"/>
    <x v="0"/>
    <x v="0"/>
    <x v="0"/>
  </r>
  <r>
    <s v="December 2014"/>
    <n v="74"/>
    <x v="3"/>
    <x v="22"/>
    <x v="0"/>
    <x v="0"/>
    <x v="2"/>
    <x v="0"/>
    <x v="0"/>
    <x v="0"/>
    <x v="1"/>
    <x v="1"/>
    <x v="5"/>
    <x v="3"/>
    <x v="7"/>
    <x v="13"/>
    <x v="22"/>
    <x v="4"/>
    <x v="1"/>
    <x v="0"/>
    <x v="0"/>
    <x v="0"/>
    <x v="0"/>
  </r>
  <r>
    <s v="December 2014"/>
    <n v="74"/>
    <x v="3"/>
    <x v="23"/>
    <x v="0"/>
    <x v="0"/>
    <x v="3"/>
    <x v="0"/>
    <x v="0"/>
    <x v="0"/>
    <x v="1"/>
    <x v="1"/>
    <x v="5"/>
    <x v="3"/>
    <x v="7"/>
    <x v="8"/>
    <x v="5"/>
    <x v="4"/>
    <x v="3"/>
    <x v="0"/>
    <x v="0"/>
    <x v="0"/>
    <x v="0"/>
  </r>
  <r>
    <s v="December 2014"/>
    <n v="74"/>
    <x v="3"/>
    <x v="24"/>
    <x v="0"/>
    <x v="0"/>
    <x v="0"/>
    <x v="0"/>
    <x v="0"/>
    <x v="0"/>
    <x v="1"/>
    <x v="1"/>
    <x v="5"/>
    <x v="3"/>
    <x v="7"/>
    <x v="5"/>
    <x v="3"/>
    <x v="4"/>
    <x v="1"/>
    <x v="0"/>
    <x v="0"/>
    <x v="0"/>
    <x v="0"/>
  </r>
  <r>
    <s v="December 2014"/>
    <n v="74"/>
    <x v="3"/>
    <x v="25"/>
    <x v="0"/>
    <x v="0"/>
    <x v="4"/>
    <x v="0"/>
    <x v="0"/>
    <x v="0"/>
    <x v="1"/>
    <x v="1"/>
    <x v="5"/>
    <x v="3"/>
    <x v="7"/>
    <x v="8"/>
    <x v="11"/>
    <x v="4"/>
    <x v="3"/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47">
  <r>
    <s v="J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s v="J7"/>
    <x v="0"/>
    <x v="1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</r>
  <r>
    <s v="J7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</r>
  <r>
    <s v="J7"/>
    <x v="0"/>
    <x v="3"/>
    <x v="0"/>
    <x v="0"/>
    <x v="2"/>
    <x v="0"/>
    <x v="0"/>
    <x v="0"/>
    <x v="0"/>
    <x v="0"/>
    <x v="0"/>
    <x v="0"/>
    <x v="0"/>
    <x v="0"/>
    <x v="1"/>
    <x v="1"/>
    <x v="0"/>
    <x v="0"/>
    <x v="0"/>
    <x v="0"/>
    <x v="0"/>
  </r>
  <r>
    <s v="J7"/>
    <x v="0"/>
    <x v="4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</r>
  <r>
    <s v="J7"/>
    <x v="0"/>
    <x v="5"/>
    <x v="0"/>
    <x v="0"/>
    <x v="1"/>
    <x v="0"/>
    <x v="0"/>
    <x v="0"/>
    <x v="0"/>
    <x v="0"/>
    <x v="1"/>
    <x v="1"/>
    <x v="1"/>
    <x v="1"/>
    <x v="1"/>
    <x v="2"/>
    <x v="0"/>
    <x v="1"/>
    <x v="1"/>
    <x v="0"/>
    <x v="0"/>
  </r>
  <r>
    <s v="J7"/>
    <x v="0"/>
    <x v="6"/>
    <x v="0"/>
    <x v="0"/>
    <x v="0"/>
    <x v="0"/>
    <x v="0"/>
    <x v="0"/>
    <x v="0"/>
    <x v="0"/>
    <x v="1"/>
    <x v="1"/>
    <x v="1"/>
    <x v="0"/>
    <x v="1"/>
    <x v="3"/>
    <x v="0"/>
    <x v="1"/>
    <x v="1"/>
    <x v="0"/>
    <x v="0"/>
  </r>
  <r>
    <s v="J7"/>
    <x v="0"/>
    <x v="7"/>
    <x v="0"/>
    <x v="0"/>
    <x v="3"/>
    <x v="0"/>
    <x v="0"/>
    <x v="0"/>
    <x v="0"/>
    <x v="0"/>
    <x v="1"/>
    <x v="1"/>
    <x v="1"/>
    <x v="2"/>
    <x v="0"/>
    <x v="0"/>
    <x v="0"/>
    <x v="1"/>
    <x v="1"/>
    <x v="0"/>
    <x v="0"/>
  </r>
  <r>
    <s v="J7"/>
    <x v="0"/>
    <x v="8"/>
    <x v="0"/>
    <x v="0"/>
    <x v="2"/>
    <x v="0"/>
    <x v="0"/>
    <x v="0"/>
    <x v="0"/>
    <x v="0"/>
    <x v="1"/>
    <x v="1"/>
    <x v="1"/>
    <x v="0"/>
    <x v="0"/>
    <x v="0"/>
    <x v="0"/>
    <x v="1"/>
    <x v="1"/>
    <x v="0"/>
    <x v="0"/>
  </r>
  <r>
    <s v="J7"/>
    <x v="0"/>
    <x v="9"/>
    <x v="0"/>
    <x v="0"/>
    <x v="3"/>
    <x v="0"/>
    <x v="0"/>
    <x v="0"/>
    <x v="0"/>
    <x v="0"/>
    <x v="1"/>
    <x v="1"/>
    <x v="1"/>
    <x v="3"/>
    <x v="0"/>
    <x v="2"/>
    <x v="0"/>
    <x v="1"/>
    <x v="1"/>
    <x v="0"/>
    <x v="0"/>
  </r>
  <r>
    <s v="J7"/>
    <x v="0"/>
    <x v="10"/>
    <x v="0"/>
    <x v="0"/>
    <x v="0"/>
    <x v="0"/>
    <x v="0"/>
    <x v="0"/>
    <x v="0"/>
    <x v="0"/>
    <x v="2"/>
    <x v="0"/>
    <x v="0"/>
    <x v="1"/>
    <x v="1"/>
    <x v="2"/>
    <x v="0"/>
    <x v="0"/>
    <x v="1"/>
    <x v="0"/>
    <x v="0"/>
  </r>
  <r>
    <s v="J7"/>
    <x v="0"/>
    <x v="11"/>
    <x v="0"/>
    <x v="0"/>
    <x v="0"/>
    <x v="0"/>
    <x v="0"/>
    <x v="0"/>
    <x v="0"/>
    <x v="0"/>
    <x v="2"/>
    <x v="0"/>
    <x v="0"/>
    <x v="0"/>
    <x v="1"/>
    <x v="3"/>
    <x v="0"/>
    <x v="0"/>
    <x v="1"/>
    <x v="0"/>
    <x v="0"/>
  </r>
  <r>
    <s v="J7"/>
    <x v="0"/>
    <x v="12"/>
    <x v="0"/>
    <x v="0"/>
    <x v="3"/>
    <x v="0"/>
    <x v="0"/>
    <x v="0"/>
    <x v="0"/>
    <x v="0"/>
    <x v="2"/>
    <x v="0"/>
    <x v="0"/>
    <x v="0"/>
    <x v="0"/>
    <x v="2"/>
    <x v="0"/>
    <x v="0"/>
    <x v="1"/>
    <x v="0"/>
    <x v="0"/>
  </r>
  <r>
    <s v="J7"/>
    <x v="0"/>
    <x v="13"/>
    <x v="0"/>
    <x v="0"/>
    <x v="2"/>
    <x v="0"/>
    <x v="0"/>
    <x v="0"/>
    <x v="0"/>
    <x v="0"/>
    <x v="2"/>
    <x v="0"/>
    <x v="0"/>
    <x v="0"/>
    <x v="0"/>
    <x v="0"/>
    <x v="0"/>
    <x v="0"/>
    <x v="1"/>
    <x v="0"/>
    <x v="0"/>
  </r>
  <r>
    <s v="J7"/>
    <x v="0"/>
    <x v="14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</r>
  <r>
    <s v="J7"/>
    <x v="0"/>
    <x v="15"/>
    <x v="0"/>
    <x v="0"/>
    <x v="0"/>
    <x v="0"/>
    <x v="0"/>
    <x v="0"/>
    <x v="0"/>
    <x v="0"/>
    <x v="2"/>
    <x v="0"/>
    <x v="0"/>
    <x v="0"/>
    <x v="0"/>
    <x v="2"/>
    <x v="0"/>
    <x v="0"/>
    <x v="1"/>
    <x v="0"/>
    <x v="0"/>
  </r>
  <r>
    <s v="J7"/>
    <x v="0"/>
    <x v="16"/>
    <x v="0"/>
    <x v="0"/>
    <x v="3"/>
    <x v="0"/>
    <x v="0"/>
    <x v="0"/>
    <x v="0"/>
    <x v="0"/>
    <x v="2"/>
    <x v="0"/>
    <x v="0"/>
    <x v="0"/>
    <x v="1"/>
    <x v="0"/>
    <x v="0"/>
    <x v="0"/>
    <x v="1"/>
    <x v="0"/>
    <x v="0"/>
  </r>
  <r>
    <s v="J7"/>
    <x v="0"/>
    <x v="17"/>
    <x v="0"/>
    <x v="0"/>
    <x v="4"/>
    <x v="0"/>
    <x v="0"/>
    <x v="0"/>
    <x v="0"/>
    <x v="0"/>
    <x v="3"/>
    <x v="2"/>
    <x v="1"/>
    <x v="1"/>
    <x v="1"/>
    <x v="2"/>
    <x v="0"/>
    <x v="0"/>
    <x v="1"/>
    <x v="0"/>
    <x v="0"/>
  </r>
  <r>
    <s v="J7"/>
    <x v="0"/>
    <x v="18"/>
    <x v="0"/>
    <x v="0"/>
    <x v="3"/>
    <x v="0"/>
    <x v="0"/>
    <x v="0"/>
    <x v="0"/>
    <x v="0"/>
    <x v="3"/>
    <x v="2"/>
    <x v="1"/>
    <x v="3"/>
    <x v="1"/>
    <x v="2"/>
    <x v="0"/>
    <x v="0"/>
    <x v="1"/>
    <x v="0"/>
    <x v="0"/>
  </r>
  <r>
    <s v="J7"/>
    <x v="0"/>
    <x v="19"/>
    <x v="0"/>
    <x v="0"/>
    <x v="1"/>
    <x v="0"/>
    <x v="0"/>
    <x v="0"/>
    <x v="0"/>
    <x v="0"/>
    <x v="3"/>
    <x v="2"/>
    <x v="1"/>
    <x v="0"/>
    <x v="0"/>
    <x v="0"/>
    <x v="0"/>
    <x v="0"/>
    <x v="1"/>
    <x v="0"/>
    <x v="0"/>
  </r>
  <r>
    <s v="J7"/>
    <x v="0"/>
    <x v="20"/>
    <x v="0"/>
    <x v="0"/>
    <x v="3"/>
    <x v="0"/>
    <x v="0"/>
    <x v="0"/>
    <x v="0"/>
    <x v="0"/>
    <x v="3"/>
    <x v="2"/>
    <x v="1"/>
    <x v="0"/>
    <x v="0"/>
    <x v="2"/>
    <x v="0"/>
    <x v="0"/>
    <x v="1"/>
    <x v="0"/>
    <x v="0"/>
  </r>
  <r>
    <s v="J7"/>
    <x v="0"/>
    <x v="21"/>
    <x v="0"/>
    <x v="0"/>
    <x v="4"/>
    <x v="0"/>
    <x v="0"/>
    <x v="0"/>
    <x v="0"/>
    <x v="0"/>
    <x v="3"/>
    <x v="2"/>
    <x v="1"/>
    <x v="0"/>
    <x v="0"/>
    <x v="0"/>
    <x v="0"/>
    <x v="0"/>
    <x v="1"/>
    <x v="0"/>
    <x v="0"/>
  </r>
  <r>
    <s v="J7"/>
    <x v="0"/>
    <x v="22"/>
    <x v="0"/>
    <x v="0"/>
    <x v="0"/>
    <x v="0"/>
    <x v="0"/>
    <x v="0"/>
    <x v="0"/>
    <x v="0"/>
    <x v="3"/>
    <x v="2"/>
    <x v="1"/>
    <x v="0"/>
    <x v="0"/>
    <x v="2"/>
    <x v="0"/>
    <x v="0"/>
    <x v="1"/>
    <x v="0"/>
    <x v="0"/>
  </r>
  <r>
    <s v="J7"/>
    <x v="1"/>
    <x v="0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s v="J7"/>
    <x v="1"/>
    <x v="1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s v="J7"/>
    <x v="1"/>
    <x v="2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s v="J7"/>
    <x v="1"/>
    <x v="3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s v="J7"/>
    <x v="1"/>
    <x v="4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s v="J7"/>
    <x v="1"/>
    <x v="5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s v="J7"/>
    <x v="1"/>
    <x v="6"/>
    <x v="0"/>
    <x v="0"/>
    <x v="3"/>
    <x v="0"/>
    <x v="0"/>
    <x v="0"/>
    <x v="0"/>
    <x v="1"/>
    <x v="4"/>
    <x v="3"/>
    <x v="2"/>
    <x v="10"/>
    <x v="7"/>
    <x v="4"/>
    <x v="0"/>
    <x v="2"/>
    <x v="2"/>
    <x v="0"/>
    <x v="0"/>
  </r>
  <r>
    <s v="J7"/>
    <x v="1"/>
    <x v="7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s v="J7"/>
    <x v="1"/>
    <x v="8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s v="J7"/>
    <x v="1"/>
    <x v="9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s v="J7"/>
    <x v="1"/>
    <x v="10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s v="J7"/>
    <x v="1"/>
    <x v="11"/>
    <x v="0"/>
    <x v="0"/>
    <x v="0"/>
    <x v="0"/>
    <x v="0"/>
    <x v="0"/>
    <x v="0"/>
    <x v="1"/>
    <x v="4"/>
    <x v="3"/>
    <x v="2"/>
    <x v="5"/>
    <x v="9"/>
    <x v="4"/>
    <x v="0"/>
    <x v="2"/>
    <x v="2"/>
    <x v="0"/>
    <x v="0"/>
  </r>
  <r>
    <s v="J7"/>
    <x v="1"/>
    <x v="12"/>
    <x v="0"/>
    <x v="0"/>
    <x v="1"/>
    <x v="0"/>
    <x v="0"/>
    <x v="0"/>
    <x v="0"/>
    <x v="1"/>
    <x v="4"/>
    <x v="3"/>
    <x v="2"/>
    <x v="9"/>
    <x v="6"/>
    <x v="4"/>
    <x v="2"/>
    <x v="2"/>
    <x v="2"/>
    <x v="0"/>
    <x v="0"/>
  </r>
  <r>
    <s v="J7"/>
    <x v="1"/>
    <x v="13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s v="J7"/>
    <x v="1"/>
    <x v="14"/>
    <x v="0"/>
    <x v="0"/>
    <x v="3"/>
    <x v="0"/>
    <x v="0"/>
    <x v="0"/>
    <x v="0"/>
    <x v="1"/>
    <x v="4"/>
    <x v="3"/>
    <x v="2"/>
    <x v="9"/>
    <x v="6"/>
    <x v="4"/>
    <x v="0"/>
    <x v="2"/>
    <x v="2"/>
    <x v="0"/>
    <x v="0"/>
  </r>
  <r>
    <s v="J7"/>
    <x v="1"/>
    <x v="15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s v="J7"/>
    <x v="1"/>
    <x v="16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J7"/>
    <x v="1"/>
    <x v="17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s v="J7"/>
    <x v="1"/>
    <x v="18"/>
    <x v="0"/>
    <x v="0"/>
    <x v="0"/>
    <x v="0"/>
    <x v="0"/>
    <x v="0"/>
    <x v="0"/>
    <x v="1"/>
    <x v="4"/>
    <x v="3"/>
    <x v="2"/>
    <x v="8"/>
    <x v="11"/>
    <x v="5"/>
    <x v="3"/>
    <x v="2"/>
    <x v="2"/>
    <x v="0"/>
    <x v="0"/>
  </r>
  <r>
    <s v="J7"/>
    <x v="1"/>
    <x v="19"/>
    <x v="0"/>
    <x v="0"/>
    <x v="2"/>
    <x v="0"/>
    <x v="0"/>
    <x v="0"/>
    <x v="0"/>
    <x v="1"/>
    <x v="4"/>
    <x v="3"/>
    <x v="2"/>
    <x v="4"/>
    <x v="12"/>
    <x v="4"/>
    <x v="0"/>
    <x v="2"/>
    <x v="2"/>
    <x v="0"/>
    <x v="0"/>
  </r>
  <r>
    <s v="J7"/>
    <x v="1"/>
    <x v="20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s v="J7"/>
    <x v="1"/>
    <x v="21"/>
    <x v="0"/>
    <x v="0"/>
    <x v="3"/>
    <x v="0"/>
    <x v="0"/>
    <x v="0"/>
    <x v="0"/>
    <x v="1"/>
    <x v="4"/>
    <x v="3"/>
    <x v="2"/>
    <x v="6"/>
    <x v="4"/>
    <x v="4"/>
    <x v="3"/>
    <x v="2"/>
    <x v="2"/>
    <x v="0"/>
    <x v="0"/>
  </r>
  <r>
    <s v="J7"/>
    <x v="1"/>
    <x v="22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s v="J7"/>
    <x v="1"/>
    <x v="23"/>
    <x v="0"/>
    <x v="0"/>
    <x v="0"/>
    <x v="0"/>
    <x v="0"/>
    <x v="0"/>
    <x v="0"/>
    <x v="1"/>
    <x v="4"/>
    <x v="3"/>
    <x v="2"/>
    <x v="10"/>
    <x v="13"/>
    <x v="4"/>
    <x v="0"/>
    <x v="2"/>
    <x v="2"/>
    <x v="0"/>
    <x v="0"/>
  </r>
  <r>
    <s v="J7"/>
    <x v="1"/>
    <x v="24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s v="J7"/>
    <x v="1"/>
    <x v="0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s v="J7"/>
    <x v="1"/>
    <x v="1"/>
    <x v="0"/>
    <x v="0"/>
    <x v="0"/>
    <x v="0"/>
    <x v="0"/>
    <x v="0"/>
    <x v="0"/>
    <x v="1"/>
    <x v="4"/>
    <x v="3"/>
    <x v="2"/>
    <x v="11"/>
    <x v="4"/>
    <x v="5"/>
    <x v="0"/>
    <x v="2"/>
    <x v="2"/>
    <x v="0"/>
    <x v="0"/>
  </r>
  <r>
    <s v="J7"/>
    <x v="2"/>
    <x v="2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s v="J7"/>
    <x v="2"/>
    <x v="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J7"/>
    <x v="2"/>
    <x v="4"/>
    <x v="0"/>
    <x v="0"/>
    <x v="1"/>
    <x v="0"/>
    <x v="0"/>
    <x v="0"/>
    <x v="0"/>
    <x v="1"/>
    <x v="4"/>
    <x v="3"/>
    <x v="2"/>
    <x v="9"/>
    <x v="6"/>
    <x v="4"/>
    <x v="0"/>
    <x v="2"/>
    <x v="2"/>
    <x v="0"/>
    <x v="0"/>
  </r>
  <r>
    <s v="J7"/>
    <x v="2"/>
    <x v="5"/>
    <x v="0"/>
    <x v="0"/>
    <x v="4"/>
    <x v="0"/>
    <x v="0"/>
    <x v="0"/>
    <x v="0"/>
    <x v="1"/>
    <x v="4"/>
    <x v="3"/>
    <x v="2"/>
    <x v="10"/>
    <x v="7"/>
    <x v="4"/>
    <x v="0"/>
    <x v="2"/>
    <x v="2"/>
    <x v="0"/>
    <x v="0"/>
  </r>
  <r>
    <s v="J7"/>
    <x v="2"/>
    <x v="6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s v="J7"/>
    <x v="2"/>
    <x v="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s v="J7"/>
    <x v="2"/>
    <x v="8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s v="J7"/>
    <x v="2"/>
    <x v="9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s v="J7"/>
    <x v="2"/>
    <x v="10"/>
    <x v="0"/>
    <x v="0"/>
    <x v="2"/>
    <x v="0"/>
    <x v="0"/>
    <x v="0"/>
    <x v="0"/>
    <x v="1"/>
    <x v="4"/>
    <x v="3"/>
    <x v="2"/>
    <x v="9"/>
    <x v="14"/>
    <x v="4"/>
    <x v="3"/>
    <x v="2"/>
    <x v="2"/>
    <x v="0"/>
    <x v="0"/>
  </r>
  <r>
    <s v="J7"/>
    <x v="2"/>
    <x v="11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s v="J7"/>
    <x v="2"/>
    <x v="12"/>
    <x v="0"/>
    <x v="0"/>
    <x v="4"/>
    <x v="0"/>
    <x v="0"/>
    <x v="0"/>
    <x v="0"/>
    <x v="1"/>
    <x v="4"/>
    <x v="3"/>
    <x v="2"/>
    <x v="8"/>
    <x v="11"/>
    <x v="4"/>
    <x v="1"/>
    <x v="2"/>
    <x v="2"/>
    <x v="0"/>
    <x v="0"/>
  </r>
  <r>
    <s v="J7"/>
    <x v="2"/>
    <x v="13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s v="J7"/>
    <x v="2"/>
    <x v="14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s v="J7"/>
    <x v="2"/>
    <x v="15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s v="J7"/>
    <x v="2"/>
    <x v="16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s v="J7"/>
    <x v="2"/>
    <x v="17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s v="J7"/>
    <x v="2"/>
    <x v="18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s v="J7"/>
    <x v="2"/>
    <x v="19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s v="J7"/>
    <x v="2"/>
    <x v="20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s v="J7"/>
    <x v="2"/>
    <x v="21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s v="J7"/>
    <x v="2"/>
    <x v="22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s v="J7"/>
    <x v="2"/>
    <x v="23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s v="J7"/>
    <x v="2"/>
    <x v="24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s v="J7"/>
    <x v="3"/>
    <x v="0"/>
    <x v="0"/>
    <x v="0"/>
    <x v="2"/>
    <x v="0"/>
    <x v="0"/>
    <x v="0"/>
    <x v="0"/>
    <x v="2"/>
    <x v="0"/>
    <x v="3"/>
    <x v="3"/>
    <x v="12"/>
    <x v="15"/>
    <x v="6"/>
    <x v="0"/>
    <x v="2"/>
    <x v="2"/>
    <x v="0"/>
    <x v="0"/>
  </r>
  <r>
    <s v="J7"/>
    <x v="3"/>
    <x v="1"/>
    <x v="0"/>
    <x v="0"/>
    <x v="3"/>
    <x v="0"/>
    <x v="0"/>
    <x v="0"/>
    <x v="0"/>
    <x v="2"/>
    <x v="0"/>
    <x v="3"/>
    <x v="3"/>
    <x v="13"/>
    <x v="16"/>
    <x v="6"/>
    <x v="0"/>
    <x v="2"/>
    <x v="2"/>
    <x v="0"/>
    <x v="0"/>
  </r>
  <r>
    <s v="J7"/>
    <x v="3"/>
    <x v="2"/>
    <x v="0"/>
    <x v="0"/>
    <x v="0"/>
    <x v="0"/>
    <x v="0"/>
    <x v="0"/>
    <x v="0"/>
    <x v="2"/>
    <x v="0"/>
    <x v="3"/>
    <x v="3"/>
    <x v="14"/>
    <x v="17"/>
    <x v="6"/>
    <x v="0"/>
    <x v="2"/>
    <x v="2"/>
    <x v="0"/>
    <x v="0"/>
  </r>
  <r>
    <s v="J7"/>
    <x v="3"/>
    <x v="3"/>
    <x v="0"/>
    <x v="0"/>
    <x v="2"/>
    <x v="0"/>
    <x v="0"/>
    <x v="0"/>
    <x v="0"/>
    <x v="2"/>
    <x v="0"/>
    <x v="3"/>
    <x v="3"/>
    <x v="12"/>
    <x v="18"/>
    <x v="6"/>
    <x v="0"/>
    <x v="2"/>
    <x v="2"/>
    <x v="0"/>
    <x v="0"/>
  </r>
  <r>
    <s v="J7"/>
    <x v="3"/>
    <x v="4"/>
    <x v="0"/>
    <x v="0"/>
    <x v="3"/>
    <x v="0"/>
    <x v="0"/>
    <x v="0"/>
    <x v="0"/>
    <x v="2"/>
    <x v="0"/>
    <x v="3"/>
    <x v="3"/>
    <x v="12"/>
    <x v="19"/>
    <x v="6"/>
    <x v="0"/>
    <x v="2"/>
    <x v="2"/>
    <x v="0"/>
    <x v="0"/>
  </r>
  <r>
    <s v="J7"/>
    <x v="3"/>
    <x v="5"/>
    <x v="0"/>
    <x v="0"/>
    <x v="4"/>
    <x v="0"/>
    <x v="0"/>
    <x v="0"/>
    <x v="0"/>
    <x v="2"/>
    <x v="0"/>
    <x v="3"/>
    <x v="3"/>
    <x v="13"/>
    <x v="20"/>
    <x v="6"/>
    <x v="0"/>
    <x v="2"/>
    <x v="2"/>
    <x v="0"/>
    <x v="0"/>
  </r>
  <r>
    <s v="J7"/>
    <x v="3"/>
    <x v="6"/>
    <x v="0"/>
    <x v="0"/>
    <x v="0"/>
    <x v="0"/>
    <x v="0"/>
    <x v="0"/>
    <x v="0"/>
    <x v="2"/>
    <x v="0"/>
    <x v="3"/>
    <x v="3"/>
    <x v="12"/>
    <x v="18"/>
    <x v="6"/>
    <x v="0"/>
    <x v="2"/>
    <x v="2"/>
    <x v="0"/>
    <x v="0"/>
  </r>
  <r>
    <s v="J7"/>
    <x v="3"/>
    <x v="7"/>
    <x v="0"/>
    <x v="0"/>
    <x v="0"/>
    <x v="0"/>
    <x v="0"/>
    <x v="0"/>
    <x v="0"/>
    <x v="2"/>
    <x v="0"/>
    <x v="3"/>
    <x v="3"/>
    <x v="12"/>
    <x v="19"/>
    <x v="6"/>
    <x v="0"/>
    <x v="2"/>
    <x v="2"/>
    <x v="0"/>
    <x v="0"/>
  </r>
  <r>
    <s v="J7"/>
    <x v="3"/>
    <x v="8"/>
    <x v="0"/>
    <x v="0"/>
    <x v="1"/>
    <x v="0"/>
    <x v="0"/>
    <x v="0"/>
    <x v="0"/>
    <x v="2"/>
    <x v="1"/>
    <x v="3"/>
    <x v="4"/>
    <x v="12"/>
    <x v="15"/>
    <x v="7"/>
    <x v="0"/>
    <x v="2"/>
    <x v="2"/>
    <x v="0"/>
    <x v="0"/>
  </r>
  <r>
    <s v="J7"/>
    <x v="3"/>
    <x v="9"/>
    <x v="0"/>
    <x v="0"/>
    <x v="4"/>
    <x v="0"/>
    <x v="0"/>
    <x v="0"/>
    <x v="0"/>
    <x v="2"/>
    <x v="1"/>
    <x v="3"/>
    <x v="4"/>
    <x v="12"/>
    <x v="17"/>
    <x v="7"/>
    <x v="0"/>
    <x v="2"/>
    <x v="2"/>
    <x v="0"/>
    <x v="0"/>
  </r>
  <r>
    <s v="J7"/>
    <x v="3"/>
    <x v="10"/>
    <x v="0"/>
    <x v="0"/>
    <x v="3"/>
    <x v="0"/>
    <x v="0"/>
    <x v="0"/>
    <x v="0"/>
    <x v="2"/>
    <x v="1"/>
    <x v="3"/>
    <x v="4"/>
    <x v="12"/>
    <x v="18"/>
    <x v="7"/>
    <x v="0"/>
    <x v="2"/>
    <x v="2"/>
    <x v="0"/>
    <x v="0"/>
  </r>
  <r>
    <s v="J7"/>
    <x v="3"/>
    <x v="11"/>
    <x v="0"/>
    <x v="0"/>
    <x v="1"/>
    <x v="0"/>
    <x v="0"/>
    <x v="0"/>
    <x v="0"/>
    <x v="2"/>
    <x v="1"/>
    <x v="3"/>
    <x v="4"/>
    <x v="12"/>
    <x v="18"/>
    <x v="7"/>
    <x v="0"/>
    <x v="2"/>
    <x v="2"/>
    <x v="0"/>
    <x v="0"/>
  </r>
  <r>
    <s v="J7"/>
    <x v="3"/>
    <x v="12"/>
    <x v="0"/>
    <x v="0"/>
    <x v="2"/>
    <x v="0"/>
    <x v="0"/>
    <x v="0"/>
    <x v="0"/>
    <x v="2"/>
    <x v="1"/>
    <x v="3"/>
    <x v="4"/>
    <x v="12"/>
    <x v="15"/>
    <x v="7"/>
    <x v="0"/>
    <x v="2"/>
    <x v="2"/>
    <x v="0"/>
    <x v="0"/>
  </r>
  <r>
    <s v="J7"/>
    <x v="3"/>
    <x v="13"/>
    <x v="0"/>
    <x v="0"/>
    <x v="0"/>
    <x v="0"/>
    <x v="0"/>
    <x v="0"/>
    <x v="0"/>
    <x v="2"/>
    <x v="1"/>
    <x v="3"/>
    <x v="4"/>
    <x v="12"/>
    <x v="20"/>
    <x v="7"/>
    <x v="0"/>
    <x v="2"/>
    <x v="2"/>
    <x v="0"/>
    <x v="0"/>
  </r>
  <r>
    <s v="J7"/>
    <x v="3"/>
    <x v="14"/>
    <x v="0"/>
    <x v="0"/>
    <x v="0"/>
    <x v="0"/>
    <x v="0"/>
    <x v="0"/>
    <x v="0"/>
    <x v="2"/>
    <x v="2"/>
    <x v="3"/>
    <x v="5"/>
    <x v="12"/>
    <x v="15"/>
    <x v="6"/>
    <x v="0"/>
    <x v="2"/>
    <x v="2"/>
    <x v="0"/>
    <x v="0"/>
  </r>
  <r>
    <s v="J7"/>
    <x v="3"/>
    <x v="15"/>
    <x v="0"/>
    <x v="0"/>
    <x v="0"/>
    <x v="0"/>
    <x v="0"/>
    <x v="0"/>
    <x v="0"/>
    <x v="2"/>
    <x v="2"/>
    <x v="3"/>
    <x v="5"/>
    <x v="13"/>
    <x v="21"/>
    <x v="6"/>
    <x v="0"/>
    <x v="2"/>
    <x v="2"/>
    <x v="0"/>
    <x v="0"/>
  </r>
  <r>
    <s v="J7"/>
    <x v="3"/>
    <x v="16"/>
    <x v="0"/>
    <x v="0"/>
    <x v="2"/>
    <x v="0"/>
    <x v="0"/>
    <x v="0"/>
    <x v="0"/>
    <x v="2"/>
    <x v="2"/>
    <x v="3"/>
    <x v="5"/>
    <x v="12"/>
    <x v="18"/>
    <x v="6"/>
    <x v="0"/>
    <x v="2"/>
    <x v="2"/>
    <x v="0"/>
    <x v="0"/>
  </r>
  <r>
    <s v="J7"/>
    <x v="3"/>
    <x v="17"/>
    <x v="0"/>
    <x v="0"/>
    <x v="1"/>
    <x v="0"/>
    <x v="0"/>
    <x v="0"/>
    <x v="0"/>
    <x v="2"/>
    <x v="2"/>
    <x v="3"/>
    <x v="5"/>
    <x v="12"/>
    <x v="16"/>
    <x v="6"/>
    <x v="0"/>
    <x v="2"/>
    <x v="2"/>
    <x v="0"/>
    <x v="0"/>
  </r>
  <r>
    <s v="J7"/>
    <x v="3"/>
    <x v="18"/>
    <x v="0"/>
    <x v="0"/>
    <x v="4"/>
    <x v="0"/>
    <x v="0"/>
    <x v="0"/>
    <x v="0"/>
    <x v="2"/>
    <x v="2"/>
    <x v="3"/>
    <x v="5"/>
    <x v="12"/>
    <x v="19"/>
    <x v="6"/>
    <x v="0"/>
    <x v="2"/>
    <x v="2"/>
    <x v="0"/>
    <x v="0"/>
  </r>
  <r>
    <s v="J7"/>
    <x v="3"/>
    <x v="19"/>
    <x v="0"/>
    <x v="0"/>
    <x v="2"/>
    <x v="0"/>
    <x v="0"/>
    <x v="0"/>
    <x v="0"/>
    <x v="2"/>
    <x v="2"/>
    <x v="3"/>
    <x v="5"/>
    <x v="14"/>
    <x v="17"/>
    <x v="6"/>
    <x v="0"/>
    <x v="2"/>
    <x v="2"/>
    <x v="0"/>
    <x v="0"/>
  </r>
  <r>
    <s v="J7"/>
    <x v="3"/>
    <x v="20"/>
    <x v="0"/>
    <x v="0"/>
    <x v="3"/>
    <x v="0"/>
    <x v="0"/>
    <x v="0"/>
    <x v="0"/>
    <x v="2"/>
    <x v="2"/>
    <x v="3"/>
    <x v="5"/>
    <x v="13"/>
    <x v="20"/>
    <x v="6"/>
    <x v="0"/>
    <x v="2"/>
    <x v="2"/>
    <x v="0"/>
    <x v="0"/>
  </r>
  <r>
    <s v="J7"/>
    <x v="3"/>
    <x v="21"/>
    <x v="0"/>
    <x v="0"/>
    <x v="3"/>
    <x v="0"/>
    <x v="0"/>
    <x v="0"/>
    <x v="0"/>
    <x v="2"/>
    <x v="2"/>
    <x v="3"/>
    <x v="5"/>
    <x v="14"/>
    <x v="17"/>
    <x v="6"/>
    <x v="0"/>
    <x v="2"/>
    <x v="2"/>
    <x v="0"/>
    <x v="0"/>
  </r>
  <r>
    <s v="J7"/>
    <x v="3"/>
    <x v="22"/>
    <x v="0"/>
    <x v="0"/>
    <x v="0"/>
    <x v="0"/>
    <x v="0"/>
    <x v="0"/>
    <x v="0"/>
    <x v="2"/>
    <x v="3"/>
    <x v="3"/>
    <x v="6"/>
    <x v="12"/>
    <x v="15"/>
    <x v="6"/>
    <x v="0"/>
    <x v="2"/>
    <x v="2"/>
    <x v="0"/>
    <x v="0"/>
  </r>
  <r>
    <s v="J7"/>
    <x v="3"/>
    <x v="23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s v="J7"/>
    <x v="3"/>
    <x v="24"/>
    <x v="0"/>
    <x v="0"/>
    <x v="3"/>
    <x v="0"/>
    <x v="0"/>
    <x v="0"/>
    <x v="0"/>
    <x v="2"/>
    <x v="3"/>
    <x v="3"/>
    <x v="6"/>
    <x v="13"/>
    <x v="21"/>
    <x v="6"/>
    <x v="0"/>
    <x v="2"/>
    <x v="2"/>
    <x v="0"/>
    <x v="0"/>
  </r>
  <r>
    <s v="J7"/>
    <x v="3"/>
    <x v="25"/>
    <x v="0"/>
    <x v="0"/>
    <x v="2"/>
    <x v="0"/>
    <x v="0"/>
    <x v="0"/>
    <x v="0"/>
    <x v="2"/>
    <x v="3"/>
    <x v="3"/>
    <x v="6"/>
    <x v="14"/>
    <x v="17"/>
    <x v="6"/>
    <x v="0"/>
    <x v="2"/>
    <x v="2"/>
    <x v="0"/>
    <x v="0"/>
  </r>
  <r>
    <s v="J7"/>
    <x v="3"/>
    <x v="26"/>
    <x v="0"/>
    <x v="0"/>
    <x v="1"/>
    <x v="0"/>
    <x v="0"/>
    <x v="0"/>
    <x v="0"/>
    <x v="2"/>
    <x v="3"/>
    <x v="3"/>
    <x v="6"/>
    <x v="12"/>
    <x v="20"/>
    <x v="6"/>
    <x v="0"/>
    <x v="2"/>
    <x v="2"/>
    <x v="0"/>
    <x v="0"/>
  </r>
  <r>
    <s v="(June 2007)"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46"/>
    <x v="0"/>
    <x v="0"/>
    <x v="0"/>
    <x v="0"/>
    <x v="4"/>
    <x v="0"/>
    <x v="0"/>
    <x v="0"/>
    <x v="0"/>
    <x v="2"/>
    <x v="0"/>
    <x v="3"/>
    <x v="6"/>
    <x v="12"/>
    <x v="15"/>
    <x v="6"/>
    <x v="0"/>
    <x v="2"/>
    <x v="2"/>
    <x v="0"/>
    <x v="0"/>
  </r>
  <r>
    <n v="46"/>
    <x v="0"/>
    <x v="1"/>
    <x v="0"/>
    <x v="0"/>
    <x v="1"/>
    <x v="0"/>
    <x v="0"/>
    <x v="0"/>
    <x v="0"/>
    <x v="2"/>
    <x v="0"/>
    <x v="3"/>
    <x v="6"/>
    <x v="13"/>
    <x v="23"/>
    <x v="6"/>
    <x v="0"/>
    <x v="2"/>
    <x v="2"/>
    <x v="0"/>
    <x v="0"/>
  </r>
  <r>
    <n v="46"/>
    <x v="0"/>
    <x v="2"/>
    <x v="0"/>
    <x v="0"/>
    <x v="3"/>
    <x v="0"/>
    <x v="0"/>
    <x v="0"/>
    <x v="0"/>
    <x v="2"/>
    <x v="0"/>
    <x v="3"/>
    <x v="6"/>
    <x v="13"/>
    <x v="18"/>
    <x v="6"/>
    <x v="0"/>
    <x v="2"/>
    <x v="2"/>
    <x v="0"/>
    <x v="0"/>
  </r>
  <r>
    <n v="46"/>
    <x v="0"/>
    <x v="3"/>
    <x v="0"/>
    <x v="0"/>
    <x v="0"/>
    <x v="0"/>
    <x v="0"/>
    <x v="0"/>
    <x v="0"/>
    <x v="2"/>
    <x v="0"/>
    <x v="3"/>
    <x v="6"/>
    <x v="14"/>
    <x v="20"/>
    <x v="6"/>
    <x v="0"/>
    <x v="2"/>
    <x v="2"/>
    <x v="0"/>
    <x v="0"/>
  </r>
  <r>
    <n v="46"/>
    <x v="0"/>
    <x v="4"/>
    <x v="0"/>
    <x v="0"/>
    <x v="2"/>
    <x v="0"/>
    <x v="0"/>
    <x v="0"/>
    <x v="0"/>
    <x v="2"/>
    <x v="0"/>
    <x v="3"/>
    <x v="6"/>
    <x v="14"/>
    <x v="20"/>
    <x v="6"/>
    <x v="0"/>
    <x v="2"/>
    <x v="2"/>
    <x v="0"/>
    <x v="0"/>
  </r>
  <r>
    <n v="46"/>
    <x v="0"/>
    <x v="5"/>
    <x v="0"/>
    <x v="0"/>
    <x v="3"/>
    <x v="0"/>
    <x v="0"/>
    <x v="0"/>
    <x v="0"/>
    <x v="2"/>
    <x v="0"/>
    <x v="3"/>
    <x v="6"/>
    <x v="14"/>
    <x v="17"/>
    <x v="6"/>
    <x v="0"/>
    <x v="2"/>
    <x v="2"/>
    <x v="0"/>
    <x v="0"/>
  </r>
  <r>
    <n v="46"/>
    <x v="0"/>
    <x v="6"/>
    <x v="0"/>
    <x v="0"/>
    <x v="3"/>
    <x v="0"/>
    <x v="0"/>
    <x v="0"/>
    <x v="0"/>
    <x v="2"/>
    <x v="0"/>
    <x v="3"/>
    <x v="6"/>
    <x v="12"/>
    <x v="15"/>
    <x v="6"/>
    <x v="0"/>
    <x v="2"/>
    <x v="2"/>
    <x v="0"/>
    <x v="0"/>
  </r>
  <r>
    <n v="46"/>
    <x v="0"/>
    <x v="7"/>
    <x v="0"/>
    <x v="0"/>
    <x v="0"/>
    <x v="0"/>
    <x v="0"/>
    <x v="0"/>
    <x v="0"/>
    <x v="2"/>
    <x v="1"/>
    <x v="3"/>
    <x v="3"/>
    <x v="12"/>
    <x v="15"/>
    <x v="6"/>
    <x v="0"/>
    <x v="2"/>
    <x v="2"/>
    <x v="0"/>
    <x v="0"/>
  </r>
  <r>
    <n v="46"/>
    <x v="0"/>
    <x v="8"/>
    <x v="0"/>
    <x v="0"/>
    <x v="5"/>
    <x v="0"/>
    <x v="0"/>
    <x v="0"/>
    <x v="0"/>
    <x v="2"/>
    <x v="1"/>
    <x v="3"/>
    <x v="3"/>
    <x v="15"/>
    <x v="22"/>
    <x v="6"/>
    <x v="0"/>
    <x v="2"/>
    <x v="2"/>
    <x v="0"/>
    <x v="0"/>
  </r>
  <r>
    <n v="46"/>
    <x v="0"/>
    <x v="9"/>
    <x v="0"/>
    <x v="0"/>
    <x v="2"/>
    <x v="0"/>
    <x v="0"/>
    <x v="0"/>
    <x v="0"/>
    <x v="2"/>
    <x v="1"/>
    <x v="3"/>
    <x v="3"/>
    <x v="12"/>
    <x v="20"/>
    <x v="6"/>
    <x v="0"/>
    <x v="2"/>
    <x v="2"/>
    <x v="0"/>
    <x v="0"/>
  </r>
  <r>
    <n v="46"/>
    <x v="0"/>
    <x v="10"/>
    <x v="0"/>
    <x v="0"/>
    <x v="0"/>
    <x v="0"/>
    <x v="0"/>
    <x v="0"/>
    <x v="0"/>
    <x v="2"/>
    <x v="1"/>
    <x v="3"/>
    <x v="3"/>
    <x v="13"/>
    <x v="21"/>
    <x v="6"/>
    <x v="0"/>
    <x v="2"/>
    <x v="2"/>
    <x v="0"/>
    <x v="0"/>
  </r>
  <r>
    <n v="46"/>
    <x v="0"/>
    <x v="11"/>
    <x v="0"/>
    <x v="0"/>
    <x v="4"/>
    <x v="0"/>
    <x v="0"/>
    <x v="0"/>
    <x v="0"/>
    <x v="2"/>
    <x v="1"/>
    <x v="3"/>
    <x v="3"/>
    <x v="14"/>
    <x v="17"/>
    <x v="6"/>
    <x v="0"/>
    <x v="2"/>
    <x v="2"/>
    <x v="0"/>
    <x v="0"/>
  </r>
  <r>
    <n v="46"/>
    <x v="0"/>
    <x v="12"/>
    <x v="0"/>
    <x v="0"/>
    <x v="2"/>
    <x v="0"/>
    <x v="0"/>
    <x v="0"/>
    <x v="0"/>
    <x v="2"/>
    <x v="1"/>
    <x v="3"/>
    <x v="3"/>
    <x v="14"/>
    <x v="17"/>
    <x v="6"/>
    <x v="0"/>
    <x v="2"/>
    <x v="2"/>
    <x v="0"/>
    <x v="0"/>
  </r>
  <r>
    <n v="46"/>
    <x v="0"/>
    <x v="13"/>
    <x v="0"/>
    <x v="0"/>
    <x v="1"/>
    <x v="0"/>
    <x v="0"/>
    <x v="0"/>
    <x v="0"/>
    <x v="2"/>
    <x v="1"/>
    <x v="3"/>
    <x v="3"/>
    <x v="13"/>
    <x v="23"/>
    <x v="6"/>
    <x v="0"/>
    <x v="2"/>
    <x v="2"/>
    <x v="0"/>
    <x v="0"/>
  </r>
  <r>
    <n v="46"/>
    <x v="0"/>
    <x v="14"/>
    <x v="0"/>
    <x v="0"/>
    <x v="1"/>
    <x v="0"/>
    <x v="0"/>
    <x v="0"/>
    <x v="0"/>
    <x v="2"/>
    <x v="1"/>
    <x v="3"/>
    <x v="3"/>
    <x v="13"/>
    <x v="18"/>
    <x v="6"/>
    <x v="0"/>
    <x v="2"/>
    <x v="2"/>
    <x v="0"/>
    <x v="0"/>
  </r>
  <r>
    <n v="46"/>
    <x v="0"/>
    <x v="15"/>
    <x v="0"/>
    <x v="0"/>
    <x v="0"/>
    <x v="0"/>
    <x v="0"/>
    <x v="0"/>
    <x v="0"/>
    <x v="2"/>
    <x v="2"/>
    <x v="3"/>
    <x v="4"/>
    <x v="12"/>
    <x v="15"/>
    <x v="6"/>
    <x v="0"/>
    <x v="2"/>
    <x v="2"/>
    <x v="0"/>
    <x v="0"/>
  </r>
  <r>
    <n v="46"/>
    <x v="0"/>
    <x v="16"/>
    <x v="0"/>
    <x v="0"/>
    <x v="3"/>
    <x v="0"/>
    <x v="0"/>
    <x v="0"/>
    <x v="0"/>
    <x v="2"/>
    <x v="2"/>
    <x v="3"/>
    <x v="4"/>
    <x v="14"/>
    <x v="17"/>
    <x v="6"/>
    <x v="0"/>
    <x v="2"/>
    <x v="2"/>
    <x v="0"/>
    <x v="0"/>
  </r>
  <r>
    <n v="46"/>
    <x v="0"/>
    <x v="17"/>
    <x v="0"/>
    <x v="0"/>
    <x v="1"/>
    <x v="0"/>
    <x v="0"/>
    <x v="0"/>
    <x v="0"/>
    <x v="2"/>
    <x v="2"/>
    <x v="3"/>
    <x v="4"/>
    <x v="13"/>
    <x v="21"/>
    <x v="6"/>
    <x v="0"/>
    <x v="2"/>
    <x v="2"/>
    <x v="0"/>
    <x v="0"/>
  </r>
  <r>
    <n v="46"/>
    <x v="0"/>
    <x v="18"/>
    <x v="0"/>
    <x v="0"/>
    <x v="3"/>
    <x v="0"/>
    <x v="0"/>
    <x v="0"/>
    <x v="0"/>
    <x v="2"/>
    <x v="2"/>
    <x v="3"/>
    <x v="4"/>
    <x v="14"/>
    <x v="17"/>
    <x v="6"/>
    <x v="0"/>
    <x v="2"/>
    <x v="2"/>
    <x v="0"/>
    <x v="0"/>
  </r>
  <r>
    <n v="46"/>
    <x v="0"/>
    <x v="19"/>
    <x v="0"/>
    <x v="0"/>
    <x v="4"/>
    <x v="0"/>
    <x v="0"/>
    <x v="0"/>
    <x v="0"/>
    <x v="2"/>
    <x v="2"/>
    <x v="3"/>
    <x v="4"/>
    <x v="14"/>
    <x v="17"/>
    <x v="6"/>
    <x v="0"/>
    <x v="2"/>
    <x v="2"/>
    <x v="0"/>
    <x v="0"/>
  </r>
  <r>
    <n v="46"/>
    <x v="0"/>
    <x v="20"/>
    <x v="0"/>
    <x v="0"/>
    <x v="2"/>
    <x v="0"/>
    <x v="0"/>
    <x v="0"/>
    <x v="0"/>
    <x v="2"/>
    <x v="2"/>
    <x v="3"/>
    <x v="4"/>
    <x v="13"/>
    <x v="21"/>
    <x v="6"/>
    <x v="0"/>
    <x v="2"/>
    <x v="2"/>
    <x v="0"/>
    <x v="0"/>
  </r>
  <r>
    <n v="46"/>
    <x v="0"/>
    <x v="21"/>
    <x v="0"/>
    <x v="0"/>
    <x v="2"/>
    <x v="0"/>
    <x v="0"/>
    <x v="0"/>
    <x v="0"/>
    <x v="2"/>
    <x v="3"/>
    <x v="3"/>
    <x v="5"/>
    <x v="12"/>
    <x v="15"/>
    <x v="6"/>
    <x v="0"/>
    <x v="2"/>
    <x v="2"/>
    <x v="0"/>
    <x v="0"/>
  </r>
  <r>
    <n v="46"/>
    <x v="0"/>
    <x v="22"/>
    <x v="0"/>
    <x v="0"/>
    <x v="3"/>
    <x v="0"/>
    <x v="0"/>
    <x v="0"/>
    <x v="0"/>
    <x v="2"/>
    <x v="3"/>
    <x v="3"/>
    <x v="5"/>
    <x v="13"/>
    <x v="24"/>
    <x v="6"/>
    <x v="0"/>
    <x v="2"/>
    <x v="2"/>
    <x v="0"/>
    <x v="0"/>
  </r>
  <r>
    <n v="46"/>
    <x v="0"/>
    <x v="23"/>
    <x v="0"/>
    <x v="0"/>
    <x v="1"/>
    <x v="0"/>
    <x v="0"/>
    <x v="0"/>
    <x v="0"/>
    <x v="2"/>
    <x v="3"/>
    <x v="3"/>
    <x v="5"/>
    <x v="13"/>
    <x v="18"/>
    <x v="6"/>
    <x v="0"/>
    <x v="2"/>
    <x v="2"/>
    <x v="0"/>
    <x v="0"/>
  </r>
  <r>
    <n v="46"/>
    <x v="0"/>
    <x v="24"/>
    <x v="0"/>
    <x v="0"/>
    <x v="0"/>
    <x v="0"/>
    <x v="0"/>
    <x v="0"/>
    <x v="0"/>
    <x v="2"/>
    <x v="3"/>
    <x v="3"/>
    <x v="5"/>
    <x v="14"/>
    <x v="17"/>
    <x v="6"/>
    <x v="0"/>
    <x v="2"/>
    <x v="2"/>
    <x v="0"/>
    <x v="0"/>
  </r>
  <r>
    <n v="46"/>
    <x v="0"/>
    <x v="25"/>
    <x v="0"/>
    <x v="0"/>
    <x v="2"/>
    <x v="0"/>
    <x v="0"/>
    <x v="0"/>
    <x v="0"/>
    <x v="2"/>
    <x v="3"/>
    <x v="3"/>
    <x v="5"/>
    <x v="12"/>
    <x v="16"/>
    <x v="6"/>
    <x v="0"/>
    <x v="2"/>
    <x v="2"/>
    <x v="0"/>
    <x v="0"/>
  </r>
  <r>
    <n v="46"/>
    <x v="0"/>
    <x v="26"/>
    <x v="0"/>
    <x v="0"/>
    <x v="1"/>
    <x v="0"/>
    <x v="0"/>
    <x v="0"/>
    <x v="0"/>
    <x v="2"/>
    <x v="3"/>
    <x v="3"/>
    <x v="5"/>
    <x v="14"/>
    <x v="17"/>
    <x v="6"/>
    <x v="0"/>
    <x v="2"/>
    <x v="2"/>
    <x v="0"/>
    <x v="0"/>
  </r>
  <r>
    <n v="46"/>
    <x v="1"/>
    <x v="0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46"/>
    <x v="1"/>
    <x v="1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46"/>
    <x v="1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n v="46"/>
    <x v="1"/>
    <x v="3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46"/>
    <x v="1"/>
    <x v="4"/>
    <x v="0"/>
    <x v="0"/>
    <x v="0"/>
    <x v="0"/>
    <x v="0"/>
    <x v="0"/>
    <x v="0"/>
    <x v="1"/>
    <x v="4"/>
    <x v="3"/>
    <x v="2"/>
    <x v="10"/>
    <x v="13"/>
    <x v="4"/>
    <x v="0"/>
    <x v="2"/>
    <x v="2"/>
    <x v="0"/>
    <x v="0"/>
  </r>
  <r>
    <n v="46"/>
    <x v="1"/>
    <x v="5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n v="46"/>
    <x v="1"/>
    <x v="6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n v="46"/>
    <x v="1"/>
    <x v="7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n v="46"/>
    <x v="1"/>
    <x v="8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n v="46"/>
    <x v="1"/>
    <x v="9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46"/>
    <x v="1"/>
    <x v="10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46"/>
    <x v="1"/>
    <x v="11"/>
    <x v="0"/>
    <x v="0"/>
    <x v="2"/>
    <x v="0"/>
    <x v="0"/>
    <x v="0"/>
    <x v="0"/>
    <x v="1"/>
    <x v="4"/>
    <x v="3"/>
    <x v="2"/>
    <x v="6"/>
    <x v="4"/>
    <x v="4"/>
    <x v="3"/>
    <x v="2"/>
    <x v="2"/>
    <x v="0"/>
    <x v="0"/>
  </r>
  <r>
    <n v="46"/>
    <x v="1"/>
    <x v="12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46"/>
    <x v="1"/>
    <x v="1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46"/>
    <x v="1"/>
    <x v="14"/>
    <x v="0"/>
    <x v="0"/>
    <x v="1"/>
    <x v="0"/>
    <x v="0"/>
    <x v="0"/>
    <x v="0"/>
    <x v="1"/>
    <x v="4"/>
    <x v="3"/>
    <x v="2"/>
    <x v="10"/>
    <x v="7"/>
    <x v="4"/>
    <x v="1"/>
    <x v="2"/>
    <x v="2"/>
    <x v="0"/>
    <x v="0"/>
  </r>
  <r>
    <n v="46"/>
    <x v="1"/>
    <x v="15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46"/>
    <x v="1"/>
    <x v="16"/>
    <x v="0"/>
    <x v="0"/>
    <x v="2"/>
    <x v="0"/>
    <x v="0"/>
    <x v="0"/>
    <x v="0"/>
    <x v="1"/>
    <x v="4"/>
    <x v="3"/>
    <x v="2"/>
    <x v="4"/>
    <x v="12"/>
    <x v="4"/>
    <x v="3"/>
    <x v="2"/>
    <x v="2"/>
    <x v="0"/>
    <x v="0"/>
  </r>
  <r>
    <n v="46"/>
    <x v="1"/>
    <x v="17"/>
    <x v="0"/>
    <x v="0"/>
    <x v="1"/>
    <x v="0"/>
    <x v="0"/>
    <x v="0"/>
    <x v="0"/>
    <x v="1"/>
    <x v="4"/>
    <x v="3"/>
    <x v="2"/>
    <x v="5"/>
    <x v="9"/>
    <x v="4"/>
    <x v="0"/>
    <x v="2"/>
    <x v="2"/>
    <x v="0"/>
    <x v="0"/>
  </r>
  <r>
    <n v="46"/>
    <x v="1"/>
    <x v="18"/>
    <x v="0"/>
    <x v="0"/>
    <x v="4"/>
    <x v="0"/>
    <x v="0"/>
    <x v="0"/>
    <x v="0"/>
    <x v="1"/>
    <x v="4"/>
    <x v="3"/>
    <x v="2"/>
    <x v="8"/>
    <x v="11"/>
    <x v="4"/>
    <x v="3"/>
    <x v="2"/>
    <x v="2"/>
    <x v="0"/>
    <x v="0"/>
  </r>
  <r>
    <n v="46"/>
    <x v="1"/>
    <x v="19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46"/>
    <x v="1"/>
    <x v="20"/>
    <x v="0"/>
    <x v="0"/>
    <x v="0"/>
    <x v="0"/>
    <x v="0"/>
    <x v="0"/>
    <x v="0"/>
    <x v="1"/>
    <x v="4"/>
    <x v="3"/>
    <x v="2"/>
    <x v="10"/>
    <x v="7"/>
    <x v="4"/>
    <x v="1"/>
    <x v="2"/>
    <x v="2"/>
    <x v="0"/>
    <x v="0"/>
  </r>
  <r>
    <n v="46"/>
    <x v="1"/>
    <x v="21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46"/>
    <x v="1"/>
    <x v="22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46"/>
    <x v="1"/>
    <x v="2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46"/>
    <x v="1"/>
    <x v="24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46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46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46"/>
    <x v="2"/>
    <x v="2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46"/>
    <x v="2"/>
    <x v="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46"/>
    <x v="2"/>
    <x v="4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46"/>
    <x v="2"/>
    <x v="5"/>
    <x v="0"/>
    <x v="0"/>
    <x v="3"/>
    <x v="0"/>
    <x v="0"/>
    <x v="0"/>
    <x v="0"/>
    <x v="1"/>
    <x v="4"/>
    <x v="3"/>
    <x v="2"/>
    <x v="8"/>
    <x v="5"/>
    <x v="4"/>
    <x v="2"/>
    <x v="2"/>
    <x v="2"/>
    <x v="0"/>
    <x v="0"/>
  </r>
  <r>
    <n v="46"/>
    <x v="2"/>
    <x v="6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46"/>
    <x v="2"/>
    <x v="7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46"/>
    <x v="2"/>
    <x v="8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46"/>
    <x v="2"/>
    <x v="9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46"/>
    <x v="2"/>
    <x v="10"/>
    <x v="0"/>
    <x v="0"/>
    <x v="4"/>
    <x v="0"/>
    <x v="0"/>
    <x v="0"/>
    <x v="0"/>
    <x v="1"/>
    <x v="4"/>
    <x v="3"/>
    <x v="2"/>
    <x v="6"/>
    <x v="4"/>
    <x v="4"/>
    <x v="2"/>
    <x v="2"/>
    <x v="2"/>
    <x v="0"/>
    <x v="0"/>
  </r>
  <r>
    <n v="46"/>
    <x v="2"/>
    <x v="11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46"/>
    <x v="2"/>
    <x v="12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46"/>
    <x v="2"/>
    <x v="13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46"/>
    <x v="2"/>
    <x v="14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n v="46"/>
    <x v="2"/>
    <x v="15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46"/>
    <x v="2"/>
    <x v="16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46"/>
    <x v="2"/>
    <x v="17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46"/>
    <x v="2"/>
    <x v="18"/>
    <x v="0"/>
    <x v="0"/>
    <x v="2"/>
    <x v="0"/>
    <x v="0"/>
    <x v="0"/>
    <x v="0"/>
    <x v="1"/>
    <x v="4"/>
    <x v="3"/>
    <x v="2"/>
    <x v="5"/>
    <x v="3"/>
    <x v="4"/>
    <x v="1"/>
    <x v="2"/>
    <x v="2"/>
    <x v="0"/>
    <x v="0"/>
  </r>
  <r>
    <n v="46"/>
    <x v="2"/>
    <x v="19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n v="46"/>
    <x v="2"/>
    <x v="20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46"/>
    <x v="2"/>
    <x v="21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46"/>
    <x v="2"/>
    <x v="22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n v="46"/>
    <x v="2"/>
    <x v="23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46"/>
    <x v="2"/>
    <x v="24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n v="46"/>
    <x v="2"/>
    <x v="25"/>
    <x v="0"/>
    <x v="0"/>
    <x v="4"/>
    <x v="0"/>
    <x v="0"/>
    <x v="0"/>
    <x v="0"/>
    <x v="1"/>
    <x v="4"/>
    <x v="3"/>
    <x v="2"/>
    <x v="9"/>
    <x v="4"/>
    <x v="4"/>
    <x v="0"/>
    <x v="2"/>
    <x v="2"/>
    <x v="0"/>
    <x v="0"/>
  </r>
  <r>
    <n v="46"/>
    <x v="3"/>
    <x v="0"/>
    <x v="0"/>
    <x v="0"/>
    <x v="0"/>
    <x v="0"/>
    <x v="0"/>
    <x v="0"/>
    <x v="0"/>
    <x v="0"/>
    <x v="0"/>
    <x v="0"/>
    <x v="0"/>
    <x v="1"/>
    <x v="1"/>
    <x v="2"/>
    <x v="0"/>
    <x v="3"/>
    <x v="0"/>
    <x v="0"/>
    <x v="0"/>
  </r>
  <r>
    <n v="46"/>
    <x v="3"/>
    <x v="1"/>
    <x v="0"/>
    <x v="0"/>
    <x v="0"/>
    <x v="0"/>
    <x v="0"/>
    <x v="0"/>
    <x v="0"/>
    <x v="0"/>
    <x v="0"/>
    <x v="0"/>
    <x v="0"/>
    <x v="0"/>
    <x v="1"/>
    <x v="3"/>
    <x v="0"/>
    <x v="3"/>
    <x v="0"/>
    <x v="0"/>
    <x v="0"/>
  </r>
  <r>
    <n v="46"/>
    <x v="3"/>
    <x v="2"/>
    <x v="0"/>
    <x v="0"/>
    <x v="3"/>
    <x v="0"/>
    <x v="0"/>
    <x v="0"/>
    <x v="0"/>
    <x v="0"/>
    <x v="0"/>
    <x v="0"/>
    <x v="0"/>
    <x v="0"/>
    <x v="0"/>
    <x v="0"/>
    <x v="0"/>
    <x v="3"/>
    <x v="0"/>
    <x v="0"/>
    <x v="0"/>
  </r>
  <r>
    <n v="46"/>
    <x v="3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</r>
  <r>
    <n v="46"/>
    <x v="3"/>
    <x v="4"/>
    <x v="0"/>
    <x v="0"/>
    <x v="2"/>
    <x v="0"/>
    <x v="0"/>
    <x v="0"/>
    <x v="0"/>
    <x v="0"/>
    <x v="0"/>
    <x v="0"/>
    <x v="0"/>
    <x v="3"/>
    <x v="1"/>
    <x v="2"/>
    <x v="0"/>
    <x v="3"/>
    <x v="0"/>
    <x v="0"/>
    <x v="0"/>
  </r>
  <r>
    <n v="46"/>
    <x v="3"/>
    <x v="5"/>
    <x v="0"/>
    <x v="0"/>
    <x v="0"/>
    <x v="0"/>
    <x v="0"/>
    <x v="0"/>
    <x v="0"/>
    <x v="0"/>
    <x v="0"/>
    <x v="0"/>
    <x v="0"/>
    <x v="0"/>
    <x v="0"/>
    <x v="2"/>
    <x v="0"/>
    <x v="3"/>
    <x v="0"/>
    <x v="0"/>
    <x v="0"/>
  </r>
  <r>
    <n v="46"/>
    <x v="3"/>
    <x v="6"/>
    <x v="0"/>
    <x v="0"/>
    <x v="4"/>
    <x v="0"/>
    <x v="0"/>
    <x v="0"/>
    <x v="0"/>
    <x v="0"/>
    <x v="1"/>
    <x v="2"/>
    <x v="8"/>
    <x v="1"/>
    <x v="1"/>
    <x v="2"/>
    <x v="0"/>
    <x v="3"/>
    <x v="0"/>
    <x v="0"/>
    <x v="0"/>
  </r>
  <r>
    <n v="46"/>
    <x v="3"/>
    <x v="7"/>
    <x v="0"/>
    <x v="0"/>
    <x v="1"/>
    <x v="0"/>
    <x v="0"/>
    <x v="0"/>
    <x v="0"/>
    <x v="0"/>
    <x v="1"/>
    <x v="2"/>
    <x v="8"/>
    <x v="0"/>
    <x v="1"/>
    <x v="0"/>
    <x v="0"/>
    <x v="3"/>
    <x v="0"/>
    <x v="0"/>
    <x v="0"/>
  </r>
  <r>
    <n v="46"/>
    <x v="3"/>
    <x v="8"/>
    <x v="0"/>
    <x v="0"/>
    <x v="4"/>
    <x v="0"/>
    <x v="0"/>
    <x v="0"/>
    <x v="0"/>
    <x v="0"/>
    <x v="1"/>
    <x v="2"/>
    <x v="8"/>
    <x v="0"/>
    <x v="1"/>
    <x v="2"/>
    <x v="0"/>
    <x v="3"/>
    <x v="0"/>
    <x v="0"/>
    <x v="0"/>
  </r>
  <r>
    <n v="46"/>
    <x v="3"/>
    <x v="9"/>
    <x v="0"/>
    <x v="0"/>
    <x v="1"/>
    <x v="0"/>
    <x v="0"/>
    <x v="0"/>
    <x v="0"/>
    <x v="0"/>
    <x v="1"/>
    <x v="2"/>
    <x v="8"/>
    <x v="0"/>
    <x v="1"/>
    <x v="2"/>
    <x v="0"/>
    <x v="3"/>
    <x v="0"/>
    <x v="0"/>
    <x v="0"/>
  </r>
  <r>
    <n v="46"/>
    <x v="3"/>
    <x v="10"/>
    <x v="0"/>
    <x v="0"/>
    <x v="4"/>
    <x v="0"/>
    <x v="0"/>
    <x v="0"/>
    <x v="0"/>
    <x v="0"/>
    <x v="1"/>
    <x v="2"/>
    <x v="8"/>
    <x v="0"/>
    <x v="1"/>
    <x v="3"/>
    <x v="0"/>
    <x v="3"/>
    <x v="0"/>
    <x v="0"/>
    <x v="0"/>
  </r>
  <r>
    <n v="46"/>
    <x v="3"/>
    <x v="11"/>
    <x v="0"/>
    <x v="0"/>
    <x v="0"/>
    <x v="0"/>
    <x v="0"/>
    <x v="0"/>
    <x v="0"/>
    <x v="0"/>
    <x v="2"/>
    <x v="2"/>
    <x v="9"/>
    <x v="1"/>
    <x v="1"/>
    <x v="2"/>
    <x v="0"/>
    <x v="3"/>
    <x v="1"/>
    <x v="0"/>
    <x v="0"/>
  </r>
  <r>
    <n v="46"/>
    <x v="3"/>
    <x v="12"/>
    <x v="0"/>
    <x v="0"/>
    <x v="1"/>
    <x v="0"/>
    <x v="0"/>
    <x v="0"/>
    <x v="0"/>
    <x v="0"/>
    <x v="2"/>
    <x v="2"/>
    <x v="9"/>
    <x v="0"/>
    <x v="0"/>
    <x v="1"/>
    <x v="0"/>
    <x v="3"/>
    <x v="1"/>
    <x v="0"/>
    <x v="0"/>
  </r>
  <r>
    <n v="46"/>
    <x v="3"/>
    <x v="13"/>
    <x v="0"/>
    <x v="0"/>
    <x v="2"/>
    <x v="0"/>
    <x v="0"/>
    <x v="0"/>
    <x v="0"/>
    <x v="0"/>
    <x v="2"/>
    <x v="2"/>
    <x v="9"/>
    <x v="0"/>
    <x v="0"/>
    <x v="9"/>
    <x v="0"/>
    <x v="3"/>
    <x v="1"/>
    <x v="0"/>
    <x v="0"/>
  </r>
  <r>
    <n v="46"/>
    <x v="3"/>
    <x v="14"/>
    <x v="0"/>
    <x v="0"/>
    <x v="3"/>
    <x v="0"/>
    <x v="0"/>
    <x v="0"/>
    <x v="0"/>
    <x v="0"/>
    <x v="2"/>
    <x v="2"/>
    <x v="9"/>
    <x v="0"/>
    <x v="0"/>
    <x v="9"/>
    <x v="0"/>
    <x v="3"/>
    <x v="1"/>
    <x v="0"/>
    <x v="0"/>
  </r>
  <r>
    <n v="46"/>
    <x v="3"/>
    <x v="15"/>
    <x v="0"/>
    <x v="0"/>
    <x v="4"/>
    <x v="0"/>
    <x v="0"/>
    <x v="0"/>
    <x v="0"/>
    <x v="0"/>
    <x v="2"/>
    <x v="2"/>
    <x v="9"/>
    <x v="0"/>
    <x v="0"/>
    <x v="0"/>
    <x v="0"/>
    <x v="3"/>
    <x v="1"/>
    <x v="0"/>
    <x v="0"/>
  </r>
  <r>
    <n v="46"/>
    <x v="3"/>
    <x v="16"/>
    <x v="0"/>
    <x v="0"/>
    <x v="1"/>
    <x v="0"/>
    <x v="0"/>
    <x v="0"/>
    <x v="0"/>
    <x v="0"/>
    <x v="3"/>
    <x v="2"/>
    <x v="8"/>
    <x v="0"/>
    <x v="0"/>
    <x v="0"/>
    <x v="0"/>
    <x v="3"/>
    <x v="1"/>
    <x v="0"/>
    <x v="0"/>
  </r>
  <r>
    <n v="46"/>
    <x v="3"/>
    <x v="17"/>
    <x v="0"/>
    <x v="0"/>
    <x v="1"/>
    <x v="0"/>
    <x v="0"/>
    <x v="0"/>
    <x v="0"/>
    <x v="0"/>
    <x v="3"/>
    <x v="2"/>
    <x v="8"/>
    <x v="0"/>
    <x v="0"/>
    <x v="2"/>
    <x v="0"/>
    <x v="3"/>
    <x v="1"/>
    <x v="0"/>
    <x v="0"/>
  </r>
  <r>
    <n v="46"/>
    <x v="3"/>
    <x v="18"/>
    <x v="0"/>
    <x v="0"/>
    <x v="4"/>
    <x v="0"/>
    <x v="0"/>
    <x v="0"/>
    <x v="0"/>
    <x v="0"/>
    <x v="3"/>
    <x v="2"/>
    <x v="8"/>
    <x v="0"/>
    <x v="0"/>
    <x v="2"/>
    <x v="0"/>
    <x v="3"/>
    <x v="1"/>
    <x v="0"/>
    <x v="0"/>
  </r>
  <r>
    <n v="46"/>
    <x v="3"/>
    <x v="19"/>
    <x v="0"/>
    <x v="0"/>
    <x v="3"/>
    <x v="0"/>
    <x v="0"/>
    <x v="0"/>
    <x v="0"/>
    <x v="0"/>
    <x v="3"/>
    <x v="2"/>
    <x v="8"/>
    <x v="0"/>
    <x v="1"/>
    <x v="2"/>
    <x v="0"/>
    <x v="3"/>
    <x v="1"/>
    <x v="0"/>
    <x v="0"/>
  </r>
  <r>
    <n v="46"/>
    <x v="3"/>
    <x v="20"/>
    <x v="0"/>
    <x v="0"/>
    <x v="2"/>
    <x v="0"/>
    <x v="0"/>
    <x v="0"/>
    <x v="0"/>
    <x v="0"/>
    <x v="3"/>
    <x v="2"/>
    <x v="8"/>
    <x v="0"/>
    <x v="1"/>
    <x v="0"/>
    <x v="0"/>
    <x v="3"/>
    <x v="1"/>
    <x v="0"/>
    <x v="0"/>
  </r>
  <r>
    <n v="46"/>
    <x v="3"/>
    <x v="21"/>
    <x v="0"/>
    <x v="0"/>
    <x v="3"/>
    <x v="0"/>
    <x v="0"/>
    <x v="0"/>
    <x v="0"/>
    <x v="0"/>
    <x v="3"/>
    <x v="2"/>
    <x v="8"/>
    <x v="0"/>
    <x v="1"/>
    <x v="0"/>
    <x v="0"/>
    <x v="3"/>
    <x v="1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47"/>
    <x v="0"/>
    <x v="0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47"/>
    <x v="0"/>
    <x v="1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47"/>
    <x v="0"/>
    <x v="2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n v="47"/>
    <x v="0"/>
    <x v="3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n v="47"/>
    <x v="0"/>
    <x v="4"/>
    <x v="0"/>
    <x v="0"/>
    <x v="0"/>
    <x v="0"/>
    <x v="0"/>
    <x v="0"/>
    <x v="0"/>
    <x v="1"/>
    <x v="4"/>
    <x v="3"/>
    <x v="2"/>
    <x v="10"/>
    <x v="7"/>
    <x v="4"/>
    <x v="0"/>
    <x v="2"/>
    <x v="2"/>
    <x v="0"/>
    <x v="0"/>
  </r>
  <r>
    <n v="47"/>
    <x v="0"/>
    <x v="5"/>
    <x v="0"/>
    <x v="0"/>
    <x v="4"/>
    <x v="0"/>
    <x v="0"/>
    <x v="0"/>
    <x v="0"/>
    <x v="1"/>
    <x v="4"/>
    <x v="3"/>
    <x v="2"/>
    <x v="11"/>
    <x v="4"/>
    <x v="4"/>
    <x v="3"/>
    <x v="2"/>
    <x v="2"/>
    <x v="0"/>
    <x v="0"/>
  </r>
  <r>
    <n v="47"/>
    <x v="0"/>
    <x v="6"/>
    <x v="0"/>
    <x v="0"/>
    <x v="0"/>
    <x v="0"/>
    <x v="0"/>
    <x v="0"/>
    <x v="0"/>
    <x v="1"/>
    <x v="4"/>
    <x v="3"/>
    <x v="2"/>
    <x v="10"/>
    <x v="7"/>
    <x v="4"/>
    <x v="1"/>
    <x v="2"/>
    <x v="2"/>
    <x v="0"/>
    <x v="0"/>
  </r>
  <r>
    <n v="47"/>
    <x v="0"/>
    <x v="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47"/>
    <x v="0"/>
    <x v="8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47"/>
    <x v="0"/>
    <x v="9"/>
    <x v="0"/>
    <x v="0"/>
    <x v="3"/>
    <x v="0"/>
    <x v="0"/>
    <x v="0"/>
    <x v="0"/>
    <x v="1"/>
    <x v="4"/>
    <x v="3"/>
    <x v="2"/>
    <x v="4"/>
    <x v="12"/>
    <x v="4"/>
    <x v="3"/>
    <x v="2"/>
    <x v="2"/>
    <x v="0"/>
    <x v="0"/>
  </r>
  <r>
    <n v="47"/>
    <x v="0"/>
    <x v="10"/>
    <x v="0"/>
    <x v="0"/>
    <x v="3"/>
    <x v="0"/>
    <x v="0"/>
    <x v="0"/>
    <x v="0"/>
    <x v="1"/>
    <x v="4"/>
    <x v="3"/>
    <x v="2"/>
    <x v="8"/>
    <x v="11"/>
    <x v="4"/>
    <x v="0"/>
    <x v="2"/>
    <x v="2"/>
    <x v="0"/>
    <x v="0"/>
  </r>
  <r>
    <n v="47"/>
    <x v="0"/>
    <x v="11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47"/>
    <x v="0"/>
    <x v="1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47"/>
    <x v="0"/>
    <x v="13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47"/>
    <x v="0"/>
    <x v="14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n v="47"/>
    <x v="0"/>
    <x v="15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47"/>
    <x v="0"/>
    <x v="16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47"/>
    <x v="0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47"/>
    <x v="0"/>
    <x v="18"/>
    <x v="0"/>
    <x v="0"/>
    <x v="0"/>
    <x v="0"/>
    <x v="0"/>
    <x v="0"/>
    <x v="0"/>
    <x v="1"/>
    <x v="4"/>
    <x v="3"/>
    <x v="2"/>
    <x v="8"/>
    <x v="5"/>
    <x v="4"/>
    <x v="2"/>
    <x v="2"/>
    <x v="2"/>
    <x v="0"/>
    <x v="0"/>
  </r>
  <r>
    <n v="47"/>
    <x v="0"/>
    <x v="19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47"/>
    <x v="0"/>
    <x v="20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47"/>
    <x v="0"/>
    <x v="21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47"/>
    <x v="0"/>
    <x v="22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47"/>
    <x v="0"/>
    <x v="23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47"/>
    <x v="0"/>
    <x v="24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n v="47"/>
    <x v="0"/>
    <x v="25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n v="47"/>
    <x v="1"/>
    <x v="0"/>
    <x v="0"/>
    <x v="0"/>
    <x v="3"/>
    <x v="0"/>
    <x v="0"/>
    <x v="0"/>
    <x v="0"/>
    <x v="2"/>
    <x v="0"/>
    <x v="3"/>
    <x v="6"/>
    <x v="13"/>
    <x v="18"/>
    <x v="6"/>
    <x v="0"/>
    <x v="2"/>
    <x v="2"/>
    <x v="0"/>
    <x v="0"/>
  </r>
  <r>
    <n v="47"/>
    <x v="1"/>
    <x v="1"/>
    <x v="0"/>
    <x v="0"/>
    <x v="4"/>
    <x v="0"/>
    <x v="0"/>
    <x v="0"/>
    <x v="0"/>
    <x v="2"/>
    <x v="0"/>
    <x v="3"/>
    <x v="6"/>
    <x v="14"/>
    <x v="17"/>
    <x v="6"/>
    <x v="0"/>
    <x v="2"/>
    <x v="2"/>
    <x v="0"/>
    <x v="0"/>
  </r>
  <r>
    <n v="47"/>
    <x v="1"/>
    <x v="2"/>
    <x v="0"/>
    <x v="0"/>
    <x v="2"/>
    <x v="0"/>
    <x v="0"/>
    <x v="0"/>
    <x v="0"/>
    <x v="2"/>
    <x v="0"/>
    <x v="3"/>
    <x v="6"/>
    <x v="14"/>
    <x v="20"/>
    <x v="6"/>
    <x v="0"/>
    <x v="2"/>
    <x v="2"/>
    <x v="0"/>
    <x v="0"/>
  </r>
  <r>
    <n v="47"/>
    <x v="1"/>
    <x v="3"/>
    <x v="0"/>
    <x v="0"/>
    <x v="3"/>
    <x v="0"/>
    <x v="0"/>
    <x v="0"/>
    <x v="0"/>
    <x v="2"/>
    <x v="0"/>
    <x v="3"/>
    <x v="6"/>
    <x v="14"/>
    <x v="17"/>
    <x v="6"/>
    <x v="0"/>
    <x v="2"/>
    <x v="2"/>
    <x v="0"/>
    <x v="0"/>
  </r>
  <r>
    <n v="47"/>
    <x v="1"/>
    <x v="4"/>
    <x v="0"/>
    <x v="0"/>
    <x v="0"/>
    <x v="0"/>
    <x v="0"/>
    <x v="0"/>
    <x v="0"/>
    <x v="2"/>
    <x v="0"/>
    <x v="3"/>
    <x v="6"/>
    <x v="13"/>
    <x v="19"/>
    <x v="6"/>
    <x v="0"/>
    <x v="2"/>
    <x v="2"/>
    <x v="0"/>
    <x v="0"/>
  </r>
  <r>
    <n v="47"/>
    <x v="1"/>
    <x v="5"/>
    <x v="0"/>
    <x v="0"/>
    <x v="2"/>
    <x v="0"/>
    <x v="0"/>
    <x v="0"/>
    <x v="0"/>
    <x v="2"/>
    <x v="1"/>
    <x v="3"/>
    <x v="3"/>
    <x v="12"/>
    <x v="15"/>
    <x v="6"/>
    <x v="0"/>
    <x v="2"/>
    <x v="2"/>
    <x v="0"/>
    <x v="0"/>
  </r>
  <r>
    <n v="47"/>
    <x v="1"/>
    <x v="6"/>
    <x v="0"/>
    <x v="0"/>
    <x v="1"/>
    <x v="0"/>
    <x v="0"/>
    <x v="0"/>
    <x v="0"/>
    <x v="2"/>
    <x v="1"/>
    <x v="3"/>
    <x v="3"/>
    <x v="13"/>
    <x v="16"/>
    <x v="6"/>
    <x v="0"/>
    <x v="2"/>
    <x v="2"/>
    <x v="0"/>
    <x v="0"/>
  </r>
  <r>
    <n v="47"/>
    <x v="1"/>
    <x v="7"/>
    <x v="0"/>
    <x v="0"/>
    <x v="4"/>
    <x v="0"/>
    <x v="0"/>
    <x v="0"/>
    <x v="0"/>
    <x v="2"/>
    <x v="1"/>
    <x v="3"/>
    <x v="3"/>
    <x v="13"/>
    <x v="21"/>
    <x v="6"/>
    <x v="0"/>
    <x v="2"/>
    <x v="2"/>
    <x v="0"/>
    <x v="0"/>
  </r>
  <r>
    <n v="47"/>
    <x v="1"/>
    <x v="8"/>
    <x v="0"/>
    <x v="0"/>
    <x v="3"/>
    <x v="0"/>
    <x v="0"/>
    <x v="0"/>
    <x v="0"/>
    <x v="2"/>
    <x v="1"/>
    <x v="3"/>
    <x v="3"/>
    <x v="13"/>
    <x v="18"/>
    <x v="6"/>
    <x v="0"/>
    <x v="2"/>
    <x v="2"/>
    <x v="0"/>
    <x v="0"/>
  </r>
  <r>
    <n v="47"/>
    <x v="1"/>
    <x v="9"/>
    <x v="0"/>
    <x v="0"/>
    <x v="0"/>
    <x v="0"/>
    <x v="0"/>
    <x v="0"/>
    <x v="0"/>
    <x v="2"/>
    <x v="1"/>
    <x v="3"/>
    <x v="3"/>
    <x v="12"/>
    <x v="20"/>
    <x v="6"/>
    <x v="0"/>
    <x v="2"/>
    <x v="2"/>
    <x v="0"/>
    <x v="0"/>
  </r>
  <r>
    <n v="47"/>
    <x v="1"/>
    <x v="10"/>
    <x v="0"/>
    <x v="0"/>
    <x v="2"/>
    <x v="0"/>
    <x v="0"/>
    <x v="0"/>
    <x v="0"/>
    <x v="2"/>
    <x v="1"/>
    <x v="3"/>
    <x v="3"/>
    <x v="13"/>
    <x v="24"/>
    <x v="6"/>
    <x v="0"/>
    <x v="2"/>
    <x v="2"/>
    <x v="0"/>
    <x v="0"/>
  </r>
  <r>
    <n v="47"/>
    <x v="1"/>
    <x v="11"/>
    <x v="0"/>
    <x v="0"/>
    <x v="3"/>
    <x v="0"/>
    <x v="0"/>
    <x v="0"/>
    <x v="0"/>
    <x v="2"/>
    <x v="2"/>
    <x v="3"/>
    <x v="5"/>
    <x v="12"/>
    <x v="15"/>
    <x v="6"/>
    <x v="0"/>
    <x v="2"/>
    <x v="2"/>
    <x v="0"/>
    <x v="0"/>
  </r>
  <r>
    <n v="47"/>
    <x v="1"/>
    <x v="12"/>
    <x v="0"/>
    <x v="0"/>
    <x v="0"/>
    <x v="0"/>
    <x v="0"/>
    <x v="0"/>
    <x v="0"/>
    <x v="2"/>
    <x v="2"/>
    <x v="3"/>
    <x v="5"/>
    <x v="14"/>
    <x v="20"/>
    <x v="6"/>
    <x v="0"/>
    <x v="2"/>
    <x v="2"/>
    <x v="0"/>
    <x v="0"/>
  </r>
  <r>
    <n v="47"/>
    <x v="1"/>
    <x v="13"/>
    <x v="0"/>
    <x v="0"/>
    <x v="0"/>
    <x v="0"/>
    <x v="0"/>
    <x v="0"/>
    <x v="0"/>
    <x v="2"/>
    <x v="2"/>
    <x v="3"/>
    <x v="5"/>
    <x v="13"/>
    <x v="16"/>
    <x v="6"/>
    <x v="0"/>
    <x v="2"/>
    <x v="2"/>
    <x v="0"/>
    <x v="0"/>
  </r>
  <r>
    <n v="47"/>
    <x v="1"/>
    <x v="14"/>
    <x v="0"/>
    <x v="0"/>
    <x v="2"/>
    <x v="0"/>
    <x v="0"/>
    <x v="0"/>
    <x v="0"/>
    <x v="2"/>
    <x v="2"/>
    <x v="3"/>
    <x v="5"/>
    <x v="14"/>
    <x v="17"/>
    <x v="6"/>
    <x v="0"/>
    <x v="2"/>
    <x v="2"/>
    <x v="0"/>
    <x v="0"/>
  </r>
  <r>
    <n v="47"/>
    <x v="1"/>
    <x v="15"/>
    <x v="0"/>
    <x v="0"/>
    <x v="4"/>
    <x v="0"/>
    <x v="0"/>
    <x v="0"/>
    <x v="0"/>
    <x v="2"/>
    <x v="2"/>
    <x v="3"/>
    <x v="5"/>
    <x v="13"/>
    <x v="18"/>
    <x v="6"/>
    <x v="0"/>
    <x v="2"/>
    <x v="2"/>
    <x v="0"/>
    <x v="0"/>
  </r>
  <r>
    <n v="47"/>
    <x v="1"/>
    <x v="16"/>
    <x v="0"/>
    <x v="0"/>
    <x v="1"/>
    <x v="0"/>
    <x v="0"/>
    <x v="0"/>
    <x v="0"/>
    <x v="2"/>
    <x v="2"/>
    <x v="3"/>
    <x v="5"/>
    <x v="13"/>
    <x v="23"/>
    <x v="6"/>
    <x v="0"/>
    <x v="2"/>
    <x v="2"/>
    <x v="0"/>
    <x v="0"/>
  </r>
  <r>
    <n v="47"/>
    <x v="1"/>
    <x v="17"/>
    <x v="0"/>
    <x v="0"/>
    <x v="1"/>
    <x v="0"/>
    <x v="0"/>
    <x v="0"/>
    <x v="0"/>
    <x v="2"/>
    <x v="2"/>
    <x v="3"/>
    <x v="5"/>
    <x v="12"/>
    <x v="15"/>
    <x v="6"/>
    <x v="0"/>
    <x v="2"/>
    <x v="2"/>
    <x v="0"/>
    <x v="0"/>
  </r>
  <r>
    <n v="47"/>
    <x v="1"/>
    <x v="18"/>
    <x v="0"/>
    <x v="0"/>
    <x v="2"/>
    <x v="0"/>
    <x v="0"/>
    <x v="0"/>
    <x v="0"/>
    <x v="2"/>
    <x v="3"/>
    <x v="3"/>
    <x v="4"/>
    <x v="12"/>
    <x v="15"/>
    <x v="6"/>
    <x v="0"/>
    <x v="2"/>
    <x v="2"/>
    <x v="0"/>
    <x v="0"/>
  </r>
  <r>
    <n v="47"/>
    <x v="1"/>
    <x v="19"/>
    <x v="0"/>
    <x v="0"/>
    <x v="3"/>
    <x v="0"/>
    <x v="0"/>
    <x v="0"/>
    <x v="0"/>
    <x v="2"/>
    <x v="3"/>
    <x v="3"/>
    <x v="4"/>
    <x v="14"/>
    <x v="17"/>
    <x v="6"/>
    <x v="0"/>
    <x v="2"/>
    <x v="2"/>
    <x v="0"/>
    <x v="0"/>
  </r>
  <r>
    <n v="47"/>
    <x v="1"/>
    <x v="20"/>
    <x v="0"/>
    <x v="0"/>
    <x v="3"/>
    <x v="0"/>
    <x v="0"/>
    <x v="0"/>
    <x v="0"/>
    <x v="2"/>
    <x v="3"/>
    <x v="3"/>
    <x v="4"/>
    <x v="13"/>
    <x v="23"/>
    <x v="6"/>
    <x v="0"/>
    <x v="2"/>
    <x v="2"/>
    <x v="0"/>
    <x v="0"/>
  </r>
  <r>
    <n v="47"/>
    <x v="1"/>
    <x v="21"/>
    <x v="0"/>
    <x v="0"/>
    <x v="4"/>
    <x v="0"/>
    <x v="0"/>
    <x v="0"/>
    <x v="0"/>
    <x v="2"/>
    <x v="3"/>
    <x v="3"/>
    <x v="4"/>
    <x v="13"/>
    <x v="21"/>
    <x v="6"/>
    <x v="0"/>
    <x v="2"/>
    <x v="2"/>
    <x v="0"/>
    <x v="0"/>
  </r>
  <r>
    <n v="47"/>
    <x v="1"/>
    <x v="22"/>
    <x v="0"/>
    <x v="0"/>
    <x v="2"/>
    <x v="0"/>
    <x v="0"/>
    <x v="0"/>
    <x v="0"/>
    <x v="2"/>
    <x v="3"/>
    <x v="3"/>
    <x v="4"/>
    <x v="13"/>
    <x v="16"/>
    <x v="6"/>
    <x v="0"/>
    <x v="2"/>
    <x v="2"/>
    <x v="0"/>
    <x v="0"/>
  </r>
  <r>
    <n v="47"/>
    <x v="1"/>
    <x v="23"/>
    <x v="0"/>
    <x v="0"/>
    <x v="0"/>
    <x v="0"/>
    <x v="0"/>
    <x v="0"/>
    <x v="0"/>
    <x v="2"/>
    <x v="3"/>
    <x v="3"/>
    <x v="4"/>
    <x v="12"/>
    <x v="20"/>
    <x v="6"/>
    <x v="0"/>
    <x v="2"/>
    <x v="2"/>
    <x v="0"/>
    <x v="0"/>
  </r>
  <r>
    <n v="47"/>
    <x v="1"/>
    <x v="24"/>
    <x v="0"/>
    <x v="0"/>
    <x v="4"/>
    <x v="0"/>
    <x v="0"/>
    <x v="0"/>
    <x v="0"/>
    <x v="2"/>
    <x v="3"/>
    <x v="3"/>
    <x v="4"/>
    <x v="13"/>
    <x v="21"/>
    <x v="6"/>
    <x v="0"/>
    <x v="2"/>
    <x v="2"/>
    <x v="0"/>
    <x v="0"/>
  </r>
  <r>
    <n v="47"/>
    <x v="1"/>
    <x v="25"/>
    <x v="0"/>
    <x v="0"/>
    <x v="1"/>
    <x v="0"/>
    <x v="0"/>
    <x v="0"/>
    <x v="0"/>
    <x v="2"/>
    <x v="3"/>
    <x v="3"/>
    <x v="4"/>
    <x v="12"/>
    <x v="15"/>
    <x v="6"/>
    <x v="0"/>
    <x v="2"/>
    <x v="2"/>
    <x v="0"/>
    <x v="0"/>
  </r>
  <r>
    <n v="47"/>
    <x v="2"/>
    <x v="0"/>
    <x v="0"/>
    <x v="0"/>
    <x v="2"/>
    <x v="0"/>
    <x v="0"/>
    <x v="0"/>
    <x v="0"/>
    <x v="1"/>
    <x v="4"/>
    <x v="3"/>
    <x v="2"/>
    <x v="6"/>
    <x v="4"/>
    <x v="4"/>
    <x v="2"/>
    <x v="2"/>
    <x v="2"/>
    <x v="0"/>
    <x v="0"/>
  </r>
  <r>
    <n v="47"/>
    <x v="2"/>
    <x v="1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47"/>
    <x v="2"/>
    <x v="2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47"/>
    <x v="2"/>
    <x v="3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47"/>
    <x v="2"/>
    <x v="4"/>
    <x v="0"/>
    <x v="0"/>
    <x v="3"/>
    <x v="0"/>
    <x v="0"/>
    <x v="0"/>
    <x v="0"/>
    <x v="1"/>
    <x v="4"/>
    <x v="3"/>
    <x v="2"/>
    <x v="4"/>
    <x v="10"/>
    <x v="4"/>
    <x v="3"/>
    <x v="2"/>
    <x v="2"/>
    <x v="0"/>
    <x v="0"/>
  </r>
  <r>
    <n v="47"/>
    <x v="2"/>
    <x v="5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47"/>
    <x v="2"/>
    <x v="6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47"/>
    <x v="2"/>
    <x v="7"/>
    <x v="0"/>
    <x v="0"/>
    <x v="0"/>
    <x v="0"/>
    <x v="0"/>
    <x v="0"/>
    <x v="0"/>
    <x v="1"/>
    <x v="4"/>
    <x v="3"/>
    <x v="2"/>
    <x v="7"/>
    <x v="4"/>
    <x v="4"/>
    <x v="2"/>
    <x v="2"/>
    <x v="2"/>
    <x v="0"/>
    <x v="0"/>
  </r>
  <r>
    <n v="47"/>
    <x v="2"/>
    <x v="8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47"/>
    <x v="2"/>
    <x v="9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47"/>
    <x v="2"/>
    <x v="10"/>
    <x v="0"/>
    <x v="0"/>
    <x v="1"/>
    <x v="0"/>
    <x v="0"/>
    <x v="0"/>
    <x v="0"/>
    <x v="1"/>
    <x v="4"/>
    <x v="3"/>
    <x v="2"/>
    <x v="11"/>
    <x v="4"/>
    <x v="5"/>
    <x v="3"/>
    <x v="2"/>
    <x v="2"/>
    <x v="0"/>
    <x v="0"/>
  </r>
  <r>
    <n v="47"/>
    <x v="2"/>
    <x v="11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47"/>
    <x v="2"/>
    <x v="12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47"/>
    <x v="2"/>
    <x v="13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47"/>
    <x v="2"/>
    <x v="14"/>
    <x v="0"/>
    <x v="0"/>
    <x v="1"/>
    <x v="0"/>
    <x v="0"/>
    <x v="0"/>
    <x v="0"/>
    <x v="1"/>
    <x v="4"/>
    <x v="3"/>
    <x v="2"/>
    <x v="11"/>
    <x v="4"/>
    <x v="5"/>
    <x v="2"/>
    <x v="2"/>
    <x v="2"/>
    <x v="0"/>
    <x v="0"/>
  </r>
  <r>
    <n v="47"/>
    <x v="2"/>
    <x v="15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n v="47"/>
    <x v="2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47"/>
    <x v="2"/>
    <x v="17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47"/>
    <x v="2"/>
    <x v="18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47"/>
    <x v="2"/>
    <x v="19"/>
    <x v="0"/>
    <x v="0"/>
    <x v="4"/>
    <x v="0"/>
    <x v="0"/>
    <x v="0"/>
    <x v="0"/>
    <x v="1"/>
    <x v="4"/>
    <x v="3"/>
    <x v="2"/>
    <x v="4"/>
    <x v="12"/>
    <x v="4"/>
    <x v="0"/>
    <x v="2"/>
    <x v="2"/>
    <x v="0"/>
    <x v="0"/>
  </r>
  <r>
    <n v="47"/>
    <x v="2"/>
    <x v="20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47"/>
    <x v="2"/>
    <x v="21"/>
    <x v="0"/>
    <x v="0"/>
    <x v="3"/>
    <x v="0"/>
    <x v="0"/>
    <x v="0"/>
    <x v="0"/>
    <x v="1"/>
    <x v="4"/>
    <x v="3"/>
    <x v="2"/>
    <x v="10"/>
    <x v="7"/>
    <x v="4"/>
    <x v="1"/>
    <x v="2"/>
    <x v="2"/>
    <x v="0"/>
    <x v="0"/>
  </r>
  <r>
    <n v="47"/>
    <x v="2"/>
    <x v="22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47"/>
    <x v="2"/>
    <x v="23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47"/>
    <x v="2"/>
    <x v="24"/>
    <x v="0"/>
    <x v="0"/>
    <x v="3"/>
    <x v="0"/>
    <x v="0"/>
    <x v="0"/>
    <x v="0"/>
    <x v="1"/>
    <x v="4"/>
    <x v="3"/>
    <x v="2"/>
    <x v="5"/>
    <x v="3"/>
    <x v="4"/>
    <x v="0"/>
    <x v="2"/>
    <x v="2"/>
    <x v="0"/>
    <x v="0"/>
  </r>
  <r>
    <n v="47"/>
    <x v="2"/>
    <x v="25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47"/>
    <x v="3"/>
    <x v="0"/>
    <x v="0"/>
    <x v="0"/>
    <x v="2"/>
    <x v="0"/>
    <x v="0"/>
    <x v="0"/>
    <x v="0"/>
    <x v="0"/>
    <x v="0"/>
    <x v="0"/>
    <x v="0"/>
    <x v="0"/>
    <x v="1"/>
    <x v="3"/>
    <x v="0"/>
    <x v="3"/>
    <x v="0"/>
    <x v="0"/>
    <x v="0"/>
  </r>
  <r>
    <n v="47"/>
    <x v="3"/>
    <x v="1"/>
    <x v="0"/>
    <x v="0"/>
    <x v="0"/>
    <x v="0"/>
    <x v="0"/>
    <x v="0"/>
    <x v="0"/>
    <x v="0"/>
    <x v="0"/>
    <x v="0"/>
    <x v="0"/>
    <x v="0"/>
    <x v="0"/>
    <x v="2"/>
    <x v="0"/>
    <x v="3"/>
    <x v="0"/>
    <x v="0"/>
    <x v="0"/>
  </r>
  <r>
    <n v="47"/>
    <x v="3"/>
    <x v="2"/>
    <x v="0"/>
    <x v="0"/>
    <x v="1"/>
    <x v="0"/>
    <x v="0"/>
    <x v="0"/>
    <x v="0"/>
    <x v="0"/>
    <x v="0"/>
    <x v="0"/>
    <x v="0"/>
    <x v="0"/>
    <x v="0"/>
    <x v="2"/>
    <x v="0"/>
    <x v="3"/>
    <x v="0"/>
    <x v="0"/>
    <x v="0"/>
  </r>
  <r>
    <n v="47"/>
    <x v="3"/>
    <x v="3"/>
    <x v="0"/>
    <x v="0"/>
    <x v="0"/>
    <x v="0"/>
    <x v="0"/>
    <x v="0"/>
    <x v="0"/>
    <x v="0"/>
    <x v="0"/>
    <x v="0"/>
    <x v="0"/>
    <x v="0"/>
    <x v="1"/>
    <x v="2"/>
    <x v="0"/>
    <x v="3"/>
    <x v="0"/>
    <x v="0"/>
    <x v="0"/>
  </r>
  <r>
    <n v="47"/>
    <x v="3"/>
    <x v="4"/>
    <x v="0"/>
    <x v="0"/>
    <x v="3"/>
    <x v="0"/>
    <x v="0"/>
    <x v="0"/>
    <x v="0"/>
    <x v="0"/>
    <x v="0"/>
    <x v="0"/>
    <x v="0"/>
    <x v="0"/>
    <x v="0"/>
    <x v="0"/>
    <x v="0"/>
    <x v="3"/>
    <x v="0"/>
    <x v="0"/>
    <x v="0"/>
  </r>
  <r>
    <n v="47"/>
    <x v="3"/>
    <x v="5"/>
    <x v="0"/>
    <x v="0"/>
    <x v="4"/>
    <x v="0"/>
    <x v="0"/>
    <x v="0"/>
    <x v="0"/>
    <x v="0"/>
    <x v="1"/>
    <x v="2"/>
    <x v="10"/>
    <x v="1"/>
    <x v="1"/>
    <x v="2"/>
    <x v="0"/>
    <x v="3"/>
    <x v="3"/>
    <x v="0"/>
    <x v="0"/>
  </r>
  <r>
    <n v="47"/>
    <x v="3"/>
    <x v="6"/>
    <x v="0"/>
    <x v="0"/>
    <x v="0"/>
    <x v="0"/>
    <x v="0"/>
    <x v="0"/>
    <x v="0"/>
    <x v="0"/>
    <x v="1"/>
    <x v="2"/>
    <x v="10"/>
    <x v="0"/>
    <x v="0"/>
    <x v="2"/>
    <x v="0"/>
    <x v="3"/>
    <x v="3"/>
    <x v="0"/>
    <x v="0"/>
  </r>
  <r>
    <n v="47"/>
    <x v="3"/>
    <x v="7"/>
    <x v="0"/>
    <x v="0"/>
    <x v="4"/>
    <x v="0"/>
    <x v="0"/>
    <x v="0"/>
    <x v="0"/>
    <x v="0"/>
    <x v="1"/>
    <x v="2"/>
    <x v="10"/>
    <x v="0"/>
    <x v="0"/>
    <x v="0"/>
    <x v="0"/>
    <x v="3"/>
    <x v="3"/>
    <x v="0"/>
    <x v="0"/>
  </r>
  <r>
    <n v="47"/>
    <x v="3"/>
    <x v="8"/>
    <x v="0"/>
    <x v="0"/>
    <x v="1"/>
    <x v="0"/>
    <x v="0"/>
    <x v="0"/>
    <x v="0"/>
    <x v="0"/>
    <x v="1"/>
    <x v="2"/>
    <x v="10"/>
    <x v="2"/>
    <x v="0"/>
    <x v="0"/>
    <x v="0"/>
    <x v="3"/>
    <x v="3"/>
    <x v="0"/>
    <x v="0"/>
  </r>
  <r>
    <n v="47"/>
    <x v="3"/>
    <x v="9"/>
    <x v="0"/>
    <x v="0"/>
    <x v="1"/>
    <x v="0"/>
    <x v="0"/>
    <x v="0"/>
    <x v="0"/>
    <x v="0"/>
    <x v="1"/>
    <x v="2"/>
    <x v="10"/>
    <x v="0"/>
    <x v="0"/>
    <x v="0"/>
    <x v="0"/>
    <x v="3"/>
    <x v="3"/>
    <x v="0"/>
    <x v="0"/>
  </r>
  <r>
    <n v="47"/>
    <x v="3"/>
    <x v="10"/>
    <x v="0"/>
    <x v="0"/>
    <x v="1"/>
    <x v="0"/>
    <x v="0"/>
    <x v="0"/>
    <x v="0"/>
    <x v="0"/>
    <x v="1"/>
    <x v="2"/>
    <x v="10"/>
    <x v="2"/>
    <x v="1"/>
    <x v="0"/>
    <x v="0"/>
    <x v="3"/>
    <x v="3"/>
    <x v="0"/>
    <x v="0"/>
  </r>
  <r>
    <n v="47"/>
    <x v="3"/>
    <x v="11"/>
    <x v="0"/>
    <x v="0"/>
    <x v="2"/>
    <x v="0"/>
    <x v="0"/>
    <x v="0"/>
    <x v="0"/>
    <x v="0"/>
    <x v="2"/>
    <x v="2"/>
    <x v="1"/>
    <x v="0"/>
    <x v="1"/>
    <x v="2"/>
    <x v="0"/>
    <x v="3"/>
    <x v="1"/>
    <x v="0"/>
    <x v="0"/>
  </r>
  <r>
    <n v="47"/>
    <x v="3"/>
    <x v="12"/>
    <x v="0"/>
    <x v="0"/>
    <x v="3"/>
    <x v="0"/>
    <x v="0"/>
    <x v="0"/>
    <x v="0"/>
    <x v="0"/>
    <x v="2"/>
    <x v="2"/>
    <x v="1"/>
    <x v="0"/>
    <x v="1"/>
    <x v="2"/>
    <x v="0"/>
    <x v="3"/>
    <x v="1"/>
    <x v="0"/>
    <x v="0"/>
  </r>
  <r>
    <n v="47"/>
    <x v="3"/>
    <x v="13"/>
    <x v="0"/>
    <x v="0"/>
    <x v="4"/>
    <x v="0"/>
    <x v="0"/>
    <x v="0"/>
    <x v="0"/>
    <x v="0"/>
    <x v="2"/>
    <x v="2"/>
    <x v="1"/>
    <x v="0"/>
    <x v="0"/>
    <x v="2"/>
    <x v="0"/>
    <x v="3"/>
    <x v="1"/>
    <x v="0"/>
    <x v="0"/>
  </r>
  <r>
    <n v="47"/>
    <x v="3"/>
    <x v="14"/>
    <x v="0"/>
    <x v="0"/>
    <x v="1"/>
    <x v="0"/>
    <x v="0"/>
    <x v="0"/>
    <x v="0"/>
    <x v="0"/>
    <x v="2"/>
    <x v="2"/>
    <x v="1"/>
    <x v="0"/>
    <x v="1"/>
    <x v="0"/>
    <x v="0"/>
    <x v="3"/>
    <x v="1"/>
    <x v="0"/>
    <x v="0"/>
  </r>
  <r>
    <n v="47"/>
    <x v="3"/>
    <x v="15"/>
    <x v="0"/>
    <x v="0"/>
    <x v="1"/>
    <x v="0"/>
    <x v="0"/>
    <x v="0"/>
    <x v="0"/>
    <x v="0"/>
    <x v="2"/>
    <x v="2"/>
    <x v="1"/>
    <x v="0"/>
    <x v="0"/>
    <x v="0"/>
    <x v="0"/>
    <x v="3"/>
    <x v="1"/>
    <x v="0"/>
    <x v="0"/>
  </r>
  <r>
    <n v="47"/>
    <x v="3"/>
    <x v="16"/>
    <x v="0"/>
    <x v="0"/>
    <x v="4"/>
    <x v="0"/>
    <x v="0"/>
    <x v="0"/>
    <x v="0"/>
    <x v="0"/>
    <x v="2"/>
    <x v="2"/>
    <x v="1"/>
    <x v="0"/>
    <x v="0"/>
    <x v="2"/>
    <x v="0"/>
    <x v="3"/>
    <x v="1"/>
    <x v="0"/>
    <x v="0"/>
  </r>
  <r>
    <n v="47"/>
    <x v="3"/>
    <x v="17"/>
    <x v="0"/>
    <x v="0"/>
    <x v="1"/>
    <x v="0"/>
    <x v="0"/>
    <x v="0"/>
    <x v="0"/>
    <x v="0"/>
    <x v="3"/>
    <x v="0"/>
    <x v="0"/>
    <x v="1"/>
    <x v="1"/>
    <x v="2"/>
    <x v="0"/>
    <x v="3"/>
    <x v="1"/>
    <x v="1"/>
    <x v="0"/>
  </r>
  <r>
    <n v="47"/>
    <x v="3"/>
    <x v="18"/>
    <x v="0"/>
    <x v="0"/>
    <x v="2"/>
    <x v="0"/>
    <x v="0"/>
    <x v="0"/>
    <x v="0"/>
    <x v="0"/>
    <x v="3"/>
    <x v="0"/>
    <x v="0"/>
    <x v="0"/>
    <x v="0"/>
    <x v="0"/>
    <x v="0"/>
    <x v="3"/>
    <x v="1"/>
    <x v="1"/>
    <x v="0"/>
  </r>
  <r>
    <n v="47"/>
    <x v="3"/>
    <x v="19"/>
    <x v="0"/>
    <x v="0"/>
    <x v="4"/>
    <x v="0"/>
    <x v="0"/>
    <x v="0"/>
    <x v="0"/>
    <x v="0"/>
    <x v="3"/>
    <x v="0"/>
    <x v="0"/>
    <x v="0"/>
    <x v="1"/>
    <x v="1"/>
    <x v="0"/>
    <x v="3"/>
    <x v="1"/>
    <x v="1"/>
    <x v="0"/>
  </r>
  <r>
    <n v="47"/>
    <x v="3"/>
    <x v="20"/>
    <x v="0"/>
    <x v="0"/>
    <x v="0"/>
    <x v="0"/>
    <x v="0"/>
    <x v="0"/>
    <x v="0"/>
    <x v="0"/>
    <x v="3"/>
    <x v="0"/>
    <x v="0"/>
    <x v="0"/>
    <x v="1"/>
    <x v="3"/>
    <x v="0"/>
    <x v="3"/>
    <x v="1"/>
    <x v="1"/>
    <x v="0"/>
  </r>
  <r>
    <n v="47"/>
    <x v="3"/>
    <x v="21"/>
    <x v="0"/>
    <x v="0"/>
    <x v="4"/>
    <x v="0"/>
    <x v="0"/>
    <x v="0"/>
    <x v="0"/>
    <x v="0"/>
    <x v="3"/>
    <x v="0"/>
    <x v="0"/>
    <x v="0"/>
    <x v="1"/>
    <x v="2"/>
    <x v="0"/>
    <x v="3"/>
    <x v="1"/>
    <x v="1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48"/>
    <x v="0"/>
    <x v="0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48"/>
    <x v="0"/>
    <x v="1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48"/>
    <x v="0"/>
    <x v="2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n v="48"/>
    <x v="0"/>
    <x v="3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n v="48"/>
    <x v="0"/>
    <x v="4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48"/>
    <x v="0"/>
    <x v="5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48"/>
    <x v="0"/>
    <x v="6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n v="48"/>
    <x v="0"/>
    <x v="7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48"/>
    <x v="0"/>
    <x v="8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48"/>
    <x v="0"/>
    <x v="9"/>
    <x v="0"/>
    <x v="0"/>
    <x v="3"/>
    <x v="0"/>
    <x v="0"/>
    <x v="0"/>
    <x v="0"/>
    <x v="1"/>
    <x v="4"/>
    <x v="3"/>
    <x v="2"/>
    <x v="8"/>
    <x v="11"/>
    <x v="4"/>
    <x v="2"/>
    <x v="2"/>
    <x v="2"/>
    <x v="0"/>
    <x v="0"/>
  </r>
  <r>
    <n v="48"/>
    <x v="0"/>
    <x v="10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n v="48"/>
    <x v="0"/>
    <x v="11"/>
    <x v="0"/>
    <x v="0"/>
    <x v="4"/>
    <x v="0"/>
    <x v="0"/>
    <x v="0"/>
    <x v="0"/>
    <x v="1"/>
    <x v="4"/>
    <x v="3"/>
    <x v="2"/>
    <x v="5"/>
    <x v="9"/>
    <x v="4"/>
    <x v="0"/>
    <x v="2"/>
    <x v="2"/>
    <x v="0"/>
    <x v="0"/>
  </r>
  <r>
    <n v="48"/>
    <x v="0"/>
    <x v="12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48"/>
    <x v="0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48"/>
    <x v="0"/>
    <x v="14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48"/>
    <x v="0"/>
    <x v="15"/>
    <x v="0"/>
    <x v="0"/>
    <x v="3"/>
    <x v="0"/>
    <x v="0"/>
    <x v="0"/>
    <x v="0"/>
    <x v="1"/>
    <x v="4"/>
    <x v="3"/>
    <x v="2"/>
    <x v="8"/>
    <x v="11"/>
    <x v="4"/>
    <x v="0"/>
    <x v="2"/>
    <x v="2"/>
    <x v="0"/>
    <x v="0"/>
  </r>
  <r>
    <n v="48"/>
    <x v="0"/>
    <x v="16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48"/>
    <x v="0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48"/>
    <x v="0"/>
    <x v="18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48"/>
    <x v="0"/>
    <x v="19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48"/>
    <x v="0"/>
    <x v="20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48"/>
    <x v="0"/>
    <x v="21"/>
    <x v="0"/>
    <x v="0"/>
    <x v="2"/>
    <x v="0"/>
    <x v="0"/>
    <x v="0"/>
    <x v="0"/>
    <x v="1"/>
    <x v="4"/>
    <x v="3"/>
    <x v="2"/>
    <x v="11"/>
    <x v="4"/>
    <x v="4"/>
    <x v="2"/>
    <x v="2"/>
    <x v="2"/>
    <x v="0"/>
    <x v="0"/>
  </r>
  <r>
    <n v="48"/>
    <x v="0"/>
    <x v="22"/>
    <x v="0"/>
    <x v="0"/>
    <x v="2"/>
    <x v="0"/>
    <x v="0"/>
    <x v="0"/>
    <x v="0"/>
    <x v="1"/>
    <x v="4"/>
    <x v="3"/>
    <x v="2"/>
    <x v="5"/>
    <x v="3"/>
    <x v="4"/>
    <x v="0"/>
    <x v="2"/>
    <x v="2"/>
    <x v="0"/>
    <x v="0"/>
  </r>
  <r>
    <n v="48"/>
    <x v="0"/>
    <x v="23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n v="48"/>
    <x v="0"/>
    <x v="24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n v="48"/>
    <x v="0"/>
    <x v="25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48"/>
    <x v="1"/>
    <x v="0"/>
    <x v="0"/>
    <x v="0"/>
    <x v="1"/>
    <x v="0"/>
    <x v="0"/>
    <x v="0"/>
    <x v="0"/>
    <x v="0"/>
    <x v="0"/>
    <x v="2"/>
    <x v="11"/>
    <x v="1"/>
    <x v="1"/>
    <x v="2"/>
    <x v="0"/>
    <x v="0"/>
    <x v="3"/>
    <x v="0"/>
    <x v="0"/>
  </r>
  <r>
    <n v="48"/>
    <x v="1"/>
    <x v="1"/>
    <x v="0"/>
    <x v="0"/>
    <x v="2"/>
    <x v="0"/>
    <x v="0"/>
    <x v="0"/>
    <x v="0"/>
    <x v="0"/>
    <x v="0"/>
    <x v="2"/>
    <x v="11"/>
    <x v="3"/>
    <x v="0"/>
    <x v="0"/>
    <x v="0"/>
    <x v="0"/>
    <x v="0"/>
    <x v="0"/>
    <x v="0"/>
  </r>
  <r>
    <n v="48"/>
    <x v="1"/>
    <x v="2"/>
    <x v="0"/>
    <x v="0"/>
    <x v="2"/>
    <x v="0"/>
    <x v="0"/>
    <x v="0"/>
    <x v="0"/>
    <x v="0"/>
    <x v="0"/>
    <x v="2"/>
    <x v="11"/>
    <x v="0"/>
    <x v="1"/>
    <x v="3"/>
    <x v="0"/>
    <x v="0"/>
    <x v="0"/>
    <x v="0"/>
    <x v="0"/>
  </r>
  <r>
    <n v="48"/>
    <x v="1"/>
    <x v="3"/>
    <x v="0"/>
    <x v="0"/>
    <x v="0"/>
    <x v="0"/>
    <x v="0"/>
    <x v="0"/>
    <x v="0"/>
    <x v="0"/>
    <x v="0"/>
    <x v="2"/>
    <x v="11"/>
    <x v="3"/>
    <x v="0"/>
    <x v="0"/>
    <x v="0"/>
    <x v="0"/>
    <x v="0"/>
    <x v="0"/>
    <x v="0"/>
  </r>
  <r>
    <n v="48"/>
    <x v="1"/>
    <x v="4"/>
    <x v="0"/>
    <x v="0"/>
    <x v="0"/>
    <x v="0"/>
    <x v="0"/>
    <x v="0"/>
    <x v="0"/>
    <x v="0"/>
    <x v="0"/>
    <x v="2"/>
    <x v="11"/>
    <x v="16"/>
    <x v="1"/>
    <x v="10"/>
    <x v="0"/>
    <x v="0"/>
    <x v="0"/>
    <x v="0"/>
    <x v="0"/>
  </r>
  <r>
    <n v="48"/>
    <x v="1"/>
    <x v="5"/>
    <x v="0"/>
    <x v="0"/>
    <x v="0"/>
    <x v="0"/>
    <x v="0"/>
    <x v="0"/>
    <x v="0"/>
    <x v="0"/>
    <x v="0"/>
    <x v="2"/>
    <x v="11"/>
    <x v="0"/>
    <x v="1"/>
    <x v="0"/>
    <x v="0"/>
    <x v="0"/>
    <x v="0"/>
    <x v="0"/>
    <x v="0"/>
  </r>
  <r>
    <n v="48"/>
    <x v="1"/>
    <x v="6"/>
    <x v="0"/>
    <x v="0"/>
    <x v="1"/>
    <x v="0"/>
    <x v="0"/>
    <x v="0"/>
    <x v="0"/>
    <x v="0"/>
    <x v="1"/>
    <x v="0"/>
    <x v="12"/>
    <x v="0"/>
    <x v="1"/>
    <x v="2"/>
    <x v="0"/>
    <x v="0"/>
    <x v="0"/>
    <x v="0"/>
    <x v="0"/>
  </r>
  <r>
    <n v="48"/>
    <x v="1"/>
    <x v="7"/>
    <x v="0"/>
    <x v="0"/>
    <x v="4"/>
    <x v="0"/>
    <x v="0"/>
    <x v="0"/>
    <x v="0"/>
    <x v="0"/>
    <x v="1"/>
    <x v="0"/>
    <x v="12"/>
    <x v="0"/>
    <x v="0"/>
    <x v="1"/>
    <x v="0"/>
    <x v="0"/>
    <x v="0"/>
    <x v="0"/>
    <x v="0"/>
  </r>
  <r>
    <n v="48"/>
    <x v="1"/>
    <x v="8"/>
    <x v="0"/>
    <x v="0"/>
    <x v="1"/>
    <x v="0"/>
    <x v="0"/>
    <x v="0"/>
    <x v="0"/>
    <x v="0"/>
    <x v="1"/>
    <x v="0"/>
    <x v="12"/>
    <x v="0"/>
    <x v="1"/>
    <x v="3"/>
    <x v="0"/>
    <x v="0"/>
    <x v="0"/>
    <x v="0"/>
    <x v="0"/>
  </r>
  <r>
    <n v="48"/>
    <x v="1"/>
    <x v="9"/>
    <x v="0"/>
    <x v="0"/>
    <x v="2"/>
    <x v="0"/>
    <x v="0"/>
    <x v="0"/>
    <x v="0"/>
    <x v="0"/>
    <x v="1"/>
    <x v="0"/>
    <x v="12"/>
    <x v="0"/>
    <x v="0"/>
    <x v="0"/>
    <x v="0"/>
    <x v="0"/>
    <x v="0"/>
    <x v="0"/>
    <x v="0"/>
  </r>
  <r>
    <n v="48"/>
    <x v="1"/>
    <x v="10"/>
    <x v="0"/>
    <x v="0"/>
    <x v="3"/>
    <x v="0"/>
    <x v="0"/>
    <x v="0"/>
    <x v="0"/>
    <x v="0"/>
    <x v="1"/>
    <x v="0"/>
    <x v="12"/>
    <x v="0"/>
    <x v="0"/>
    <x v="0"/>
    <x v="0"/>
    <x v="0"/>
    <x v="0"/>
    <x v="0"/>
    <x v="0"/>
  </r>
  <r>
    <n v="48"/>
    <x v="1"/>
    <x v="11"/>
    <x v="0"/>
    <x v="0"/>
    <x v="2"/>
    <x v="0"/>
    <x v="0"/>
    <x v="0"/>
    <x v="0"/>
    <x v="0"/>
    <x v="1"/>
    <x v="0"/>
    <x v="12"/>
    <x v="0"/>
    <x v="0"/>
    <x v="2"/>
    <x v="0"/>
    <x v="0"/>
    <x v="0"/>
    <x v="0"/>
    <x v="0"/>
  </r>
  <r>
    <n v="48"/>
    <x v="1"/>
    <x v="12"/>
    <x v="0"/>
    <x v="0"/>
    <x v="1"/>
    <x v="0"/>
    <x v="0"/>
    <x v="0"/>
    <x v="0"/>
    <x v="0"/>
    <x v="2"/>
    <x v="2"/>
    <x v="1"/>
    <x v="3"/>
    <x v="1"/>
    <x v="0"/>
    <x v="0"/>
    <x v="0"/>
    <x v="1"/>
    <x v="0"/>
    <x v="0"/>
  </r>
  <r>
    <n v="48"/>
    <x v="1"/>
    <x v="13"/>
    <x v="0"/>
    <x v="0"/>
    <x v="0"/>
    <x v="0"/>
    <x v="0"/>
    <x v="0"/>
    <x v="0"/>
    <x v="0"/>
    <x v="2"/>
    <x v="2"/>
    <x v="1"/>
    <x v="0"/>
    <x v="1"/>
    <x v="0"/>
    <x v="0"/>
    <x v="0"/>
    <x v="1"/>
    <x v="0"/>
    <x v="0"/>
  </r>
  <r>
    <n v="48"/>
    <x v="1"/>
    <x v="14"/>
    <x v="0"/>
    <x v="0"/>
    <x v="3"/>
    <x v="0"/>
    <x v="0"/>
    <x v="0"/>
    <x v="0"/>
    <x v="0"/>
    <x v="2"/>
    <x v="2"/>
    <x v="1"/>
    <x v="0"/>
    <x v="1"/>
    <x v="3"/>
    <x v="0"/>
    <x v="0"/>
    <x v="1"/>
    <x v="0"/>
    <x v="0"/>
  </r>
  <r>
    <n v="48"/>
    <x v="1"/>
    <x v="15"/>
    <x v="0"/>
    <x v="0"/>
    <x v="1"/>
    <x v="0"/>
    <x v="0"/>
    <x v="0"/>
    <x v="0"/>
    <x v="0"/>
    <x v="2"/>
    <x v="2"/>
    <x v="1"/>
    <x v="0"/>
    <x v="1"/>
    <x v="2"/>
    <x v="0"/>
    <x v="0"/>
    <x v="1"/>
    <x v="0"/>
    <x v="0"/>
  </r>
  <r>
    <n v="48"/>
    <x v="1"/>
    <x v="16"/>
    <x v="0"/>
    <x v="0"/>
    <x v="1"/>
    <x v="0"/>
    <x v="0"/>
    <x v="0"/>
    <x v="0"/>
    <x v="0"/>
    <x v="2"/>
    <x v="2"/>
    <x v="1"/>
    <x v="0"/>
    <x v="1"/>
    <x v="0"/>
    <x v="0"/>
    <x v="0"/>
    <x v="1"/>
    <x v="0"/>
    <x v="0"/>
  </r>
  <r>
    <n v="48"/>
    <x v="1"/>
    <x v="17"/>
    <x v="0"/>
    <x v="0"/>
    <x v="0"/>
    <x v="0"/>
    <x v="0"/>
    <x v="0"/>
    <x v="0"/>
    <x v="0"/>
    <x v="3"/>
    <x v="1"/>
    <x v="8"/>
    <x v="1"/>
    <x v="1"/>
    <x v="2"/>
    <x v="0"/>
    <x v="1"/>
    <x v="4"/>
    <x v="0"/>
    <x v="0"/>
  </r>
  <r>
    <n v="48"/>
    <x v="1"/>
    <x v="18"/>
    <x v="0"/>
    <x v="0"/>
    <x v="0"/>
    <x v="0"/>
    <x v="0"/>
    <x v="0"/>
    <x v="0"/>
    <x v="0"/>
    <x v="3"/>
    <x v="1"/>
    <x v="8"/>
    <x v="0"/>
    <x v="1"/>
    <x v="0"/>
    <x v="0"/>
    <x v="1"/>
    <x v="4"/>
    <x v="0"/>
    <x v="0"/>
  </r>
  <r>
    <n v="48"/>
    <x v="1"/>
    <x v="19"/>
    <x v="0"/>
    <x v="0"/>
    <x v="0"/>
    <x v="0"/>
    <x v="0"/>
    <x v="0"/>
    <x v="0"/>
    <x v="0"/>
    <x v="3"/>
    <x v="1"/>
    <x v="8"/>
    <x v="0"/>
    <x v="1"/>
    <x v="2"/>
    <x v="0"/>
    <x v="1"/>
    <x v="4"/>
    <x v="0"/>
    <x v="0"/>
  </r>
  <r>
    <n v="48"/>
    <x v="1"/>
    <x v="20"/>
    <x v="0"/>
    <x v="0"/>
    <x v="3"/>
    <x v="0"/>
    <x v="0"/>
    <x v="0"/>
    <x v="0"/>
    <x v="0"/>
    <x v="3"/>
    <x v="1"/>
    <x v="8"/>
    <x v="0"/>
    <x v="0"/>
    <x v="2"/>
    <x v="0"/>
    <x v="1"/>
    <x v="4"/>
    <x v="0"/>
    <x v="0"/>
  </r>
  <r>
    <n v="48"/>
    <x v="1"/>
    <x v="21"/>
    <x v="0"/>
    <x v="0"/>
    <x v="4"/>
    <x v="0"/>
    <x v="0"/>
    <x v="0"/>
    <x v="0"/>
    <x v="0"/>
    <x v="3"/>
    <x v="1"/>
    <x v="8"/>
    <x v="0"/>
    <x v="0"/>
    <x v="0"/>
    <x v="0"/>
    <x v="1"/>
    <x v="4"/>
    <x v="0"/>
    <x v="0"/>
  </r>
  <r>
    <n v="48"/>
    <x v="2"/>
    <x v="0"/>
    <x v="0"/>
    <x v="0"/>
    <x v="0"/>
    <x v="0"/>
    <x v="0"/>
    <x v="0"/>
    <x v="0"/>
    <x v="2"/>
    <x v="0"/>
    <x v="3"/>
    <x v="6"/>
    <x v="13"/>
    <x v="24"/>
    <x v="6"/>
    <x v="0"/>
    <x v="2"/>
    <x v="2"/>
    <x v="0"/>
    <x v="0"/>
  </r>
  <r>
    <n v="48"/>
    <x v="2"/>
    <x v="1"/>
    <x v="0"/>
    <x v="0"/>
    <x v="3"/>
    <x v="0"/>
    <x v="0"/>
    <x v="0"/>
    <x v="0"/>
    <x v="2"/>
    <x v="0"/>
    <x v="3"/>
    <x v="6"/>
    <x v="13"/>
    <x v="19"/>
    <x v="6"/>
    <x v="0"/>
    <x v="2"/>
    <x v="2"/>
    <x v="0"/>
    <x v="0"/>
  </r>
  <r>
    <n v="48"/>
    <x v="2"/>
    <x v="2"/>
    <x v="0"/>
    <x v="0"/>
    <x v="2"/>
    <x v="0"/>
    <x v="0"/>
    <x v="0"/>
    <x v="0"/>
    <x v="2"/>
    <x v="0"/>
    <x v="3"/>
    <x v="6"/>
    <x v="13"/>
    <x v="24"/>
    <x v="6"/>
    <x v="0"/>
    <x v="2"/>
    <x v="2"/>
    <x v="0"/>
    <x v="0"/>
  </r>
  <r>
    <n v="48"/>
    <x v="2"/>
    <x v="3"/>
    <x v="0"/>
    <x v="0"/>
    <x v="4"/>
    <x v="0"/>
    <x v="0"/>
    <x v="0"/>
    <x v="0"/>
    <x v="2"/>
    <x v="0"/>
    <x v="3"/>
    <x v="6"/>
    <x v="14"/>
    <x v="20"/>
    <x v="6"/>
    <x v="0"/>
    <x v="2"/>
    <x v="2"/>
    <x v="0"/>
    <x v="0"/>
  </r>
  <r>
    <n v="48"/>
    <x v="2"/>
    <x v="4"/>
    <x v="0"/>
    <x v="0"/>
    <x v="1"/>
    <x v="0"/>
    <x v="0"/>
    <x v="0"/>
    <x v="0"/>
    <x v="2"/>
    <x v="0"/>
    <x v="3"/>
    <x v="6"/>
    <x v="13"/>
    <x v="24"/>
    <x v="6"/>
    <x v="0"/>
    <x v="2"/>
    <x v="2"/>
    <x v="0"/>
    <x v="0"/>
  </r>
  <r>
    <n v="48"/>
    <x v="2"/>
    <x v="5"/>
    <x v="0"/>
    <x v="0"/>
    <x v="3"/>
    <x v="0"/>
    <x v="0"/>
    <x v="0"/>
    <x v="0"/>
    <x v="2"/>
    <x v="1"/>
    <x v="3"/>
    <x v="3"/>
    <x v="12"/>
    <x v="15"/>
    <x v="6"/>
    <x v="0"/>
    <x v="2"/>
    <x v="2"/>
    <x v="0"/>
    <x v="0"/>
  </r>
  <r>
    <n v="48"/>
    <x v="2"/>
    <x v="6"/>
    <x v="0"/>
    <x v="0"/>
    <x v="2"/>
    <x v="0"/>
    <x v="0"/>
    <x v="0"/>
    <x v="0"/>
    <x v="2"/>
    <x v="1"/>
    <x v="3"/>
    <x v="3"/>
    <x v="13"/>
    <x v="23"/>
    <x v="6"/>
    <x v="0"/>
    <x v="2"/>
    <x v="2"/>
    <x v="0"/>
    <x v="0"/>
  </r>
  <r>
    <n v="48"/>
    <x v="2"/>
    <x v="7"/>
    <x v="0"/>
    <x v="0"/>
    <x v="1"/>
    <x v="0"/>
    <x v="0"/>
    <x v="0"/>
    <x v="0"/>
    <x v="2"/>
    <x v="1"/>
    <x v="3"/>
    <x v="3"/>
    <x v="14"/>
    <x v="20"/>
    <x v="6"/>
    <x v="0"/>
    <x v="2"/>
    <x v="2"/>
    <x v="0"/>
    <x v="0"/>
  </r>
  <r>
    <n v="48"/>
    <x v="2"/>
    <x v="8"/>
    <x v="0"/>
    <x v="0"/>
    <x v="0"/>
    <x v="0"/>
    <x v="0"/>
    <x v="0"/>
    <x v="0"/>
    <x v="2"/>
    <x v="1"/>
    <x v="3"/>
    <x v="3"/>
    <x v="12"/>
    <x v="16"/>
    <x v="6"/>
    <x v="0"/>
    <x v="2"/>
    <x v="2"/>
    <x v="0"/>
    <x v="0"/>
  </r>
  <r>
    <n v="48"/>
    <x v="2"/>
    <x v="9"/>
    <x v="0"/>
    <x v="0"/>
    <x v="1"/>
    <x v="0"/>
    <x v="0"/>
    <x v="0"/>
    <x v="0"/>
    <x v="2"/>
    <x v="1"/>
    <x v="3"/>
    <x v="3"/>
    <x v="13"/>
    <x v="21"/>
    <x v="6"/>
    <x v="0"/>
    <x v="2"/>
    <x v="2"/>
    <x v="0"/>
    <x v="0"/>
  </r>
  <r>
    <n v="48"/>
    <x v="2"/>
    <x v="10"/>
    <x v="0"/>
    <x v="0"/>
    <x v="2"/>
    <x v="0"/>
    <x v="0"/>
    <x v="0"/>
    <x v="0"/>
    <x v="2"/>
    <x v="1"/>
    <x v="3"/>
    <x v="3"/>
    <x v="14"/>
    <x v="17"/>
    <x v="6"/>
    <x v="0"/>
    <x v="2"/>
    <x v="2"/>
    <x v="0"/>
    <x v="0"/>
  </r>
  <r>
    <n v="48"/>
    <x v="2"/>
    <x v="11"/>
    <x v="0"/>
    <x v="0"/>
    <x v="3"/>
    <x v="0"/>
    <x v="0"/>
    <x v="0"/>
    <x v="0"/>
    <x v="2"/>
    <x v="1"/>
    <x v="3"/>
    <x v="3"/>
    <x v="13"/>
    <x v="18"/>
    <x v="6"/>
    <x v="0"/>
    <x v="2"/>
    <x v="2"/>
    <x v="0"/>
    <x v="0"/>
  </r>
  <r>
    <n v="48"/>
    <x v="2"/>
    <x v="12"/>
    <x v="0"/>
    <x v="0"/>
    <x v="4"/>
    <x v="0"/>
    <x v="0"/>
    <x v="0"/>
    <x v="0"/>
    <x v="2"/>
    <x v="2"/>
    <x v="3"/>
    <x v="5"/>
    <x v="12"/>
    <x v="15"/>
    <x v="6"/>
    <x v="0"/>
    <x v="2"/>
    <x v="2"/>
    <x v="0"/>
    <x v="0"/>
  </r>
  <r>
    <n v="48"/>
    <x v="2"/>
    <x v="13"/>
    <x v="0"/>
    <x v="0"/>
    <x v="1"/>
    <x v="0"/>
    <x v="0"/>
    <x v="0"/>
    <x v="0"/>
    <x v="2"/>
    <x v="2"/>
    <x v="3"/>
    <x v="5"/>
    <x v="14"/>
    <x v="20"/>
    <x v="6"/>
    <x v="0"/>
    <x v="2"/>
    <x v="2"/>
    <x v="0"/>
    <x v="0"/>
  </r>
  <r>
    <n v="48"/>
    <x v="2"/>
    <x v="14"/>
    <x v="0"/>
    <x v="0"/>
    <x v="2"/>
    <x v="0"/>
    <x v="0"/>
    <x v="0"/>
    <x v="0"/>
    <x v="2"/>
    <x v="2"/>
    <x v="3"/>
    <x v="5"/>
    <x v="13"/>
    <x v="24"/>
    <x v="6"/>
    <x v="0"/>
    <x v="2"/>
    <x v="2"/>
    <x v="0"/>
    <x v="0"/>
  </r>
  <r>
    <n v="48"/>
    <x v="2"/>
    <x v="15"/>
    <x v="0"/>
    <x v="0"/>
    <x v="3"/>
    <x v="0"/>
    <x v="0"/>
    <x v="0"/>
    <x v="0"/>
    <x v="2"/>
    <x v="2"/>
    <x v="3"/>
    <x v="5"/>
    <x v="12"/>
    <x v="20"/>
    <x v="6"/>
    <x v="0"/>
    <x v="2"/>
    <x v="2"/>
    <x v="0"/>
    <x v="0"/>
  </r>
  <r>
    <n v="48"/>
    <x v="2"/>
    <x v="16"/>
    <x v="0"/>
    <x v="0"/>
    <x v="3"/>
    <x v="0"/>
    <x v="0"/>
    <x v="0"/>
    <x v="0"/>
    <x v="2"/>
    <x v="2"/>
    <x v="3"/>
    <x v="5"/>
    <x v="13"/>
    <x v="19"/>
    <x v="6"/>
    <x v="0"/>
    <x v="2"/>
    <x v="2"/>
    <x v="0"/>
    <x v="0"/>
  </r>
  <r>
    <n v="48"/>
    <x v="2"/>
    <x v="17"/>
    <x v="0"/>
    <x v="0"/>
    <x v="0"/>
    <x v="0"/>
    <x v="0"/>
    <x v="0"/>
    <x v="0"/>
    <x v="2"/>
    <x v="2"/>
    <x v="3"/>
    <x v="5"/>
    <x v="14"/>
    <x v="17"/>
    <x v="6"/>
    <x v="0"/>
    <x v="2"/>
    <x v="2"/>
    <x v="0"/>
    <x v="0"/>
  </r>
  <r>
    <n v="48"/>
    <x v="2"/>
    <x v="18"/>
    <x v="0"/>
    <x v="0"/>
    <x v="1"/>
    <x v="0"/>
    <x v="0"/>
    <x v="0"/>
    <x v="0"/>
    <x v="2"/>
    <x v="2"/>
    <x v="3"/>
    <x v="5"/>
    <x v="13"/>
    <x v="19"/>
    <x v="6"/>
    <x v="0"/>
    <x v="2"/>
    <x v="2"/>
    <x v="0"/>
    <x v="0"/>
  </r>
  <r>
    <n v="48"/>
    <x v="2"/>
    <x v="19"/>
    <x v="0"/>
    <x v="0"/>
    <x v="1"/>
    <x v="0"/>
    <x v="0"/>
    <x v="0"/>
    <x v="0"/>
    <x v="2"/>
    <x v="3"/>
    <x v="3"/>
    <x v="4"/>
    <x v="12"/>
    <x v="15"/>
    <x v="6"/>
    <x v="0"/>
    <x v="2"/>
    <x v="2"/>
    <x v="0"/>
    <x v="0"/>
  </r>
  <r>
    <n v="48"/>
    <x v="2"/>
    <x v="20"/>
    <x v="0"/>
    <x v="0"/>
    <x v="1"/>
    <x v="0"/>
    <x v="0"/>
    <x v="0"/>
    <x v="0"/>
    <x v="2"/>
    <x v="3"/>
    <x v="3"/>
    <x v="4"/>
    <x v="13"/>
    <x v="19"/>
    <x v="6"/>
    <x v="0"/>
    <x v="2"/>
    <x v="2"/>
    <x v="0"/>
    <x v="0"/>
  </r>
  <r>
    <n v="48"/>
    <x v="2"/>
    <x v="21"/>
    <x v="0"/>
    <x v="0"/>
    <x v="3"/>
    <x v="0"/>
    <x v="0"/>
    <x v="0"/>
    <x v="0"/>
    <x v="2"/>
    <x v="3"/>
    <x v="3"/>
    <x v="4"/>
    <x v="13"/>
    <x v="19"/>
    <x v="6"/>
    <x v="0"/>
    <x v="2"/>
    <x v="2"/>
    <x v="0"/>
    <x v="0"/>
  </r>
  <r>
    <n v="48"/>
    <x v="2"/>
    <x v="22"/>
    <x v="0"/>
    <x v="0"/>
    <x v="0"/>
    <x v="0"/>
    <x v="0"/>
    <x v="0"/>
    <x v="0"/>
    <x v="2"/>
    <x v="3"/>
    <x v="3"/>
    <x v="4"/>
    <x v="14"/>
    <x v="17"/>
    <x v="6"/>
    <x v="0"/>
    <x v="2"/>
    <x v="2"/>
    <x v="0"/>
    <x v="0"/>
  </r>
  <r>
    <n v="48"/>
    <x v="2"/>
    <x v="23"/>
    <x v="0"/>
    <x v="0"/>
    <x v="2"/>
    <x v="0"/>
    <x v="0"/>
    <x v="0"/>
    <x v="0"/>
    <x v="2"/>
    <x v="3"/>
    <x v="3"/>
    <x v="4"/>
    <x v="14"/>
    <x v="20"/>
    <x v="6"/>
    <x v="0"/>
    <x v="2"/>
    <x v="2"/>
    <x v="0"/>
    <x v="0"/>
  </r>
  <r>
    <n v="48"/>
    <x v="2"/>
    <x v="24"/>
    <x v="0"/>
    <x v="0"/>
    <x v="0"/>
    <x v="0"/>
    <x v="0"/>
    <x v="0"/>
    <x v="0"/>
    <x v="2"/>
    <x v="3"/>
    <x v="3"/>
    <x v="4"/>
    <x v="12"/>
    <x v="20"/>
    <x v="6"/>
    <x v="0"/>
    <x v="2"/>
    <x v="2"/>
    <x v="0"/>
    <x v="0"/>
  </r>
  <r>
    <n v="48"/>
    <x v="2"/>
    <x v="25"/>
    <x v="0"/>
    <x v="0"/>
    <x v="2"/>
    <x v="0"/>
    <x v="0"/>
    <x v="0"/>
    <x v="0"/>
    <x v="2"/>
    <x v="3"/>
    <x v="3"/>
    <x v="4"/>
    <x v="14"/>
    <x v="17"/>
    <x v="6"/>
    <x v="0"/>
    <x v="2"/>
    <x v="2"/>
    <x v="0"/>
    <x v="0"/>
  </r>
  <r>
    <n v="48"/>
    <x v="2"/>
    <x v="26"/>
    <x v="0"/>
    <x v="0"/>
    <x v="4"/>
    <x v="0"/>
    <x v="0"/>
    <x v="0"/>
    <x v="0"/>
    <x v="2"/>
    <x v="3"/>
    <x v="3"/>
    <x v="4"/>
    <x v="12"/>
    <x v="15"/>
    <x v="6"/>
    <x v="0"/>
    <x v="2"/>
    <x v="2"/>
    <x v="0"/>
    <x v="0"/>
  </r>
  <r>
    <n v="48"/>
    <x v="3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48"/>
    <x v="3"/>
    <x v="1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n v="48"/>
    <x v="3"/>
    <x v="2"/>
    <x v="0"/>
    <x v="0"/>
    <x v="3"/>
    <x v="0"/>
    <x v="0"/>
    <x v="0"/>
    <x v="0"/>
    <x v="1"/>
    <x v="4"/>
    <x v="3"/>
    <x v="2"/>
    <x v="6"/>
    <x v="4"/>
    <x v="4"/>
    <x v="2"/>
    <x v="2"/>
    <x v="2"/>
    <x v="0"/>
    <x v="0"/>
  </r>
  <r>
    <n v="48"/>
    <x v="3"/>
    <x v="3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48"/>
    <x v="3"/>
    <x v="4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48"/>
    <x v="3"/>
    <x v="5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48"/>
    <x v="3"/>
    <x v="6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n v="48"/>
    <x v="3"/>
    <x v="7"/>
    <x v="0"/>
    <x v="0"/>
    <x v="4"/>
    <x v="0"/>
    <x v="0"/>
    <x v="0"/>
    <x v="0"/>
    <x v="1"/>
    <x v="4"/>
    <x v="3"/>
    <x v="2"/>
    <x v="9"/>
    <x v="6"/>
    <x v="4"/>
    <x v="2"/>
    <x v="2"/>
    <x v="2"/>
    <x v="0"/>
    <x v="0"/>
  </r>
  <r>
    <n v="48"/>
    <x v="3"/>
    <x v="8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48"/>
    <x v="3"/>
    <x v="9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48"/>
    <x v="3"/>
    <x v="10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48"/>
    <x v="3"/>
    <x v="11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n v="48"/>
    <x v="3"/>
    <x v="12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48"/>
    <x v="3"/>
    <x v="13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48"/>
    <x v="3"/>
    <x v="14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48"/>
    <x v="3"/>
    <x v="15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48"/>
    <x v="3"/>
    <x v="16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48"/>
    <x v="3"/>
    <x v="17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n v="48"/>
    <x v="3"/>
    <x v="18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n v="48"/>
    <x v="3"/>
    <x v="1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48"/>
    <x v="3"/>
    <x v="20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48"/>
    <x v="3"/>
    <x v="21"/>
    <x v="0"/>
    <x v="0"/>
    <x v="3"/>
    <x v="0"/>
    <x v="0"/>
    <x v="0"/>
    <x v="0"/>
    <x v="1"/>
    <x v="4"/>
    <x v="3"/>
    <x v="2"/>
    <x v="5"/>
    <x v="9"/>
    <x v="4"/>
    <x v="1"/>
    <x v="2"/>
    <x v="2"/>
    <x v="0"/>
    <x v="0"/>
  </r>
  <r>
    <n v="48"/>
    <x v="3"/>
    <x v="22"/>
    <x v="0"/>
    <x v="0"/>
    <x v="3"/>
    <x v="0"/>
    <x v="0"/>
    <x v="0"/>
    <x v="0"/>
    <x v="1"/>
    <x v="4"/>
    <x v="3"/>
    <x v="2"/>
    <x v="8"/>
    <x v="5"/>
    <x v="5"/>
    <x v="3"/>
    <x v="2"/>
    <x v="2"/>
    <x v="0"/>
    <x v="0"/>
  </r>
  <r>
    <n v="48"/>
    <x v="3"/>
    <x v="23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n v="48"/>
    <x v="3"/>
    <x v="24"/>
    <x v="0"/>
    <x v="0"/>
    <x v="4"/>
    <x v="0"/>
    <x v="0"/>
    <x v="0"/>
    <x v="0"/>
    <x v="1"/>
    <x v="4"/>
    <x v="3"/>
    <x v="2"/>
    <x v="7"/>
    <x v="4"/>
    <x v="4"/>
    <x v="2"/>
    <x v="2"/>
    <x v="2"/>
    <x v="0"/>
    <x v="0"/>
  </r>
  <r>
    <n v="48"/>
    <x v="3"/>
    <x v="25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49"/>
    <x v="0"/>
    <x v="0"/>
    <x v="0"/>
    <x v="0"/>
    <x v="2"/>
    <x v="0"/>
    <x v="0"/>
    <x v="0"/>
    <x v="0"/>
    <x v="0"/>
    <x v="0"/>
    <x v="0"/>
    <x v="0"/>
    <x v="1"/>
    <x v="1"/>
    <x v="2"/>
    <x v="0"/>
    <x v="3"/>
    <x v="1"/>
    <x v="2"/>
    <x v="0"/>
  </r>
  <r>
    <n v="49"/>
    <x v="0"/>
    <x v="1"/>
    <x v="0"/>
    <x v="0"/>
    <x v="3"/>
    <x v="0"/>
    <x v="0"/>
    <x v="0"/>
    <x v="0"/>
    <x v="0"/>
    <x v="0"/>
    <x v="0"/>
    <x v="0"/>
    <x v="0"/>
    <x v="0"/>
    <x v="1"/>
    <x v="0"/>
    <x v="3"/>
    <x v="1"/>
    <x v="2"/>
    <x v="0"/>
  </r>
  <r>
    <n v="49"/>
    <x v="0"/>
    <x v="2"/>
    <x v="0"/>
    <x v="0"/>
    <x v="0"/>
    <x v="0"/>
    <x v="0"/>
    <x v="0"/>
    <x v="0"/>
    <x v="0"/>
    <x v="0"/>
    <x v="0"/>
    <x v="0"/>
    <x v="0"/>
    <x v="0"/>
    <x v="3"/>
    <x v="0"/>
    <x v="3"/>
    <x v="1"/>
    <x v="2"/>
    <x v="0"/>
  </r>
  <r>
    <n v="49"/>
    <x v="0"/>
    <x v="3"/>
    <x v="0"/>
    <x v="0"/>
    <x v="4"/>
    <x v="0"/>
    <x v="0"/>
    <x v="0"/>
    <x v="0"/>
    <x v="0"/>
    <x v="0"/>
    <x v="0"/>
    <x v="0"/>
    <x v="3"/>
    <x v="1"/>
    <x v="2"/>
    <x v="0"/>
    <x v="3"/>
    <x v="1"/>
    <x v="2"/>
    <x v="0"/>
  </r>
  <r>
    <n v="49"/>
    <x v="0"/>
    <x v="4"/>
    <x v="0"/>
    <x v="0"/>
    <x v="3"/>
    <x v="0"/>
    <x v="0"/>
    <x v="0"/>
    <x v="0"/>
    <x v="0"/>
    <x v="0"/>
    <x v="0"/>
    <x v="0"/>
    <x v="0"/>
    <x v="0"/>
    <x v="2"/>
    <x v="0"/>
    <x v="3"/>
    <x v="1"/>
    <x v="2"/>
    <x v="0"/>
  </r>
  <r>
    <n v="49"/>
    <x v="0"/>
    <x v="5"/>
    <x v="0"/>
    <x v="0"/>
    <x v="2"/>
    <x v="0"/>
    <x v="0"/>
    <x v="0"/>
    <x v="0"/>
    <x v="0"/>
    <x v="0"/>
    <x v="0"/>
    <x v="0"/>
    <x v="0"/>
    <x v="0"/>
    <x v="0"/>
    <x v="0"/>
    <x v="3"/>
    <x v="1"/>
    <x v="2"/>
    <x v="0"/>
  </r>
  <r>
    <n v="49"/>
    <x v="0"/>
    <x v="6"/>
    <x v="0"/>
    <x v="0"/>
    <x v="3"/>
    <x v="0"/>
    <x v="0"/>
    <x v="0"/>
    <x v="0"/>
    <x v="0"/>
    <x v="0"/>
    <x v="0"/>
    <x v="0"/>
    <x v="0"/>
    <x v="0"/>
    <x v="0"/>
    <x v="0"/>
    <x v="3"/>
    <x v="1"/>
    <x v="2"/>
    <x v="0"/>
  </r>
  <r>
    <n v="49"/>
    <x v="0"/>
    <x v="7"/>
    <x v="0"/>
    <x v="0"/>
    <x v="4"/>
    <x v="0"/>
    <x v="0"/>
    <x v="0"/>
    <x v="0"/>
    <x v="0"/>
    <x v="1"/>
    <x v="2"/>
    <x v="1"/>
    <x v="1"/>
    <x v="1"/>
    <x v="2"/>
    <x v="0"/>
    <x v="3"/>
    <x v="0"/>
    <x v="0"/>
    <x v="0"/>
  </r>
  <r>
    <n v="49"/>
    <x v="0"/>
    <x v="8"/>
    <x v="0"/>
    <x v="0"/>
    <x v="4"/>
    <x v="0"/>
    <x v="0"/>
    <x v="0"/>
    <x v="0"/>
    <x v="0"/>
    <x v="1"/>
    <x v="2"/>
    <x v="1"/>
    <x v="3"/>
    <x v="1"/>
    <x v="2"/>
    <x v="0"/>
    <x v="3"/>
    <x v="0"/>
    <x v="0"/>
    <x v="0"/>
  </r>
  <r>
    <n v="49"/>
    <x v="0"/>
    <x v="9"/>
    <x v="0"/>
    <x v="0"/>
    <x v="2"/>
    <x v="0"/>
    <x v="0"/>
    <x v="0"/>
    <x v="0"/>
    <x v="0"/>
    <x v="1"/>
    <x v="2"/>
    <x v="1"/>
    <x v="0"/>
    <x v="1"/>
    <x v="3"/>
    <x v="0"/>
    <x v="3"/>
    <x v="0"/>
    <x v="0"/>
    <x v="0"/>
  </r>
  <r>
    <n v="49"/>
    <x v="0"/>
    <x v="10"/>
    <x v="0"/>
    <x v="0"/>
    <x v="4"/>
    <x v="0"/>
    <x v="0"/>
    <x v="0"/>
    <x v="0"/>
    <x v="0"/>
    <x v="1"/>
    <x v="2"/>
    <x v="1"/>
    <x v="0"/>
    <x v="1"/>
    <x v="3"/>
    <x v="0"/>
    <x v="3"/>
    <x v="0"/>
    <x v="0"/>
    <x v="0"/>
  </r>
  <r>
    <n v="49"/>
    <x v="0"/>
    <x v="11"/>
    <x v="0"/>
    <x v="0"/>
    <x v="2"/>
    <x v="0"/>
    <x v="0"/>
    <x v="0"/>
    <x v="0"/>
    <x v="0"/>
    <x v="1"/>
    <x v="2"/>
    <x v="1"/>
    <x v="0"/>
    <x v="0"/>
    <x v="2"/>
    <x v="0"/>
    <x v="3"/>
    <x v="0"/>
    <x v="0"/>
    <x v="0"/>
  </r>
  <r>
    <n v="49"/>
    <x v="0"/>
    <x v="12"/>
    <x v="0"/>
    <x v="0"/>
    <x v="0"/>
    <x v="0"/>
    <x v="0"/>
    <x v="0"/>
    <x v="0"/>
    <x v="0"/>
    <x v="2"/>
    <x v="2"/>
    <x v="11"/>
    <x v="1"/>
    <x v="1"/>
    <x v="2"/>
    <x v="0"/>
    <x v="3"/>
    <x v="3"/>
    <x v="0"/>
    <x v="0"/>
  </r>
  <r>
    <n v="49"/>
    <x v="0"/>
    <x v="13"/>
    <x v="0"/>
    <x v="0"/>
    <x v="1"/>
    <x v="0"/>
    <x v="0"/>
    <x v="0"/>
    <x v="0"/>
    <x v="0"/>
    <x v="2"/>
    <x v="2"/>
    <x v="11"/>
    <x v="0"/>
    <x v="0"/>
    <x v="2"/>
    <x v="0"/>
    <x v="3"/>
    <x v="3"/>
    <x v="0"/>
    <x v="0"/>
  </r>
  <r>
    <n v="49"/>
    <x v="0"/>
    <x v="14"/>
    <x v="0"/>
    <x v="0"/>
    <x v="0"/>
    <x v="0"/>
    <x v="0"/>
    <x v="0"/>
    <x v="0"/>
    <x v="0"/>
    <x v="2"/>
    <x v="2"/>
    <x v="11"/>
    <x v="0"/>
    <x v="0"/>
    <x v="3"/>
    <x v="0"/>
    <x v="3"/>
    <x v="3"/>
    <x v="0"/>
    <x v="0"/>
  </r>
  <r>
    <n v="49"/>
    <x v="0"/>
    <x v="15"/>
    <x v="0"/>
    <x v="0"/>
    <x v="3"/>
    <x v="0"/>
    <x v="0"/>
    <x v="0"/>
    <x v="0"/>
    <x v="0"/>
    <x v="2"/>
    <x v="2"/>
    <x v="11"/>
    <x v="0"/>
    <x v="0"/>
    <x v="0"/>
    <x v="0"/>
    <x v="3"/>
    <x v="3"/>
    <x v="0"/>
    <x v="0"/>
  </r>
  <r>
    <n v="49"/>
    <x v="0"/>
    <x v="16"/>
    <x v="0"/>
    <x v="0"/>
    <x v="2"/>
    <x v="0"/>
    <x v="0"/>
    <x v="0"/>
    <x v="0"/>
    <x v="0"/>
    <x v="2"/>
    <x v="2"/>
    <x v="11"/>
    <x v="0"/>
    <x v="1"/>
    <x v="3"/>
    <x v="0"/>
    <x v="3"/>
    <x v="3"/>
    <x v="0"/>
    <x v="0"/>
  </r>
  <r>
    <n v="49"/>
    <x v="0"/>
    <x v="17"/>
    <x v="0"/>
    <x v="0"/>
    <x v="4"/>
    <x v="0"/>
    <x v="0"/>
    <x v="0"/>
    <x v="0"/>
    <x v="0"/>
    <x v="3"/>
    <x v="0"/>
    <x v="0"/>
    <x v="0"/>
    <x v="1"/>
    <x v="2"/>
    <x v="0"/>
    <x v="3"/>
    <x v="0"/>
    <x v="0"/>
    <x v="0"/>
  </r>
  <r>
    <n v="49"/>
    <x v="0"/>
    <x v="18"/>
    <x v="0"/>
    <x v="0"/>
    <x v="2"/>
    <x v="0"/>
    <x v="0"/>
    <x v="0"/>
    <x v="0"/>
    <x v="0"/>
    <x v="3"/>
    <x v="0"/>
    <x v="0"/>
    <x v="0"/>
    <x v="1"/>
    <x v="3"/>
    <x v="0"/>
    <x v="3"/>
    <x v="0"/>
    <x v="0"/>
    <x v="0"/>
  </r>
  <r>
    <n v="49"/>
    <x v="0"/>
    <x v="19"/>
    <x v="0"/>
    <x v="0"/>
    <x v="4"/>
    <x v="0"/>
    <x v="0"/>
    <x v="0"/>
    <x v="0"/>
    <x v="0"/>
    <x v="3"/>
    <x v="0"/>
    <x v="0"/>
    <x v="0"/>
    <x v="0"/>
    <x v="2"/>
    <x v="0"/>
    <x v="3"/>
    <x v="0"/>
    <x v="0"/>
    <x v="0"/>
  </r>
  <r>
    <n v="49"/>
    <x v="0"/>
    <x v="20"/>
    <x v="0"/>
    <x v="0"/>
    <x v="3"/>
    <x v="0"/>
    <x v="0"/>
    <x v="0"/>
    <x v="0"/>
    <x v="0"/>
    <x v="3"/>
    <x v="0"/>
    <x v="0"/>
    <x v="0"/>
    <x v="0"/>
    <x v="2"/>
    <x v="0"/>
    <x v="3"/>
    <x v="0"/>
    <x v="0"/>
    <x v="0"/>
  </r>
  <r>
    <n v="49"/>
    <x v="0"/>
    <x v="21"/>
    <x v="0"/>
    <x v="0"/>
    <x v="1"/>
    <x v="0"/>
    <x v="0"/>
    <x v="0"/>
    <x v="0"/>
    <x v="0"/>
    <x v="3"/>
    <x v="0"/>
    <x v="0"/>
    <x v="0"/>
    <x v="1"/>
    <x v="0"/>
    <x v="0"/>
    <x v="3"/>
    <x v="0"/>
    <x v="0"/>
    <x v="0"/>
  </r>
  <r>
    <n v="49"/>
    <x v="1"/>
    <x v="0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49"/>
    <x v="1"/>
    <x v="1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49"/>
    <x v="1"/>
    <x v="2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49"/>
    <x v="1"/>
    <x v="3"/>
    <x v="0"/>
    <x v="0"/>
    <x v="4"/>
    <x v="0"/>
    <x v="0"/>
    <x v="0"/>
    <x v="0"/>
    <x v="1"/>
    <x v="4"/>
    <x v="3"/>
    <x v="2"/>
    <x v="8"/>
    <x v="11"/>
    <x v="5"/>
    <x v="3"/>
    <x v="2"/>
    <x v="2"/>
    <x v="0"/>
    <x v="0"/>
  </r>
  <r>
    <n v="49"/>
    <x v="1"/>
    <x v="4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49"/>
    <x v="1"/>
    <x v="5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n v="49"/>
    <x v="1"/>
    <x v="6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49"/>
    <x v="1"/>
    <x v="7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49"/>
    <x v="1"/>
    <x v="8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49"/>
    <x v="1"/>
    <x v="9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n v="49"/>
    <x v="1"/>
    <x v="10"/>
    <x v="0"/>
    <x v="0"/>
    <x v="1"/>
    <x v="0"/>
    <x v="0"/>
    <x v="0"/>
    <x v="0"/>
    <x v="1"/>
    <x v="4"/>
    <x v="3"/>
    <x v="2"/>
    <x v="8"/>
    <x v="11"/>
    <x v="5"/>
    <x v="0"/>
    <x v="2"/>
    <x v="2"/>
    <x v="0"/>
    <x v="0"/>
  </r>
  <r>
    <n v="49"/>
    <x v="1"/>
    <x v="11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49"/>
    <x v="1"/>
    <x v="12"/>
    <x v="0"/>
    <x v="0"/>
    <x v="2"/>
    <x v="0"/>
    <x v="0"/>
    <x v="0"/>
    <x v="0"/>
    <x v="1"/>
    <x v="4"/>
    <x v="3"/>
    <x v="2"/>
    <x v="7"/>
    <x v="4"/>
    <x v="4"/>
    <x v="3"/>
    <x v="2"/>
    <x v="2"/>
    <x v="0"/>
    <x v="0"/>
  </r>
  <r>
    <n v="49"/>
    <x v="1"/>
    <x v="13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49"/>
    <x v="1"/>
    <x v="14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n v="49"/>
    <x v="1"/>
    <x v="15"/>
    <x v="0"/>
    <x v="0"/>
    <x v="3"/>
    <x v="0"/>
    <x v="0"/>
    <x v="0"/>
    <x v="0"/>
    <x v="1"/>
    <x v="4"/>
    <x v="3"/>
    <x v="2"/>
    <x v="6"/>
    <x v="4"/>
    <x v="5"/>
    <x v="4"/>
    <x v="2"/>
    <x v="2"/>
    <x v="0"/>
    <x v="0"/>
  </r>
  <r>
    <n v="49"/>
    <x v="1"/>
    <x v="16"/>
    <x v="0"/>
    <x v="0"/>
    <x v="0"/>
    <x v="0"/>
    <x v="0"/>
    <x v="0"/>
    <x v="0"/>
    <x v="1"/>
    <x v="4"/>
    <x v="3"/>
    <x v="2"/>
    <x v="9"/>
    <x v="14"/>
    <x v="4"/>
    <x v="4"/>
    <x v="2"/>
    <x v="2"/>
    <x v="0"/>
    <x v="0"/>
  </r>
  <r>
    <n v="49"/>
    <x v="1"/>
    <x v="1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49"/>
    <x v="1"/>
    <x v="18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49"/>
    <x v="1"/>
    <x v="19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49"/>
    <x v="1"/>
    <x v="20"/>
    <x v="0"/>
    <x v="0"/>
    <x v="4"/>
    <x v="0"/>
    <x v="0"/>
    <x v="0"/>
    <x v="0"/>
    <x v="1"/>
    <x v="4"/>
    <x v="3"/>
    <x v="2"/>
    <x v="6"/>
    <x v="4"/>
    <x v="5"/>
    <x v="1"/>
    <x v="2"/>
    <x v="2"/>
    <x v="0"/>
    <x v="0"/>
  </r>
  <r>
    <n v="49"/>
    <x v="1"/>
    <x v="21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49"/>
    <x v="1"/>
    <x v="22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49"/>
    <x v="1"/>
    <x v="23"/>
    <x v="0"/>
    <x v="0"/>
    <x v="0"/>
    <x v="0"/>
    <x v="0"/>
    <x v="0"/>
    <x v="0"/>
    <x v="1"/>
    <x v="4"/>
    <x v="3"/>
    <x v="2"/>
    <x v="5"/>
    <x v="9"/>
    <x v="4"/>
    <x v="0"/>
    <x v="2"/>
    <x v="2"/>
    <x v="0"/>
    <x v="0"/>
  </r>
  <r>
    <n v="49"/>
    <x v="1"/>
    <x v="24"/>
    <x v="0"/>
    <x v="0"/>
    <x v="1"/>
    <x v="0"/>
    <x v="0"/>
    <x v="0"/>
    <x v="0"/>
    <x v="1"/>
    <x v="4"/>
    <x v="3"/>
    <x v="2"/>
    <x v="9"/>
    <x v="6"/>
    <x v="4"/>
    <x v="0"/>
    <x v="2"/>
    <x v="2"/>
    <x v="0"/>
    <x v="0"/>
  </r>
  <r>
    <n v="49"/>
    <x v="1"/>
    <x v="25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n v="49"/>
    <x v="2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n v="49"/>
    <x v="2"/>
    <x v="1"/>
    <x v="0"/>
    <x v="0"/>
    <x v="3"/>
    <x v="0"/>
    <x v="0"/>
    <x v="0"/>
    <x v="0"/>
    <x v="2"/>
    <x v="0"/>
    <x v="3"/>
    <x v="5"/>
    <x v="12"/>
    <x v="20"/>
    <x v="6"/>
    <x v="0"/>
    <x v="2"/>
    <x v="2"/>
    <x v="0"/>
    <x v="0"/>
  </r>
  <r>
    <n v="49"/>
    <x v="2"/>
    <x v="2"/>
    <x v="0"/>
    <x v="0"/>
    <x v="2"/>
    <x v="0"/>
    <x v="0"/>
    <x v="0"/>
    <x v="0"/>
    <x v="2"/>
    <x v="0"/>
    <x v="3"/>
    <x v="5"/>
    <x v="13"/>
    <x v="16"/>
    <x v="6"/>
    <x v="0"/>
    <x v="2"/>
    <x v="2"/>
    <x v="0"/>
    <x v="0"/>
  </r>
  <r>
    <n v="49"/>
    <x v="2"/>
    <x v="3"/>
    <x v="0"/>
    <x v="0"/>
    <x v="4"/>
    <x v="0"/>
    <x v="0"/>
    <x v="0"/>
    <x v="0"/>
    <x v="2"/>
    <x v="0"/>
    <x v="3"/>
    <x v="5"/>
    <x v="12"/>
    <x v="24"/>
    <x v="6"/>
    <x v="0"/>
    <x v="2"/>
    <x v="2"/>
    <x v="0"/>
    <x v="0"/>
  </r>
  <r>
    <n v="49"/>
    <x v="2"/>
    <x v="4"/>
    <x v="0"/>
    <x v="0"/>
    <x v="1"/>
    <x v="0"/>
    <x v="0"/>
    <x v="0"/>
    <x v="0"/>
    <x v="2"/>
    <x v="0"/>
    <x v="3"/>
    <x v="5"/>
    <x v="14"/>
    <x v="17"/>
    <x v="6"/>
    <x v="0"/>
    <x v="2"/>
    <x v="2"/>
    <x v="0"/>
    <x v="0"/>
  </r>
  <r>
    <n v="49"/>
    <x v="2"/>
    <x v="5"/>
    <x v="0"/>
    <x v="0"/>
    <x v="2"/>
    <x v="0"/>
    <x v="0"/>
    <x v="0"/>
    <x v="0"/>
    <x v="2"/>
    <x v="0"/>
    <x v="3"/>
    <x v="5"/>
    <x v="14"/>
    <x v="17"/>
    <x v="6"/>
    <x v="0"/>
    <x v="2"/>
    <x v="2"/>
    <x v="0"/>
    <x v="0"/>
  </r>
  <r>
    <n v="49"/>
    <x v="2"/>
    <x v="6"/>
    <x v="0"/>
    <x v="0"/>
    <x v="0"/>
    <x v="0"/>
    <x v="0"/>
    <x v="0"/>
    <x v="0"/>
    <x v="2"/>
    <x v="1"/>
    <x v="3"/>
    <x v="3"/>
    <x v="12"/>
    <x v="15"/>
    <x v="6"/>
    <x v="0"/>
    <x v="2"/>
    <x v="2"/>
    <x v="0"/>
    <x v="0"/>
  </r>
  <r>
    <n v="49"/>
    <x v="2"/>
    <x v="7"/>
    <x v="0"/>
    <x v="0"/>
    <x v="2"/>
    <x v="0"/>
    <x v="0"/>
    <x v="0"/>
    <x v="0"/>
    <x v="2"/>
    <x v="1"/>
    <x v="3"/>
    <x v="3"/>
    <x v="12"/>
    <x v="19"/>
    <x v="6"/>
    <x v="0"/>
    <x v="2"/>
    <x v="2"/>
    <x v="0"/>
    <x v="0"/>
  </r>
  <r>
    <n v="49"/>
    <x v="2"/>
    <x v="8"/>
    <x v="0"/>
    <x v="0"/>
    <x v="2"/>
    <x v="0"/>
    <x v="0"/>
    <x v="0"/>
    <x v="0"/>
    <x v="2"/>
    <x v="1"/>
    <x v="3"/>
    <x v="3"/>
    <x v="14"/>
    <x v="17"/>
    <x v="6"/>
    <x v="0"/>
    <x v="2"/>
    <x v="2"/>
    <x v="0"/>
    <x v="0"/>
  </r>
  <r>
    <n v="49"/>
    <x v="2"/>
    <x v="9"/>
    <x v="0"/>
    <x v="0"/>
    <x v="2"/>
    <x v="0"/>
    <x v="0"/>
    <x v="0"/>
    <x v="0"/>
    <x v="2"/>
    <x v="1"/>
    <x v="3"/>
    <x v="3"/>
    <x v="12"/>
    <x v="15"/>
    <x v="6"/>
    <x v="0"/>
    <x v="2"/>
    <x v="2"/>
    <x v="0"/>
    <x v="0"/>
  </r>
  <r>
    <n v="49"/>
    <x v="2"/>
    <x v="10"/>
    <x v="0"/>
    <x v="0"/>
    <x v="3"/>
    <x v="0"/>
    <x v="0"/>
    <x v="0"/>
    <x v="0"/>
    <x v="2"/>
    <x v="1"/>
    <x v="3"/>
    <x v="3"/>
    <x v="12"/>
    <x v="19"/>
    <x v="6"/>
    <x v="0"/>
    <x v="2"/>
    <x v="2"/>
    <x v="0"/>
    <x v="0"/>
  </r>
  <r>
    <n v="49"/>
    <x v="2"/>
    <x v="11"/>
    <x v="0"/>
    <x v="0"/>
    <x v="4"/>
    <x v="0"/>
    <x v="0"/>
    <x v="0"/>
    <x v="0"/>
    <x v="2"/>
    <x v="1"/>
    <x v="3"/>
    <x v="3"/>
    <x v="14"/>
    <x v="17"/>
    <x v="6"/>
    <x v="0"/>
    <x v="2"/>
    <x v="2"/>
    <x v="0"/>
    <x v="0"/>
  </r>
  <r>
    <n v="49"/>
    <x v="2"/>
    <x v="12"/>
    <x v="0"/>
    <x v="0"/>
    <x v="1"/>
    <x v="0"/>
    <x v="0"/>
    <x v="0"/>
    <x v="0"/>
    <x v="2"/>
    <x v="1"/>
    <x v="3"/>
    <x v="3"/>
    <x v="13"/>
    <x v="21"/>
    <x v="6"/>
    <x v="0"/>
    <x v="2"/>
    <x v="2"/>
    <x v="0"/>
    <x v="0"/>
  </r>
  <r>
    <n v="49"/>
    <x v="2"/>
    <x v="13"/>
    <x v="0"/>
    <x v="0"/>
    <x v="0"/>
    <x v="0"/>
    <x v="0"/>
    <x v="0"/>
    <x v="0"/>
    <x v="2"/>
    <x v="2"/>
    <x v="3"/>
    <x v="6"/>
    <x v="12"/>
    <x v="15"/>
    <x v="6"/>
    <x v="0"/>
    <x v="2"/>
    <x v="2"/>
    <x v="0"/>
    <x v="0"/>
  </r>
  <r>
    <n v="49"/>
    <x v="2"/>
    <x v="14"/>
    <x v="0"/>
    <x v="0"/>
    <x v="2"/>
    <x v="0"/>
    <x v="0"/>
    <x v="0"/>
    <x v="0"/>
    <x v="2"/>
    <x v="2"/>
    <x v="3"/>
    <x v="6"/>
    <x v="14"/>
    <x v="17"/>
    <x v="6"/>
    <x v="0"/>
    <x v="2"/>
    <x v="2"/>
    <x v="0"/>
    <x v="0"/>
  </r>
  <r>
    <n v="49"/>
    <x v="2"/>
    <x v="15"/>
    <x v="0"/>
    <x v="0"/>
    <x v="0"/>
    <x v="0"/>
    <x v="0"/>
    <x v="0"/>
    <x v="0"/>
    <x v="2"/>
    <x v="2"/>
    <x v="3"/>
    <x v="6"/>
    <x v="13"/>
    <x v="20"/>
    <x v="6"/>
    <x v="0"/>
    <x v="2"/>
    <x v="2"/>
    <x v="0"/>
    <x v="0"/>
  </r>
  <r>
    <n v="49"/>
    <x v="2"/>
    <x v="16"/>
    <x v="0"/>
    <x v="0"/>
    <x v="4"/>
    <x v="0"/>
    <x v="0"/>
    <x v="0"/>
    <x v="0"/>
    <x v="2"/>
    <x v="2"/>
    <x v="3"/>
    <x v="6"/>
    <x v="12"/>
    <x v="19"/>
    <x v="6"/>
    <x v="0"/>
    <x v="2"/>
    <x v="2"/>
    <x v="0"/>
    <x v="0"/>
  </r>
  <r>
    <n v="49"/>
    <x v="2"/>
    <x v="17"/>
    <x v="0"/>
    <x v="0"/>
    <x v="3"/>
    <x v="0"/>
    <x v="0"/>
    <x v="0"/>
    <x v="0"/>
    <x v="2"/>
    <x v="2"/>
    <x v="3"/>
    <x v="6"/>
    <x v="13"/>
    <x v="24"/>
    <x v="6"/>
    <x v="0"/>
    <x v="2"/>
    <x v="2"/>
    <x v="0"/>
    <x v="0"/>
  </r>
  <r>
    <n v="49"/>
    <x v="2"/>
    <x v="18"/>
    <x v="0"/>
    <x v="0"/>
    <x v="3"/>
    <x v="0"/>
    <x v="0"/>
    <x v="0"/>
    <x v="0"/>
    <x v="2"/>
    <x v="2"/>
    <x v="3"/>
    <x v="6"/>
    <x v="13"/>
    <x v="20"/>
    <x v="6"/>
    <x v="0"/>
    <x v="2"/>
    <x v="2"/>
    <x v="0"/>
    <x v="0"/>
  </r>
  <r>
    <n v="49"/>
    <x v="2"/>
    <x v="19"/>
    <x v="0"/>
    <x v="0"/>
    <x v="1"/>
    <x v="0"/>
    <x v="0"/>
    <x v="0"/>
    <x v="0"/>
    <x v="2"/>
    <x v="2"/>
    <x v="3"/>
    <x v="6"/>
    <x v="12"/>
    <x v="19"/>
    <x v="6"/>
    <x v="0"/>
    <x v="2"/>
    <x v="2"/>
    <x v="0"/>
    <x v="0"/>
  </r>
  <r>
    <n v="49"/>
    <x v="2"/>
    <x v="20"/>
    <x v="0"/>
    <x v="0"/>
    <x v="0"/>
    <x v="0"/>
    <x v="0"/>
    <x v="0"/>
    <x v="0"/>
    <x v="2"/>
    <x v="3"/>
    <x v="3"/>
    <x v="4"/>
    <x v="12"/>
    <x v="15"/>
    <x v="6"/>
    <x v="0"/>
    <x v="2"/>
    <x v="2"/>
    <x v="0"/>
    <x v="0"/>
  </r>
  <r>
    <n v="49"/>
    <x v="2"/>
    <x v="21"/>
    <x v="0"/>
    <x v="0"/>
    <x v="4"/>
    <x v="0"/>
    <x v="0"/>
    <x v="0"/>
    <x v="0"/>
    <x v="2"/>
    <x v="3"/>
    <x v="3"/>
    <x v="4"/>
    <x v="12"/>
    <x v="20"/>
    <x v="6"/>
    <x v="0"/>
    <x v="2"/>
    <x v="2"/>
    <x v="0"/>
    <x v="0"/>
  </r>
  <r>
    <n v="49"/>
    <x v="2"/>
    <x v="22"/>
    <x v="0"/>
    <x v="0"/>
    <x v="4"/>
    <x v="0"/>
    <x v="0"/>
    <x v="0"/>
    <x v="0"/>
    <x v="2"/>
    <x v="3"/>
    <x v="3"/>
    <x v="4"/>
    <x v="12"/>
    <x v="16"/>
    <x v="6"/>
    <x v="0"/>
    <x v="2"/>
    <x v="2"/>
    <x v="0"/>
    <x v="0"/>
  </r>
  <r>
    <n v="49"/>
    <x v="2"/>
    <x v="23"/>
    <x v="0"/>
    <x v="0"/>
    <x v="3"/>
    <x v="0"/>
    <x v="0"/>
    <x v="0"/>
    <x v="0"/>
    <x v="2"/>
    <x v="3"/>
    <x v="3"/>
    <x v="4"/>
    <x v="12"/>
    <x v="20"/>
    <x v="6"/>
    <x v="0"/>
    <x v="2"/>
    <x v="2"/>
    <x v="0"/>
    <x v="0"/>
  </r>
  <r>
    <n v="49"/>
    <x v="2"/>
    <x v="24"/>
    <x v="0"/>
    <x v="0"/>
    <x v="3"/>
    <x v="0"/>
    <x v="0"/>
    <x v="0"/>
    <x v="0"/>
    <x v="2"/>
    <x v="3"/>
    <x v="3"/>
    <x v="4"/>
    <x v="12"/>
    <x v="19"/>
    <x v="6"/>
    <x v="0"/>
    <x v="2"/>
    <x v="2"/>
    <x v="0"/>
    <x v="0"/>
  </r>
  <r>
    <n v="49"/>
    <x v="2"/>
    <x v="25"/>
    <x v="0"/>
    <x v="0"/>
    <x v="2"/>
    <x v="0"/>
    <x v="0"/>
    <x v="0"/>
    <x v="0"/>
    <x v="2"/>
    <x v="3"/>
    <x v="3"/>
    <x v="4"/>
    <x v="12"/>
    <x v="18"/>
    <x v="6"/>
    <x v="0"/>
    <x v="2"/>
    <x v="2"/>
    <x v="0"/>
    <x v="0"/>
  </r>
  <r>
    <n v="49"/>
    <x v="2"/>
    <x v="26"/>
    <x v="0"/>
    <x v="0"/>
    <x v="0"/>
    <x v="0"/>
    <x v="0"/>
    <x v="0"/>
    <x v="0"/>
    <x v="2"/>
    <x v="3"/>
    <x v="3"/>
    <x v="4"/>
    <x v="12"/>
    <x v="19"/>
    <x v="6"/>
    <x v="0"/>
    <x v="2"/>
    <x v="2"/>
    <x v="0"/>
    <x v="0"/>
  </r>
  <r>
    <n v="49"/>
    <x v="3"/>
    <x v="0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49"/>
    <x v="3"/>
    <x v="1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n v="49"/>
    <x v="3"/>
    <x v="2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49"/>
    <x v="3"/>
    <x v="3"/>
    <x v="0"/>
    <x v="0"/>
    <x v="2"/>
    <x v="0"/>
    <x v="0"/>
    <x v="0"/>
    <x v="0"/>
    <x v="1"/>
    <x v="4"/>
    <x v="3"/>
    <x v="2"/>
    <x v="8"/>
    <x v="11"/>
    <x v="5"/>
    <x v="0"/>
    <x v="2"/>
    <x v="2"/>
    <x v="0"/>
    <x v="0"/>
  </r>
  <r>
    <n v="49"/>
    <x v="3"/>
    <x v="4"/>
    <x v="0"/>
    <x v="0"/>
    <x v="1"/>
    <x v="0"/>
    <x v="0"/>
    <x v="0"/>
    <x v="0"/>
    <x v="1"/>
    <x v="4"/>
    <x v="3"/>
    <x v="2"/>
    <x v="6"/>
    <x v="4"/>
    <x v="4"/>
    <x v="4"/>
    <x v="2"/>
    <x v="2"/>
    <x v="0"/>
    <x v="0"/>
  </r>
  <r>
    <n v="49"/>
    <x v="3"/>
    <x v="5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49"/>
    <x v="3"/>
    <x v="6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49"/>
    <x v="3"/>
    <x v="7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49"/>
    <x v="3"/>
    <x v="8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49"/>
    <x v="3"/>
    <x v="9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49"/>
    <x v="3"/>
    <x v="1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49"/>
    <x v="3"/>
    <x v="11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n v="49"/>
    <x v="3"/>
    <x v="12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n v="49"/>
    <x v="3"/>
    <x v="13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49"/>
    <x v="3"/>
    <x v="14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49"/>
    <x v="3"/>
    <x v="15"/>
    <x v="0"/>
    <x v="0"/>
    <x v="0"/>
    <x v="0"/>
    <x v="0"/>
    <x v="0"/>
    <x v="0"/>
    <x v="1"/>
    <x v="4"/>
    <x v="3"/>
    <x v="2"/>
    <x v="9"/>
    <x v="14"/>
    <x v="4"/>
    <x v="4"/>
    <x v="2"/>
    <x v="2"/>
    <x v="0"/>
    <x v="0"/>
  </r>
  <r>
    <n v="49"/>
    <x v="3"/>
    <x v="16"/>
    <x v="0"/>
    <x v="0"/>
    <x v="0"/>
    <x v="0"/>
    <x v="0"/>
    <x v="0"/>
    <x v="0"/>
    <x v="1"/>
    <x v="4"/>
    <x v="3"/>
    <x v="2"/>
    <x v="5"/>
    <x v="9"/>
    <x v="4"/>
    <x v="3"/>
    <x v="2"/>
    <x v="2"/>
    <x v="0"/>
    <x v="0"/>
  </r>
  <r>
    <n v="49"/>
    <x v="3"/>
    <x v="17"/>
    <x v="0"/>
    <x v="0"/>
    <x v="3"/>
    <x v="0"/>
    <x v="0"/>
    <x v="0"/>
    <x v="0"/>
    <x v="1"/>
    <x v="4"/>
    <x v="3"/>
    <x v="2"/>
    <x v="9"/>
    <x v="6"/>
    <x v="4"/>
    <x v="0"/>
    <x v="2"/>
    <x v="2"/>
    <x v="0"/>
    <x v="0"/>
  </r>
  <r>
    <n v="49"/>
    <x v="3"/>
    <x v="18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49"/>
    <x v="3"/>
    <x v="19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49"/>
    <x v="3"/>
    <x v="20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49"/>
    <x v="3"/>
    <x v="21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n v="49"/>
    <x v="3"/>
    <x v="22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49"/>
    <x v="3"/>
    <x v="23"/>
    <x v="0"/>
    <x v="0"/>
    <x v="0"/>
    <x v="0"/>
    <x v="0"/>
    <x v="0"/>
    <x v="0"/>
    <x v="1"/>
    <x v="4"/>
    <x v="3"/>
    <x v="2"/>
    <x v="5"/>
    <x v="3"/>
    <x v="4"/>
    <x v="4"/>
    <x v="2"/>
    <x v="2"/>
    <x v="0"/>
    <x v="0"/>
  </r>
  <r>
    <n v="49"/>
    <x v="3"/>
    <x v="24"/>
    <x v="0"/>
    <x v="0"/>
    <x v="4"/>
    <x v="0"/>
    <x v="0"/>
    <x v="0"/>
    <x v="0"/>
    <x v="1"/>
    <x v="4"/>
    <x v="3"/>
    <x v="2"/>
    <x v="11"/>
    <x v="4"/>
    <x v="5"/>
    <x v="3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50"/>
    <x v="0"/>
    <x v="0"/>
    <x v="0"/>
    <x v="0"/>
    <x v="1"/>
    <x v="0"/>
    <x v="0"/>
    <x v="0"/>
    <x v="0"/>
    <x v="2"/>
    <x v="0"/>
    <x v="3"/>
    <x v="3"/>
    <x v="12"/>
    <x v="15"/>
    <x v="6"/>
    <x v="0"/>
    <x v="2"/>
    <x v="2"/>
    <x v="0"/>
    <x v="0"/>
  </r>
  <r>
    <n v="50"/>
    <x v="0"/>
    <x v="1"/>
    <x v="0"/>
    <x v="0"/>
    <x v="3"/>
    <x v="0"/>
    <x v="0"/>
    <x v="0"/>
    <x v="0"/>
    <x v="2"/>
    <x v="0"/>
    <x v="3"/>
    <x v="3"/>
    <x v="13"/>
    <x v="24"/>
    <x v="6"/>
    <x v="0"/>
    <x v="2"/>
    <x v="2"/>
    <x v="0"/>
    <x v="0"/>
  </r>
  <r>
    <n v="50"/>
    <x v="0"/>
    <x v="2"/>
    <x v="0"/>
    <x v="0"/>
    <x v="1"/>
    <x v="0"/>
    <x v="0"/>
    <x v="0"/>
    <x v="0"/>
    <x v="2"/>
    <x v="0"/>
    <x v="3"/>
    <x v="3"/>
    <x v="13"/>
    <x v="21"/>
    <x v="6"/>
    <x v="0"/>
    <x v="2"/>
    <x v="2"/>
    <x v="0"/>
    <x v="0"/>
  </r>
  <r>
    <n v="50"/>
    <x v="0"/>
    <x v="3"/>
    <x v="0"/>
    <x v="0"/>
    <x v="4"/>
    <x v="0"/>
    <x v="0"/>
    <x v="0"/>
    <x v="0"/>
    <x v="2"/>
    <x v="0"/>
    <x v="3"/>
    <x v="3"/>
    <x v="14"/>
    <x v="17"/>
    <x v="6"/>
    <x v="0"/>
    <x v="2"/>
    <x v="2"/>
    <x v="0"/>
    <x v="0"/>
  </r>
  <r>
    <n v="50"/>
    <x v="0"/>
    <x v="4"/>
    <x v="0"/>
    <x v="0"/>
    <x v="3"/>
    <x v="0"/>
    <x v="0"/>
    <x v="0"/>
    <x v="0"/>
    <x v="2"/>
    <x v="0"/>
    <x v="3"/>
    <x v="3"/>
    <x v="12"/>
    <x v="24"/>
    <x v="6"/>
    <x v="0"/>
    <x v="2"/>
    <x v="2"/>
    <x v="0"/>
    <x v="0"/>
  </r>
  <r>
    <n v="50"/>
    <x v="0"/>
    <x v="5"/>
    <x v="0"/>
    <x v="0"/>
    <x v="0"/>
    <x v="0"/>
    <x v="0"/>
    <x v="0"/>
    <x v="0"/>
    <x v="2"/>
    <x v="1"/>
    <x v="3"/>
    <x v="5"/>
    <x v="12"/>
    <x v="15"/>
    <x v="6"/>
    <x v="0"/>
    <x v="2"/>
    <x v="2"/>
    <x v="0"/>
    <x v="0"/>
  </r>
  <r>
    <n v="50"/>
    <x v="0"/>
    <x v="6"/>
    <x v="0"/>
    <x v="0"/>
    <x v="3"/>
    <x v="0"/>
    <x v="0"/>
    <x v="0"/>
    <x v="0"/>
    <x v="2"/>
    <x v="1"/>
    <x v="3"/>
    <x v="5"/>
    <x v="13"/>
    <x v="21"/>
    <x v="6"/>
    <x v="0"/>
    <x v="2"/>
    <x v="2"/>
    <x v="0"/>
    <x v="0"/>
  </r>
  <r>
    <n v="50"/>
    <x v="0"/>
    <x v="7"/>
    <x v="0"/>
    <x v="0"/>
    <x v="0"/>
    <x v="0"/>
    <x v="0"/>
    <x v="0"/>
    <x v="0"/>
    <x v="2"/>
    <x v="1"/>
    <x v="3"/>
    <x v="5"/>
    <x v="12"/>
    <x v="18"/>
    <x v="6"/>
    <x v="0"/>
    <x v="2"/>
    <x v="2"/>
    <x v="0"/>
    <x v="0"/>
  </r>
  <r>
    <n v="50"/>
    <x v="0"/>
    <x v="8"/>
    <x v="0"/>
    <x v="0"/>
    <x v="2"/>
    <x v="0"/>
    <x v="0"/>
    <x v="0"/>
    <x v="0"/>
    <x v="2"/>
    <x v="1"/>
    <x v="3"/>
    <x v="5"/>
    <x v="12"/>
    <x v="15"/>
    <x v="6"/>
    <x v="0"/>
    <x v="2"/>
    <x v="2"/>
    <x v="0"/>
    <x v="0"/>
  </r>
  <r>
    <n v="50"/>
    <x v="0"/>
    <x v="9"/>
    <x v="0"/>
    <x v="0"/>
    <x v="0"/>
    <x v="0"/>
    <x v="0"/>
    <x v="0"/>
    <x v="0"/>
    <x v="2"/>
    <x v="1"/>
    <x v="3"/>
    <x v="5"/>
    <x v="12"/>
    <x v="16"/>
    <x v="6"/>
    <x v="0"/>
    <x v="2"/>
    <x v="2"/>
    <x v="0"/>
    <x v="0"/>
  </r>
  <r>
    <n v="50"/>
    <x v="0"/>
    <x v="10"/>
    <x v="0"/>
    <x v="0"/>
    <x v="4"/>
    <x v="0"/>
    <x v="0"/>
    <x v="0"/>
    <x v="0"/>
    <x v="2"/>
    <x v="1"/>
    <x v="3"/>
    <x v="5"/>
    <x v="12"/>
    <x v="21"/>
    <x v="6"/>
    <x v="0"/>
    <x v="2"/>
    <x v="2"/>
    <x v="0"/>
    <x v="0"/>
  </r>
  <r>
    <n v="50"/>
    <x v="0"/>
    <x v="11"/>
    <x v="0"/>
    <x v="0"/>
    <x v="3"/>
    <x v="0"/>
    <x v="0"/>
    <x v="0"/>
    <x v="0"/>
    <x v="2"/>
    <x v="1"/>
    <x v="3"/>
    <x v="5"/>
    <x v="12"/>
    <x v="19"/>
    <x v="6"/>
    <x v="0"/>
    <x v="2"/>
    <x v="2"/>
    <x v="0"/>
    <x v="0"/>
  </r>
  <r>
    <n v="50"/>
    <x v="0"/>
    <x v="12"/>
    <x v="0"/>
    <x v="0"/>
    <x v="2"/>
    <x v="0"/>
    <x v="0"/>
    <x v="0"/>
    <x v="0"/>
    <x v="2"/>
    <x v="1"/>
    <x v="3"/>
    <x v="5"/>
    <x v="12"/>
    <x v="16"/>
    <x v="6"/>
    <x v="0"/>
    <x v="2"/>
    <x v="2"/>
    <x v="0"/>
    <x v="0"/>
  </r>
  <r>
    <n v="50"/>
    <x v="0"/>
    <x v="13"/>
    <x v="0"/>
    <x v="0"/>
    <x v="2"/>
    <x v="0"/>
    <x v="0"/>
    <x v="0"/>
    <x v="0"/>
    <x v="2"/>
    <x v="2"/>
    <x v="3"/>
    <x v="6"/>
    <x v="12"/>
    <x v="15"/>
    <x v="6"/>
    <x v="0"/>
    <x v="2"/>
    <x v="2"/>
    <x v="0"/>
    <x v="0"/>
  </r>
  <r>
    <n v="50"/>
    <x v="0"/>
    <x v="14"/>
    <x v="0"/>
    <x v="0"/>
    <x v="1"/>
    <x v="0"/>
    <x v="0"/>
    <x v="0"/>
    <x v="0"/>
    <x v="2"/>
    <x v="2"/>
    <x v="3"/>
    <x v="6"/>
    <x v="14"/>
    <x v="17"/>
    <x v="6"/>
    <x v="0"/>
    <x v="2"/>
    <x v="2"/>
    <x v="0"/>
    <x v="0"/>
  </r>
  <r>
    <n v="50"/>
    <x v="0"/>
    <x v="15"/>
    <x v="0"/>
    <x v="0"/>
    <x v="0"/>
    <x v="0"/>
    <x v="0"/>
    <x v="0"/>
    <x v="0"/>
    <x v="2"/>
    <x v="2"/>
    <x v="3"/>
    <x v="6"/>
    <x v="13"/>
    <x v="24"/>
    <x v="6"/>
    <x v="0"/>
    <x v="2"/>
    <x v="2"/>
    <x v="0"/>
    <x v="0"/>
  </r>
  <r>
    <n v="50"/>
    <x v="0"/>
    <x v="16"/>
    <x v="0"/>
    <x v="0"/>
    <x v="3"/>
    <x v="0"/>
    <x v="0"/>
    <x v="0"/>
    <x v="0"/>
    <x v="2"/>
    <x v="2"/>
    <x v="3"/>
    <x v="6"/>
    <x v="13"/>
    <x v="21"/>
    <x v="6"/>
    <x v="0"/>
    <x v="2"/>
    <x v="2"/>
    <x v="0"/>
    <x v="0"/>
  </r>
  <r>
    <n v="50"/>
    <x v="0"/>
    <x v="17"/>
    <x v="0"/>
    <x v="0"/>
    <x v="1"/>
    <x v="0"/>
    <x v="0"/>
    <x v="0"/>
    <x v="0"/>
    <x v="2"/>
    <x v="2"/>
    <x v="3"/>
    <x v="6"/>
    <x v="13"/>
    <x v="23"/>
    <x v="6"/>
    <x v="0"/>
    <x v="2"/>
    <x v="2"/>
    <x v="0"/>
    <x v="0"/>
  </r>
  <r>
    <n v="50"/>
    <x v="0"/>
    <x v="18"/>
    <x v="0"/>
    <x v="0"/>
    <x v="3"/>
    <x v="0"/>
    <x v="0"/>
    <x v="0"/>
    <x v="0"/>
    <x v="2"/>
    <x v="2"/>
    <x v="3"/>
    <x v="6"/>
    <x v="12"/>
    <x v="16"/>
    <x v="6"/>
    <x v="0"/>
    <x v="2"/>
    <x v="2"/>
    <x v="0"/>
    <x v="0"/>
  </r>
  <r>
    <n v="50"/>
    <x v="0"/>
    <x v="19"/>
    <x v="0"/>
    <x v="0"/>
    <x v="0"/>
    <x v="0"/>
    <x v="0"/>
    <x v="0"/>
    <x v="0"/>
    <x v="2"/>
    <x v="2"/>
    <x v="3"/>
    <x v="6"/>
    <x v="12"/>
    <x v="19"/>
    <x v="6"/>
    <x v="0"/>
    <x v="2"/>
    <x v="2"/>
    <x v="0"/>
    <x v="0"/>
  </r>
  <r>
    <n v="50"/>
    <x v="0"/>
    <x v="20"/>
    <x v="0"/>
    <x v="0"/>
    <x v="3"/>
    <x v="0"/>
    <x v="0"/>
    <x v="0"/>
    <x v="0"/>
    <x v="2"/>
    <x v="2"/>
    <x v="3"/>
    <x v="6"/>
    <x v="12"/>
    <x v="15"/>
    <x v="6"/>
    <x v="0"/>
    <x v="2"/>
    <x v="2"/>
    <x v="0"/>
    <x v="0"/>
  </r>
  <r>
    <n v="50"/>
    <x v="0"/>
    <x v="21"/>
    <x v="0"/>
    <x v="0"/>
    <x v="4"/>
    <x v="0"/>
    <x v="0"/>
    <x v="0"/>
    <x v="0"/>
    <x v="2"/>
    <x v="3"/>
    <x v="3"/>
    <x v="4"/>
    <x v="12"/>
    <x v="15"/>
    <x v="6"/>
    <x v="0"/>
    <x v="2"/>
    <x v="2"/>
    <x v="0"/>
    <x v="0"/>
  </r>
  <r>
    <n v="50"/>
    <x v="0"/>
    <x v="22"/>
    <x v="0"/>
    <x v="0"/>
    <x v="3"/>
    <x v="0"/>
    <x v="0"/>
    <x v="0"/>
    <x v="0"/>
    <x v="2"/>
    <x v="3"/>
    <x v="3"/>
    <x v="4"/>
    <x v="12"/>
    <x v="20"/>
    <x v="6"/>
    <x v="0"/>
    <x v="2"/>
    <x v="2"/>
    <x v="0"/>
    <x v="0"/>
  </r>
  <r>
    <n v="50"/>
    <x v="0"/>
    <x v="23"/>
    <x v="0"/>
    <x v="0"/>
    <x v="1"/>
    <x v="0"/>
    <x v="0"/>
    <x v="0"/>
    <x v="0"/>
    <x v="2"/>
    <x v="3"/>
    <x v="3"/>
    <x v="4"/>
    <x v="13"/>
    <x v="23"/>
    <x v="6"/>
    <x v="0"/>
    <x v="2"/>
    <x v="2"/>
    <x v="0"/>
    <x v="0"/>
  </r>
  <r>
    <n v="50"/>
    <x v="0"/>
    <x v="24"/>
    <x v="0"/>
    <x v="0"/>
    <x v="2"/>
    <x v="0"/>
    <x v="0"/>
    <x v="0"/>
    <x v="0"/>
    <x v="2"/>
    <x v="3"/>
    <x v="3"/>
    <x v="4"/>
    <x v="12"/>
    <x v="18"/>
    <x v="6"/>
    <x v="0"/>
    <x v="2"/>
    <x v="2"/>
    <x v="0"/>
    <x v="0"/>
  </r>
  <r>
    <n v="50"/>
    <x v="0"/>
    <x v="25"/>
    <x v="0"/>
    <x v="0"/>
    <x v="1"/>
    <x v="0"/>
    <x v="0"/>
    <x v="0"/>
    <x v="0"/>
    <x v="2"/>
    <x v="3"/>
    <x v="3"/>
    <x v="4"/>
    <x v="14"/>
    <x v="17"/>
    <x v="6"/>
    <x v="0"/>
    <x v="2"/>
    <x v="2"/>
    <x v="0"/>
    <x v="0"/>
  </r>
  <r>
    <n v="50"/>
    <x v="0"/>
    <x v="26"/>
    <x v="0"/>
    <x v="0"/>
    <x v="3"/>
    <x v="0"/>
    <x v="0"/>
    <x v="0"/>
    <x v="0"/>
    <x v="2"/>
    <x v="3"/>
    <x v="3"/>
    <x v="4"/>
    <x v="13"/>
    <x v="21"/>
    <x v="6"/>
    <x v="0"/>
    <x v="2"/>
    <x v="2"/>
    <x v="0"/>
    <x v="0"/>
  </r>
  <r>
    <n v="50"/>
    <x v="0"/>
    <x v="28"/>
    <x v="0"/>
    <x v="0"/>
    <x v="4"/>
    <x v="0"/>
    <x v="0"/>
    <x v="0"/>
    <x v="0"/>
    <x v="2"/>
    <x v="3"/>
    <x v="3"/>
    <x v="4"/>
    <x v="12"/>
    <x v="16"/>
    <x v="6"/>
    <x v="0"/>
    <x v="2"/>
    <x v="2"/>
    <x v="0"/>
    <x v="0"/>
  </r>
  <r>
    <n v="50"/>
    <x v="1"/>
    <x v="0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n v="50"/>
    <x v="1"/>
    <x v="1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50"/>
    <x v="1"/>
    <x v="2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50"/>
    <x v="1"/>
    <x v="3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50"/>
    <x v="1"/>
    <x v="4"/>
    <x v="0"/>
    <x v="0"/>
    <x v="4"/>
    <x v="0"/>
    <x v="0"/>
    <x v="0"/>
    <x v="0"/>
    <x v="1"/>
    <x v="4"/>
    <x v="3"/>
    <x v="2"/>
    <x v="11"/>
    <x v="4"/>
    <x v="5"/>
    <x v="3"/>
    <x v="2"/>
    <x v="2"/>
    <x v="0"/>
    <x v="0"/>
  </r>
  <r>
    <n v="50"/>
    <x v="1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0"/>
    <x v="1"/>
    <x v="6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50"/>
    <x v="1"/>
    <x v="7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50"/>
    <x v="1"/>
    <x v="8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n v="50"/>
    <x v="1"/>
    <x v="9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50"/>
    <x v="1"/>
    <x v="10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n v="50"/>
    <x v="1"/>
    <x v="11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50"/>
    <x v="1"/>
    <x v="12"/>
    <x v="0"/>
    <x v="0"/>
    <x v="3"/>
    <x v="0"/>
    <x v="0"/>
    <x v="0"/>
    <x v="0"/>
    <x v="1"/>
    <x v="4"/>
    <x v="3"/>
    <x v="2"/>
    <x v="8"/>
    <x v="11"/>
    <x v="4"/>
    <x v="0"/>
    <x v="2"/>
    <x v="2"/>
    <x v="0"/>
    <x v="0"/>
  </r>
  <r>
    <n v="50"/>
    <x v="1"/>
    <x v="13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50"/>
    <x v="1"/>
    <x v="14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n v="50"/>
    <x v="1"/>
    <x v="15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n v="50"/>
    <x v="1"/>
    <x v="16"/>
    <x v="0"/>
    <x v="0"/>
    <x v="0"/>
    <x v="0"/>
    <x v="0"/>
    <x v="0"/>
    <x v="0"/>
    <x v="1"/>
    <x v="4"/>
    <x v="3"/>
    <x v="2"/>
    <x v="5"/>
    <x v="3"/>
    <x v="4"/>
    <x v="1"/>
    <x v="2"/>
    <x v="2"/>
    <x v="0"/>
    <x v="0"/>
  </r>
  <r>
    <n v="50"/>
    <x v="1"/>
    <x v="17"/>
    <x v="0"/>
    <x v="0"/>
    <x v="1"/>
    <x v="0"/>
    <x v="0"/>
    <x v="0"/>
    <x v="0"/>
    <x v="1"/>
    <x v="4"/>
    <x v="3"/>
    <x v="2"/>
    <x v="6"/>
    <x v="4"/>
    <x v="4"/>
    <x v="3"/>
    <x v="2"/>
    <x v="2"/>
    <x v="0"/>
    <x v="0"/>
  </r>
  <r>
    <n v="50"/>
    <x v="1"/>
    <x v="18"/>
    <x v="0"/>
    <x v="0"/>
    <x v="0"/>
    <x v="0"/>
    <x v="0"/>
    <x v="0"/>
    <x v="0"/>
    <x v="1"/>
    <x v="4"/>
    <x v="3"/>
    <x v="2"/>
    <x v="4"/>
    <x v="8"/>
    <x v="4"/>
    <x v="0"/>
    <x v="2"/>
    <x v="2"/>
    <x v="0"/>
    <x v="0"/>
  </r>
  <r>
    <n v="50"/>
    <x v="1"/>
    <x v="19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50"/>
    <x v="1"/>
    <x v="20"/>
    <x v="0"/>
    <x v="0"/>
    <x v="2"/>
    <x v="0"/>
    <x v="0"/>
    <x v="0"/>
    <x v="0"/>
    <x v="1"/>
    <x v="4"/>
    <x v="3"/>
    <x v="2"/>
    <x v="11"/>
    <x v="4"/>
    <x v="4"/>
    <x v="0"/>
    <x v="2"/>
    <x v="2"/>
    <x v="0"/>
    <x v="0"/>
  </r>
  <r>
    <n v="50"/>
    <x v="1"/>
    <x v="21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50"/>
    <x v="1"/>
    <x v="22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n v="50"/>
    <x v="1"/>
    <x v="23"/>
    <x v="0"/>
    <x v="0"/>
    <x v="0"/>
    <x v="0"/>
    <x v="0"/>
    <x v="0"/>
    <x v="0"/>
    <x v="1"/>
    <x v="4"/>
    <x v="3"/>
    <x v="2"/>
    <x v="8"/>
    <x v="5"/>
    <x v="5"/>
    <x v="3"/>
    <x v="2"/>
    <x v="2"/>
    <x v="0"/>
    <x v="0"/>
  </r>
  <r>
    <n v="50"/>
    <x v="1"/>
    <x v="24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50"/>
    <x v="2"/>
    <x v="0"/>
    <x v="0"/>
    <x v="0"/>
    <x v="3"/>
    <x v="0"/>
    <x v="0"/>
    <x v="0"/>
    <x v="0"/>
    <x v="0"/>
    <x v="0"/>
    <x v="0"/>
    <x v="0"/>
    <x v="1"/>
    <x v="1"/>
    <x v="2"/>
    <x v="0"/>
    <x v="0"/>
    <x v="1"/>
    <x v="0"/>
    <x v="0"/>
  </r>
  <r>
    <n v="50"/>
    <x v="2"/>
    <x v="1"/>
    <x v="0"/>
    <x v="0"/>
    <x v="4"/>
    <x v="0"/>
    <x v="0"/>
    <x v="0"/>
    <x v="0"/>
    <x v="0"/>
    <x v="0"/>
    <x v="0"/>
    <x v="0"/>
    <x v="0"/>
    <x v="0"/>
    <x v="2"/>
    <x v="0"/>
    <x v="0"/>
    <x v="1"/>
    <x v="0"/>
    <x v="0"/>
  </r>
  <r>
    <n v="50"/>
    <x v="2"/>
    <x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</r>
  <r>
    <n v="50"/>
    <x v="2"/>
    <x v="3"/>
    <x v="0"/>
    <x v="0"/>
    <x v="2"/>
    <x v="0"/>
    <x v="0"/>
    <x v="0"/>
    <x v="0"/>
    <x v="0"/>
    <x v="0"/>
    <x v="0"/>
    <x v="0"/>
    <x v="0"/>
    <x v="1"/>
    <x v="3"/>
    <x v="0"/>
    <x v="0"/>
    <x v="1"/>
    <x v="0"/>
    <x v="0"/>
  </r>
  <r>
    <n v="50"/>
    <x v="2"/>
    <x v="4"/>
    <x v="0"/>
    <x v="0"/>
    <x v="4"/>
    <x v="0"/>
    <x v="0"/>
    <x v="0"/>
    <x v="0"/>
    <x v="0"/>
    <x v="0"/>
    <x v="0"/>
    <x v="0"/>
    <x v="0"/>
    <x v="0"/>
    <x v="2"/>
    <x v="0"/>
    <x v="0"/>
    <x v="1"/>
    <x v="0"/>
    <x v="0"/>
  </r>
  <r>
    <n v="50"/>
    <x v="2"/>
    <x v="5"/>
    <x v="0"/>
    <x v="0"/>
    <x v="2"/>
    <x v="0"/>
    <x v="0"/>
    <x v="0"/>
    <x v="0"/>
    <x v="0"/>
    <x v="1"/>
    <x v="2"/>
    <x v="10"/>
    <x v="1"/>
    <x v="1"/>
    <x v="2"/>
    <x v="0"/>
    <x v="0"/>
    <x v="4"/>
    <x v="0"/>
    <x v="0"/>
  </r>
  <r>
    <n v="50"/>
    <x v="2"/>
    <x v="6"/>
    <x v="0"/>
    <x v="0"/>
    <x v="3"/>
    <x v="0"/>
    <x v="0"/>
    <x v="0"/>
    <x v="0"/>
    <x v="0"/>
    <x v="1"/>
    <x v="2"/>
    <x v="10"/>
    <x v="0"/>
    <x v="0"/>
    <x v="2"/>
    <x v="0"/>
    <x v="0"/>
    <x v="4"/>
    <x v="0"/>
    <x v="0"/>
  </r>
  <r>
    <n v="50"/>
    <x v="2"/>
    <x v="7"/>
    <x v="0"/>
    <x v="0"/>
    <x v="4"/>
    <x v="0"/>
    <x v="0"/>
    <x v="0"/>
    <x v="0"/>
    <x v="0"/>
    <x v="1"/>
    <x v="2"/>
    <x v="10"/>
    <x v="0"/>
    <x v="1"/>
    <x v="3"/>
    <x v="0"/>
    <x v="0"/>
    <x v="4"/>
    <x v="0"/>
    <x v="0"/>
  </r>
  <r>
    <n v="50"/>
    <x v="2"/>
    <x v="8"/>
    <x v="0"/>
    <x v="0"/>
    <x v="0"/>
    <x v="0"/>
    <x v="0"/>
    <x v="0"/>
    <x v="0"/>
    <x v="0"/>
    <x v="1"/>
    <x v="2"/>
    <x v="10"/>
    <x v="0"/>
    <x v="0"/>
    <x v="1"/>
    <x v="0"/>
    <x v="0"/>
    <x v="4"/>
    <x v="0"/>
    <x v="0"/>
  </r>
  <r>
    <n v="50"/>
    <x v="2"/>
    <x v="9"/>
    <x v="0"/>
    <x v="0"/>
    <x v="2"/>
    <x v="0"/>
    <x v="0"/>
    <x v="0"/>
    <x v="0"/>
    <x v="0"/>
    <x v="1"/>
    <x v="2"/>
    <x v="10"/>
    <x v="0"/>
    <x v="0"/>
    <x v="0"/>
    <x v="0"/>
    <x v="0"/>
    <x v="4"/>
    <x v="0"/>
    <x v="0"/>
  </r>
  <r>
    <n v="50"/>
    <x v="2"/>
    <x v="10"/>
    <x v="0"/>
    <x v="0"/>
    <x v="4"/>
    <x v="0"/>
    <x v="0"/>
    <x v="0"/>
    <x v="0"/>
    <x v="0"/>
    <x v="1"/>
    <x v="2"/>
    <x v="10"/>
    <x v="0"/>
    <x v="0"/>
    <x v="0"/>
    <x v="0"/>
    <x v="0"/>
    <x v="4"/>
    <x v="0"/>
    <x v="0"/>
  </r>
  <r>
    <n v="50"/>
    <x v="2"/>
    <x v="11"/>
    <x v="0"/>
    <x v="0"/>
    <x v="4"/>
    <x v="0"/>
    <x v="0"/>
    <x v="0"/>
    <x v="0"/>
    <x v="0"/>
    <x v="2"/>
    <x v="0"/>
    <x v="9"/>
    <x v="1"/>
    <x v="1"/>
    <x v="2"/>
    <x v="0"/>
    <x v="0"/>
    <x v="1"/>
    <x v="3"/>
    <x v="0"/>
  </r>
  <r>
    <n v="50"/>
    <x v="2"/>
    <x v="12"/>
    <x v="0"/>
    <x v="0"/>
    <x v="4"/>
    <x v="0"/>
    <x v="0"/>
    <x v="0"/>
    <x v="0"/>
    <x v="0"/>
    <x v="2"/>
    <x v="0"/>
    <x v="9"/>
    <x v="0"/>
    <x v="1"/>
    <x v="2"/>
    <x v="0"/>
    <x v="0"/>
    <x v="1"/>
    <x v="3"/>
    <x v="0"/>
  </r>
  <r>
    <n v="50"/>
    <x v="2"/>
    <x v="13"/>
    <x v="0"/>
    <x v="0"/>
    <x v="1"/>
    <x v="0"/>
    <x v="0"/>
    <x v="0"/>
    <x v="0"/>
    <x v="0"/>
    <x v="2"/>
    <x v="0"/>
    <x v="9"/>
    <x v="0"/>
    <x v="1"/>
    <x v="3"/>
    <x v="0"/>
    <x v="0"/>
    <x v="1"/>
    <x v="3"/>
    <x v="0"/>
  </r>
  <r>
    <n v="50"/>
    <x v="2"/>
    <x v="14"/>
    <x v="0"/>
    <x v="0"/>
    <x v="0"/>
    <x v="0"/>
    <x v="0"/>
    <x v="0"/>
    <x v="0"/>
    <x v="0"/>
    <x v="2"/>
    <x v="0"/>
    <x v="9"/>
    <x v="0"/>
    <x v="1"/>
    <x v="0"/>
    <x v="0"/>
    <x v="0"/>
    <x v="1"/>
    <x v="3"/>
    <x v="0"/>
  </r>
  <r>
    <n v="50"/>
    <x v="2"/>
    <x v="15"/>
    <x v="0"/>
    <x v="0"/>
    <x v="2"/>
    <x v="0"/>
    <x v="0"/>
    <x v="0"/>
    <x v="0"/>
    <x v="0"/>
    <x v="2"/>
    <x v="0"/>
    <x v="9"/>
    <x v="0"/>
    <x v="0"/>
    <x v="1"/>
    <x v="0"/>
    <x v="0"/>
    <x v="1"/>
    <x v="3"/>
    <x v="0"/>
  </r>
  <r>
    <n v="50"/>
    <x v="2"/>
    <x v="16"/>
    <x v="0"/>
    <x v="0"/>
    <x v="2"/>
    <x v="0"/>
    <x v="0"/>
    <x v="0"/>
    <x v="0"/>
    <x v="0"/>
    <x v="2"/>
    <x v="0"/>
    <x v="9"/>
    <x v="0"/>
    <x v="0"/>
    <x v="0"/>
    <x v="0"/>
    <x v="0"/>
    <x v="1"/>
    <x v="3"/>
    <x v="0"/>
  </r>
  <r>
    <n v="50"/>
    <x v="2"/>
    <x v="17"/>
    <x v="0"/>
    <x v="0"/>
    <x v="4"/>
    <x v="0"/>
    <x v="0"/>
    <x v="0"/>
    <x v="0"/>
    <x v="0"/>
    <x v="3"/>
    <x v="1"/>
    <x v="12"/>
    <x v="1"/>
    <x v="1"/>
    <x v="2"/>
    <x v="0"/>
    <x v="4"/>
    <x v="5"/>
    <x v="0"/>
    <x v="0"/>
  </r>
  <r>
    <n v="50"/>
    <x v="2"/>
    <x v="18"/>
    <x v="0"/>
    <x v="0"/>
    <x v="3"/>
    <x v="0"/>
    <x v="0"/>
    <x v="0"/>
    <x v="0"/>
    <x v="0"/>
    <x v="3"/>
    <x v="1"/>
    <x v="12"/>
    <x v="0"/>
    <x v="0"/>
    <x v="2"/>
    <x v="0"/>
    <x v="4"/>
    <x v="5"/>
    <x v="0"/>
    <x v="0"/>
  </r>
  <r>
    <n v="50"/>
    <x v="2"/>
    <x v="19"/>
    <x v="0"/>
    <x v="0"/>
    <x v="2"/>
    <x v="0"/>
    <x v="0"/>
    <x v="0"/>
    <x v="0"/>
    <x v="0"/>
    <x v="3"/>
    <x v="1"/>
    <x v="12"/>
    <x v="0"/>
    <x v="0"/>
    <x v="0"/>
    <x v="0"/>
    <x v="4"/>
    <x v="5"/>
    <x v="0"/>
    <x v="0"/>
  </r>
  <r>
    <n v="50"/>
    <x v="2"/>
    <x v="20"/>
    <x v="0"/>
    <x v="0"/>
    <x v="3"/>
    <x v="0"/>
    <x v="0"/>
    <x v="0"/>
    <x v="0"/>
    <x v="0"/>
    <x v="3"/>
    <x v="1"/>
    <x v="12"/>
    <x v="3"/>
    <x v="1"/>
    <x v="2"/>
    <x v="0"/>
    <x v="4"/>
    <x v="5"/>
    <x v="0"/>
    <x v="0"/>
  </r>
  <r>
    <n v="50"/>
    <x v="2"/>
    <x v="21"/>
    <x v="0"/>
    <x v="0"/>
    <x v="0"/>
    <x v="0"/>
    <x v="0"/>
    <x v="0"/>
    <x v="0"/>
    <x v="0"/>
    <x v="3"/>
    <x v="1"/>
    <x v="12"/>
    <x v="0"/>
    <x v="0"/>
    <x v="2"/>
    <x v="0"/>
    <x v="4"/>
    <x v="5"/>
    <x v="0"/>
    <x v="0"/>
  </r>
  <r>
    <n v="50"/>
    <x v="3"/>
    <x v="0"/>
    <x v="0"/>
    <x v="0"/>
    <x v="2"/>
    <x v="0"/>
    <x v="0"/>
    <x v="0"/>
    <x v="0"/>
    <x v="1"/>
    <x v="4"/>
    <x v="3"/>
    <x v="2"/>
    <x v="6"/>
    <x v="4"/>
    <x v="4"/>
    <x v="3"/>
    <x v="2"/>
    <x v="2"/>
    <x v="0"/>
    <x v="0"/>
  </r>
  <r>
    <n v="50"/>
    <x v="3"/>
    <x v="1"/>
    <x v="0"/>
    <x v="0"/>
    <x v="1"/>
    <x v="0"/>
    <x v="0"/>
    <x v="0"/>
    <x v="0"/>
    <x v="1"/>
    <x v="4"/>
    <x v="3"/>
    <x v="2"/>
    <x v="7"/>
    <x v="4"/>
    <x v="4"/>
    <x v="1"/>
    <x v="2"/>
    <x v="2"/>
    <x v="0"/>
    <x v="0"/>
  </r>
  <r>
    <n v="50"/>
    <x v="3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n v="50"/>
    <x v="3"/>
    <x v="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0"/>
    <x v="3"/>
    <x v="4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n v="50"/>
    <x v="3"/>
    <x v="5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50"/>
    <x v="3"/>
    <x v="6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50"/>
    <x v="3"/>
    <x v="7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n v="50"/>
    <x v="3"/>
    <x v="8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50"/>
    <x v="3"/>
    <x v="9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n v="50"/>
    <x v="3"/>
    <x v="10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50"/>
    <x v="3"/>
    <x v="11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50"/>
    <x v="3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50"/>
    <x v="3"/>
    <x v="13"/>
    <x v="0"/>
    <x v="0"/>
    <x v="3"/>
    <x v="0"/>
    <x v="0"/>
    <x v="0"/>
    <x v="0"/>
    <x v="1"/>
    <x v="4"/>
    <x v="3"/>
    <x v="2"/>
    <x v="5"/>
    <x v="9"/>
    <x v="4"/>
    <x v="1"/>
    <x v="2"/>
    <x v="2"/>
    <x v="0"/>
    <x v="0"/>
  </r>
  <r>
    <n v="50"/>
    <x v="3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50"/>
    <x v="3"/>
    <x v="15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n v="50"/>
    <x v="3"/>
    <x v="16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50"/>
    <x v="3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50"/>
    <x v="3"/>
    <x v="18"/>
    <x v="0"/>
    <x v="0"/>
    <x v="0"/>
    <x v="0"/>
    <x v="0"/>
    <x v="0"/>
    <x v="0"/>
    <x v="1"/>
    <x v="4"/>
    <x v="3"/>
    <x v="2"/>
    <x v="7"/>
    <x v="4"/>
    <x v="4"/>
    <x v="2"/>
    <x v="2"/>
    <x v="2"/>
    <x v="0"/>
    <x v="0"/>
  </r>
  <r>
    <n v="50"/>
    <x v="3"/>
    <x v="19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n v="50"/>
    <x v="3"/>
    <x v="20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50"/>
    <x v="3"/>
    <x v="21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n v="50"/>
    <x v="3"/>
    <x v="22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n v="50"/>
    <x v="3"/>
    <x v="23"/>
    <x v="0"/>
    <x v="0"/>
    <x v="3"/>
    <x v="0"/>
    <x v="0"/>
    <x v="0"/>
    <x v="0"/>
    <x v="1"/>
    <x v="4"/>
    <x v="3"/>
    <x v="2"/>
    <x v="5"/>
    <x v="3"/>
    <x v="4"/>
    <x v="3"/>
    <x v="2"/>
    <x v="2"/>
    <x v="0"/>
    <x v="0"/>
  </r>
  <r>
    <n v="50"/>
    <x v="3"/>
    <x v="24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51"/>
    <x v="0"/>
    <x v="0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51"/>
    <x v="0"/>
    <x v="1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51"/>
    <x v="0"/>
    <x v="2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n v="51"/>
    <x v="0"/>
    <x v="3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51"/>
    <x v="0"/>
    <x v="4"/>
    <x v="0"/>
    <x v="0"/>
    <x v="3"/>
    <x v="0"/>
    <x v="0"/>
    <x v="0"/>
    <x v="0"/>
    <x v="1"/>
    <x v="4"/>
    <x v="3"/>
    <x v="2"/>
    <x v="5"/>
    <x v="9"/>
    <x v="4"/>
    <x v="1"/>
    <x v="2"/>
    <x v="2"/>
    <x v="0"/>
    <x v="0"/>
  </r>
  <r>
    <n v="51"/>
    <x v="0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1"/>
    <x v="0"/>
    <x v="6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51"/>
    <x v="0"/>
    <x v="7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n v="51"/>
    <x v="0"/>
    <x v="8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n v="51"/>
    <x v="0"/>
    <x v="9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1"/>
    <x v="0"/>
    <x v="10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51"/>
    <x v="0"/>
    <x v="11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51"/>
    <x v="0"/>
    <x v="12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n v="51"/>
    <x v="0"/>
    <x v="13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51"/>
    <x v="0"/>
    <x v="14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1"/>
    <x v="0"/>
    <x v="15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51"/>
    <x v="0"/>
    <x v="16"/>
    <x v="0"/>
    <x v="0"/>
    <x v="1"/>
    <x v="0"/>
    <x v="0"/>
    <x v="0"/>
    <x v="0"/>
    <x v="1"/>
    <x v="4"/>
    <x v="3"/>
    <x v="2"/>
    <x v="10"/>
    <x v="7"/>
    <x v="4"/>
    <x v="1"/>
    <x v="2"/>
    <x v="2"/>
    <x v="0"/>
    <x v="0"/>
  </r>
  <r>
    <n v="51"/>
    <x v="0"/>
    <x v="17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n v="51"/>
    <x v="0"/>
    <x v="18"/>
    <x v="0"/>
    <x v="0"/>
    <x v="4"/>
    <x v="0"/>
    <x v="0"/>
    <x v="0"/>
    <x v="0"/>
    <x v="1"/>
    <x v="4"/>
    <x v="3"/>
    <x v="2"/>
    <x v="9"/>
    <x v="6"/>
    <x v="4"/>
    <x v="0"/>
    <x v="2"/>
    <x v="2"/>
    <x v="0"/>
    <x v="0"/>
  </r>
  <r>
    <n v="51"/>
    <x v="0"/>
    <x v="19"/>
    <x v="0"/>
    <x v="0"/>
    <x v="4"/>
    <x v="0"/>
    <x v="0"/>
    <x v="0"/>
    <x v="0"/>
    <x v="1"/>
    <x v="4"/>
    <x v="3"/>
    <x v="2"/>
    <x v="5"/>
    <x v="3"/>
    <x v="4"/>
    <x v="1"/>
    <x v="2"/>
    <x v="2"/>
    <x v="0"/>
    <x v="0"/>
  </r>
  <r>
    <n v="51"/>
    <x v="0"/>
    <x v="20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51"/>
    <x v="0"/>
    <x v="21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n v="51"/>
    <x v="0"/>
    <x v="22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n v="51"/>
    <x v="0"/>
    <x v="23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51"/>
    <x v="0"/>
    <x v="24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51"/>
    <x v="1"/>
    <x v="0"/>
    <x v="0"/>
    <x v="0"/>
    <x v="4"/>
    <x v="0"/>
    <x v="0"/>
    <x v="0"/>
    <x v="0"/>
    <x v="2"/>
    <x v="0"/>
    <x v="3"/>
    <x v="3"/>
    <x v="12"/>
    <x v="23"/>
    <x v="6"/>
    <x v="0"/>
    <x v="2"/>
    <x v="2"/>
    <x v="0"/>
    <x v="0"/>
  </r>
  <r>
    <n v="51"/>
    <x v="1"/>
    <x v="1"/>
    <x v="0"/>
    <x v="0"/>
    <x v="4"/>
    <x v="0"/>
    <x v="0"/>
    <x v="0"/>
    <x v="0"/>
    <x v="2"/>
    <x v="0"/>
    <x v="3"/>
    <x v="3"/>
    <x v="14"/>
    <x v="17"/>
    <x v="6"/>
    <x v="0"/>
    <x v="2"/>
    <x v="2"/>
    <x v="0"/>
    <x v="0"/>
  </r>
  <r>
    <n v="51"/>
    <x v="1"/>
    <x v="2"/>
    <x v="0"/>
    <x v="0"/>
    <x v="2"/>
    <x v="0"/>
    <x v="0"/>
    <x v="0"/>
    <x v="0"/>
    <x v="2"/>
    <x v="0"/>
    <x v="3"/>
    <x v="3"/>
    <x v="13"/>
    <x v="21"/>
    <x v="6"/>
    <x v="0"/>
    <x v="2"/>
    <x v="2"/>
    <x v="0"/>
    <x v="0"/>
  </r>
  <r>
    <n v="51"/>
    <x v="1"/>
    <x v="3"/>
    <x v="0"/>
    <x v="0"/>
    <x v="0"/>
    <x v="0"/>
    <x v="0"/>
    <x v="0"/>
    <x v="0"/>
    <x v="2"/>
    <x v="0"/>
    <x v="3"/>
    <x v="3"/>
    <x v="14"/>
    <x v="17"/>
    <x v="6"/>
    <x v="0"/>
    <x v="2"/>
    <x v="2"/>
    <x v="0"/>
    <x v="0"/>
  </r>
  <r>
    <n v="51"/>
    <x v="1"/>
    <x v="4"/>
    <x v="0"/>
    <x v="0"/>
    <x v="1"/>
    <x v="0"/>
    <x v="0"/>
    <x v="0"/>
    <x v="0"/>
    <x v="2"/>
    <x v="0"/>
    <x v="3"/>
    <x v="3"/>
    <x v="13"/>
    <x v="20"/>
    <x v="6"/>
    <x v="0"/>
    <x v="2"/>
    <x v="2"/>
    <x v="0"/>
    <x v="0"/>
  </r>
  <r>
    <n v="51"/>
    <x v="1"/>
    <x v="5"/>
    <x v="0"/>
    <x v="0"/>
    <x v="0"/>
    <x v="0"/>
    <x v="0"/>
    <x v="0"/>
    <x v="0"/>
    <x v="2"/>
    <x v="0"/>
    <x v="3"/>
    <x v="3"/>
    <x v="12"/>
    <x v="18"/>
    <x v="6"/>
    <x v="0"/>
    <x v="2"/>
    <x v="2"/>
    <x v="0"/>
    <x v="0"/>
  </r>
  <r>
    <n v="51"/>
    <x v="1"/>
    <x v="6"/>
    <x v="0"/>
    <x v="0"/>
    <x v="3"/>
    <x v="0"/>
    <x v="0"/>
    <x v="0"/>
    <x v="0"/>
    <x v="2"/>
    <x v="0"/>
    <x v="3"/>
    <x v="3"/>
    <x v="13"/>
    <x v="21"/>
    <x v="6"/>
    <x v="0"/>
    <x v="2"/>
    <x v="2"/>
    <x v="0"/>
    <x v="0"/>
  </r>
  <r>
    <n v="51"/>
    <x v="1"/>
    <x v="7"/>
    <x v="0"/>
    <x v="0"/>
    <x v="2"/>
    <x v="0"/>
    <x v="0"/>
    <x v="0"/>
    <x v="0"/>
    <x v="2"/>
    <x v="1"/>
    <x v="3"/>
    <x v="4"/>
    <x v="12"/>
    <x v="15"/>
    <x v="6"/>
    <x v="0"/>
    <x v="2"/>
    <x v="2"/>
    <x v="0"/>
    <x v="0"/>
  </r>
  <r>
    <n v="51"/>
    <x v="1"/>
    <x v="8"/>
    <x v="0"/>
    <x v="0"/>
    <x v="4"/>
    <x v="0"/>
    <x v="0"/>
    <x v="0"/>
    <x v="0"/>
    <x v="2"/>
    <x v="1"/>
    <x v="3"/>
    <x v="4"/>
    <x v="13"/>
    <x v="24"/>
    <x v="6"/>
    <x v="0"/>
    <x v="2"/>
    <x v="2"/>
    <x v="0"/>
    <x v="0"/>
  </r>
  <r>
    <n v="51"/>
    <x v="1"/>
    <x v="9"/>
    <x v="0"/>
    <x v="0"/>
    <x v="3"/>
    <x v="0"/>
    <x v="0"/>
    <x v="0"/>
    <x v="0"/>
    <x v="2"/>
    <x v="1"/>
    <x v="3"/>
    <x v="4"/>
    <x v="13"/>
    <x v="20"/>
    <x v="6"/>
    <x v="0"/>
    <x v="2"/>
    <x v="2"/>
    <x v="0"/>
    <x v="0"/>
  </r>
  <r>
    <n v="51"/>
    <x v="1"/>
    <x v="10"/>
    <x v="0"/>
    <x v="0"/>
    <x v="1"/>
    <x v="0"/>
    <x v="0"/>
    <x v="0"/>
    <x v="0"/>
    <x v="2"/>
    <x v="1"/>
    <x v="3"/>
    <x v="4"/>
    <x v="12"/>
    <x v="19"/>
    <x v="6"/>
    <x v="0"/>
    <x v="2"/>
    <x v="2"/>
    <x v="0"/>
    <x v="0"/>
  </r>
  <r>
    <n v="51"/>
    <x v="1"/>
    <x v="11"/>
    <x v="0"/>
    <x v="0"/>
    <x v="4"/>
    <x v="0"/>
    <x v="0"/>
    <x v="0"/>
    <x v="0"/>
    <x v="2"/>
    <x v="1"/>
    <x v="3"/>
    <x v="4"/>
    <x v="14"/>
    <x v="17"/>
    <x v="6"/>
    <x v="0"/>
    <x v="2"/>
    <x v="2"/>
    <x v="0"/>
    <x v="0"/>
  </r>
  <r>
    <n v="51"/>
    <x v="1"/>
    <x v="12"/>
    <x v="0"/>
    <x v="0"/>
    <x v="0"/>
    <x v="0"/>
    <x v="0"/>
    <x v="0"/>
    <x v="0"/>
    <x v="2"/>
    <x v="1"/>
    <x v="3"/>
    <x v="4"/>
    <x v="12"/>
    <x v="16"/>
    <x v="6"/>
    <x v="0"/>
    <x v="2"/>
    <x v="2"/>
    <x v="0"/>
    <x v="0"/>
  </r>
  <r>
    <n v="51"/>
    <x v="1"/>
    <x v="13"/>
    <x v="0"/>
    <x v="0"/>
    <x v="1"/>
    <x v="0"/>
    <x v="0"/>
    <x v="0"/>
    <x v="0"/>
    <x v="2"/>
    <x v="2"/>
    <x v="3"/>
    <x v="6"/>
    <x v="12"/>
    <x v="15"/>
    <x v="6"/>
    <x v="0"/>
    <x v="2"/>
    <x v="2"/>
    <x v="0"/>
    <x v="0"/>
  </r>
  <r>
    <n v="51"/>
    <x v="1"/>
    <x v="14"/>
    <x v="0"/>
    <x v="0"/>
    <x v="4"/>
    <x v="0"/>
    <x v="0"/>
    <x v="0"/>
    <x v="0"/>
    <x v="2"/>
    <x v="2"/>
    <x v="3"/>
    <x v="6"/>
    <x v="12"/>
    <x v="20"/>
    <x v="6"/>
    <x v="0"/>
    <x v="2"/>
    <x v="2"/>
    <x v="0"/>
    <x v="0"/>
  </r>
  <r>
    <n v="51"/>
    <x v="1"/>
    <x v="15"/>
    <x v="0"/>
    <x v="0"/>
    <x v="1"/>
    <x v="0"/>
    <x v="0"/>
    <x v="0"/>
    <x v="0"/>
    <x v="2"/>
    <x v="2"/>
    <x v="3"/>
    <x v="6"/>
    <x v="12"/>
    <x v="19"/>
    <x v="6"/>
    <x v="0"/>
    <x v="2"/>
    <x v="2"/>
    <x v="0"/>
    <x v="0"/>
  </r>
  <r>
    <n v="51"/>
    <x v="1"/>
    <x v="16"/>
    <x v="0"/>
    <x v="0"/>
    <x v="3"/>
    <x v="0"/>
    <x v="0"/>
    <x v="0"/>
    <x v="0"/>
    <x v="2"/>
    <x v="2"/>
    <x v="3"/>
    <x v="6"/>
    <x v="12"/>
    <x v="20"/>
    <x v="6"/>
    <x v="0"/>
    <x v="2"/>
    <x v="2"/>
    <x v="0"/>
    <x v="0"/>
  </r>
  <r>
    <n v="51"/>
    <x v="1"/>
    <x v="17"/>
    <x v="0"/>
    <x v="0"/>
    <x v="2"/>
    <x v="0"/>
    <x v="0"/>
    <x v="0"/>
    <x v="0"/>
    <x v="2"/>
    <x v="2"/>
    <x v="3"/>
    <x v="6"/>
    <x v="13"/>
    <x v="21"/>
    <x v="6"/>
    <x v="0"/>
    <x v="2"/>
    <x v="2"/>
    <x v="0"/>
    <x v="0"/>
  </r>
  <r>
    <n v="51"/>
    <x v="1"/>
    <x v="18"/>
    <x v="0"/>
    <x v="0"/>
    <x v="4"/>
    <x v="0"/>
    <x v="0"/>
    <x v="0"/>
    <x v="0"/>
    <x v="2"/>
    <x v="2"/>
    <x v="3"/>
    <x v="6"/>
    <x v="14"/>
    <x v="17"/>
    <x v="6"/>
    <x v="0"/>
    <x v="2"/>
    <x v="2"/>
    <x v="0"/>
    <x v="0"/>
  </r>
  <r>
    <n v="51"/>
    <x v="1"/>
    <x v="19"/>
    <x v="0"/>
    <x v="0"/>
    <x v="0"/>
    <x v="0"/>
    <x v="0"/>
    <x v="0"/>
    <x v="0"/>
    <x v="2"/>
    <x v="2"/>
    <x v="3"/>
    <x v="6"/>
    <x v="12"/>
    <x v="16"/>
    <x v="6"/>
    <x v="0"/>
    <x v="2"/>
    <x v="2"/>
    <x v="0"/>
    <x v="0"/>
  </r>
  <r>
    <n v="51"/>
    <x v="1"/>
    <x v="20"/>
    <x v="0"/>
    <x v="0"/>
    <x v="0"/>
    <x v="0"/>
    <x v="0"/>
    <x v="0"/>
    <x v="0"/>
    <x v="2"/>
    <x v="3"/>
    <x v="3"/>
    <x v="5"/>
    <x v="12"/>
    <x v="15"/>
    <x v="6"/>
    <x v="0"/>
    <x v="2"/>
    <x v="2"/>
    <x v="0"/>
    <x v="0"/>
  </r>
  <r>
    <n v="51"/>
    <x v="1"/>
    <x v="21"/>
    <x v="0"/>
    <x v="0"/>
    <x v="0"/>
    <x v="0"/>
    <x v="0"/>
    <x v="0"/>
    <x v="0"/>
    <x v="2"/>
    <x v="3"/>
    <x v="3"/>
    <x v="5"/>
    <x v="12"/>
    <x v="20"/>
    <x v="6"/>
    <x v="0"/>
    <x v="2"/>
    <x v="2"/>
    <x v="0"/>
    <x v="0"/>
  </r>
  <r>
    <n v="51"/>
    <x v="1"/>
    <x v="22"/>
    <x v="0"/>
    <x v="0"/>
    <x v="4"/>
    <x v="0"/>
    <x v="0"/>
    <x v="0"/>
    <x v="0"/>
    <x v="2"/>
    <x v="3"/>
    <x v="3"/>
    <x v="5"/>
    <x v="12"/>
    <x v="15"/>
    <x v="6"/>
    <x v="0"/>
    <x v="2"/>
    <x v="2"/>
    <x v="0"/>
    <x v="0"/>
  </r>
  <r>
    <n v="51"/>
    <x v="1"/>
    <x v="23"/>
    <x v="0"/>
    <x v="0"/>
    <x v="2"/>
    <x v="0"/>
    <x v="0"/>
    <x v="0"/>
    <x v="0"/>
    <x v="2"/>
    <x v="3"/>
    <x v="3"/>
    <x v="5"/>
    <x v="12"/>
    <x v="18"/>
    <x v="6"/>
    <x v="0"/>
    <x v="2"/>
    <x v="2"/>
    <x v="0"/>
    <x v="0"/>
  </r>
  <r>
    <n v="51"/>
    <x v="1"/>
    <x v="24"/>
    <x v="0"/>
    <x v="0"/>
    <x v="3"/>
    <x v="0"/>
    <x v="0"/>
    <x v="0"/>
    <x v="0"/>
    <x v="2"/>
    <x v="3"/>
    <x v="3"/>
    <x v="5"/>
    <x v="13"/>
    <x v="24"/>
    <x v="6"/>
    <x v="0"/>
    <x v="2"/>
    <x v="2"/>
    <x v="0"/>
    <x v="0"/>
  </r>
  <r>
    <n v="51"/>
    <x v="1"/>
    <x v="25"/>
    <x v="0"/>
    <x v="0"/>
    <x v="1"/>
    <x v="0"/>
    <x v="0"/>
    <x v="0"/>
    <x v="0"/>
    <x v="2"/>
    <x v="3"/>
    <x v="3"/>
    <x v="5"/>
    <x v="13"/>
    <x v="21"/>
    <x v="6"/>
    <x v="0"/>
    <x v="2"/>
    <x v="2"/>
    <x v="0"/>
    <x v="0"/>
  </r>
  <r>
    <n v="51"/>
    <x v="1"/>
    <x v="26"/>
    <x v="0"/>
    <x v="0"/>
    <x v="1"/>
    <x v="0"/>
    <x v="0"/>
    <x v="0"/>
    <x v="0"/>
    <x v="2"/>
    <x v="3"/>
    <x v="3"/>
    <x v="5"/>
    <x v="14"/>
    <x v="17"/>
    <x v="6"/>
    <x v="0"/>
    <x v="2"/>
    <x v="2"/>
    <x v="0"/>
    <x v="0"/>
  </r>
  <r>
    <n v="51"/>
    <x v="1"/>
    <x v="28"/>
    <x v="0"/>
    <x v="0"/>
    <x v="4"/>
    <x v="0"/>
    <x v="0"/>
    <x v="0"/>
    <x v="0"/>
    <x v="2"/>
    <x v="3"/>
    <x v="3"/>
    <x v="5"/>
    <x v="13"/>
    <x v="20"/>
    <x v="6"/>
    <x v="0"/>
    <x v="2"/>
    <x v="2"/>
    <x v="0"/>
    <x v="0"/>
  </r>
  <r>
    <n v="51"/>
    <x v="2"/>
    <x v="0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51"/>
    <x v="2"/>
    <x v="1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51"/>
    <x v="2"/>
    <x v="2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n v="51"/>
    <x v="2"/>
    <x v="3"/>
    <x v="0"/>
    <x v="0"/>
    <x v="4"/>
    <x v="0"/>
    <x v="0"/>
    <x v="0"/>
    <x v="0"/>
    <x v="1"/>
    <x v="4"/>
    <x v="3"/>
    <x v="2"/>
    <x v="7"/>
    <x v="4"/>
    <x v="4"/>
    <x v="2"/>
    <x v="2"/>
    <x v="2"/>
    <x v="0"/>
    <x v="0"/>
  </r>
  <r>
    <n v="51"/>
    <x v="2"/>
    <x v="4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51"/>
    <x v="2"/>
    <x v="5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51"/>
    <x v="2"/>
    <x v="6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n v="51"/>
    <x v="2"/>
    <x v="7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n v="51"/>
    <x v="2"/>
    <x v="8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51"/>
    <x v="2"/>
    <x v="9"/>
    <x v="0"/>
    <x v="0"/>
    <x v="2"/>
    <x v="0"/>
    <x v="0"/>
    <x v="0"/>
    <x v="0"/>
    <x v="1"/>
    <x v="4"/>
    <x v="3"/>
    <x v="2"/>
    <x v="11"/>
    <x v="4"/>
    <x v="4"/>
    <x v="0"/>
    <x v="2"/>
    <x v="2"/>
    <x v="0"/>
    <x v="0"/>
  </r>
  <r>
    <n v="51"/>
    <x v="2"/>
    <x v="10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n v="51"/>
    <x v="2"/>
    <x v="11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51"/>
    <x v="2"/>
    <x v="1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n v="51"/>
    <x v="2"/>
    <x v="13"/>
    <x v="0"/>
    <x v="0"/>
    <x v="1"/>
    <x v="0"/>
    <x v="0"/>
    <x v="0"/>
    <x v="0"/>
    <x v="1"/>
    <x v="4"/>
    <x v="3"/>
    <x v="2"/>
    <x v="6"/>
    <x v="4"/>
    <x v="4"/>
    <x v="4"/>
    <x v="2"/>
    <x v="2"/>
    <x v="0"/>
    <x v="0"/>
  </r>
  <r>
    <n v="51"/>
    <x v="2"/>
    <x v="14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51"/>
    <x v="2"/>
    <x v="15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51"/>
    <x v="2"/>
    <x v="16"/>
    <x v="0"/>
    <x v="0"/>
    <x v="3"/>
    <x v="0"/>
    <x v="0"/>
    <x v="0"/>
    <x v="0"/>
    <x v="1"/>
    <x v="4"/>
    <x v="3"/>
    <x v="2"/>
    <x v="7"/>
    <x v="4"/>
    <x v="4"/>
    <x v="2"/>
    <x v="2"/>
    <x v="2"/>
    <x v="0"/>
    <x v="0"/>
  </r>
  <r>
    <n v="51"/>
    <x v="2"/>
    <x v="17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n v="51"/>
    <x v="2"/>
    <x v="18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51"/>
    <x v="2"/>
    <x v="19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n v="51"/>
    <x v="2"/>
    <x v="20"/>
    <x v="0"/>
    <x v="0"/>
    <x v="2"/>
    <x v="0"/>
    <x v="0"/>
    <x v="0"/>
    <x v="0"/>
    <x v="1"/>
    <x v="4"/>
    <x v="3"/>
    <x v="2"/>
    <x v="6"/>
    <x v="4"/>
    <x v="4"/>
    <x v="4"/>
    <x v="2"/>
    <x v="2"/>
    <x v="0"/>
    <x v="0"/>
  </r>
  <r>
    <n v="51"/>
    <x v="2"/>
    <x v="21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51"/>
    <x v="2"/>
    <x v="22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51"/>
    <x v="2"/>
    <x v="23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n v="51"/>
    <x v="2"/>
    <x v="24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n v="51"/>
    <x v="3"/>
    <x v="0"/>
    <x v="0"/>
    <x v="0"/>
    <x v="3"/>
    <x v="0"/>
    <x v="0"/>
    <x v="0"/>
    <x v="0"/>
    <x v="0"/>
    <x v="0"/>
    <x v="2"/>
    <x v="1"/>
    <x v="1"/>
    <x v="1"/>
    <x v="2"/>
    <x v="0"/>
    <x v="5"/>
    <x v="1"/>
    <x v="3"/>
    <x v="0"/>
  </r>
  <r>
    <n v="51"/>
    <x v="3"/>
    <x v="1"/>
    <x v="0"/>
    <x v="0"/>
    <x v="0"/>
    <x v="0"/>
    <x v="0"/>
    <x v="0"/>
    <x v="0"/>
    <x v="0"/>
    <x v="0"/>
    <x v="2"/>
    <x v="1"/>
    <x v="0"/>
    <x v="0"/>
    <x v="3"/>
    <x v="0"/>
    <x v="5"/>
    <x v="1"/>
    <x v="3"/>
    <x v="0"/>
  </r>
  <r>
    <n v="51"/>
    <x v="3"/>
    <x v="2"/>
    <x v="0"/>
    <x v="0"/>
    <x v="2"/>
    <x v="0"/>
    <x v="0"/>
    <x v="0"/>
    <x v="0"/>
    <x v="0"/>
    <x v="0"/>
    <x v="2"/>
    <x v="1"/>
    <x v="0"/>
    <x v="0"/>
    <x v="2"/>
    <x v="0"/>
    <x v="5"/>
    <x v="1"/>
    <x v="3"/>
    <x v="0"/>
  </r>
  <r>
    <n v="51"/>
    <x v="3"/>
    <x v="3"/>
    <x v="0"/>
    <x v="0"/>
    <x v="1"/>
    <x v="0"/>
    <x v="0"/>
    <x v="0"/>
    <x v="0"/>
    <x v="0"/>
    <x v="0"/>
    <x v="2"/>
    <x v="1"/>
    <x v="0"/>
    <x v="1"/>
    <x v="3"/>
    <x v="0"/>
    <x v="5"/>
    <x v="1"/>
    <x v="3"/>
    <x v="0"/>
  </r>
  <r>
    <n v="51"/>
    <x v="3"/>
    <x v="4"/>
    <x v="0"/>
    <x v="0"/>
    <x v="2"/>
    <x v="0"/>
    <x v="0"/>
    <x v="0"/>
    <x v="0"/>
    <x v="0"/>
    <x v="0"/>
    <x v="2"/>
    <x v="1"/>
    <x v="0"/>
    <x v="0"/>
    <x v="0"/>
    <x v="0"/>
    <x v="5"/>
    <x v="1"/>
    <x v="3"/>
    <x v="0"/>
  </r>
  <r>
    <n v="51"/>
    <x v="3"/>
    <x v="5"/>
    <x v="0"/>
    <x v="0"/>
    <x v="4"/>
    <x v="0"/>
    <x v="0"/>
    <x v="0"/>
    <x v="0"/>
    <x v="0"/>
    <x v="1"/>
    <x v="0"/>
    <x v="12"/>
    <x v="1"/>
    <x v="1"/>
    <x v="2"/>
    <x v="0"/>
    <x v="3"/>
    <x v="5"/>
    <x v="0"/>
    <x v="0"/>
  </r>
  <r>
    <n v="51"/>
    <x v="3"/>
    <x v="6"/>
    <x v="0"/>
    <x v="0"/>
    <x v="1"/>
    <x v="0"/>
    <x v="0"/>
    <x v="0"/>
    <x v="0"/>
    <x v="0"/>
    <x v="1"/>
    <x v="0"/>
    <x v="12"/>
    <x v="0"/>
    <x v="0"/>
    <x v="2"/>
    <x v="0"/>
    <x v="3"/>
    <x v="5"/>
    <x v="0"/>
    <x v="0"/>
  </r>
  <r>
    <n v="51"/>
    <x v="3"/>
    <x v="7"/>
    <x v="0"/>
    <x v="0"/>
    <x v="0"/>
    <x v="0"/>
    <x v="0"/>
    <x v="0"/>
    <x v="0"/>
    <x v="0"/>
    <x v="1"/>
    <x v="0"/>
    <x v="12"/>
    <x v="0"/>
    <x v="1"/>
    <x v="3"/>
    <x v="0"/>
    <x v="3"/>
    <x v="5"/>
    <x v="0"/>
    <x v="0"/>
  </r>
  <r>
    <n v="51"/>
    <x v="3"/>
    <x v="8"/>
    <x v="0"/>
    <x v="0"/>
    <x v="3"/>
    <x v="0"/>
    <x v="0"/>
    <x v="0"/>
    <x v="0"/>
    <x v="0"/>
    <x v="1"/>
    <x v="0"/>
    <x v="12"/>
    <x v="0"/>
    <x v="0"/>
    <x v="2"/>
    <x v="0"/>
    <x v="3"/>
    <x v="5"/>
    <x v="0"/>
    <x v="0"/>
  </r>
  <r>
    <n v="51"/>
    <x v="3"/>
    <x v="9"/>
    <x v="0"/>
    <x v="0"/>
    <x v="3"/>
    <x v="0"/>
    <x v="0"/>
    <x v="0"/>
    <x v="0"/>
    <x v="0"/>
    <x v="1"/>
    <x v="0"/>
    <x v="12"/>
    <x v="0"/>
    <x v="0"/>
    <x v="2"/>
    <x v="0"/>
    <x v="3"/>
    <x v="5"/>
    <x v="0"/>
    <x v="0"/>
  </r>
  <r>
    <n v="51"/>
    <x v="3"/>
    <x v="10"/>
    <x v="0"/>
    <x v="0"/>
    <x v="3"/>
    <x v="0"/>
    <x v="0"/>
    <x v="0"/>
    <x v="0"/>
    <x v="0"/>
    <x v="2"/>
    <x v="0"/>
    <x v="9"/>
    <x v="1"/>
    <x v="1"/>
    <x v="2"/>
    <x v="0"/>
    <x v="3"/>
    <x v="0"/>
    <x v="0"/>
    <x v="0"/>
  </r>
  <r>
    <n v="51"/>
    <x v="3"/>
    <x v="11"/>
    <x v="0"/>
    <x v="0"/>
    <x v="2"/>
    <x v="0"/>
    <x v="0"/>
    <x v="0"/>
    <x v="0"/>
    <x v="0"/>
    <x v="2"/>
    <x v="0"/>
    <x v="9"/>
    <x v="0"/>
    <x v="1"/>
    <x v="0"/>
    <x v="0"/>
    <x v="3"/>
    <x v="0"/>
    <x v="0"/>
    <x v="0"/>
  </r>
  <r>
    <n v="51"/>
    <x v="3"/>
    <x v="12"/>
    <x v="0"/>
    <x v="0"/>
    <x v="3"/>
    <x v="0"/>
    <x v="0"/>
    <x v="0"/>
    <x v="0"/>
    <x v="0"/>
    <x v="2"/>
    <x v="0"/>
    <x v="9"/>
    <x v="0"/>
    <x v="1"/>
    <x v="0"/>
    <x v="0"/>
    <x v="3"/>
    <x v="0"/>
    <x v="0"/>
    <x v="0"/>
  </r>
  <r>
    <n v="51"/>
    <x v="3"/>
    <x v="13"/>
    <x v="0"/>
    <x v="0"/>
    <x v="3"/>
    <x v="0"/>
    <x v="0"/>
    <x v="0"/>
    <x v="0"/>
    <x v="0"/>
    <x v="2"/>
    <x v="0"/>
    <x v="9"/>
    <x v="0"/>
    <x v="0"/>
    <x v="0"/>
    <x v="0"/>
    <x v="3"/>
    <x v="0"/>
    <x v="0"/>
    <x v="0"/>
  </r>
  <r>
    <n v="51"/>
    <x v="3"/>
    <x v="14"/>
    <x v="0"/>
    <x v="0"/>
    <x v="2"/>
    <x v="0"/>
    <x v="0"/>
    <x v="0"/>
    <x v="0"/>
    <x v="0"/>
    <x v="2"/>
    <x v="0"/>
    <x v="9"/>
    <x v="0"/>
    <x v="0"/>
    <x v="2"/>
    <x v="0"/>
    <x v="3"/>
    <x v="0"/>
    <x v="0"/>
    <x v="0"/>
  </r>
  <r>
    <n v="51"/>
    <x v="3"/>
    <x v="15"/>
    <x v="0"/>
    <x v="0"/>
    <x v="3"/>
    <x v="0"/>
    <x v="0"/>
    <x v="0"/>
    <x v="0"/>
    <x v="0"/>
    <x v="3"/>
    <x v="0"/>
    <x v="12"/>
    <x v="1"/>
    <x v="1"/>
    <x v="2"/>
    <x v="0"/>
    <x v="3"/>
    <x v="0"/>
    <x v="0"/>
    <x v="0"/>
  </r>
  <r>
    <n v="51"/>
    <x v="3"/>
    <x v="16"/>
    <x v="0"/>
    <x v="0"/>
    <x v="1"/>
    <x v="0"/>
    <x v="0"/>
    <x v="0"/>
    <x v="0"/>
    <x v="0"/>
    <x v="3"/>
    <x v="0"/>
    <x v="12"/>
    <x v="0"/>
    <x v="1"/>
    <x v="0"/>
    <x v="0"/>
    <x v="3"/>
    <x v="0"/>
    <x v="0"/>
    <x v="0"/>
  </r>
  <r>
    <n v="51"/>
    <x v="3"/>
    <x v="17"/>
    <x v="0"/>
    <x v="0"/>
    <x v="3"/>
    <x v="0"/>
    <x v="0"/>
    <x v="0"/>
    <x v="0"/>
    <x v="0"/>
    <x v="3"/>
    <x v="0"/>
    <x v="12"/>
    <x v="0"/>
    <x v="0"/>
    <x v="0"/>
    <x v="0"/>
    <x v="3"/>
    <x v="0"/>
    <x v="0"/>
    <x v="0"/>
  </r>
  <r>
    <n v="51"/>
    <x v="3"/>
    <x v="18"/>
    <x v="0"/>
    <x v="0"/>
    <x v="0"/>
    <x v="0"/>
    <x v="0"/>
    <x v="0"/>
    <x v="0"/>
    <x v="0"/>
    <x v="3"/>
    <x v="0"/>
    <x v="12"/>
    <x v="0"/>
    <x v="0"/>
    <x v="1"/>
    <x v="0"/>
    <x v="3"/>
    <x v="0"/>
    <x v="0"/>
    <x v="0"/>
  </r>
  <r>
    <n v="51"/>
    <x v="3"/>
    <x v="19"/>
    <x v="0"/>
    <x v="0"/>
    <x v="4"/>
    <x v="0"/>
    <x v="0"/>
    <x v="0"/>
    <x v="0"/>
    <x v="0"/>
    <x v="3"/>
    <x v="0"/>
    <x v="12"/>
    <x v="0"/>
    <x v="1"/>
    <x v="1"/>
    <x v="0"/>
    <x v="3"/>
    <x v="0"/>
    <x v="0"/>
    <x v="0"/>
  </r>
  <r>
    <n v="51"/>
    <x v="3"/>
    <x v="20"/>
    <x v="0"/>
    <x v="0"/>
    <x v="1"/>
    <x v="0"/>
    <x v="0"/>
    <x v="0"/>
    <x v="0"/>
    <x v="0"/>
    <x v="3"/>
    <x v="0"/>
    <x v="12"/>
    <x v="0"/>
    <x v="0"/>
    <x v="1"/>
    <x v="0"/>
    <x v="3"/>
    <x v="0"/>
    <x v="0"/>
    <x v="0"/>
  </r>
  <r>
    <n v="51"/>
    <x v="3"/>
    <x v="21"/>
    <x v="0"/>
    <x v="0"/>
    <x v="1"/>
    <x v="0"/>
    <x v="0"/>
    <x v="0"/>
    <x v="0"/>
    <x v="0"/>
    <x v="3"/>
    <x v="0"/>
    <x v="12"/>
    <x v="0"/>
    <x v="0"/>
    <x v="3"/>
    <x v="0"/>
    <x v="3"/>
    <x v="0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52"/>
    <x v="0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52"/>
    <x v="0"/>
    <x v="1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52"/>
    <x v="0"/>
    <x v="2"/>
    <x v="0"/>
    <x v="0"/>
    <x v="0"/>
    <x v="0"/>
    <x v="0"/>
    <x v="0"/>
    <x v="0"/>
    <x v="1"/>
    <x v="4"/>
    <x v="3"/>
    <x v="2"/>
    <x v="5"/>
    <x v="9"/>
    <x v="4"/>
    <x v="1"/>
    <x v="2"/>
    <x v="2"/>
    <x v="0"/>
    <x v="0"/>
  </r>
  <r>
    <n v="52"/>
    <x v="0"/>
    <x v="3"/>
    <x v="0"/>
    <x v="0"/>
    <x v="1"/>
    <x v="0"/>
    <x v="0"/>
    <x v="0"/>
    <x v="0"/>
    <x v="1"/>
    <x v="4"/>
    <x v="3"/>
    <x v="2"/>
    <x v="8"/>
    <x v="11"/>
    <x v="4"/>
    <x v="1"/>
    <x v="2"/>
    <x v="2"/>
    <x v="0"/>
    <x v="0"/>
  </r>
  <r>
    <n v="52"/>
    <x v="0"/>
    <x v="4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n v="52"/>
    <x v="0"/>
    <x v="5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n v="52"/>
    <x v="0"/>
    <x v="6"/>
    <x v="0"/>
    <x v="0"/>
    <x v="0"/>
    <x v="0"/>
    <x v="0"/>
    <x v="0"/>
    <x v="0"/>
    <x v="1"/>
    <x v="4"/>
    <x v="3"/>
    <x v="2"/>
    <x v="6"/>
    <x v="4"/>
    <x v="4"/>
    <x v="3"/>
    <x v="2"/>
    <x v="2"/>
    <x v="0"/>
    <x v="0"/>
  </r>
  <r>
    <n v="52"/>
    <x v="0"/>
    <x v="7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n v="52"/>
    <x v="0"/>
    <x v="8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52"/>
    <x v="0"/>
    <x v="9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52"/>
    <x v="0"/>
    <x v="10"/>
    <x v="0"/>
    <x v="0"/>
    <x v="1"/>
    <x v="0"/>
    <x v="0"/>
    <x v="0"/>
    <x v="0"/>
    <x v="1"/>
    <x v="4"/>
    <x v="3"/>
    <x v="2"/>
    <x v="11"/>
    <x v="4"/>
    <x v="5"/>
    <x v="3"/>
    <x v="2"/>
    <x v="2"/>
    <x v="0"/>
    <x v="0"/>
  </r>
  <r>
    <n v="52"/>
    <x v="0"/>
    <x v="11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n v="52"/>
    <x v="0"/>
    <x v="12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52"/>
    <x v="0"/>
    <x v="13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n v="52"/>
    <x v="0"/>
    <x v="14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52"/>
    <x v="0"/>
    <x v="15"/>
    <x v="0"/>
    <x v="0"/>
    <x v="0"/>
    <x v="0"/>
    <x v="0"/>
    <x v="0"/>
    <x v="0"/>
    <x v="1"/>
    <x v="4"/>
    <x v="3"/>
    <x v="2"/>
    <x v="5"/>
    <x v="3"/>
    <x v="4"/>
    <x v="1"/>
    <x v="2"/>
    <x v="2"/>
    <x v="0"/>
    <x v="0"/>
  </r>
  <r>
    <n v="52"/>
    <x v="0"/>
    <x v="16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52"/>
    <x v="0"/>
    <x v="17"/>
    <x v="0"/>
    <x v="0"/>
    <x v="4"/>
    <x v="0"/>
    <x v="0"/>
    <x v="0"/>
    <x v="0"/>
    <x v="1"/>
    <x v="4"/>
    <x v="3"/>
    <x v="2"/>
    <x v="6"/>
    <x v="4"/>
    <x v="5"/>
    <x v="0"/>
    <x v="2"/>
    <x v="2"/>
    <x v="0"/>
    <x v="0"/>
  </r>
  <r>
    <n v="52"/>
    <x v="0"/>
    <x v="18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52"/>
    <x v="0"/>
    <x v="19"/>
    <x v="0"/>
    <x v="0"/>
    <x v="2"/>
    <x v="0"/>
    <x v="0"/>
    <x v="0"/>
    <x v="0"/>
    <x v="1"/>
    <x v="4"/>
    <x v="3"/>
    <x v="2"/>
    <x v="9"/>
    <x v="6"/>
    <x v="4"/>
    <x v="2"/>
    <x v="2"/>
    <x v="2"/>
    <x v="0"/>
    <x v="0"/>
  </r>
  <r>
    <n v="52"/>
    <x v="0"/>
    <x v="20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52"/>
    <x v="0"/>
    <x v="21"/>
    <x v="0"/>
    <x v="0"/>
    <x v="3"/>
    <x v="0"/>
    <x v="0"/>
    <x v="0"/>
    <x v="0"/>
    <x v="1"/>
    <x v="4"/>
    <x v="3"/>
    <x v="2"/>
    <x v="10"/>
    <x v="7"/>
    <x v="4"/>
    <x v="1"/>
    <x v="2"/>
    <x v="2"/>
    <x v="0"/>
    <x v="0"/>
  </r>
  <r>
    <n v="52"/>
    <x v="0"/>
    <x v="22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52"/>
    <x v="0"/>
    <x v="23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52"/>
    <x v="0"/>
    <x v="24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52"/>
    <x v="1"/>
    <x v="0"/>
    <x v="0"/>
    <x v="0"/>
    <x v="2"/>
    <x v="0"/>
    <x v="0"/>
    <x v="0"/>
    <x v="0"/>
    <x v="0"/>
    <x v="0"/>
    <x v="0"/>
    <x v="12"/>
    <x v="1"/>
    <x v="1"/>
    <x v="2"/>
    <x v="0"/>
    <x v="0"/>
    <x v="0"/>
    <x v="0"/>
    <x v="0"/>
  </r>
  <r>
    <n v="52"/>
    <x v="1"/>
    <x v="1"/>
    <x v="0"/>
    <x v="0"/>
    <x v="1"/>
    <x v="0"/>
    <x v="0"/>
    <x v="0"/>
    <x v="0"/>
    <x v="0"/>
    <x v="0"/>
    <x v="0"/>
    <x v="12"/>
    <x v="0"/>
    <x v="1"/>
    <x v="1"/>
    <x v="0"/>
    <x v="0"/>
    <x v="0"/>
    <x v="0"/>
    <x v="0"/>
  </r>
  <r>
    <n v="52"/>
    <x v="1"/>
    <x v="2"/>
    <x v="0"/>
    <x v="0"/>
    <x v="4"/>
    <x v="0"/>
    <x v="0"/>
    <x v="0"/>
    <x v="0"/>
    <x v="0"/>
    <x v="0"/>
    <x v="0"/>
    <x v="12"/>
    <x v="0"/>
    <x v="0"/>
    <x v="1"/>
    <x v="0"/>
    <x v="0"/>
    <x v="0"/>
    <x v="0"/>
    <x v="0"/>
  </r>
  <r>
    <n v="52"/>
    <x v="1"/>
    <x v="3"/>
    <x v="0"/>
    <x v="0"/>
    <x v="4"/>
    <x v="0"/>
    <x v="0"/>
    <x v="0"/>
    <x v="0"/>
    <x v="0"/>
    <x v="0"/>
    <x v="0"/>
    <x v="12"/>
    <x v="0"/>
    <x v="0"/>
    <x v="1"/>
    <x v="0"/>
    <x v="0"/>
    <x v="0"/>
    <x v="0"/>
    <x v="0"/>
  </r>
  <r>
    <n v="52"/>
    <x v="1"/>
    <x v="4"/>
    <x v="0"/>
    <x v="0"/>
    <x v="2"/>
    <x v="0"/>
    <x v="0"/>
    <x v="0"/>
    <x v="0"/>
    <x v="0"/>
    <x v="0"/>
    <x v="0"/>
    <x v="12"/>
    <x v="0"/>
    <x v="1"/>
    <x v="0"/>
    <x v="0"/>
    <x v="0"/>
    <x v="0"/>
    <x v="0"/>
    <x v="0"/>
  </r>
  <r>
    <n v="52"/>
    <x v="1"/>
    <x v="5"/>
    <x v="0"/>
    <x v="0"/>
    <x v="4"/>
    <x v="0"/>
    <x v="0"/>
    <x v="0"/>
    <x v="0"/>
    <x v="0"/>
    <x v="0"/>
    <x v="0"/>
    <x v="12"/>
    <x v="0"/>
    <x v="0"/>
    <x v="2"/>
    <x v="0"/>
    <x v="0"/>
    <x v="0"/>
    <x v="0"/>
    <x v="0"/>
  </r>
  <r>
    <n v="52"/>
    <x v="1"/>
    <x v="6"/>
    <x v="0"/>
    <x v="0"/>
    <x v="4"/>
    <x v="0"/>
    <x v="0"/>
    <x v="0"/>
    <x v="0"/>
    <x v="0"/>
    <x v="0"/>
    <x v="0"/>
    <x v="12"/>
    <x v="0"/>
    <x v="0"/>
    <x v="9"/>
    <x v="0"/>
    <x v="0"/>
    <x v="0"/>
    <x v="0"/>
    <x v="0"/>
  </r>
  <r>
    <n v="52"/>
    <x v="1"/>
    <x v="7"/>
    <x v="0"/>
    <x v="0"/>
    <x v="4"/>
    <x v="0"/>
    <x v="0"/>
    <x v="0"/>
    <x v="0"/>
    <x v="0"/>
    <x v="1"/>
    <x v="2"/>
    <x v="8"/>
    <x v="1"/>
    <x v="1"/>
    <x v="2"/>
    <x v="0"/>
    <x v="0"/>
    <x v="0"/>
    <x v="0"/>
    <x v="0"/>
  </r>
  <r>
    <n v="52"/>
    <x v="1"/>
    <x v="8"/>
    <x v="0"/>
    <x v="0"/>
    <x v="2"/>
    <x v="0"/>
    <x v="0"/>
    <x v="0"/>
    <x v="0"/>
    <x v="0"/>
    <x v="1"/>
    <x v="2"/>
    <x v="8"/>
    <x v="0"/>
    <x v="0"/>
    <x v="0"/>
    <x v="0"/>
    <x v="0"/>
    <x v="0"/>
    <x v="0"/>
    <x v="0"/>
  </r>
  <r>
    <n v="52"/>
    <x v="1"/>
    <x v="9"/>
    <x v="0"/>
    <x v="0"/>
    <x v="0"/>
    <x v="0"/>
    <x v="0"/>
    <x v="0"/>
    <x v="0"/>
    <x v="0"/>
    <x v="1"/>
    <x v="2"/>
    <x v="8"/>
    <x v="0"/>
    <x v="0"/>
    <x v="2"/>
    <x v="0"/>
    <x v="0"/>
    <x v="0"/>
    <x v="0"/>
    <x v="0"/>
  </r>
  <r>
    <n v="52"/>
    <x v="1"/>
    <x v="10"/>
    <x v="0"/>
    <x v="0"/>
    <x v="3"/>
    <x v="0"/>
    <x v="0"/>
    <x v="0"/>
    <x v="0"/>
    <x v="0"/>
    <x v="1"/>
    <x v="2"/>
    <x v="8"/>
    <x v="0"/>
    <x v="1"/>
    <x v="3"/>
    <x v="0"/>
    <x v="0"/>
    <x v="0"/>
    <x v="0"/>
    <x v="0"/>
  </r>
  <r>
    <n v="52"/>
    <x v="1"/>
    <x v="11"/>
    <x v="0"/>
    <x v="0"/>
    <x v="1"/>
    <x v="0"/>
    <x v="0"/>
    <x v="0"/>
    <x v="0"/>
    <x v="0"/>
    <x v="1"/>
    <x v="2"/>
    <x v="8"/>
    <x v="0"/>
    <x v="1"/>
    <x v="3"/>
    <x v="0"/>
    <x v="0"/>
    <x v="0"/>
    <x v="0"/>
    <x v="0"/>
  </r>
  <r>
    <n v="52"/>
    <x v="1"/>
    <x v="12"/>
    <x v="0"/>
    <x v="0"/>
    <x v="4"/>
    <x v="0"/>
    <x v="0"/>
    <x v="0"/>
    <x v="0"/>
    <x v="0"/>
    <x v="2"/>
    <x v="1"/>
    <x v="8"/>
    <x v="1"/>
    <x v="1"/>
    <x v="2"/>
    <x v="0"/>
    <x v="1"/>
    <x v="4"/>
    <x v="0"/>
    <x v="0"/>
  </r>
  <r>
    <n v="52"/>
    <x v="1"/>
    <x v="13"/>
    <x v="0"/>
    <x v="0"/>
    <x v="2"/>
    <x v="0"/>
    <x v="0"/>
    <x v="0"/>
    <x v="0"/>
    <x v="0"/>
    <x v="2"/>
    <x v="1"/>
    <x v="8"/>
    <x v="0"/>
    <x v="0"/>
    <x v="2"/>
    <x v="0"/>
    <x v="1"/>
    <x v="4"/>
    <x v="0"/>
    <x v="0"/>
  </r>
  <r>
    <n v="52"/>
    <x v="1"/>
    <x v="14"/>
    <x v="0"/>
    <x v="0"/>
    <x v="1"/>
    <x v="0"/>
    <x v="0"/>
    <x v="0"/>
    <x v="0"/>
    <x v="0"/>
    <x v="2"/>
    <x v="1"/>
    <x v="8"/>
    <x v="0"/>
    <x v="0"/>
    <x v="0"/>
    <x v="0"/>
    <x v="1"/>
    <x v="4"/>
    <x v="0"/>
    <x v="0"/>
  </r>
  <r>
    <n v="52"/>
    <x v="1"/>
    <x v="15"/>
    <x v="0"/>
    <x v="0"/>
    <x v="4"/>
    <x v="0"/>
    <x v="0"/>
    <x v="0"/>
    <x v="0"/>
    <x v="0"/>
    <x v="2"/>
    <x v="1"/>
    <x v="8"/>
    <x v="0"/>
    <x v="1"/>
    <x v="3"/>
    <x v="0"/>
    <x v="1"/>
    <x v="4"/>
    <x v="0"/>
    <x v="0"/>
  </r>
  <r>
    <n v="52"/>
    <x v="1"/>
    <x v="16"/>
    <x v="0"/>
    <x v="0"/>
    <x v="3"/>
    <x v="0"/>
    <x v="0"/>
    <x v="0"/>
    <x v="0"/>
    <x v="0"/>
    <x v="2"/>
    <x v="1"/>
    <x v="8"/>
    <x v="0"/>
    <x v="0"/>
    <x v="2"/>
    <x v="0"/>
    <x v="1"/>
    <x v="4"/>
    <x v="0"/>
    <x v="0"/>
  </r>
  <r>
    <n v="52"/>
    <x v="1"/>
    <x v="17"/>
    <x v="0"/>
    <x v="0"/>
    <x v="1"/>
    <x v="0"/>
    <x v="0"/>
    <x v="0"/>
    <x v="0"/>
    <x v="0"/>
    <x v="3"/>
    <x v="0"/>
    <x v="12"/>
    <x v="1"/>
    <x v="1"/>
    <x v="2"/>
    <x v="0"/>
    <x v="0"/>
    <x v="5"/>
    <x v="0"/>
    <x v="0"/>
  </r>
  <r>
    <n v="52"/>
    <x v="1"/>
    <x v="18"/>
    <x v="0"/>
    <x v="0"/>
    <x v="0"/>
    <x v="0"/>
    <x v="0"/>
    <x v="0"/>
    <x v="0"/>
    <x v="0"/>
    <x v="3"/>
    <x v="0"/>
    <x v="12"/>
    <x v="0"/>
    <x v="0"/>
    <x v="0"/>
    <x v="0"/>
    <x v="0"/>
    <x v="5"/>
    <x v="0"/>
    <x v="0"/>
  </r>
  <r>
    <n v="52"/>
    <x v="1"/>
    <x v="19"/>
    <x v="0"/>
    <x v="0"/>
    <x v="2"/>
    <x v="0"/>
    <x v="0"/>
    <x v="0"/>
    <x v="0"/>
    <x v="0"/>
    <x v="3"/>
    <x v="0"/>
    <x v="12"/>
    <x v="0"/>
    <x v="0"/>
    <x v="0"/>
    <x v="0"/>
    <x v="0"/>
    <x v="5"/>
    <x v="0"/>
    <x v="0"/>
  </r>
  <r>
    <n v="52"/>
    <x v="1"/>
    <x v="20"/>
    <x v="0"/>
    <x v="0"/>
    <x v="1"/>
    <x v="0"/>
    <x v="0"/>
    <x v="0"/>
    <x v="0"/>
    <x v="0"/>
    <x v="3"/>
    <x v="0"/>
    <x v="12"/>
    <x v="0"/>
    <x v="1"/>
    <x v="0"/>
    <x v="0"/>
    <x v="0"/>
    <x v="5"/>
    <x v="0"/>
    <x v="0"/>
  </r>
  <r>
    <n v="52"/>
    <x v="1"/>
    <x v="21"/>
    <x v="0"/>
    <x v="0"/>
    <x v="1"/>
    <x v="0"/>
    <x v="0"/>
    <x v="0"/>
    <x v="0"/>
    <x v="0"/>
    <x v="3"/>
    <x v="0"/>
    <x v="12"/>
    <x v="0"/>
    <x v="0"/>
    <x v="2"/>
    <x v="0"/>
    <x v="0"/>
    <x v="5"/>
    <x v="0"/>
    <x v="0"/>
  </r>
  <r>
    <n v="52"/>
    <x v="1"/>
    <x v="22"/>
    <x v="0"/>
    <x v="0"/>
    <x v="2"/>
    <x v="0"/>
    <x v="0"/>
    <x v="0"/>
    <x v="0"/>
    <x v="0"/>
    <x v="3"/>
    <x v="0"/>
    <x v="12"/>
    <x v="0"/>
    <x v="1"/>
    <x v="3"/>
    <x v="0"/>
    <x v="0"/>
    <x v="5"/>
    <x v="0"/>
    <x v="0"/>
  </r>
  <r>
    <n v="52"/>
    <x v="2"/>
    <x v="0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52"/>
    <x v="2"/>
    <x v="1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52"/>
    <x v="2"/>
    <x v="2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52"/>
    <x v="2"/>
    <x v="3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n v="52"/>
    <x v="2"/>
    <x v="4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n v="52"/>
    <x v="2"/>
    <x v="5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n v="52"/>
    <x v="2"/>
    <x v="6"/>
    <x v="0"/>
    <x v="0"/>
    <x v="0"/>
    <x v="0"/>
    <x v="0"/>
    <x v="0"/>
    <x v="0"/>
    <x v="1"/>
    <x v="4"/>
    <x v="3"/>
    <x v="2"/>
    <x v="9"/>
    <x v="14"/>
    <x v="4"/>
    <x v="3"/>
    <x v="2"/>
    <x v="2"/>
    <x v="0"/>
    <x v="0"/>
  </r>
  <r>
    <n v="52"/>
    <x v="2"/>
    <x v="7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n v="52"/>
    <x v="2"/>
    <x v="8"/>
    <x v="0"/>
    <x v="0"/>
    <x v="1"/>
    <x v="0"/>
    <x v="0"/>
    <x v="0"/>
    <x v="0"/>
    <x v="1"/>
    <x v="4"/>
    <x v="3"/>
    <x v="2"/>
    <x v="9"/>
    <x v="14"/>
    <x v="4"/>
    <x v="3"/>
    <x v="2"/>
    <x v="2"/>
    <x v="0"/>
    <x v="0"/>
  </r>
  <r>
    <n v="52"/>
    <x v="2"/>
    <x v="9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n v="52"/>
    <x v="2"/>
    <x v="10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52"/>
    <x v="2"/>
    <x v="11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2"/>
    <x v="2"/>
    <x v="12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52"/>
    <x v="2"/>
    <x v="13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52"/>
    <x v="2"/>
    <x v="14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52"/>
    <x v="2"/>
    <x v="1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2"/>
    <x v="2"/>
    <x v="16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52"/>
    <x v="2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52"/>
    <x v="2"/>
    <x v="18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52"/>
    <x v="2"/>
    <x v="19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52"/>
    <x v="2"/>
    <x v="20"/>
    <x v="0"/>
    <x v="0"/>
    <x v="2"/>
    <x v="0"/>
    <x v="0"/>
    <x v="0"/>
    <x v="0"/>
    <x v="1"/>
    <x v="4"/>
    <x v="3"/>
    <x v="2"/>
    <x v="7"/>
    <x v="4"/>
    <x v="4"/>
    <x v="3"/>
    <x v="2"/>
    <x v="2"/>
    <x v="0"/>
    <x v="0"/>
  </r>
  <r>
    <n v="52"/>
    <x v="2"/>
    <x v="21"/>
    <x v="0"/>
    <x v="0"/>
    <x v="2"/>
    <x v="0"/>
    <x v="0"/>
    <x v="0"/>
    <x v="0"/>
    <x v="1"/>
    <x v="4"/>
    <x v="3"/>
    <x v="2"/>
    <x v="11"/>
    <x v="4"/>
    <x v="4"/>
    <x v="0"/>
    <x v="2"/>
    <x v="2"/>
    <x v="0"/>
    <x v="0"/>
  </r>
  <r>
    <n v="52"/>
    <x v="2"/>
    <x v="22"/>
    <x v="0"/>
    <x v="0"/>
    <x v="0"/>
    <x v="0"/>
    <x v="0"/>
    <x v="0"/>
    <x v="0"/>
    <x v="1"/>
    <x v="4"/>
    <x v="3"/>
    <x v="2"/>
    <x v="6"/>
    <x v="4"/>
    <x v="4"/>
    <x v="3"/>
    <x v="2"/>
    <x v="2"/>
    <x v="0"/>
    <x v="0"/>
  </r>
  <r>
    <n v="52"/>
    <x v="2"/>
    <x v="23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52"/>
    <x v="2"/>
    <x v="24"/>
    <x v="0"/>
    <x v="0"/>
    <x v="0"/>
    <x v="0"/>
    <x v="0"/>
    <x v="0"/>
    <x v="0"/>
    <x v="1"/>
    <x v="4"/>
    <x v="3"/>
    <x v="2"/>
    <x v="10"/>
    <x v="7"/>
    <x v="4"/>
    <x v="0"/>
    <x v="2"/>
    <x v="2"/>
    <x v="0"/>
    <x v="0"/>
  </r>
  <r>
    <n v="52"/>
    <x v="3"/>
    <x v="0"/>
    <x v="0"/>
    <x v="0"/>
    <x v="2"/>
    <x v="0"/>
    <x v="0"/>
    <x v="0"/>
    <x v="0"/>
    <x v="2"/>
    <x v="0"/>
    <x v="3"/>
    <x v="3"/>
    <x v="12"/>
    <x v="15"/>
    <x v="6"/>
    <x v="0"/>
    <x v="2"/>
    <x v="2"/>
    <x v="0"/>
    <x v="0"/>
  </r>
  <r>
    <n v="52"/>
    <x v="3"/>
    <x v="1"/>
    <x v="0"/>
    <x v="0"/>
    <x v="2"/>
    <x v="0"/>
    <x v="0"/>
    <x v="0"/>
    <x v="0"/>
    <x v="2"/>
    <x v="0"/>
    <x v="3"/>
    <x v="3"/>
    <x v="14"/>
    <x v="17"/>
    <x v="6"/>
    <x v="0"/>
    <x v="2"/>
    <x v="2"/>
    <x v="0"/>
    <x v="0"/>
  </r>
  <r>
    <n v="52"/>
    <x v="3"/>
    <x v="2"/>
    <x v="0"/>
    <x v="0"/>
    <x v="0"/>
    <x v="0"/>
    <x v="0"/>
    <x v="0"/>
    <x v="0"/>
    <x v="2"/>
    <x v="0"/>
    <x v="3"/>
    <x v="3"/>
    <x v="12"/>
    <x v="16"/>
    <x v="6"/>
    <x v="0"/>
    <x v="2"/>
    <x v="2"/>
    <x v="0"/>
    <x v="0"/>
  </r>
  <r>
    <n v="52"/>
    <x v="3"/>
    <x v="3"/>
    <x v="0"/>
    <x v="0"/>
    <x v="3"/>
    <x v="0"/>
    <x v="0"/>
    <x v="0"/>
    <x v="0"/>
    <x v="2"/>
    <x v="0"/>
    <x v="3"/>
    <x v="3"/>
    <x v="13"/>
    <x v="21"/>
    <x v="6"/>
    <x v="0"/>
    <x v="2"/>
    <x v="2"/>
    <x v="0"/>
    <x v="0"/>
  </r>
  <r>
    <n v="52"/>
    <x v="3"/>
    <x v="4"/>
    <x v="0"/>
    <x v="0"/>
    <x v="1"/>
    <x v="0"/>
    <x v="0"/>
    <x v="0"/>
    <x v="0"/>
    <x v="2"/>
    <x v="0"/>
    <x v="3"/>
    <x v="3"/>
    <x v="13"/>
    <x v="21"/>
    <x v="6"/>
    <x v="0"/>
    <x v="2"/>
    <x v="2"/>
    <x v="0"/>
    <x v="0"/>
  </r>
  <r>
    <n v="52"/>
    <x v="3"/>
    <x v="5"/>
    <x v="0"/>
    <x v="0"/>
    <x v="0"/>
    <x v="0"/>
    <x v="0"/>
    <x v="0"/>
    <x v="0"/>
    <x v="2"/>
    <x v="0"/>
    <x v="3"/>
    <x v="3"/>
    <x v="14"/>
    <x v="17"/>
    <x v="6"/>
    <x v="0"/>
    <x v="2"/>
    <x v="2"/>
    <x v="0"/>
    <x v="0"/>
  </r>
  <r>
    <n v="52"/>
    <x v="3"/>
    <x v="6"/>
    <x v="0"/>
    <x v="0"/>
    <x v="3"/>
    <x v="0"/>
    <x v="0"/>
    <x v="0"/>
    <x v="0"/>
    <x v="2"/>
    <x v="1"/>
    <x v="3"/>
    <x v="6"/>
    <x v="12"/>
    <x v="19"/>
    <x v="7"/>
    <x v="0"/>
    <x v="2"/>
    <x v="2"/>
    <x v="0"/>
    <x v="0"/>
  </r>
  <r>
    <n v="52"/>
    <x v="3"/>
    <x v="7"/>
    <x v="0"/>
    <x v="0"/>
    <x v="4"/>
    <x v="0"/>
    <x v="0"/>
    <x v="0"/>
    <x v="0"/>
    <x v="2"/>
    <x v="1"/>
    <x v="3"/>
    <x v="6"/>
    <x v="12"/>
    <x v="21"/>
    <x v="7"/>
    <x v="0"/>
    <x v="2"/>
    <x v="2"/>
    <x v="0"/>
    <x v="0"/>
  </r>
  <r>
    <n v="52"/>
    <x v="3"/>
    <x v="8"/>
    <x v="0"/>
    <x v="0"/>
    <x v="0"/>
    <x v="0"/>
    <x v="0"/>
    <x v="0"/>
    <x v="0"/>
    <x v="2"/>
    <x v="1"/>
    <x v="3"/>
    <x v="6"/>
    <x v="12"/>
    <x v="17"/>
    <x v="7"/>
    <x v="0"/>
    <x v="2"/>
    <x v="2"/>
    <x v="0"/>
    <x v="0"/>
  </r>
  <r>
    <n v="52"/>
    <x v="3"/>
    <x v="9"/>
    <x v="0"/>
    <x v="0"/>
    <x v="1"/>
    <x v="0"/>
    <x v="0"/>
    <x v="0"/>
    <x v="0"/>
    <x v="2"/>
    <x v="1"/>
    <x v="3"/>
    <x v="6"/>
    <x v="12"/>
    <x v="20"/>
    <x v="7"/>
    <x v="0"/>
    <x v="2"/>
    <x v="2"/>
    <x v="0"/>
    <x v="0"/>
  </r>
  <r>
    <n v="52"/>
    <x v="3"/>
    <x v="10"/>
    <x v="0"/>
    <x v="0"/>
    <x v="4"/>
    <x v="0"/>
    <x v="0"/>
    <x v="0"/>
    <x v="0"/>
    <x v="2"/>
    <x v="1"/>
    <x v="3"/>
    <x v="6"/>
    <x v="12"/>
    <x v="16"/>
    <x v="7"/>
    <x v="0"/>
    <x v="2"/>
    <x v="2"/>
    <x v="0"/>
    <x v="0"/>
  </r>
  <r>
    <n v="52"/>
    <x v="3"/>
    <x v="11"/>
    <x v="0"/>
    <x v="0"/>
    <x v="3"/>
    <x v="0"/>
    <x v="0"/>
    <x v="0"/>
    <x v="0"/>
    <x v="2"/>
    <x v="1"/>
    <x v="3"/>
    <x v="6"/>
    <x v="12"/>
    <x v="16"/>
    <x v="7"/>
    <x v="0"/>
    <x v="2"/>
    <x v="2"/>
    <x v="0"/>
    <x v="0"/>
  </r>
  <r>
    <n v="52"/>
    <x v="3"/>
    <x v="12"/>
    <x v="0"/>
    <x v="0"/>
    <x v="1"/>
    <x v="0"/>
    <x v="0"/>
    <x v="0"/>
    <x v="0"/>
    <x v="2"/>
    <x v="2"/>
    <x v="3"/>
    <x v="4"/>
    <x v="12"/>
    <x v="15"/>
    <x v="6"/>
    <x v="0"/>
    <x v="2"/>
    <x v="2"/>
    <x v="0"/>
    <x v="0"/>
  </r>
  <r>
    <n v="52"/>
    <x v="3"/>
    <x v="13"/>
    <x v="0"/>
    <x v="0"/>
    <x v="2"/>
    <x v="0"/>
    <x v="0"/>
    <x v="0"/>
    <x v="0"/>
    <x v="2"/>
    <x v="2"/>
    <x v="3"/>
    <x v="4"/>
    <x v="13"/>
    <x v="21"/>
    <x v="6"/>
    <x v="0"/>
    <x v="2"/>
    <x v="2"/>
    <x v="0"/>
    <x v="0"/>
  </r>
  <r>
    <n v="52"/>
    <x v="3"/>
    <x v="14"/>
    <x v="0"/>
    <x v="0"/>
    <x v="5"/>
    <x v="0"/>
    <x v="0"/>
    <x v="0"/>
    <x v="0"/>
    <x v="2"/>
    <x v="2"/>
    <x v="3"/>
    <x v="4"/>
    <x v="15"/>
    <x v="22"/>
    <x v="6"/>
    <x v="0"/>
    <x v="2"/>
    <x v="2"/>
    <x v="0"/>
    <x v="0"/>
  </r>
  <r>
    <n v="52"/>
    <x v="3"/>
    <x v="15"/>
    <x v="0"/>
    <x v="0"/>
    <x v="3"/>
    <x v="0"/>
    <x v="0"/>
    <x v="0"/>
    <x v="0"/>
    <x v="2"/>
    <x v="2"/>
    <x v="3"/>
    <x v="4"/>
    <x v="12"/>
    <x v="21"/>
    <x v="6"/>
    <x v="0"/>
    <x v="2"/>
    <x v="2"/>
    <x v="0"/>
    <x v="0"/>
  </r>
  <r>
    <n v="52"/>
    <x v="3"/>
    <x v="16"/>
    <x v="0"/>
    <x v="0"/>
    <x v="2"/>
    <x v="0"/>
    <x v="0"/>
    <x v="0"/>
    <x v="0"/>
    <x v="2"/>
    <x v="2"/>
    <x v="3"/>
    <x v="4"/>
    <x v="12"/>
    <x v="20"/>
    <x v="6"/>
    <x v="0"/>
    <x v="2"/>
    <x v="2"/>
    <x v="0"/>
    <x v="0"/>
  </r>
  <r>
    <n v="52"/>
    <x v="3"/>
    <x v="17"/>
    <x v="0"/>
    <x v="0"/>
    <x v="4"/>
    <x v="0"/>
    <x v="0"/>
    <x v="0"/>
    <x v="0"/>
    <x v="2"/>
    <x v="2"/>
    <x v="3"/>
    <x v="4"/>
    <x v="13"/>
    <x v="21"/>
    <x v="6"/>
    <x v="0"/>
    <x v="2"/>
    <x v="2"/>
    <x v="0"/>
    <x v="0"/>
  </r>
  <r>
    <n v="52"/>
    <x v="3"/>
    <x v="18"/>
    <x v="0"/>
    <x v="0"/>
    <x v="0"/>
    <x v="0"/>
    <x v="0"/>
    <x v="0"/>
    <x v="0"/>
    <x v="2"/>
    <x v="2"/>
    <x v="3"/>
    <x v="4"/>
    <x v="12"/>
    <x v="15"/>
    <x v="6"/>
    <x v="0"/>
    <x v="2"/>
    <x v="2"/>
    <x v="0"/>
    <x v="0"/>
  </r>
  <r>
    <n v="52"/>
    <x v="3"/>
    <x v="19"/>
    <x v="0"/>
    <x v="0"/>
    <x v="1"/>
    <x v="0"/>
    <x v="0"/>
    <x v="0"/>
    <x v="0"/>
    <x v="2"/>
    <x v="3"/>
    <x v="3"/>
    <x v="5"/>
    <x v="12"/>
    <x v="15"/>
    <x v="6"/>
    <x v="0"/>
    <x v="2"/>
    <x v="2"/>
    <x v="0"/>
    <x v="0"/>
  </r>
  <r>
    <n v="52"/>
    <x v="3"/>
    <x v="20"/>
    <x v="0"/>
    <x v="0"/>
    <x v="0"/>
    <x v="0"/>
    <x v="0"/>
    <x v="0"/>
    <x v="0"/>
    <x v="2"/>
    <x v="3"/>
    <x v="3"/>
    <x v="5"/>
    <x v="14"/>
    <x v="17"/>
    <x v="6"/>
    <x v="0"/>
    <x v="2"/>
    <x v="2"/>
    <x v="0"/>
    <x v="0"/>
  </r>
  <r>
    <n v="52"/>
    <x v="3"/>
    <x v="21"/>
    <x v="0"/>
    <x v="0"/>
    <x v="4"/>
    <x v="0"/>
    <x v="0"/>
    <x v="0"/>
    <x v="0"/>
    <x v="2"/>
    <x v="3"/>
    <x v="3"/>
    <x v="5"/>
    <x v="12"/>
    <x v="18"/>
    <x v="6"/>
    <x v="0"/>
    <x v="2"/>
    <x v="2"/>
    <x v="0"/>
    <x v="0"/>
  </r>
  <r>
    <n v="52"/>
    <x v="3"/>
    <x v="22"/>
    <x v="0"/>
    <x v="0"/>
    <x v="0"/>
    <x v="0"/>
    <x v="0"/>
    <x v="0"/>
    <x v="0"/>
    <x v="2"/>
    <x v="3"/>
    <x v="3"/>
    <x v="5"/>
    <x v="13"/>
    <x v="24"/>
    <x v="6"/>
    <x v="0"/>
    <x v="2"/>
    <x v="2"/>
    <x v="0"/>
    <x v="0"/>
  </r>
  <r>
    <n v="52"/>
    <x v="3"/>
    <x v="23"/>
    <x v="0"/>
    <x v="0"/>
    <x v="4"/>
    <x v="0"/>
    <x v="0"/>
    <x v="0"/>
    <x v="0"/>
    <x v="2"/>
    <x v="3"/>
    <x v="3"/>
    <x v="5"/>
    <x v="12"/>
    <x v="16"/>
    <x v="6"/>
    <x v="0"/>
    <x v="2"/>
    <x v="2"/>
    <x v="0"/>
    <x v="0"/>
  </r>
  <r>
    <n v="52"/>
    <x v="3"/>
    <x v="24"/>
    <x v="0"/>
    <x v="0"/>
    <x v="1"/>
    <x v="0"/>
    <x v="0"/>
    <x v="0"/>
    <x v="0"/>
    <x v="2"/>
    <x v="3"/>
    <x v="3"/>
    <x v="5"/>
    <x v="12"/>
    <x v="18"/>
    <x v="6"/>
    <x v="0"/>
    <x v="2"/>
    <x v="2"/>
    <x v="0"/>
    <x v="0"/>
  </r>
  <r>
    <n v="52"/>
    <x v="3"/>
    <x v="25"/>
    <x v="0"/>
    <x v="0"/>
    <x v="3"/>
    <x v="0"/>
    <x v="0"/>
    <x v="0"/>
    <x v="0"/>
    <x v="2"/>
    <x v="3"/>
    <x v="3"/>
    <x v="5"/>
    <x v="13"/>
    <x v="20"/>
    <x v="6"/>
    <x v="0"/>
    <x v="2"/>
    <x v="2"/>
    <x v="0"/>
    <x v="0"/>
  </r>
  <r>
    <n v="52"/>
    <x v="3"/>
    <x v="26"/>
    <x v="0"/>
    <x v="0"/>
    <x v="3"/>
    <x v="0"/>
    <x v="0"/>
    <x v="0"/>
    <x v="0"/>
    <x v="2"/>
    <x v="3"/>
    <x v="3"/>
    <x v="5"/>
    <x v="12"/>
    <x v="15"/>
    <x v="6"/>
    <x v="0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53"/>
    <x v="0"/>
    <x v="0"/>
    <x v="0"/>
    <x v="0"/>
    <x v="1"/>
    <x v="0"/>
    <x v="0"/>
    <x v="0"/>
    <x v="0"/>
    <x v="1"/>
    <x v="4"/>
    <x v="3"/>
    <x v="2"/>
    <x v="8"/>
    <x v="11"/>
    <x v="5"/>
    <x v="0"/>
    <x v="2"/>
    <x v="2"/>
    <x v="0"/>
    <x v="0"/>
  </r>
  <r>
    <n v="53"/>
    <x v="0"/>
    <x v="1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n v="53"/>
    <x v="0"/>
    <x v="2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53"/>
    <x v="0"/>
    <x v="3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53"/>
    <x v="0"/>
    <x v="4"/>
    <x v="0"/>
    <x v="0"/>
    <x v="2"/>
    <x v="0"/>
    <x v="0"/>
    <x v="0"/>
    <x v="0"/>
    <x v="1"/>
    <x v="4"/>
    <x v="3"/>
    <x v="2"/>
    <x v="10"/>
    <x v="13"/>
    <x v="4"/>
    <x v="3"/>
    <x v="2"/>
    <x v="2"/>
    <x v="0"/>
    <x v="0"/>
  </r>
  <r>
    <n v="53"/>
    <x v="0"/>
    <x v="5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53"/>
    <x v="0"/>
    <x v="6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53"/>
    <x v="0"/>
    <x v="7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53"/>
    <x v="0"/>
    <x v="8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53"/>
    <x v="0"/>
    <x v="9"/>
    <x v="0"/>
    <x v="0"/>
    <x v="3"/>
    <x v="0"/>
    <x v="0"/>
    <x v="0"/>
    <x v="0"/>
    <x v="1"/>
    <x v="4"/>
    <x v="3"/>
    <x v="2"/>
    <x v="8"/>
    <x v="11"/>
    <x v="4"/>
    <x v="1"/>
    <x v="2"/>
    <x v="2"/>
    <x v="0"/>
    <x v="0"/>
  </r>
  <r>
    <n v="53"/>
    <x v="0"/>
    <x v="10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53"/>
    <x v="0"/>
    <x v="11"/>
    <x v="0"/>
    <x v="0"/>
    <x v="1"/>
    <x v="0"/>
    <x v="0"/>
    <x v="0"/>
    <x v="0"/>
    <x v="1"/>
    <x v="4"/>
    <x v="3"/>
    <x v="2"/>
    <x v="7"/>
    <x v="4"/>
    <x v="4"/>
    <x v="2"/>
    <x v="2"/>
    <x v="2"/>
    <x v="0"/>
    <x v="0"/>
  </r>
  <r>
    <n v="53"/>
    <x v="0"/>
    <x v="12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53"/>
    <x v="0"/>
    <x v="13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53"/>
    <x v="0"/>
    <x v="14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n v="53"/>
    <x v="0"/>
    <x v="15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53"/>
    <x v="0"/>
    <x v="16"/>
    <x v="0"/>
    <x v="0"/>
    <x v="4"/>
    <x v="0"/>
    <x v="0"/>
    <x v="0"/>
    <x v="0"/>
    <x v="1"/>
    <x v="4"/>
    <x v="3"/>
    <x v="2"/>
    <x v="10"/>
    <x v="7"/>
    <x v="4"/>
    <x v="3"/>
    <x v="2"/>
    <x v="2"/>
    <x v="0"/>
    <x v="0"/>
  </r>
  <r>
    <n v="53"/>
    <x v="0"/>
    <x v="17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53"/>
    <x v="0"/>
    <x v="18"/>
    <x v="0"/>
    <x v="0"/>
    <x v="0"/>
    <x v="0"/>
    <x v="0"/>
    <x v="0"/>
    <x v="0"/>
    <x v="1"/>
    <x v="4"/>
    <x v="3"/>
    <x v="2"/>
    <x v="5"/>
    <x v="9"/>
    <x v="4"/>
    <x v="3"/>
    <x v="2"/>
    <x v="2"/>
    <x v="0"/>
    <x v="0"/>
  </r>
  <r>
    <n v="53"/>
    <x v="0"/>
    <x v="19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n v="53"/>
    <x v="0"/>
    <x v="20"/>
    <x v="0"/>
    <x v="0"/>
    <x v="0"/>
    <x v="0"/>
    <x v="0"/>
    <x v="0"/>
    <x v="0"/>
    <x v="1"/>
    <x v="4"/>
    <x v="3"/>
    <x v="2"/>
    <x v="5"/>
    <x v="3"/>
    <x v="4"/>
    <x v="1"/>
    <x v="2"/>
    <x v="2"/>
    <x v="0"/>
    <x v="0"/>
  </r>
  <r>
    <n v="53"/>
    <x v="0"/>
    <x v="21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3"/>
    <x v="0"/>
    <x v="22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53"/>
    <x v="0"/>
    <x v="23"/>
    <x v="0"/>
    <x v="0"/>
    <x v="3"/>
    <x v="0"/>
    <x v="0"/>
    <x v="0"/>
    <x v="0"/>
    <x v="1"/>
    <x v="4"/>
    <x v="3"/>
    <x v="2"/>
    <x v="11"/>
    <x v="4"/>
    <x v="5"/>
    <x v="3"/>
    <x v="2"/>
    <x v="2"/>
    <x v="0"/>
    <x v="0"/>
  </r>
  <r>
    <n v="53"/>
    <x v="0"/>
    <x v="24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53"/>
    <x v="1"/>
    <x v="0"/>
    <x v="0"/>
    <x v="0"/>
    <x v="4"/>
    <x v="0"/>
    <x v="0"/>
    <x v="0"/>
    <x v="0"/>
    <x v="0"/>
    <x v="0"/>
    <x v="2"/>
    <x v="1"/>
    <x v="1"/>
    <x v="1"/>
    <x v="2"/>
    <x v="0"/>
    <x v="0"/>
    <x v="0"/>
    <x v="0"/>
    <x v="0"/>
  </r>
  <r>
    <n v="53"/>
    <x v="1"/>
    <x v="1"/>
    <x v="0"/>
    <x v="0"/>
    <x v="0"/>
    <x v="0"/>
    <x v="0"/>
    <x v="0"/>
    <x v="0"/>
    <x v="0"/>
    <x v="0"/>
    <x v="2"/>
    <x v="1"/>
    <x v="0"/>
    <x v="1"/>
    <x v="2"/>
    <x v="0"/>
    <x v="0"/>
    <x v="0"/>
    <x v="0"/>
    <x v="0"/>
  </r>
  <r>
    <n v="53"/>
    <x v="1"/>
    <x v="2"/>
    <x v="0"/>
    <x v="0"/>
    <x v="4"/>
    <x v="0"/>
    <x v="0"/>
    <x v="0"/>
    <x v="0"/>
    <x v="0"/>
    <x v="0"/>
    <x v="2"/>
    <x v="1"/>
    <x v="0"/>
    <x v="1"/>
    <x v="0"/>
    <x v="0"/>
    <x v="0"/>
    <x v="0"/>
    <x v="0"/>
    <x v="0"/>
  </r>
  <r>
    <n v="53"/>
    <x v="1"/>
    <x v="3"/>
    <x v="0"/>
    <x v="0"/>
    <x v="4"/>
    <x v="0"/>
    <x v="0"/>
    <x v="0"/>
    <x v="0"/>
    <x v="0"/>
    <x v="0"/>
    <x v="2"/>
    <x v="1"/>
    <x v="16"/>
    <x v="1"/>
    <x v="10"/>
    <x v="0"/>
    <x v="0"/>
    <x v="0"/>
    <x v="0"/>
    <x v="0"/>
  </r>
  <r>
    <n v="53"/>
    <x v="1"/>
    <x v="4"/>
    <x v="0"/>
    <x v="0"/>
    <x v="1"/>
    <x v="0"/>
    <x v="0"/>
    <x v="0"/>
    <x v="0"/>
    <x v="0"/>
    <x v="0"/>
    <x v="2"/>
    <x v="1"/>
    <x v="0"/>
    <x v="0"/>
    <x v="3"/>
    <x v="0"/>
    <x v="0"/>
    <x v="0"/>
    <x v="0"/>
    <x v="0"/>
  </r>
  <r>
    <n v="53"/>
    <x v="1"/>
    <x v="5"/>
    <x v="0"/>
    <x v="0"/>
    <x v="1"/>
    <x v="0"/>
    <x v="0"/>
    <x v="0"/>
    <x v="0"/>
    <x v="0"/>
    <x v="1"/>
    <x v="0"/>
    <x v="12"/>
    <x v="1"/>
    <x v="1"/>
    <x v="2"/>
    <x v="0"/>
    <x v="0"/>
    <x v="5"/>
    <x v="0"/>
    <x v="0"/>
  </r>
  <r>
    <n v="53"/>
    <x v="1"/>
    <x v="6"/>
    <x v="0"/>
    <x v="0"/>
    <x v="0"/>
    <x v="0"/>
    <x v="0"/>
    <x v="0"/>
    <x v="0"/>
    <x v="0"/>
    <x v="1"/>
    <x v="0"/>
    <x v="12"/>
    <x v="0"/>
    <x v="1"/>
    <x v="3"/>
    <x v="0"/>
    <x v="0"/>
    <x v="5"/>
    <x v="0"/>
    <x v="0"/>
  </r>
  <r>
    <n v="53"/>
    <x v="1"/>
    <x v="7"/>
    <x v="0"/>
    <x v="0"/>
    <x v="0"/>
    <x v="0"/>
    <x v="0"/>
    <x v="0"/>
    <x v="0"/>
    <x v="0"/>
    <x v="1"/>
    <x v="0"/>
    <x v="12"/>
    <x v="0"/>
    <x v="0"/>
    <x v="0"/>
    <x v="0"/>
    <x v="0"/>
    <x v="5"/>
    <x v="0"/>
    <x v="0"/>
  </r>
  <r>
    <n v="53"/>
    <x v="1"/>
    <x v="8"/>
    <x v="0"/>
    <x v="0"/>
    <x v="3"/>
    <x v="0"/>
    <x v="0"/>
    <x v="0"/>
    <x v="0"/>
    <x v="0"/>
    <x v="1"/>
    <x v="0"/>
    <x v="12"/>
    <x v="0"/>
    <x v="0"/>
    <x v="3"/>
    <x v="0"/>
    <x v="0"/>
    <x v="5"/>
    <x v="0"/>
    <x v="0"/>
  </r>
  <r>
    <n v="53"/>
    <x v="1"/>
    <x v="9"/>
    <x v="0"/>
    <x v="0"/>
    <x v="1"/>
    <x v="0"/>
    <x v="0"/>
    <x v="0"/>
    <x v="0"/>
    <x v="0"/>
    <x v="1"/>
    <x v="0"/>
    <x v="12"/>
    <x v="0"/>
    <x v="1"/>
    <x v="3"/>
    <x v="0"/>
    <x v="0"/>
    <x v="5"/>
    <x v="0"/>
    <x v="0"/>
  </r>
  <r>
    <n v="53"/>
    <x v="1"/>
    <x v="10"/>
    <x v="0"/>
    <x v="0"/>
    <x v="4"/>
    <x v="0"/>
    <x v="0"/>
    <x v="0"/>
    <x v="0"/>
    <x v="0"/>
    <x v="1"/>
    <x v="0"/>
    <x v="12"/>
    <x v="0"/>
    <x v="1"/>
    <x v="2"/>
    <x v="0"/>
    <x v="0"/>
    <x v="5"/>
    <x v="0"/>
    <x v="0"/>
  </r>
  <r>
    <n v="53"/>
    <x v="1"/>
    <x v="11"/>
    <x v="0"/>
    <x v="0"/>
    <x v="4"/>
    <x v="0"/>
    <x v="0"/>
    <x v="0"/>
    <x v="0"/>
    <x v="0"/>
    <x v="2"/>
    <x v="0"/>
    <x v="9"/>
    <x v="0"/>
    <x v="1"/>
    <x v="2"/>
    <x v="0"/>
    <x v="0"/>
    <x v="0"/>
    <x v="0"/>
    <x v="0"/>
  </r>
  <r>
    <n v="53"/>
    <x v="1"/>
    <x v="12"/>
    <x v="0"/>
    <x v="0"/>
    <x v="2"/>
    <x v="0"/>
    <x v="0"/>
    <x v="0"/>
    <x v="0"/>
    <x v="0"/>
    <x v="2"/>
    <x v="0"/>
    <x v="9"/>
    <x v="0"/>
    <x v="0"/>
    <x v="3"/>
    <x v="0"/>
    <x v="0"/>
    <x v="0"/>
    <x v="0"/>
    <x v="0"/>
  </r>
  <r>
    <n v="53"/>
    <x v="1"/>
    <x v="13"/>
    <x v="0"/>
    <x v="0"/>
    <x v="0"/>
    <x v="0"/>
    <x v="0"/>
    <x v="0"/>
    <x v="0"/>
    <x v="0"/>
    <x v="2"/>
    <x v="0"/>
    <x v="9"/>
    <x v="0"/>
    <x v="0"/>
    <x v="2"/>
    <x v="0"/>
    <x v="0"/>
    <x v="0"/>
    <x v="0"/>
    <x v="0"/>
  </r>
  <r>
    <n v="53"/>
    <x v="1"/>
    <x v="14"/>
    <x v="0"/>
    <x v="0"/>
    <x v="2"/>
    <x v="0"/>
    <x v="0"/>
    <x v="0"/>
    <x v="0"/>
    <x v="0"/>
    <x v="2"/>
    <x v="0"/>
    <x v="9"/>
    <x v="0"/>
    <x v="1"/>
    <x v="0"/>
    <x v="0"/>
    <x v="0"/>
    <x v="0"/>
    <x v="0"/>
    <x v="0"/>
  </r>
  <r>
    <n v="53"/>
    <x v="1"/>
    <x v="15"/>
    <x v="0"/>
    <x v="0"/>
    <x v="0"/>
    <x v="0"/>
    <x v="0"/>
    <x v="0"/>
    <x v="0"/>
    <x v="0"/>
    <x v="2"/>
    <x v="0"/>
    <x v="9"/>
    <x v="0"/>
    <x v="0"/>
    <x v="3"/>
    <x v="0"/>
    <x v="0"/>
    <x v="0"/>
    <x v="0"/>
    <x v="0"/>
  </r>
  <r>
    <n v="53"/>
    <x v="1"/>
    <x v="16"/>
    <x v="0"/>
    <x v="0"/>
    <x v="3"/>
    <x v="0"/>
    <x v="0"/>
    <x v="0"/>
    <x v="0"/>
    <x v="0"/>
    <x v="2"/>
    <x v="0"/>
    <x v="9"/>
    <x v="0"/>
    <x v="0"/>
    <x v="0"/>
    <x v="0"/>
    <x v="0"/>
    <x v="0"/>
    <x v="0"/>
    <x v="0"/>
  </r>
  <r>
    <n v="53"/>
    <x v="1"/>
    <x v="17"/>
    <x v="0"/>
    <x v="0"/>
    <x v="2"/>
    <x v="0"/>
    <x v="0"/>
    <x v="0"/>
    <x v="0"/>
    <x v="0"/>
    <x v="3"/>
    <x v="1"/>
    <x v="8"/>
    <x v="1"/>
    <x v="1"/>
    <x v="2"/>
    <x v="0"/>
    <x v="6"/>
    <x v="0"/>
    <x v="0"/>
    <x v="0"/>
  </r>
  <r>
    <n v="53"/>
    <x v="1"/>
    <x v="18"/>
    <x v="0"/>
    <x v="0"/>
    <x v="0"/>
    <x v="0"/>
    <x v="0"/>
    <x v="0"/>
    <x v="0"/>
    <x v="0"/>
    <x v="3"/>
    <x v="1"/>
    <x v="8"/>
    <x v="0"/>
    <x v="0"/>
    <x v="2"/>
    <x v="0"/>
    <x v="6"/>
    <x v="0"/>
    <x v="0"/>
    <x v="0"/>
  </r>
  <r>
    <n v="53"/>
    <x v="1"/>
    <x v="19"/>
    <x v="0"/>
    <x v="0"/>
    <x v="4"/>
    <x v="0"/>
    <x v="0"/>
    <x v="0"/>
    <x v="0"/>
    <x v="0"/>
    <x v="3"/>
    <x v="1"/>
    <x v="8"/>
    <x v="0"/>
    <x v="0"/>
    <x v="2"/>
    <x v="0"/>
    <x v="6"/>
    <x v="0"/>
    <x v="0"/>
    <x v="0"/>
  </r>
  <r>
    <n v="53"/>
    <x v="1"/>
    <x v="20"/>
    <x v="0"/>
    <x v="0"/>
    <x v="1"/>
    <x v="0"/>
    <x v="0"/>
    <x v="0"/>
    <x v="0"/>
    <x v="0"/>
    <x v="3"/>
    <x v="1"/>
    <x v="8"/>
    <x v="16"/>
    <x v="0"/>
    <x v="10"/>
    <x v="0"/>
    <x v="6"/>
    <x v="0"/>
    <x v="0"/>
    <x v="0"/>
  </r>
  <r>
    <n v="53"/>
    <x v="1"/>
    <x v="21"/>
    <x v="0"/>
    <x v="0"/>
    <x v="2"/>
    <x v="0"/>
    <x v="0"/>
    <x v="0"/>
    <x v="0"/>
    <x v="0"/>
    <x v="3"/>
    <x v="1"/>
    <x v="8"/>
    <x v="0"/>
    <x v="0"/>
    <x v="2"/>
    <x v="0"/>
    <x v="6"/>
    <x v="0"/>
    <x v="0"/>
    <x v="0"/>
  </r>
  <r>
    <n v="53"/>
    <x v="1"/>
    <x v="22"/>
    <x v="0"/>
    <x v="0"/>
    <x v="4"/>
    <x v="0"/>
    <x v="0"/>
    <x v="0"/>
    <x v="0"/>
    <x v="0"/>
    <x v="3"/>
    <x v="1"/>
    <x v="8"/>
    <x v="0"/>
    <x v="1"/>
    <x v="3"/>
    <x v="0"/>
    <x v="6"/>
    <x v="0"/>
    <x v="0"/>
    <x v="0"/>
  </r>
  <r>
    <n v="53"/>
    <x v="2"/>
    <x v="0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53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3"/>
    <x v="2"/>
    <x v="2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53"/>
    <x v="2"/>
    <x v="3"/>
    <x v="0"/>
    <x v="0"/>
    <x v="0"/>
    <x v="0"/>
    <x v="0"/>
    <x v="0"/>
    <x v="0"/>
    <x v="1"/>
    <x v="4"/>
    <x v="3"/>
    <x v="2"/>
    <x v="8"/>
    <x v="5"/>
    <x v="4"/>
    <x v="2"/>
    <x v="2"/>
    <x v="2"/>
    <x v="0"/>
    <x v="0"/>
  </r>
  <r>
    <n v="53"/>
    <x v="2"/>
    <x v="4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53"/>
    <x v="2"/>
    <x v="5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53"/>
    <x v="2"/>
    <x v="6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53"/>
    <x v="2"/>
    <x v="7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53"/>
    <x v="2"/>
    <x v="8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53"/>
    <x v="2"/>
    <x v="9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53"/>
    <x v="2"/>
    <x v="10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n v="53"/>
    <x v="2"/>
    <x v="11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53"/>
    <x v="2"/>
    <x v="12"/>
    <x v="0"/>
    <x v="0"/>
    <x v="4"/>
    <x v="0"/>
    <x v="0"/>
    <x v="0"/>
    <x v="0"/>
    <x v="1"/>
    <x v="4"/>
    <x v="3"/>
    <x v="2"/>
    <x v="5"/>
    <x v="3"/>
    <x v="5"/>
    <x v="0"/>
    <x v="2"/>
    <x v="2"/>
    <x v="0"/>
    <x v="0"/>
  </r>
  <r>
    <n v="53"/>
    <x v="2"/>
    <x v="13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53"/>
    <x v="2"/>
    <x v="14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53"/>
    <x v="2"/>
    <x v="15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53"/>
    <x v="2"/>
    <x v="16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53"/>
    <x v="2"/>
    <x v="17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53"/>
    <x v="2"/>
    <x v="18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53"/>
    <x v="2"/>
    <x v="19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53"/>
    <x v="2"/>
    <x v="20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53"/>
    <x v="2"/>
    <x v="21"/>
    <x v="0"/>
    <x v="0"/>
    <x v="4"/>
    <x v="0"/>
    <x v="0"/>
    <x v="0"/>
    <x v="0"/>
    <x v="1"/>
    <x v="4"/>
    <x v="3"/>
    <x v="2"/>
    <x v="11"/>
    <x v="4"/>
    <x v="5"/>
    <x v="3"/>
    <x v="2"/>
    <x v="2"/>
    <x v="0"/>
    <x v="0"/>
  </r>
  <r>
    <n v="53"/>
    <x v="2"/>
    <x v="22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n v="53"/>
    <x v="2"/>
    <x v="23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53"/>
    <x v="2"/>
    <x v="24"/>
    <x v="0"/>
    <x v="0"/>
    <x v="1"/>
    <x v="0"/>
    <x v="0"/>
    <x v="0"/>
    <x v="0"/>
    <x v="1"/>
    <x v="4"/>
    <x v="3"/>
    <x v="2"/>
    <x v="8"/>
    <x v="11"/>
    <x v="4"/>
    <x v="1"/>
    <x v="2"/>
    <x v="2"/>
    <x v="0"/>
    <x v="0"/>
  </r>
  <r>
    <n v="53"/>
    <x v="3"/>
    <x v="0"/>
    <x v="0"/>
    <x v="0"/>
    <x v="0"/>
    <x v="0"/>
    <x v="0"/>
    <x v="0"/>
    <x v="0"/>
    <x v="2"/>
    <x v="0"/>
    <x v="3"/>
    <x v="3"/>
    <x v="12"/>
    <x v="15"/>
    <x v="6"/>
    <x v="0"/>
    <x v="2"/>
    <x v="2"/>
    <x v="0"/>
    <x v="0"/>
  </r>
  <r>
    <n v="53"/>
    <x v="3"/>
    <x v="1"/>
    <x v="0"/>
    <x v="0"/>
    <x v="1"/>
    <x v="0"/>
    <x v="0"/>
    <x v="0"/>
    <x v="0"/>
    <x v="2"/>
    <x v="0"/>
    <x v="3"/>
    <x v="3"/>
    <x v="12"/>
    <x v="19"/>
    <x v="6"/>
    <x v="0"/>
    <x v="2"/>
    <x v="2"/>
    <x v="0"/>
    <x v="0"/>
  </r>
  <r>
    <n v="53"/>
    <x v="3"/>
    <x v="2"/>
    <x v="0"/>
    <x v="0"/>
    <x v="3"/>
    <x v="0"/>
    <x v="0"/>
    <x v="0"/>
    <x v="0"/>
    <x v="2"/>
    <x v="0"/>
    <x v="3"/>
    <x v="3"/>
    <x v="13"/>
    <x v="20"/>
    <x v="6"/>
    <x v="0"/>
    <x v="2"/>
    <x v="2"/>
    <x v="0"/>
    <x v="0"/>
  </r>
  <r>
    <n v="53"/>
    <x v="3"/>
    <x v="3"/>
    <x v="0"/>
    <x v="0"/>
    <x v="1"/>
    <x v="0"/>
    <x v="0"/>
    <x v="0"/>
    <x v="0"/>
    <x v="2"/>
    <x v="0"/>
    <x v="3"/>
    <x v="3"/>
    <x v="14"/>
    <x v="17"/>
    <x v="6"/>
    <x v="0"/>
    <x v="2"/>
    <x v="2"/>
    <x v="0"/>
    <x v="0"/>
  </r>
  <r>
    <n v="53"/>
    <x v="3"/>
    <x v="4"/>
    <x v="0"/>
    <x v="0"/>
    <x v="3"/>
    <x v="0"/>
    <x v="0"/>
    <x v="0"/>
    <x v="0"/>
    <x v="2"/>
    <x v="0"/>
    <x v="3"/>
    <x v="3"/>
    <x v="13"/>
    <x v="20"/>
    <x v="6"/>
    <x v="0"/>
    <x v="2"/>
    <x v="2"/>
    <x v="0"/>
    <x v="0"/>
  </r>
  <r>
    <n v="53"/>
    <x v="3"/>
    <x v="5"/>
    <x v="0"/>
    <x v="0"/>
    <x v="3"/>
    <x v="0"/>
    <x v="0"/>
    <x v="0"/>
    <x v="0"/>
    <x v="2"/>
    <x v="0"/>
    <x v="3"/>
    <x v="3"/>
    <x v="12"/>
    <x v="18"/>
    <x v="6"/>
    <x v="0"/>
    <x v="2"/>
    <x v="2"/>
    <x v="0"/>
    <x v="0"/>
  </r>
  <r>
    <n v="53"/>
    <x v="3"/>
    <x v="6"/>
    <x v="0"/>
    <x v="0"/>
    <x v="3"/>
    <x v="0"/>
    <x v="0"/>
    <x v="0"/>
    <x v="0"/>
    <x v="2"/>
    <x v="1"/>
    <x v="3"/>
    <x v="5"/>
    <x v="12"/>
    <x v="15"/>
    <x v="6"/>
    <x v="0"/>
    <x v="2"/>
    <x v="2"/>
    <x v="0"/>
    <x v="0"/>
  </r>
  <r>
    <n v="53"/>
    <x v="3"/>
    <x v="7"/>
    <x v="0"/>
    <x v="0"/>
    <x v="0"/>
    <x v="0"/>
    <x v="0"/>
    <x v="0"/>
    <x v="0"/>
    <x v="2"/>
    <x v="1"/>
    <x v="3"/>
    <x v="5"/>
    <x v="13"/>
    <x v="24"/>
    <x v="6"/>
    <x v="0"/>
    <x v="2"/>
    <x v="2"/>
    <x v="0"/>
    <x v="0"/>
  </r>
  <r>
    <n v="53"/>
    <x v="3"/>
    <x v="8"/>
    <x v="0"/>
    <x v="0"/>
    <x v="1"/>
    <x v="0"/>
    <x v="0"/>
    <x v="0"/>
    <x v="0"/>
    <x v="2"/>
    <x v="1"/>
    <x v="3"/>
    <x v="5"/>
    <x v="12"/>
    <x v="16"/>
    <x v="6"/>
    <x v="0"/>
    <x v="2"/>
    <x v="2"/>
    <x v="0"/>
    <x v="0"/>
  </r>
  <r>
    <n v="53"/>
    <x v="3"/>
    <x v="9"/>
    <x v="0"/>
    <x v="0"/>
    <x v="2"/>
    <x v="0"/>
    <x v="0"/>
    <x v="0"/>
    <x v="0"/>
    <x v="2"/>
    <x v="1"/>
    <x v="3"/>
    <x v="5"/>
    <x v="13"/>
    <x v="23"/>
    <x v="6"/>
    <x v="0"/>
    <x v="2"/>
    <x v="2"/>
    <x v="0"/>
    <x v="0"/>
  </r>
  <r>
    <n v="53"/>
    <x v="3"/>
    <x v="10"/>
    <x v="0"/>
    <x v="0"/>
    <x v="3"/>
    <x v="0"/>
    <x v="0"/>
    <x v="0"/>
    <x v="0"/>
    <x v="2"/>
    <x v="1"/>
    <x v="3"/>
    <x v="5"/>
    <x v="13"/>
    <x v="21"/>
    <x v="6"/>
    <x v="0"/>
    <x v="2"/>
    <x v="2"/>
    <x v="0"/>
    <x v="0"/>
  </r>
  <r>
    <n v="53"/>
    <x v="3"/>
    <x v="11"/>
    <x v="0"/>
    <x v="0"/>
    <x v="4"/>
    <x v="0"/>
    <x v="0"/>
    <x v="0"/>
    <x v="0"/>
    <x v="2"/>
    <x v="1"/>
    <x v="3"/>
    <x v="5"/>
    <x v="14"/>
    <x v="17"/>
    <x v="6"/>
    <x v="0"/>
    <x v="2"/>
    <x v="2"/>
    <x v="0"/>
    <x v="0"/>
  </r>
  <r>
    <n v="53"/>
    <x v="3"/>
    <x v="12"/>
    <x v="0"/>
    <x v="0"/>
    <x v="4"/>
    <x v="0"/>
    <x v="0"/>
    <x v="0"/>
    <x v="0"/>
    <x v="2"/>
    <x v="1"/>
    <x v="3"/>
    <x v="5"/>
    <x v="12"/>
    <x v="18"/>
    <x v="6"/>
    <x v="0"/>
    <x v="2"/>
    <x v="2"/>
    <x v="0"/>
    <x v="0"/>
  </r>
  <r>
    <n v="53"/>
    <x v="3"/>
    <x v="13"/>
    <x v="0"/>
    <x v="0"/>
    <x v="0"/>
    <x v="0"/>
    <x v="0"/>
    <x v="0"/>
    <x v="0"/>
    <x v="2"/>
    <x v="1"/>
    <x v="3"/>
    <x v="5"/>
    <x v="12"/>
    <x v="15"/>
    <x v="6"/>
    <x v="0"/>
    <x v="2"/>
    <x v="2"/>
    <x v="0"/>
    <x v="0"/>
  </r>
  <r>
    <n v="53"/>
    <x v="3"/>
    <x v="14"/>
    <x v="0"/>
    <x v="0"/>
    <x v="0"/>
    <x v="0"/>
    <x v="0"/>
    <x v="0"/>
    <x v="0"/>
    <x v="2"/>
    <x v="2"/>
    <x v="3"/>
    <x v="6"/>
    <x v="12"/>
    <x v="17"/>
    <x v="7"/>
    <x v="0"/>
    <x v="2"/>
    <x v="2"/>
    <x v="0"/>
    <x v="0"/>
  </r>
  <r>
    <n v="53"/>
    <x v="3"/>
    <x v="15"/>
    <x v="0"/>
    <x v="0"/>
    <x v="1"/>
    <x v="0"/>
    <x v="0"/>
    <x v="0"/>
    <x v="0"/>
    <x v="2"/>
    <x v="2"/>
    <x v="3"/>
    <x v="6"/>
    <x v="12"/>
    <x v="17"/>
    <x v="7"/>
    <x v="0"/>
    <x v="2"/>
    <x v="2"/>
    <x v="0"/>
    <x v="0"/>
  </r>
  <r>
    <n v="53"/>
    <x v="3"/>
    <x v="16"/>
    <x v="0"/>
    <x v="0"/>
    <x v="3"/>
    <x v="0"/>
    <x v="0"/>
    <x v="0"/>
    <x v="0"/>
    <x v="2"/>
    <x v="2"/>
    <x v="3"/>
    <x v="6"/>
    <x v="12"/>
    <x v="17"/>
    <x v="7"/>
    <x v="0"/>
    <x v="2"/>
    <x v="2"/>
    <x v="0"/>
    <x v="0"/>
  </r>
  <r>
    <n v="53"/>
    <x v="3"/>
    <x v="17"/>
    <x v="0"/>
    <x v="0"/>
    <x v="1"/>
    <x v="0"/>
    <x v="0"/>
    <x v="0"/>
    <x v="0"/>
    <x v="2"/>
    <x v="2"/>
    <x v="3"/>
    <x v="6"/>
    <x v="12"/>
    <x v="18"/>
    <x v="7"/>
    <x v="0"/>
    <x v="2"/>
    <x v="2"/>
    <x v="0"/>
    <x v="0"/>
  </r>
  <r>
    <n v="53"/>
    <x v="3"/>
    <x v="18"/>
    <x v="0"/>
    <x v="0"/>
    <x v="3"/>
    <x v="0"/>
    <x v="0"/>
    <x v="0"/>
    <x v="0"/>
    <x v="2"/>
    <x v="2"/>
    <x v="3"/>
    <x v="6"/>
    <x v="12"/>
    <x v="19"/>
    <x v="7"/>
    <x v="0"/>
    <x v="2"/>
    <x v="2"/>
    <x v="0"/>
    <x v="0"/>
  </r>
  <r>
    <n v="53"/>
    <x v="3"/>
    <x v="19"/>
    <x v="0"/>
    <x v="0"/>
    <x v="1"/>
    <x v="0"/>
    <x v="0"/>
    <x v="0"/>
    <x v="0"/>
    <x v="2"/>
    <x v="3"/>
    <x v="3"/>
    <x v="4"/>
    <x v="12"/>
    <x v="15"/>
    <x v="6"/>
    <x v="0"/>
    <x v="2"/>
    <x v="2"/>
    <x v="0"/>
    <x v="0"/>
  </r>
  <r>
    <n v="53"/>
    <x v="3"/>
    <x v="20"/>
    <x v="0"/>
    <x v="0"/>
    <x v="3"/>
    <x v="0"/>
    <x v="0"/>
    <x v="0"/>
    <x v="0"/>
    <x v="2"/>
    <x v="3"/>
    <x v="3"/>
    <x v="4"/>
    <x v="13"/>
    <x v="24"/>
    <x v="6"/>
    <x v="0"/>
    <x v="2"/>
    <x v="2"/>
    <x v="0"/>
    <x v="0"/>
  </r>
  <r>
    <n v="53"/>
    <x v="3"/>
    <x v="21"/>
    <x v="0"/>
    <x v="0"/>
    <x v="2"/>
    <x v="0"/>
    <x v="0"/>
    <x v="0"/>
    <x v="0"/>
    <x v="2"/>
    <x v="3"/>
    <x v="3"/>
    <x v="4"/>
    <x v="14"/>
    <x v="17"/>
    <x v="6"/>
    <x v="0"/>
    <x v="2"/>
    <x v="2"/>
    <x v="0"/>
    <x v="0"/>
  </r>
  <r>
    <n v="53"/>
    <x v="3"/>
    <x v="22"/>
    <x v="0"/>
    <x v="0"/>
    <x v="0"/>
    <x v="0"/>
    <x v="0"/>
    <x v="0"/>
    <x v="0"/>
    <x v="2"/>
    <x v="3"/>
    <x v="3"/>
    <x v="4"/>
    <x v="12"/>
    <x v="16"/>
    <x v="6"/>
    <x v="0"/>
    <x v="2"/>
    <x v="2"/>
    <x v="0"/>
    <x v="0"/>
  </r>
  <r>
    <n v="53"/>
    <x v="3"/>
    <x v="23"/>
    <x v="0"/>
    <x v="0"/>
    <x v="1"/>
    <x v="0"/>
    <x v="0"/>
    <x v="0"/>
    <x v="0"/>
    <x v="2"/>
    <x v="3"/>
    <x v="3"/>
    <x v="4"/>
    <x v="12"/>
    <x v="18"/>
    <x v="6"/>
    <x v="0"/>
    <x v="2"/>
    <x v="2"/>
    <x v="0"/>
    <x v="0"/>
  </r>
  <r>
    <n v="53"/>
    <x v="3"/>
    <x v="24"/>
    <x v="0"/>
    <x v="0"/>
    <x v="3"/>
    <x v="0"/>
    <x v="0"/>
    <x v="0"/>
    <x v="0"/>
    <x v="2"/>
    <x v="3"/>
    <x v="3"/>
    <x v="4"/>
    <x v="13"/>
    <x v="20"/>
    <x v="6"/>
    <x v="0"/>
    <x v="2"/>
    <x v="2"/>
    <x v="0"/>
    <x v="0"/>
  </r>
  <r>
    <n v="53"/>
    <x v="3"/>
    <x v="25"/>
    <x v="0"/>
    <x v="0"/>
    <x v="2"/>
    <x v="0"/>
    <x v="0"/>
    <x v="0"/>
    <x v="0"/>
    <x v="2"/>
    <x v="3"/>
    <x v="3"/>
    <x v="4"/>
    <x v="12"/>
    <x v="16"/>
    <x v="6"/>
    <x v="0"/>
    <x v="2"/>
    <x v="2"/>
    <x v="0"/>
    <x v="0"/>
  </r>
  <r>
    <n v="53"/>
    <x v="3"/>
    <x v="26"/>
    <x v="0"/>
    <x v="0"/>
    <x v="0"/>
    <x v="0"/>
    <x v="0"/>
    <x v="0"/>
    <x v="0"/>
    <x v="2"/>
    <x v="3"/>
    <x v="3"/>
    <x v="4"/>
    <x v="13"/>
    <x v="21"/>
    <x v="6"/>
    <x v="0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54"/>
    <x v="0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n v="54"/>
    <x v="0"/>
    <x v="1"/>
    <x v="0"/>
    <x v="0"/>
    <x v="1"/>
    <x v="0"/>
    <x v="0"/>
    <x v="0"/>
    <x v="0"/>
    <x v="2"/>
    <x v="0"/>
    <x v="3"/>
    <x v="5"/>
    <x v="13"/>
    <x v="20"/>
    <x v="6"/>
    <x v="0"/>
    <x v="2"/>
    <x v="2"/>
    <x v="0"/>
    <x v="0"/>
  </r>
  <r>
    <n v="54"/>
    <x v="0"/>
    <x v="2"/>
    <x v="0"/>
    <x v="0"/>
    <x v="3"/>
    <x v="0"/>
    <x v="0"/>
    <x v="0"/>
    <x v="0"/>
    <x v="2"/>
    <x v="0"/>
    <x v="3"/>
    <x v="5"/>
    <x v="14"/>
    <x v="17"/>
    <x v="6"/>
    <x v="0"/>
    <x v="2"/>
    <x v="2"/>
    <x v="0"/>
    <x v="0"/>
  </r>
  <r>
    <n v="54"/>
    <x v="0"/>
    <x v="3"/>
    <x v="0"/>
    <x v="0"/>
    <x v="3"/>
    <x v="0"/>
    <x v="0"/>
    <x v="0"/>
    <x v="0"/>
    <x v="2"/>
    <x v="0"/>
    <x v="3"/>
    <x v="5"/>
    <x v="12"/>
    <x v="24"/>
    <x v="6"/>
    <x v="0"/>
    <x v="2"/>
    <x v="2"/>
    <x v="0"/>
    <x v="0"/>
  </r>
  <r>
    <n v="54"/>
    <x v="0"/>
    <x v="4"/>
    <x v="0"/>
    <x v="0"/>
    <x v="2"/>
    <x v="0"/>
    <x v="0"/>
    <x v="0"/>
    <x v="0"/>
    <x v="2"/>
    <x v="0"/>
    <x v="3"/>
    <x v="5"/>
    <x v="12"/>
    <x v="20"/>
    <x v="6"/>
    <x v="0"/>
    <x v="2"/>
    <x v="2"/>
    <x v="0"/>
    <x v="0"/>
  </r>
  <r>
    <n v="54"/>
    <x v="0"/>
    <x v="5"/>
    <x v="0"/>
    <x v="0"/>
    <x v="4"/>
    <x v="0"/>
    <x v="0"/>
    <x v="0"/>
    <x v="0"/>
    <x v="2"/>
    <x v="1"/>
    <x v="3"/>
    <x v="4"/>
    <x v="12"/>
    <x v="15"/>
    <x v="7"/>
    <x v="0"/>
    <x v="2"/>
    <x v="2"/>
    <x v="0"/>
    <x v="0"/>
  </r>
  <r>
    <n v="54"/>
    <x v="0"/>
    <x v="6"/>
    <x v="0"/>
    <x v="0"/>
    <x v="2"/>
    <x v="0"/>
    <x v="0"/>
    <x v="0"/>
    <x v="0"/>
    <x v="2"/>
    <x v="1"/>
    <x v="3"/>
    <x v="4"/>
    <x v="12"/>
    <x v="17"/>
    <x v="7"/>
    <x v="0"/>
    <x v="2"/>
    <x v="2"/>
    <x v="0"/>
    <x v="0"/>
  </r>
  <r>
    <n v="54"/>
    <x v="0"/>
    <x v="7"/>
    <x v="0"/>
    <x v="0"/>
    <x v="2"/>
    <x v="0"/>
    <x v="0"/>
    <x v="0"/>
    <x v="0"/>
    <x v="2"/>
    <x v="1"/>
    <x v="3"/>
    <x v="4"/>
    <x v="12"/>
    <x v="21"/>
    <x v="7"/>
    <x v="0"/>
    <x v="2"/>
    <x v="2"/>
    <x v="0"/>
    <x v="0"/>
  </r>
  <r>
    <n v="54"/>
    <x v="0"/>
    <x v="8"/>
    <x v="0"/>
    <x v="0"/>
    <x v="4"/>
    <x v="0"/>
    <x v="0"/>
    <x v="0"/>
    <x v="0"/>
    <x v="2"/>
    <x v="1"/>
    <x v="3"/>
    <x v="4"/>
    <x v="12"/>
    <x v="21"/>
    <x v="7"/>
    <x v="0"/>
    <x v="2"/>
    <x v="2"/>
    <x v="0"/>
    <x v="0"/>
  </r>
  <r>
    <n v="54"/>
    <x v="0"/>
    <x v="9"/>
    <x v="0"/>
    <x v="0"/>
    <x v="4"/>
    <x v="0"/>
    <x v="0"/>
    <x v="0"/>
    <x v="0"/>
    <x v="2"/>
    <x v="1"/>
    <x v="3"/>
    <x v="4"/>
    <x v="12"/>
    <x v="21"/>
    <x v="7"/>
    <x v="0"/>
    <x v="2"/>
    <x v="2"/>
    <x v="0"/>
    <x v="0"/>
  </r>
  <r>
    <n v="54"/>
    <x v="0"/>
    <x v="10"/>
    <x v="0"/>
    <x v="0"/>
    <x v="1"/>
    <x v="0"/>
    <x v="0"/>
    <x v="0"/>
    <x v="0"/>
    <x v="2"/>
    <x v="1"/>
    <x v="3"/>
    <x v="4"/>
    <x v="12"/>
    <x v="16"/>
    <x v="7"/>
    <x v="0"/>
    <x v="2"/>
    <x v="2"/>
    <x v="0"/>
    <x v="0"/>
  </r>
  <r>
    <n v="54"/>
    <x v="0"/>
    <x v="11"/>
    <x v="0"/>
    <x v="0"/>
    <x v="0"/>
    <x v="0"/>
    <x v="0"/>
    <x v="0"/>
    <x v="0"/>
    <x v="2"/>
    <x v="1"/>
    <x v="3"/>
    <x v="4"/>
    <x v="14"/>
    <x v="17"/>
    <x v="7"/>
    <x v="0"/>
    <x v="2"/>
    <x v="2"/>
    <x v="0"/>
    <x v="0"/>
  </r>
  <r>
    <n v="54"/>
    <x v="0"/>
    <x v="12"/>
    <x v="0"/>
    <x v="0"/>
    <x v="1"/>
    <x v="0"/>
    <x v="0"/>
    <x v="0"/>
    <x v="0"/>
    <x v="2"/>
    <x v="2"/>
    <x v="3"/>
    <x v="3"/>
    <x v="12"/>
    <x v="15"/>
    <x v="6"/>
    <x v="0"/>
    <x v="2"/>
    <x v="2"/>
    <x v="0"/>
    <x v="0"/>
  </r>
  <r>
    <n v="54"/>
    <x v="0"/>
    <x v="13"/>
    <x v="0"/>
    <x v="0"/>
    <x v="3"/>
    <x v="0"/>
    <x v="0"/>
    <x v="0"/>
    <x v="0"/>
    <x v="2"/>
    <x v="2"/>
    <x v="3"/>
    <x v="3"/>
    <x v="13"/>
    <x v="20"/>
    <x v="6"/>
    <x v="0"/>
    <x v="2"/>
    <x v="2"/>
    <x v="0"/>
    <x v="0"/>
  </r>
  <r>
    <n v="54"/>
    <x v="0"/>
    <x v="14"/>
    <x v="0"/>
    <x v="0"/>
    <x v="1"/>
    <x v="0"/>
    <x v="0"/>
    <x v="0"/>
    <x v="0"/>
    <x v="2"/>
    <x v="2"/>
    <x v="3"/>
    <x v="3"/>
    <x v="12"/>
    <x v="16"/>
    <x v="6"/>
    <x v="0"/>
    <x v="2"/>
    <x v="2"/>
    <x v="0"/>
    <x v="0"/>
  </r>
  <r>
    <n v="54"/>
    <x v="0"/>
    <x v="15"/>
    <x v="0"/>
    <x v="0"/>
    <x v="2"/>
    <x v="0"/>
    <x v="0"/>
    <x v="0"/>
    <x v="0"/>
    <x v="2"/>
    <x v="2"/>
    <x v="3"/>
    <x v="3"/>
    <x v="14"/>
    <x v="17"/>
    <x v="6"/>
    <x v="0"/>
    <x v="2"/>
    <x v="2"/>
    <x v="0"/>
    <x v="0"/>
  </r>
  <r>
    <n v="54"/>
    <x v="0"/>
    <x v="16"/>
    <x v="0"/>
    <x v="0"/>
    <x v="2"/>
    <x v="0"/>
    <x v="0"/>
    <x v="0"/>
    <x v="0"/>
    <x v="2"/>
    <x v="2"/>
    <x v="3"/>
    <x v="3"/>
    <x v="13"/>
    <x v="24"/>
    <x v="6"/>
    <x v="0"/>
    <x v="2"/>
    <x v="2"/>
    <x v="0"/>
    <x v="0"/>
  </r>
  <r>
    <n v="54"/>
    <x v="0"/>
    <x v="17"/>
    <x v="0"/>
    <x v="0"/>
    <x v="0"/>
    <x v="0"/>
    <x v="0"/>
    <x v="0"/>
    <x v="0"/>
    <x v="2"/>
    <x v="2"/>
    <x v="3"/>
    <x v="3"/>
    <x v="12"/>
    <x v="19"/>
    <x v="6"/>
    <x v="0"/>
    <x v="2"/>
    <x v="2"/>
    <x v="0"/>
    <x v="0"/>
  </r>
  <r>
    <n v="54"/>
    <x v="0"/>
    <x v="18"/>
    <x v="0"/>
    <x v="0"/>
    <x v="0"/>
    <x v="0"/>
    <x v="0"/>
    <x v="0"/>
    <x v="0"/>
    <x v="2"/>
    <x v="2"/>
    <x v="3"/>
    <x v="3"/>
    <x v="14"/>
    <x v="17"/>
    <x v="6"/>
    <x v="0"/>
    <x v="2"/>
    <x v="2"/>
    <x v="0"/>
    <x v="0"/>
  </r>
  <r>
    <n v="54"/>
    <x v="0"/>
    <x v="19"/>
    <x v="0"/>
    <x v="0"/>
    <x v="0"/>
    <x v="0"/>
    <x v="0"/>
    <x v="0"/>
    <x v="0"/>
    <x v="2"/>
    <x v="3"/>
    <x v="3"/>
    <x v="6"/>
    <x v="12"/>
    <x v="15"/>
    <x v="6"/>
    <x v="0"/>
    <x v="2"/>
    <x v="2"/>
    <x v="0"/>
    <x v="0"/>
  </r>
  <r>
    <n v="54"/>
    <x v="0"/>
    <x v="20"/>
    <x v="0"/>
    <x v="0"/>
    <x v="1"/>
    <x v="0"/>
    <x v="0"/>
    <x v="0"/>
    <x v="0"/>
    <x v="2"/>
    <x v="3"/>
    <x v="3"/>
    <x v="6"/>
    <x v="12"/>
    <x v="16"/>
    <x v="6"/>
    <x v="0"/>
    <x v="2"/>
    <x v="2"/>
    <x v="0"/>
    <x v="0"/>
  </r>
  <r>
    <n v="54"/>
    <x v="0"/>
    <x v="21"/>
    <x v="0"/>
    <x v="0"/>
    <x v="1"/>
    <x v="0"/>
    <x v="0"/>
    <x v="0"/>
    <x v="0"/>
    <x v="2"/>
    <x v="3"/>
    <x v="3"/>
    <x v="6"/>
    <x v="12"/>
    <x v="16"/>
    <x v="6"/>
    <x v="0"/>
    <x v="2"/>
    <x v="2"/>
    <x v="0"/>
    <x v="0"/>
  </r>
  <r>
    <n v="54"/>
    <x v="0"/>
    <x v="22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n v="54"/>
    <x v="0"/>
    <x v="23"/>
    <x v="0"/>
    <x v="0"/>
    <x v="2"/>
    <x v="0"/>
    <x v="0"/>
    <x v="0"/>
    <x v="0"/>
    <x v="2"/>
    <x v="3"/>
    <x v="3"/>
    <x v="6"/>
    <x v="13"/>
    <x v="24"/>
    <x v="6"/>
    <x v="0"/>
    <x v="2"/>
    <x v="2"/>
    <x v="0"/>
    <x v="0"/>
  </r>
  <r>
    <n v="54"/>
    <x v="0"/>
    <x v="24"/>
    <x v="0"/>
    <x v="0"/>
    <x v="2"/>
    <x v="0"/>
    <x v="0"/>
    <x v="0"/>
    <x v="0"/>
    <x v="2"/>
    <x v="3"/>
    <x v="3"/>
    <x v="6"/>
    <x v="14"/>
    <x v="17"/>
    <x v="6"/>
    <x v="0"/>
    <x v="2"/>
    <x v="2"/>
    <x v="0"/>
    <x v="0"/>
  </r>
  <r>
    <n v="54"/>
    <x v="0"/>
    <x v="25"/>
    <x v="0"/>
    <x v="0"/>
    <x v="0"/>
    <x v="0"/>
    <x v="0"/>
    <x v="0"/>
    <x v="0"/>
    <x v="2"/>
    <x v="3"/>
    <x v="3"/>
    <x v="6"/>
    <x v="13"/>
    <x v="20"/>
    <x v="6"/>
    <x v="0"/>
    <x v="2"/>
    <x v="2"/>
    <x v="0"/>
    <x v="0"/>
  </r>
  <r>
    <n v="54"/>
    <x v="0"/>
    <x v="26"/>
    <x v="0"/>
    <x v="0"/>
    <x v="4"/>
    <x v="0"/>
    <x v="0"/>
    <x v="0"/>
    <x v="0"/>
    <x v="2"/>
    <x v="3"/>
    <x v="3"/>
    <x v="6"/>
    <x v="12"/>
    <x v="18"/>
    <x v="6"/>
    <x v="0"/>
    <x v="2"/>
    <x v="2"/>
    <x v="0"/>
    <x v="0"/>
  </r>
  <r>
    <n v="54"/>
    <x v="1"/>
    <x v="0"/>
    <x v="0"/>
    <x v="0"/>
    <x v="3"/>
    <x v="0"/>
    <x v="0"/>
    <x v="0"/>
    <x v="0"/>
    <x v="1"/>
    <x v="4"/>
    <x v="3"/>
    <x v="2"/>
    <x v="7"/>
    <x v="22"/>
    <x v="4"/>
    <x v="0"/>
    <x v="2"/>
    <x v="2"/>
    <x v="0"/>
    <x v="0"/>
  </r>
  <r>
    <n v="54"/>
    <x v="1"/>
    <x v="1"/>
    <x v="0"/>
    <x v="0"/>
    <x v="2"/>
    <x v="0"/>
    <x v="0"/>
    <x v="0"/>
    <x v="0"/>
    <x v="1"/>
    <x v="4"/>
    <x v="3"/>
    <x v="2"/>
    <x v="9"/>
    <x v="14"/>
    <x v="4"/>
    <x v="3"/>
    <x v="2"/>
    <x v="2"/>
    <x v="0"/>
    <x v="0"/>
  </r>
  <r>
    <n v="54"/>
    <x v="1"/>
    <x v="2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54"/>
    <x v="1"/>
    <x v="3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54"/>
    <x v="1"/>
    <x v="4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54"/>
    <x v="1"/>
    <x v="5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n v="54"/>
    <x v="1"/>
    <x v="6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54"/>
    <x v="1"/>
    <x v="7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54"/>
    <x v="1"/>
    <x v="8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54"/>
    <x v="1"/>
    <x v="9"/>
    <x v="0"/>
    <x v="0"/>
    <x v="4"/>
    <x v="0"/>
    <x v="0"/>
    <x v="0"/>
    <x v="0"/>
    <x v="1"/>
    <x v="4"/>
    <x v="3"/>
    <x v="2"/>
    <x v="4"/>
    <x v="12"/>
    <x v="4"/>
    <x v="0"/>
    <x v="2"/>
    <x v="2"/>
    <x v="0"/>
    <x v="0"/>
  </r>
  <r>
    <n v="54"/>
    <x v="1"/>
    <x v="10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n v="54"/>
    <x v="1"/>
    <x v="11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54"/>
    <x v="1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54"/>
    <x v="1"/>
    <x v="13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n v="54"/>
    <x v="1"/>
    <x v="14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4"/>
    <x v="1"/>
    <x v="15"/>
    <x v="0"/>
    <x v="0"/>
    <x v="3"/>
    <x v="0"/>
    <x v="0"/>
    <x v="0"/>
    <x v="0"/>
    <x v="1"/>
    <x v="4"/>
    <x v="3"/>
    <x v="2"/>
    <x v="6"/>
    <x v="4"/>
    <x v="4"/>
    <x v="4"/>
    <x v="2"/>
    <x v="2"/>
    <x v="0"/>
    <x v="0"/>
  </r>
  <r>
    <n v="54"/>
    <x v="1"/>
    <x v="16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54"/>
    <x v="1"/>
    <x v="17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54"/>
    <x v="1"/>
    <x v="18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54"/>
    <x v="1"/>
    <x v="19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54"/>
    <x v="1"/>
    <x v="20"/>
    <x v="0"/>
    <x v="0"/>
    <x v="0"/>
    <x v="0"/>
    <x v="0"/>
    <x v="0"/>
    <x v="0"/>
    <x v="1"/>
    <x v="4"/>
    <x v="3"/>
    <x v="2"/>
    <x v="5"/>
    <x v="3"/>
    <x v="4"/>
    <x v="4"/>
    <x v="2"/>
    <x v="2"/>
    <x v="0"/>
    <x v="0"/>
  </r>
  <r>
    <n v="54"/>
    <x v="1"/>
    <x v="21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4"/>
    <x v="1"/>
    <x v="22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n v="54"/>
    <x v="1"/>
    <x v="23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54"/>
    <x v="1"/>
    <x v="2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54"/>
    <x v="1"/>
    <x v="25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54"/>
    <x v="2"/>
    <x v="0"/>
    <x v="0"/>
    <x v="0"/>
    <x v="1"/>
    <x v="0"/>
    <x v="0"/>
    <x v="0"/>
    <x v="0"/>
    <x v="0"/>
    <x v="0"/>
    <x v="2"/>
    <x v="11"/>
    <x v="1"/>
    <x v="1"/>
    <x v="2"/>
    <x v="0"/>
    <x v="3"/>
    <x v="3"/>
    <x v="0"/>
    <x v="0"/>
  </r>
  <r>
    <n v="54"/>
    <x v="2"/>
    <x v="1"/>
    <x v="0"/>
    <x v="0"/>
    <x v="3"/>
    <x v="0"/>
    <x v="0"/>
    <x v="0"/>
    <x v="0"/>
    <x v="0"/>
    <x v="0"/>
    <x v="2"/>
    <x v="11"/>
    <x v="0"/>
    <x v="1"/>
    <x v="3"/>
    <x v="0"/>
    <x v="3"/>
    <x v="3"/>
    <x v="0"/>
    <x v="0"/>
  </r>
  <r>
    <n v="54"/>
    <x v="2"/>
    <x v="2"/>
    <x v="0"/>
    <x v="0"/>
    <x v="2"/>
    <x v="0"/>
    <x v="0"/>
    <x v="0"/>
    <x v="0"/>
    <x v="0"/>
    <x v="0"/>
    <x v="2"/>
    <x v="11"/>
    <x v="3"/>
    <x v="0"/>
    <x v="2"/>
    <x v="0"/>
    <x v="3"/>
    <x v="3"/>
    <x v="0"/>
    <x v="0"/>
  </r>
  <r>
    <n v="54"/>
    <x v="2"/>
    <x v="3"/>
    <x v="0"/>
    <x v="0"/>
    <x v="1"/>
    <x v="0"/>
    <x v="0"/>
    <x v="0"/>
    <x v="0"/>
    <x v="0"/>
    <x v="0"/>
    <x v="2"/>
    <x v="11"/>
    <x v="3"/>
    <x v="0"/>
    <x v="10"/>
    <x v="0"/>
    <x v="3"/>
    <x v="3"/>
    <x v="0"/>
    <x v="0"/>
  </r>
  <r>
    <n v="54"/>
    <x v="2"/>
    <x v="4"/>
    <x v="0"/>
    <x v="0"/>
    <x v="1"/>
    <x v="0"/>
    <x v="0"/>
    <x v="0"/>
    <x v="0"/>
    <x v="0"/>
    <x v="0"/>
    <x v="2"/>
    <x v="11"/>
    <x v="2"/>
    <x v="1"/>
    <x v="10"/>
    <x v="0"/>
    <x v="3"/>
    <x v="3"/>
    <x v="0"/>
    <x v="0"/>
  </r>
  <r>
    <n v="54"/>
    <x v="2"/>
    <x v="5"/>
    <x v="0"/>
    <x v="0"/>
    <x v="0"/>
    <x v="0"/>
    <x v="0"/>
    <x v="0"/>
    <x v="0"/>
    <x v="0"/>
    <x v="1"/>
    <x v="2"/>
    <x v="1"/>
    <x v="1"/>
    <x v="1"/>
    <x v="2"/>
    <x v="0"/>
    <x v="3"/>
    <x v="0"/>
    <x v="0"/>
    <x v="0"/>
  </r>
  <r>
    <n v="54"/>
    <x v="2"/>
    <x v="6"/>
    <x v="0"/>
    <x v="0"/>
    <x v="0"/>
    <x v="0"/>
    <x v="0"/>
    <x v="0"/>
    <x v="0"/>
    <x v="0"/>
    <x v="1"/>
    <x v="2"/>
    <x v="1"/>
    <x v="0"/>
    <x v="0"/>
    <x v="0"/>
    <x v="0"/>
    <x v="3"/>
    <x v="0"/>
    <x v="0"/>
    <x v="0"/>
  </r>
  <r>
    <n v="54"/>
    <x v="2"/>
    <x v="7"/>
    <x v="0"/>
    <x v="0"/>
    <x v="3"/>
    <x v="0"/>
    <x v="0"/>
    <x v="0"/>
    <x v="0"/>
    <x v="0"/>
    <x v="1"/>
    <x v="2"/>
    <x v="1"/>
    <x v="0"/>
    <x v="0"/>
    <x v="0"/>
    <x v="0"/>
    <x v="3"/>
    <x v="0"/>
    <x v="0"/>
    <x v="0"/>
  </r>
  <r>
    <n v="54"/>
    <x v="2"/>
    <x v="8"/>
    <x v="0"/>
    <x v="0"/>
    <x v="2"/>
    <x v="0"/>
    <x v="0"/>
    <x v="0"/>
    <x v="0"/>
    <x v="0"/>
    <x v="1"/>
    <x v="2"/>
    <x v="1"/>
    <x v="0"/>
    <x v="0"/>
    <x v="2"/>
    <x v="0"/>
    <x v="3"/>
    <x v="0"/>
    <x v="0"/>
    <x v="0"/>
  </r>
  <r>
    <n v="54"/>
    <x v="2"/>
    <x v="9"/>
    <x v="0"/>
    <x v="0"/>
    <x v="3"/>
    <x v="0"/>
    <x v="0"/>
    <x v="0"/>
    <x v="0"/>
    <x v="0"/>
    <x v="1"/>
    <x v="2"/>
    <x v="1"/>
    <x v="0"/>
    <x v="1"/>
    <x v="3"/>
    <x v="0"/>
    <x v="3"/>
    <x v="0"/>
    <x v="0"/>
    <x v="0"/>
  </r>
  <r>
    <n v="54"/>
    <x v="2"/>
    <x v="10"/>
    <x v="0"/>
    <x v="0"/>
    <x v="2"/>
    <x v="0"/>
    <x v="0"/>
    <x v="0"/>
    <x v="0"/>
    <x v="0"/>
    <x v="1"/>
    <x v="2"/>
    <x v="1"/>
    <x v="0"/>
    <x v="0"/>
    <x v="2"/>
    <x v="0"/>
    <x v="3"/>
    <x v="0"/>
    <x v="0"/>
    <x v="0"/>
  </r>
  <r>
    <n v="54"/>
    <x v="2"/>
    <x v="11"/>
    <x v="0"/>
    <x v="0"/>
    <x v="4"/>
    <x v="0"/>
    <x v="0"/>
    <x v="0"/>
    <x v="0"/>
    <x v="0"/>
    <x v="1"/>
    <x v="2"/>
    <x v="1"/>
    <x v="0"/>
    <x v="1"/>
    <x v="3"/>
    <x v="0"/>
    <x v="3"/>
    <x v="0"/>
    <x v="0"/>
    <x v="0"/>
  </r>
  <r>
    <n v="54"/>
    <x v="2"/>
    <x v="12"/>
    <x v="0"/>
    <x v="0"/>
    <x v="0"/>
    <x v="0"/>
    <x v="0"/>
    <x v="0"/>
    <x v="0"/>
    <x v="0"/>
    <x v="2"/>
    <x v="0"/>
    <x v="0"/>
    <x v="1"/>
    <x v="1"/>
    <x v="2"/>
    <x v="0"/>
    <x v="3"/>
    <x v="0"/>
    <x v="0"/>
    <x v="0"/>
  </r>
  <r>
    <n v="54"/>
    <x v="2"/>
    <x v="13"/>
    <x v="0"/>
    <x v="0"/>
    <x v="4"/>
    <x v="0"/>
    <x v="0"/>
    <x v="0"/>
    <x v="0"/>
    <x v="0"/>
    <x v="2"/>
    <x v="0"/>
    <x v="0"/>
    <x v="0"/>
    <x v="0"/>
    <x v="2"/>
    <x v="0"/>
    <x v="3"/>
    <x v="0"/>
    <x v="0"/>
    <x v="0"/>
  </r>
  <r>
    <n v="54"/>
    <x v="2"/>
    <x v="14"/>
    <x v="0"/>
    <x v="0"/>
    <x v="2"/>
    <x v="0"/>
    <x v="0"/>
    <x v="0"/>
    <x v="0"/>
    <x v="0"/>
    <x v="2"/>
    <x v="0"/>
    <x v="0"/>
    <x v="3"/>
    <x v="0"/>
    <x v="2"/>
    <x v="0"/>
    <x v="3"/>
    <x v="0"/>
    <x v="0"/>
    <x v="0"/>
  </r>
  <r>
    <n v="54"/>
    <x v="2"/>
    <x v="15"/>
    <x v="0"/>
    <x v="0"/>
    <x v="4"/>
    <x v="0"/>
    <x v="0"/>
    <x v="0"/>
    <x v="0"/>
    <x v="0"/>
    <x v="2"/>
    <x v="0"/>
    <x v="0"/>
    <x v="0"/>
    <x v="0"/>
    <x v="2"/>
    <x v="0"/>
    <x v="3"/>
    <x v="0"/>
    <x v="0"/>
    <x v="0"/>
  </r>
  <r>
    <n v="54"/>
    <x v="2"/>
    <x v="16"/>
    <x v="0"/>
    <x v="0"/>
    <x v="4"/>
    <x v="0"/>
    <x v="0"/>
    <x v="0"/>
    <x v="0"/>
    <x v="0"/>
    <x v="2"/>
    <x v="0"/>
    <x v="0"/>
    <x v="0"/>
    <x v="1"/>
    <x v="2"/>
    <x v="0"/>
    <x v="3"/>
    <x v="0"/>
    <x v="0"/>
    <x v="0"/>
  </r>
  <r>
    <n v="54"/>
    <x v="2"/>
    <x v="17"/>
    <x v="0"/>
    <x v="0"/>
    <x v="4"/>
    <x v="0"/>
    <x v="0"/>
    <x v="0"/>
    <x v="0"/>
    <x v="0"/>
    <x v="3"/>
    <x v="0"/>
    <x v="0"/>
    <x v="1"/>
    <x v="1"/>
    <x v="2"/>
    <x v="0"/>
    <x v="3"/>
    <x v="5"/>
    <x v="0"/>
    <x v="0"/>
  </r>
  <r>
    <n v="54"/>
    <x v="2"/>
    <x v="18"/>
    <x v="0"/>
    <x v="0"/>
    <x v="0"/>
    <x v="0"/>
    <x v="0"/>
    <x v="0"/>
    <x v="0"/>
    <x v="0"/>
    <x v="3"/>
    <x v="0"/>
    <x v="0"/>
    <x v="0"/>
    <x v="1"/>
    <x v="3"/>
    <x v="0"/>
    <x v="3"/>
    <x v="5"/>
    <x v="0"/>
    <x v="0"/>
  </r>
  <r>
    <n v="54"/>
    <x v="2"/>
    <x v="19"/>
    <x v="0"/>
    <x v="0"/>
    <x v="4"/>
    <x v="0"/>
    <x v="0"/>
    <x v="0"/>
    <x v="0"/>
    <x v="0"/>
    <x v="3"/>
    <x v="0"/>
    <x v="0"/>
    <x v="0"/>
    <x v="1"/>
    <x v="3"/>
    <x v="0"/>
    <x v="3"/>
    <x v="5"/>
    <x v="0"/>
    <x v="0"/>
  </r>
  <r>
    <n v="54"/>
    <x v="2"/>
    <x v="20"/>
    <x v="0"/>
    <x v="0"/>
    <x v="3"/>
    <x v="0"/>
    <x v="0"/>
    <x v="0"/>
    <x v="0"/>
    <x v="0"/>
    <x v="3"/>
    <x v="0"/>
    <x v="0"/>
    <x v="0"/>
    <x v="0"/>
    <x v="0"/>
    <x v="0"/>
    <x v="3"/>
    <x v="5"/>
    <x v="0"/>
    <x v="0"/>
  </r>
  <r>
    <n v="54"/>
    <x v="2"/>
    <x v="21"/>
    <x v="0"/>
    <x v="0"/>
    <x v="1"/>
    <x v="0"/>
    <x v="0"/>
    <x v="0"/>
    <x v="0"/>
    <x v="0"/>
    <x v="3"/>
    <x v="0"/>
    <x v="0"/>
    <x v="0"/>
    <x v="1"/>
    <x v="0"/>
    <x v="0"/>
    <x v="3"/>
    <x v="5"/>
    <x v="0"/>
    <x v="0"/>
  </r>
  <r>
    <n v="54"/>
    <x v="2"/>
    <x v="22"/>
    <x v="0"/>
    <x v="0"/>
    <x v="0"/>
    <x v="0"/>
    <x v="0"/>
    <x v="0"/>
    <x v="0"/>
    <x v="0"/>
    <x v="3"/>
    <x v="0"/>
    <x v="0"/>
    <x v="0"/>
    <x v="0"/>
    <x v="9"/>
    <x v="0"/>
    <x v="3"/>
    <x v="5"/>
    <x v="0"/>
    <x v="0"/>
  </r>
  <r>
    <n v="54"/>
    <x v="3"/>
    <x v="0"/>
    <x v="0"/>
    <x v="0"/>
    <x v="2"/>
    <x v="0"/>
    <x v="0"/>
    <x v="0"/>
    <x v="0"/>
    <x v="1"/>
    <x v="4"/>
    <x v="3"/>
    <x v="2"/>
    <x v="8"/>
    <x v="11"/>
    <x v="4"/>
    <x v="0"/>
    <x v="2"/>
    <x v="2"/>
    <x v="0"/>
    <x v="0"/>
  </r>
  <r>
    <n v="54"/>
    <x v="3"/>
    <x v="1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n v="54"/>
    <x v="3"/>
    <x v="2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54"/>
    <x v="3"/>
    <x v="3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54"/>
    <x v="3"/>
    <x v="4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54"/>
    <x v="3"/>
    <x v="5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n v="54"/>
    <x v="3"/>
    <x v="6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54"/>
    <x v="3"/>
    <x v="7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n v="54"/>
    <x v="3"/>
    <x v="8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54"/>
    <x v="3"/>
    <x v="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54"/>
    <x v="3"/>
    <x v="1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54"/>
    <x v="3"/>
    <x v="11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54"/>
    <x v="3"/>
    <x v="12"/>
    <x v="0"/>
    <x v="0"/>
    <x v="0"/>
    <x v="0"/>
    <x v="0"/>
    <x v="0"/>
    <x v="0"/>
    <x v="1"/>
    <x v="4"/>
    <x v="3"/>
    <x v="2"/>
    <x v="11"/>
    <x v="4"/>
    <x v="4"/>
    <x v="3"/>
    <x v="2"/>
    <x v="2"/>
    <x v="0"/>
    <x v="0"/>
  </r>
  <r>
    <n v="54"/>
    <x v="3"/>
    <x v="13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54"/>
    <x v="3"/>
    <x v="14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54"/>
    <x v="3"/>
    <x v="15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n v="54"/>
    <x v="3"/>
    <x v="16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n v="54"/>
    <x v="3"/>
    <x v="17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n v="54"/>
    <x v="3"/>
    <x v="18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54"/>
    <x v="3"/>
    <x v="19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54"/>
    <x v="3"/>
    <x v="20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n v="54"/>
    <x v="3"/>
    <x v="21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54"/>
    <x v="3"/>
    <x v="22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54"/>
    <x v="3"/>
    <x v="23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54"/>
    <x v="3"/>
    <x v="24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55"/>
    <x v="0"/>
    <x v="0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55"/>
    <x v="0"/>
    <x v="1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55"/>
    <x v="0"/>
    <x v="2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55"/>
    <x v="0"/>
    <x v="3"/>
    <x v="0"/>
    <x v="0"/>
    <x v="0"/>
    <x v="0"/>
    <x v="0"/>
    <x v="0"/>
    <x v="0"/>
    <x v="1"/>
    <x v="4"/>
    <x v="3"/>
    <x v="2"/>
    <x v="9"/>
    <x v="6"/>
    <x v="4"/>
    <x v="3"/>
    <x v="2"/>
    <x v="2"/>
    <x v="0"/>
    <x v="0"/>
  </r>
  <r>
    <n v="55"/>
    <x v="0"/>
    <x v="4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55"/>
    <x v="0"/>
    <x v="5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55"/>
    <x v="0"/>
    <x v="6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55"/>
    <x v="0"/>
    <x v="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55"/>
    <x v="0"/>
    <x v="8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55"/>
    <x v="0"/>
    <x v="9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55"/>
    <x v="0"/>
    <x v="10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n v="55"/>
    <x v="0"/>
    <x v="11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n v="55"/>
    <x v="0"/>
    <x v="12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n v="55"/>
    <x v="0"/>
    <x v="1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5"/>
    <x v="0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55"/>
    <x v="0"/>
    <x v="15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n v="55"/>
    <x v="0"/>
    <x v="16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55"/>
    <x v="0"/>
    <x v="17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55"/>
    <x v="0"/>
    <x v="18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55"/>
    <x v="0"/>
    <x v="19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55"/>
    <x v="0"/>
    <x v="20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55"/>
    <x v="0"/>
    <x v="21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55"/>
    <x v="0"/>
    <x v="22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55"/>
    <x v="0"/>
    <x v="23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55"/>
    <x v="0"/>
    <x v="24"/>
    <x v="0"/>
    <x v="0"/>
    <x v="1"/>
    <x v="0"/>
    <x v="0"/>
    <x v="0"/>
    <x v="0"/>
    <x v="1"/>
    <x v="4"/>
    <x v="3"/>
    <x v="2"/>
    <x v="13"/>
    <x v="4"/>
    <x v="5"/>
    <x v="4"/>
    <x v="2"/>
    <x v="2"/>
    <x v="0"/>
    <x v="0"/>
  </r>
  <r>
    <n v="55"/>
    <x v="1"/>
    <x v="0"/>
    <x v="0"/>
    <x v="0"/>
    <x v="3"/>
    <x v="0"/>
    <x v="0"/>
    <x v="0"/>
    <x v="0"/>
    <x v="2"/>
    <x v="0"/>
    <x v="3"/>
    <x v="5"/>
    <x v="12"/>
    <x v="15"/>
    <x v="6"/>
    <x v="0"/>
    <x v="2"/>
    <x v="2"/>
    <x v="0"/>
    <x v="0"/>
  </r>
  <r>
    <n v="55"/>
    <x v="1"/>
    <x v="1"/>
    <x v="0"/>
    <x v="0"/>
    <x v="0"/>
    <x v="0"/>
    <x v="0"/>
    <x v="0"/>
    <x v="0"/>
    <x v="2"/>
    <x v="0"/>
    <x v="3"/>
    <x v="5"/>
    <x v="12"/>
    <x v="16"/>
    <x v="6"/>
    <x v="0"/>
    <x v="2"/>
    <x v="2"/>
    <x v="0"/>
    <x v="0"/>
  </r>
  <r>
    <n v="55"/>
    <x v="1"/>
    <x v="2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n v="55"/>
    <x v="1"/>
    <x v="3"/>
    <x v="0"/>
    <x v="0"/>
    <x v="4"/>
    <x v="0"/>
    <x v="0"/>
    <x v="0"/>
    <x v="0"/>
    <x v="2"/>
    <x v="0"/>
    <x v="3"/>
    <x v="5"/>
    <x v="12"/>
    <x v="19"/>
    <x v="6"/>
    <x v="0"/>
    <x v="2"/>
    <x v="2"/>
    <x v="0"/>
    <x v="0"/>
  </r>
  <r>
    <n v="55"/>
    <x v="1"/>
    <x v="4"/>
    <x v="0"/>
    <x v="0"/>
    <x v="2"/>
    <x v="0"/>
    <x v="0"/>
    <x v="0"/>
    <x v="0"/>
    <x v="2"/>
    <x v="0"/>
    <x v="3"/>
    <x v="5"/>
    <x v="13"/>
    <x v="24"/>
    <x v="6"/>
    <x v="0"/>
    <x v="2"/>
    <x v="2"/>
    <x v="0"/>
    <x v="0"/>
  </r>
  <r>
    <n v="55"/>
    <x v="1"/>
    <x v="5"/>
    <x v="0"/>
    <x v="0"/>
    <x v="2"/>
    <x v="0"/>
    <x v="0"/>
    <x v="0"/>
    <x v="0"/>
    <x v="2"/>
    <x v="0"/>
    <x v="3"/>
    <x v="5"/>
    <x v="14"/>
    <x v="17"/>
    <x v="6"/>
    <x v="0"/>
    <x v="2"/>
    <x v="2"/>
    <x v="0"/>
    <x v="0"/>
  </r>
  <r>
    <n v="55"/>
    <x v="1"/>
    <x v="6"/>
    <x v="0"/>
    <x v="0"/>
    <x v="0"/>
    <x v="0"/>
    <x v="0"/>
    <x v="0"/>
    <x v="0"/>
    <x v="2"/>
    <x v="1"/>
    <x v="3"/>
    <x v="4"/>
    <x v="12"/>
    <x v="17"/>
    <x v="7"/>
    <x v="0"/>
    <x v="2"/>
    <x v="2"/>
    <x v="0"/>
    <x v="0"/>
  </r>
  <r>
    <n v="55"/>
    <x v="1"/>
    <x v="7"/>
    <x v="0"/>
    <x v="0"/>
    <x v="2"/>
    <x v="0"/>
    <x v="0"/>
    <x v="0"/>
    <x v="0"/>
    <x v="2"/>
    <x v="1"/>
    <x v="3"/>
    <x v="4"/>
    <x v="12"/>
    <x v="21"/>
    <x v="7"/>
    <x v="0"/>
    <x v="2"/>
    <x v="2"/>
    <x v="0"/>
    <x v="0"/>
  </r>
  <r>
    <n v="55"/>
    <x v="1"/>
    <x v="8"/>
    <x v="0"/>
    <x v="0"/>
    <x v="4"/>
    <x v="0"/>
    <x v="0"/>
    <x v="0"/>
    <x v="0"/>
    <x v="2"/>
    <x v="1"/>
    <x v="3"/>
    <x v="4"/>
    <x v="12"/>
    <x v="18"/>
    <x v="7"/>
    <x v="0"/>
    <x v="2"/>
    <x v="2"/>
    <x v="0"/>
    <x v="0"/>
  </r>
  <r>
    <n v="55"/>
    <x v="1"/>
    <x v="9"/>
    <x v="0"/>
    <x v="0"/>
    <x v="2"/>
    <x v="0"/>
    <x v="0"/>
    <x v="0"/>
    <x v="0"/>
    <x v="2"/>
    <x v="1"/>
    <x v="3"/>
    <x v="4"/>
    <x v="12"/>
    <x v="18"/>
    <x v="7"/>
    <x v="0"/>
    <x v="2"/>
    <x v="2"/>
    <x v="0"/>
    <x v="0"/>
  </r>
  <r>
    <n v="55"/>
    <x v="1"/>
    <x v="10"/>
    <x v="0"/>
    <x v="0"/>
    <x v="0"/>
    <x v="0"/>
    <x v="0"/>
    <x v="0"/>
    <x v="0"/>
    <x v="2"/>
    <x v="1"/>
    <x v="3"/>
    <x v="4"/>
    <x v="12"/>
    <x v="24"/>
    <x v="7"/>
    <x v="0"/>
    <x v="2"/>
    <x v="2"/>
    <x v="0"/>
    <x v="0"/>
  </r>
  <r>
    <n v="55"/>
    <x v="1"/>
    <x v="11"/>
    <x v="0"/>
    <x v="0"/>
    <x v="1"/>
    <x v="0"/>
    <x v="0"/>
    <x v="0"/>
    <x v="0"/>
    <x v="2"/>
    <x v="1"/>
    <x v="3"/>
    <x v="4"/>
    <x v="12"/>
    <x v="20"/>
    <x v="7"/>
    <x v="0"/>
    <x v="2"/>
    <x v="2"/>
    <x v="0"/>
    <x v="0"/>
  </r>
  <r>
    <n v="55"/>
    <x v="1"/>
    <x v="12"/>
    <x v="0"/>
    <x v="0"/>
    <x v="0"/>
    <x v="0"/>
    <x v="0"/>
    <x v="0"/>
    <x v="0"/>
    <x v="2"/>
    <x v="1"/>
    <x v="3"/>
    <x v="4"/>
    <x v="12"/>
    <x v="16"/>
    <x v="7"/>
    <x v="0"/>
    <x v="2"/>
    <x v="2"/>
    <x v="0"/>
    <x v="0"/>
  </r>
  <r>
    <n v="55"/>
    <x v="1"/>
    <x v="13"/>
    <x v="0"/>
    <x v="0"/>
    <x v="0"/>
    <x v="0"/>
    <x v="0"/>
    <x v="0"/>
    <x v="0"/>
    <x v="2"/>
    <x v="2"/>
    <x v="3"/>
    <x v="3"/>
    <x v="12"/>
    <x v="15"/>
    <x v="6"/>
    <x v="0"/>
    <x v="2"/>
    <x v="2"/>
    <x v="0"/>
    <x v="0"/>
  </r>
  <r>
    <n v="55"/>
    <x v="1"/>
    <x v="14"/>
    <x v="0"/>
    <x v="0"/>
    <x v="3"/>
    <x v="0"/>
    <x v="0"/>
    <x v="0"/>
    <x v="0"/>
    <x v="2"/>
    <x v="2"/>
    <x v="3"/>
    <x v="3"/>
    <x v="13"/>
    <x v="21"/>
    <x v="6"/>
    <x v="0"/>
    <x v="2"/>
    <x v="2"/>
    <x v="0"/>
    <x v="0"/>
  </r>
  <r>
    <n v="55"/>
    <x v="1"/>
    <x v="15"/>
    <x v="0"/>
    <x v="0"/>
    <x v="1"/>
    <x v="0"/>
    <x v="0"/>
    <x v="0"/>
    <x v="0"/>
    <x v="2"/>
    <x v="2"/>
    <x v="3"/>
    <x v="3"/>
    <x v="13"/>
    <x v="20"/>
    <x v="6"/>
    <x v="0"/>
    <x v="2"/>
    <x v="2"/>
    <x v="0"/>
    <x v="0"/>
  </r>
  <r>
    <n v="55"/>
    <x v="1"/>
    <x v="16"/>
    <x v="0"/>
    <x v="0"/>
    <x v="4"/>
    <x v="0"/>
    <x v="0"/>
    <x v="0"/>
    <x v="0"/>
    <x v="2"/>
    <x v="2"/>
    <x v="3"/>
    <x v="3"/>
    <x v="12"/>
    <x v="16"/>
    <x v="6"/>
    <x v="0"/>
    <x v="2"/>
    <x v="2"/>
    <x v="0"/>
    <x v="0"/>
  </r>
  <r>
    <n v="55"/>
    <x v="1"/>
    <x v="17"/>
    <x v="0"/>
    <x v="0"/>
    <x v="1"/>
    <x v="0"/>
    <x v="0"/>
    <x v="0"/>
    <x v="0"/>
    <x v="2"/>
    <x v="2"/>
    <x v="3"/>
    <x v="3"/>
    <x v="13"/>
    <x v="23"/>
    <x v="6"/>
    <x v="0"/>
    <x v="2"/>
    <x v="2"/>
    <x v="0"/>
    <x v="0"/>
  </r>
  <r>
    <n v="55"/>
    <x v="1"/>
    <x v="18"/>
    <x v="0"/>
    <x v="0"/>
    <x v="3"/>
    <x v="0"/>
    <x v="0"/>
    <x v="0"/>
    <x v="0"/>
    <x v="2"/>
    <x v="2"/>
    <x v="3"/>
    <x v="3"/>
    <x v="12"/>
    <x v="16"/>
    <x v="6"/>
    <x v="0"/>
    <x v="2"/>
    <x v="2"/>
    <x v="0"/>
    <x v="0"/>
  </r>
  <r>
    <n v="55"/>
    <x v="1"/>
    <x v="19"/>
    <x v="0"/>
    <x v="0"/>
    <x v="4"/>
    <x v="0"/>
    <x v="0"/>
    <x v="0"/>
    <x v="0"/>
    <x v="2"/>
    <x v="2"/>
    <x v="3"/>
    <x v="3"/>
    <x v="12"/>
    <x v="19"/>
    <x v="6"/>
    <x v="0"/>
    <x v="2"/>
    <x v="2"/>
    <x v="0"/>
    <x v="0"/>
  </r>
  <r>
    <n v="55"/>
    <x v="1"/>
    <x v="20"/>
    <x v="0"/>
    <x v="0"/>
    <x v="0"/>
    <x v="0"/>
    <x v="0"/>
    <x v="0"/>
    <x v="0"/>
    <x v="2"/>
    <x v="2"/>
    <x v="3"/>
    <x v="3"/>
    <x v="12"/>
    <x v="18"/>
    <x v="6"/>
    <x v="0"/>
    <x v="2"/>
    <x v="2"/>
    <x v="0"/>
    <x v="0"/>
  </r>
  <r>
    <n v="55"/>
    <x v="1"/>
    <x v="21"/>
    <x v="0"/>
    <x v="0"/>
    <x v="3"/>
    <x v="0"/>
    <x v="0"/>
    <x v="0"/>
    <x v="0"/>
    <x v="2"/>
    <x v="3"/>
    <x v="3"/>
    <x v="6"/>
    <x v="12"/>
    <x v="15"/>
    <x v="6"/>
    <x v="0"/>
    <x v="2"/>
    <x v="2"/>
    <x v="0"/>
    <x v="0"/>
  </r>
  <r>
    <n v="55"/>
    <x v="1"/>
    <x v="22"/>
    <x v="0"/>
    <x v="0"/>
    <x v="3"/>
    <x v="0"/>
    <x v="0"/>
    <x v="0"/>
    <x v="0"/>
    <x v="2"/>
    <x v="3"/>
    <x v="3"/>
    <x v="6"/>
    <x v="12"/>
    <x v="16"/>
    <x v="6"/>
    <x v="0"/>
    <x v="2"/>
    <x v="2"/>
    <x v="0"/>
    <x v="0"/>
  </r>
  <r>
    <n v="55"/>
    <x v="1"/>
    <x v="23"/>
    <x v="0"/>
    <x v="0"/>
    <x v="4"/>
    <x v="0"/>
    <x v="0"/>
    <x v="0"/>
    <x v="0"/>
    <x v="2"/>
    <x v="3"/>
    <x v="3"/>
    <x v="6"/>
    <x v="13"/>
    <x v="24"/>
    <x v="6"/>
    <x v="0"/>
    <x v="2"/>
    <x v="2"/>
    <x v="0"/>
    <x v="0"/>
  </r>
  <r>
    <n v="55"/>
    <x v="1"/>
    <x v="24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n v="55"/>
    <x v="1"/>
    <x v="25"/>
    <x v="0"/>
    <x v="0"/>
    <x v="1"/>
    <x v="0"/>
    <x v="0"/>
    <x v="0"/>
    <x v="0"/>
    <x v="2"/>
    <x v="3"/>
    <x v="3"/>
    <x v="6"/>
    <x v="13"/>
    <x v="20"/>
    <x v="6"/>
    <x v="0"/>
    <x v="2"/>
    <x v="2"/>
    <x v="0"/>
    <x v="0"/>
  </r>
  <r>
    <n v="55"/>
    <x v="1"/>
    <x v="26"/>
    <x v="0"/>
    <x v="0"/>
    <x v="3"/>
    <x v="0"/>
    <x v="0"/>
    <x v="0"/>
    <x v="0"/>
    <x v="2"/>
    <x v="3"/>
    <x v="3"/>
    <x v="6"/>
    <x v="13"/>
    <x v="21"/>
    <x v="6"/>
    <x v="0"/>
    <x v="2"/>
    <x v="2"/>
    <x v="0"/>
    <x v="0"/>
  </r>
  <r>
    <n v="55"/>
    <x v="2"/>
    <x v="0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n v="55"/>
    <x v="2"/>
    <x v="1"/>
    <x v="0"/>
    <x v="0"/>
    <x v="1"/>
    <x v="0"/>
    <x v="0"/>
    <x v="0"/>
    <x v="0"/>
    <x v="1"/>
    <x v="4"/>
    <x v="3"/>
    <x v="2"/>
    <x v="7"/>
    <x v="4"/>
    <x v="4"/>
    <x v="1"/>
    <x v="2"/>
    <x v="2"/>
    <x v="0"/>
    <x v="0"/>
  </r>
  <r>
    <n v="55"/>
    <x v="2"/>
    <x v="2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55"/>
    <x v="2"/>
    <x v="3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55"/>
    <x v="2"/>
    <x v="4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55"/>
    <x v="2"/>
    <x v="5"/>
    <x v="0"/>
    <x v="0"/>
    <x v="3"/>
    <x v="0"/>
    <x v="0"/>
    <x v="0"/>
    <x v="0"/>
    <x v="1"/>
    <x v="4"/>
    <x v="3"/>
    <x v="2"/>
    <x v="10"/>
    <x v="7"/>
    <x v="5"/>
    <x v="3"/>
    <x v="2"/>
    <x v="2"/>
    <x v="0"/>
    <x v="0"/>
  </r>
  <r>
    <n v="55"/>
    <x v="2"/>
    <x v="6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n v="55"/>
    <x v="2"/>
    <x v="7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55"/>
    <x v="2"/>
    <x v="8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55"/>
    <x v="2"/>
    <x v="9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55"/>
    <x v="2"/>
    <x v="10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55"/>
    <x v="2"/>
    <x v="11"/>
    <x v="0"/>
    <x v="0"/>
    <x v="3"/>
    <x v="0"/>
    <x v="0"/>
    <x v="0"/>
    <x v="0"/>
    <x v="1"/>
    <x v="4"/>
    <x v="3"/>
    <x v="2"/>
    <x v="6"/>
    <x v="4"/>
    <x v="4"/>
    <x v="3"/>
    <x v="2"/>
    <x v="2"/>
    <x v="0"/>
    <x v="0"/>
  </r>
  <r>
    <n v="55"/>
    <x v="2"/>
    <x v="12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55"/>
    <x v="2"/>
    <x v="13"/>
    <x v="0"/>
    <x v="0"/>
    <x v="4"/>
    <x v="0"/>
    <x v="0"/>
    <x v="0"/>
    <x v="0"/>
    <x v="1"/>
    <x v="4"/>
    <x v="3"/>
    <x v="2"/>
    <x v="8"/>
    <x v="11"/>
    <x v="4"/>
    <x v="2"/>
    <x v="2"/>
    <x v="2"/>
    <x v="0"/>
    <x v="0"/>
  </r>
  <r>
    <n v="55"/>
    <x v="2"/>
    <x v="14"/>
    <x v="0"/>
    <x v="0"/>
    <x v="2"/>
    <x v="0"/>
    <x v="0"/>
    <x v="0"/>
    <x v="0"/>
    <x v="1"/>
    <x v="4"/>
    <x v="3"/>
    <x v="2"/>
    <x v="5"/>
    <x v="9"/>
    <x v="4"/>
    <x v="1"/>
    <x v="2"/>
    <x v="2"/>
    <x v="0"/>
    <x v="0"/>
  </r>
  <r>
    <n v="55"/>
    <x v="2"/>
    <x v="15"/>
    <x v="0"/>
    <x v="0"/>
    <x v="1"/>
    <x v="0"/>
    <x v="0"/>
    <x v="0"/>
    <x v="0"/>
    <x v="1"/>
    <x v="4"/>
    <x v="3"/>
    <x v="2"/>
    <x v="6"/>
    <x v="4"/>
    <x v="4"/>
    <x v="2"/>
    <x v="2"/>
    <x v="2"/>
    <x v="0"/>
    <x v="0"/>
  </r>
  <r>
    <n v="55"/>
    <x v="2"/>
    <x v="16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55"/>
    <x v="2"/>
    <x v="17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n v="55"/>
    <x v="2"/>
    <x v="18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55"/>
    <x v="2"/>
    <x v="19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n v="55"/>
    <x v="2"/>
    <x v="20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55"/>
    <x v="2"/>
    <x v="21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55"/>
    <x v="2"/>
    <x v="22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n v="55"/>
    <x v="2"/>
    <x v="23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55"/>
    <x v="2"/>
    <x v="24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55"/>
    <x v="3"/>
    <x v="0"/>
    <x v="0"/>
    <x v="0"/>
    <x v="3"/>
    <x v="0"/>
    <x v="0"/>
    <x v="0"/>
    <x v="0"/>
    <x v="0"/>
    <x v="0"/>
    <x v="2"/>
    <x v="13"/>
    <x v="1"/>
    <x v="1"/>
    <x v="2"/>
    <x v="0"/>
    <x v="0"/>
    <x v="5"/>
    <x v="0"/>
    <x v="0"/>
  </r>
  <r>
    <n v="55"/>
    <x v="3"/>
    <x v="1"/>
    <x v="0"/>
    <x v="0"/>
    <x v="1"/>
    <x v="0"/>
    <x v="0"/>
    <x v="0"/>
    <x v="0"/>
    <x v="0"/>
    <x v="0"/>
    <x v="2"/>
    <x v="13"/>
    <x v="0"/>
    <x v="0"/>
    <x v="2"/>
    <x v="0"/>
    <x v="0"/>
    <x v="5"/>
    <x v="0"/>
    <x v="0"/>
  </r>
  <r>
    <n v="55"/>
    <x v="3"/>
    <x v="2"/>
    <x v="0"/>
    <x v="0"/>
    <x v="0"/>
    <x v="0"/>
    <x v="0"/>
    <x v="0"/>
    <x v="0"/>
    <x v="0"/>
    <x v="0"/>
    <x v="2"/>
    <x v="13"/>
    <x v="0"/>
    <x v="1"/>
    <x v="2"/>
    <x v="0"/>
    <x v="0"/>
    <x v="5"/>
    <x v="0"/>
    <x v="0"/>
  </r>
  <r>
    <n v="55"/>
    <x v="3"/>
    <x v="3"/>
    <x v="0"/>
    <x v="0"/>
    <x v="4"/>
    <x v="0"/>
    <x v="0"/>
    <x v="0"/>
    <x v="0"/>
    <x v="0"/>
    <x v="0"/>
    <x v="2"/>
    <x v="13"/>
    <x v="16"/>
    <x v="0"/>
    <x v="10"/>
    <x v="0"/>
    <x v="0"/>
    <x v="5"/>
    <x v="0"/>
    <x v="0"/>
  </r>
  <r>
    <n v="55"/>
    <x v="3"/>
    <x v="4"/>
    <x v="0"/>
    <x v="0"/>
    <x v="2"/>
    <x v="0"/>
    <x v="0"/>
    <x v="0"/>
    <x v="0"/>
    <x v="0"/>
    <x v="0"/>
    <x v="2"/>
    <x v="13"/>
    <x v="0"/>
    <x v="0"/>
    <x v="0"/>
    <x v="0"/>
    <x v="0"/>
    <x v="5"/>
    <x v="0"/>
    <x v="0"/>
  </r>
  <r>
    <n v="55"/>
    <x v="3"/>
    <x v="5"/>
    <x v="0"/>
    <x v="0"/>
    <x v="1"/>
    <x v="0"/>
    <x v="0"/>
    <x v="0"/>
    <x v="0"/>
    <x v="0"/>
    <x v="0"/>
    <x v="2"/>
    <x v="13"/>
    <x v="0"/>
    <x v="0"/>
    <x v="2"/>
    <x v="0"/>
    <x v="0"/>
    <x v="5"/>
    <x v="0"/>
    <x v="0"/>
  </r>
  <r>
    <n v="55"/>
    <x v="3"/>
    <x v="6"/>
    <x v="0"/>
    <x v="0"/>
    <x v="3"/>
    <x v="0"/>
    <x v="0"/>
    <x v="0"/>
    <x v="0"/>
    <x v="0"/>
    <x v="1"/>
    <x v="0"/>
    <x v="0"/>
    <x v="1"/>
    <x v="1"/>
    <x v="2"/>
    <x v="0"/>
    <x v="0"/>
    <x v="1"/>
    <x v="0"/>
    <x v="0"/>
  </r>
  <r>
    <n v="55"/>
    <x v="3"/>
    <x v="7"/>
    <x v="0"/>
    <x v="0"/>
    <x v="1"/>
    <x v="0"/>
    <x v="0"/>
    <x v="0"/>
    <x v="0"/>
    <x v="0"/>
    <x v="1"/>
    <x v="0"/>
    <x v="0"/>
    <x v="2"/>
    <x v="1"/>
    <x v="10"/>
    <x v="0"/>
    <x v="0"/>
    <x v="1"/>
    <x v="0"/>
    <x v="0"/>
  </r>
  <r>
    <n v="55"/>
    <x v="3"/>
    <x v="8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</r>
  <r>
    <n v="55"/>
    <x v="3"/>
    <x v="9"/>
    <x v="0"/>
    <x v="0"/>
    <x v="2"/>
    <x v="0"/>
    <x v="0"/>
    <x v="0"/>
    <x v="0"/>
    <x v="0"/>
    <x v="1"/>
    <x v="0"/>
    <x v="0"/>
    <x v="0"/>
    <x v="1"/>
    <x v="3"/>
    <x v="0"/>
    <x v="0"/>
    <x v="1"/>
    <x v="0"/>
    <x v="0"/>
  </r>
  <r>
    <n v="55"/>
    <x v="3"/>
    <x v="10"/>
    <x v="0"/>
    <x v="0"/>
    <x v="3"/>
    <x v="0"/>
    <x v="0"/>
    <x v="0"/>
    <x v="0"/>
    <x v="0"/>
    <x v="1"/>
    <x v="0"/>
    <x v="0"/>
    <x v="0"/>
    <x v="0"/>
    <x v="0"/>
    <x v="0"/>
    <x v="0"/>
    <x v="1"/>
    <x v="0"/>
    <x v="0"/>
  </r>
  <r>
    <n v="55"/>
    <x v="3"/>
    <x v="11"/>
    <x v="0"/>
    <x v="0"/>
    <x v="4"/>
    <x v="0"/>
    <x v="0"/>
    <x v="0"/>
    <x v="0"/>
    <x v="0"/>
    <x v="1"/>
    <x v="0"/>
    <x v="0"/>
    <x v="2"/>
    <x v="0"/>
    <x v="10"/>
    <x v="0"/>
    <x v="0"/>
    <x v="1"/>
    <x v="0"/>
    <x v="0"/>
  </r>
  <r>
    <n v="55"/>
    <x v="3"/>
    <x v="12"/>
    <x v="0"/>
    <x v="0"/>
    <x v="3"/>
    <x v="0"/>
    <x v="0"/>
    <x v="0"/>
    <x v="0"/>
    <x v="0"/>
    <x v="2"/>
    <x v="0"/>
    <x v="12"/>
    <x v="1"/>
    <x v="1"/>
    <x v="2"/>
    <x v="0"/>
    <x v="0"/>
    <x v="5"/>
    <x v="0"/>
    <x v="0"/>
  </r>
  <r>
    <n v="55"/>
    <x v="3"/>
    <x v="13"/>
    <x v="0"/>
    <x v="0"/>
    <x v="4"/>
    <x v="0"/>
    <x v="0"/>
    <x v="0"/>
    <x v="0"/>
    <x v="0"/>
    <x v="2"/>
    <x v="0"/>
    <x v="12"/>
    <x v="0"/>
    <x v="0"/>
    <x v="2"/>
    <x v="0"/>
    <x v="0"/>
    <x v="5"/>
    <x v="0"/>
    <x v="0"/>
  </r>
  <r>
    <n v="55"/>
    <x v="3"/>
    <x v="14"/>
    <x v="0"/>
    <x v="0"/>
    <x v="1"/>
    <x v="0"/>
    <x v="0"/>
    <x v="0"/>
    <x v="0"/>
    <x v="0"/>
    <x v="2"/>
    <x v="0"/>
    <x v="12"/>
    <x v="0"/>
    <x v="1"/>
    <x v="3"/>
    <x v="0"/>
    <x v="0"/>
    <x v="5"/>
    <x v="0"/>
    <x v="0"/>
  </r>
  <r>
    <n v="55"/>
    <x v="3"/>
    <x v="15"/>
    <x v="0"/>
    <x v="0"/>
    <x v="1"/>
    <x v="0"/>
    <x v="0"/>
    <x v="0"/>
    <x v="0"/>
    <x v="0"/>
    <x v="2"/>
    <x v="0"/>
    <x v="12"/>
    <x v="16"/>
    <x v="1"/>
    <x v="10"/>
    <x v="0"/>
    <x v="0"/>
    <x v="5"/>
    <x v="0"/>
    <x v="0"/>
  </r>
  <r>
    <n v="55"/>
    <x v="3"/>
    <x v="16"/>
    <x v="0"/>
    <x v="0"/>
    <x v="1"/>
    <x v="0"/>
    <x v="0"/>
    <x v="0"/>
    <x v="0"/>
    <x v="0"/>
    <x v="2"/>
    <x v="0"/>
    <x v="12"/>
    <x v="0"/>
    <x v="0"/>
    <x v="2"/>
    <x v="0"/>
    <x v="0"/>
    <x v="5"/>
    <x v="0"/>
    <x v="0"/>
  </r>
  <r>
    <n v="55"/>
    <x v="3"/>
    <x v="17"/>
    <x v="0"/>
    <x v="0"/>
    <x v="2"/>
    <x v="0"/>
    <x v="0"/>
    <x v="0"/>
    <x v="0"/>
    <x v="0"/>
    <x v="2"/>
    <x v="0"/>
    <x v="12"/>
    <x v="3"/>
    <x v="1"/>
    <x v="3"/>
    <x v="0"/>
    <x v="0"/>
    <x v="5"/>
    <x v="0"/>
    <x v="0"/>
  </r>
  <r>
    <n v="55"/>
    <x v="3"/>
    <x v="18"/>
    <x v="0"/>
    <x v="0"/>
    <x v="2"/>
    <x v="0"/>
    <x v="0"/>
    <x v="0"/>
    <x v="0"/>
    <x v="0"/>
    <x v="3"/>
    <x v="0"/>
    <x v="9"/>
    <x v="1"/>
    <x v="1"/>
    <x v="2"/>
    <x v="0"/>
    <x v="0"/>
    <x v="5"/>
    <x v="0"/>
    <x v="0"/>
  </r>
  <r>
    <n v="55"/>
    <x v="3"/>
    <x v="19"/>
    <x v="0"/>
    <x v="0"/>
    <x v="3"/>
    <x v="0"/>
    <x v="0"/>
    <x v="0"/>
    <x v="0"/>
    <x v="0"/>
    <x v="3"/>
    <x v="0"/>
    <x v="9"/>
    <x v="3"/>
    <x v="0"/>
    <x v="2"/>
    <x v="0"/>
    <x v="0"/>
    <x v="5"/>
    <x v="0"/>
    <x v="0"/>
  </r>
  <r>
    <n v="55"/>
    <x v="3"/>
    <x v="20"/>
    <x v="0"/>
    <x v="0"/>
    <x v="3"/>
    <x v="0"/>
    <x v="0"/>
    <x v="0"/>
    <x v="0"/>
    <x v="0"/>
    <x v="3"/>
    <x v="0"/>
    <x v="9"/>
    <x v="0"/>
    <x v="0"/>
    <x v="2"/>
    <x v="0"/>
    <x v="0"/>
    <x v="5"/>
    <x v="0"/>
    <x v="0"/>
  </r>
  <r>
    <n v="55"/>
    <x v="3"/>
    <x v="21"/>
    <x v="0"/>
    <x v="0"/>
    <x v="1"/>
    <x v="0"/>
    <x v="0"/>
    <x v="0"/>
    <x v="0"/>
    <x v="0"/>
    <x v="3"/>
    <x v="0"/>
    <x v="9"/>
    <x v="0"/>
    <x v="0"/>
    <x v="0"/>
    <x v="0"/>
    <x v="0"/>
    <x v="5"/>
    <x v="0"/>
    <x v="0"/>
  </r>
  <r>
    <n v="55"/>
    <x v="3"/>
    <x v="22"/>
    <x v="0"/>
    <x v="0"/>
    <x v="3"/>
    <x v="0"/>
    <x v="0"/>
    <x v="0"/>
    <x v="0"/>
    <x v="0"/>
    <x v="3"/>
    <x v="0"/>
    <x v="9"/>
    <x v="0"/>
    <x v="0"/>
    <x v="3"/>
    <x v="0"/>
    <x v="0"/>
    <x v="5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56"/>
    <x v="0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  <x v="0"/>
  </r>
  <r>
    <n v="56"/>
    <x v="0"/>
    <x v="1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</r>
  <r>
    <n v="56"/>
    <x v="0"/>
    <x v="2"/>
    <x v="0"/>
    <x v="0"/>
    <x v="1"/>
    <x v="0"/>
    <x v="0"/>
    <x v="0"/>
    <x v="0"/>
    <x v="0"/>
    <x v="0"/>
    <x v="0"/>
    <x v="0"/>
    <x v="0"/>
    <x v="1"/>
    <x v="10"/>
    <x v="0"/>
    <x v="0"/>
    <x v="0"/>
    <x v="0"/>
    <x v="0"/>
  </r>
  <r>
    <n v="56"/>
    <x v="0"/>
    <x v="3"/>
    <x v="0"/>
    <x v="0"/>
    <x v="1"/>
    <x v="0"/>
    <x v="0"/>
    <x v="0"/>
    <x v="0"/>
    <x v="0"/>
    <x v="0"/>
    <x v="0"/>
    <x v="0"/>
    <x v="3"/>
    <x v="0"/>
    <x v="10"/>
    <x v="0"/>
    <x v="0"/>
    <x v="0"/>
    <x v="0"/>
    <x v="0"/>
  </r>
  <r>
    <n v="56"/>
    <x v="0"/>
    <x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</r>
  <r>
    <n v="56"/>
    <x v="0"/>
    <x v="5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</r>
  <r>
    <n v="56"/>
    <x v="0"/>
    <x v="6"/>
    <x v="0"/>
    <x v="0"/>
    <x v="0"/>
    <x v="0"/>
    <x v="0"/>
    <x v="0"/>
    <x v="0"/>
    <x v="0"/>
    <x v="1"/>
    <x v="2"/>
    <x v="8"/>
    <x v="1"/>
    <x v="1"/>
    <x v="2"/>
    <x v="0"/>
    <x v="0"/>
    <x v="1"/>
    <x v="0"/>
    <x v="0"/>
  </r>
  <r>
    <n v="56"/>
    <x v="0"/>
    <x v="7"/>
    <x v="0"/>
    <x v="0"/>
    <x v="3"/>
    <x v="0"/>
    <x v="0"/>
    <x v="0"/>
    <x v="0"/>
    <x v="0"/>
    <x v="1"/>
    <x v="2"/>
    <x v="8"/>
    <x v="0"/>
    <x v="0"/>
    <x v="0"/>
    <x v="0"/>
    <x v="0"/>
    <x v="1"/>
    <x v="0"/>
    <x v="0"/>
  </r>
  <r>
    <n v="56"/>
    <x v="0"/>
    <x v="8"/>
    <x v="0"/>
    <x v="0"/>
    <x v="4"/>
    <x v="0"/>
    <x v="0"/>
    <x v="0"/>
    <x v="0"/>
    <x v="0"/>
    <x v="1"/>
    <x v="2"/>
    <x v="8"/>
    <x v="0"/>
    <x v="0"/>
    <x v="2"/>
    <x v="0"/>
    <x v="0"/>
    <x v="1"/>
    <x v="0"/>
    <x v="0"/>
  </r>
  <r>
    <n v="56"/>
    <x v="0"/>
    <x v="9"/>
    <x v="0"/>
    <x v="0"/>
    <x v="4"/>
    <x v="0"/>
    <x v="0"/>
    <x v="0"/>
    <x v="0"/>
    <x v="0"/>
    <x v="1"/>
    <x v="2"/>
    <x v="8"/>
    <x v="0"/>
    <x v="1"/>
    <x v="2"/>
    <x v="0"/>
    <x v="0"/>
    <x v="1"/>
    <x v="0"/>
    <x v="0"/>
  </r>
  <r>
    <n v="56"/>
    <x v="0"/>
    <x v="10"/>
    <x v="0"/>
    <x v="0"/>
    <x v="2"/>
    <x v="0"/>
    <x v="0"/>
    <x v="0"/>
    <x v="0"/>
    <x v="0"/>
    <x v="1"/>
    <x v="2"/>
    <x v="8"/>
    <x v="0"/>
    <x v="0"/>
    <x v="2"/>
    <x v="0"/>
    <x v="0"/>
    <x v="1"/>
    <x v="0"/>
    <x v="0"/>
  </r>
  <r>
    <n v="56"/>
    <x v="0"/>
    <x v="11"/>
    <x v="0"/>
    <x v="0"/>
    <x v="3"/>
    <x v="0"/>
    <x v="0"/>
    <x v="0"/>
    <x v="0"/>
    <x v="0"/>
    <x v="2"/>
    <x v="2"/>
    <x v="8"/>
    <x v="1"/>
    <x v="1"/>
    <x v="2"/>
    <x v="0"/>
    <x v="0"/>
    <x v="1"/>
    <x v="0"/>
    <x v="0"/>
  </r>
  <r>
    <n v="56"/>
    <x v="0"/>
    <x v="12"/>
    <x v="0"/>
    <x v="0"/>
    <x v="1"/>
    <x v="0"/>
    <x v="0"/>
    <x v="0"/>
    <x v="0"/>
    <x v="0"/>
    <x v="2"/>
    <x v="2"/>
    <x v="8"/>
    <x v="0"/>
    <x v="1"/>
    <x v="0"/>
    <x v="0"/>
    <x v="0"/>
    <x v="1"/>
    <x v="0"/>
    <x v="0"/>
  </r>
  <r>
    <n v="56"/>
    <x v="0"/>
    <x v="13"/>
    <x v="0"/>
    <x v="0"/>
    <x v="0"/>
    <x v="0"/>
    <x v="0"/>
    <x v="0"/>
    <x v="0"/>
    <x v="0"/>
    <x v="2"/>
    <x v="2"/>
    <x v="8"/>
    <x v="0"/>
    <x v="0"/>
    <x v="2"/>
    <x v="0"/>
    <x v="0"/>
    <x v="1"/>
    <x v="0"/>
    <x v="0"/>
  </r>
  <r>
    <n v="56"/>
    <x v="0"/>
    <x v="14"/>
    <x v="0"/>
    <x v="0"/>
    <x v="0"/>
    <x v="0"/>
    <x v="0"/>
    <x v="0"/>
    <x v="0"/>
    <x v="0"/>
    <x v="2"/>
    <x v="2"/>
    <x v="8"/>
    <x v="0"/>
    <x v="1"/>
    <x v="3"/>
    <x v="0"/>
    <x v="0"/>
    <x v="1"/>
    <x v="0"/>
    <x v="0"/>
  </r>
  <r>
    <n v="56"/>
    <x v="0"/>
    <x v="15"/>
    <x v="0"/>
    <x v="0"/>
    <x v="2"/>
    <x v="0"/>
    <x v="0"/>
    <x v="0"/>
    <x v="0"/>
    <x v="0"/>
    <x v="2"/>
    <x v="2"/>
    <x v="8"/>
    <x v="0"/>
    <x v="1"/>
    <x v="2"/>
    <x v="0"/>
    <x v="0"/>
    <x v="1"/>
    <x v="0"/>
    <x v="0"/>
  </r>
  <r>
    <n v="56"/>
    <x v="0"/>
    <x v="16"/>
    <x v="0"/>
    <x v="0"/>
    <x v="0"/>
    <x v="0"/>
    <x v="0"/>
    <x v="0"/>
    <x v="0"/>
    <x v="0"/>
    <x v="3"/>
    <x v="1"/>
    <x v="1"/>
    <x v="1"/>
    <x v="1"/>
    <x v="2"/>
    <x v="0"/>
    <x v="1"/>
    <x v="0"/>
    <x v="0"/>
    <x v="0"/>
  </r>
  <r>
    <n v="56"/>
    <x v="0"/>
    <x v="17"/>
    <x v="0"/>
    <x v="0"/>
    <x v="0"/>
    <x v="0"/>
    <x v="0"/>
    <x v="0"/>
    <x v="0"/>
    <x v="0"/>
    <x v="3"/>
    <x v="1"/>
    <x v="1"/>
    <x v="0"/>
    <x v="0"/>
    <x v="0"/>
    <x v="0"/>
    <x v="1"/>
    <x v="0"/>
    <x v="0"/>
    <x v="0"/>
  </r>
  <r>
    <n v="56"/>
    <x v="0"/>
    <x v="18"/>
    <x v="0"/>
    <x v="0"/>
    <x v="1"/>
    <x v="0"/>
    <x v="0"/>
    <x v="0"/>
    <x v="0"/>
    <x v="0"/>
    <x v="3"/>
    <x v="1"/>
    <x v="1"/>
    <x v="0"/>
    <x v="0"/>
    <x v="2"/>
    <x v="0"/>
    <x v="1"/>
    <x v="0"/>
    <x v="0"/>
    <x v="0"/>
  </r>
  <r>
    <n v="56"/>
    <x v="0"/>
    <x v="19"/>
    <x v="0"/>
    <x v="0"/>
    <x v="3"/>
    <x v="0"/>
    <x v="0"/>
    <x v="0"/>
    <x v="0"/>
    <x v="0"/>
    <x v="3"/>
    <x v="1"/>
    <x v="1"/>
    <x v="0"/>
    <x v="1"/>
    <x v="3"/>
    <x v="0"/>
    <x v="1"/>
    <x v="0"/>
    <x v="0"/>
    <x v="0"/>
  </r>
  <r>
    <n v="56"/>
    <x v="0"/>
    <x v="20"/>
    <x v="0"/>
    <x v="0"/>
    <x v="2"/>
    <x v="0"/>
    <x v="0"/>
    <x v="0"/>
    <x v="0"/>
    <x v="0"/>
    <x v="3"/>
    <x v="1"/>
    <x v="1"/>
    <x v="0"/>
    <x v="0"/>
    <x v="2"/>
    <x v="0"/>
    <x v="1"/>
    <x v="0"/>
    <x v="0"/>
    <x v="0"/>
  </r>
  <r>
    <n v="56"/>
    <x v="0"/>
    <x v="21"/>
    <x v="0"/>
    <x v="0"/>
    <x v="2"/>
    <x v="0"/>
    <x v="0"/>
    <x v="0"/>
    <x v="0"/>
    <x v="0"/>
    <x v="3"/>
    <x v="1"/>
    <x v="1"/>
    <x v="0"/>
    <x v="1"/>
    <x v="0"/>
    <x v="0"/>
    <x v="1"/>
    <x v="0"/>
    <x v="0"/>
    <x v="0"/>
  </r>
  <r>
    <n v="56"/>
    <x v="0"/>
    <x v="22"/>
    <x v="0"/>
    <x v="0"/>
    <x v="4"/>
    <x v="0"/>
    <x v="0"/>
    <x v="0"/>
    <x v="0"/>
    <x v="0"/>
    <x v="3"/>
    <x v="1"/>
    <x v="1"/>
    <x v="0"/>
    <x v="0"/>
    <x v="0"/>
    <x v="0"/>
    <x v="1"/>
    <x v="0"/>
    <x v="0"/>
    <x v="0"/>
  </r>
  <r>
    <n v="56"/>
    <x v="1"/>
    <x v="0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n v="56"/>
    <x v="1"/>
    <x v="1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n v="56"/>
    <x v="1"/>
    <x v="2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56"/>
    <x v="1"/>
    <x v="3"/>
    <x v="0"/>
    <x v="0"/>
    <x v="1"/>
    <x v="0"/>
    <x v="0"/>
    <x v="0"/>
    <x v="0"/>
    <x v="1"/>
    <x v="4"/>
    <x v="3"/>
    <x v="2"/>
    <x v="9"/>
    <x v="4"/>
    <x v="4"/>
    <x v="0"/>
    <x v="2"/>
    <x v="2"/>
    <x v="0"/>
    <x v="0"/>
  </r>
  <r>
    <n v="56"/>
    <x v="1"/>
    <x v="4"/>
    <x v="0"/>
    <x v="0"/>
    <x v="2"/>
    <x v="0"/>
    <x v="0"/>
    <x v="0"/>
    <x v="0"/>
    <x v="1"/>
    <x v="4"/>
    <x v="3"/>
    <x v="2"/>
    <x v="4"/>
    <x v="12"/>
    <x v="4"/>
    <x v="0"/>
    <x v="2"/>
    <x v="2"/>
    <x v="0"/>
    <x v="0"/>
  </r>
  <r>
    <n v="56"/>
    <x v="1"/>
    <x v="5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56"/>
    <x v="1"/>
    <x v="6"/>
    <x v="0"/>
    <x v="0"/>
    <x v="1"/>
    <x v="0"/>
    <x v="0"/>
    <x v="0"/>
    <x v="0"/>
    <x v="1"/>
    <x v="4"/>
    <x v="3"/>
    <x v="2"/>
    <x v="5"/>
    <x v="3"/>
    <x v="4"/>
    <x v="3"/>
    <x v="2"/>
    <x v="2"/>
    <x v="0"/>
    <x v="0"/>
  </r>
  <r>
    <n v="56"/>
    <x v="1"/>
    <x v="7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56"/>
    <x v="1"/>
    <x v="8"/>
    <x v="0"/>
    <x v="0"/>
    <x v="4"/>
    <x v="0"/>
    <x v="0"/>
    <x v="0"/>
    <x v="0"/>
    <x v="1"/>
    <x v="4"/>
    <x v="3"/>
    <x v="2"/>
    <x v="4"/>
    <x v="8"/>
    <x v="4"/>
    <x v="1"/>
    <x v="2"/>
    <x v="2"/>
    <x v="0"/>
    <x v="0"/>
  </r>
  <r>
    <n v="56"/>
    <x v="1"/>
    <x v="9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56"/>
    <x v="1"/>
    <x v="10"/>
    <x v="0"/>
    <x v="0"/>
    <x v="4"/>
    <x v="0"/>
    <x v="0"/>
    <x v="0"/>
    <x v="0"/>
    <x v="1"/>
    <x v="4"/>
    <x v="3"/>
    <x v="2"/>
    <x v="4"/>
    <x v="12"/>
    <x v="4"/>
    <x v="1"/>
    <x v="2"/>
    <x v="2"/>
    <x v="0"/>
    <x v="0"/>
  </r>
  <r>
    <n v="56"/>
    <x v="1"/>
    <x v="11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n v="56"/>
    <x v="1"/>
    <x v="12"/>
    <x v="0"/>
    <x v="0"/>
    <x v="0"/>
    <x v="0"/>
    <x v="0"/>
    <x v="0"/>
    <x v="0"/>
    <x v="1"/>
    <x v="4"/>
    <x v="3"/>
    <x v="2"/>
    <x v="11"/>
    <x v="4"/>
    <x v="4"/>
    <x v="3"/>
    <x v="2"/>
    <x v="2"/>
    <x v="0"/>
    <x v="0"/>
  </r>
  <r>
    <n v="56"/>
    <x v="1"/>
    <x v="13"/>
    <x v="0"/>
    <x v="0"/>
    <x v="3"/>
    <x v="0"/>
    <x v="0"/>
    <x v="0"/>
    <x v="0"/>
    <x v="1"/>
    <x v="4"/>
    <x v="3"/>
    <x v="2"/>
    <x v="8"/>
    <x v="11"/>
    <x v="4"/>
    <x v="2"/>
    <x v="2"/>
    <x v="2"/>
    <x v="0"/>
    <x v="0"/>
  </r>
  <r>
    <n v="56"/>
    <x v="1"/>
    <x v="14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56"/>
    <x v="1"/>
    <x v="15"/>
    <x v="0"/>
    <x v="0"/>
    <x v="3"/>
    <x v="0"/>
    <x v="0"/>
    <x v="0"/>
    <x v="0"/>
    <x v="1"/>
    <x v="4"/>
    <x v="3"/>
    <x v="2"/>
    <x v="17"/>
    <x v="13"/>
    <x v="4"/>
    <x v="1"/>
    <x v="2"/>
    <x v="2"/>
    <x v="0"/>
    <x v="0"/>
  </r>
  <r>
    <n v="56"/>
    <x v="1"/>
    <x v="16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n v="56"/>
    <x v="1"/>
    <x v="17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56"/>
    <x v="1"/>
    <x v="18"/>
    <x v="0"/>
    <x v="0"/>
    <x v="0"/>
    <x v="0"/>
    <x v="0"/>
    <x v="0"/>
    <x v="0"/>
    <x v="1"/>
    <x v="4"/>
    <x v="3"/>
    <x v="2"/>
    <x v="6"/>
    <x v="4"/>
    <x v="4"/>
    <x v="4"/>
    <x v="2"/>
    <x v="2"/>
    <x v="0"/>
    <x v="0"/>
  </r>
  <r>
    <n v="56"/>
    <x v="1"/>
    <x v="19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56"/>
    <x v="1"/>
    <x v="20"/>
    <x v="0"/>
    <x v="0"/>
    <x v="4"/>
    <x v="0"/>
    <x v="0"/>
    <x v="0"/>
    <x v="0"/>
    <x v="1"/>
    <x v="4"/>
    <x v="3"/>
    <x v="2"/>
    <x v="4"/>
    <x v="10"/>
    <x v="4"/>
    <x v="1"/>
    <x v="2"/>
    <x v="2"/>
    <x v="0"/>
    <x v="0"/>
  </r>
  <r>
    <n v="56"/>
    <x v="1"/>
    <x v="21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n v="56"/>
    <x v="1"/>
    <x v="22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n v="56"/>
    <x v="1"/>
    <x v="23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56"/>
    <x v="1"/>
    <x v="24"/>
    <x v="0"/>
    <x v="0"/>
    <x v="4"/>
    <x v="0"/>
    <x v="0"/>
    <x v="0"/>
    <x v="0"/>
    <x v="1"/>
    <x v="4"/>
    <x v="3"/>
    <x v="2"/>
    <x v="4"/>
    <x v="8"/>
    <x v="4"/>
    <x v="3"/>
    <x v="2"/>
    <x v="2"/>
    <x v="0"/>
    <x v="0"/>
  </r>
  <r>
    <n v="56"/>
    <x v="2"/>
    <x v="0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6"/>
    <x v="2"/>
    <x v="1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56"/>
    <x v="2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n v="56"/>
    <x v="2"/>
    <x v="3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n v="56"/>
    <x v="2"/>
    <x v="4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56"/>
    <x v="2"/>
    <x v="5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n v="56"/>
    <x v="2"/>
    <x v="6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56"/>
    <x v="2"/>
    <x v="7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56"/>
    <x v="2"/>
    <x v="8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56"/>
    <x v="2"/>
    <x v="9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6"/>
    <x v="2"/>
    <x v="10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56"/>
    <x v="2"/>
    <x v="11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56"/>
    <x v="2"/>
    <x v="12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56"/>
    <x v="2"/>
    <x v="13"/>
    <x v="0"/>
    <x v="0"/>
    <x v="4"/>
    <x v="0"/>
    <x v="0"/>
    <x v="0"/>
    <x v="0"/>
    <x v="1"/>
    <x v="4"/>
    <x v="3"/>
    <x v="2"/>
    <x v="5"/>
    <x v="3"/>
    <x v="4"/>
    <x v="1"/>
    <x v="2"/>
    <x v="2"/>
    <x v="0"/>
    <x v="0"/>
  </r>
  <r>
    <n v="56"/>
    <x v="2"/>
    <x v="14"/>
    <x v="0"/>
    <x v="0"/>
    <x v="3"/>
    <x v="0"/>
    <x v="0"/>
    <x v="0"/>
    <x v="0"/>
    <x v="1"/>
    <x v="4"/>
    <x v="3"/>
    <x v="2"/>
    <x v="6"/>
    <x v="4"/>
    <x v="4"/>
    <x v="3"/>
    <x v="2"/>
    <x v="2"/>
    <x v="0"/>
    <x v="0"/>
  </r>
  <r>
    <n v="56"/>
    <x v="2"/>
    <x v="15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56"/>
    <x v="2"/>
    <x v="16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56"/>
    <x v="2"/>
    <x v="17"/>
    <x v="0"/>
    <x v="0"/>
    <x v="2"/>
    <x v="0"/>
    <x v="0"/>
    <x v="0"/>
    <x v="0"/>
    <x v="1"/>
    <x v="4"/>
    <x v="3"/>
    <x v="2"/>
    <x v="9"/>
    <x v="14"/>
    <x v="4"/>
    <x v="3"/>
    <x v="2"/>
    <x v="2"/>
    <x v="0"/>
    <x v="0"/>
  </r>
  <r>
    <n v="56"/>
    <x v="2"/>
    <x v="18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56"/>
    <x v="2"/>
    <x v="1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56"/>
    <x v="2"/>
    <x v="20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56"/>
    <x v="2"/>
    <x v="21"/>
    <x v="0"/>
    <x v="0"/>
    <x v="4"/>
    <x v="0"/>
    <x v="0"/>
    <x v="0"/>
    <x v="0"/>
    <x v="1"/>
    <x v="4"/>
    <x v="3"/>
    <x v="2"/>
    <x v="6"/>
    <x v="4"/>
    <x v="5"/>
    <x v="1"/>
    <x v="2"/>
    <x v="2"/>
    <x v="0"/>
    <x v="0"/>
  </r>
  <r>
    <n v="56"/>
    <x v="2"/>
    <x v="22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n v="56"/>
    <x v="2"/>
    <x v="23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n v="56"/>
    <x v="2"/>
    <x v="24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56"/>
    <x v="3"/>
    <x v="0"/>
    <x v="0"/>
    <x v="0"/>
    <x v="4"/>
    <x v="0"/>
    <x v="0"/>
    <x v="0"/>
    <x v="0"/>
    <x v="2"/>
    <x v="0"/>
    <x v="3"/>
    <x v="3"/>
    <x v="12"/>
    <x v="15"/>
    <x v="6"/>
    <x v="0"/>
    <x v="2"/>
    <x v="2"/>
    <x v="0"/>
    <x v="0"/>
  </r>
  <r>
    <n v="56"/>
    <x v="3"/>
    <x v="1"/>
    <x v="0"/>
    <x v="0"/>
    <x v="3"/>
    <x v="0"/>
    <x v="0"/>
    <x v="0"/>
    <x v="0"/>
    <x v="2"/>
    <x v="0"/>
    <x v="3"/>
    <x v="3"/>
    <x v="12"/>
    <x v="16"/>
    <x v="6"/>
    <x v="0"/>
    <x v="2"/>
    <x v="2"/>
    <x v="0"/>
    <x v="0"/>
  </r>
  <r>
    <n v="56"/>
    <x v="3"/>
    <x v="2"/>
    <x v="0"/>
    <x v="0"/>
    <x v="0"/>
    <x v="0"/>
    <x v="0"/>
    <x v="0"/>
    <x v="0"/>
    <x v="2"/>
    <x v="0"/>
    <x v="3"/>
    <x v="3"/>
    <x v="12"/>
    <x v="18"/>
    <x v="6"/>
    <x v="0"/>
    <x v="2"/>
    <x v="2"/>
    <x v="0"/>
    <x v="0"/>
  </r>
  <r>
    <n v="56"/>
    <x v="3"/>
    <x v="3"/>
    <x v="0"/>
    <x v="0"/>
    <x v="3"/>
    <x v="0"/>
    <x v="0"/>
    <x v="0"/>
    <x v="0"/>
    <x v="2"/>
    <x v="0"/>
    <x v="3"/>
    <x v="3"/>
    <x v="14"/>
    <x v="17"/>
    <x v="6"/>
    <x v="0"/>
    <x v="2"/>
    <x v="2"/>
    <x v="0"/>
    <x v="0"/>
  </r>
  <r>
    <n v="56"/>
    <x v="3"/>
    <x v="4"/>
    <x v="0"/>
    <x v="0"/>
    <x v="2"/>
    <x v="0"/>
    <x v="0"/>
    <x v="0"/>
    <x v="0"/>
    <x v="2"/>
    <x v="0"/>
    <x v="3"/>
    <x v="3"/>
    <x v="14"/>
    <x v="17"/>
    <x v="6"/>
    <x v="0"/>
    <x v="2"/>
    <x v="2"/>
    <x v="0"/>
    <x v="0"/>
  </r>
  <r>
    <n v="56"/>
    <x v="3"/>
    <x v="5"/>
    <x v="0"/>
    <x v="0"/>
    <x v="0"/>
    <x v="0"/>
    <x v="0"/>
    <x v="0"/>
    <x v="0"/>
    <x v="2"/>
    <x v="0"/>
    <x v="3"/>
    <x v="3"/>
    <x v="13"/>
    <x v="21"/>
    <x v="6"/>
    <x v="0"/>
    <x v="2"/>
    <x v="2"/>
    <x v="0"/>
    <x v="0"/>
  </r>
  <r>
    <n v="56"/>
    <x v="3"/>
    <x v="6"/>
    <x v="0"/>
    <x v="0"/>
    <x v="1"/>
    <x v="0"/>
    <x v="0"/>
    <x v="0"/>
    <x v="0"/>
    <x v="2"/>
    <x v="0"/>
    <x v="3"/>
    <x v="3"/>
    <x v="12"/>
    <x v="15"/>
    <x v="6"/>
    <x v="0"/>
    <x v="2"/>
    <x v="2"/>
    <x v="0"/>
    <x v="0"/>
  </r>
  <r>
    <n v="56"/>
    <x v="3"/>
    <x v="7"/>
    <x v="0"/>
    <x v="0"/>
    <x v="0"/>
    <x v="0"/>
    <x v="0"/>
    <x v="0"/>
    <x v="0"/>
    <x v="2"/>
    <x v="1"/>
    <x v="3"/>
    <x v="4"/>
    <x v="12"/>
    <x v="15"/>
    <x v="6"/>
    <x v="0"/>
    <x v="2"/>
    <x v="2"/>
    <x v="0"/>
    <x v="0"/>
  </r>
  <r>
    <n v="56"/>
    <x v="3"/>
    <x v="8"/>
    <x v="0"/>
    <x v="0"/>
    <x v="1"/>
    <x v="0"/>
    <x v="0"/>
    <x v="0"/>
    <x v="0"/>
    <x v="2"/>
    <x v="1"/>
    <x v="3"/>
    <x v="4"/>
    <x v="14"/>
    <x v="17"/>
    <x v="6"/>
    <x v="0"/>
    <x v="2"/>
    <x v="2"/>
    <x v="0"/>
    <x v="0"/>
  </r>
  <r>
    <n v="56"/>
    <x v="3"/>
    <x v="9"/>
    <x v="0"/>
    <x v="0"/>
    <x v="3"/>
    <x v="0"/>
    <x v="0"/>
    <x v="0"/>
    <x v="0"/>
    <x v="2"/>
    <x v="1"/>
    <x v="3"/>
    <x v="4"/>
    <x v="13"/>
    <x v="24"/>
    <x v="6"/>
    <x v="0"/>
    <x v="2"/>
    <x v="2"/>
    <x v="0"/>
    <x v="0"/>
  </r>
  <r>
    <n v="56"/>
    <x v="3"/>
    <x v="10"/>
    <x v="0"/>
    <x v="0"/>
    <x v="0"/>
    <x v="0"/>
    <x v="0"/>
    <x v="0"/>
    <x v="0"/>
    <x v="2"/>
    <x v="1"/>
    <x v="3"/>
    <x v="4"/>
    <x v="13"/>
    <x v="20"/>
    <x v="6"/>
    <x v="0"/>
    <x v="2"/>
    <x v="2"/>
    <x v="0"/>
    <x v="0"/>
  </r>
  <r>
    <n v="56"/>
    <x v="3"/>
    <x v="11"/>
    <x v="0"/>
    <x v="0"/>
    <x v="0"/>
    <x v="0"/>
    <x v="0"/>
    <x v="0"/>
    <x v="0"/>
    <x v="2"/>
    <x v="1"/>
    <x v="3"/>
    <x v="4"/>
    <x v="13"/>
    <x v="21"/>
    <x v="6"/>
    <x v="0"/>
    <x v="2"/>
    <x v="2"/>
    <x v="0"/>
    <x v="0"/>
  </r>
  <r>
    <n v="56"/>
    <x v="3"/>
    <x v="12"/>
    <x v="0"/>
    <x v="0"/>
    <x v="4"/>
    <x v="0"/>
    <x v="0"/>
    <x v="0"/>
    <x v="0"/>
    <x v="2"/>
    <x v="1"/>
    <x v="3"/>
    <x v="4"/>
    <x v="14"/>
    <x v="17"/>
    <x v="6"/>
    <x v="0"/>
    <x v="2"/>
    <x v="2"/>
    <x v="0"/>
    <x v="0"/>
  </r>
  <r>
    <n v="56"/>
    <x v="3"/>
    <x v="13"/>
    <x v="0"/>
    <x v="0"/>
    <x v="2"/>
    <x v="0"/>
    <x v="0"/>
    <x v="0"/>
    <x v="0"/>
    <x v="2"/>
    <x v="1"/>
    <x v="3"/>
    <x v="4"/>
    <x v="13"/>
    <x v="21"/>
    <x v="6"/>
    <x v="0"/>
    <x v="2"/>
    <x v="2"/>
    <x v="0"/>
    <x v="0"/>
  </r>
  <r>
    <n v="56"/>
    <x v="3"/>
    <x v="14"/>
    <x v="0"/>
    <x v="0"/>
    <x v="1"/>
    <x v="0"/>
    <x v="0"/>
    <x v="0"/>
    <x v="0"/>
    <x v="2"/>
    <x v="1"/>
    <x v="3"/>
    <x v="4"/>
    <x v="12"/>
    <x v="16"/>
    <x v="6"/>
    <x v="0"/>
    <x v="2"/>
    <x v="2"/>
    <x v="0"/>
    <x v="0"/>
  </r>
  <r>
    <n v="56"/>
    <x v="3"/>
    <x v="15"/>
    <x v="0"/>
    <x v="0"/>
    <x v="2"/>
    <x v="0"/>
    <x v="0"/>
    <x v="0"/>
    <x v="0"/>
    <x v="2"/>
    <x v="2"/>
    <x v="3"/>
    <x v="5"/>
    <x v="12"/>
    <x v="15"/>
    <x v="7"/>
    <x v="0"/>
    <x v="2"/>
    <x v="2"/>
    <x v="0"/>
    <x v="0"/>
  </r>
  <r>
    <n v="56"/>
    <x v="3"/>
    <x v="16"/>
    <x v="0"/>
    <x v="0"/>
    <x v="1"/>
    <x v="0"/>
    <x v="0"/>
    <x v="0"/>
    <x v="0"/>
    <x v="2"/>
    <x v="2"/>
    <x v="3"/>
    <x v="5"/>
    <x v="12"/>
    <x v="21"/>
    <x v="7"/>
    <x v="0"/>
    <x v="2"/>
    <x v="2"/>
    <x v="0"/>
    <x v="0"/>
  </r>
  <r>
    <n v="56"/>
    <x v="3"/>
    <x v="17"/>
    <x v="0"/>
    <x v="0"/>
    <x v="3"/>
    <x v="0"/>
    <x v="0"/>
    <x v="0"/>
    <x v="0"/>
    <x v="2"/>
    <x v="2"/>
    <x v="3"/>
    <x v="5"/>
    <x v="14"/>
    <x v="17"/>
    <x v="7"/>
    <x v="0"/>
    <x v="2"/>
    <x v="2"/>
    <x v="0"/>
    <x v="0"/>
  </r>
  <r>
    <n v="56"/>
    <x v="3"/>
    <x v="18"/>
    <x v="0"/>
    <x v="0"/>
    <x v="2"/>
    <x v="0"/>
    <x v="0"/>
    <x v="0"/>
    <x v="0"/>
    <x v="2"/>
    <x v="2"/>
    <x v="3"/>
    <x v="5"/>
    <x v="12"/>
    <x v="18"/>
    <x v="7"/>
    <x v="0"/>
    <x v="2"/>
    <x v="2"/>
    <x v="0"/>
    <x v="0"/>
  </r>
  <r>
    <n v="56"/>
    <x v="3"/>
    <x v="19"/>
    <x v="0"/>
    <x v="0"/>
    <x v="0"/>
    <x v="0"/>
    <x v="0"/>
    <x v="0"/>
    <x v="0"/>
    <x v="2"/>
    <x v="2"/>
    <x v="3"/>
    <x v="5"/>
    <x v="12"/>
    <x v="16"/>
    <x v="7"/>
    <x v="0"/>
    <x v="2"/>
    <x v="2"/>
    <x v="0"/>
    <x v="0"/>
  </r>
  <r>
    <n v="56"/>
    <x v="3"/>
    <x v="20"/>
    <x v="0"/>
    <x v="0"/>
    <x v="4"/>
    <x v="0"/>
    <x v="0"/>
    <x v="0"/>
    <x v="0"/>
    <x v="2"/>
    <x v="2"/>
    <x v="3"/>
    <x v="5"/>
    <x v="12"/>
    <x v="16"/>
    <x v="7"/>
    <x v="0"/>
    <x v="2"/>
    <x v="2"/>
    <x v="0"/>
    <x v="0"/>
  </r>
  <r>
    <n v="56"/>
    <x v="3"/>
    <x v="21"/>
    <x v="0"/>
    <x v="0"/>
    <x v="1"/>
    <x v="0"/>
    <x v="0"/>
    <x v="0"/>
    <x v="0"/>
    <x v="2"/>
    <x v="3"/>
    <x v="3"/>
    <x v="6"/>
    <x v="13"/>
    <x v="21"/>
    <x v="6"/>
    <x v="0"/>
    <x v="2"/>
    <x v="2"/>
    <x v="0"/>
    <x v="0"/>
  </r>
  <r>
    <n v="56"/>
    <x v="3"/>
    <x v="22"/>
    <x v="0"/>
    <x v="0"/>
    <x v="2"/>
    <x v="0"/>
    <x v="0"/>
    <x v="0"/>
    <x v="0"/>
    <x v="2"/>
    <x v="3"/>
    <x v="3"/>
    <x v="6"/>
    <x v="12"/>
    <x v="20"/>
    <x v="6"/>
    <x v="0"/>
    <x v="2"/>
    <x v="2"/>
    <x v="0"/>
    <x v="0"/>
  </r>
  <r>
    <n v="56"/>
    <x v="3"/>
    <x v="23"/>
    <x v="0"/>
    <x v="0"/>
    <x v="0"/>
    <x v="0"/>
    <x v="0"/>
    <x v="0"/>
    <x v="0"/>
    <x v="2"/>
    <x v="3"/>
    <x v="3"/>
    <x v="6"/>
    <x v="12"/>
    <x v="16"/>
    <x v="6"/>
    <x v="0"/>
    <x v="2"/>
    <x v="2"/>
    <x v="0"/>
    <x v="0"/>
  </r>
  <r>
    <n v="56"/>
    <x v="3"/>
    <x v="24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n v="56"/>
    <x v="3"/>
    <x v="25"/>
    <x v="0"/>
    <x v="0"/>
    <x v="2"/>
    <x v="0"/>
    <x v="0"/>
    <x v="0"/>
    <x v="0"/>
    <x v="2"/>
    <x v="3"/>
    <x v="3"/>
    <x v="6"/>
    <x v="13"/>
    <x v="21"/>
    <x v="6"/>
    <x v="0"/>
    <x v="2"/>
    <x v="2"/>
    <x v="0"/>
    <x v="0"/>
  </r>
  <r>
    <n v="56"/>
    <x v="3"/>
    <x v="26"/>
    <x v="0"/>
    <x v="0"/>
    <x v="1"/>
    <x v="0"/>
    <x v="0"/>
    <x v="0"/>
    <x v="0"/>
    <x v="2"/>
    <x v="3"/>
    <x v="3"/>
    <x v="6"/>
    <x v="12"/>
    <x v="18"/>
    <x v="6"/>
    <x v="0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57"/>
    <x v="0"/>
    <x v="0"/>
    <x v="0"/>
    <x v="0"/>
    <x v="3"/>
    <x v="0"/>
    <x v="0"/>
    <x v="0"/>
    <x v="0"/>
    <x v="0"/>
    <x v="0"/>
    <x v="0"/>
    <x v="0"/>
    <x v="1"/>
    <x v="1"/>
    <x v="2"/>
    <x v="0"/>
    <x v="0"/>
    <x v="0"/>
    <x v="0"/>
    <x v="0"/>
  </r>
  <r>
    <n v="57"/>
    <x v="0"/>
    <x v="1"/>
    <x v="0"/>
    <x v="0"/>
    <x v="4"/>
    <x v="0"/>
    <x v="0"/>
    <x v="0"/>
    <x v="0"/>
    <x v="0"/>
    <x v="0"/>
    <x v="0"/>
    <x v="0"/>
    <x v="0"/>
    <x v="1"/>
    <x v="3"/>
    <x v="0"/>
    <x v="0"/>
    <x v="0"/>
    <x v="0"/>
    <x v="0"/>
  </r>
  <r>
    <n v="57"/>
    <x v="0"/>
    <x v="2"/>
    <x v="0"/>
    <x v="0"/>
    <x v="1"/>
    <x v="0"/>
    <x v="0"/>
    <x v="0"/>
    <x v="0"/>
    <x v="0"/>
    <x v="0"/>
    <x v="0"/>
    <x v="0"/>
    <x v="0"/>
    <x v="1"/>
    <x v="3"/>
    <x v="0"/>
    <x v="0"/>
    <x v="0"/>
    <x v="0"/>
    <x v="0"/>
  </r>
  <r>
    <n v="57"/>
    <x v="0"/>
    <x v="3"/>
    <x v="0"/>
    <x v="0"/>
    <x v="3"/>
    <x v="0"/>
    <x v="0"/>
    <x v="0"/>
    <x v="0"/>
    <x v="0"/>
    <x v="0"/>
    <x v="0"/>
    <x v="0"/>
    <x v="0"/>
    <x v="1"/>
    <x v="3"/>
    <x v="0"/>
    <x v="0"/>
    <x v="0"/>
    <x v="0"/>
    <x v="0"/>
  </r>
  <r>
    <n v="57"/>
    <x v="0"/>
    <x v="4"/>
    <x v="0"/>
    <x v="0"/>
    <x v="1"/>
    <x v="0"/>
    <x v="0"/>
    <x v="0"/>
    <x v="0"/>
    <x v="0"/>
    <x v="0"/>
    <x v="0"/>
    <x v="0"/>
    <x v="18"/>
    <x v="1"/>
    <x v="10"/>
    <x v="0"/>
    <x v="0"/>
    <x v="0"/>
    <x v="0"/>
    <x v="0"/>
  </r>
  <r>
    <n v="57"/>
    <x v="0"/>
    <x v="5"/>
    <x v="0"/>
    <x v="0"/>
    <x v="4"/>
    <x v="0"/>
    <x v="0"/>
    <x v="0"/>
    <x v="0"/>
    <x v="0"/>
    <x v="1"/>
    <x v="0"/>
    <x v="0"/>
    <x v="1"/>
    <x v="1"/>
    <x v="2"/>
    <x v="0"/>
    <x v="0"/>
    <x v="1"/>
    <x v="0"/>
    <x v="0"/>
  </r>
  <r>
    <n v="57"/>
    <x v="0"/>
    <x v="6"/>
    <x v="0"/>
    <x v="0"/>
    <x v="4"/>
    <x v="0"/>
    <x v="0"/>
    <x v="0"/>
    <x v="0"/>
    <x v="0"/>
    <x v="1"/>
    <x v="0"/>
    <x v="0"/>
    <x v="0"/>
    <x v="0"/>
    <x v="2"/>
    <x v="0"/>
    <x v="0"/>
    <x v="1"/>
    <x v="0"/>
    <x v="0"/>
  </r>
  <r>
    <n v="57"/>
    <x v="0"/>
    <x v="7"/>
    <x v="0"/>
    <x v="0"/>
    <x v="2"/>
    <x v="0"/>
    <x v="0"/>
    <x v="0"/>
    <x v="0"/>
    <x v="0"/>
    <x v="1"/>
    <x v="0"/>
    <x v="0"/>
    <x v="0"/>
    <x v="1"/>
    <x v="3"/>
    <x v="0"/>
    <x v="0"/>
    <x v="1"/>
    <x v="0"/>
    <x v="0"/>
  </r>
  <r>
    <n v="57"/>
    <x v="0"/>
    <x v="8"/>
    <x v="0"/>
    <x v="0"/>
    <x v="3"/>
    <x v="0"/>
    <x v="0"/>
    <x v="0"/>
    <x v="0"/>
    <x v="0"/>
    <x v="1"/>
    <x v="0"/>
    <x v="0"/>
    <x v="0"/>
    <x v="1"/>
    <x v="3"/>
    <x v="0"/>
    <x v="0"/>
    <x v="1"/>
    <x v="0"/>
    <x v="0"/>
  </r>
  <r>
    <n v="57"/>
    <x v="0"/>
    <x v="9"/>
    <x v="0"/>
    <x v="0"/>
    <x v="1"/>
    <x v="0"/>
    <x v="0"/>
    <x v="0"/>
    <x v="0"/>
    <x v="0"/>
    <x v="1"/>
    <x v="0"/>
    <x v="0"/>
    <x v="0"/>
    <x v="1"/>
    <x v="2"/>
    <x v="0"/>
    <x v="0"/>
    <x v="1"/>
    <x v="0"/>
    <x v="0"/>
  </r>
  <r>
    <n v="57"/>
    <x v="0"/>
    <x v="10"/>
    <x v="0"/>
    <x v="0"/>
    <x v="4"/>
    <x v="0"/>
    <x v="0"/>
    <x v="0"/>
    <x v="0"/>
    <x v="0"/>
    <x v="1"/>
    <x v="0"/>
    <x v="0"/>
    <x v="0"/>
    <x v="0"/>
    <x v="2"/>
    <x v="0"/>
    <x v="0"/>
    <x v="1"/>
    <x v="0"/>
    <x v="0"/>
  </r>
  <r>
    <n v="57"/>
    <x v="0"/>
    <x v="11"/>
    <x v="0"/>
    <x v="0"/>
    <x v="4"/>
    <x v="0"/>
    <x v="0"/>
    <x v="0"/>
    <x v="0"/>
    <x v="0"/>
    <x v="2"/>
    <x v="2"/>
    <x v="10"/>
    <x v="1"/>
    <x v="1"/>
    <x v="2"/>
    <x v="0"/>
    <x v="0"/>
    <x v="0"/>
    <x v="0"/>
    <x v="0"/>
  </r>
  <r>
    <n v="57"/>
    <x v="0"/>
    <x v="12"/>
    <x v="0"/>
    <x v="0"/>
    <x v="3"/>
    <x v="0"/>
    <x v="0"/>
    <x v="0"/>
    <x v="0"/>
    <x v="0"/>
    <x v="2"/>
    <x v="2"/>
    <x v="10"/>
    <x v="0"/>
    <x v="0"/>
    <x v="9"/>
    <x v="0"/>
    <x v="0"/>
    <x v="0"/>
    <x v="0"/>
    <x v="0"/>
  </r>
  <r>
    <n v="57"/>
    <x v="0"/>
    <x v="13"/>
    <x v="0"/>
    <x v="0"/>
    <x v="0"/>
    <x v="0"/>
    <x v="0"/>
    <x v="0"/>
    <x v="0"/>
    <x v="0"/>
    <x v="2"/>
    <x v="2"/>
    <x v="10"/>
    <x v="0"/>
    <x v="1"/>
    <x v="2"/>
    <x v="0"/>
    <x v="0"/>
    <x v="0"/>
    <x v="0"/>
    <x v="0"/>
  </r>
  <r>
    <n v="57"/>
    <x v="0"/>
    <x v="14"/>
    <x v="0"/>
    <x v="0"/>
    <x v="2"/>
    <x v="0"/>
    <x v="0"/>
    <x v="0"/>
    <x v="0"/>
    <x v="0"/>
    <x v="2"/>
    <x v="2"/>
    <x v="10"/>
    <x v="0"/>
    <x v="0"/>
    <x v="0"/>
    <x v="0"/>
    <x v="0"/>
    <x v="0"/>
    <x v="0"/>
    <x v="0"/>
  </r>
  <r>
    <n v="57"/>
    <x v="0"/>
    <x v="15"/>
    <x v="0"/>
    <x v="0"/>
    <x v="0"/>
    <x v="0"/>
    <x v="0"/>
    <x v="0"/>
    <x v="0"/>
    <x v="0"/>
    <x v="2"/>
    <x v="2"/>
    <x v="10"/>
    <x v="0"/>
    <x v="0"/>
    <x v="0"/>
    <x v="0"/>
    <x v="0"/>
    <x v="0"/>
    <x v="0"/>
    <x v="0"/>
  </r>
  <r>
    <n v="57"/>
    <x v="0"/>
    <x v="16"/>
    <x v="0"/>
    <x v="0"/>
    <x v="4"/>
    <x v="0"/>
    <x v="0"/>
    <x v="0"/>
    <x v="0"/>
    <x v="0"/>
    <x v="2"/>
    <x v="2"/>
    <x v="10"/>
    <x v="0"/>
    <x v="0"/>
    <x v="2"/>
    <x v="0"/>
    <x v="0"/>
    <x v="0"/>
    <x v="0"/>
    <x v="0"/>
  </r>
  <r>
    <n v="57"/>
    <x v="0"/>
    <x v="17"/>
    <x v="0"/>
    <x v="0"/>
    <x v="1"/>
    <x v="0"/>
    <x v="0"/>
    <x v="0"/>
    <x v="0"/>
    <x v="0"/>
    <x v="3"/>
    <x v="2"/>
    <x v="1"/>
    <x v="1"/>
    <x v="1"/>
    <x v="2"/>
    <x v="0"/>
    <x v="0"/>
    <x v="1"/>
    <x v="0"/>
    <x v="0"/>
  </r>
  <r>
    <n v="57"/>
    <x v="0"/>
    <x v="18"/>
    <x v="0"/>
    <x v="0"/>
    <x v="3"/>
    <x v="0"/>
    <x v="0"/>
    <x v="0"/>
    <x v="0"/>
    <x v="0"/>
    <x v="3"/>
    <x v="2"/>
    <x v="1"/>
    <x v="0"/>
    <x v="1"/>
    <x v="3"/>
    <x v="0"/>
    <x v="0"/>
    <x v="1"/>
    <x v="0"/>
    <x v="0"/>
  </r>
  <r>
    <n v="57"/>
    <x v="0"/>
    <x v="19"/>
    <x v="0"/>
    <x v="0"/>
    <x v="2"/>
    <x v="0"/>
    <x v="0"/>
    <x v="0"/>
    <x v="0"/>
    <x v="0"/>
    <x v="3"/>
    <x v="2"/>
    <x v="1"/>
    <x v="0"/>
    <x v="0"/>
    <x v="1"/>
    <x v="0"/>
    <x v="0"/>
    <x v="1"/>
    <x v="0"/>
    <x v="0"/>
  </r>
  <r>
    <n v="57"/>
    <x v="0"/>
    <x v="20"/>
    <x v="0"/>
    <x v="0"/>
    <x v="4"/>
    <x v="0"/>
    <x v="0"/>
    <x v="0"/>
    <x v="0"/>
    <x v="0"/>
    <x v="3"/>
    <x v="2"/>
    <x v="1"/>
    <x v="0"/>
    <x v="0"/>
    <x v="2"/>
    <x v="0"/>
    <x v="0"/>
    <x v="1"/>
    <x v="0"/>
    <x v="0"/>
  </r>
  <r>
    <n v="57"/>
    <x v="0"/>
    <x v="21"/>
    <x v="0"/>
    <x v="0"/>
    <x v="3"/>
    <x v="0"/>
    <x v="0"/>
    <x v="0"/>
    <x v="0"/>
    <x v="0"/>
    <x v="3"/>
    <x v="2"/>
    <x v="1"/>
    <x v="0"/>
    <x v="1"/>
    <x v="3"/>
    <x v="0"/>
    <x v="0"/>
    <x v="1"/>
    <x v="0"/>
    <x v="0"/>
  </r>
  <r>
    <n v="57"/>
    <x v="0"/>
    <x v="22"/>
    <x v="0"/>
    <x v="0"/>
    <x v="2"/>
    <x v="0"/>
    <x v="0"/>
    <x v="0"/>
    <x v="0"/>
    <x v="0"/>
    <x v="3"/>
    <x v="2"/>
    <x v="1"/>
    <x v="16"/>
    <x v="0"/>
    <x v="10"/>
    <x v="0"/>
    <x v="0"/>
    <x v="1"/>
    <x v="0"/>
    <x v="0"/>
  </r>
  <r>
    <n v="57"/>
    <x v="1"/>
    <x v="0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57"/>
    <x v="1"/>
    <x v="1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57"/>
    <x v="1"/>
    <x v="2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n v="57"/>
    <x v="1"/>
    <x v="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57"/>
    <x v="1"/>
    <x v="4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n v="57"/>
    <x v="1"/>
    <x v="5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57"/>
    <x v="1"/>
    <x v="6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57"/>
    <x v="1"/>
    <x v="7"/>
    <x v="0"/>
    <x v="0"/>
    <x v="2"/>
    <x v="0"/>
    <x v="0"/>
    <x v="0"/>
    <x v="0"/>
    <x v="1"/>
    <x v="4"/>
    <x v="3"/>
    <x v="2"/>
    <x v="5"/>
    <x v="3"/>
    <x v="4"/>
    <x v="0"/>
    <x v="2"/>
    <x v="2"/>
    <x v="0"/>
    <x v="0"/>
  </r>
  <r>
    <n v="57"/>
    <x v="1"/>
    <x v="8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57"/>
    <x v="1"/>
    <x v="9"/>
    <x v="0"/>
    <x v="0"/>
    <x v="4"/>
    <x v="0"/>
    <x v="0"/>
    <x v="0"/>
    <x v="0"/>
    <x v="1"/>
    <x v="4"/>
    <x v="3"/>
    <x v="2"/>
    <x v="10"/>
    <x v="7"/>
    <x v="4"/>
    <x v="3"/>
    <x v="2"/>
    <x v="2"/>
    <x v="0"/>
    <x v="0"/>
  </r>
  <r>
    <n v="57"/>
    <x v="1"/>
    <x v="10"/>
    <x v="0"/>
    <x v="0"/>
    <x v="1"/>
    <x v="0"/>
    <x v="0"/>
    <x v="0"/>
    <x v="0"/>
    <x v="1"/>
    <x v="4"/>
    <x v="3"/>
    <x v="2"/>
    <x v="4"/>
    <x v="8"/>
    <x v="4"/>
    <x v="1"/>
    <x v="2"/>
    <x v="2"/>
    <x v="0"/>
    <x v="0"/>
  </r>
  <r>
    <n v="57"/>
    <x v="1"/>
    <x v="11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57"/>
    <x v="1"/>
    <x v="12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57"/>
    <x v="1"/>
    <x v="13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57"/>
    <x v="1"/>
    <x v="14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57"/>
    <x v="1"/>
    <x v="15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57"/>
    <x v="1"/>
    <x v="16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57"/>
    <x v="1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57"/>
    <x v="1"/>
    <x v="18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n v="57"/>
    <x v="1"/>
    <x v="19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57"/>
    <x v="1"/>
    <x v="20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n v="57"/>
    <x v="1"/>
    <x v="21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57"/>
    <x v="1"/>
    <x v="22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n v="57"/>
    <x v="1"/>
    <x v="23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57"/>
    <x v="1"/>
    <x v="24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57"/>
    <x v="1"/>
    <x v="25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57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57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7"/>
    <x v="2"/>
    <x v="2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57"/>
    <x v="2"/>
    <x v="3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n v="57"/>
    <x v="2"/>
    <x v="4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57"/>
    <x v="2"/>
    <x v="5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57"/>
    <x v="2"/>
    <x v="6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n v="57"/>
    <x v="2"/>
    <x v="7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57"/>
    <x v="2"/>
    <x v="8"/>
    <x v="0"/>
    <x v="0"/>
    <x v="3"/>
    <x v="0"/>
    <x v="0"/>
    <x v="0"/>
    <x v="0"/>
    <x v="1"/>
    <x v="4"/>
    <x v="3"/>
    <x v="2"/>
    <x v="8"/>
    <x v="11"/>
    <x v="4"/>
    <x v="3"/>
    <x v="2"/>
    <x v="2"/>
    <x v="0"/>
    <x v="0"/>
  </r>
  <r>
    <n v="57"/>
    <x v="2"/>
    <x v="9"/>
    <x v="0"/>
    <x v="0"/>
    <x v="1"/>
    <x v="0"/>
    <x v="0"/>
    <x v="0"/>
    <x v="0"/>
    <x v="1"/>
    <x v="4"/>
    <x v="3"/>
    <x v="2"/>
    <x v="7"/>
    <x v="4"/>
    <x v="4"/>
    <x v="2"/>
    <x v="2"/>
    <x v="2"/>
    <x v="0"/>
    <x v="0"/>
  </r>
  <r>
    <n v="57"/>
    <x v="2"/>
    <x v="10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57"/>
    <x v="2"/>
    <x v="11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57"/>
    <x v="2"/>
    <x v="12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57"/>
    <x v="2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57"/>
    <x v="2"/>
    <x v="14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57"/>
    <x v="2"/>
    <x v="15"/>
    <x v="0"/>
    <x v="0"/>
    <x v="1"/>
    <x v="0"/>
    <x v="0"/>
    <x v="0"/>
    <x v="0"/>
    <x v="1"/>
    <x v="4"/>
    <x v="3"/>
    <x v="2"/>
    <x v="10"/>
    <x v="13"/>
    <x v="4"/>
    <x v="3"/>
    <x v="2"/>
    <x v="2"/>
    <x v="0"/>
    <x v="0"/>
  </r>
  <r>
    <n v="57"/>
    <x v="2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57"/>
    <x v="2"/>
    <x v="17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n v="57"/>
    <x v="2"/>
    <x v="18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57"/>
    <x v="2"/>
    <x v="19"/>
    <x v="0"/>
    <x v="0"/>
    <x v="2"/>
    <x v="0"/>
    <x v="0"/>
    <x v="0"/>
    <x v="0"/>
    <x v="1"/>
    <x v="4"/>
    <x v="3"/>
    <x v="2"/>
    <x v="5"/>
    <x v="9"/>
    <x v="4"/>
    <x v="4"/>
    <x v="2"/>
    <x v="2"/>
    <x v="0"/>
    <x v="0"/>
  </r>
  <r>
    <n v="57"/>
    <x v="2"/>
    <x v="20"/>
    <x v="0"/>
    <x v="0"/>
    <x v="4"/>
    <x v="0"/>
    <x v="0"/>
    <x v="0"/>
    <x v="0"/>
    <x v="1"/>
    <x v="4"/>
    <x v="3"/>
    <x v="2"/>
    <x v="4"/>
    <x v="8"/>
    <x v="4"/>
    <x v="3"/>
    <x v="2"/>
    <x v="2"/>
    <x v="0"/>
    <x v="0"/>
  </r>
  <r>
    <n v="57"/>
    <x v="2"/>
    <x v="21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57"/>
    <x v="2"/>
    <x v="2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57"/>
    <x v="2"/>
    <x v="23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n v="57"/>
    <x v="2"/>
    <x v="24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57"/>
    <x v="3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n v="57"/>
    <x v="3"/>
    <x v="1"/>
    <x v="0"/>
    <x v="0"/>
    <x v="0"/>
    <x v="0"/>
    <x v="0"/>
    <x v="0"/>
    <x v="0"/>
    <x v="2"/>
    <x v="0"/>
    <x v="3"/>
    <x v="5"/>
    <x v="13"/>
    <x v="20"/>
    <x v="6"/>
    <x v="0"/>
    <x v="2"/>
    <x v="2"/>
    <x v="0"/>
    <x v="0"/>
  </r>
  <r>
    <n v="57"/>
    <x v="3"/>
    <x v="2"/>
    <x v="0"/>
    <x v="0"/>
    <x v="3"/>
    <x v="0"/>
    <x v="0"/>
    <x v="0"/>
    <x v="0"/>
    <x v="2"/>
    <x v="0"/>
    <x v="3"/>
    <x v="5"/>
    <x v="14"/>
    <x v="17"/>
    <x v="6"/>
    <x v="0"/>
    <x v="2"/>
    <x v="2"/>
    <x v="0"/>
    <x v="0"/>
  </r>
  <r>
    <n v="57"/>
    <x v="3"/>
    <x v="3"/>
    <x v="0"/>
    <x v="0"/>
    <x v="1"/>
    <x v="0"/>
    <x v="0"/>
    <x v="0"/>
    <x v="0"/>
    <x v="2"/>
    <x v="0"/>
    <x v="3"/>
    <x v="5"/>
    <x v="12"/>
    <x v="18"/>
    <x v="6"/>
    <x v="0"/>
    <x v="2"/>
    <x v="2"/>
    <x v="0"/>
    <x v="0"/>
  </r>
  <r>
    <n v="57"/>
    <x v="3"/>
    <x v="4"/>
    <x v="0"/>
    <x v="0"/>
    <x v="2"/>
    <x v="0"/>
    <x v="0"/>
    <x v="0"/>
    <x v="0"/>
    <x v="2"/>
    <x v="0"/>
    <x v="3"/>
    <x v="5"/>
    <x v="12"/>
    <x v="19"/>
    <x v="6"/>
    <x v="0"/>
    <x v="2"/>
    <x v="2"/>
    <x v="0"/>
    <x v="0"/>
  </r>
  <r>
    <n v="57"/>
    <x v="3"/>
    <x v="5"/>
    <x v="0"/>
    <x v="0"/>
    <x v="2"/>
    <x v="0"/>
    <x v="0"/>
    <x v="0"/>
    <x v="0"/>
    <x v="2"/>
    <x v="1"/>
    <x v="3"/>
    <x v="6"/>
    <x v="12"/>
    <x v="15"/>
    <x v="6"/>
    <x v="0"/>
    <x v="2"/>
    <x v="2"/>
    <x v="0"/>
    <x v="0"/>
  </r>
  <r>
    <n v="57"/>
    <x v="3"/>
    <x v="6"/>
    <x v="0"/>
    <x v="0"/>
    <x v="1"/>
    <x v="0"/>
    <x v="0"/>
    <x v="0"/>
    <x v="0"/>
    <x v="2"/>
    <x v="1"/>
    <x v="3"/>
    <x v="6"/>
    <x v="12"/>
    <x v="18"/>
    <x v="6"/>
    <x v="0"/>
    <x v="2"/>
    <x v="2"/>
    <x v="0"/>
    <x v="0"/>
  </r>
  <r>
    <n v="57"/>
    <x v="3"/>
    <x v="7"/>
    <x v="0"/>
    <x v="0"/>
    <x v="3"/>
    <x v="0"/>
    <x v="0"/>
    <x v="0"/>
    <x v="0"/>
    <x v="2"/>
    <x v="1"/>
    <x v="3"/>
    <x v="6"/>
    <x v="13"/>
    <x v="24"/>
    <x v="6"/>
    <x v="0"/>
    <x v="2"/>
    <x v="2"/>
    <x v="0"/>
    <x v="0"/>
  </r>
  <r>
    <n v="57"/>
    <x v="3"/>
    <x v="8"/>
    <x v="0"/>
    <x v="0"/>
    <x v="4"/>
    <x v="0"/>
    <x v="0"/>
    <x v="0"/>
    <x v="0"/>
    <x v="2"/>
    <x v="1"/>
    <x v="3"/>
    <x v="6"/>
    <x v="14"/>
    <x v="17"/>
    <x v="6"/>
    <x v="0"/>
    <x v="2"/>
    <x v="2"/>
    <x v="0"/>
    <x v="0"/>
  </r>
  <r>
    <n v="57"/>
    <x v="3"/>
    <x v="9"/>
    <x v="0"/>
    <x v="0"/>
    <x v="3"/>
    <x v="0"/>
    <x v="0"/>
    <x v="0"/>
    <x v="0"/>
    <x v="2"/>
    <x v="1"/>
    <x v="3"/>
    <x v="6"/>
    <x v="12"/>
    <x v="20"/>
    <x v="6"/>
    <x v="0"/>
    <x v="2"/>
    <x v="2"/>
    <x v="0"/>
    <x v="0"/>
  </r>
  <r>
    <n v="57"/>
    <x v="3"/>
    <x v="10"/>
    <x v="0"/>
    <x v="0"/>
    <x v="1"/>
    <x v="0"/>
    <x v="0"/>
    <x v="0"/>
    <x v="0"/>
    <x v="2"/>
    <x v="1"/>
    <x v="3"/>
    <x v="6"/>
    <x v="12"/>
    <x v="18"/>
    <x v="6"/>
    <x v="0"/>
    <x v="2"/>
    <x v="2"/>
    <x v="0"/>
    <x v="0"/>
  </r>
  <r>
    <n v="57"/>
    <x v="3"/>
    <x v="11"/>
    <x v="0"/>
    <x v="0"/>
    <x v="4"/>
    <x v="0"/>
    <x v="0"/>
    <x v="0"/>
    <x v="0"/>
    <x v="2"/>
    <x v="1"/>
    <x v="3"/>
    <x v="6"/>
    <x v="13"/>
    <x v="21"/>
    <x v="6"/>
    <x v="0"/>
    <x v="2"/>
    <x v="2"/>
    <x v="0"/>
    <x v="0"/>
  </r>
  <r>
    <n v="57"/>
    <x v="3"/>
    <x v="12"/>
    <x v="0"/>
    <x v="0"/>
    <x v="2"/>
    <x v="0"/>
    <x v="0"/>
    <x v="0"/>
    <x v="0"/>
    <x v="2"/>
    <x v="2"/>
    <x v="3"/>
    <x v="3"/>
    <x v="12"/>
    <x v="18"/>
    <x v="7"/>
    <x v="0"/>
    <x v="2"/>
    <x v="2"/>
    <x v="0"/>
    <x v="0"/>
  </r>
  <r>
    <n v="57"/>
    <x v="3"/>
    <x v="13"/>
    <x v="0"/>
    <x v="0"/>
    <x v="1"/>
    <x v="0"/>
    <x v="0"/>
    <x v="0"/>
    <x v="0"/>
    <x v="2"/>
    <x v="2"/>
    <x v="3"/>
    <x v="3"/>
    <x v="14"/>
    <x v="17"/>
    <x v="7"/>
    <x v="0"/>
    <x v="2"/>
    <x v="2"/>
    <x v="0"/>
    <x v="0"/>
  </r>
  <r>
    <n v="57"/>
    <x v="3"/>
    <x v="14"/>
    <x v="0"/>
    <x v="0"/>
    <x v="1"/>
    <x v="0"/>
    <x v="0"/>
    <x v="0"/>
    <x v="0"/>
    <x v="2"/>
    <x v="2"/>
    <x v="3"/>
    <x v="3"/>
    <x v="12"/>
    <x v="18"/>
    <x v="7"/>
    <x v="0"/>
    <x v="2"/>
    <x v="2"/>
    <x v="0"/>
    <x v="0"/>
  </r>
  <r>
    <n v="57"/>
    <x v="3"/>
    <x v="15"/>
    <x v="0"/>
    <x v="0"/>
    <x v="0"/>
    <x v="0"/>
    <x v="0"/>
    <x v="0"/>
    <x v="0"/>
    <x v="2"/>
    <x v="2"/>
    <x v="3"/>
    <x v="3"/>
    <x v="12"/>
    <x v="15"/>
    <x v="7"/>
    <x v="0"/>
    <x v="2"/>
    <x v="2"/>
    <x v="0"/>
    <x v="0"/>
  </r>
  <r>
    <n v="57"/>
    <x v="3"/>
    <x v="16"/>
    <x v="0"/>
    <x v="0"/>
    <x v="2"/>
    <x v="0"/>
    <x v="0"/>
    <x v="0"/>
    <x v="0"/>
    <x v="2"/>
    <x v="2"/>
    <x v="3"/>
    <x v="3"/>
    <x v="12"/>
    <x v="24"/>
    <x v="7"/>
    <x v="0"/>
    <x v="2"/>
    <x v="2"/>
    <x v="0"/>
    <x v="0"/>
  </r>
  <r>
    <n v="57"/>
    <x v="3"/>
    <x v="17"/>
    <x v="0"/>
    <x v="0"/>
    <x v="2"/>
    <x v="0"/>
    <x v="0"/>
    <x v="0"/>
    <x v="0"/>
    <x v="2"/>
    <x v="2"/>
    <x v="3"/>
    <x v="3"/>
    <x v="12"/>
    <x v="24"/>
    <x v="7"/>
    <x v="0"/>
    <x v="2"/>
    <x v="2"/>
    <x v="0"/>
    <x v="0"/>
  </r>
  <r>
    <n v="57"/>
    <x v="3"/>
    <x v="18"/>
    <x v="0"/>
    <x v="0"/>
    <x v="4"/>
    <x v="0"/>
    <x v="0"/>
    <x v="0"/>
    <x v="0"/>
    <x v="2"/>
    <x v="2"/>
    <x v="3"/>
    <x v="3"/>
    <x v="12"/>
    <x v="15"/>
    <x v="7"/>
    <x v="0"/>
    <x v="2"/>
    <x v="2"/>
    <x v="0"/>
    <x v="0"/>
  </r>
  <r>
    <n v="57"/>
    <x v="3"/>
    <x v="19"/>
    <x v="0"/>
    <x v="0"/>
    <x v="4"/>
    <x v="0"/>
    <x v="0"/>
    <x v="0"/>
    <x v="0"/>
    <x v="2"/>
    <x v="3"/>
    <x v="3"/>
    <x v="4"/>
    <x v="12"/>
    <x v="15"/>
    <x v="6"/>
    <x v="0"/>
    <x v="2"/>
    <x v="2"/>
    <x v="0"/>
    <x v="0"/>
  </r>
  <r>
    <n v="57"/>
    <x v="3"/>
    <x v="20"/>
    <x v="0"/>
    <x v="0"/>
    <x v="1"/>
    <x v="0"/>
    <x v="0"/>
    <x v="0"/>
    <x v="0"/>
    <x v="2"/>
    <x v="3"/>
    <x v="3"/>
    <x v="4"/>
    <x v="13"/>
    <x v="21"/>
    <x v="6"/>
    <x v="0"/>
    <x v="2"/>
    <x v="2"/>
    <x v="0"/>
    <x v="0"/>
  </r>
  <r>
    <n v="57"/>
    <x v="3"/>
    <x v="21"/>
    <x v="0"/>
    <x v="0"/>
    <x v="3"/>
    <x v="0"/>
    <x v="0"/>
    <x v="0"/>
    <x v="0"/>
    <x v="2"/>
    <x v="3"/>
    <x v="3"/>
    <x v="4"/>
    <x v="14"/>
    <x v="17"/>
    <x v="6"/>
    <x v="0"/>
    <x v="2"/>
    <x v="2"/>
    <x v="0"/>
    <x v="0"/>
  </r>
  <r>
    <n v="57"/>
    <x v="3"/>
    <x v="22"/>
    <x v="0"/>
    <x v="0"/>
    <x v="3"/>
    <x v="0"/>
    <x v="0"/>
    <x v="0"/>
    <x v="0"/>
    <x v="2"/>
    <x v="3"/>
    <x v="3"/>
    <x v="4"/>
    <x v="13"/>
    <x v="20"/>
    <x v="6"/>
    <x v="0"/>
    <x v="2"/>
    <x v="2"/>
    <x v="0"/>
    <x v="0"/>
  </r>
  <r>
    <n v="57"/>
    <x v="3"/>
    <x v="23"/>
    <x v="0"/>
    <x v="0"/>
    <x v="2"/>
    <x v="0"/>
    <x v="0"/>
    <x v="0"/>
    <x v="0"/>
    <x v="2"/>
    <x v="3"/>
    <x v="3"/>
    <x v="4"/>
    <x v="14"/>
    <x v="17"/>
    <x v="6"/>
    <x v="0"/>
    <x v="2"/>
    <x v="2"/>
    <x v="0"/>
    <x v="0"/>
  </r>
  <r>
    <n v="57"/>
    <x v="3"/>
    <x v="24"/>
    <x v="0"/>
    <x v="0"/>
    <x v="0"/>
    <x v="0"/>
    <x v="0"/>
    <x v="0"/>
    <x v="0"/>
    <x v="2"/>
    <x v="3"/>
    <x v="3"/>
    <x v="4"/>
    <x v="12"/>
    <x v="21"/>
    <x v="6"/>
    <x v="0"/>
    <x v="2"/>
    <x v="2"/>
    <x v="0"/>
    <x v="0"/>
  </r>
  <r>
    <n v="57"/>
    <x v="3"/>
    <x v="25"/>
    <x v="0"/>
    <x v="0"/>
    <x v="2"/>
    <x v="0"/>
    <x v="0"/>
    <x v="0"/>
    <x v="0"/>
    <x v="2"/>
    <x v="3"/>
    <x v="3"/>
    <x v="4"/>
    <x v="13"/>
    <x v="23"/>
    <x v="6"/>
    <x v="0"/>
    <x v="2"/>
    <x v="2"/>
    <x v="0"/>
    <x v="0"/>
  </r>
  <r>
    <n v="57"/>
    <x v="3"/>
    <x v="26"/>
    <x v="0"/>
    <x v="0"/>
    <x v="3"/>
    <x v="0"/>
    <x v="0"/>
    <x v="0"/>
    <x v="0"/>
    <x v="2"/>
    <x v="3"/>
    <x v="3"/>
    <x v="4"/>
    <x v="12"/>
    <x v="19"/>
    <x v="6"/>
    <x v="0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58"/>
    <x v="0"/>
    <x v="0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58"/>
    <x v="0"/>
    <x v="1"/>
    <x v="0"/>
    <x v="0"/>
    <x v="3"/>
    <x v="0"/>
    <x v="0"/>
    <x v="0"/>
    <x v="0"/>
    <x v="1"/>
    <x v="4"/>
    <x v="3"/>
    <x v="2"/>
    <x v="10"/>
    <x v="7"/>
    <x v="4"/>
    <x v="0"/>
    <x v="2"/>
    <x v="2"/>
    <x v="0"/>
    <x v="0"/>
  </r>
  <r>
    <n v="58"/>
    <x v="0"/>
    <x v="2"/>
    <x v="0"/>
    <x v="0"/>
    <x v="2"/>
    <x v="0"/>
    <x v="0"/>
    <x v="0"/>
    <x v="0"/>
    <x v="1"/>
    <x v="4"/>
    <x v="3"/>
    <x v="2"/>
    <x v="8"/>
    <x v="11"/>
    <x v="4"/>
    <x v="2"/>
    <x v="2"/>
    <x v="2"/>
    <x v="0"/>
    <x v="0"/>
  </r>
  <r>
    <n v="58"/>
    <x v="0"/>
    <x v="3"/>
    <x v="0"/>
    <x v="0"/>
    <x v="2"/>
    <x v="0"/>
    <x v="0"/>
    <x v="0"/>
    <x v="0"/>
    <x v="1"/>
    <x v="4"/>
    <x v="3"/>
    <x v="2"/>
    <x v="10"/>
    <x v="13"/>
    <x v="4"/>
    <x v="3"/>
    <x v="2"/>
    <x v="2"/>
    <x v="0"/>
    <x v="0"/>
  </r>
  <r>
    <n v="58"/>
    <x v="0"/>
    <x v="4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58"/>
    <x v="0"/>
    <x v="5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58"/>
    <x v="0"/>
    <x v="6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58"/>
    <x v="0"/>
    <x v="7"/>
    <x v="0"/>
    <x v="0"/>
    <x v="2"/>
    <x v="0"/>
    <x v="0"/>
    <x v="0"/>
    <x v="0"/>
    <x v="1"/>
    <x v="4"/>
    <x v="3"/>
    <x v="2"/>
    <x v="11"/>
    <x v="4"/>
    <x v="5"/>
    <x v="3"/>
    <x v="2"/>
    <x v="2"/>
    <x v="0"/>
    <x v="0"/>
  </r>
  <r>
    <n v="58"/>
    <x v="0"/>
    <x v="8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8"/>
    <x v="0"/>
    <x v="9"/>
    <x v="0"/>
    <x v="0"/>
    <x v="4"/>
    <x v="0"/>
    <x v="0"/>
    <x v="0"/>
    <x v="0"/>
    <x v="1"/>
    <x v="4"/>
    <x v="3"/>
    <x v="2"/>
    <x v="6"/>
    <x v="4"/>
    <x v="4"/>
    <x v="3"/>
    <x v="2"/>
    <x v="2"/>
    <x v="0"/>
    <x v="0"/>
  </r>
  <r>
    <n v="58"/>
    <x v="0"/>
    <x v="10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n v="58"/>
    <x v="0"/>
    <x v="11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58"/>
    <x v="0"/>
    <x v="12"/>
    <x v="0"/>
    <x v="0"/>
    <x v="4"/>
    <x v="0"/>
    <x v="0"/>
    <x v="0"/>
    <x v="0"/>
    <x v="1"/>
    <x v="4"/>
    <x v="3"/>
    <x v="2"/>
    <x v="4"/>
    <x v="2"/>
    <x v="4"/>
    <x v="1"/>
    <x v="2"/>
    <x v="2"/>
    <x v="0"/>
    <x v="0"/>
  </r>
  <r>
    <n v="58"/>
    <x v="0"/>
    <x v="13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58"/>
    <x v="0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58"/>
    <x v="0"/>
    <x v="15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58"/>
    <x v="0"/>
    <x v="16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n v="58"/>
    <x v="0"/>
    <x v="17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8"/>
    <x v="0"/>
    <x v="18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58"/>
    <x v="0"/>
    <x v="19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58"/>
    <x v="0"/>
    <x v="20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58"/>
    <x v="0"/>
    <x v="21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58"/>
    <x v="0"/>
    <x v="22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n v="58"/>
    <x v="0"/>
    <x v="23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n v="58"/>
    <x v="0"/>
    <x v="24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58"/>
    <x v="0"/>
    <x v="25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58"/>
    <x v="1"/>
    <x v="0"/>
    <x v="0"/>
    <x v="0"/>
    <x v="4"/>
    <x v="0"/>
    <x v="0"/>
    <x v="0"/>
    <x v="0"/>
    <x v="2"/>
    <x v="0"/>
    <x v="3"/>
    <x v="6"/>
    <x v="12"/>
    <x v="15"/>
    <x v="6"/>
    <x v="0"/>
    <x v="2"/>
    <x v="2"/>
    <x v="0"/>
    <x v="0"/>
  </r>
  <r>
    <n v="58"/>
    <x v="1"/>
    <x v="1"/>
    <x v="0"/>
    <x v="0"/>
    <x v="2"/>
    <x v="0"/>
    <x v="0"/>
    <x v="0"/>
    <x v="0"/>
    <x v="2"/>
    <x v="0"/>
    <x v="3"/>
    <x v="6"/>
    <x v="12"/>
    <x v="18"/>
    <x v="6"/>
    <x v="0"/>
    <x v="2"/>
    <x v="2"/>
    <x v="0"/>
    <x v="0"/>
  </r>
  <r>
    <n v="58"/>
    <x v="1"/>
    <x v="2"/>
    <x v="0"/>
    <x v="0"/>
    <x v="2"/>
    <x v="0"/>
    <x v="0"/>
    <x v="0"/>
    <x v="0"/>
    <x v="2"/>
    <x v="0"/>
    <x v="3"/>
    <x v="6"/>
    <x v="14"/>
    <x v="17"/>
    <x v="6"/>
    <x v="0"/>
    <x v="2"/>
    <x v="2"/>
    <x v="0"/>
    <x v="0"/>
  </r>
  <r>
    <n v="58"/>
    <x v="1"/>
    <x v="3"/>
    <x v="0"/>
    <x v="0"/>
    <x v="3"/>
    <x v="0"/>
    <x v="0"/>
    <x v="0"/>
    <x v="0"/>
    <x v="2"/>
    <x v="0"/>
    <x v="3"/>
    <x v="6"/>
    <x v="13"/>
    <x v="21"/>
    <x v="6"/>
    <x v="0"/>
    <x v="2"/>
    <x v="2"/>
    <x v="0"/>
    <x v="0"/>
  </r>
  <r>
    <n v="58"/>
    <x v="1"/>
    <x v="4"/>
    <x v="0"/>
    <x v="0"/>
    <x v="1"/>
    <x v="0"/>
    <x v="0"/>
    <x v="0"/>
    <x v="0"/>
    <x v="2"/>
    <x v="0"/>
    <x v="3"/>
    <x v="6"/>
    <x v="12"/>
    <x v="20"/>
    <x v="6"/>
    <x v="0"/>
    <x v="2"/>
    <x v="2"/>
    <x v="0"/>
    <x v="0"/>
  </r>
  <r>
    <n v="58"/>
    <x v="1"/>
    <x v="5"/>
    <x v="0"/>
    <x v="0"/>
    <x v="2"/>
    <x v="0"/>
    <x v="0"/>
    <x v="0"/>
    <x v="0"/>
    <x v="2"/>
    <x v="0"/>
    <x v="3"/>
    <x v="6"/>
    <x v="14"/>
    <x v="17"/>
    <x v="6"/>
    <x v="0"/>
    <x v="2"/>
    <x v="2"/>
    <x v="0"/>
    <x v="0"/>
  </r>
  <r>
    <n v="58"/>
    <x v="1"/>
    <x v="6"/>
    <x v="0"/>
    <x v="0"/>
    <x v="0"/>
    <x v="0"/>
    <x v="0"/>
    <x v="0"/>
    <x v="0"/>
    <x v="2"/>
    <x v="0"/>
    <x v="3"/>
    <x v="6"/>
    <x v="12"/>
    <x v="20"/>
    <x v="6"/>
    <x v="0"/>
    <x v="2"/>
    <x v="2"/>
    <x v="0"/>
    <x v="0"/>
  </r>
  <r>
    <n v="58"/>
    <x v="1"/>
    <x v="7"/>
    <x v="0"/>
    <x v="0"/>
    <x v="3"/>
    <x v="0"/>
    <x v="0"/>
    <x v="0"/>
    <x v="0"/>
    <x v="2"/>
    <x v="1"/>
    <x v="3"/>
    <x v="4"/>
    <x v="12"/>
    <x v="15"/>
    <x v="6"/>
    <x v="0"/>
    <x v="2"/>
    <x v="2"/>
    <x v="0"/>
    <x v="0"/>
  </r>
  <r>
    <n v="58"/>
    <x v="1"/>
    <x v="8"/>
    <x v="0"/>
    <x v="0"/>
    <x v="1"/>
    <x v="0"/>
    <x v="0"/>
    <x v="0"/>
    <x v="0"/>
    <x v="2"/>
    <x v="1"/>
    <x v="3"/>
    <x v="4"/>
    <x v="14"/>
    <x v="17"/>
    <x v="6"/>
    <x v="0"/>
    <x v="2"/>
    <x v="2"/>
    <x v="0"/>
    <x v="0"/>
  </r>
  <r>
    <n v="58"/>
    <x v="1"/>
    <x v="9"/>
    <x v="0"/>
    <x v="0"/>
    <x v="0"/>
    <x v="0"/>
    <x v="0"/>
    <x v="0"/>
    <x v="0"/>
    <x v="2"/>
    <x v="1"/>
    <x v="3"/>
    <x v="4"/>
    <x v="13"/>
    <x v="23"/>
    <x v="6"/>
    <x v="0"/>
    <x v="2"/>
    <x v="2"/>
    <x v="0"/>
    <x v="0"/>
  </r>
  <r>
    <n v="58"/>
    <x v="1"/>
    <x v="10"/>
    <x v="0"/>
    <x v="0"/>
    <x v="4"/>
    <x v="0"/>
    <x v="0"/>
    <x v="0"/>
    <x v="0"/>
    <x v="2"/>
    <x v="1"/>
    <x v="3"/>
    <x v="4"/>
    <x v="12"/>
    <x v="20"/>
    <x v="6"/>
    <x v="0"/>
    <x v="2"/>
    <x v="2"/>
    <x v="0"/>
    <x v="0"/>
  </r>
  <r>
    <n v="58"/>
    <x v="1"/>
    <x v="11"/>
    <x v="0"/>
    <x v="0"/>
    <x v="0"/>
    <x v="0"/>
    <x v="0"/>
    <x v="0"/>
    <x v="0"/>
    <x v="2"/>
    <x v="1"/>
    <x v="3"/>
    <x v="4"/>
    <x v="12"/>
    <x v="16"/>
    <x v="6"/>
    <x v="0"/>
    <x v="2"/>
    <x v="2"/>
    <x v="0"/>
    <x v="0"/>
  </r>
  <r>
    <n v="58"/>
    <x v="1"/>
    <x v="12"/>
    <x v="0"/>
    <x v="0"/>
    <x v="2"/>
    <x v="0"/>
    <x v="0"/>
    <x v="0"/>
    <x v="0"/>
    <x v="2"/>
    <x v="1"/>
    <x v="3"/>
    <x v="4"/>
    <x v="13"/>
    <x v="21"/>
    <x v="6"/>
    <x v="0"/>
    <x v="2"/>
    <x v="2"/>
    <x v="0"/>
    <x v="0"/>
  </r>
  <r>
    <n v="58"/>
    <x v="1"/>
    <x v="13"/>
    <x v="0"/>
    <x v="0"/>
    <x v="4"/>
    <x v="0"/>
    <x v="0"/>
    <x v="0"/>
    <x v="0"/>
    <x v="2"/>
    <x v="2"/>
    <x v="3"/>
    <x v="5"/>
    <x v="12"/>
    <x v="15"/>
    <x v="6"/>
    <x v="0"/>
    <x v="2"/>
    <x v="2"/>
    <x v="0"/>
    <x v="0"/>
  </r>
  <r>
    <n v="58"/>
    <x v="1"/>
    <x v="14"/>
    <x v="0"/>
    <x v="0"/>
    <x v="0"/>
    <x v="0"/>
    <x v="0"/>
    <x v="0"/>
    <x v="0"/>
    <x v="2"/>
    <x v="2"/>
    <x v="3"/>
    <x v="5"/>
    <x v="14"/>
    <x v="17"/>
    <x v="6"/>
    <x v="0"/>
    <x v="2"/>
    <x v="2"/>
    <x v="0"/>
    <x v="0"/>
  </r>
  <r>
    <n v="58"/>
    <x v="1"/>
    <x v="15"/>
    <x v="0"/>
    <x v="0"/>
    <x v="4"/>
    <x v="0"/>
    <x v="0"/>
    <x v="0"/>
    <x v="0"/>
    <x v="2"/>
    <x v="2"/>
    <x v="3"/>
    <x v="5"/>
    <x v="13"/>
    <x v="21"/>
    <x v="6"/>
    <x v="0"/>
    <x v="2"/>
    <x v="2"/>
    <x v="0"/>
    <x v="0"/>
  </r>
  <r>
    <n v="58"/>
    <x v="1"/>
    <x v="16"/>
    <x v="0"/>
    <x v="0"/>
    <x v="0"/>
    <x v="0"/>
    <x v="0"/>
    <x v="0"/>
    <x v="0"/>
    <x v="2"/>
    <x v="2"/>
    <x v="3"/>
    <x v="5"/>
    <x v="12"/>
    <x v="16"/>
    <x v="6"/>
    <x v="0"/>
    <x v="2"/>
    <x v="2"/>
    <x v="0"/>
    <x v="0"/>
  </r>
  <r>
    <n v="58"/>
    <x v="1"/>
    <x v="17"/>
    <x v="0"/>
    <x v="0"/>
    <x v="2"/>
    <x v="0"/>
    <x v="0"/>
    <x v="0"/>
    <x v="0"/>
    <x v="2"/>
    <x v="2"/>
    <x v="3"/>
    <x v="5"/>
    <x v="12"/>
    <x v="23"/>
    <x v="6"/>
    <x v="0"/>
    <x v="2"/>
    <x v="2"/>
    <x v="0"/>
    <x v="0"/>
  </r>
  <r>
    <n v="58"/>
    <x v="1"/>
    <x v="18"/>
    <x v="0"/>
    <x v="0"/>
    <x v="1"/>
    <x v="0"/>
    <x v="0"/>
    <x v="0"/>
    <x v="0"/>
    <x v="2"/>
    <x v="2"/>
    <x v="3"/>
    <x v="5"/>
    <x v="13"/>
    <x v="21"/>
    <x v="6"/>
    <x v="0"/>
    <x v="2"/>
    <x v="2"/>
    <x v="0"/>
    <x v="0"/>
  </r>
  <r>
    <n v="58"/>
    <x v="1"/>
    <x v="19"/>
    <x v="0"/>
    <x v="0"/>
    <x v="3"/>
    <x v="0"/>
    <x v="0"/>
    <x v="0"/>
    <x v="0"/>
    <x v="2"/>
    <x v="2"/>
    <x v="3"/>
    <x v="5"/>
    <x v="12"/>
    <x v="18"/>
    <x v="6"/>
    <x v="0"/>
    <x v="2"/>
    <x v="2"/>
    <x v="0"/>
    <x v="0"/>
  </r>
  <r>
    <n v="58"/>
    <x v="1"/>
    <x v="20"/>
    <x v="0"/>
    <x v="0"/>
    <x v="2"/>
    <x v="0"/>
    <x v="0"/>
    <x v="0"/>
    <x v="0"/>
    <x v="2"/>
    <x v="3"/>
    <x v="3"/>
    <x v="3"/>
    <x v="14"/>
    <x v="17"/>
    <x v="7"/>
    <x v="0"/>
    <x v="2"/>
    <x v="2"/>
    <x v="0"/>
    <x v="0"/>
  </r>
  <r>
    <n v="58"/>
    <x v="1"/>
    <x v="21"/>
    <x v="0"/>
    <x v="0"/>
    <x v="1"/>
    <x v="0"/>
    <x v="0"/>
    <x v="0"/>
    <x v="0"/>
    <x v="2"/>
    <x v="3"/>
    <x v="3"/>
    <x v="3"/>
    <x v="12"/>
    <x v="19"/>
    <x v="7"/>
    <x v="0"/>
    <x v="2"/>
    <x v="2"/>
    <x v="0"/>
    <x v="0"/>
  </r>
  <r>
    <n v="58"/>
    <x v="1"/>
    <x v="22"/>
    <x v="0"/>
    <x v="0"/>
    <x v="4"/>
    <x v="0"/>
    <x v="0"/>
    <x v="0"/>
    <x v="0"/>
    <x v="2"/>
    <x v="3"/>
    <x v="3"/>
    <x v="3"/>
    <x v="13"/>
    <x v="16"/>
    <x v="7"/>
    <x v="0"/>
    <x v="2"/>
    <x v="2"/>
    <x v="0"/>
    <x v="0"/>
  </r>
  <r>
    <n v="58"/>
    <x v="1"/>
    <x v="23"/>
    <x v="0"/>
    <x v="0"/>
    <x v="0"/>
    <x v="0"/>
    <x v="0"/>
    <x v="0"/>
    <x v="0"/>
    <x v="2"/>
    <x v="3"/>
    <x v="3"/>
    <x v="3"/>
    <x v="12"/>
    <x v="15"/>
    <x v="7"/>
    <x v="0"/>
    <x v="2"/>
    <x v="2"/>
    <x v="0"/>
    <x v="0"/>
  </r>
  <r>
    <n v="58"/>
    <x v="1"/>
    <x v="24"/>
    <x v="0"/>
    <x v="0"/>
    <x v="1"/>
    <x v="0"/>
    <x v="0"/>
    <x v="0"/>
    <x v="0"/>
    <x v="2"/>
    <x v="3"/>
    <x v="3"/>
    <x v="3"/>
    <x v="12"/>
    <x v="16"/>
    <x v="7"/>
    <x v="0"/>
    <x v="2"/>
    <x v="2"/>
    <x v="0"/>
    <x v="0"/>
  </r>
  <r>
    <n v="58"/>
    <x v="1"/>
    <x v="25"/>
    <x v="0"/>
    <x v="0"/>
    <x v="4"/>
    <x v="0"/>
    <x v="0"/>
    <x v="0"/>
    <x v="0"/>
    <x v="2"/>
    <x v="3"/>
    <x v="3"/>
    <x v="3"/>
    <x v="12"/>
    <x v="15"/>
    <x v="7"/>
    <x v="0"/>
    <x v="2"/>
    <x v="2"/>
    <x v="0"/>
    <x v="0"/>
  </r>
  <r>
    <n v="58"/>
    <x v="1"/>
    <x v="26"/>
    <x v="0"/>
    <x v="0"/>
    <x v="3"/>
    <x v="0"/>
    <x v="0"/>
    <x v="0"/>
    <x v="0"/>
    <x v="2"/>
    <x v="3"/>
    <x v="3"/>
    <x v="3"/>
    <x v="12"/>
    <x v="18"/>
    <x v="7"/>
    <x v="0"/>
    <x v="2"/>
    <x v="2"/>
    <x v="0"/>
    <x v="0"/>
  </r>
  <r>
    <n v="58"/>
    <x v="2"/>
    <x v="0"/>
    <x v="0"/>
    <x v="0"/>
    <x v="2"/>
    <x v="0"/>
    <x v="0"/>
    <x v="0"/>
    <x v="0"/>
    <x v="0"/>
    <x v="0"/>
    <x v="0"/>
    <x v="0"/>
    <x v="1"/>
    <x v="1"/>
    <x v="2"/>
    <x v="0"/>
    <x v="3"/>
    <x v="1"/>
    <x v="0"/>
    <x v="0"/>
  </r>
  <r>
    <n v="58"/>
    <x v="2"/>
    <x v="1"/>
    <x v="0"/>
    <x v="0"/>
    <x v="1"/>
    <x v="0"/>
    <x v="0"/>
    <x v="0"/>
    <x v="0"/>
    <x v="0"/>
    <x v="0"/>
    <x v="0"/>
    <x v="0"/>
    <x v="0"/>
    <x v="1"/>
    <x v="0"/>
    <x v="0"/>
    <x v="3"/>
    <x v="1"/>
    <x v="0"/>
    <x v="0"/>
  </r>
  <r>
    <n v="58"/>
    <x v="2"/>
    <x v="2"/>
    <x v="0"/>
    <x v="0"/>
    <x v="2"/>
    <x v="0"/>
    <x v="0"/>
    <x v="0"/>
    <x v="0"/>
    <x v="0"/>
    <x v="0"/>
    <x v="0"/>
    <x v="0"/>
    <x v="16"/>
    <x v="1"/>
    <x v="10"/>
    <x v="0"/>
    <x v="3"/>
    <x v="1"/>
    <x v="0"/>
    <x v="0"/>
  </r>
  <r>
    <n v="58"/>
    <x v="2"/>
    <x v="3"/>
    <x v="0"/>
    <x v="0"/>
    <x v="0"/>
    <x v="0"/>
    <x v="0"/>
    <x v="0"/>
    <x v="0"/>
    <x v="0"/>
    <x v="0"/>
    <x v="0"/>
    <x v="0"/>
    <x v="0"/>
    <x v="1"/>
    <x v="0"/>
    <x v="0"/>
    <x v="3"/>
    <x v="1"/>
    <x v="0"/>
    <x v="0"/>
  </r>
  <r>
    <n v="58"/>
    <x v="2"/>
    <x v="4"/>
    <x v="0"/>
    <x v="0"/>
    <x v="2"/>
    <x v="0"/>
    <x v="0"/>
    <x v="0"/>
    <x v="0"/>
    <x v="0"/>
    <x v="0"/>
    <x v="0"/>
    <x v="0"/>
    <x v="0"/>
    <x v="0"/>
    <x v="0"/>
    <x v="0"/>
    <x v="3"/>
    <x v="1"/>
    <x v="0"/>
    <x v="0"/>
  </r>
  <r>
    <n v="58"/>
    <x v="2"/>
    <x v="5"/>
    <x v="0"/>
    <x v="0"/>
    <x v="1"/>
    <x v="0"/>
    <x v="0"/>
    <x v="0"/>
    <x v="0"/>
    <x v="0"/>
    <x v="0"/>
    <x v="0"/>
    <x v="0"/>
    <x v="0"/>
    <x v="0"/>
    <x v="2"/>
    <x v="0"/>
    <x v="3"/>
    <x v="1"/>
    <x v="0"/>
    <x v="0"/>
  </r>
  <r>
    <n v="58"/>
    <x v="2"/>
    <x v="6"/>
    <x v="0"/>
    <x v="0"/>
    <x v="1"/>
    <x v="0"/>
    <x v="0"/>
    <x v="0"/>
    <x v="0"/>
    <x v="0"/>
    <x v="1"/>
    <x v="2"/>
    <x v="11"/>
    <x v="1"/>
    <x v="1"/>
    <x v="2"/>
    <x v="0"/>
    <x v="3"/>
    <x v="0"/>
    <x v="0"/>
    <x v="0"/>
  </r>
  <r>
    <n v="58"/>
    <x v="2"/>
    <x v="7"/>
    <x v="0"/>
    <x v="0"/>
    <x v="4"/>
    <x v="0"/>
    <x v="0"/>
    <x v="0"/>
    <x v="0"/>
    <x v="0"/>
    <x v="1"/>
    <x v="2"/>
    <x v="11"/>
    <x v="0"/>
    <x v="0"/>
    <x v="2"/>
    <x v="0"/>
    <x v="3"/>
    <x v="0"/>
    <x v="0"/>
    <x v="0"/>
  </r>
  <r>
    <n v="58"/>
    <x v="2"/>
    <x v="8"/>
    <x v="0"/>
    <x v="0"/>
    <x v="1"/>
    <x v="0"/>
    <x v="0"/>
    <x v="0"/>
    <x v="0"/>
    <x v="0"/>
    <x v="1"/>
    <x v="2"/>
    <x v="11"/>
    <x v="0"/>
    <x v="0"/>
    <x v="3"/>
    <x v="0"/>
    <x v="3"/>
    <x v="0"/>
    <x v="0"/>
    <x v="0"/>
  </r>
  <r>
    <n v="58"/>
    <x v="2"/>
    <x v="9"/>
    <x v="0"/>
    <x v="0"/>
    <x v="4"/>
    <x v="0"/>
    <x v="0"/>
    <x v="0"/>
    <x v="0"/>
    <x v="0"/>
    <x v="1"/>
    <x v="2"/>
    <x v="11"/>
    <x v="0"/>
    <x v="0"/>
    <x v="2"/>
    <x v="0"/>
    <x v="3"/>
    <x v="0"/>
    <x v="0"/>
    <x v="0"/>
  </r>
  <r>
    <n v="58"/>
    <x v="2"/>
    <x v="10"/>
    <x v="0"/>
    <x v="0"/>
    <x v="0"/>
    <x v="0"/>
    <x v="0"/>
    <x v="0"/>
    <x v="0"/>
    <x v="0"/>
    <x v="1"/>
    <x v="2"/>
    <x v="11"/>
    <x v="0"/>
    <x v="0"/>
    <x v="0"/>
    <x v="0"/>
    <x v="3"/>
    <x v="0"/>
    <x v="0"/>
    <x v="0"/>
  </r>
  <r>
    <n v="58"/>
    <x v="2"/>
    <x v="11"/>
    <x v="0"/>
    <x v="0"/>
    <x v="4"/>
    <x v="0"/>
    <x v="0"/>
    <x v="0"/>
    <x v="0"/>
    <x v="0"/>
    <x v="1"/>
    <x v="2"/>
    <x v="11"/>
    <x v="0"/>
    <x v="1"/>
    <x v="0"/>
    <x v="0"/>
    <x v="3"/>
    <x v="0"/>
    <x v="0"/>
    <x v="0"/>
  </r>
  <r>
    <n v="58"/>
    <x v="2"/>
    <x v="12"/>
    <x v="0"/>
    <x v="0"/>
    <x v="3"/>
    <x v="0"/>
    <x v="0"/>
    <x v="0"/>
    <x v="0"/>
    <x v="0"/>
    <x v="2"/>
    <x v="0"/>
    <x v="9"/>
    <x v="1"/>
    <x v="1"/>
    <x v="2"/>
    <x v="0"/>
    <x v="3"/>
    <x v="4"/>
    <x v="0"/>
    <x v="0"/>
  </r>
  <r>
    <n v="58"/>
    <x v="2"/>
    <x v="13"/>
    <x v="0"/>
    <x v="0"/>
    <x v="3"/>
    <x v="0"/>
    <x v="0"/>
    <x v="0"/>
    <x v="0"/>
    <x v="0"/>
    <x v="2"/>
    <x v="0"/>
    <x v="9"/>
    <x v="3"/>
    <x v="1"/>
    <x v="10"/>
    <x v="0"/>
    <x v="3"/>
    <x v="4"/>
    <x v="0"/>
    <x v="0"/>
  </r>
  <r>
    <n v="58"/>
    <x v="2"/>
    <x v="14"/>
    <x v="0"/>
    <x v="0"/>
    <x v="4"/>
    <x v="0"/>
    <x v="0"/>
    <x v="0"/>
    <x v="0"/>
    <x v="0"/>
    <x v="2"/>
    <x v="0"/>
    <x v="9"/>
    <x v="0"/>
    <x v="0"/>
    <x v="3"/>
    <x v="0"/>
    <x v="3"/>
    <x v="4"/>
    <x v="0"/>
    <x v="0"/>
  </r>
  <r>
    <n v="58"/>
    <x v="2"/>
    <x v="15"/>
    <x v="0"/>
    <x v="0"/>
    <x v="4"/>
    <x v="0"/>
    <x v="0"/>
    <x v="0"/>
    <x v="0"/>
    <x v="0"/>
    <x v="2"/>
    <x v="0"/>
    <x v="9"/>
    <x v="0"/>
    <x v="1"/>
    <x v="0"/>
    <x v="0"/>
    <x v="3"/>
    <x v="4"/>
    <x v="0"/>
    <x v="0"/>
  </r>
  <r>
    <n v="58"/>
    <x v="2"/>
    <x v="16"/>
    <x v="0"/>
    <x v="0"/>
    <x v="1"/>
    <x v="0"/>
    <x v="0"/>
    <x v="0"/>
    <x v="0"/>
    <x v="0"/>
    <x v="2"/>
    <x v="0"/>
    <x v="9"/>
    <x v="0"/>
    <x v="0"/>
    <x v="1"/>
    <x v="0"/>
    <x v="3"/>
    <x v="4"/>
    <x v="0"/>
    <x v="0"/>
  </r>
  <r>
    <n v="58"/>
    <x v="2"/>
    <x v="17"/>
    <x v="0"/>
    <x v="0"/>
    <x v="1"/>
    <x v="0"/>
    <x v="0"/>
    <x v="0"/>
    <x v="0"/>
    <x v="0"/>
    <x v="3"/>
    <x v="2"/>
    <x v="11"/>
    <x v="1"/>
    <x v="1"/>
    <x v="2"/>
    <x v="0"/>
    <x v="3"/>
    <x v="0"/>
    <x v="0"/>
    <x v="0"/>
  </r>
  <r>
    <n v="58"/>
    <x v="2"/>
    <x v="18"/>
    <x v="0"/>
    <x v="0"/>
    <x v="3"/>
    <x v="0"/>
    <x v="0"/>
    <x v="0"/>
    <x v="0"/>
    <x v="0"/>
    <x v="3"/>
    <x v="2"/>
    <x v="11"/>
    <x v="2"/>
    <x v="1"/>
    <x v="10"/>
    <x v="0"/>
    <x v="3"/>
    <x v="0"/>
    <x v="0"/>
    <x v="0"/>
  </r>
  <r>
    <n v="58"/>
    <x v="2"/>
    <x v="19"/>
    <x v="0"/>
    <x v="0"/>
    <x v="4"/>
    <x v="0"/>
    <x v="0"/>
    <x v="0"/>
    <x v="0"/>
    <x v="0"/>
    <x v="3"/>
    <x v="2"/>
    <x v="11"/>
    <x v="0"/>
    <x v="0"/>
    <x v="2"/>
    <x v="0"/>
    <x v="3"/>
    <x v="0"/>
    <x v="0"/>
    <x v="0"/>
  </r>
  <r>
    <n v="58"/>
    <x v="2"/>
    <x v="20"/>
    <x v="0"/>
    <x v="0"/>
    <x v="2"/>
    <x v="0"/>
    <x v="0"/>
    <x v="0"/>
    <x v="0"/>
    <x v="0"/>
    <x v="3"/>
    <x v="2"/>
    <x v="11"/>
    <x v="0"/>
    <x v="0"/>
    <x v="0"/>
    <x v="0"/>
    <x v="3"/>
    <x v="0"/>
    <x v="0"/>
    <x v="0"/>
  </r>
  <r>
    <n v="58"/>
    <x v="2"/>
    <x v="21"/>
    <x v="0"/>
    <x v="0"/>
    <x v="4"/>
    <x v="0"/>
    <x v="0"/>
    <x v="0"/>
    <x v="0"/>
    <x v="0"/>
    <x v="3"/>
    <x v="2"/>
    <x v="11"/>
    <x v="0"/>
    <x v="1"/>
    <x v="0"/>
    <x v="0"/>
    <x v="3"/>
    <x v="0"/>
    <x v="0"/>
    <x v="0"/>
  </r>
  <r>
    <n v="58"/>
    <x v="2"/>
    <x v="22"/>
    <x v="0"/>
    <x v="0"/>
    <x v="4"/>
    <x v="0"/>
    <x v="0"/>
    <x v="0"/>
    <x v="0"/>
    <x v="0"/>
    <x v="3"/>
    <x v="2"/>
    <x v="11"/>
    <x v="18"/>
    <x v="1"/>
    <x v="10"/>
    <x v="0"/>
    <x v="3"/>
    <x v="0"/>
    <x v="0"/>
    <x v="0"/>
  </r>
  <r>
    <n v="58"/>
    <x v="3"/>
    <x v="0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58"/>
    <x v="3"/>
    <x v="1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n v="58"/>
    <x v="3"/>
    <x v="2"/>
    <x v="0"/>
    <x v="0"/>
    <x v="0"/>
    <x v="0"/>
    <x v="0"/>
    <x v="0"/>
    <x v="0"/>
    <x v="1"/>
    <x v="4"/>
    <x v="3"/>
    <x v="2"/>
    <x v="4"/>
    <x v="2"/>
    <x v="4"/>
    <x v="3"/>
    <x v="2"/>
    <x v="2"/>
    <x v="0"/>
    <x v="0"/>
  </r>
  <r>
    <n v="58"/>
    <x v="3"/>
    <x v="3"/>
    <x v="0"/>
    <x v="0"/>
    <x v="1"/>
    <x v="0"/>
    <x v="0"/>
    <x v="0"/>
    <x v="0"/>
    <x v="1"/>
    <x v="4"/>
    <x v="3"/>
    <x v="2"/>
    <x v="10"/>
    <x v="7"/>
    <x v="4"/>
    <x v="2"/>
    <x v="2"/>
    <x v="2"/>
    <x v="0"/>
    <x v="0"/>
  </r>
  <r>
    <n v="58"/>
    <x v="3"/>
    <x v="4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n v="58"/>
    <x v="3"/>
    <x v="5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58"/>
    <x v="3"/>
    <x v="6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58"/>
    <x v="3"/>
    <x v="7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58"/>
    <x v="3"/>
    <x v="8"/>
    <x v="0"/>
    <x v="0"/>
    <x v="0"/>
    <x v="0"/>
    <x v="0"/>
    <x v="0"/>
    <x v="0"/>
    <x v="1"/>
    <x v="4"/>
    <x v="3"/>
    <x v="2"/>
    <x v="6"/>
    <x v="4"/>
    <x v="4"/>
    <x v="3"/>
    <x v="2"/>
    <x v="2"/>
    <x v="0"/>
    <x v="0"/>
  </r>
  <r>
    <n v="58"/>
    <x v="3"/>
    <x v="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58"/>
    <x v="3"/>
    <x v="10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58"/>
    <x v="3"/>
    <x v="11"/>
    <x v="0"/>
    <x v="0"/>
    <x v="0"/>
    <x v="0"/>
    <x v="0"/>
    <x v="0"/>
    <x v="0"/>
    <x v="1"/>
    <x v="4"/>
    <x v="3"/>
    <x v="2"/>
    <x v="4"/>
    <x v="12"/>
    <x v="4"/>
    <x v="1"/>
    <x v="2"/>
    <x v="2"/>
    <x v="0"/>
    <x v="0"/>
  </r>
  <r>
    <n v="58"/>
    <x v="3"/>
    <x v="1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58"/>
    <x v="3"/>
    <x v="1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58"/>
    <x v="3"/>
    <x v="14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58"/>
    <x v="3"/>
    <x v="15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n v="58"/>
    <x v="3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58"/>
    <x v="3"/>
    <x v="1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8"/>
    <x v="3"/>
    <x v="18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58"/>
    <x v="3"/>
    <x v="19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58"/>
    <x v="3"/>
    <x v="20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58"/>
    <x v="3"/>
    <x v="21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58"/>
    <x v="3"/>
    <x v="22"/>
    <x v="0"/>
    <x v="0"/>
    <x v="4"/>
    <x v="0"/>
    <x v="0"/>
    <x v="0"/>
    <x v="0"/>
    <x v="1"/>
    <x v="4"/>
    <x v="3"/>
    <x v="2"/>
    <x v="8"/>
    <x v="11"/>
    <x v="4"/>
    <x v="3"/>
    <x v="2"/>
    <x v="2"/>
    <x v="0"/>
    <x v="0"/>
  </r>
  <r>
    <n v="58"/>
    <x v="3"/>
    <x v="23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58"/>
    <x v="3"/>
    <x v="24"/>
    <x v="0"/>
    <x v="0"/>
    <x v="0"/>
    <x v="0"/>
    <x v="0"/>
    <x v="0"/>
    <x v="0"/>
    <x v="1"/>
    <x v="4"/>
    <x v="3"/>
    <x v="2"/>
    <x v="10"/>
    <x v="13"/>
    <x v="4"/>
    <x v="3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59"/>
    <x v="0"/>
    <x v="0"/>
    <x v="0"/>
    <x v="0"/>
    <x v="1"/>
    <x v="0"/>
    <x v="0"/>
    <x v="0"/>
    <x v="0"/>
    <x v="0"/>
    <x v="0"/>
    <x v="2"/>
    <x v="1"/>
    <x v="1"/>
    <x v="1"/>
    <x v="2"/>
    <x v="0"/>
    <x v="3"/>
    <x v="6"/>
    <x v="0"/>
    <x v="0"/>
  </r>
  <r>
    <n v="59"/>
    <x v="0"/>
    <x v="1"/>
    <x v="0"/>
    <x v="0"/>
    <x v="0"/>
    <x v="0"/>
    <x v="0"/>
    <x v="0"/>
    <x v="0"/>
    <x v="0"/>
    <x v="0"/>
    <x v="2"/>
    <x v="1"/>
    <x v="0"/>
    <x v="0"/>
    <x v="2"/>
    <x v="0"/>
    <x v="3"/>
    <x v="6"/>
    <x v="0"/>
    <x v="0"/>
  </r>
  <r>
    <n v="59"/>
    <x v="0"/>
    <x v="2"/>
    <x v="0"/>
    <x v="0"/>
    <x v="1"/>
    <x v="0"/>
    <x v="0"/>
    <x v="0"/>
    <x v="0"/>
    <x v="0"/>
    <x v="0"/>
    <x v="2"/>
    <x v="1"/>
    <x v="0"/>
    <x v="1"/>
    <x v="3"/>
    <x v="0"/>
    <x v="3"/>
    <x v="6"/>
    <x v="0"/>
    <x v="0"/>
  </r>
  <r>
    <n v="59"/>
    <x v="0"/>
    <x v="3"/>
    <x v="0"/>
    <x v="0"/>
    <x v="3"/>
    <x v="0"/>
    <x v="0"/>
    <x v="0"/>
    <x v="0"/>
    <x v="0"/>
    <x v="0"/>
    <x v="2"/>
    <x v="1"/>
    <x v="0"/>
    <x v="0"/>
    <x v="2"/>
    <x v="0"/>
    <x v="3"/>
    <x v="6"/>
    <x v="0"/>
    <x v="0"/>
  </r>
  <r>
    <n v="59"/>
    <x v="0"/>
    <x v="4"/>
    <x v="0"/>
    <x v="0"/>
    <x v="1"/>
    <x v="0"/>
    <x v="0"/>
    <x v="0"/>
    <x v="0"/>
    <x v="0"/>
    <x v="0"/>
    <x v="2"/>
    <x v="1"/>
    <x v="0"/>
    <x v="0"/>
    <x v="0"/>
    <x v="0"/>
    <x v="3"/>
    <x v="6"/>
    <x v="0"/>
    <x v="0"/>
  </r>
  <r>
    <n v="59"/>
    <x v="0"/>
    <x v="5"/>
    <x v="0"/>
    <x v="0"/>
    <x v="1"/>
    <x v="0"/>
    <x v="0"/>
    <x v="0"/>
    <x v="0"/>
    <x v="0"/>
    <x v="1"/>
    <x v="0"/>
    <x v="0"/>
    <x v="1"/>
    <x v="1"/>
    <x v="2"/>
    <x v="0"/>
    <x v="3"/>
    <x v="0"/>
    <x v="0"/>
    <x v="0"/>
  </r>
  <r>
    <n v="59"/>
    <x v="0"/>
    <x v="6"/>
    <x v="0"/>
    <x v="0"/>
    <x v="2"/>
    <x v="0"/>
    <x v="0"/>
    <x v="0"/>
    <x v="0"/>
    <x v="0"/>
    <x v="1"/>
    <x v="0"/>
    <x v="0"/>
    <x v="0"/>
    <x v="0"/>
    <x v="2"/>
    <x v="0"/>
    <x v="3"/>
    <x v="0"/>
    <x v="0"/>
    <x v="0"/>
  </r>
  <r>
    <n v="59"/>
    <x v="0"/>
    <x v="7"/>
    <x v="0"/>
    <x v="0"/>
    <x v="3"/>
    <x v="0"/>
    <x v="0"/>
    <x v="0"/>
    <x v="0"/>
    <x v="0"/>
    <x v="1"/>
    <x v="0"/>
    <x v="0"/>
    <x v="16"/>
    <x v="1"/>
    <x v="10"/>
    <x v="0"/>
    <x v="3"/>
    <x v="0"/>
    <x v="0"/>
    <x v="0"/>
  </r>
  <r>
    <n v="59"/>
    <x v="0"/>
    <x v="8"/>
    <x v="0"/>
    <x v="0"/>
    <x v="4"/>
    <x v="0"/>
    <x v="0"/>
    <x v="0"/>
    <x v="0"/>
    <x v="0"/>
    <x v="1"/>
    <x v="0"/>
    <x v="0"/>
    <x v="0"/>
    <x v="0"/>
    <x v="3"/>
    <x v="0"/>
    <x v="3"/>
    <x v="0"/>
    <x v="0"/>
    <x v="0"/>
  </r>
  <r>
    <n v="59"/>
    <x v="0"/>
    <x v="9"/>
    <x v="0"/>
    <x v="0"/>
    <x v="3"/>
    <x v="0"/>
    <x v="0"/>
    <x v="0"/>
    <x v="0"/>
    <x v="0"/>
    <x v="1"/>
    <x v="0"/>
    <x v="0"/>
    <x v="18"/>
    <x v="0"/>
    <x v="10"/>
    <x v="0"/>
    <x v="3"/>
    <x v="0"/>
    <x v="0"/>
    <x v="0"/>
  </r>
  <r>
    <n v="59"/>
    <x v="0"/>
    <x v="10"/>
    <x v="0"/>
    <x v="0"/>
    <x v="3"/>
    <x v="0"/>
    <x v="0"/>
    <x v="0"/>
    <x v="0"/>
    <x v="0"/>
    <x v="2"/>
    <x v="2"/>
    <x v="11"/>
    <x v="1"/>
    <x v="1"/>
    <x v="2"/>
    <x v="0"/>
    <x v="3"/>
    <x v="0"/>
    <x v="0"/>
    <x v="0"/>
  </r>
  <r>
    <n v="59"/>
    <x v="0"/>
    <x v="11"/>
    <x v="0"/>
    <x v="0"/>
    <x v="2"/>
    <x v="0"/>
    <x v="0"/>
    <x v="0"/>
    <x v="0"/>
    <x v="0"/>
    <x v="2"/>
    <x v="2"/>
    <x v="11"/>
    <x v="0"/>
    <x v="1"/>
    <x v="2"/>
    <x v="0"/>
    <x v="3"/>
    <x v="0"/>
    <x v="0"/>
    <x v="0"/>
  </r>
  <r>
    <n v="59"/>
    <x v="0"/>
    <x v="12"/>
    <x v="0"/>
    <x v="0"/>
    <x v="1"/>
    <x v="0"/>
    <x v="0"/>
    <x v="0"/>
    <x v="0"/>
    <x v="0"/>
    <x v="2"/>
    <x v="2"/>
    <x v="11"/>
    <x v="16"/>
    <x v="1"/>
    <x v="10"/>
    <x v="0"/>
    <x v="3"/>
    <x v="0"/>
    <x v="0"/>
    <x v="0"/>
  </r>
  <r>
    <n v="59"/>
    <x v="0"/>
    <x v="13"/>
    <x v="0"/>
    <x v="0"/>
    <x v="0"/>
    <x v="0"/>
    <x v="0"/>
    <x v="0"/>
    <x v="0"/>
    <x v="0"/>
    <x v="2"/>
    <x v="2"/>
    <x v="11"/>
    <x v="0"/>
    <x v="0"/>
    <x v="0"/>
    <x v="0"/>
    <x v="3"/>
    <x v="0"/>
    <x v="0"/>
    <x v="0"/>
  </r>
  <r>
    <n v="59"/>
    <x v="0"/>
    <x v="14"/>
    <x v="0"/>
    <x v="0"/>
    <x v="3"/>
    <x v="0"/>
    <x v="0"/>
    <x v="0"/>
    <x v="0"/>
    <x v="0"/>
    <x v="2"/>
    <x v="2"/>
    <x v="11"/>
    <x v="0"/>
    <x v="0"/>
    <x v="0"/>
    <x v="0"/>
    <x v="3"/>
    <x v="0"/>
    <x v="0"/>
    <x v="0"/>
  </r>
  <r>
    <n v="59"/>
    <x v="0"/>
    <x v="15"/>
    <x v="0"/>
    <x v="0"/>
    <x v="0"/>
    <x v="0"/>
    <x v="0"/>
    <x v="0"/>
    <x v="0"/>
    <x v="0"/>
    <x v="2"/>
    <x v="2"/>
    <x v="11"/>
    <x v="19"/>
    <x v="1"/>
    <x v="10"/>
    <x v="0"/>
    <x v="3"/>
    <x v="0"/>
    <x v="0"/>
    <x v="0"/>
  </r>
  <r>
    <n v="59"/>
    <x v="0"/>
    <x v="16"/>
    <x v="0"/>
    <x v="0"/>
    <x v="0"/>
    <x v="0"/>
    <x v="0"/>
    <x v="0"/>
    <x v="0"/>
    <x v="0"/>
    <x v="3"/>
    <x v="0"/>
    <x v="0"/>
    <x v="1"/>
    <x v="1"/>
    <x v="2"/>
    <x v="0"/>
    <x v="3"/>
    <x v="0"/>
    <x v="0"/>
    <x v="0"/>
  </r>
  <r>
    <n v="59"/>
    <x v="0"/>
    <x v="17"/>
    <x v="0"/>
    <x v="0"/>
    <x v="2"/>
    <x v="0"/>
    <x v="0"/>
    <x v="0"/>
    <x v="0"/>
    <x v="0"/>
    <x v="3"/>
    <x v="0"/>
    <x v="0"/>
    <x v="0"/>
    <x v="1"/>
    <x v="0"/>
    <x v="0"/>
    <x v="3"/>
    <x v="0"/>
    <x v="0"/>
    <x v="0"/>
  </r>
  <r>
    <n v="59"/>
    <x v="0"/>
    <x v="18"/>
    <x v="0"/>
    <x v="0"/>
    <x v="3"/>
    <x v="0"/>
    <x v="0"/>
    <x v="0"/>
    <x v="0"/>
    <x v="0"/>
    <x v="3"/>
    <x v="0"/>
    <x v="0"/>
    <x v="16"/>
    <x v="0"/>
    <x v="0"/>
    <x v="0"/>
    <x v="3"/>
    <x v="0"/>
    <x v="0"/>
    <x v="0"/>
  </r>
  <r>
    <n v="59"/>
    <x v="0"/>
    <x v="19"/>
    <x v="0"/>
    <x v="0"/>
    <x v="2"/>
    <x v="0"/>
    <x v="0"/>
    <x v="0"/>
    <x v="0"/>
    <x v="0"/>
    <x v="3"/>
    <x v="0"/>
    <x v="0"/>
    <x v="3"/>
    <x v="1"/>
    <x v="10"/>
    <x v="0"/>
    <x v="3"/>
    <x v="0"/>
    <x v="0"/>
    <x v="0"/>
  </r>
  <r>
    <n v="59"/>
    <x v="0"/>
    <x v="20"/>
    <x v="0"/>
    <x v="0"/>
    <x v="2"/>
    <x v="0"/>
    <x v="0"/>
    <x v="0"/>
    <x v="0"/>
    <x v="0"/>
    <x v="3"/>
    <x v="0"/>
    <x v="0"/>
    <x v="0"/>
    <x v="0"/>
    <x v="3"/>
    <x v="0"/>
    <x v="3"/>
    <x v="0"/>
    <x v="0"/>
    <x v="0"/>
  </r>
  <r>
    <n v="59"/>
    <x v="0"/>
    <x v="21"/>
    <x v="0"/>
    <x v="0"/>
    <x v="4"/>
    <x v="0"/>
    <x v="0"/>
    <x v="0"/>
    <x v="0"/>
    <x v="0"/>
    <x v="3"/>
    <x v="0"/>
    <x v="0"/>
    <x v="0"/>
    <x v="1"/>
    <x v="2"/>
    <x v="0"/>
    <x v="3"/>
    <x v="0"/>
    <x v="0"/>
    <x v="0"/>
  </r>
  <r>
    <n v="59"/>
    <x v="0"/>
    <x v="22"/>
    <x v="0"/>
    <x v="0"/>
    <x v="4"/>
    <x v="0"/>
    <x v="0"/>
    <x v="0"/>
    <x v="0"/>
    <x v="0"/>
    <x v="3"/>
    <x v="0"/>
    <x v="0"/>
    <x v="0"/>
    <x v="1"/>
    <x v="3"/>
    <x v="0"/>
    <x v="3"/>
    <x v="0"/>
    <x v="0"/>
    <x v="0"/>
  </r>
  <r>
    <n v="59"/>
    <x v="1"/>
    <x v="0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59"/>
    <x v="1"/>
    <x v="1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59"/>
    <x v="1"/>
    <x v="2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59"/>
    <x v="1"/>
    <x v="3"/>
    <x v="0"/>
    <x v="0"/>
    <x v="2"/>
    <x v="0"/>
    <x v="0"/>
    <x v="0"/>
    <x v="0"/>
    <x v="1"/>
    <x v="4"/>
    <x v="3"/>
    <x v="2"/>
    <x v="7"/>
    <x v="4"/>
    <x v="4"/>
    <x v="3"/>
    <x v="2"/>
    <x v="2"/>
    <x v="0"/>
    <x v="0"/>
  </r>
  <r>
    <n v="59"/>
    <x v="1"/>
    <x v="4"/>
    <x v="0"/>
    <x v="0"/>
    <x v="2"/>
    <x v="0"/>
    <x v="0"/>
    <x v="0"/>
    <x v="0"/>
    <x v="1"/>
    <x v="4"/>
    <x v="3"/>
    <x v="2"/>
    <x v="8"/>
    <x v="11"/>
    <x v="4"/>
    <x v="1"/>
    <x v="2"/>
    <x v="2"/>
    <x v="0"/>
    <x v="0"/>
  </r>
  <r>
    <n v="59"/>
    <x v="1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9"/>
    <x v="1"/>
    <x v="6"/>
    <x v="0"/>
    <x v="0"/>
    <x v="2"/>
    <x v="0"/>
    <x v="0"/>
    <x v="0"/>
    <x v="0"/>
    <x v="1"/>
    <x v="4"/>
    <x v="3"/>
    <x v="2"/>
    <x v="4"/>
    <x v="8"/>
    <x v="4"/>
    <x v="3"/>
    <x v="2"/>
    <x v="2"/>
    <x v="0"/>
    <x v="0"/>
  </r>
  <r>
    <n v="59"/>
    <x v="1"/>
    <x v="7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n v="59"/>
    <x v="1"/>
    <x v="8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59"/>
    <x v="1"/>
    <x v="9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59"/>
    <x v="1"/>
    <x v="10"/>
    <x v="0"/>
    <x v="0"/>
    <x v="4"/>
    <x v="0"/>
    <x v="0"/>
    <x v="0"/>
    <x v="0"/>
    <x v="1"/>
    <x v="4"/>
    <x v="3"/>
    <x v="2"/>
    <x v="11"/>
    <x v="4"/>
    <x v="4"/>
    <x v="3"/>
    <x v="2"/>
    <x v="2"/>
    <x v="0"/>
    <x v="0"/>
  </r>
  <r>
    <n v="59"/>
    <x v="1"/>
    <x v="11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59"/>
    <x v="1"/>
    <x v="12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n v="59"/>
    <x v="1"/>
    <x v="13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59"/>
    <x v="1"/>
    <x v="14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59"/>
    <x v="1"/>
    <x v="15"/>
    <x v="0"/>
    <x v="0"/>
    <x v="2"/>
    <x v="0"/>
    <x v="0"/>
    <x v="0"/>
    <x v="0"/>
    <x v="1"/>
    <x v="4"/>
    <x v="3"/>
    <x v="2"/>
    <x v="5"/>
    <x v="9"/>
    <x v="4"/>
    <x v="1"/>
    <x v="2"/>
    <x v="2"/>
    <x v="0"/>
    <x v="0"/>
  </r>
  <r>
    <n v="59"/>
    <x v="1"/>
    <x v="16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59"/>
    <x v="1"/>
    <x v="17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59"/>
    <x v="1"/>
    <x v="18"/>
    <x v="0"/>
    <x v="0"/>
    <x v="1"/>
    <x v="0"/>
    <x v="0"/>
    <x v="0"/>
    <x v="0"/>
    <x v="1"/>
    <x v="4"/>
    <x v="3"/>
    <x v="2"/>
    <x v="6"/>
    <x v="4"/>
    <x v="4"/>
    <x v="4"/>
    <x v="2"/>
    <x v="2"/>
    <x v="0"/>
    <x v="0"/>
  </r>
  <r>
    <n v="59"/>
    <x v="1"/>
    <x v="19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59"/>
    <x v="1"/>
    <x v="20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n v="59"/>
    <x v="1"/>
    <x v="21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59"/>
    <x v="1"/>
    <x v="22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59"/>
    <x v="1"/>
    <x v="23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59"/>
    <x v="1"/>
    <x v="24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59"/>
    <x v="1"/>
    <x v="25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59"/>
    <x v="2"/>
    <x v="0"/>
    <x v="0"/>
    <x v="0"/>
    <x v="0"/>
    <x v="0"/>
    <x v="0"/>
    <x v="0"/>
    <x v="0"/>
    <x v="1"/>
    <x v="4"/>
    <x v="3"/>
    <x v="2"/>
    <x v="11"/>
    <x v="4"/>
    <x v="4"/>
    <x v="3"/>
    <x v="2"/>
    <x v="2"/>
    <x v="0"/>
    <x v="0"/>
  </r>
  <r>
    <n v="59"/>
    <x v="2"/>
    <x v="1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59"/>
    <x v="2"/>
    <x v="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59"/>
    <x v="2"/>
    <x v="3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n v="59"/>
    <x v="2"/>
    <x v="4"/>
    <x v="0"/>
    <x v="0"/>
    <x v="1"/>
    <x v="0"/>
    <x v="0"/>
    <x v="0"/>
    <x v="0"/>
    <x v="1"/>
    <x v="4"/>
    <x v="3"/>
    <x v="2"/>
    <x v="7"/>
    <x v="4"/>
    <x v="4"/>
    <x v="2"/>
    <x v="2"/>
    <x v="2"/>
    <x v="0"/>
    <x v="0"/>
  </r>
  <r>
    <n v="59"/>
    <x v="2"/>
    <x v="5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n v="59"/>
    <x v="2"/>
    <x v="6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59"/>
    <x v="2"/>
    <x v="7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59"/>
    <x v="2"/>
    <x v="8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59"/>
    <x v="2"/>
    <x v="9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59"/>
    <x v="2"/>
    <x v="10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59"/>
    <x v="2"/>
    <x v="11"/>
    <x v="0"/>
    <x v="0"/>
    <x v="0"/>
    <x v="0"/>
    <x v="0"/>
    <x v="0"/>
    <x v="0"/>
    <x v="1"/>
    <x v="4"/>
    <x v="3"/>
    <x v="2"/>
    <x v="9"/>
    <x v="14"/>
    <x v="4"/>
    <x v="3"/>
    <x v="2"/>
    <x v="2"/>
    <x v="0"/>
    <x v="0"/>
  </r>
  <r>
    <n v="59"/>
    <x v="2"/>
    <x v="12"/>
    <x v="0"/>
    <x v="0"/>
    <x v="3"/>
    <x v="0"/>
    <x v="0"/>
    <x v="0"/>
    <x v="0"/>
    <x v="1"/>
    <x v="4"/>
    <x v="3"/>
    <x v="2"/>
    <x v="8"/>
    <x v="5"/>
    <x v="4"/>
    <x v="2"/>
    <x v="2"/>
    <x v="2"/>
    <x v="0"/>
    <x v="0"/>
  </r>
  <r>
    <n v="59"/>
    <x v="2"/>
    <x v="13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59"/>
    <x v="2"/>
    <x v="14"/>
    <x v="0"/>
    <x v="0"/>
    <x v="1"/>
    <x v="0"/>
    <x v="0"/>
    <x v="0"/>
    <x v="0"/>
    <x v="1"/>
    <x v="4"/>
    <x v="3"/>
    <x v="2"/>
    <x v="5"/>
    <x v="3"/>
    <x v="4"/>
    <x v="4"/>
    <x v="2"/>
    <x v="2"/>
    <x v="0"/>
    <x v="0"/>
  </r>
  <r>
    <n v="59"/>
    <x v="2"/>
    <x v="15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59"/>
    <x v="2"/>
    <x v="16"/>
    <x v="0"/>
    <x v="0"/>
    <x v="0"/>
    <x v="0"/>
    <x v="0"/>
    <x v="0"/>
    <x v="0"/>
    <x v="1"/>
    <x v="4"/>
    <x v="3"/>
    <x v="2"/>
    <x v="11"/>
    <x v="4"/>
    <x v="5"/>
    <x v="3"/>
    <x v="2"/>
    <x v="2"/>
    <x v="0"/>
    <x v="0"/>
  </r>
  <r>
    <n v="59"/>
    <x v="2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59"/>
    <x v="2"/>
    <x v="18"/>
    <x v="0"/>
    <x v="0"/>
    <x v="2"/>
    <x v="0"/>
    <x v="0"/>
    <x v="0"/>
    <x v="0"/>
    <x v="1"/>
    <x v="4"/>
    <x v="3"/>
    <x v="2"/>
    <x v="6"/>
    <x v="4"/>
    <x v="4"/>
    <x v="4"/>
    <x v="2"/>
    <x v="2"/>
    <x v="0"/>
    <x v="0"/>
  </r>
  <r>
    <n v="59"/>
    <x v="2"/>
    <x v="19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59"/>
    <x v="2"/>
    <x v="20"/>
    <x v="0"/>
    <x v="0"/>
    <x v="2"/>
    <x v="0"/>
    <x v="0"/>
    <x v="0"/>
    <x v="0"/>
    <x v="1"/>
    <x v="4"/>
    <x v="3"/>
    <x v="2"/>
    <x v="6"/>
    <x v="4"/>
    <x v="4"/>
    <x v="3"/>
    <x v="2"/>
    <x v="2"/>
    <x v="0"/>
    <x v="0"/>
  </r>
  <r>
    <n v="59"/>
    <x v="2"/>
    <x v="21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59"/>
    <x v="2"/>
    <x v="22"/>
    <x v="0"/>
    <x v="0"/>
    <x v="4"/>
    <x v="0"/>
    <x v="0"/>
    <x v="0"/>
    <x v="0"/>
    <x v="1"/>
    <x v="4"/>
    <x v="3"/>
    <x v="2"/>
    <x v="4"/>
    <x v="12"/>
    <x v="4"/>
    <x v="1"/>
    <x v="2"/>
    <x v="2"/>
    <x v="0"/>
    <x v="0"/>
  </r>
  <r>
    <n v="59"/>
    <x v="2"/>
    <x v="2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9"/>
    <x v="2"/>
    <x v="24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n v="59"/>
    <x v="3"/>
    <x v="0"/>
    <x v="0"/>
    <x v="0"/>
    <x v="1"/>
    <x v="0"/>
    <x v="0"/>
    <x v="0"/>
    <x v="0"/>
    <x v="2"/>
    <x v="0"/>
    <x v="3"/>
    <x v="4"/>
    <x v="12"/>
    <x v="15"/>
    <x v="7"/>
    <x v="0"/>
    <x v="2"/>
    <x v="2"/>
    <x v="0"/>
    <x v="0"/>
  </r>
  <r>
    <n v="59"/>
    <x v="3"/>
    <x v="1"/>
    <x v="0"/>
    <x v="0"/>
    <x v="1"/>
    <x v="0"/>
    <x v="0"/>
    <x v="0"/>
    <x v="0"/>
    <x v="2"/>
    <x v="0"/>
    <x v="3"/>
    <x v="4"/>
    <x v="12"/>
    <x v="21"/>
    <x v="7"/>
    <x v="0"/>
    <x v="2"/>
    <x v="2"/>
    <x v="0"/>
    <x v="0"/>
  </r>
  <r>
    <n v="59"/>
    <x v="3"/>
    <x v="2"/>
    <x v="0"/>
    <x v="0"/>
    <x v="2"/>
    <x v="0"/>
    <x v="0"/>
    <x v="0"/>
    <x v="0"/>
    <x v="2"/>
    <x v="0"/>
    <x v="3"/>
    <x v="4"/>
    <x v="12"/>
    <x v="19"/>
    <x v="7"/>
    <x v="0"/>
    <x v="2"/>
    <x v="2"/>
    <x v="0"/>
    <x v="0"/>
  </r>
  <r>
    <n v="59"/>
    <x v="3"/>
    <x v="3"/>
    <x v="0"/>
    <x v="0"/>
    <x v="4"/>
    <x v="0"/>
    <x v="0"/>
    <x v="0"/>
    <x v="0"/>
    <x v="2"/>
    <x v="0"/>
    <x v="3"/>
    <x v="4"/>
    <x v="13"/>
    <x v="20"/>
    <x v="7"/>
    <x v="0"/>
    <x v="2"/>
    <x v="2"/>
    <x v="0"/>
    <x v="0"/>
  </r>
  <r>
    <n v="59"/>
    <x v="3"/>
    <x v="4"/>
    <x v="0"/>
    <x v="0"/>
    <x v="1"/>
    <x v="0"/>
    <x v="0"/>
    <x v="0"/>
    <x v="0"/>
    <x v="2"/>
    <x v="0"/>
    <x v="3"/>
    <x v="4"/>
    <x v="12"/>
    <x v="20"/>
    <x v="7"/>
    <x v="0"/>
    <x v="2"/>
    <x v="2"/>
    <x v="0"/>
    <x v="0"/>
  </r>
  <r>
    <n v="59"/>
    <x v="3"/>
    <x v="5"/>
    <x v="0"/>
    <x v="0"/>
    <x v="4"/>
    <x v="0"/>
    <x v="0"/>
    <x v="0"/>
    <x v="0"/>
    <x v="2"/>
    <x v="0"/>
    <x v="3"/>
    <x v="4"/>
    <x v="12"/>
    <x v="15"/>
    <x v="7"/>
    <x v="0"/>
    <x v="2"/>
    <x v="2"/>
    <x v="0"/>
    <x v="0"/>
  </r>
  <r>
    <n v="59"/>
    <x v="3"/>
    <x v="6"/>
    <x v="0"/>
    <x v="0"/>
    <x v="0"/>
    <x v="0"/>
    <x v="0"/>
    <x v="0"/>
    <x v="0"/>
    <x v="2"/>
    <x v="0"/>
    <x v="3"/>
    <x v="4"/>
    <x v="13"/>
    <x v="21"/>
    <x v="7"/>
    <x v="0"/>
    <x v="2"/>
    <x v="2"/>
    <x v="0"/>
    <x v="0"/>
  </r>
  <r>
    <n v="59"/>
    <x v="3"/>
    <x v="7"/>
    <x v="0"/>
    <x v="0"/>
    <x v="2"/>
    <x v="0"/>
    <x v="0"/>
    <x v="0"/>
    <x v="0"/>
    <x v="2"/>
    <x v="0"/>
    <x v="3"/>
    <x v="4"/>
    <x v="12"/>
    <x v="19"/>
    <x v="7"/>
    <x v="0"/>
    <x v="2"/>
    <x v="2"/>
    <x v="0"/>
    <x v="0"/>
  </r>
  <r>
    <n v="59"/>
    <x v="3"/>
    <x v="8"/>
    <x v="0"/>
    <x v="0"/>
    <x v="1"/>
    <x v="0"/>
    <x v="0"/>
    <x v="0"/>
    <x v="0"/>
    <x v="2"/>
    <x v="1"/>
    <x v="3"/>
    <x v="5"/>
    <x v="12"/>
    <x v="15"/>
    <x v="6"/>
    <x v="0"/>
    <x v="2"/>
    <x v="2"/>
    <x v="0"/>
    <x v="0"/>
  </r>
  <r>
    <n v="59"/>
    <x v="3"/>
    <x v="9"/>
    <x v="0"/>
    <x v="0"/>
    <x v="2"/>
    <x v="0"/>
    <x v="0"/>
    <x v="0"/>
    <x v="0"/>
    <x v="2"/>
    <x v="1"/>
    <x v="3"/>
    <x v="5"/>
    <x v="14"/>
    <x v="17"/>
    <x v="6"/>
    <x v="0"/>
    <x v="2"/>
    <x v="2"/>
    <x v="0"/>
    <x v="0"/>
  </r>
  <r>
    <n v="59"/>
    <x v="3"/>
    <x v="10"/>
    <x v="0"/>
    <x v="0"/>
    <x v="4"/>
    <x v="0"/>
    <x v="0"/>
    <x v="0"/>
    <x v="0"/>
    <x v="2"/>
    <x v="1"/>
    <x v="3"/>
    <x v="5"/>
    <x v="12"/>
    <x v="16"/>
    <x v="6"/>
    <x v="0"/>
    <x v="2"/>
    <x v="2"/>
    <x v="0"/>
    <x v="0"/>
  </r>
  <r>
    <n v="59"/>
    <x v="3"/>
    <x v="11"/>
    <x v="0"/>
    <x v="0"/>
    <x v="0"/>
    <x v="0"/>
    <x v="0"/>
    <x v="0"/>
    <x v="0"/>
    <x v="2"/>
    <x v="1"/>
    <x v="3"/>
    <x v="5"/>
    <x v="13"/>
    <x v="20"/>
    <x v="6"/>
    <x v="0"/>
    <x v="2"/>
    <x v="2"/>
    <x v="0"/>
    <x v="0"/>
  </r>
  <r>
    <n v="59"/>
    <x v="3"/>
    <x v="12"/>
    <x v="0"/>
    <x v="0"/>
    <x v="2"/>
    <x v="0"/>
    <x v="0"/>
    <x v="0"/>
    <x v="0"/>
    <x v="2"/>
    <x v="1"/>
    <x v="3"/>
    <x v="5"/>
    <x v="13"/>
    <x v="21"/>
    <x v="6"/>
    <x v="0"/>
    <x v="2"/>
    <x v="2"/>
    <x v="0"/>
    <x v="0"/>
  </r>
  <r>
    <n v="59"/>
    <x v="3"/>
    <x v="13"/>
    <x v="0"/>
    <x v="0"/>
    <x v="4"/>
    <x v="0"/>
    <x v="0"/>
    <x v="0"/>
    <x v="0"/>
    <x v="2"/>
    <x v="1"/>
    <x v="3"/>
    <x v="5"/>
    <x v="12"/>
    <x v="24"/>
    <x v="6"/>
    <x v="0"/>
    <x v="2"/>
    <x v="2"/>
    <x v="0"/>
    <x v="0"/>
  </r>
  <r>
    <n v="59"/>
    <x v="3"/>
    <x v="14"/>
    <x v="0"/>
    <x v="0"/>
    <x v="0"/>
    <x v="0"/>
    <x v="0"/>
    <x v="0"/>
    <x v="0"/>
    <x v="2"/>
    <x v="1"/>
    <x v="3"/>
    <x v="5"/>
    <x v="14"/>
    <x v="17"/>
    <x v="6"/>
    <x v="0"/>
    <x v="2"/>
    <x v="2"/>
    <x v="0"/>
    <x v="0"/>
  </r>
  <r>
    <n v="59"/>
    <x v="3"/>
    <x v="15"/>
    <x v="0"/>
    <x v="0"/>
    <x v="1"/>
    <x v="0"/>
    <x v="0"/>
    <x v="0"/>
    <x v="0"/>
    <x v="2"/>
    <x v="2"/>
    <x v="3"/>
    <x v="3"/>
    <x v="13"/>
    <x v="21"/>
    <x v="6"/>
    <x v="0"/>
    <x v="2"/>
    <x v="2"/>
    <x v="0"/>
    <x v="0"/>
  </r>
  <r>
    <n v="59"/>
    <x v="3"/>
    <x v="16"/>
    <x v="0"/>
    <x v="0"/>
    <x v="3"/>
    <x v="0"/>
    <x v="0"/>
    <x v="0"/>
    <x v="0"/>
    <x v="2"/>
    <x v="2"/>
    <x v="3"/>
    <x v="3"/>
    <x v="14"/>
    <x v="17"/>
    <x v="6"/>
    <x v="0"/>
    <x v="2"/>
    <x v="2"/>
    <x v="0"/>
    <x v="0"/>
  </r>
  <r>
    <n v="59"/>
    <x v="3"/>
    <x v="17"/>
    <x v="0"/>
    <x v="0"/>
    <x v="3"/>
    <x v="0"/>
    <x v="0"/>
    <x v="0"/>
    <x v="0"/>
    <x v="2"/>
    <x v="2"/>
    <x v="3"/>
    <x v="3"/>
    <x v="12"/>
    <x v="18"/>
    <x v="6"/>
    <x v="0"/>
    <x v="2"/>
    <x v="2"/>
    <x v="0"/>
    <x v="0"/>
  </r>
  <r>
    <n v="59"/>
    <x v="3"/>
    <x v="18"/>
    <x v="0"/>
    <x v="0"/>
    <x v="1"/>
    <x v="0"/>
    <x v="0"/>
    <x v="0"/>
    <x v="0"/>
    <x v="2"/>
    <x v="2"/>
    <x v="3"/>
    <x v="3"/>
    <x v="12"/>
    <x v="16"/>
    <x v="6"/>
    <x v="0"/>
    <x v="2"/>
    <x v="2"/>
    <x v="0"/>
    <x v="0"/>
  </r>
  <r>
    <n v="59"/>
    <x v="3"/>
    <x v="19"/>
    <x v="0"/>
    <x v="0"/>
    <x v="2"/>
    <x v="0"/>
    <x v="0"/>
    <x v="0"/>
    <x v="0"/>
    <x v="2"/>
    <x v="2"/>
    <x v="3"/>
    <x v="3"/>
    <x v="12"/>
    <x v="19"/>
    <x v="6"/>
    <x v="0"/>
    <x v="2"/>
    <x v="2"/>
    <x v="0"/>
    <x v="0"/>
  </r>
  <r>
    <n v="59"/>
    <x v="3"/>
    <x v="20"/>
    <x v="0"/>
    <x v="0"/>
    <x v="4"/>
    <x v="0"/>
    <x v="0"/>
    <x v="0"/>
    <x v="0"/>
    <x v="2"/>
    <x v="2"/>
    <x v="3"/>
    <x v="3"/>
    <x v="13"/>
    <x v="21"/>
    <x v="6"/>
    <x v="0"/>
    <x v="2"/>
    <x v="2"/>
    <x v="0"/>
    <x v="0"/>
  </r>
  <r>
    <n v="59"/>
    <x v="3"/>
    <x v="21"/>
    <x v="0"/>
    <x v="0"/>
    <x v="0"/>
    <x v="0"/>
    <x v="0"/>
    <x v="0"/>
    <x v="0"/>
    <x v="2"/>
    <x v="2"/>
    <x v="3"/>
    <x v="3"/>
    <x v="12"/>
    <x v="16"/>
    <x v="6"/>
    <x v="0"/>
    <x v="2"/>
    <x v="2"/>
    <x v="0"/>
    <x v="0"/>
  </r>
  <r>
    <n v="59"/>
    <x v="3"/>
    <x v="22"/>
    <x v="0"/>
    <x v="0"/>
    <x v="4"/>
    <x v="0"/>
    <x v="0"/>
    <x v="0"/>
    <x v="0"/>
    <x v="2"/>
    <x v="3"/>
    <x v="3"/>
    <x v="6"/>
    <x v="12"/>
    <x v="15"/>
    <x v="6"/>
    <x v="0"/>
    <x v="2"/>
    <x v="2"/>
    <x v="0"/>
    <x v="0"/>
  </r>
  <r>
    <n v="59"/>
    <x v="3"/>
    <x v="23"/>
    <x v="0"/>
    <x v="0"/>
    <x v="3"/>
    <x v="0"/>
    <x v="0"/>
    <x v="0"/>
    <x v="0"/>
    <x v="2"/>
    <x v="3"/>
    <x v="3"/>
    <x v="6"/>
    <x v="13"/>
    <x v="21"/>
    <x v="6"/>
    <x v="0"/>
    <x v="2"/>
    <x v="2"/>
    <x v="0"/>
    <x v="0"/>
  </r>
  <r>
    <n v="59"/>
    <x v="3"/>
    <x v="24"/>
    <x v="0"/>
    <x v="0"/>
    <x v="3"/>
    <x v="0"/>
    <x v="0"/>
    <x v="0"/>
    <x v="0"/>
    <x v="2"/>
    <x v="3"/>
    <x v="3"/>
    <x v="6"/>
    <x v="12"/>
    <x v="15"/>
    <x v="6"/>
    <x v="0"/>
    <x v="2"/>
    <x v="2"/>
    <x v="0"/>
    <x v="0"/>
  </r>
  <r>
    <n v="59"/>
    <x v="3"/>
    <x v="25"/>
    <x v="0"/>
    <x v="0"/>
    <x v="1"/>
    <x v="0"/>
    <x v="0"/>
    <x v="0"/>
    <x v="0"/>
    <x v="2"/>
    <x v="3"/>
    <x v="3"/>
    <x v="6"/>
    <x v="12"/>
    <x v="19"/>
    <x v="6"/>
    <x v="0"/>
    <x v="2"/>
    <x v="2"/>
    <x v="0"/>
    <x v="0"/>
  </r>
  <r>
    <n v="59"/>
    <x v="3"/>
    <x v="26"/>
    <x v="0"/>
    <x v="0"/>
    <x v="3"/>
    <x v="0"/>
    <x v="0"/>
    <x v="0"/>
    <x v="0"/>
    <x v="2"/>
    <x v="3"/>
    <x v="3"/>
    <x v="6"/>
    <x v="12"/>
    <x v="18"/>
    <x v="6"/>
    <x v="0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0"/>
    <x v="0"/>
    <x v="0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60"/>
    <x v="0"/>
    <x v="1"/>
    <x v="0"/>
    <x v="0"/>
    <x v="2"/>
    <x v="0"/>
    <x v="0"/>
    <x v="0"/>
    <x v="0"/>
    <x v="1"/>
    <x v="4"/>
    <x v="3"/>
    <x v="2"/>
    <x v="4"/>
    <x v="12"/>
    <x v="4"/>
    <x v="3"/>
    <x v="2"/>
    <x v="2"/>
    <x v="0"/>
    <x v="0"/>
  </r>
  <r>
    <n v="60"/>
    <x v="0"/>
    <x v="2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n v="60"/>
    <x v="0"/>
    <x v="3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60"/>
    <x v="0"/>
    <x v="4"/>
    <x v="0"/>
    <x v="0"/>
    <x v="1"/>
    <x v="0"/>
    <x v="0"/>
    <x v="0"/>
    <x v="0"/>
    <x v="1"/>
    <x v="4"/>
    <x v="3"/>
    <x v="2"/>
    <x v="11"/>
    <x v="4"/>
    <x v="4"/>
    <x v="2"/>
    <x v="2"/>
    <x v="2"/>
    <x v="0"/>
    <x v="0"/>
  </r>
  <r>
    <n v="60"/>
    <x v="0"/>
    <x v="5"/>
    <x v="0"/>
    <x v="0"/>
    <x v="4"/>
    <x v="0"/>
    <x v="0"/>
    <x v="0"/>
    <x v="0"/>
    <x v="1"/>
    <x v="4"/>
    <x v="3"/>
    <x v="2"/>
    <x v="8"/>
    <x v="5"/>
    <x v="4"/>
    <x v="2"/>
    <x v="2"/>
    <x v="2"/>
    <x v="0"/>
    <x v="0"/>
  </r>
  <r>
    <n v="60"/>
    <x v="0"/>
    <x v="6"/>
    <x v="0"/>
    <x v="0"/>
    <x v="1"/>
    <x v="0"/>
    <x v="0"/>
    <x v="0"/>
    <x v="0"/>
    <x v="1"/>
    <x v="4"/>
    <x v="3"/>
    <x v="2"/>
    <x v="9"/>
    <x v="14"/>
    <x v="4"/>
    <x v="3"/>
    <x v="2"/>
    <x v="2"/>
    <x v="0"/>
    <x v="0"/>
  </r>
  <r>
    <n v="60"/>
    <x v="0"/>
    <x v="7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60"/>
    <x v="0"/>
    <x v="8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n v="60"/>
    <x v="0"/>
    <x v="9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60"/>
    <x v="0"/>
    <x v="10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n v="60"/>
    <x v="0"/>
    <x v="11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60"/>
    <x v="0"/>
    <x v="12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60"/>
    <x v="0"/>
    <x v="13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60"/>
    <x v="0"/>
    <x v="14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60"/>
    <x v="0"/>
    <x v="15"/>
    <x v="0"/>
    <x v="0"/>
    <x v="1"/>
    <x v="0"/>
    <x v="0"/>
    <x v="0"/>
    <x v="0"/>
    <x v="1"/>
    <x v="4"/>
    <x v="3"/>
    <x v="2"/>
    <x v="8"/>
    <x v="5"/>
    <x v="4"/>
    <x v="2"/>
    <x v="2"/>
    <x v="2"/>
    <x v="0"/>
    <x v="0"/>
  </r>
  <r>
    <n v="60"/>
    <x v="0"/>
    <x v="16"/>
    <x v="0"/>
    <x v="0"/>
    <x v="0"/>
    <x v="0"/>
    <x v="0"/>
    <x v="0"/>
    <x v="0"/>
    <x v="1"/>
    <x v="4"/>
    <x v="3"/>
    <x v="2"/>
    <x v="5"/>
    <x v="9"/>
    <x v="4"/>
    <x v="1"/>
    <x v="2"/>
    <x v="2"/>
    <x v="0"/>
    <x v="0"/>
  </r>
  <r>
    <n v="60"/>
    <x v="0"/>
    <x v="17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60"/>
    <x v="0"/>
    <x v="18"/>
    <x v="0"/>
    <x v="0"/>
    <x v="5"/>
    <x v="0"/>
    <x v="0"/>
    <x v="0"/>
    <x v="0"/>
    <x v="1"/>
    <x v="4"/>
    <x v="3"/>
    <x v="2"/>
    <x v="15"/>
    <x v="4"/>
    <x v="8"/>
    <x v="0"/>
    <x v="2"/>
    <x v="2"/>
    <x v="0"/>
    <x v="0"/>
  </r>
  <r>
    <n v="60"/>
    <x v="0"/>
    <x v="19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60"/>
    <x v="0"/>
    <x v="20"/>
    <x v="0"/>
    <x v="0"/>
    <x v="4"/>
    <x v="0"/>
    <x v="0"/>
    <x v="0"/>
    <x v="0"/>
    <x v="1"/>
    <x v="4"/>
    <x v="3"/>
    <x v="2"/>
    <x v="5"/>
    <x v="3"/>
    <x v="4"/>
    <x v="4"/>
    <x v="2"/>
    <x v="2"/>
    <x v="0"/>
    <x v="0"/>
  </r>
  <r>
    <n v="60"/>
    <x v="0"/>
    <x v="21"/>
    <x v="0"/>
    <x v="0"/>
    <x v="0"/>
    <x v="0"/>
    <x v="0"/>
    <x v="0"/>
    <x v="0"/>
    <x v="1"/>
    <x v="4"/>
    <x v="3"/>
    <x v="2"/>
    <x v="9"/>
    <x v="6"/>
    <x v="4"/>
    <x v="3"/>
    <x v="2"/>
    <x v="2"/>
    <x v="0"/>
    <x v="0"/>
  </r>
  <r>
    <n v="60"/>
    <x v="0"/>
    <x v="22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60"/>
    <x v="0"/>
    <x v="23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60"/>
    <x v="0"/>
    <x v="24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60"/>
    <x v="1"/>
    <x v="0"/>
    <x v="0"/>
    <x v="0"/>
    <x v="4"/>
    <x v="0"/>
    <x v="0"/>
    <x v="0"/>
    <x v="0"/>
    <x v="0"/>
    <x v="0"/>
    <x v="2"/>
    <x v="13"/>
    <x v="1"/>
    <x v="1"/>
    <x v="2"/>
    <x v="0"/>
    <x v="0"/>
    <x v="0"/>
    <x v="0"/>
    <x v="0"/>
  </r>
  <r>
    <n v="60"/>
    <x v="1"/>
    <x v="1"/>
    <x v="0"/>
    <x v="0"/>
    <x v="3"/>
    <x v="0"/>
    <x v="0"/>
    <x v="0"/>
    <x v="0"/>
    <x v="0"/>
    <x v="0"/>
    <x v="2"/>
    <x v="13"/>
    <x v="0"/>
    <x v="1"/>
    <x v="3"/>
    <x v="0"/>
    <x v="0"/>
    <x v="0"/>
    <x v="0"/>
    <x v="0"/>
  </r>
  <r>
    <n v="60"/>
    <x v="1"/>
    <x v="2"/>
    <x v="0"/>
    <x v="0"/>
    <x v="0"/>
    <x v="0"/>
    <x v="0"/>
    <x v="0"/>
    <x v="0"/>
    <x v="0"/>
    <x v="0"/>
    <x v="2"/>
    <x v="13"/>
    <x v="0"/>
    <x v="1"/>
    <x v="3"/>
    <x v="0"/>
    <x v="0"/>
    <x v="0"/>
    <x v="0"/>
    <x v="0"/>
  </r>
  <r>
    <n v="60"/>
    <x v="1"/>
    <x v="3"/>
    <x v="0"/>
    <x v="0"/>
    <x v="0"/>
    <x v="0"/>
    <x v="0"/>
    <x v="0"/>
    <x v="0"/>
    <x v="0"/>
    <x v="0"/>
    <x v="2"/>
    <x v="13"/>
    <x v="0"/>
    <x v="0"/>
    <x v="2"/>
    <x v="0"/>
    <x v="0"/>
    <x v="0"/>
    <x v="0"/>
    <x v="0"/>
  </r>
  <r>
    <n v="60"/>
    <x v="1"/>
    <x v="4"/>
    <x v="0"/>
    <x v="0"/>
    <x v="2"/>
    <x v="0"/>
    <x v="0"/>
    <x v="0"/>
    <x v="0"/>
    <x v="0"/>
    <x v="0"/>
    <x v="2"/>
    <x v="13"/>
    <x v="0"/>
    <x v="0"/>
    <x v="3"/>
    <x v="0"/>
    <x v="0"/>
    <x v="0"/>
    <x v="0"/>
    <x v="0"/>
  </r>
  <r>
    <n v="60"/>
    <x v="1"/>
    <x v="5"/>
    <x v="0"/>
    <x v="0"/>
    <x v="1"/>
    <x v="0"/>
    <x v="0"/>
    <x v="0"/>
    <x v="0"/>
    <x v="0"/>
    <x v="0"/>
    <x v="2"/>
    <x v="13"/>
    <x v="3"/>
    <x v="1"/>
    <x v="10"/>
    <x v="0"/>
    <x v="0"/>
    <x v="0"/>
    <x v="0"/>
    <x v="0"/>
  </r>
  <r>
    <n v="60"/>
    <x v="1"/>
    <x v="6"/>
    <x v="0"/>
    <x v="0"/>
    <x v="2"/>
    <x v="0"/>
    <x v="0"/>
    <x v="0"/>
    <x v="0"/>
    <x v="0"/>
    <x v="1"/>
    <x v="0"/>
    <x v="12"/>
    <x v="1"/>
    <x v="1"/>
    <x v="2"/>
    <x v="0"/>
    <x v="0"/>
    <x v="0"/>
    <x v="0"/>
    <x v="0"/>
  </r>
  <r>
    <n v="60"/>
    <x v="1"/>
    <x v="7"/>
    <x v="0"/>
    <x v="0"/>
    <x v="1"/>
    <x v="0"/>
    <x v="0"/>
    <x v="0"/>
    <x v="0"/>
    <x v="0"/>
    <x v="1"/>
    <x v="0"/>
    <x v="12"/>
    <x v="0"/>
    <x v="1"/>
    <x v="3"/>
    <x v="0"/>
    <x v="0"/>
    <x v="0"/>
    <x v="0"/>
    <x v="0"/>
  </r>
  <r>
    <n v="60"/>
    <x v="1"/>
    <x v="8"/>
    <x v="0"/>
    <x v="0"/>
    <x v="3"/>
    <x v="0"/>
    <x v="0"/>
    <x v="0"/>
    <x v="0"/>
    <x v="0"/>
    <x v="1"/>
    <x v="0"/>
    <x v="12"/>
    <x v="3"/>
    <x v="1"/>
    <x v="10"/>
    <x v="0"/>
    <x v="0"/>
    <x v="0"/>
    <x v="0"/>
    <x v="0"/>
  </r>
  <r>
    <n v="60"/>
    <x v="1"/>
    <x v="9"/>
    <x v="0"/>
    <x v="0"/>
    <x v="0"/>
    <x v="0"/>
    <x v="0"/>
    <x v="0"/>
    <x v="0"/>
    <x v="0"/>
    <x v="1"/>
    <x v="0"/>
    <x v="12"/>
    <x v="0"/>
    <x v="0"/>
    <x v="2"/>
    <x v="0"/>
    <x v="0"/>
    <x v="0"/>
    <x v="0"/>
    <x v="0"/>
  </r>
  <r>
    <n v="60"/>
    <x v="1"/>
    <x v="10"/>
    <x v="0"/>
    <x v="0"/>
    <x v="1"/>
    <x v="0"/>
    <x v="0"/>
    <x v="0"/>
    <x v="0"/>
    <x v="0"/>
    <x v="1"/>
    <x v="0"/>
    <x v="12"/>
    <x v="0"/>
    <x v="0"/>
    <x v="0"/>
    <x v="0"/>
    <x v="0"/>
    <x v="0"/>
    <x v="0"/>
    <x v="0"/>
  </r>
  <r>
    <n v="60"/>
    <x v="1"/>
    <x v="11"/>
    <x v="0"/>
    <x v="0"/>
    <x v="1"/>
    <x v="0"/>
    <x v="0"/>
    <x v="0"/>
    <x v="0"/>
    <x v="0"/>
    <x v="1"/>
    <x v="0"/>
    <x v="12"/>
    <x v="0"/>
    <x v="0"/>
    <x v="0"/>
    <x v="0"/>
    <x v="0"/>
    <x v="0"/>
    <x v="0"/>
    <x v="0"/>
  </r>
  <r>
    <n v="60"/>
    <x v="1"/>
    <x v="12"/>
    <x v="0"/>
    <x v="0"/>
    <x v="2"/>
    <x v="0"/>
    <x v="0"/>
    <x v="0"/>
    <x v="0"/>
    <x v="0"/>
    <x v="2"/>
    <x v="0"/>
    <x v="0"/>
    <x v="0"/>
    <x v="1"/>
    <x v="2"/>
    <x v="0"/>
    <x v="0"/>
    <x v="1"/>
    <x v="0"/>
    <x v="0"/>
  </r>
  <r>
    <n v="60"/>
    <x v="1"/>
    <x v="13"/>
    <x v="0"/>
    <x v="0"/>
    <x v="3"/>
    <x v="0"/>
    <x v="0"/>
    <x v="0"/>
    <x v="0"/>
    <x v="0"/>
    <x v="2"/>
    <x v="0"/>
    <x v="0"/>
    <x v="0"/>
    <x v="1"/>
    <x v="0"/>
    <x v="0"/>
    <x v="0"/>
    <x v="1"/>
    <x v="0"/>
    <x v="0"/>
  </r>
  <r>
    <n v="60"/>
    <x v="1"/>
    <x v="14"/>
    <x v="0"/>
    <x v="0"/>
    <x v="2"/>
    <x v="0"/>
    <x v="0"/>
    <x v="0"/>
    <x v="0"/>
    <x v="0"/>
    <x v="2"/>
    <x v="0"/>
    <x v="0"/>
    <x v="0"/>
    <x v="0"/>
    <x v="0"/>
    <x v="0"/>
    <x v="0"/>
    <x v="1"/>
    <x v="0"/>
    <x v="0"/>
  </r>
  <r>
    <n v="60"/>
    <x v="1"/>
    <x v="15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</r>
  <r>
    <n v="60"/>
    <x v="1"/>
    <x v="16"/>
    <x v="0"/>
    <x v="0"/>
    <x v="4"/>
    <x v="0"/>
    <x v="0"/>
    <x v="0"/>
    <x v="0"/>
    <x v="0"/>
    <x v="2"/>
    <x v="0"/>
    <x v="0"/>
    <x v="0"/>
    <x v="0"/>
    <x v="2"/>
    <x v="0"/>
    <x v="0"/>
    <x v="1"/>
    <x v="0"/>
    <x v="0"/>
  </r>
  <r>
    <n v="60"/>
    <x v="1"/>
    <x v="17"/>
    <x v="0"/>
    <x v="0"/>
    <x v="0"/>
    <x v="0"/>
    <x v="0"/>
    <x v="0"/>
    <x v="0"/>
    <x v="0"/>
    <x v="3"/>
    <x v="2"/>
    <x v="13"/>
    <x v="1"/>
    <x v="1"/>
    <x v="2"/>
    <x v="0"/>
    <x v="0"/>
    <x v="0"/>
    <x v="0"/>
    <x v="0"/>
  </r>
  <r>
    <n v="60"/>
    <x v="1"/>
    <x v="18"/>
    <x v="0"/>
    <x v="0"/>
    <x v="4"/>
    <x v="0"/>
    <x v="0"/>
    <x v="0"/>
    <x v="0"/>
    <x v="0"/>
    <x v="3"/>
    <x v="2"/>
    <x v="13"/>
    <x v="0"/>
    <x v="0"/>
    <x v="0"/>
    <x v="0"/>
    <x v="0"/>
    <x v="0"/>
    <x v="0"/>
    <x v="0"/>
  </r>
  <r>
    <n v="60"/>
    <x v="1"/>
    <x v="19"/>
    <x v="0"/>
    <x v="0"/>
    <x v="4"/>
    <x v="0"/>
    <x v="0"/>
    <x v="0"/>
    <x v="0"/>
    <x v="0"/>
    <x v="3"/>
    <x v="2"/>
    <x v="13"/>
    <x v="0"/>
    <x v="0"/>
    <x v="2"/>
    <x v="0"/>
    <x v="0"/>
    <x v="0"/>
    <x v="0"/>
    <x v="0"/>
  </r>
  <r>
    <n v="60"/>
    <x v="1"/>
    <x v="20"/>
    <x v="0"/>
    <x v="0"/>
    <x v="3"/>
    <x v="0"/>
    <x v="0"/>
    <x v="0"/>
    <x v="0"/>
    <x v="0"/>
    <x v="3"/>
    <x v="2"/>
    <x v="13"/>
    <x v="0"/>
    <x v="0"/>
    <x v="2"/>
    <x v="0"/>
    <x v="0"/>
    <x v="0"/>
    <x v="0"/>
    <x v="0"/>
  </r>
  <r>
    <n v="60"/>
    <x v="1"/>
    <x v="21"/>
    <x v="0"/>
    <x v="0"/>
    <x v="2"/>
    <x v="0"/>
    <x v="0"/>
    <x v="0"/>
    <x v="0"/>
    <x v="0"/>
    <x v="3"/>
    <x v="2"/>
    <x v="13"/>
    <x v="0"/>
    <x v="0"/>
    <x v="2"/>
    <x v="0"/>
    <x v="0"/>
    <x v="0"/>
    <x v="0"/>
    <x v="0"/>
  </r>
  <r>
    <n v="60"/>
    <x v="1"/>
    <x v="22"/>
    <x v="0"/>
    <x v="0"/>
    <x v="1"/>
    <x v="0"/>
    <x v="0"/>
    <x v="0"/>
    <x v="0"/>
    <x v="0"/>
    <x v="3"/>
    <x v="2"/>
    <x v="13"/>
    <x v="0"/>
    <x v="1"/>
    <x v="3"/>
    <x v="0"/>
    <x v="0"/>
    <x v="0"/>
    <x v="0"/>
    <x v="0"/>
  </r>
  <r>
    <n v="60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60"/>
    <x v="2"/>
    <x v="1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60"/>
    <x v="2"/>
    <x v="2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n v="60"/>
    <x v="2"/>
    <x v="3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60"/>
    <x v="2"/>
    <x v="4"/>
    <x v="0"/>
    <x v="0"/>
    <x v="3"/>
    <x v="0"/>
    <x v="0"/>
    <x v="0"/>
    <x v="0"/>
    <x v="1"/>
    <x v="4"/>
    <x v="3"/>
    <x v="2"/>
    <x v="4"/>
    <x v="8"/>
    <x v="4"/>
    <x v="2"/>
    <x v="2"/>
    <x v="2"/>
    <x v="0"/>
    <x v="0"/>
  </r>
  <r>
    <n v="60"/>
    <x v="2"/>
    <x v="5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n v="60"/>
    <x v="2"/>
    <x v="6"/>
    <x v="0"/>
    <x v="0"/>
    <x v="1"/>
    <x v="0"/>
    <x v="0"/>
    <x v="0"/>
    <x v="0"/>
    <x v="1"/>
    <x v="4"/>
    <x v="3"/>
    <x v="2"/>
    <x v="4"/>
    <x v="8"/>
    <x v="4"/>
    <x v="1"/>
    <x v="2"/>
    <x v="2"/>
    <x v="0"/>
    <x v="0"/>
  </r>
  <r>
    <n v="60"/>
    <x v="2"/>
    <x v="7"/>
    <x v="0"/>
    <x v="0"/>
    <x v="1"/>
    <x v="0"/>
    <x v="0"/>
    <x v="0"/>
    <x v="0"/>
    <x v="1"/>
    <x v="4"/>
    <x v="3"/>
    <x v="2"/>
    <x v="7"/>
    <x v="4"/>
    <x v="4"/>
    <x v="1"/>
    <x v="2"/>
    <x v="2"/>
    <x v="0"/>
    <x v="0"/>
  </r>
  <r>
    <n v="60"/>
    <x v="2"/>
    <x v="8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60"/>
    <x v="2"/>
    <x v="9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60"/>
    <x v="2"/>
    <x v="10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60"/>
    <x v="2"/>
    <x v="11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n v="60"/>
    <x v="2"/>
    <x v="12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60"/>
    <x v="2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60"/>
    <x v="2"/>
    <x v="14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60"/>
    <x v="2"/>
    <x v="15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60"/>
    <x v="2"/>
    <x v="16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60"/>
    <x v="2"/>
    <x v="17"/>
    <x v="0"/>
    <x v="0"/>
    <x v="1"/>
    <x v="0"/>
    <x v="0"/>
    <x v="0"/>
    <x v="0"/>
    <x v="1"/>
    <x v="4"/>
    <x v="3"/>
    <x v="2"/>
    <x v="10"/>
    <x v="7"/>
    <x v="4"/>
    <x v="1"/>
    <x v="2"/>
    <x v="2"/>
    <x v="0"/>
    <x v="0"/>
  </r>
  <r>
    <n v="60"/>
    <x v="2"/>
    <x v="18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60"/>
    <x v="2"/>
    <x v="19"/>
    <x v="0"/>
    <x v="0"/>
    <x v="0"/>
    <x v="0"/>
    <x v="0"/>
    <x v="0"/>
    <x v="0"/>
    <x v="1"/>
    <x v="4"/>
    <x v="3"/>
    <x v="2"/>
    <x v="8"/>
    <x v="11"/>
    <x v="4"/>
    <x v="1"/>
    <x v="2"/>
    <x v="2"/>
    <x v="0"/>
    <x v="0"/>
  </r>
  <r>
    <n v="60"/>
    <x v="2"/>
    <x v="20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n v="60"/>
    <x v="2"/>
    <x v="21"/>
    <x v="0"/>
    <x v="0"/>
    <x v="0"/>
    <x v="0"/>
    <x v="0"/>
    <x v="0"/>
    <x v="0"/>
    <x v="1"/>
    <x v="4"/>
    <x v="3"/>
    <x v="2"/>
    <x v="9"/>
    <x v="14"/>
    <x v="4"/>
    <x v="3"/>
    <x v="2"/>
    <x v="2"/>
    <x v="0"/>
    <x v="0"/>
  </r>
  <r>
    <n v="60"/>
    <x v="2"/>
    <x v="22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60"/>
    <x v="2"/>
    <x v="23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60"/>
    <x v="2"/>
    <x v="24"/>
    <x v="0"/>
    <x v="0"/>
    <x v="1"/>
    <x v="0"/>
    <x v="0"/>
    <x v="0"/>
    <x v="0"/>
    <x v="1"/>
    <x v="4"/>
    <x v="3"/>
    <x v="2"/>
    <x v="4"/>
    <x v="10"/>
    <x v="4"/>
    <x v="0"/>
    <x v="2"/>
    <x v="2"/>
    <x v="0"/>
    <x v="0"/>
  </r>
  <r>
    <n v="60"/>
    <x v="3"/>
    <x v="0"/>
    <x v="0"/>
    <x v="0"/>
    <x v="3"/>
    <x v="0"/>
    <x v="0"/>
    <x v="0"/>
    <x v="0"/>
    <x v="2"/>
    <x v="0"/>
    <x v="3"/>
    <x v="6"/>
    <x v="12"/>
    <x v="15"/>
    <x v="6"/>
    <x v="0"/>
    <x v="2"/>
    <x v="2"/>
    <x v="0"/>
    <x v="0"/>
  </r>
  <r>
    <n v="60"/>
    <x v="3"/>
    <x v="1"/>
    <x v="0"/>
    <x v="0"/>
    <x v="1"/>
    <x v="0"/>
    <x v="0"/>
    <x v="0"/>
    <x v="0"/>
    <x v="2"/>
    <x v="0"/>
    <x v="3"/>
    <x v="6"/>
    <x v="14"/>
    <x v="17"/>
    <x v="6"/>
    <x v="0"/>
    <x v="2"/>
    <x v="2"/>
    <x v="0"/>
    <x v="0"/>
  </r>
  <r>
    <n v="60"/>
    <x v="3"/>
    <x v="2"/>
    <x v="0"/>
    <x v="0"/>
    <x v="3"/>
    <x v="0"/>
    <x v="0"/>
    <x v="0"/>
    <x v="0"/>
    <x v="2"/>
    <x v="0"/>
    <x v="3"/>
    <x v="6"/>
    <x v="12"/>
    <x v="23"/>
    <x v="6"/>
    <x v="0"/>
    <x v="2"/>
    <x v="2"/>
    <x v="0"/>
    <x v="0"/>
  </r>
  <r>
    <n v="60"/>
    <x v="3"/>
    <x v="3"/>
    <x v="0"/>
    <x v="0"/>
    <x v="4"/>
    <x v="0"/>
    <x v="0"/>
    <x v="0"/>
    <x v="0"/>
    <x v="2"/>
    <x v="0"/>
    <x v="3"/>
    <x v="6"/>
    <x v="12"/>
    <x v="21"/>
    <x v="6"/>
    <x v="0"/>
    <x v="2"/>
    <x v="2"/>
    <x v="0"/>
    <x v="0"/>
  </r>
  <r>
    <n v="60"/>
    <x v="3"/>
    <x v="4"/>
    <x v="0"/>
    <x v="0"/>
    <x v="3"/>
    <x v="0"/>
    <x v="0"/>
    <x v="0"/>
    <x v="0"/>
    <x v="2"/>
    <x v="0"/>
    <x v="3"/>
    <x v="6"/>
    <x v="13"/>
    <x v="16"/>
    <x v="6"/>
    <x v="0"/>
    <x v="2"/>
    <x v="2"/>
    <x v="0"/>
    <x v="0"/>
  </r>
  <r>
    <n v="60"/>
    <x v="3"/>
    <x v="5"/>
    <x v="0"/>
    <x v="0"/>
    <x v="2"/>
    <x v="0"/>
    <x v="0"/>
    <x v="0"/>
    <x v="0"/>
    <x v="2"/>
    <x v="0"/>
    <x v="3"/>
    <x v="6"/>
    <x v="13"/>
    <x v="21"/>
    <x v="6"/>
    <x v="0"/>
    <x v="2"/>
    <x v="2"/>
    <x v="0"/>
    <x v="0"/>
  </r>
  <r>
    <n v="60"/>
    <x v="3"/>
    <x v="6"/>
    <x v="0"/>
    <x v="0"/>
    <x v="0"/>
    <x v="0"/>
    <x v="0"/>
    <x v="0"/>
    <x v="0"/>
    <x v="2"/>
    <x v="0"/>
    <x v="3"/>
    <x v="6"/>
    <x v="13"/>
    <x v="16"/>
    <x v="6"/>
    <x v="0"/>
    <x v="2"/>
    <x v="2"/>
    <x v="0"/>
    <x v="0"/>
  </r>
  <r>
    <n v="60"/>
    <x v="3"/>
    <x v="7"/>
    <x v="0"/>
    <x v="0"/>
    <x v="1"/>
    <x v="0"/>
    <x v="0"/>
    <x v="0"/>
    <x v="0"/>
    <x v="2"/>
    <x v="1"/>
    <x v="3"/>
    <x v="4"/>
    <x v="12"/>
    <x v="17"/>
    <x v="7"/>
    <x v="0"/>
    <x v="2"/>
    <x v="2"/>
    <x v="0"/>
    <x v="0"/>
  </r>
  <r>
    <n v="60"/>
    <x v="3"/>
    <x v="8"/>
    <x v="0"/>
    <x v="0"/>
    <x v="0"/>
    <x v="0"/>
    <x v="0"/>
    <x v="0"/>
    <x v="0"/>
    <x v="2"/>
    <x v="1"/>
    <x v="3"/>
    <x v="4"/>
    <x v="12"/>
    <x v="19"/>
    <x v="7"/>
    <x v="0"/>
    <x v="2"/>
    <x v="2"/>
    <x v="0"/>
    <x v="0"/>
  </r>
  <r>
    <n v="60"/>
    <x v="3"/>
    <x v="9"/>
    <x v="0"/>
    <x v="0"/>
    <x v="3"/>
    <x v="0"/>
    <x v="0"/>
    <x v="0"/>
    <x v="0"/>
    <x v="2"/>
    <x v="1"/>
    <x v="3"/>
    <x v="4"/>
    <x v="12"/>
    <x v="21"/>
    <x v="7"/>
    <x v="0"/>
    <x v="2"/>
    <x v="2"/>
    <x v="0"/>
    <x v="0"/>
  </r>
  <r>
    <n v="60"/>
    <x v="3"/>
    <x v="10"/>
    <x v="0"/>
    <x v="0"/>
    <x v="3"/>
    <x v="0"/>
    <x v="0"/>
    <x v="0"/>
    <x v="0"/>
    <x v="2"/>
    <x v="1"/>
    <x v="3"/>
    <x v="4"/>
    <x v="12"/>
    <x v="21"/>
    <x v="7"/>
    <x v="0"/>
    <x v="2"/>
    <x v="2"/>
    <x v="0"/>
    <x v="0"/>
  </r>
  <r>
    <n v="60"/>
    <x v="3"/>
    <x v="11"/>
    <x v="0"/>
    <x v="0"/>
    <x v="1"/>
    <x v="0"/>
    <x v="0"/>
    <x v="0"/>
    <x v="0"/>
    <x v="2"/>
    <x v="1"/>
    <x v="3"/>
    <x v="4"/>
    <x v="12"/>
    <x v="19"/>
    <x v="7"/>
    <x v="0"/>
    <x v="2"/>
    <x v="2"/>
    <x v="0"/>
    <x v="0"/>
  </r>
  <r>
    <n v="60"/>
    <x v="3"/>
    <x v="12"/>
    <x v="0"/>
    <x v="0"/>
    <x v="1"/>
    <x v="0"/>
    <x v="0"/>
    <x v="0"/>
    <x v="0"/>
    <x v="2"/>
    <x v="2"/>
    <x v="3"/>
    <x v="3"/>
    <x v="12"/>
    <x v="15"/>
    <x v="6"/>
    <x v="0"/>
    <x v="2"/>
    <x v="2"/>
    <x v="0"/>
    <x v="0"/>
  </r>
  <r>
    <n v="60"/>
    <x v="3"/>
    <x v="13"/>
    <x v="0"/>
    <x v="0"/>
    <x v="2"/>
    <x v="0"/>
    <x v="0"/>
    <x v="0"/>
    <x v="0"/>
    <x v="2"/>
    <x v="2"/>
    <x v="3"/>
    <x v="3"/>
    <x v="13"/>
    <x v="21"/>
    <x v="6"/>
    <x v="0"/>
    <x v="2"/>
    <x v="2"/>
    <x v="0"/>
    <x v="0"/>
  </r>
  <r>
    <n v="60"/>
    <x v="3"/>
    <x v="14"/>
    <x v="0"/>
    <x v="0"/>
    <x v="0"/>
    <x v="0"/>
    <x v="0"/>
    <x v="0"/>
    <x v="0"/>
    <x v="2"/>
    <x v="2"/>
    <x v="3"/>
    <x v="3"/>
    <x v="13"/>
    <x v="20"/>
    <x v="6"/>
    <x v="0"/>
    <x v="2"/>
    <x v="2"/>
    <x v="0"/>
    <x v="0"/>
  </r>
  <r>
    <n v="60"/>
    <x v="3"/>
    <x v="15"/>
    <x v="0"/>
    <x v="0"/>
    <x v="3"/>
    <x v="0"/>
    <x v="0"/>
    <x v="0"/>
    <x v="0"/>
    <x v="2"/>
    <x v="2"/>
    <x v="3"/>
    <x v="3"/>
    <x v="13"/>
    <x v="21"/>
    <x v="6"/>
    <x v="0"/>
    <x v="2"/>
    <x v="2"/>
    <x v="0"/>
    <x v="0"/>
  </r>
  <r>
    <n v="60"/>
    <x v="3"/>
    <x v="16"/>
    <x v="0"/>
    <x v="0"/>
    <x v="3"/>
    <x v="0"/>
    <x v="0"/>
    <x v="0"/>
    <x v="0"/>
    <x v="2"/>
    <x v="2"/>
    <x v="3"/>
    <x v="3"/>
    <x v="13"/>
    <x v="23"/>
    <x v="6"/>
    <x v="0"/>
    <x v="2"/>
    <x v="2"/>
    <x v="0"/>
    <x v="0"/>
  </r>
  <r>
    <n v="60"/>
    <x v="3"/>
    <x v="17"/>
    <x v="0"/>
    <x v="0"/>
    <x v="1"/>
    <x v="0"/>
    <x v="0"/>
    <x v="0"/>
    <x v="0"/>
    <x v="2"/>
    <x v="2"/>
    <x v="3"/>
    <x v="3"/>
    <x v="12"/>
    <x v="23"/>
    <x v="6"/>
    <x v="0"/>
    <x v="2"/>
    <x v="2"/>
    <x v="0"/>
    <x v="0"/>
  </r>
  <r>
    <n v="60"/>
    <x v="3"/>
    <x v="18"/>
    <x v="0"/>
    <x v="0"/>
    <x v="1"/>
    <x v="0"/>
    <x v="0"/>
    <x v="0"/>
    <x v="0"/>
    <x v="2"/>
    <x v="2"/>
    <x v="3"/>
    <x v="3"/>
    <x v="13"/>
    <x v="21"/>
    <x v="6"/>
    <x v="0"/>
    <x v="2"/>
    <x v="2"/>
    <x v="0"/>
    <x v="0"/>
  </r>
  <r>
    <n v="60"/>
    <x v="3"/>
    <x v="19"/>
    <x v="0"/>
    <x v="0"/>
    <x v="4"/>
    <x v="0"/>
    <x v="0"/>
    <x v="0"/>
    <x v="0"/>
    <x v="2"/>
    <x v="2"/>
    <x v="3"/>
    <x v="3"/>
    <x v="13"/>
    <x v="21"/>
    <x v="6"/>
    <x v="0"/>
    <x v="2"/>
    <x v="2"/>
    <x v="0"/>
    <x v="0"/>
  </r>
  <r>
    <n v="60"/>
    <x v="3"/>
    <x v="20"/>
    <x v="0"/>
    <x v="0"/>
    <x v="4"/>
    <x v="0"/>
    <x v="0"/>
    <x v="0"/>
    <x v="0"/>
    <x v="2"/>
    <x v="3"/>
    <x v="3"/>
    <x v="5"/>
    <x v="13"/>
    <x v="16"/>
    <x v="6"/>
    <x v="0"/>
    <x v="2"/>
    <x v="2"/>
    <x v="0"/>
    <x v="0"/>
  </r>
  <r>
    <n v="60"/>
    <x v="3"/>
    <x v="21"/>
    <x v="0"/>
    <x v="0"/>
    <x v="0"/>
    <x v="0"/>
    <x v="0"/>
    <x v="0"/>
    <x v="0"/>
    <x v="2"/>
    <x v="3"/>
    <x v="3"/>
    <x v="5"/>
    <x v="14"/>
    <x v="17"/>
    <x v="6"/>
    <x v="0"/>
    <x v="2"/>
    <x v="2"/>
    <x v="0"/>
    <x v="0"/>
  </r>
  <r>
    <n v="60"/>
    <x v="3"/>
    <x v="22"/>
    <x v="0"/>
    <x v="0"/>
    <x v="2"/>
    <x v="0"/>
    <x v="0"/>
    <x v="0"/>
    <x v="0"/>
    <x v="2"/>
    <x v="3"/>
    <x v="3"/>
    <x v="5"/>
    <x v="12"/>
    <x v="15"/>
    <x v="6"/>
    <x v="0"/>
    <x v="2"/>
    <x v="2"/>
    <x v="0"/>
    <x v="0"/>
  </r>
  <r>
    <n v="60"/>
    <x v="3"/>
    <x v="23"/>
    <x v="0"/>
    <x v="0"/>
    <x v="1"/>
    <x v="0"/>
    <x v="0"/>
    <x v="0"/>
    <x v="0"/>
    <x v="2"/>
    <x v="3"/>
    <x v="3"/>
    <x v="5"/>
    <x v="14"/>
    <x v="17"/>
    <x v="6"/>
    <x v="0"/>
    <x v="2"/>
    <x v="2"/>
    <x v="0"/>
    <x v="0"/>
  </r>
  <r>
    <n v="60"/>
    <x v="3"/>
    <x v="24"/>
    <x v="0"/>
    <x v="0"/>
    <x v="4"/>
    <x v="0"/>
    <x v="0"/>
    <x v="0"/>
    <x v="0"/>
    <x v="2"/>
    <x v="3"/>
    <x v="3"/>
    <x v="5"/>
    <x v="13"/>
    <x v="21"/>
    <x v="6"/>
    <x v="0"/>
    <x v="2"/>
    <x v="2"/>
    <x v="0"/>
    <x v="0"/>
  </r>
  <r>
    <n v="60"/>
    <x v="3"/>
    <x v="25"/>
    <x v="0"/>
    <x v="0"/>
    <x v="3"/>
    <x v="0"/>
    <x v="0"/>
    <x v="0"/>
    <x v="0"/>
    <x v="2"/>
    <x v="3"/>
    <x v="3"/>
    <x v="5"/>
    <x v="14"/>
    <x v="17"/>
    <x v="6"/>
    <x v="0"/>
    <x v="2"/>
    <x v="2"/>
    <x v="0"/>
    <x v="0"/>
  </r>
  <r>
    <n v="60"/>
    <x v="3"/>
    <x v="26"/>
    <x v="0"/>
    <x v="0"/>
    <x v="4"/>
    <x v="0"/>
    <x v="0"/>
    <x v="0"/>
    <x v="0"/>
    <x v="2"/>
    <x v="3"/>
    <x v="3"/>
    <x v="5"/>
    <x v="12"/>
    <x v="16"/>
    <x v="6"/>
    <x v="0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1"/>
    <x v="0"/>
    <x v="0"/>
    <x v="0"/>
    <x v="0"/>
    <x v="3"/>
    <x v="0"/>
    <x v="0"/>
    <x v="0"/>
    <x v="0"/>
    <x v="2"/>
    <x v="0"/>
    <x v="3"/>
    <x v="5"/>
    <x v="13"/>
    <x v="20"/>
    <x v="6"/>
    <x v="0"/>
    <x v="2"/>
    <x v="2"/>
    <x v="0"/>
    <x v="0"/>
  </r>
  <r>
    <n v="61"/>
    <x v="0"/>
    <x v="1"/>
    <x v="0"/>
    <x v="0"/>
    <x v="4"/>
    <x v="0"/>
    <x v="0"/>
    <x v="0"/>
    <x v="0"/>
    <x v="2"/>
    <x v="0"/>
    <x v="3"/>
    <x v="5"/>
    <x v="12"/>
    <x v="20"/>
    <x v="6"/>
    <x v="0"/>
    <x v="2"/>
    <x v="2"/>
    <x v="0"/>
    <x v="0"/>
  </r>
  <r>
    <n v="61"/>
    <x v="0"/>
    <x v="2"/>
    <x v="0"/>
    <x v="0"/>
    <x v="4"/>
    <x v="0"/>
    <x v="0"/>
    <x v="0"/>
    <x v="0"/>
    <x v="2"/>
    <x v="0"/>
    <x v="3"/>
    <x v="5"/>
    <x v="12"/>
    <x v="18"/>
    <x v="6"/>
    <x v="0"/>
    <x v="2"/>
    <x v="2"/>
    <x v="0"/>
    <x v="0"/>
  </r>
  <r>
    <n v="61"/>
    <x v="0"/>
    <x v="3"/>
    <x v="0"/>
    <x v="0"/>
    <x v="3"/>
    <x v="0"/>
    <x v="0"/>
    <x v="0"/>
    <x v="0"/>
    <x v="2"/>
    <x v="0"/>
    <x v="3"/>
    <x v="5"/>
    <x v="14"/>
    <x v="17"/>
    <x v="6"/>
    <x v="0"/>
    <x v="2"/>
    <x v="2"/>
    <x v="0"/>
    <x v="0"/>
  </r>
  <r>
    <n v="61"/>
    <x v="0"/>
    <x v="4"/>
    <x v="0"/>
    <x v="0"/>
    <x v="2"/>
    <x v="0"/>
    <x v="0"/>
    <x v="0"/>
    <x v="0"/>
    <x v="2"/>
    <x v="0"/>
    <x v="3"/>
    <x v="5"/>
    <x v="12"/>
    <x v="18"/>
    <x v="6"/>
    <x v="0"/>
    <x v="2"/>
    <x v="2"/>
    <x v="0"/>
    <x v="0"/>
  </r>
  <r>
    <n v="61"/>
    <x v="0"/>
    <x v="5"/>
    <x v="0"/>
    <x v="0"/>
    <x v="0"/>
    <x v="0"/>
    <x v="0"/>
    <x v="0"/>
    <x v="0"/>
    <x v="2"/>
    <x v="0"/>
    <x v="3"/>
    <x v="5"/>
    <x v="13"/>
    <x v="16"/>
    <x v="6"/>
    <x v="0"/>
    <x v="2"/>
    <x v="2"/>
    <x v="0"/>
    <x v="0"/>
  </r>
  <r>
    <n v="61"/>
    <x v="0"/>
    <x v="6"/>
    <x v="0"/>
    <x v="0"/>
    <x v="1"/>
    <x v="0"/>
    <x v="0"/>
    <x v="0"/>
    <x v="0"/>
    <x v="2"/>
    <x v="1"/>
    <x v="3"/>
    <x v="3"/>
    <x v="12"/>
    <x v="15"/>
    <x v="6"/>
    <x v="0"/>
    <x v="2"/>
    <x v="2"/>
    <x v="0"/>
    <x v="0"/>
  </r>
  <r>
    <n v="61"/>
    <x v="0"/>
    <x v="7"/>
    <x v="0"/>
    <x v="0"/>
    <x v="0"/>
    <x v="0"/>
    <x v="0"/>
    <x v="0"/>
    <x v="0"/>
    <x v="2"/>
    <x v="1"/>
    <x v="3"/>
    <x v="3"/>
    <x v="13"/>
    <x v="23"/>
    <x v="6"/>
    <x v="0"/>
    <x v="2"/>
    <x v="2"/>
    <x v="0"/>
    <x v="0"/>
  </r>
  <r>
    <n v="61"/>
    <x v="0"/>
    <x v="8"/>
    <x v="0"/>
    <x v="0"/>
    <x v="2"/>
    <x v="0"/>
    <x v="0"/>
    <x v="0"/>
    <x v="0"/>
    <x v="2"/>
    <x v="1"/>
    <x v="3"/>
    <x v="3"/>
    <x v="13"/>
    <x v="20"/>
    <x v="6"/>
    <x v="0"/>
    <x v="2"/>
    <x v="2"/>
    <x v="0"/>
    <x v="0"/>
  </r>
  <r>
    <n v="61"/>
    <x v="0"/>
    <x v="9"/>
    <x v="0"/>
    <x v="0"/>
    <x v="1"/>
    <x v="0"/>
    <x v="0"/>
    <x v="0"/>
    <x v="0"/>
    <x v="2"/>
    <x v="1"/>
    <x v="3"/>
    <x v="3"/>
    <x v="13"/>
    <x v="16"/>
    <x v="6"/>
    <x v="0"/>
    <x v="2"/>
    <x v="2"/>
    <x v="0"/>
    <x v="0"/>
  </r>
  <r>
    <n v="61"/>
    <x v="0"/>
    <x v="10"/>
    <x v="0"/>
    <x v="0"/>
    <x v="4"/>
    <x v="0"/>
    <x v="0"/>
    <x v="0"/>
    <x v="0"/>
    <x v="2"/>
    <x v="1"/>
    <x v="3"/>
    <x v="3"/>
    <x v="13"/>
    <x v="23"/>
    <x v="6"/>
    <x v="0"/>
    <x v="2"/>
    <x v="2"/>
    <x v="0"/>
    <x v="0"/>
  </r>
  <r>
    <n v="61"/>
    <x v="0"/>
    <x v="11"/>
    <x v="0"/>
    <x v="0"/>
    <x v="2"/>
    <x v="0"/>
    <x v="0"/>
    <x v="0"/>
    <x v="0"/>
    <x v="2"/>
    <x v="1"/>
    <x v="3"/>
    <x v="3"/>
    <x v="13"/>
    <x v="19"/>
    <x v="6"/>
    <x v="0"/>
    <x v="2"/>
    <x v="2"/>
    <x v="0"/>
    <x v="0"/>
  </r>
  <r>
    <n v="61"/>
    <x v="0"/>
    <x v="12"/>
    <x v="0"/>
    <x v="0"/>
    <x v="4"/>
    <x v="0"/>
    <x v="0"/>
    <x v="0"/>
    <x v="0"/>
    <x v="2"/>
    <x v="1"/>
    <x v="3"/>
    <x v="3"/>
    <x v="13"/>
    <x v="16"/>
    <x v="6"/>
    <x v="0"/>
    <x v="2"/>
    <x v="2"/>
    <x v="0"/>
    <x v="0"/>
  </r>
  <r>
    <n v="61"/>
    <x v="0"/>
    <x v="13"/>
    <x v="0"/>
    <x v="0"/>
    <x v="4"/>
    <x v="0"/>
    <x v="0"/>
    <x v="0"/>
    <x v="0"/>
    <x v="2"/>
    <x v="2"/>
    <x v="3"/>
    <x v="4"/>
    <x v="12"/>
    <x v="15"/>
    <x v="7"/>
    <x v="0"/>
    <x v="2"/>
    <x v="2"/>
    <x v="0"/>
    <x v="0"/>
  </r>
  <r>
    <n v="61"/>
    <x v="0"/>
    <x v="14"/>
    <x v="0"/>
    <x v="0"/>
    <x v="0"/>
    <x v="0"/>
    <x v="0"/>
    <x v="0"/>
    <x v="0"/>
    <x v="2"/>
    <x v="2"/>
    <x v="3"/>
    <x v="4"/>
    <x v="13"/>
    <x v="20"/>
    <x v="7"/>
    <x v="0"/>
    <x v="2"/>
    <x v="2"/>
    <x v="0"/>
    <x v="0"/>
  </r>
  <r>
    <n v="61"/>
    <x v="0"/>
    <x v="15"/>
    <x v="0"/>
    <x v="0"/>
    <x v="3"/>
    <x v="0"/>
    <x v="0"/>
    <x v="0"/>
    <x v="0"/>
    <x v="2"/>
    <x v="2"/>
    <x v="3"/>
    <x v="4"/>
    <x v="12"/>
    <x v="24"/>
    <x v="7"/>
    <x v="0"/>
    <x v="2"/>
    <x v="2"/>
    <x v="0"/>
    <x v="0"/>
  </r>
  <r>
    <n v="61"/>
    <x v="0"/>
    <x v="16"/>
    <x v="0"/>
    <x v="0"/>
    <x v="3"/>
    <x v="0"/>
    <x v="0"/>
    <x v="0"/>
    <x v="0"/>
    <x v="2"/>
    <x v="2"/>
    <x v="3"/>
    <x v="4"/>
    <x v="12"/>
    <x v="23"/>
    <x v="7"/>
    <x v="0"/>
    <x v="2"/>
    <x v="2"/>
    <x v="0"/>
    <x v="0"/>
  </r>
  <r>
    <n v="61"/>
    <x v="0"/>
    <x v="17"/>
    <x v="0"/>
    <x v="0"/>
    <x v="1"/>
    <x v="0"/>
    <x v="0"/>
    <x v="0"/>
    <x v="0"/>
    <x v="2"/>
    <x v="2"/>
    <x v="3"/>
    <x v="4"/>
    <x v="12"/>
    <x v="18"/>
    <x v="7"/>
    <x v="0"/>
    <x v="2"/>
    <x v="2"/>
    <x v="0"/>
    <x v="0"/>
  </r>
  <r>
    <n v="61"/>
    <x v="0"/>
    <x v="18"/>
    <x v="0"/>
    <x v="0"/>
    <x v="4"/>
    <x v="0"/>
    <x v="0"/>
    <x v="0"/>
    <x v="0"/>
    <x v="2"/>
    <x v="2"/>
    <x v="3"/>
    <x v="4"/>
    <x v="12"/>
    <x v="18"/>
    <x v="7"/>
    <x v="0"/>
    <x v="2"/>
    <x v="2"/>
    <x v="0"/>
    <x v="0"/>
  </r>
  <r>
    <n v="61"/>
    <x v="0"/>
    <x v="19"/>
    <x v="0"/>
    <x v="0"/>
    <x v="3"/>
    <x v="0"/>
    <x v="0"/>
    <x v="0"/>
    <x v="0"/>
    <x v="2"/>
    <x v="3"/>
    <x v="3"/>
    <x v="6"/>
    <x v="12"/>
    <x v="15"/>
    <x v="6"/>
    <x v="0"/>
    <x v="2"/>
    <x v="2"/>
    <x v="0"/>
    <x v="0"/>
  </r>
  <r>
    <n v="61"/>
    <x v="0"/>
    <x v="20"/>
    <x v="0"/>
    <x v="0"/>
    <x v="2"/>
    <x v="0"/>
    <x v="0"/>
    <x v="0"/>
    <x v="0"/>
    <x v="2"/>
    <x v="3"/>
    <x v="3"/>
    <x v="6"/>
    <x v="13"/>
    <x v="20"/>
    <x v="6"/>
    <x v="0"/>
    <x v="2"/>
    <x v="2"/>
    <x v="0"/>
    <x v="0"/>
  </r>
  <r>
    <n v="61"/>
    <x v="0"/>
    <x v="21"/>
    <x v="0"/>
    <x v="0"/>
    <x v="0"/>
    <x v="0"/>
    <x v="0"/>
    <x v="0"/>
    <x v="0"/>
    <x v="2"/>
    <x v="3"/>
    <x v="3"/>
    <x v="6"/>
    <x v="13"/>
    <x v="21"/>
    <x v="6"/>
    <x v="0"/>
    <x v="2"/>
    <x v="2"/>
    <x v="0"/>
    <x v="0"/>
  </r>
  <r>
    <n v="61"/>
    <x v="0"/>
    <x v="22"/>
    <x v="0"/>
    <x v="0"/>
    <x v="2"/>
    <x v="0"/>
    <x v="0"/>
    <x v="0"/>
    <x v="0"/>
    <x v="2"/>
    <x v="3"/>
    <x v="3"/>
    <x v="6"/>
    <x v="13"/>
    <x v="16"/>
    <x v="6"/>
    <x v="0"/>
    <x v="2"/>
    <x v="2"/>
    <x v="0"/>
    <x v="0"/>
  </r>
  <r>
    <n v="61"/>
    <x v="0"/>
    <x v="23"/>
    <x v="0"/>
    <x v="0"/>
    <x v="2"/>
    <x v="0"/>
    <x v="0"/>
    <x v="0"/>
    <x v="0"/>
    <x v="2"/>
    <x v="3"/>
    <x v="3"/>
    <x v="6"/>
    <x v="14"/>
    <x v="17"/>
    <x v="6"/>
    <x v="0"/>
    <x v="2"/>
    <x v="2"/>
    <x v="0"/>
    <x v="0"/>
  </r>
  <r>
    <n v="61"/>
    <x v="0"/>
    <x v="24"/>
    <x v="0"/>
    <x v="0"/>
    <x v="4"/>
    <x v="0"/>
    <x v="0"/>
    <x v="0"/>
    <x v="0"/>
    <x v="2"/>
    <x v="3"/>
    <x v="3"/>
    <x v="6"/>
    <x v="13"/>
    <x v="24"/>
    <x v="6"/>
    <x v="0"/>
    <x v="2"/>
    <x v="2"/>
    <x v="0"/>
    <x v="0"/>
  </r>
  <r>
    <n v="61"/>
    <x v="0"/>
    <x v="25"/>
    <x v="0"/>
    <x v="0"/>
    <x v="0"/>
    <x v="0"/>
    <x v="0"/>
    <x v="0"/>
    <x v="0"/>
    <x v="2"/>
    <x v="3"/>
    <x v="3"/>
    <x v="6"/>
    <x v="12"/>
    <x v="20"/>
    <x v="6"/>
    <x v="0"/>
    <x v="2"/>
    <x v="2"/>
    <x v="0"/>
    <x v="0"/>
  </r>
  <r>
    <n v="61"/>
    <x v="0"/>
    <x v="26"/>
    <x v="0"/>
    <x v="0"/>
    <x v="4"/>
    <x v="0"/>
    <x v="0"/>
    <x v="0"/>
    <x v="0"/>
    <x v="2"/>
    <x v="3"/>
    <x v="3"/>
    <x v="6"/>
    <x v="13"/>
    <x v="16"/>
    <x v="6"/>
    <x v="0"/>
    <x v="2"/>
    <x v="2"/>
    <x v="0"/>
    <x v="0"/>
  </r>
  <r>
    <n v="61"/>
    <x v="1"/>
    <x v="0"/>
    <x v="0"/>
    <x v="0"/>
    <x v="3"/>
    <x v="0"/>
    <x v="0"/>
    <x v="0"/>
    <x v="0"/>
    <x v="1"/>
    <x v="4"/>
    <x v="3"/>
    <x v="2"/>
    <x v="7"/>
    <x v="22"/>
    <x v="4"/>
    <x v="0"/>
    <x v="2"/>
    <x v="2"/>
    <x v="0"/>
    <x v="0"/>
  </r>
  <r>
    <n v="61"/>
    <x v="1"/>
    <x v="1"/>
    <x v="0"/>
    <x v="0"/>
    <x v="2"/>
    <x v="0"/>
    <x v="0"/>
    <x v="0"/>
    <x v="0"/>
    <x v="1"/>
    <x v="4"/>
    <x v="3"/>
    <x v="2"/>
    <x v="10"/>
    <x v="7"/>
    <x v="4"/>
    <x v="0"/>
    <x v="2"/>
    <x v="2"/>
    <x v="0"/>
    <x v="0"/>
  </r>
  <r>
    <n v="61"/>
    <x v="1"/>
    <x v="2"/>
    <x v="0"/>
    <x v="0"/>
    <x v="1"/>
    <x v="0"/>
    <x v="0"/>
    <x v="0"/>
    <x v="0"/>
    <x v="1"/>
    <x v="4"/>
    <x v="3"/>
    <x v="2"/>
    <x v="6"/>
    <x v="22"/>
    <x v="4"/>
    <x v="1"/>
    <x v="2"/>
    <x v="2"/>
    <x v="0"/>
    <x v="0"/>
  </r>
  <r>
    <n v="61"/>
    <x v="1"/>
    <x v="3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n v="61"/>
    <x v="1"/>
    <x v="4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61"/>
    <x v="1"/>
    <x v="5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n v="61"/>
    <x v="1"/>
    <x v="6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61"/>
    <x v="1"/>
    <x v="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n v="61"/>
    <x v="1"/>
    <x v="8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61"/>
    <x v="1"/>
    <x v="9"/>
    <x v="0"/>
    <x v="0"/>
    <x v="0"/>
    <x v="0"/>
    <x v="0"/>
    <x v="0"/>
    <x v="0"/>
    <x v="1"/>
    <x v="4"/>
    <x v="3"/>
    <x v="2"/>
    <x v="6"/>
    <x v="22"/>
    <x v="4"/>
    <x v="3"/>
    <x v="2"/>
    <x v="2"/>
    <x v="0"/>
    <x v="0"/>
  </r>
  <r>
    <n v="61"/>
    <x v="1"/>
    <x v="10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61"/>
    <x v="1"/>
    <x v="11"/>
    <x v="0"/>
    <x v="0"/>
    <x v="0"/>
    <x v="0"/>
    <x v="0"/>
    <x v="0"/>
    <x v="0"/>
    <x v="1"/>
    <x v="4"/>
    <x v="3"/>
    <x v="2"/>
    <x v="11"/>
    <x v="22"/>
    <x v="4"/>
    <x v="0"/>
    <x v="2"/>
    <x v="2"/>
    <x v="0"/>
    <x v="0"/>
  </r>
  <r>
    <n v="61"/>
    <x v="1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61"/>
    <x v="1"/>
    <x v="13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61"/>
    <x v="1"/>
    <x v="14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n v="61"/>
    <x v="1"/>
    <x v="15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61"/>
    <x v="1"/>
    <x v="16"/>
    <x v="0"/>
    <x v="0"/>
    <x v="0"/>
    <x v="0"/>
    <x v="0"/>
    <x v="0"/>
    <x v="0"/>
    <x v="1"/>
    <x v="4"/>
    <x v="3"/>
    <x v="2"/>
    <x v="4"/>
    <x v="8"/>
    <x v="4"/>
    <x v="0"/>
    <x v="2"/>
    <x v="2"/>
    <x v="0"/>
    <x v="0"/>
  </r>
  <r>
    <n v="61"/>
    <x v="1"/>
    <x v="1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n v="61"/>
    <x v="1"/>
    <x v="18"/>
    <x v="0"/>
    <x v="0"/>
    <x v="3"/>
    <x v="0"/>
    <x v="0"/>
    <x v="0"/>
    <x v="0"/>
    <x v="1"/>
    <x v="4"/>
    <x v="3"/>
    <x v="2"/>
    <x v="8"/>
    <x v="11"/>
    <x v="5"/>
    <x v="3"/>
    <x v="2"/>
    <x v="2"/>
    <x v="0"/>
    <x v="0"/>
  </r>
  <r>
    <n v="61"/>
    <x v="1"/>
    <x v="19"/>
    <x v="0"/>
    <x v="0"/>
    <x v="1"/>
    <x v="0"/>
    <x v="0"/>
    <x v="0"/>
    <x v="0"/>
    <x v="1"/>
    <x v="4"/>
    <x v="3"/>
    <x v="2"/>
    <x v="8"/>
    <x v="5"/>
    <x v="4"/>
    <x v="2"/>
    <x v="2"/>
    <x v="2"/>
    <x v="0"/>
    <x v="0"/>
  </r>
  <r>
    <n v="61"/>
    <x v="1"/>
    <x v="20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61"/>
    <x v="1"/>
    <x v="21"/>
    <x v="0"/>
    <x v="0"/>
    <x v="1"/>
    <x v="0"/>
    <x v="0"/>
    <x v="0"/>
    <x v="0"/>
    <x v="1"/>
    <x v="4"/>
    <x v="3"/>
    <x v="2"/>
    <x v="8"/>
    <x v="11"/>
    <x v="5"/>
    <x v="0"/>
    <x v="2"/>
    <x v="2"/>
    <x v="0"/>
    <x v="0"/>
  </r>
  <r>
    <n v="61"/>
    <x v="1"/>
    <x v="22"/>
    <x v="0"/>
    <x v="0"/>
    <x v="3"/>
    <x v="0"/>
    <x v="0"/>
    <x v="0"/>
    <x v="0"/>
    <x v="1"/>
    <x v="4"/>
    <x v="3"/>
    <x v="2"/>
    <x v="5"/>
    <x v="3"/>
    <x v="4"/>
    <x v="4"/>
    <x v="2"/>
    <x v="2"/>
    <x v="0"/>
    <x v="0"/>
  </r>
  <r>
    <n v="61"/>
    <x v="1"/>
    <x v="23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61"/>
    <x v="1"/>
    <x v="24"/>
    <x v="0"/>
    <x v="0"/>
    <x v="3"/>
    <x v="0"/>
    <x v="0"/>
    <x v="0"/>
    <x v="0"/>
    <x v="1"/>
    <x v="4"/>
    <x v="3"/>
    <x v="2"/>
    <x v="11"/>
    <x v="22"/>
    <x v="4"/>
    <x v="0"/>
    <x v="2"/>
    <x v="2"/>
    <x v="0"/>
    <x v="0"/>
  </r>
  <r>
    <n v="61"/>
    <x v="2"/>
    <x v="0"/>
    <x v="0"/>
    <x v="0"/>
    <x v="0"/>
    <x v="0"/>
    <x v="0"/>
    <x v="0"/>
    <x v="0"/>
    <x v="0"/>
    <x v="0"/>
    <x v="3"/>
    <x v="14"/>
    <x v="1"/>
    <x v="1"/>
    <x v="2"/>
    <x v="0"/>
    <x v="3"/>
    <x v="5"/>
    <x v="0"/>
    <x v="0"/>
  </r>
  <r>
    <n v="61"/>
    <x v="2"/>
    <x v="1"/>
    <x v="0"/>
    <x v="0"/>
    <x v="2"/>
    <x v="0"/>
    <x v="0"/>
    <x v="0"/>
    <x v="0"/>
    <x v="0"/>
    <x v="0"/>
    <x v="3"/>
    <x v="14"/>
    <x v="0"/>
    <x v="1"/>
    <x v="3"/>
    <x v="0"/>
    <x v="3"/>
    <x v="5"/>
    <x v="0"/>
    <x v="0"/>
  </r>
  <r>
    <n v="61"/>
    <x v="2"/>
    <x v="2"/>
    <x v="0"/>
    <x v="0"/>
    <x v="0"/>
    <x v="0"/>
    <x v="0"/>
    <x v="0"/>
    <x v="0"/>
    <x v="0"/>
    <x v="0"/>
    <x v="3"/>
    <x v="14"/>
    <x v="0"/>
    <x v="0"/>
    <x v="2"/>
    <x v="0"/>
    <x v="3"/>
    <x v="5"/>
    <x v="0"/>
    <x v="0"/>
  </r>
  <r>
    <n v="61"/>
    <x v="2"/>
    <x v="3"/>
    <x v="0"/>
    <x v="0"/>
    <x v="1"/>
    <x v="0"/>
    <x v="0"/>
    <x v="0"/>
    <x v="0"/>
    <x v="0"/>
    <x v="0"/>
    <x v="3"/>
    <x v="14"/>
    <x v="0"/>
    <x v="1"/>
    <x v="0"/>
    <x v="0"/>
    <x v="3"/>
    <x v="5"/>
    <x v="0"/>
    <x v="0"/>
  </r>
  <r>
    <n v="61"/>
    <x v="2"/>
    <x v="4"/>
    <x v="0"/>
    <x v="0"/>
    <x v="3"/>
    <x v="0"/>
    <x v="0"/>
    <x v="0"/>
    <x v="0"/>
    <x v="0"/>
    <x v="0"/>
    <x v="3"/>
    <x v="14"/>
    <x v="0"/>
    <x v="1"/>
    <x v="3"/>
    <x v="0"/>
    <x v="3"/>
    <x v="5"/>
    <x v="0"/>
    <x v="0"/>
  </r>
  <r>
    <n v="61"/>
    <x v="2"/>
    <x v="5"/>
    <x v="0"/>
    <x v="0"/>
    <x v="0"/>
    <x v="0"/>
    <x v="0"/>
    <x v="0"/>
    <x v="0"/>
    <x v="0"/>
    <x v="1"/>
    <x v="3"/>
    <x v="12"/>
    <x v="1"/>
    <x v="1"/>
    <x v="2"/>
    <x v="0"/>
    <x v="3"/>
    <x v="5"/>
    <x v="0"/>
    <x v="0"/>
  </r>
  <r>
    <n v="61"/>
    <x v="2"/>
    <x v="6"/>
    <x v="0"/>
    <x v="0"/>
    <x v="1"/>
    <x v="0"/>
    <x v="0"/>
    <x v="0"/>
    <x v="0"/>
    <x v="0"/>
    <x v="1"/>
    <x v="3"/>
    <x v="12"/>
    <x v="3"/>
    <x v="1"/>
    <x v="10"/>
    <x v="0"/>
    <x v="3"/>
    <x v="5"/>
    <x v="0"/>
    <x v="0"/>
  </r>
  <r>
    <n v="61"/>
    <x v="2"/>
    <x v="7"/>
    <x v="0"/>
    <x v="0"/>
    <x v="0"/>
    <x v="0"/>
    <x v="0"/>
    <x v="0"/>
    <x v="0"/>
    <x v="0"/>
    <x v="1"/>
    <x v="3"/>
    <x v="12"/>
    <x v="0"/>
    <x v="1"/>
    <x v="3"/>
    <x v="0"/>
    <x v="3"/>
    <x v="5"/>
    <x v="0"/>
    <x v="0"/>
  </r>
  <r>
    <n v="61"/>
    <x v="2"/>
    <x v="8"/>
    <x v="0"/>
    <x v="0"/>
    <x v="1"/>
    <x v="0"/>
    <x v="0"/>
    <x v="0"/>
    <x v="0"/>
    <x v="0"/>
    <x v="1"/>
    <x v="3"/>
    <x v="12"/>
    <x v="0"/>
    <x v="0"/>
    <x v="0"/>
    <x v="0"/>
    <x v="3"/>
    <x v="5"/>
    <x v="0"/>
    <x v="0"/>
  </r>
  <r>
    <n v="61"/>
    <x v="2"/>
    <x v="9"/>
    <x v="0"/>
    <x v="0"/>
    <x v="4"/>
    <x v="0"/>
    <x v="0"/>
    <x v="0"/>
    <x v="0"/>
    <x v="0"/>
    <x v="1"/>
    <x v="3"/>
    <x v="12"/>
    <x v="3"/>
    <x v="0"/>
    <x v="10"/>
    <x v="0"/>
    <x v="3"/>
    <x v="5"/>
    <x v="0"/>
    <x v="0"/>
  </r>
  <r>
    <n v="61"/>
    <x v="2"/>
    <x v="10"/>
    <x v="0"/>
    <x v="0"/>
    <x v="3"/>
    <x v="0"/>
    <x v="0"/>
    <x v="0"/>
    <x v="0"/>
    <x v="0"/>
    <x v="1"/>
    <x v="3"/>
    <x v="12"/>
    <x v="18"/>
    <x v="1"/>
    <x v="10"/>
    <x v="0"/>
    <x v="3"/>
    <x v="5"/>
    <x v="0"/>
    <x v="0"/>
  </r>
  <r>
    <n v="61"/>
    <x v="2"/>
    <x v="11"/>
    <x v="0"/>
    <x v="0"/>
    <x v="3"/>
    <x v="0"/>
    <x v="0"/>
    <x v="0"/>
    <x v="0"/>
    <x v="0"/>
    <x v="2"/>
    <x v="3"/>
    <x v="15"/>
    <x v="1"/>
    <x v="1"/>
    <x v="2"/>
    <x v="0"/>
    <x v="3"/>
    <x v="7"/>
    <x v="0"/>
    <x v="0"/>
  </r>
  <r>
    <n v="61"/>
    <x v="2"/>
    <x v="12"/>
    <x v="0"/>
    <x v="0"/>
    <x v="3"/>
    <x v="0"/>
    <x v="0"/>
    <x v="0"/>
    <x v="0"/>
    <x v="0"/>
    <x v="2"/>
    <x v="3"/>
    <x v="15"/>
    <x v="0"/>
    <x v="1"/>
    <x v="0"/>
    <x v="0"/>
    <x v="3"/>
    <x v="7"/>
    <x v="0"/>
    <x v="0"/>
  </r>
  <r>
    <n v="61"/>
    <x v="2"/>
    <x v="13"/>
    <x v="0"/>
    <x v="0"/>
    <x v="4"/>
    <x v="0"/>
    <x v="0"/>
    <x v="0"/>
    <x v="0"/>
    <x v="0"/>
    <x v="2"/>
    <x v="3"/>
    <x v="15"/>
    <x v="16"/>
    <x v="1"/>
    <x v="10"/>
    <x v="0"/>
    <x v="3"/>
    <x v="7"/>
    <x v="0"/>
    <x v="0"/>
  </r>
  <r>
    <n v="61"/>
    <x v="2"/>
    <x v="14"/>
    <x v="0"/>
    <x v="0"/>
    <x v="0"/>
    <x v="0"/>
    <x v="0"/>
    <x v="0"/>
    <x v="0"/>
    <x v="0"/>
    <x v="2"/>
    <x v="3"/>
    <x v="15"/>
    <x v="0"/>
    <x v="1"/>
    <x v="3"/>
    <x v="0"/>
    <x v="3"/>
    <x v="7"/>
    <x v="0"/>
    <x v="0"/>
  </r>
  <r>
    <n v="61"/>
    <x v="2"/>
    <x v="15"/>
    <x v="0"/>
    <x v="0"/>
    <x v="2"/>
    <x v="0"/>
    <x v="0"/>
    <x v="0"/>
    <x v="0"/>
    <x v="0"/>
    <x v="2"/>
    <x v="3"/>
    <x v="15"/>
    <x v="0"/>
    <x v="0"/>
    <x v="0"/>
    <x v="0"/>
    <x v="3"/>
    <x v="7"/>
    <x v="0"/>
    <x v="0"/>
  </r>
  <r>
    <n v="61"/>
    <x v="2"/>
    <x v="16"/>
    <x v="0"/>
    <x v="0"/>
    <x v="4"/>
    <x v="0"/>
    <x v="0"/>
    <x v="0"/>
    <x v="0"/>
    <x v="0"/>
    <x v="2"/>
    <x v="3"/>
    <x v="15"/>
    <x v="3"/>
    <x v="0"/>
    <x v="10"/>
    <x v="0"/>
    <x v="3"/>
    <x v="7"/>
    <x v="0"/>
    <x v="0"/>
  </r>
  <r>
    <n v="61"/>
    <x v="2"/>
    <x v="17"/>
    <x v="0"/>
    <x v="0"/>
    <x v="3"/>
    <x v="0"/>
    <x v="0"/>
    <x v="0"/>
    <x v="0"/>
    <x v="0"/>
    <x v="3"/>
    <x v="3"/>
    <x v="15"/>
    <x v="1"/>
    <x v="1"/>
    <x v="2"/>
    <x v="0"/>
    <x v="3"/>
    <x v="8"/>
    <x v="0"/>
    <x v="0"/>
  </r>
  <r>
    <n v="61"/>
    <x v="2"/>
    <x v="18"/>
    <x v="0"/>
    <x v="0"/>
    <x v="1"/>
    <x v="0"/>
    <x v="0"/>
    <x v="0"/>
    <x v="0"/>
    <x v="0"/>
    <x v="3"/>
    <x v="3"/>
    <x v="15"/>
    <x v="0"/>
    <x v="1"/>
    <x v="3"/>
    <x v="0"/>
    <x v="3"/>
    <x v="8"/>
    <x v="0"/>
    <x v="0"/>
  </r>
  <r>
    <n v="61"/>
    <x v="2"/>
    <x v="19"/>
    <x v="0"/>
    <x v="0"/>
    <x v="3"/>
    <x v="0"/>
    <x v="0"/>
    <x v="0"/>
    <x v="0"/>
    <x v="0"/>
    <x v="3"/>
    <x v="3"/>
    <x v="15"/>
    <x v="0"/>
    <x v="0"/>
    <x v="2"/>
    <x v="0"/>
    <x v="3"/>
    <x v="8"/>
    <x v="0"/>
    <x v="0"/>
  </r>
  <r>
    <n v="61"/>
    <x v="2"/>
    <x v="20"/>
    <x v="0"/>
    <x v="0"/>
    <x v="4"/>
    <x v="0"/>
    <x v="0"/>
    <x v="0"/>
    <x v="0"/>
    <x v="0"/>
    <x v="3"/>
    <x v="3"/>
    <x v="15"/>
    <x v="0"/>
    <x v="0"/>
    <x v="2"/>
    <x v="0"/>
    <x v="3"/>
    <x v="8"/>
    <x v="0"/>
    <x v="0"/>
  </r>
  <r>
    <n v="61"/>
    <x v="2"/>
    <x v="21"/>
    <x v="0"/>
    <x v="0"/>
    <x v="4"/>
    <x v="0"/>
    <x v="0"/>
    <x v="0"/>
    <x v="0"/>
    <x v="0"/>
    <x v="3"/>
    <x v="3"/>
    <x v="15"/>
    <x v="0"/>
    <x v="0"/>
    <x v="0"/>
    <x v="0"/>
    <x v="3"/>
    <x v="8"/>
    <x v="0"/>
    <x v="0"/>
  </r>
  <r>
    <n v="61"/>
    <x v="2"/>
    <x v="22"/>
    <x v="0"/>
    <x v="0"/>
    <x v="0"/>
    <x v="0"/>
    <x v="0"/>
    <x v="0"/>
    <x v="0"/>
    <x v="0"/>
    <x v="3"/>
    <x v="3"/>
    <x v="15"/>
    <x v="0"/>
    <x v="1"/>
    <x v="2"/>
    <x v="0"/>
    <x v="3"/>
    <x v="8"/>
    <x v="0"/>
    <x v="0"/>
  </r>
  <r>
    <n v="61"/>
    <x v="3"/>
    <x v="0"/>
    <x v="0"/>
    <x v="0"/>
    <x v="2"/>
    <x v="0"/>
    <x v="0"/>
    <x v="0"/>
    <x v="0"/>
    <x v="1"/>
    <x v="4"/>
    <x v="3"/>
    <x v="2"/>
    <x v="6"/>
    <x v="22"/>
    <x v="4"/>
    <x v="0"/>
    <x v="2"/>
    <x v="2"/>
    <x v="0"/>
    <x v="0"/>
  </r>
  <r>
    <n v="61"/>
    <x v="3"/>
    <x v="1"/>
    <x v="0"/>
    <x v="0"/>
    <x v="4"/>
    <x v="0"/>
    <x v="0"/>
    <x v="0"/>
    <x v="0"/>
    <x v="1"/>
    <x v="4"/>
    <x v="3"/>
    <x v="2"/>
    <x v="9"/>
    <x v="14"/>
    <x v="4"/>
    <x v="2"/>
    <x v="2"/>
    <x v="2"/>
    <x v="0"/>
    <x v="0"/>
  </r>
  <r>
    <n v="61"/>
    <x v="3"/>
    <x v="2"/>
    <x v="0"/>
    <x v="0"/>
    <x v="0"/>
    <x v="0"/>
    <x v="0"/>
    <x v="0"/>
    <x v="0"/>
    <x v="1"/>
    <x v="4"/>
    <x v="3"/>
    <x v="2"/>
    <x v="6"/>
    <x v="22"/>
    <x v="5"/>
    <x v="0"/>
    <x v="2"/>
    <x v="2"/>
    <x v="0"/>
    <x v="0"/>
  </r>
  <r>
    <n v="61"/>
    <x v="3"/>
    <x v="3"/>
    <x v="0"/>
    <x v="0"/>
    <x v="3"/>
    <x v="0"/>
    <x v="0"/>
    <x v="0"/>
    <x v="0"/>
    <x v="1"/>
    <x v="4"/>
    <x v="3"/>
    <x v="2"/>
    <x v="8"/>
    <x v="11"/>
    <x v="4"/>
    <x v="3"/>
    <x v="2"/>
    <x v="2"/>
    <x v="0"/>
    <x v="0"/>
  </r>
  <r>
    <n v="61"/>
    <x v="3"/>
    <x v="4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n v="61"/>
    <x v="3"/>
    <x v="5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61"/>
    <x v="3"/>
    <x v="6"/>
    <x v="0"/>
    <x v="0"/>
    <x v="2"/>
    <x v="0"/>
    <x v="0"/>
    <x v="0"/>
    <x v="0"/>
    <x v="1"/>
    <x v="4"/>
    <x v="3"/>
    <x v="2"/>
    <x v="6"/>
    <x v="22"/>
    <x v="4"/>
    <x v="0"/>
    <x v="2"/>
    <x v="2"/>
    <x v="0"/>
    <x v="0"/>
  </r>
  <r>
    <n v="61"/>
    <x v="3"/>
    <x v="7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61"/>
    <x v="3"/>
    <x v="8"/>
    <x v="0"/>
    <x v="0"/>
    <x v="3"/>
    <x v="0"/>
    <x v="0"/>
    <x v="0"/>
    <x v="0"/>
    <x v="1"/>
    <x v="4"/>
    <x v="3"/>
    <x v="2"/>
    <x v="5"/>
    <x v="9"/>
    <x v="4"/>
    <x v="2"/>
    <x v="2"/>
    <x v="2"/>
    <x v="0"/>
    <x v="0"/>
  </r>
  <r>
    <n v="61"/>
    <x v="3"/>
    <x v="9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n v="61"/>
    <x v="3"/>
    <x v="10"/>
    <x v="0"/>
    <x v="0"/>
    <x v="0"/>
    <x v="0"/>
    <x v="0"/>
    <x v="0"/>
    <x v="0"/>
    <x v="1"/>
    <x v="4"/>
    <x v="3"/>
    <x v="2"/>
    <x v="7"/>
    <x v="22"/>
    <x v="4"/>
    <x v="1"/>
    <x v="2"/>
    <x v="2"/>
    <x v="0"/>
    <x v="0"/>
  </r>
  <r>
    <n v="61"/>
    <x v="3"/>
    <x v="11"/>
    <x v="0"/>
    <x v="0"/>
    <x v="1"/>
    <x v="0"/>
    <x v="0"/>
    <x v="0"/>
    <x v="0"/>
    <x v="1"/>
    <x v="4"/>
    <x v="3"/>
    <x v="2"/>
    <x v="11"/>
    <x v="22"/>
    <x v="4"/>
    <x v="3"/>
    <x v="2"/>
    <x v="2"/>
    <x v="0"/>
    <x v="0"/>
  </r>
  <r>
    <n v="61"/>
    <x v="3"/>
    <x v="12"/>
    <x v="0"/>
    <x v="0"/>
    <x v="0"/>
    <x v="0"/>
    <x v="0"/>
    <x v="0"/>
    <x v="0"/>
    <x v="1"/>
    <x v="4"/>
    <x v="3"/>
    <x v="2"/>
    <x v="9"/>
    <x v="6"/>
    <x v="4"/>
    <x v="0"/>
    <x v="2"/>
    <x v="2"/>
    <x v="0"/>
    <x v="0"/>
  </r>
  <r>
    <n v="61"/>
    <x v="3"/>
    <x v="13"/>
    <x v="0"/>
    <x v="0"/>
    <x v="0"/>
    <x v="0"/>
    <x v="0"/>
    <x v="0"/>
    <x v="0"/>
    <x v="1"/>
    <x v="4"/>
    <x v="3"/>
    <x v="2"/>
    <x v="8"/>
    <x v="11"/>
    <x v="4"/>
    <x v="2"/>
    <x v="2"/>
    <x v="2"/>
    <x v="0"/>
    <x v="0"/>
  </r>
  <r>
    <n v="61"/>
    <x v="3"/>
    <x v="14"/>
    <x v="0"/>
    <x v="0"/>
    <x v="4"/>
    <x v="0"/>
    <x v="0"/>
    <x v="0"/>
    <x v="0"/>
    <x v="1"/>
    <x v="4"/>
    <x v="3"/>
    <x v="2"/>
    <x v="7"/>
    <x v="22"/>
    <x v="4"/>
    <x v="0"/>
    <x v="2"/>
    <x v="2"/>
    <x v="0"/>
    <x v="0"/>
  </r>
  <r>
    <n v="61"/>
    <x v="3"/>
    <x v="15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61"/>
    <x v="3"/>
    <x v="16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61"/>
    <x v="3"/>
    <x v="17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n v="61"/>
    <x v="3"/>
    <x v="18"/>
    <x v="0"/>
    <x v="0"/>
    <x v="2"/>
    <x v="0"/>
    <x v="0"/>
    <x v="0"/>
    <x v="0"/>
    <x v="1"/>
    <x v="4"/>
    <x v="3"/>
    <x v="2"/>
    <x v="8"/>
    <x v="11"/>
    <x v="4"/>
    <x v="1"/>
    <x v="2"/>
    <x v="2"/>
    <x v="0"/>
    <x v="0"/>
  </r>
  <r>
    <n v="61"/>
    <x v="3"/>
    <x v="19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61"/>
    <x v="3"/>
    <x v="20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61"/>
    <x v="3"/>
    <x v="21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61"/>
    <x v="3"/>
    <x v="22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61"/>
    <x v="3"/>
    <x v="23"/>
    <x v="0"/>
    <x v="0"/>
    <x v="2"/>
    <x v="0"/>
    <x v="0"/>
    <x v="0"/>
    <x v="0"/>
    <x v="1"/>
    <x v="4"/>
    <x v="3"/>
    <x v="2"/>
    <x v="7"/>
    <x v="22"/>
    <x v="4"/>
    <x v="1"/>
    <x v="2"/>
    <x v="2"/>
    <x v="0"/>
    <x v="0"/>
  </r>
  <r>
    <n v="61"/>
    <x v="3"/>
    <x v="24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61"/>
    <x v="3"/>
    <x v="25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2"/>
    <x v="0"/>
    <x v="0"/>
    <x v="0"/>
    <x v="0"/>
    <x v="0"/>
    <x v="0"/>
    <x v="0"/>
    <x v="0"/>
    <x v="0"/>
    <x v="2"/>
    <x v="0"/>
    <x v="3"/>
    <x v="4"/>
    <x v="12"/>
    <x v="15"/>
    <x v="6"/>
    <x v="0"/>
    <x v="2"/>
    <x v="2"/>
    <x v="0"/>
    <x v="0"/>
  </r>
  <r>
    <n v="62"/>
    <x v="0"/>
    <x v="1"/>
    <x v="0"/>
    <x v="0"/>
    <x v="1"/>
    <x v="0"/>
    <x v="0"/>
    <x v="0"/>
    <x v="0"/>
    <x v="2"/>
    <x v="0"/>
    <x v="3"/>
    <x v="4"/>
    <x v="13"/>
    <x v="21"/>
    <x v="6"/>
    <x v="0"/>
    <x v="2"/>
    <x v="2"/>
    <x v="0"/>
    <x v="0"/>
  </r>
  <r>
    <n v="62"/>
    <x v="0"/>
    <x v="2"/>
    <x v="0"/>
    <x v="0"/>
    <x v="2"/>
    <x v="0"/>
    <x v="0"/>
    <x v="0"/>
    <x v="0"/>
    <x v="2"/>
    <x v="0"/>
    <x v="3"/>
    <x v="4"/>
    <x v="13"/>
    <x v="20"/>
    <x v="6"/>
    <x v="0"/>
    <x v="2"/>
    <x v="2"/>
    <x v="0"/>
    <x v="0"/>
  </r>
  <r>
    <n v="62"/>
    <x v="0"/>
    <x v="3"/>
    <x v="0"/>
    <x v="0"/>
    <x v="4"/>
    <x v="0"/>
    <x v="0"/>
    <x v="0"/>
    <x v="0"/>
    <x v="2"/>
    <x v="0"/>
    <x v="3"/>
    <x v="4"/>
    <x v="13"/>
    <x v="19"/>
    <x v="6"/>
    <x v="0"/>
    <x v="2"/>
    <x v="2"/>
    <x v="0"/>
    <x v="0"/>
  </r>
  <r>
    <n v="62"/>
    <x v="0"/>
    <x v="4"/>
    <x v="0"/>
    <x v="0"/>
    <x v="4"/>
    <x v="0"/>
    <x v="0"/>
    <x v="0"/>
    <x v="0"/>
    <x v="2"/>
    <x v="0"/>
    <x v="3"/>
    <x v="4"/>
    <x v="13"/>
    <x v="20"/>
    <x v="6"/>
    <x v="0"/>
    <x v="2"/>
    <x v="2"/>
    <x v="0"/>
    <x v="0"/>
  </r>
  <r>
    <n v="62"/>
    <x v="0"/>
    <x v="5"/>
    <x v="0"/>
    <x v="0"/>
    <x v="2"/>
    <x v="0"/>
    <x v="0"/>
    <x v="0"/>
    <x v="0"/>
    <x v="2"/>
    <x v="0"/>
    <x v="3"/>
    <x v="4"/>
    <x v="13"/>
    <x v="21"/>
    <x v="6"/>
    <x v="0"/>
    <x v="2"/>
    <x v="2"/>
    <x v="0"/>
    <x v="0"/>
  </r>
  <r>
    <n v="62"/>
    <x v="0"/>
    <x v="6"/>
    <x v="0"/>
    <x v="0"/>
    <x v="3"/>
    <x v="0"/>
    <x v="0"/>
    <x v="0"/>
    <x v="0"/>
    <x v="2"/>
    <x v="0"/>
    <x v="3"/>
    <x v="4"/>
    <x v="14"/>
    <x v="17"/>
    <x v="6"/>
    <x v="0"/>
    <x v="2"/>
    <x v="2"/>
    <x v="0"/>
    <x v="0"/>
  </r>
  <r>
    <n v="62"/>
    <x v="0"/>
    <x v="7"/>
    <x v="0"/>
    <x v="0"/>
    <x v="3"/>
    <x v="0"/>
    <x v="0"/>
    <x v="0"/>
    <x v="0"/>
    <x v="2"/>
    <x v="0"/>
    <x v="3"/>
    <x v="4"/>
    <x v="13"/>
    <x v="16"/>
    <x v="6"/>
    <x v="0"/>
    <x v="2"/>
    <x v="2"/>
    <x v="0"/>
    <x v="0"/>
  </r>
  <r>
    <n v="62"/>
    <x v="0"/>
    <x v="8"/>
    <x v="0"/>
    <x v="0"/>
    <x v="0"/>
    <x v="0"/>
    <x v="0"/>
    <x v="0"/>
    <x v="0"/>
    <x v="2"/>
    <x v="1"/>
    <x v="3"/>
    <x v="5"/>
    <x v="13"/>
    <x v="16"/>
    <x v="6"/>
    <x v="0"/>
    <x v="2"/>
    <x v="2"/>
    <x v="0"/>
    <x v="0"/>
  </r>
  <r>
    <n v="62"/>
    <x v="0"/>
    <x v="9"/>
    <x v="0"/>
    <x v="0"/>
    <x v="2"/>
    <x v="0"/>
    <x v="0"/>
    <x v="0"/>
    <x v="0"/>
    <x v="2"/>
    <x v="1"/>
    <x v="3"/>
    <x v="5"/>
    <x v="13"/>
    <x v="24"/>
    <x v="6"/>
    <x v="0"/>
    <x v="2"/>
    <x v="2"/>
    <x v="0"/>
    <x v="0"/>
  </r>
  <r>
    <n v="62"/>
    <x v="0"/>
    <x v="10"/>
    <x v="0"/>
    <x v="0"/>
    <x v="2"/>
    <x v="0"/>
    <x v="0"/>
    <x v="0"/>
    <x v="0"/>
    <x v="2"/>
    <x v="1"/>
    <x v="3"/>
    <x v="5"/>
    <x v="14"/>
    <x v="17"/>
    <x v="6"/>
    <x v="0"/>
    <x v="2"/>
    <x v="2"/>
    <x v="0"/>
    <x v="0"/>
  </r>
  <r>
    <n v="62"/>
    <x v="0"/>
    <x v="11"/>
    <x v="0"/>
    <x v="0"/>
    <x v="3"/>
    <x v="0"/>
    <x v="0"/>
    <x v="0"/>
    <x v="0"/>
    <x v="2"/>
    <x v="1"/>
    <x v="3"/>
    <x v="5"/>
    <x v="14"/>
    <x v="17"/>
    <x v="6"/>
    <x v="0"/>
    <x v="2"/>
    <x v="2"/>
    <x v="0"/>
    <x v="0"/>
  </r>
  <r>
    <n v="62"/>
    <x v="0"/>
    <x v="12"/>
    <x v="0"/>
    <x v="0"/>
    <x v="1"/>
    <x v="0"/>
    <x v="0"/>
    <x v="0"/>
    <x v="0"/>
    <x v="2"/>
    <x v="1"/>
    <x v="3"/>
    <x v="5"/>
    <x v="12"/>
    <x v="18"/>
    <x v="6"/>
    <x v="0"/>
    <x v="2"/>
    <x v="2"/>
    <x v="0"/>
    <x v="0"/>
  </r>
  <r>
    <n v="62"/>
    <x v="0"/>
    <x v="13"/>
    <x v="0"/>
    <x v="0"/>
    <x v="4"/>
    <x v="0"/>
    <x v="0"/>
    <x v="0"/>
    <x v="0"/>
    <x v="2"/>
    <x v="1"/>
    <x v="3"/>
    <x v="5"/>
    <x v="13"/>
    <x v="20"/>
    <x v="6"/>
    <x v="0"/>
    <x v="2"/>
    <x v="2"/>
    <x v="0"/>
    <x v="0"/>
  </r>
  <r>
    <n v="62"/>
    <x v="0"/>
    <x v="14"/>
    <x v="0"/>
    <x v="0"/>
    <x v="0"/>
    <x v="0"/>
    <x v="0"/>
    <x v="0"/>
    <x v="0"/>
    <x v="2"/>
    <x v="2"/>
    <x v="3"/>
    <x v="6"/>
    <x v="12"/>
    <x v="15"/>
    <x v="7"/>
    <x v="0"/>
    <x v="2"/>
    <x v="2"/>
    <x v="0"/>
    <x v="0"/>
  </r>
  <r>
    <n v="62"/>
    <x v="0"/>
    <x v="15"/>
    <x v="0"/>
    <x v="0"/>
    <x v="4"/>
    <x v="0"/>
    <x v="0"/>
    <x v="0"/>
    <x v="0"/>
    <x v="2"/>
    <x v="2"/>
    <x v="3"/>
    <x v="6"/>
    <x v="12"/>
    <x v="21"/>
    <x v="7"/>
    <x v="0"/>
    <x v="2"/>
    <x v="2"/>
    <x v="0"/>
    <x v="0"/>
  </r>
  <r>
    <n v="62"/>
    <x v="0"/>
    <x v="16"/>
    <x v="0"/>
    <x v="0"/>
    <x v="0"/>
    <x v="0"/>
    <x v="0"/>
    <x v="0"/>
    <x v="0"/>
    <x v="2"/>
    <x v="2"/>
    <x v="3"/>
    <x v="6"/>
    <x v="13"/>
    <x v="21"/>
    <x v="7"/>
    <x v="0"/>
    <x v="2"/>
    <x v="2"/>
    <x v="0"/>
    <x v="0"/>
  </r>
  <r>
    <n v="62"/>
    <x v="0"/>
    <x v="17"/>
    <x v="0"/>
    <x v="0"/>
    <x v="4"/>
    <x v="0"/>
    <x v="0"/>
    <x v="0"/>
    <x v="0"/>
    <x v="2"/>
    <x v="2"/>
    <x v="3"/>
    <x v="6"/>
    <x v="14"/>
    <x v="17"/>
    <x v="7"/>
    <x v="0"/>
    <x v="2"/>
    <x v="2"/>
    <x v="0"/>
    <x v="0"/>
  </r>
  <r>
    <n v="62"/>
    <x v="0"/>
    <x v="18"/>
    <x v="0"/>
    <x v="0"/>
    <x v="3"/>
    <x v="0"/>
    <x v="0"/>
    <x v="0"/>
    <x v="0"/>
    <x v="2"/>
    <x v="2"/>
    <x v="3"/>
    <x v="6"/>
    <x v="12"/>
    <x v="18"/>
    <x v="7"/>
    <x v="0"/>
    <x v="2"/>
    <x v="2"/>
    <x v="0"/>
    <x v="0"/>
  </r>
  <r>
    <n v="62"/>
    <x v="0"/>
    <x v="19"/>
    <x v="0"/>
    <x v="0"/>
    <x v="1"/>
    <x v="0"/>
    <x v="0"/>
    <x v="0"/>
    <x v="0"/>
    <x v="2"/>
    <x v="2"/>
    <x v="3"/>
    <x v="6"/>
    <x v="12"/>
    <x v="19"/>
    <x v="7"/>
    <x v="0"/>
    <x v="2"/>
    <x v="2"/>
    <x v="0"/>
    <x v="0"/>
  </r>
  <r>
    <n v="62"/>
    <x v="0"/>
    <x v="20"/>
    <x v="0"/>
    <x v="0"/>
    <x v="3"/>
    <x v="0"/>
    <x v="0"/>
    <x v="0"/>
    <x v="0"/>
    <x v="2"/>
    <x v="2"/>
    <x v="3"/>
    <x v="6"/>
    <x v="12"/>
    <x v="20"/>
    <x v="7"/>
    <x v="0"/>
    <x v="2"/>
    <x v="2"/>
    <x v="0"/>
    <x v="0"/>
  </r>
  <r>
    <n v="62"/>
    <x v="0"/>
    <x v="21"/>
    <x v="0"/>
    <x v="0"/>
    <x v="3"/>
    <x v="0"/>
    <x v="0"/>
    <x v="0"/>
    <x v="0"/>
    <x v="2"/>
    <x v="3"/>
    <x v="3"/>
    <x v="3"/>
    <x v="13"/>
    <x v="21"/>
    <x v="6"/>
    <x v="0"/>
    <x v="2"/>
    <x v="2"/>
    <x v="0"/>
    <x v="0"/>
  </r>
  <r>
    <n v="62"/>
    <x v="0"/>
    <x v="22"/>
    <x v="0"/>
    <x v="0"/>
    <x v="1"/>
    <x v="0"/>
    <x v="0"/>
    <x v="0"/>
    <x v="0"/>
    <x v="2"/>
    <x v="3"/>
    <x v="3"/>
    <x v="3"/>
    <x v="12"/>
    <x v="18"/>
    <x v="6"/>
    <x v="0"/>
    <x v="2"/>
    <x v="2"/>
    <x v="0"/>
    <x v="0"/>
  </r>
  <r>
    <n v="62"/>
    <x v="0"/>
    <x v="23"/>
    <x v="0"/>
    <x v="0"/>
    <x v="4"/>
    <x v="0"/>
    <x v="0"/>
    <x v="0"/>
    <x v="0"/>
    <x v="2"/>
    <x v="3"/>
    <x v="3"/>
    <x v="3"/>
    <x v="13"/>
    <x v="21"/>
    <x v="6"/>
    <x v="0"/>
    <x v="2"/>
    <x v="2"/>
    <x v="0"/>
    <x v="0"/>
  </r>
  <r>
    <n v="62"/>
    <x v="0"/>
    <x v="24"/>
    <x v="0"/>
    <x v="0"/>
    <x v="2"/>
    <x v="0"/>
    <x v="0"/>
    <x v="0"/>
    <x v="0"/>
    <x v="2"/>
    <x v="3"/>
    <x v="3"/>
    <x v="3"/>
    <x v="12"/>
    <x v="15"/>
    <x v="6"/>
    <x v="0"/>
    <x v="2"/>
    <x v="2"/>
    <x v="0"/>
    <x v="0"/>
  </r>
  <r>
    <n v="62"/>
    <x v="0"/>
    <x v="25"/>
    <x v="0"/>
    <x v="0"/>
    <x v="2"/>
    <x v="0"/>
    <x v="0"/>
    <x v="0"/>
    <x v="0"/>
    <x v="2"/>
    <x v="3"/>
    <x v="3"/>
    <x v="3"/>
    <x v="13"/>
    <x v="20"/>
    <x v="6"/>
    <x v="0"/>
    <x v="2"/>
    <x v="2"/>
    <x v="0"/>
    <x v="0"/>
  </r>
  <r>
    <n v="62"/>
    <x v="0"/>
    <x v="26"/>
    <x v="0"/>
    <x v="0"/>
    <x v="1"/>
    <x v="0"/>
    <x v="0"/>
    <x v="0"/>
    <x v="0"/>
    <x v="2"/>
    <x v="3"/>
    <x v="3"/>
    <x v="3"/>
    <x v="13"/>
    <x v="19"/>
    <x v="6"/>
    <x v="0"/>
    <x v="2"/>
    <x v="2"/>
    <x v="0"/>
    <x v="0"/>
  </r>
  <r>
    <n v="62"/>
    <x v="1"/>
    <x v="0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62"/>
    <x v="1"/>
    <x v="1"/>
    <x v="0"/>
    <x v="0"/>
    <x v="2"/>
    <x v="0"/>
    <x v="0"/>
    <x v="0"/>
    <x v="0"/>
    <x v="1"/>
    <x v="4"/>
    <x v="3"/>
    <x v="2"/>
    <x v="8"/>
    <x v="11"/>
    <x v="4"/>
    <x v="0"/>
    <x v="2"/>
    <x v="2"/>
    <x v="0"/>
    <x v="0"/>
  </r>
  <r>
    <n v="62"/>
    <x v="1"/>
    <x v="2"/>
    <x v="0"/>
    <x v="0"/>
    <x v="4"/>
    <x v="0"/>
    <x v="0"/>
    <x v="0"/>
    <x v="0"/>
    <x v="1"/>
    <x v="4"/>
    <x v="3"/>
    <x v="2"/>
    <x v="9"/>
    <x v="22"/>
    <x v="4"/>
    <x v="0"/>
    <x v="2"/>
    <x v="2"/>
    <x v="0"/>
    <x v="0"/>
  </r>
  <r>
    <n v="62"/>
    <x v="1"/>
    <x v="3"/>
    <x v="0"/>
    <x v="0"/>
    <x v="2"/>
    <x v="0"/>
    <x v="0"/>
    <x v="0"/>
    <x v="0"/>
    <x v="1"/>
    <x v="4"/>
    <x v="3"/>
    <x v="2"/>
    <x v="8"/>
    <x v="11"/>
    <x v="4"/>
    <x v="0"/>
    <x v="2"/>
    <x v="2"/>
    <x v="0"/>
    <x v="0"/>
  </r>
  <r>
    <n v="62"/>
    <x v="1"/>
    <x v="4"/>
    <x v="0"/>
    <x v="0"/>
    <x v="1"/>
    <x v="0"/>
    <x v="0"/>
    <x v="0"/>
    <x v="0"/>
    <x v="1"/>
    <x v="4"/>
    <x v="3"/>
    <x v="2"/>
    <x v="7"/>
    <x v="22"/>
    <x v="4"/>
    <x v="0"/>
    <x v="2"/>
    <x v="2"/>
    <x v="0"/>
    <x v="0"/>
  </r>
  <r>
    <n v="62"/>
    <x v="1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n v="62"/>
    <x v="1"/>
    <x v="6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n v="62"/>
    <x v="1"/>
    <x v="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n v="62"/>
    <x v="1"/>
    <x v="8"/>
    <x v="0"/>
    <x v="0"/>
    <x v="1"/>
    <x v="0"/>
    <x v="0"/>
    <x v="0"/>
    <x v="0"/>
    <x v="1"/>
    <x v="4"/>
    <x v="3"/>
    <x v="2"/>
    <x v="9"/>
    <x v="6"/>
    <x v="4"/>
    <x v="0"/>
    <x v="2"/>
    <x v="2"/>
    <x v="0"/>
    <x v="0"/>
  </r>
  <r>
    <n v="62"/>
    <x v="1"/>
    <x v="9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n v="62"/>
    <x v="1"/>
    <x v="10"/>
    <x v="0"/>
    <x v="0"/>
    <x v="0"/>
    <x v="0"/>
    <x v="0"/>
    <x v="0"/>
    <x v="0"/>
    <x v="1"/>
    <x v="4"/>
    <x v="3"/>
    <x v="2"/>
    <x v="7"/>
    <x v="22"/>
    <x v="4"/>
    <x v="1"/>
    <x v="2"/>
    <x v="2"/>
    <x v="0"/>
    <x v="0"/>
  </r>
  <r>
    <n v="62"/>
    <x v="1"/>
    <x v="11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62"/>
    <x v="1"/>
    <x v="12"/>
    <x v="0"/>
    <x v="0"/>
    <x v="3"/>
    <x v="0"/>
    <x v="0"/>
    <x v="0"/>
    <x v="0"/>
    <x v="1"/>
    <x v="4"/>
    <x v="3"/>
    <x v="2"/>
    <x v="10"/>
    <x v="7"/>
    <x v="4"/>
    <x v="0"/>
    <x v="2"/>
    <x v="2"/>
    <x v="0"/>
    <x v="0"/>
  </r>
  <r>
    <n v="62"/>
    <x v="1"/>
    <x v="13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n v="62"/>
    <x v="1"/>
    <x v="14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62"/>
    <x v="1"/>
    <x v="15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n v="62"/>
    <x v="1"/>
    <x v="16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62"/>
    <x v="1"/>
    <x v="17"/>
    <x v="0"/>
    <x v="0"/>
    <x v="3"/>
    <x v="0"/>
    <x v="0"/>
    <x v="0"/>
    <x v="0"/>
    <x v="1"/>
    <x v="4"/>
    <x v="3"/>
    <x v="2"/>
    <x v="10"/>
    <x v="7"/>
    <x v="5"/>
    <x v="1"/>
    <x v="2"/>
    <x v="2"/>
    <x v="0"/>
    <x v="0"/>
  </r>
  <r>
    <n v="62"/>
    <x v="1"/>
    <x v="18"/>
    <x v="0"/>
    <x v="0"/>
    <x v="3"/>
    <x v="0"/>
    <x v="0"/>
    <x v="0"/>
    <x v="0"/>
    <x v="1"/>
    <x v="4"/>
    <x v="3"/>
    <x v="2"/>
    <x v="6"/>
    <x v="22"/>
    <x v="4"/>
    <x v="4"/>
    <x v="2"/>
    <x v="2"/>
    <x v="0"/>
    <x v="0"/>
  </r>
  <r>
    <n v="62"/>
    <x v="1"/>
    <x v="19"/>
    <x v="0"/>
    <x v="0"/>
    <x v="1"/>
    <x v="0"/>
    <x v="0"/>
    <x v="0"/>
    <x v="0"/>
    <x v="1"/>
    <x v="4"/>
    <x v="3"/>
    <x v="2"/>
    <x v="11"/>
    <x v="22"/>
    <x v="4"/>
    <x v="0"/>
    <x v="2"/>
    <x v="2"/>
    <x v="0"/>
    <x v="0"/>
  </r>
  <r>
    <n v="62"/>
    <x v="1"/>
    <x v="20"/>
    <x v="0"/>
    <x v="0"/>
    <x v="2"/>
    <x v="0"/>
    <x v="0"/>
    <x v="0"/>
    <x v="0"/>
    <x v="1"/>
    <x v="4"/>
    <x v="3"/>
    <x v="2"/>
    <x v="6"/>
    <x v="22"/>
    <x v="4"/>
    <x v="4"/>
    <x v="2"/>
    <x v="2"/>
    <x v="0"/>
    <x v="0"/>
  </r>
  <r>
    <n v="62"/>
    <x v="1"/>
    <x v="21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62"/>
    <x v="1"/>
    <x v="22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62"/>
    <x v="1"/>
    <x v="23"/>
    <x v="0"/>
    <x v="0"/>
    <x v="2"/>
    <x v="0"/>
    <x v="0"/>
    <x v="0"/>
    <x v="0"/>
    <x v="1"/>
    <x v="4"/>
    <x v="3"/>
    <x v="2"/>
    <x v="6"/>
    <x v="22"/>
    <x v="4"/>
    <x v="0"/>
    <x v="2"/>
    <x v="2"/>
    <x v="0"/>
    <x v="0"/>
  </r>
  <r>
    <n v="62"/>
    <x v="1"/>
    <x v="24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62"/>
    <x v="1"/>
    <x v="25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62"/>
    <x v="2"/>
    <x v="0"/>
    <x v="0"/>
    <x v="0"/>
    <x v="3"/>
    <x v="0"/>
    <x v="0"/>
    <x v="0"/>
    <x v="0"/>
    <x v="0"/>
    <x v="0"/>
    <x v="0"/>
    <x v="15"/>
    <x v="1"/>
    <x v="1"/>
    <x v="2"/>
    <x v="0"/>
    <x v="6"/>
    <x v="0"/>
    <x v="0"/>
    <x v="0"/>
  </r>
  <r>
    <n v="62"/>
    <x v="2"/>
    <x v="1"/>
    <x v="0"/>
    <x v="0"/>
    <x v="3"/>
    <x v="0"/>
    <x v="0"/>
    <x v="0"/>
    <x v="0"/>
    <x v="0"/>
    <x v="0"/>
    <x v="0"/>
    <x v="15"/>
    <x v="0"/>
    <x v="0"/>
    <x v="0"/>
    <x v="0"/>
    <x v="6"/>
    <x v="0"/>
    <x v="0"/>
    <x v="0"/>
  </r>
  <r>
    <n v="62"/>
    <x v="2"/>
    <x v="2"/>
    <x v="0"/>
    <x v="0"/>
    <x v="2"/>
    <x v="0"/>
    <x v="0"/>
    <x v="0"/>
    <x v="0"/>
    <x v="0"/>
    <x v="0"/>
    <x v="0"/>
    <x v="15"/>
    <x v="0"/>
    <x v="1"/>
    <x v="0"/>
    <x v="0"/>
    <x v="6"/>
    <x v="0"/>
    <x v="0"/>
    <x v="0"/>
  </r>
  <r>
    <n v="62"/>
    <x v="2"/>
    <x v="3"/>
    <x v="0"/>
    <x v="0"/>
    <x v="2"/>
    <x v="0"/>
    <x v="0"/>
    <x v="0"/>
    <x v="0"/>
    <x v="0"/>
    <x v="0"/>
    <x v="0"/>
    <x v="15"/>
    <x v="0"/>
    <x v="1"/>
    <x v="3"/>
    <x v="0"/>
    <x v="6"/>
    <x v="0"/>
    <x v="0"/>
    <x v="0"/>
  </r>
  <r>
    <n v="62"/>
    <x v="2"/>
    <x v="4"/>
    <x v="0"/>
    <x v="0"/>
    <x v="4"/>
    <x v="0"/>
    <x v="0"/>
    <x v="0"/>
    <x v="0"/>
    <x v="0"/>
    <x v="0"/>
    <x v="0"/>
    <x v="15"/>
    <x v="0"/>
    <x v="0"/>
    <x v="0"/>
    <x v="0"/>
    <x v="6"/>
    <x v="0"/>
    <x v="0"/>
    <x v="0"/>
  </r>
  <r>
    <n v="62"/>
    <x v="2"/>
    <x v="5"/>
    <x v="0"/>
    <x v="0"/>
    <x v="0"/>
    <x v="0"/>
    <x v="0"/>
    <x v="0"/>
    <x v="0"/>
    <x v="0"/>
    <x v="0"/>
    <x v="0"/>
    <x v="15"/>
    <x v="18"/>
    <x v="1"/>
    <x v="10"/>
    <x v="0"/>
    <x v="6"/>
    <x v="0"/>
    <x v="0"/>
    <x v="0"/>
  </r>
  <r>
    <n v="62"/>
    <x v="2"/>
    <x v="6"/>
    <x v="0"/>
    <x v="0"/>
    <x v="4"/>
    <x v="0"/>
    <x v="0"/>
    <x v="0"/>
    <x v="0"/>
    <x v="0"/>
    <x v="1"/>
    <x v="2"/>
    <x v="1"/>
    <x v="1"/>
    <x v="1"/>
    <x v="2"/>
    <x v="0"/>
    <x v="0"/>
    <x v="1"/>
    <x v="0"/>
    <x v="0"/>
  </r>
  <r>
    <n v="62"/>
    <x v="2"/>
    <x v="7"/>
    <x v="0"/>
    <x v="0"/>
    <x v="1"/>
    <x v="0"/>
    <x v="0"/>
    <x v="0"/>
    <x v="0"/>
    <x v="0"/>
    <x v="1"/>
    <x v="2"/>
    <x v="1"/>
    <x v="0"/>
    <x v="1"/>
    <x v="3"/>
    <x v="0"/>
    <x v="0"/>
    <x v="1"/>
    <x v="0"/>
    <x v="0"/>
  </r>
  <r>
    <n v="62"/>
    <x v="2"/>
    <x v="8"/>
    <x v="0"/>
    <x v="0"/>
    <x v="4"/>
    <x v="0"/>
    <x v="0"/>
    <x v="0"/>
    <x v="0"/>
    <x v="0"/>
    <x v="1"/>
    <x v="2"/>
    <x v="1"/>
    <x v="0"/>
    <x v="0"/>
    <x v="1"/>
    <x v="0"/>
    <x v="0"/>
    <x v="1"/>
    <x v="0"/>
    <x v="0"/>
  </r>
  <r>
    <n v="62"/>
    <x v="2"/>
    <x v="9"/>
    <x v="0"/>
    <x v="0"/>
    <x v="4"/>
    <x v="0"/>
    <x v="0"/>
    <x v="0"/>
    <x v="0"/>
    <x v="0"/>
    <x v="1"/>
    <x v="2"/>
    <x v="1"/>
    <x v="0"/>
    <x v="0"/>
    <x v="2"/>
    <x v="0"/>
    <x v="0"/>
    <x v="1"/>
    <x v="0"/>
    <x v="0"/>
  </r>
  <r>
    <n v="62"/>
    <x v="2"/>
    <x v="10"/>
    <x v="0"/>
    <x v="0"/>
    <x v="0"/>
    <x v="0"/>
    <x v="0"/>
    <x v="0"/>
    <x v="0"/>
    <x v="0"/>
    <x v="1"/>
    <x v="2"/>
    <x v="1"/>
    <x v="0"/>
    <x v="0"/>
    <x v="2"/>
    <x v="0"/>
    <x v="0"/>
    <x v="1"/>
    <x v="0"/>
    <x v="0"/>
  </r>
  <r>
    <n v="62"/>
    <x v="2"/>
    <x v="11"/>
    <x v="0"/>
    <x v="0"/>
    <x v="1"/>
    <x v="0"/>
    <x v="0"/>
    <x v="0"/>
    <x v="0"/>
    <x v="0"/>
    <x v="1"/>
    <x v="2"/>
    <x v="1"/>
    <x v="3"/>
    <x v="1"/>
    <x v="2"/>
    <x v="0"/>
    <x v="0"/>
    <x v="1"/>
    <x v="0"/>
    <x v="0"/>
  </r>
  <r>
    <n v="62"/>
    <x v="2"/>
    <x v="12"/>
    <x v="0"/>
    <x v="0"/>
    <x v="2"/>
    <x v="0"/>
    <x v="0"/>
    <x v="0"/>
    <x v="0"/>
    <x v="0"/>
    <x v="1"/>
    <x v="2"/>
    <x v="1"/>
    <x v="0"/>
    <x v="0"/>
    <x v="0"/>
    <x v="0"/>
    <x v="0"/>
    <x v="1"/>
    <x v="0"/>
    <x v="0"/>
  </r>
  <r>
    <n v="62"/>
    <x v="2"/>
    <x v="13"/>
    <x v="0"/>
    <x v="0"/>
    <x v="1"/>
    <x v="0"/>
    <x v="0"/>
    <x v="0"/>
    <x v="0"/>
    <x v="0"/>
    <x v="2"/>
    <x v="2"/>
    <x v="1"/>
    <x v="1"/>
    <x v="1"/>
    <x v="2"/>
    <x v="0"/>
    <x v="1"/>
    <x v="0"/>
    <x v="0"/>
    <x v="0"/>
  </r>
  <r>
    <n v="62"/>
    <x v="2"/>
    <x v="14"/>
    <x v="0"/>
    <x v="0"/>
    <x v="0"/>
    <x v="0"/>
    <x v="0"/>
    <x v="0"/>
    <x v="0"/>
    <x v="0"/>
    <x v="2"/>
    <x v="2"/>
    <x v="1"/>
    <x v="0"/>
    <x v="0"/>
    <x v="0"/>
    <x v="0"/>
    <x v="1"/>
    <x v="0"/>
    <x v="0"/>
    <x v="0"/>
  </r>
  <r>
    <n v="62"/>
    <x v="2"/>
    <x v="15"/>
    <x v="0"/>
    <x v="0"/>
    <x v="0"/>
    <x v="0"/>
    <x v="0"/>
    <x v="0"/>
    <x v="0"/>
    <x v="0"/>
    <x v="2"/>
    <x v="2"/>
    <x v="1"/>
    <x v="3"/>
    <x v="1"/>
    <x v="1"/>
    <x v="0"/>
    <x v="1"/>
    <x v="0"/>
    <x v="0"/>
    <x v="0"/>
  </r>
  <r>
    <n v="62"/>
    <x v="2"/>
    <x v="16"/>
    <x v="0"/>
    <x v="0"/>
    <x v="3"/>
    <x v="0"/>
    <x v="0"/>
    <x v="0"/>
    <x v="0"/>
    <x v="0"/>
    <x v="2"/>
    <x v="2"/>
    <x v="1"/>
    <x v="0"/>
    <x v="0"/>
    <x v="9"/>
    <x v="0"/>
    <x v="1"/>
    <x v="0"/>
    <x v="0"/>
    <x v="0"/>
  </r>
  <r>
    <n v="62"/>
    <x v="2"/>
    <x v="17"/>
    <x v="0"/>
    <x v="0"/>
    <x v="2"/>
    <x v="0"/>
    <x v="0"/>
    <x v="0"/>
    <x v="0"/>
    <x v="0"/>
    <x v="2"/>
    <x v="2"/>
    <x v="1"/>
    <x v="0"/>
    <x v="0"/>
    <x v="9"/>
    <x v="0"/>
    <x v="1"/>
    <x v="0"/>
    <x v="0"/>
    <x v="0"/>
  </r>
  <r>
    <n v="62"/>
    <x v="2"/>
    <x v="18"/>
    <x v="0"/>
    <x v="0"/>
    <x v="4"/>
    <x v="0"/>
    <x v="0"/>
    <x v="0"/>
    <x v="0"/>
    <x v="0"/>
    <x v="3"/>
    <x v="0"/>
    <x v="15"/>
    <x v="1"/>
    <x v="1"/>
    <x v="2"/>
    <x v="0"/>
    <x v="6"/>
    <x v="0"/>
    <x v="0"/>
    <x v="0"/>
  </r>
  <r>
    <n v="62"/>
    <x v="2"/>
    <x v="19"/>
    <x v="0"/>
    <x v="0"/>
    <x v="2"/>
    <x v="0"/>
    <x v="0"/>
    <x v="0"/>
    <x v="0"/>
    <x v="0"/>
    <x v="3"/>
    <x v="0"/>
    <x v="15"/>
    <x v="0"/>
    <x v="0"/>
    <x v="2"/>
    <x v="0"/>
    <x v="6"/>
    <x v="0"/>
    <x v="0"/>
    <x v="0"/>
  </r>
  <r>
    <n v="62"/>
    <x v="2"/>
    <x v="20"/>
    <x v="0"/>
    <x v="0"/>
    <x v="0"/>
    <x v="0"/>
    <x v="0"/>
    <x v="0"/>
    <x v="0"/>
    <x v="0"/>
    <x v="3"/>
    <x v="0"/>
    <x v="15"/>
    <x v="0"/>
    <x v="0"/>
    <x v="0"/>
    <x v="0"/>
    <x v="6"/>
    <x v="0"/>
    <x v="0"/>
    <x v="0"/>
  </r>
  <r>
    <n v="62"/>
    <x v="2"/>
    <x v="21"/>
    <x v="0"/>
    <x v="0"/>
    <x v="0"/>
    <x v="0"/>
    <x v="0"/>
    <x v="0"/>
    <x v="0"/>
    <x v="0"/>
    <x v="3"/>
    <x v="0"/>
    <x v="15"/>
    <x v="0"/>
    <x v="1"/>
    <x v="3"/>
    <x v="0"/>
    <x v="6"/>
    <x v="0"/>
    <x v="0"/>
    <x v="0"/>
  </r>
  <r>
    <n v="62"/>
    <x v="2"/>
    <x v="22"/>
    <x v="0"/>
    <x v="0"/>
    <x v="3"/>
    <x v="0"/>
    <x v="0"/>
    <x v="0"/>
    <x v="0"/>
    <x v="0"/>
    <x v="3"/>
    <x v="0"/>
    <x v="15"/>
    <x v="0"/>
    <x v="1"/>
    <x v="3"/>
    <x v="0"/>
    <x v="6"/>
    <x v="0"/>
    <x v="0"/>
    <x v="0"/>
  </r>
  <r>
    <n v="62"/>
    <x v="3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62"/>
    <x v="3"/>
    <x v="1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62"/>
    <x v="3"/>
    <x v="2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62"/>
    <x v="3"/>
    <x v="3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62"/>
    <x v="3"/>
    <x v="4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62"/>
    <x v="3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n v="62"/>
    <x v="3"/>
    <x v="6"/>
    <x v="0"/>
    <x v="0"/>
    <x v="1"/>
    <x v="0"/>
    <x v="0"/>
    <x v="0"/>
    <x v="0"/>
    <x v="1"/>
    <x v="4"/>
    <x v="3"/>
    <x v="2"/>
    <x v="11"/>
    <x v="22"/>
    <x v="4"/>
    <x v="0"/>
    <x v="2"/>
    <x v="2"/>
    <x v="0"/>
    <x v="0"/>
  </r>
  <r>
    <n v="62"/>
    <x v="3"/>
    <x v="7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n v="62"/>
    <x v="3"/>
    <x v="8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62"/>
    <x v="3"/>
    <x v="9"/>
    <x v="0"/>
    <x v="0"/>
    <x v="4"/>
    <x v="0"/>
    <x v="0"/>
    <x v="0"/>
    <x v="0"/>
    <x v="1"/>
    <x v="4"/>
    <x v="3"/>
    <x v="2"/>
    <x v="7"/>
    <x v="22"/>
    <x v="4"/>
    <x v="1"/>
    <x v="2"/>
    <x v="2"/>
    <x v="0"/>
    <x v="0"/>
  </r>
  <r>
    <n v="62"/>
    <x v="3"/>
    <x v="10"/>
    <x v="0"/>
    <x v="0"/>
    <x v="4"/>
    <x v="0"/>
    <x v="0"/>
    <x v="0"/>
    <x v="0"/>
    <x v="1"/>
    <x v="4"/>
    <x v="3"/>
    <x v="2"/>
    <x v="6"/>
    <x v="22"/>
    <x v="4"/>
    <x v="1"/>
    <x v="2"/>
    <x v="2"/>
    <x v="0"/>
    <x v="0"/>
  </r>
  <r>
    <n v="62"/>
    <x v="3"/>
    <x v="11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62"/>
    <x v="3"/>
    <x v="12"/>
    <x v="0"/>
    <x v="0"/>
    <x v="1"/>
    <x v="0"/>
    <x v="0"/>
    <x v="0"/>
    <x v="0"/>
    <x v="1"/>
    <x v="4"/>
    <x v="3"/>
    <x v="2"/>
    <x v="7"/>
    <x v="22"/>
    <x v="4"/>
    <x v="3"/>
    <x v="2"/>
    <x v="2"/>
    <x v="0"/>
    <x v="0"/>
  </r>
  <r>
    <n v="62"/>
    <x v="3"/>
    <x v="13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n v="62"/>
    <x v="3"/>
    <x v="14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62"/>
    <x v="3"/>
    <x v="15"/>
    <x v="0"/>
    <x v="0"/>
    <x v="4"/>
    <x v="0"/>
    <x v="0"/>
    <x v="0"/>
    <x v="0"/>
    <x v="1"/>
    <x v="4"/>
    <x v="3"/>
    <x v="2"/>
    <x v="9"/>
    <x v="6"/>
    <x v="4"/>
    <x v="4"/>
    <x v="2"/>
    <x v="2"/>
    <x v="0"/>
    <x v="0"/>
  </r>
  <r>
    <n v="62"/>
    <x v="3"/>
    <x v="16"/>
    <x v="0"/>
    <x v="0"/>
    <x v="3"/>
    <x v="0"/>
    <x v="0"/>
    <x v="0"/>
    <x v="0"/>
    <x v="1"/>
    <x v="4"/>
    <x v="3"/>
    <x v="2"/>
    <x v="11"/>
    <x v="22"/>
    <x v="5"/>
    <x v="0"/>
    <x v="2"/>
    <x v="2"/>
    <x v="0"/>
    <x v="0"/>
  </r>
  <r>
    <n v="62"/>
    <x v="3"/>
    <x v="17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62"/>
    <x v="3"/>
    <x v="18"/>
    <x v="0"/>
    <x v="0"/>
    <x v="4"/>
    <x v="0"/>
    <x v="0"/>
    <x v="0"/>
    <x v="0"/>
    <x v="1"/>
    <x v="4"/>
    <x v="3"/>
    <x v="2"/>
    <x v="7"/>
    <x v="22"/>
    <x v="4"/>
    <x v="3"/>
    <x v="2"/>
    <x v="2"/>
    <x v="0"/>
    <x v="0"/>
  </r>
  <r>
    <n v="62"/>
    <x v="3"/>
    <x v="19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62"/>
    <x v="3"/>
    <x v="20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62"/>
    <x v="3"/>
    <x v="21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n v="62"/>
    <x v="3"/>
    <x v="22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62"/>
    <x v="3"/>
    <x v="23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n v="62"/>
    <x v="3"/>
    <x v="24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n v="62"/>
    <x v="3"/>
    <x v="25"/>
    <x v="0"/>
    <x v="0"/>
    <x v="3"/>
    <x v="0"/>
    <x v="0"/>
    <x v="0"/>
    <x v="0"/>
    <x v="1"/>
    <x v="4"/>
    <x v="3"/>
    <x v="2"/>
    <x v="11"/>
    <x v="22"/>
    <x v="5"/>
    <x v="2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3"/>
    <x v="0"/>
    <x v="0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n v="63"/>
    <x v="0"/>
    <x v="1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63"/>
    <x v="0"/>
    <x v="2"/>
    <x v="0"/>
    <x v="0"/>
    <x v="1"/>
    <x v="0"/>
    <x v="0"/>
    <x v="0"/>
    <x v="0"/>
    <x v="1"/>
    <x v="4"/>
    <x v="3"/>
    <x v="2"/>
    <x v="7"/>
    <x v="22"/>
    <x v="4"/>
    <x v="0"/>
    <x v="2"/>
    <x v="2"/>
    <x v="0"/>
    <x v="0"/>
  </r>
  <r>
    <n v="63"/>
    <x v="0"/>
    <x v="3"/>
    <x v="0"/>
    <x v="0"/>
    <x v="3"/>
    <x v="0"/>
    <x v="0"/>
    <x v="0"/>
    <x v="0"/>
    <x v="1"/>
    <x v="4"/>
    <x v="3"/>
    <x v="2"/>
    <x v="11"/>
    <x v="22"/>
    <x v="4"/>
    <x v="0"/>
    <x v="2"/>
    <x v="2"/>
    <x v="0"/>
    <x v="0"/>
  </r>
  <r>
    <n v="63"/>
    <x v="0"/>
    <x v="4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n v="63"/>
    <x v="0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n v="63"/>
    <x v="0"/>
    <x v="6"/>
    <x v="0"/>
    <x v="0"/>
    <x v="4"/>
    <x v="0"/>
    <x v="0"/>
    <x v="0"/>
    <x v="0"/>
    <x v="1"/>
    <x v="4"/>
    <x v="3"/>
    <x v="2"/>
    <x v="8"/>
    <x v="5"/>
    <x v="5"/>
    <x v="3"/>
    <x v="2"/>
    <x v="2"/>
    <x v="0"/>
    <x v="0"/>
  </r>
  <r>
    <n v="63"/>
    <x v="0"/>
    <x v="7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63"/>
    <x v="0"/>
    <x v="8"/>
    <x v="0"/>
    <x v="0"/>
    <x v="3"/>
    <x v="0"/>
    <x v="0"/>
    <x v="0"/>
    <x v="0"/>
    <x v="1"/>
    <x v="4"/>
    <x v="3"/>
    <x v="2"/>
    <x v="6"/>
    <x v="22"/>
    <x v="4"/>
    <x v="2"/>
    <x v="2"/>
    <x v="2"/>
    <x v="0"/>
    <x v="0"/>
  </r>
  <r>
    <n v="63"/>
    <x v="0"/>
    <x v="9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63"/>
    <x v="0"/>
    <x v="10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63"/>
    <x v="0"/>
    <x v="11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n v="63"/>
    <x v="0"/>
    <x v="12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63"/>
    <x v="0"/>
    <x v="13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63"/>
    <x v="0"/>
    <x v="14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63"/>
    <x v="0"/>
    <x v="15"/>
    <x v="0"/>
    <x v="0"/>
    <x v="3"/>
    <x v="0"/>
    <x v="0"/>
    <x v="0"/>
    <x v="0"/>
    <x v="1"/>
    <x v="4"/>
    <x v="3"/>
    <x v="2"/>
    <x v="8"/>
    <x v="11"/>
    <x v="4"/>
    <x v="2"/>
    <x v="2"/>
    <x v="2"/>
    <x v="0"/>
    <x v="0"/>
  </r>
  <r>
    <n v="63"/>
    <x v="0"/>
    <x v="16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63"/>
    <x v="0"/>
    <x v="17"/>
    <x v="0"/>
    <x v="0"/>
    <x v="2"/>
    <x v="0"/>
    <x v="0"/>
    <x v="0"/>
    <x v="0"/>
    <x v="1"/>
    <x v="4"/>
    <x v="3"/>
    <x v="2"/>
    <x v="8"/>
    <x v="11"/>
    <x v="4"/>
    <x v="1"/>
    <x v="2"/>
    <x v="2"/>
    <x v="0"/>
    <x v="0"/>
  </r>
  <r>
    <n v="63"/>
    <x v="0"/>
    <x v="18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63"/>
    <x v="0"/>
    <x v="19"/>
    <x v="0"/>
    <x v="0"/>
    <x v="4"/>
    <x v="0"/>
    <x v="0"/>
    <x v="0"/>
    <x v="0"/>
    <x v="1"/>
    <x v="4"/>
    <x v="3"/>
    <x v="2"/>
    <x v="6"/>
    <x v="22"/>
    <x v="4"/>
    <x v="1"/>
    <x v="2"/>
    <x v="2"/>
    <x v="0"/>
    <x v="0"/>
  </r>
  <r>
    <n v="63"/>
    <x v="0"/>
    <x v="20"/>
    <x v="0"/>
    <x v="0"/>
    <x v="2"/>
    <x v="0"/>
    <x v="0"/>
    <x v="0"/>
    <x v="0"/>
    <x v="1"/>
    <x v="4"/>
    <x v="3"/>
    <x v="2"/>
    <x v="5"/>
    <x v="9"/>
    <x v="4"/>
    <x v="1"/>
    <x v="2"/>
    <x v="2"/>
    <x v="0"/>
    <x v="0"/>
  </r>
  <r>
    <n v="63"/>
    <x v="0"/>
    <x v="21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63"/>
    <x v="0"/>
    <x v="22"/>
    <x v="0"/>
    <x v="0"/>
    <x v="4"/>
    <x v="0"/>
    <x v="0"/>
    <x v="0"/>
    <x v="0"/>
    <x v="1"/>
    <x v="4"/>
    <x v="3"/>
    <x v="2"/>
    <x v="7"/>
    <x v="22"/>
    <x v="4"/>
    <x v="0"/>
    <x v="2"/>
    <x v="2"/>
    <x v="0"/>
    <x v="0"/>
  </r>
  <r>
    <n v="63"/>
    <x v="0"/>
    <x v="23"/>
    <x v="0"/>
    <x v="0"/>
    <x v="2"/>
    <x v="0"/>
    <x v="0"/>
    <x v="0"/>
    <x v="0"/>
    <x v="1"/>
    <x v="4"/>
    <x v="3"/>
    <x v="2"/>
    <x v="5"/>
    <x v="3"/>
    <x v="4"/>
    <x v="3"/>
    <x v="2"/>
    <x v="2"/>
    <x v="0"/>
    <x v="0"/>
  </r>
  <r>
    <n v="63"/>
    <x v="0"/>
    <x v="24"/>
    <x v="0"/>
    <x v="0"/>
    <x v="0"/>
    <x v="0"/>
    <x v="0"/>
    <x v="0"/>
    <x v="0"/>
    <x v="1"/>
    <x v="4"/>
    <x v="3"/>
    <x v="2"/>
    <x v="7"/>
    <x v="22"/>
    <x v="4"/>
    <x v="1"/>
    <x v="2"/>
    <x v="2"/>
    <x v="0"/>
    <x v="0"/>
  </r>
  <r>
    <n v="63"/>
    <x v="1"/>
    <x v="0"/>
    <x v="0"/>
    <x v="0"/>
    <x v="2"/>
    <x v="0"/>
    <x v="0"/>
    <x v="0"/>
    <x v="0"/>
    <x v="0"/>
    <x v="0"/>
    <x v="2"/>
    <x v="1"/>
    <x v="1"/>
    <x v="1"/>
    <x v="2"/>
    <x v="0"/>
    <x v="0"/>
    <x v="1"/>
    <x v="0"/>
    <x v="0"/>
  </r>
  <r>
    <n v="63"/>
    <x v="1"/>
    <x v="1"/>
    <x v="0"/>
    <x v="0"/>
    <x v="4"/>
    <x v="0"/>
    <x v="0"/>
    <x v="0"/>
    <x v="0"/>
    <x v="0"/>
    <x v="0"/>
    <x v="2"/>
    <x v="1"/>
    <x v="0"/>
    <x v="1"/>
    <x v="3"/>
    <x v="0"/>
    <x v="0"/>
    <x v="1"/>
    <x v="0"/>
    <x v="0"/>
  </r>
  <r>
    <n v="63"/>
    <x v="1"/>
    <x v="2"/>
    <x v="0"/>
    <x v="0"/>
    <x v="0"/>
    <x v="0"/>
    <x v="0"/>
    <x v="0"/>
    <x v="0"/>
    <x v="0"/>
    <x v="0"/>
    <x v="2"/>
    <x v="1"/>
    <x v="0"/>
    <x v="1"/>
    <x v="3"/>
    <x v="0"/>
    <x v="0"/>
    <x v="1"/>
    <x v="0"/>
    <x v="0"/>
  </r>
  <r>
    <n v="63"/>
    <x v="1"/>
    <x v="3"/>
    <x v="0"/>
    <x v="0"/>
    <x v="1"/>
    <x v="0"/>
    <x v="0"/>
    <x v="0"/>
    <x v="0"/>
    <x v="0"/>
    <x v="0"/>
    <x v="2"/>
    <x v="1"/>
    <x v="0"/>
    <x v="0"/>
    <x v="0"/>
    <x v="0"/>
    <x v="0"/>
    <x v="1"/>
    <x v="0"/>
    <x v="0"/>
  </r>
  <r>
    <n v="63"/>
    <x v="1"/>
    <x v="4"/>
    <x v="0"/>
    <x v="0"/>
    <x v="2"/>
    <x v="0"/>
    <x v="0"/>
    <x v="0"/>
    <x v="0"/>
    <x v="0"/>
    <x v="0"/>
    <x v="2"/>
    <x v="1"/>
    <x v="18"/>
    <x v="1"/>
    <x v="0"/>
    <x v="0"/>
    <x v="0"/>
    <x v="1"/>
    <x v="0"/>
    <x v="0"/>
  </r>
  <r>
    <n v="63"/>
    <x v="1"/>
    <x v="5"/>
    <x v="0"/>
    <x v="0"/>
    <x v="4"/>
    <x v="0"/>
    <x v="0"/>
    <x v="0"/>
    <x v="0"/>
    <x v="0"/>
    <x v="1"/>
    <x v="0"/>
    <x v="15"/>
    <x v="1"/>
    <x v="1"/>
    <x v="2"/>
    <x v="0"/>
    <x v="6"/>
    <x v="5"/>
    <x v="0"/>
    <x v="0"/>
  </r>
  <r>
    <n v="63"/>
    <x v="1"/>
    <x v="6"/>
    <x v="0"/>
    <x v="0"/>
    <x v="3"/>
    <x v="0"/>
    <x v="0"/>
    <x v="0"/>
    <x v="0"/>
    <x v="0"/>
    <x v="1"/>
    <x v="0"/>
    <x v="15"/>
    <x v="0"/>
    <x v="1"/>
    <x v="0"/>
    <x v="0"/>
    <x v="6"/>
    <x v="5"/>
    <x v="0"/>
    <x v="0"/>
  </r>
  <r>
    <n v="63"/>
    <x v="1"/>
    <x v="7"/>
    <x v="0"/>
    <x v="0"/>
    <x v="1"/>
    <x v="0"/>
    <x v="0"/>
    <x v="0"/>
    <x v="0"/>
    <x v="0"/>
    <x v="1"/>
    <x v="0"/>
    <x v="15"/>
    <x v="0"/>
    <x v="0"/>
    <x v="1"/>
    <x v="0"/>
    <x v="6"/>
    <x v="5"/>
    <x v="0"/>
    <x v="0"/>
  </r>
  <r>
    <n v="63"/>
    <x v="1"/>
    <x v="8"/>
    <x v="0"/>
    <x v="0"/>
    <x v="3"/>
    <x v="0"/>
    <x v="0"/>
    <x v="0"/>
    <x v="0"/>
    <x v="0"/>
    <x v="1"/>
    <x v="0"/>
    <x v="15"/>
    <x v="0"/>
    <x v="0"/>
    <x v="3"/>
    <x v="0"/>
    <x v="6"/>
    <x v="5"/>
    <x v="0"/>
    <x v="0"/>
  </r>
  <r>
    <n v="63"/>
    <x v="1"/>
    <x v="9"/>
    <x v="0"/>
    <x v="0"/>
    <x v="0"/>
    <x v="0"/>
    <x v="0"/>
    <x v="0"/>
    <x v="0"/>
    <x v="0"/>
    <x v="1"/>
    <x v="0"/>
    <x v="15"/>
    <x v="0"/>
    <x v="0"/>
    <x v="1"/>
    <x v="0"/>
    <x v="6"/>
    <x v="5"/>
    <x v="0"/>
    <x v="0"/>
  </r>
  <r>
    <n v="63"/>
    <x v="1"/>
    <x v="10"/>
    <x v="0"/>
    <x v="0"/>
    <x v="4"/>
    <x v="0"/>
    <x v="0"/>
    <x v="0"/>
    <x v="0"/>
    <x v="0"/>
    <x v="1"/>
    <x v="0"/>
    <x v="15"/>
    <x v="1"/>
    <x v="1"/>
    <x v="2"/>
    <x v="0"/>
    <x v="6"/>
    <x v="5"/>
    <x v="0"/>
    <x v="0"/>
  </r>
  <r>
    <n v="63"/>
    <x v="1"/>
    <x v="11"/>
    <x v="0"/>
    <x v="0"/>
    <x v="2"/>
    <x v="0"/>
    <x v="0"/>
    <x v="0"/>
    <x v="0"/>
    <x v="0"/>
    <x v="2"/>
    <x v="0"/>
    <x v="15"/>
    <x v="0"/>
    <x v="1"/>
    <x v="3"/>
    <x v="0"/>
    <x v="6"/>
    <x v="5"/>
    <x v="0"/>
    <x v="0"/>
  </r>
  <r>
    <n v="63"/>
    <x v="1"/>
    <x v="12"/>
    <x v="0"/>
    <x v="0"/>
    <x v="1"/>
    <x v="0"/>
    <x v="0"/>
    <x v="0"/>
    <x v="0"/>
    <x v="0"/>
    <x v="2"/>
    <x v="0"/>
    <x v="15"/>
    <x v="0"/>
    <x v="0"/>
    <x v="0"/>
    <x v="0"/>
    <x v="6"/>
    <x v="5"/>
    <x v="0"/>
    <x v="0"/>
  </r>
  <r>
    <n v="63"/>
    <x v="1"/>
    <x v="13"/>
    <x v="0"/>
    <x v="0"/>
    <x v="2"/>
    <x v="0"/>
    <x v="0"/>
    <x v="0"/>
    <x v="0"/>
    <x v="0"/>
    <x v="2"/>
    <x v="0"/>
    <x v="15"/>
    <x v="0"/>
    <x v="0"/>
    <x v="1"/>
    <x v="0"/>
    <x v="6"/>
    <x v="5"/>
    <x v="0"/>
    <x v="0"/>
  </r>
  <r>
    <n v="63"/>
    <x v="1"/>
    <x v="14"/>
    <x v="0"/>
    <x v="0"/>
    <x v="0"/>
    <x v="0"/>
    <x v="0"/>
    <x v="0"/>
    <x v="0"/>
    <x v="0"/>
    <x v="2"/>
    <x v="0"/>
    <x v="15"/>
    <x v="0"/>
    <x v="0"/>
    <x v="2"/>
    <x v="0"/>
    <x v="6"/>
    <x v="5"/>
    <x v="0"/>
    <x v="0"/>
  </r>
  <r>
    <n v="63"/>
    <x v="1"/>
    <x v="15"/>
    <x v="0"/>
    <x v="0"/>
    <x v="4"/>
    <x v="0"/>
    <x v="0"/>
    <x v="0"/>
    <x v="0"/>
    <x v="0"/>
    <x v="2"/>
    <x v="0"/>
    <x v="15"/>
    <x v="0"/>
    <x v="0"/>
    <x v="0"/>
    <x v="0"/>
    <x v="6"/>
    <x v="5"/>
    <x v="0"/>
    <x v="0"/>
  </r>
  <r>
    <n v="63"/>
    <x v="1"/>
    <x v="16"/>
    <x v="0"/>
    <x v="0"/>
    <x v="4"/>
    <x v="0"/>
    <x v="0"/>
    <x v="0"/>
    <x v="0"/>
    <x v="0"/>
    <x v="2"/>
    <x v="0"/>
    <x v="15"/>
    <x v="0"/>
    <x v="1"/>
    <x v="2"/>
    <x v="0"/>
    <x v="6"/>
    <x v="5"/>
    <x v="0"/>
    <x v="0"/>
  </r>
  <r>
    <n v="63"/>
    <x v="1"/>
    <x v="17"/>
    <x v="0"/>
    <x v="0"/>
    <x v="4"/>
    <x v="0"/>
    <x v="0"/>
    <x v="0"/>
    <x v="0"/>
    <x v="0"/>
    <x v="3"/>
    <x v="0"/>
    <x v="15"/>
    <x v="0"/>
    <x v="0"/>
    <x v="2"/>
    <x v="0"/>
    <x v="0"/>
    <x v="1"/>
    <x v="0"/>
    <x v="0"/>
  </r>
  <r>
    <n v="63"/>
    <x v="1"/>
    <x v="18"/>
    <x v="0"/>
    <x v="0"/>
    <x v="1"/>
    <x v="0"/>
    <x v="0"/>
    <x v="0"/>
    <x v="0"/>
    <x v="0"/>
    <x v="3"/>
    <x v="0"/>
    <x v="15"/>
    <x v="0"/>
    <x v="0"/>
    <x v="2"/>
    <x v="0"/>
    <x v="0"/>
    <x v="1"/>
    <x v="0"/>
    <x v="0"/>
  </r>
  <r>
    <n v="63"/>
    <x v="1"/>
    <x v="19"/>
    <x v="0"/>
    <x v="0"/>
    <x v="2"/>
    <x v="0"/>
    <x v="0"/>
    <x v="0"/>
    <x v="0"/>
    <x v="0"/>
    <x v="3"/>
    <x v="0"/>
    <x v="15"/>
    <x v="0"/>
    <x v="1"/>
    <x v="0"/>
    <x v="0"/>
    <x v="0"/>
    <x v="1"/>
    <x v="0"/>
    <x v="0"/>
  </r>
  <r>
    <n v="63"/>
    <x v="1"/>
    <x v="20"/>
    <x v="0"/>
    <x v="0"/>
    <x v="0"/>
    <x v="0"/>
    <x v="0"/>
    <x v="0"/>
    <x v="0"/>
    <x v="0"/>
    <x v="3"/>
    <x v="0"/>
    <x v="15"/>
    <x v="0"/>
    <x v="1"/>
    <x v="0"/>
    <x v="0"/>
    <x v="0"/>
    <x v="1"/>
    <x v="0"/>
    <x v="0"/>
  </r>
  <r>
    <n v="63"/>
    <x v="1"/>
    <x v="21"/>
    <x v="0"/>
    <x v="0"/>
    <x v="1"/>
    <x v="0"/>
    <x v="0"/>
    <x v="0"/>
    <x v="0"/>
    <x v="0"/>
    <x v="3"/>
    <x v="0"/>
    <x v="15"/>
    <x v="0"/>
    <x v="0"/>
    <x v="2"/>
    <x v="0"/>
    <x v="0"/>
    <x v="1"/>
    <x v="0"/>
    <x v="0"/>
  </r>
  <r>
    <n v="63"/>
    <x v="1"/>
    <x v="22"/>
    <x v="0"/>
    <x v="0"/>
    <x v="3"/>
    <x v="0"/>
    <x v="0"/>
    <x v="0"/>
    <x v="0"/>
    <x v="0"/>
    <x v="3"/>
    <x v="0"/>
    <x v="15"/>
    <x v="0"/>
    <x v="0"/>
    <x v="0"/>
    <x v="0"/>
    <x v="0"/>
    <x v="1"/>
    <x v="0"/>
    <x v="0"/>
  </r>
  <r>
    <n v="63"/>
    <x v="2"/>
    <x v="0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n v="63"/>
    <x v="2"/>
    <x v="1"/>
    <x v="0"/>
    <x v="0"/>
    <x v="3"/>
    <x v="0"/>
    <x v="0"/>
    <x v="0"/>
    <x v="0"/>
    <x v="1"/>
    <x v="4"/>
    <x v="3"/>
    <x v="2"/>
    <x v="7"/>
    <x v="22"/>
    <x v="4"/>
    <x v="0"/>
    <x v="2"/>
    <x v="2"/>
    <x v="0"/>
    <x v="0"/>
  </r>
  <r>
    <n v="63"/>
    <x v="2"/>
    <x v="2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n v="63"/>
    <x v="2"/>
    <x v="3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n v="63"/>
    <x v="2"/>
    <x v="4"/>
    <x v="0"/>
    <x v="0"/>
    <x v="3"/>
    <x v="0"/>
    <x v="0"/>
    <x v="0"/>
    <x v="0"/>
    <x v="1"/>
    <x v="4"/>
    <x v="3"/>
    <x v="2"/>
    <x v="6"/>
    <x v="22"/>
    <x v="4"/>
    <x v="0"/>
    <x v="2"/>
    <x v="2"/>
    <x v="0"/>
    <x v="0"/>
  </r>
  <r>
    <n v="63"/>
    <x v="2"/>
    <x v="5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63"/>
    <x v="2"/>
    <x v="6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n v="63"/>
    <x v="2"/>
    <x v="7"/>
    <x v="0"/>
    <x v="0"/>
    <x v="4"/>
    <x v="0"/>
    <x v="0"/>
    <x v="0"/>
    <x v="0"/>
    <x v="1"/>
    <x v="4"/>
    <x v="3"/>
    <x v="2"/>
    <x v="11"/>
    <x v="22"/>
    <x v="4"/>
    <x v="2"/>
    <x v="2"/>
    <x v="2"/>
    <x v="0"/>
    <x v="0"/>
  </r>
  <r>
    <n v="63"/>
    <x v="2"/>
    <x v="8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63"/>
    <x v="2"/>
    <x v="9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63"/>
    <x v="2"/>
    <x v="10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n v="63"/>
    <x v="2"/>
    <x v="11"/>
    <x v="0"/>
    <x v="0"/>
    <x v="0"/>
    <x v="0"/>
    <x v="0"/>
    <x v="0"/>
    <x v="0"/>
    <x v="1"/>
    <x v="4"/>
    <x v="3"/>
    <x v="2"/>
    <x v="11"/>
    <x v="22"/>
    <x v="4"/>
    <x v="3"/>
    <x v="2"/>
    <x v="2"/>
    <x v="0"/>
    <x v="0"/>
  </r>
  <r>
    <n v="63"/>
    <x v="2"/>
    <x v="12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n v="63"/>
    <x v="2"/>
    <x v="13"/>
    <x v="0"/>
    <x v="0"/>
    <x v="4"/>
    <x v="0"/>
    <x v="0"/>
    <x v="0"/>
    <x v="0"/>
    <x v="1"/>
    <x v="4"/>
    <x v="3"/>
    <x v="2"/>
    <x v="7"/>
    <x v="22"/>
    <x v="4"/>
    <x v="0"/>
    <x v="2"/>
    <x v="2"/>
    <x v="0"/>
    <x v="0"/>
  </r>
  <r>
    <n v="63"/>
    <x v="2"/>
    <x v="14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63"/>
    <x v="2"/>
    <x v="15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63"/>
    <x v="2"/>
    <x v="16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63"/>
    <x v="2"/>
    <x v="1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n v="63"/>
    <x v="2"/>
    <x v="18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63"/>
    <x v="2"/>
    <x v="19"/>
    <x v="0"/>
    <x v="0"/>
    <x v="2"/>
    <x v="0"/>
    <x v="0"/>
    <x v="0"/>
    <x v="0"/>
    <x v="1"/>
    <x v="4"/>
    <x v="3"/>
    <x v="2"/>
    <x v="5"/>
    <x v="9"/>
    <x v="4"/>
    <x v="0"/>
    <x v="2"/>
    <x v="2"/>
    <x v="0"/>
    <x v="0"/>
  </r>
  <r>
    <n v="63"/>
    <x v="2"/>
    <x v="20"/>
    <x v="0"/>
    <x v="0"/>
    <x v="4"/>
    <x v="0"/>
    <x v="0"/>
    <x v="0"/>
    <x v="0"/>
    <x v="1"/>
    <x v="4"/>
    <x v="3"/>
    <x v="2"/>
    <x v="8"/>
    <x v="11"/>
    <x v="4"/>
    <x v="1"/>
    <x v="2"/>
    <x v="2"/>
    <x v="0"/>
    <x v="0"/>
  </r>
  <r>
    <n v="63"/>
    <x v="2"/>
    <x v="21"/>
    <x v="0"/>
    <x v="0"/>
    <x v="0"/>
    <x v="0"/>
    <x v="0"/>
    <x v="0"/>
    <x v="0"/>
    <x v="1"/>
    <x v="4"/>
    <x v="3"/>
    <x v="2"/>
    <x v="10"/>
    <x v="7"/>
    <x v="4"/>
    <x v="1"/>
    <x v="2"/>
    <x v="2"/>
    <x v="0"/>
    <x v="0"/>
  </r>
  <r>
    <n v="63"/>
    <x v="2"/>
    <x v="22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63"/>
    <x v="3"/>
    <x v="23"/>
    <x v="0"/>
    <x v="0"/>
    <x v="0"/>
    <x v="0"/>
    <x v="0"/>
    <x v="0"/>
    <x v="0"/>
    <x v="1"/>
    <x v="4"/>
    <x v="3"/>
    <x v="2"/>
    <x v="9"/>
    <x v="6"/>
    <x v="4"/>
    <x v="0"/>
    <x v="2"/>
    <x v="2"/>
    <x v="0"/>
    <x v="0"/>
  </r>
  <r>
    <n v="63"/>
    <x v="2"/>
    <x v="24"/>
    <x v="0"/>
    <x v="0"/>
    <x v="0"/>
    <x v="0"/>
    <x v="0"/>
    <x v="0"/>
    <x v="0"/>
    <x v="1"/>
    <x v="4"/>
    <x v="3"/>
    <x v="2"/>
    <x v="5"/>
    <x v="3"/>
    <x v="4"/>
    <x v="0"/>
    <x v="2"/>
    <x v="2"/>
    <x v="0"/>
    <x v="0"/>
  </r>
  <r>
    <n v="63"/>
    <x v="2"/>
    <x v="25"/>
    <x v="0"/>
    <x v="0"/>
    <x v="0"/>
    <x v="0"/>
    <x v="0"/>
    <x v="0"/>
    <x v="0"/>
    <x v="1"/>
    <x v="4"/>
    <x v="3"/>
    <x v="2"/>
    <x v="11"/>
    <x v="22"/>
    <x v="4"/>
    <x v="2"/>
    <x v="2"/>
    <x v="2"/>
    <x v="0"/>
    <x v="0"/>
  </r>
  <r>
    <n v="63"/>
    <x v="3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n v="63"/>
    <x v="3"/>
    <x v="1"/>
    <x v="0"/>
    <x v="0"/>
    <x v="1"/>
    <x v="0"/>
    <x v="0"/>
    <x v="0"/>
    <x v="0"/>
    <x v="2"/>
    <x v="0"/>
    <x v="3"/>
    <x v="5"/>
    <x v="14"/>
    <x v="17"/>
    <x v="6"/>
    <x v="0"/>
    <x v="2"/>
    <x v="2"/>
    <x v="0"/>
    <x v="0"/>
  </r>
  <r>
    <n v="63"/>
    <x v="3"/>
    <x v="2"/>
    <x v="0"/>
    <x v="0"/>
    <x v="2"/>
    <x v="0"/>
    <x v="0"/>
    <x v="0"/>
    <x v="0"/>
    <x v="2"/>
    <x v="0"/>
    <x v="3"/>
    <x v="5"/>
    <x v="14"/>
    <x v="17"/>
    <x v="6"/>
    <x v="0"/>
    <x v="2"/>
    <x v="2"/>
    <x v="0"/>
    <x v="0"/>
  </r>
  <r>
    <n v="63"/>
    <x v="3"/>
    <x v="3"/>
    <x v="0"/>
    <x v="0"/>
    <x v="4"/>
    <x v="0"/>
    <x v="0"/>
    <x v="0"/>
    <x v="0"/>
    <x v="2"/>
    <x v="0"/>
    <x v="3"/>
    <x v="5"/>
    <x v="12"/>
    <x v="19"/>
    <x v="6"/>
    <x v="0"/>
    <x v="2"/>
    <x v="2"/>
    <x v="0"/>
    <x v="0"/>
  </r>
  <r>
    <n v="63"/>
    <x v="3"/>
    <x v="4"/>
    <x v="0"/>
    <x v="0"/>
    <x v="0"/>
    <x v="0"/>
    <x v="0"/>
    <x v="0"/>
    <x v="0"/>
    <x v="2"/>
    <x v="0"/>
    <x v="3"/>
    <x v="5"/>
    <x v="12"/>
    <x v="19"/>
    <x v="6"/>
    <x v="0"/>
    <x v="2"/>
    <x v="2"/>
    <x v="0"/>
    <x v="0"/>
  </r>
  <r>
    <n v="63"/>
    <x v="3"/>
    <x v="5"/>
    <x v="0"/>
    <x v="0"/>
    <x v="2"/>
    <x v="0"/>
    <x v="0"/>
    <x v="0"/>
    <x v="0"/>
    <x v="2"/>
    <x v="0"/>
    <x v="3"/>
    <x v="5"/>
    <x v="13"/>
    <x v="20"/>
    <x v="6"/>
    <x v="0"/>
    <x v="2"/>
    <x v="2"/>
    <x v="0"/>
    <x v="0"/>
  </r>
  <r>
    <n v="63"/>
    <x v="3"/>
    <x v="6"/>
    <x v="0"/>
    <x v="0"/>
    <x v="1"/>
    <x v="0"/>
    <x v="0"/>
    <x v="0"/>
    <x v="0"/>
    <x v="2"/>
    <x v="0"/>
    <x v="3"/>
    <x v="5"/>
    <x v="12"/>
    <x v="16"/>
    <x v="6"/>
    <x v="0"/>
    <x v="2"/>
    <x v="2"/>
    <x v="0"/>
    <x v="0"/>
  </r>
  <r>
    <n v="63"/>
    <x v="3"/>
    <x v="7"/>
    <x v="0"/>
    <x v="0"/>
    <x v="4"/>
    <x v="0"/>
    <x v="0"/>
    <x v="0"/>
    <x v="0"/>
    <x v="2"/>
    <x v="1"/>
    <x v="3"/>
    <x v="3"/>
    <x v="12"/>
    <x v="15"/>
    <x v="6"/>
    <x v="0"/>
    <x v="2"/>
    <x v="2"/>
    <x v="0"/>
    <x v="0"/>
  </r>
  <r>
    <n v="63"/>
    <x v="3"/>
    <x v="8"/>
    <x v="0"/>
    <x v="0"/>
    <x v="0"/>
    <x v="0"/>
    <x v="0"/>
    <x v="0"/>
    <x v="0"/>
    <x v="2"/>
    <x v="1"/>
    <x v="3"/>
    <x v="3"/>
    <x v="12"/>
    <x v="19"/>
    <x v="6"/>
    <x v="0"/>
    <x v="2"/>
    <x v="2"/>
    <x v="0"/>
    <x v="0"/>
  </r>
  <r>
    <n v="63"/>
    <x v="3"/>
    <x v="9"/>
    <x v="0"/>
    <x v="0"/>
    <x v="1"/>
    <x v="0"/>
    <x v="0"/>
    <x v="0"/>
    <x v="0"/>
    <x v="2"/>
    <x v="1"/>
    <x v="3"/>
    <x v="3"/>
    <x v="14"/>
    <x v="17"/>
    <x v="6"/>
    <x v="0"/>
    <x v="2"/>
    <x v="2"/>
    <x v="0"/>
    <x v="0"/>
  </r>
  <r>
    <n v="63"/>
    <x v="3"/>
    <x v="10"/>
    <x v="0"/>
    <x v="0"/>
    <x v="0"/>
    <x v="0"/>
    <x v="0"/>
    <x v="0"/>
    <x v="0"/>
    <x v="2"/>
    <x v="1"/>
    <x v="3"/>
    <x v="3"/>
    <x v="13"/>
    <x v="21"/>
    <x v="6"/>
    <x v="0"/>
    <x v="2"/>
    <x v="2"/>
    <x v="0"/>
    <x v="0"/>
  </r>
  <r>
    <n v="63"/>
    <x v="3"/>
    <x v="11"/>
    <x v="0"/>
    <x v="0"/>
    <x v="1"/>
    <x v="0"/>
    <x v="0"/>
    <x v="0"/>
    <x v="0"/>
    <x v="2"/>
    <x v="1"/>
    <x v="3"/>
    <x v="3"/>
    <x v="13"/>
    <x v="20"/>
    <x v="6"/>
    <x v="0"/>
    <x v="2"/>
    <x v="2"/>
    <x v="0"/>
    <x v="0"/>
  </r>
  <r>
    <n v="63"/>
    <x v="3"/>
    <x v="12"/>
    <x v="0"/>
    <x v="0"/>
    <x v="1"/>
    <x v="0"/>
    <x v="0"/>
    <x v="0"/>
    <x v="0"/>
    <x v="2"/>
    <x v="1"/>
    <x v="3"/>
    <x v="3"/>
    <x v="13"/>
    <x v="21"/>
    <x v="6"/>
    <x v="0"/>
    <x v="2"/>
    <x v="2"/>
    <x v="0"/>
    <x v="0"/>
  </r>
  <r>
    <n v="63"/>
    <x v="3"/>
    <x v="13"/>
    <x v="0"/>
    <x v="0"/>
    <x v="4"/>
    <x v="0"/>
    <x v="0"/>
    <x v="0"/>
    <x v="0"/>
    <x v="2"/>
    <x v="1"/>
    <x v="3"/>
    <x v="3"/>
    <x v="12"/>
    <x v="15"/>
    <x v="6"/>
    <x v="0"/>
    <x v="2"/>
    <x v="2"/>
    <x v="0"/>
    <x v="0"/>
  </r>
  <r>
    <n v="63"/>
    <x v="3"/>
    <x v="14"/>
    <x v="0"/>
    <x v="0"/>
    <x v="3"/>
    <x v="0"/>
    <x v="0"/>
    <x v="0"/>
    <x v="0"/>
    <x v="2"/>
    <x v="1"/>
    <x v="3"/>
    <x v="3"/>
    <x v="12"/>
    <x v="16"/>
    <x v="6"/>
    <x v="0"/>
    <x v="2"/>
    <x v="2"/>
    <x v="0"/>
    <x v="0"/>
  </r>
  <r>
    <n v="63"/>
    <x v="3"/>
    <x v="15"/>
    <x v="0"/>
    <x v="0"/>
    <x v="1"/>
    <x v="0"/>
    <x v="0"/>
    <x v="0"/>
    <x v="0"/>
    <x v="2"/>
    <x v="2"/>
    <x v="3"/>
    <x v="4"/>
    <x v="12"/>
    <x v="15"/>
    <x v="6"/>
    <x v="0"/>
    <x v="2"/>
    <x v="2"/>
    <x v="0"/>
    <x v="0"/>
  </r>
  <r>
    <n v="63"/>
    <x v="3"/>
    <x v="16"/>
    <x v="0"/>
    <x v="0"/>
    <x v="3"/>
    <x v="0"/>
    <x v="0"/>
    <x v="0"/>
    <x v="0"/>
    <x v="2"/>
    <x v="2"/>
    <x v="3"/>
    <x v="4"/>
    <x v="13"/>
    <x v="20"/>
    <x v="6"/>
    <x v="0"/>
    <x v="2"/>
    <x v="2"/>
    <x v="0"/>
    <x v="0"/>
  </r>
  <r>
    <n v="63"/>
    <x v="3"/>
    <x v="17"/>
    <x v="0"/>
    <x v="0"/>
    <x v="0"/>
    <x v="0"/>
    <x v="0"/>
    <x v="0"/>
    <x v="0"/>
    <x v="2"/>
    <x v="2"/>
    <x v="3"/>
    <x v="4"/>
    <x v="14"/>
    <x v="17"/>
    <x v="6"/>
    <x v="0"/>
    <x v="2"/>
    <x v="2"/>
    <x v="0"/>
    <x v="0"/>
  </r>
  <r>
    <n v="63"/>
    <x v="3"/>
    <x v="18"/>
    <x v="0"/>
    <x v="0"/>
    <x v="1"/>
    <x v="0"/>
    <x v="0"/>
    <x v="0"/>
    <x v="0"/>
    <x v="2"/>
    <x v="2"/>
    <x v="3"/>
    <x v="4"/>
    <x v="13"/>
    <x v="19"/>
    <x v="6"/>
    <x v="0"/>
    <x v="2"/>
    <x v="2"/>
    <x v="0"/>
    <x v="0"/>
  </r>
  <r>
    <n v="63"/>
    <x v="3"/>
    <x v="19"/>
    <x v="0"/>
    <x v="0"/>
    <x v="4"/>
    <x v="0"/>
    <x v="0"/>
    <x v="0"/>
    <x v="0"/>
    <x v="2"/>
    <x v="2"/>
    <x v="3"/>
    <x v="4"/>
    <x v="12"/>
    <x v="16"/>
    <x v="6"/>
    <x v="0"/>
    <x v="2"/>
    <x v="2"/>
    <x v="0"/>
    <x v="0"/>
  </r>
  <r>
    <n v="63"/>
    <x v="3"/>
    <x v="20"/>
    <x v="0"/>
    <x v="0"/>
    <x v="0"/>
    <x v="0"/>
    <x v="0"/>
    <x v="0"/>
    <x v="0"/>
    <x v="2"/>
    <x v="2"/>
    <x v="3"/>
    <x v="4"/>
    <x v="12"/>
    <x v="19"/>
    <x v="6"/>
    <x v="0"/>
    <x v="2"/>
    <x v="2"/>
    <x v="0"/>
    <x v="0"/>
  </r>
  <r>
    <n v="63"/>
    <x v="3"/>
    <x v="21"/>
    <x v="0"/>
    <x v="0"/>
    <x v="4"/>
    <x v="0"/>
    <x v="0"/>
    <x v="0"/>
    <x v="0"/>
    <x v="2"/>
    <x v="3"/>
    <x v="3"/>
    <x v="6"/>
    <x v="12"/>
    <x v="15"/>
    <x v="7"/>
    <x v="0"/>
    <x v="2"/>
    <x v="2"/>
    <x v="0"/>
    <x v="0"/>
  </r>
  <r>
    <n v="63"/>
    <x v="3"/>
    <x v="22"/>
    <x v="0"/>
    <x v="0"/>
    <x v="1"/>
    <x v="0"/>
    <x v="0"/>
    <x v="0"/>
    <x v="0"/>
    <x v="2"/>
    <x v="3"/>
    <x v="3"/>
    <x v="6"/>
    <x v="12"/>
    <x v="17"/>
    <x v="7"/>
    <x v="0"/>
    <x v="2"/>
    <x v="2"/>
    <x v="0"/>
    <x v="0"/>
  </r>
  <r>
    <n v="63"/>
    <x v="3"/>
    <x v="23"/>
    <x v="0"/>
    <x v="0"/>
    <x v="4"/>
    <x v="0"/>
    <x v="0"/>
    <x v="0"/>
    <x v="0"/>
    <x v="2"/>
    <x v="3"/>
    <x v="3"/>
    <x v="6"/>
    <x v="12"/>
    <x v="19"/>
    <x v="7"/>
    <x v="0"/>
    <x v="2"/>
    <x v="2"/>
    <x v="0"/>
    <x v="0"/>
  </r>
  <r>
    <n v="63"/>
    <x v="3"/>
    <x v="24"/>
    <x v="0"/>
    <x v="0"/>
    <x v="4"/>
    <x v="0"/>
    <x v="0"/>
    <x v="0"/>
    <x v="0"/>
    <x v="2"/>
    <x v="3"/>
    <x v="3"/>
    <x v="6"/>
    <x v="12"/>
    <x v="18"/>
    <x v="7"/>
    <x v="0"/>
    <x v="2"/>
    <x v="2"/>
    <x v="0"/>
    <x v="0"/>
  </r>
  <r>
    <n v="63"/>
    <x v="3"/>
    <x v="25"/>
    <x v="0"/>
    <x v="0"/>
    <x v="3"/>
    <x v="0"/>
    <x v="0"/>
    <x v="0"/>
    <x v="0"/>
    <x v="2"/>
    <x v="3"/>
    <x v="3"/>
    <x v="6"/>
    <x v="12"/>
    <x v="20"/>
    <x v="7"/>
    <x v="0"/>
    <x v="2"/>
    <x v="2"/>
    <x v="0"/>
    <x v="0"/>
  </r>
  <r>
    <n v="63"/>
    <x v="3"/>
    <x v="26"/>
    <x v="0"/>
    <x v="0"/>
    <x v="2"/>
    <x v="0"/>
    <x v="0"/>
    <x v="0"/>
    <x v="0"/>
    <x v="2"/>
    <x v="3"/>
    <x v="3"/>
    <x v="6"/>
    <x v="12"/>
    <x v="20"/>
    <x v="7"/>
    <x v="0"/>
    <x v="2"/>
    <x v="2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4"/>
    <x v="0"/>
    <x v="0"/>
    <x v="0"/>
    <x v="0"/>
    <x v="1"/>
    <x v="0"/>
    <x v="0"/>
    <x v="0"/>
    <x v="0"/>
    <x v="1"/>
    <x v="4"/>
    <x v="3"/>
    <x v="7"/>
    <x v="4"/>
    <x v="2"/>
    <x v="4"/>
    <x v="0"/>
    <x v="0"/>
    <x v="0"/>
    <x v="0"/>
    <x v="0"/>
  </r>
  <r>
    <n v="64"/>
    <x v="0"/>
    <x v="1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64"/>
    <x v="0"/>
    <x v="2"/>
    <x v="0"/>
    <x v="0"/>
    <x v="4"/>
    <x v="0"/>
    <x v="0"/>
    <x v="0"/>
    <x v="0"/>
    <x v="1"/>
    <x v="4"/>
    <x v="3"/>
    <x v="7"/>
    <x v="4"/>
    <x v="12"/>
    <x v="4"/>
    <x v="0"/>
    <x v="0"/>
    <x v="0"/>
    <x v="0"/>
    <x v="0"/>
  </r>
  <r>
    <n v="64"/>
    <x v="0"/>
    <x v="3"/>
    <x v="0"/>
    <x v="0"/>
    <x v="0"/>
    <x v="0"/>
    <x v="0"/>
    <x v="0"/>
    <x v="0"/>
    <x v="1"/>
    <x v="4"/>
    <x v="3"/>
    <x v="7"/>
    <x v="8"/>
    <x v="5"/>
    <x v="4"/>
    <x v="3"/>
    <x v="0"/>
    <x v="0"/>
    <x v="0"/>
    <x v="0"/>
  </r>
  <r>
    <n v="64"/>
    <x v="0"/>
    <x v="4"/>
    <x v="0"/>
    <x v="0"/>
    <x v="0"/>
    <x v="0"/>
    <x v="0"/>
    <x v="0"/>
    <x v="0"/>
    <x v="1"/>
    <x v="4"/>
    <x v="3"/>
    <x v="7"/>
    <x v="7"/>
    <x v="22"/>
    <x v="4"/>
    <x v="3"/>
    <x v="0"/>
    <x v="0"/>
    <x v="0"/>
    <x v="0"/>
  </r>
  <r>
    <n v="64"/>
    <x v="0"/>
    <x v="5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n v="64"/>
    <x v="0"/>
    <x v="6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n v="64"/>
    <x v="0"/>
    <x v="7"/>
    <x v="0"/>
    <x v="0"/>
    <x v="4"/>
    <x v="0"/>
    <x v="0"/>
    <x v="0"/>
    <x v="0"/>
    <x v="1"/>
    <x v="4"/>
    <x v="3"/>
    <x v="7"/>
    <x v="8"/>
    <x v="5"/>
    <x v="4"/>
    <x v="3"/>
    <x v="0"/>
    <x v="0"/>
    <x v="0"/>
    <x v="0"/>
  </r>
  <r>
    <n v="64"/>
    <x v="0"/>
    <x v="8"/>
    <x v="0"/>
    <x v="0"/>
    <x v="4"/>
    <x v="0"/>
    <x v="0"/>
    <x v="0"/>
    <x v="0"/>
    <x v="1"/>
    <x v="4"/>
    <x v="3"/>
    <x v="7"/>
    <x v="5"/>
    <x v="3"/>
    <x v="4"/>
    <x v="1"/>
    <x v="0"/>
    <x v="0"/>
    <x v="0"/>
    <x v="0"/>
  </r>
  <r>
    <n v="64"/>
    <x v="0"/>
    <x v="9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n v="64"/>
    <x v="0"/>
    <x v="10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n v="64"/>
    <x v="0"/>
    <x v="11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n v="64"/>
    <x v="0"/>
    <x v="12"/>
    <x v="0"/>
    <x v="0"/>
    <x v="3"/>
    <x v="0"/>
    <x v="0"/>
    <x v="0"/>
    <x v="0"/>
    <x v="1"/>
    <x v="4"/>
    <x v="3"/>
    <x v="7"/>
    <x v="8"/>
    <x v="5"/>
    <x v="4"/>
    <x v="3"/>
    <x v="0"/>
    <x v="0"/>
    <x v="0"/>
    <x v="0"/>
  </r>
  <r>
    <n v="64"/>
    <x v="0"/>
    <x v="13"/>
    <x v="0"/>
    <x v="0"/>
    <x v="0"/>
    <x v="0"/>
    <x v="0"/>
    <x v="0"/>
    <x v="0"/>
    <x v="1"/>
    <x v="4"/>
    <x v="3"/>
    <x v="7"/>
    <x v="4"/>
    <x v="8"/>
    <x v="4"/>
    <x v="0"/>
    <x v="0"/>
    <x v="0"/>
    <x v="0"/>
    <x v="0"/>
  </r>
  <r>
    <n v="64"/>
    <x v="0"/>
    <x v="14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n v="64"/>
    <x v="0"/>
    <x v="15"/>
    <x v="0"/>
    <x v="0"/>
    <x v="0"/>
    <x v="0"/>
    <x v="0"/>
    <x v="0"/>
    <x v="0"/>
    <x v="1"/>
    <x v="4"/>
    <x v="3"/>
    <x v="7"/>
    <x v="7"/>
    <x v="22"/>
    <x v="4"/>
    <x v="1"/>
    <x v="0"/>
    <x v="0"/>
    <x v="0"/>
    <x v="0"/>
  </r>
  <r>
    <n v="64"/>
    <x v="0"/>
    <x v="16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n v="64"/>
    <x v="0"/>
    <x v="17"/>
    <x v="0"/>
    <x v="0"/>
    <x v="4"/>
    <x v="0"/>
    <x v="0"/>
    <x v="0"/>
    <x v="0"/>
    <x v="1"/>
    <x v="4"/>
    <x v="3"/>
    <x v="7"/>
    <x v="6"/>
    <x v="22"/>
    <x v="4"/>
    <x v="1"/>
    <x v="0"/>
    <x v="0"/>
    <x v="0"/>
    <x v="0"/>
  </r>
  <r>
    <n v="64"/>
    <x v="0"/>
    <x v="18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n v="64"/>
    <x v="0"/>
    <x v="19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n v="64"/>
    <x v="0"/>
    <x v="20"/>
    <x v="0"/>
    <x v="0"/>
    <x v="2"/>
    <x v="0"/>
    <x v="0"/>
    <x v="0"/>
    <x v="0"/>
    <x v="1"/>
    <x v="4"/>
    <x v="3"/>
    <x v="7"/>
    <x v="5"/>
    <x v="9"/>
    <x v="4"/>
    <x v="0"/>
    <x v="0"/>
    <x v="0"/>
    <x v="0"/>
    <x v="0"/>
  </r>
  <r>
    <n v="64"/>
    <x v="0"/>
    <x v="21"/>
    <x v="0"/>
    <x v="0"/>
    <x v="4"/>
    <x v="0"/>
    <x v="0"/>
    <x v="0"/>
    <x v="0"/>
    <x v="1"/>
    <x v="4"/>
    <x v="3"/>
    <x v="7"/>
    <x v="8"/>
    <x v="11"/>
    <x v="4"/>
    <x v="3"/>
    <x v="0"/>
    <x v="0"/>
    <x v="0"/>
    <x v="0"/>
  </r>
  <r>
    <n v="64"/>
    <x v="0"/>
    <x v="22"/>
    <x v="0"/>
    <x v="0"/>
    <x v="3"/>
    <x v="0"/>
    <x v="0"/>
    <x v="0"/>
    <x v="0"/>
    <x v="1"/>
    <x v="4"/>
    <x v="3"/>
    <x v="7"/>
    <x v="9"/>
    <x v="6"/>
    <x v="4"/>
    <x v="0"/>
    <x v="0"/>
    <x v="0"/>
    <x v="0"/>
    <x v="0"/>
  </r>
  <r>
    <n v="64"/>
    <x v="0"/>
    <x v="23"/>
    <x v="0"/>
    <x v="0"/>
    <x v="2"/>
    <x v="0"/>
    <x v="0"/>
    <x v="0"/>
    <x v="0"/>
    <x v="1"/>
    <x v="4"/>
    <x v="3"/>
    <x v="7"/>
    <x v="7"/>
    <x v="22"/>
    <x v="4"/>
    <x v="1"/>
    <x v="0"/>
    <x v="0"/>
    <x v="0"/>
    <x v="0"/>
  </r>
  <r>
    <n v="64"/>
    <x v="0"/>
    <x v="24"/>
    <x v="0"/>
    <x v="0"/>
    <x v="4"/>
    <x v="0"/>
    <x v="0"/>
    <x v="0"/>
    <x v="0"/>
    <x v="1"/>
    <x v="4"/>
    <x v="3"/>
    <x v="7"/>
    <x v="4"/>
    <x v="8"/>
    <x v="4"/>
    <x v="0"/>
    <x v="0"/>
    <x v="0"/>
    <x v="0"/>
    <x v="0"/>
  </r>
  <r>
    <n v="64"/>
    <x v="1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  <x v="0"/>
  </r>
  <r>
    <n v="64"/>
    <x v="1"/>
    <x v="1"/>
    <x v="0"/>
    <x v="0"/>
    <x v="4"/>
    <x v="0"/>
    <x v="0"/>
    <x v="0"/>
    <x v="0"/>
    <x v="0"/>
    <x v="0"/>
    <x v="0"/>
    <x v="0"/>
    <x v="0"/>
    <x v="0"/>
    <x v="2"/>
    <x v="0"/>
    <x v="0"/>
    <x v="0"/>
    <x v="0"/>
    <x v="0"/>
  </r>
  <r>
    <n v="64"/>
    <x v="1"/>
    <x v="2"/>
    <x v="0"/>
    <x v="0"/>
    <x v="1"/>
    <x v="0"/>
    <x v="0"/>
    <x v="0"/>
    <x v="0"/>
    <x v="0"/>
    <x v="0"/>
    <x v="0"/>
    <x v="0"/>
    <x v="16"/>
    <x v="0"/>
    <x v="10"/>
    <x v="0"/>
    <x v="0"/>
    <x v="0"/>
    <x v="0"/>
    <x v="0"/>
  </r>
  <r>
    <n v="64"/>
    <x v="1"/>
    <x v="3"/>
    <x v="0"/>
    <x v="0"/>
    <x v="3"/>
    <x v="0"/>
    <x v="0"/>
    <x v="0"/>
    <x v="0"/>
    <x v="0"/>
    <x v="0"/>
    <x v="0"/>
    <x v="0"/>
    <x v="20"/>
    <x v="1"/>
    <x v="10"/>
    <x v="0"/>
    <x v="0"/>
    <x v="0"/>
    <x v="0"/>
    <x v="0"/>
  </r>
  <r>
    <n v="64"/>
    <x v="1"/>
    <x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</r>
  <r>
    <n v="64"/>
    <x v="1"/>
    <x v="5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</r>
  <r>
    <n v="64"/>
    <x v="1"/>
    <x v="6"/>
    <x v="0"/>
    <x v="0"/>
    <x v="4"/>
    <x v="0"/>
    <x v="0"/>
    <x v="0"/>
    <x v="0"/>
    <x v="0"/>
    <x v="1"/>
    <x v="2"/>
    <x v="10"/>
    <x v="1"/>
    <x v="1"/>
    <x v="2"/>
    <x v="0"/>
    <x v="7"/>
    <x v="6"/>
    <x v="0"/>
    <x v="0"/>
  </r>
  <r>
    <n v="64"/>
    <x v="1"/>
    <x v="7"/>
    <x v="0"/>
    <x v="0"/>
    <x v="0"/>
    <x v="0"/>
    <x v="0"/>
    <x v="0"/>
    <x v="0"/>
    <x v="0"/>
    <x v="1"/>
    <x v="2"/>
    <x v="10"/>
    <x v="0"/>
    <x v="1"/>
    <x v="2"/>
    <x v="0"/>
    <x v="7"/>
    <x v="6"/>
    <x v="0"/>
    <x v="0"/>
  </r>
  <r>
    <n v="64"/>
    <x v="1"/>
    <x v="8"/>
    <x v="0"/>
    <x v="0"/>
    <x v="2"/>
    <x v="0"/>
    <x v="0"/>
    <x v="0"/>
    <x v="0"/>
    <x v="0"/>
    <x v="1"/>
    <x v="2"/>
    <x v="10"/>
    <x v="0"/>
    <x v="0"/>
    <x v="2"/>
    <x v="0"/>
    <x v="7"/>
    <x v="6"/>
    <x v="0"/>
    <x v="0"/>
  </r>
  <r>
    <n v="64"/>
    <x v="1"/>
    <x v="9"/>
    <x v="0"/>
    <x v="0"/>
    <x v="0"/>
    <x v="0"/>
    <x v="0"/>
    <x v="0"/>
    <x v="0"/>
    <x v="0"/>
    <x v="1"/>
    <x v="2"/>
    <x v="10"/>
    <x v="0"/>
    <x v="0"/>
    <x v="0"/>
    <x v="0"/>
    <x v="7"/>
    <x v="6"/>
    <x v="0"/>
    <x v="0"/>
  </r>
  <r>
    <n v="64"/>
    <x v="1"/>
    <x v="10"/>
    <x v="0"/>
    <x v="0"/>
    <x v="1"/>
    <x v="0"/>
    <x v="0"/>
    <x v="0"/>
    <x v="0"/>
    <x v="0"/>
    <x v="1"/>
    <x v="2"/>
    <x v="10"/>
    <x v="0"/>
    <x v="1"/>
    <x v="3"/>
    <x v="0"/>
    <x v="7"/>
    <x v="6"/>
    <x v="0"/>
    <x v="0"/>
  </r>
  <r>
    <n v="64"/>
    <x v="1"/>
    <x v="11"/>
    <x v="0"/>
    <x v="0"/>
    <x v="3"/>
    <x v="0"/>
    <x v="0"/>
    <x v="0"/>
    <x v="0"/>
    <x v="0"/>
    <x v="1"/>
    <x v="2"/>
    <x v="10"/>
    <x v="18"/>
    <x v="0"/>
    <x v="10"/>
    <x v="0"/>
    <x v="7"/>
    <x v="6"/>
    <x v="0"/>
    <x v="0"/>
  </r>
  <r>
    <n v="64"/>
    <x v="1"/>
    <x v="12"/>
    <x v="0"/>
    <x v="0"/>
    <x v="1"/>
    <x v="0"/>
    <x v="0"/>
    <x v="0"/>
    <x v="0"/>
    <x v="0"/>
    <x v="2"/>
    <x v="2"/>
    <x v="8"/>
    <x v="1"/>
    <x v="1"/>
    <x v="2"/>
    <x v="0"/>
    <x v="0"/>
    <x v="6"/>
    <x v="0"/>
    <x v="0"/>
  </r>
  <r>
    <n v="64"/>
    <x v="1"/>
    <x v="13"/>
    <x v="0"/>
    <x v="0"/>
    <x v="2"/>
    <x v="0"/>
    <x v="0"/>
    <x v="0"/>
    <x v="0"/>
    <x v="0"/>
    <x v="2"/>
    <x v="2"/>
    <x v="8"/>
    <x v="0"/>
    <x v="0"/>
    <x v="0"/>
    <x v="0"/>
    <x v="0"/>
    <x v="6"/>
    <x v="0"/>
    <x v="0"/>
  </r>
  <r>
    <n v="64"/>
    <x v="1"/>
    <x v="14"/>
    <x v="0"/>
    <x v="0"/>
    <x v="3"/>
    <x v="0"/>
    <x v="0"/>
    <x v="0"/>
    <x v="0"/>
    <x v="0"/>
    <x v="2"/>
    <x v="2"/>
    <x v="8"/>
    <x v="0"/>
    <x v="1"/>
    <x v="1"/>
    <x v="0"/>
    <x v="0"/>
    <x v="6"/>
    <x v="0"/>
    <x v="0"/>
  </r>
  <r>
    <n v="64"/>
    <x v="1"/>
    <x v="15"/>
    <x v="0"/>
    <x v="0"/>
    <x v="1"/>
    <x v="0"/>
    <x v="0"/>
    <x v="0"/>
    <x v="0"/>
    <x v="0"/>
    <x v="2"/>
    <x v="2"/>
    <x v="8"/>
    <x v="0"/>
    <x v="1"/>
    <x v="3"/>
    <x v="0"/>
    <x v="0"/>
    <x v="6"/>
    <x v="0"/>
    <x v="0"/>
  </r>
  <r>
    <n v="64"/>
    <x v="1"/>
    <x v="16"/>
    <x v="0"/>
    <x v="0"/>
    <x v="4"/>
    <x v="0"/>
    <x v="0"/>
    <x v="0"/>
    <x v="0"/>
    <x v="0"/>
    <x v="2"/>
    <x v="2"/>
    <x v="8"/>
    <x v="0"/>
    <x v="0"/>
    <x v="2"/>
    <x v="0"/>
    <x v="0"/>
    <x v="6"/>
    <x v="0"/>
    <x v="0"/>
  </r>
  <r>
    <n v="64"/>
    <x v="1"/>
    <x v="17"/>
    <x v="0"/>
    <x v="0"/>
    <x v="3"/>
    <x v="0"/>
    <x v="0"/>
    <x v="0"/>
    <x v="0"/>
    <x v="0"/>
    <x v="2"/>
    <x v="2"/>
    <x v="8"/>
    <x v="0"/>
    <x v="1"/>
    <x v="3"/>
    <x v="0"/>
    <x v="0"/>
    <x v="6"/>
    <x v="0"/>
    <x v="0"/>
  </r>
  <r>
    <n v="64"/>
    <x v="1"/>
    <x v="18"/>
    <x v="0"/>
    <x v="0"/>
    <x v="4"/>
    <x v="0"/>
    <x v="0"/>
    <x v="0"/>
    <x v="0"/>
    <x v="0"/>
    <x v="3"/>
    <x v="1"/>
    <x v="1"/>
    <x v="1"/>
    <x v="1"/>
    <x v="2"/>
    <x v="0"/>
    <x v="1"/>
    <x v="0"/>
    <x v="0"/>
    <x v="0"/>
  </r>
  <r>
    <n v="64"/>
    <x v="1"/>
    <x v="19"/>
    <x v="0"/>
    <x v="0"/>
    <x v="0"/>
    <x v="0"/>
    <x v="0"/>
    <x v="0"/>
    <x v="0"/>
    <x v="0"/>
    <x v="3"/>
    <x v="1"/>
    <x v="1"/>
    <x v="16"/>
    <x v="0"/>
    <x v="10"/>
    <x v="0"/>
    <x v="1"/>
    <x v="0"/>
    <x v="0"/>
    <x v="0"/>
  </r>
  <r>
    <n v="64"/>
    <x v="1"/>
    <x v="20"/>
    <x v="0"/>
    <x v="0"/>
    <x v="0"/>
    <x v="0"/>
    <x v="0"/>
    <x v="0"/>
    <x v="0"/>
    <x v="0"/>
    <x v="3"/>
    <x v="1"/>
    <x v="1"/>
    <x v="0"/>
    <x v="1"/>
    <x v="0"/>
    <x v="0"/>
    <x v="1"/>
    <x v="0"/>
    <x v="0"/>
    <x v="0"/>
  </r>
  <r>
    <n v="64"/>
    <x v="1"/>
    <x v="21"/>
    <x v="0"/>
    <x v="0"/>
    <x v="3"/>
    <x v="0"/>
    <x v="0"/>
    <x v="0"/>
    <x v="0"/>
    <x v="0"/>
    <x v="3"/>
    <x v="1"/>
    <x v="1"/>
    <x v="0"/>
    <x v="0"/>
    <x v="2"/>
    <x v="0"/>
    <x v="1"/>
    <x v="0"/>
    <x v="0"/>
    <x v="0"/>
  </r>
  <r>
    <n v="64"/>
    <x v="1"/>
    <x v="22"/>
    <x v="0"/>
    <x v="0"/>
    <x v="1"/>
    <x v="0"/>
    <x v="0"/>
    <x v="0"/>
    <x v="0"/>
    <x v="0"/>
    <x v="3"/>
    <x v="1"/>
    <x v="1"/>
    <x v="0"/>
    <x v="0"/>
    <x v="0"/>
    <x v="0"/>
    <x v="1"/>
    <x v="0"/>
    <x v="0"/>
    <x v="0"/>
  </r>
  <r>
    <n v="64"/>
    <x v="2"/>
    <x v="0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n v="64"/>
    <x v="2"/>
    <x v="1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n v="64"/>
    <x v="2"/>
    <x v="2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64"/>
    <x v="2"/>
    <x v="3"/>
    <x v="0"/>
    <x v="0"/>
    <x v="4"/>
    <x v="0"/>
    <x v="0"/>
    <x v="0"/>
    <x v="0"/>
    <x v="1"/>
    <x v="4"/>
    <x v="3"/>
    <x v="7"/>
    <x v="7"/>
    <x v="22"/>
    <x v="4"/>
    <x v="1"/>
    <x v="0"/>
    <x v="0"/>
    <x v="0"/>
    <x v="0"/>
  </r>
  <r>
    <n v="64"/>
    <x v="2"/>
    <x v="4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n v="64"/>
    <x v="2"/>
    <x v="5"/>
    <x v="0"/>
    <x v="0"/>
    <x v="3"/>
    <x v="0"/>
    <x v="0"/>
    <x v="0"/>
    <x v="0"/>
    <x v="1"/>
    <x v="4"/>
    <x v="3"/>
    <x v="7"/>
    <x v="7"/>
    <x v="22"/>
    <x v="4"/>
    <x v="3"/>
    <x v="0"/>
    <x v="0"/>
    <x v="0"/>
    <x v="0"/>
  </r>
  <r>
    <n v="64"/>
    <x v="2"/>
    <x v="6"/>
    <x v="0"/>
    <x v="0"/>
    <x v="4"/>
    <x v="0"/>
    <x v="0"/>
    <x v="0"/>
    <x v="0"/>
    <x v="1"/>
    <x v="4"/>
    <x v="3"/>
    <x v="7"/>
    <x v="4"/>
    <x v="10"/>
    <x v="4"/>
    <x v="0"/>
    <x v="0"/>
    <x v="0"/>
    <x v="0"/>
    <x v="0"/>
  </r>
  <r>
    <n v="64"/>
    <x v="2"/>
    <x v="7"/>
    <x v="0"/>
    <x v="0"/>
    <x v="3"/>
    <x v="0"/>
    <x v="0"/>
    <x v="0"/>
    <x v="0"/>
    <x v="1"/>
    <x v="4"/>
    <x v="3"/>
    <x v="7"/>
    <x v="11"/>
    <x v="22"/>
    <x v="4"/>
    <x v="4"/>
    <x v="0"/>
    <x v="0"/>
    <x v="0"/>
    <x v="0"/>
  </r>
  <r>
    <n v="64"/>
    <x v="2"/>
    <x v="8"/>
    <x v="0"/>
    <x v="0"/>
    <x v="0"/>
    <x v="0"/>
    <x v="0"/>
    <x v="0"/>
    <x v="0"/>
    <x v="1"/>
    <x v="4"/>
    <x v="3"/>
    <x v="7"/>
    <x v="8"/>
    <x v="11"/>
    <x v="4"/>
    <x v="0"/>
    <x v="0"/>
    <x v="0"/>
    <x v="0"/>
    <x v="0"/>
  </r>
  <r>
    <n v="64"/>
    <x v="2"/>
    <x v="9"/>
    <x v="0"/>
    <x v="0"/>
    <x v="3"/>
    <x v="0"/>
    <x v="0"/>
    <x v="0"/>
    <x v="0"/>
    <x v="1"/>
    <x v="4"/>
    <x v="3"/>
    <x v="7"/>
    <x v="4"/>
    <x v="8"/>
    <x v="4"/>
    <x v="0"/>
    <x v="0"/>
    <x v="0"/>
    <x v="0"/>
    <x v="0"/>
  </r>
  <r>
    <n v="64"/>
    <x v="2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n v="64"/>
    <x v="2"/>
    <x v="11"/>
    <x v="0"/>
    <x v="0"/>
    <x v="1"/>
    <x v="0"/>
    <x v="0"/>
    <x v="0"/>
    <x v="0"/>
    <x v="1"/>
    <x v="4"/>
    <x v="3"/>
    <x v="7"/>
    <x v="9"/>
    <x v="14"/>
    <x v="4"/>
    <x v="1"/>
    <x v="0"/>
    <x v="0"/>
    <x v="0"/>
    <x v="0"/>
  </r>
  <r>
    <n v="64"/>
    <x v="2"/>
    <x v="12"/>
    <x v="0"/>
    <x v="0"/>
    <x v="0"/>
    <x v="0"/>
    <x v="0"/>
    <x v="0"/>
    <x v="0"/>
    <x v="1"/>
    <x v="4"/>
    <x v="3"/>
    <x v="7"/>
    <x v="11"/>
    <x v="22"/>
    <x v="4"/>
    <x v="0"/>
    <x v="0"/>
    <x v="0"/>
    <x v="0"/>
    <x v="0"/>
  </r>
  <r>
    <n v="64"/>
    <x v="2"/>
    <x v="13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n v="64"/>
    <x v="2"/>
    <x v="14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n v="64"/>
    <x v="2"/>
    <x v="15"/>
    <x v="0"/>
    <x v="0"/>
    <x v="3"/>
    <x v="0"/>
    <x v="0"/>
    <x v="0"/>
    <x v="0"/>
    <x v="1"/>
    <x v="4"/>
    <x v="3"/>
    <x v="7"/>
    <x v="4"/>
    <x v="8"/>
    <x v="4"/>
    <x v="0"/>
    <x v="0"/>
    <x v="0"/>
    <x v="0"/>
    <x v="0"/>
  </r>
  <r>
    <n v="64"/>
    <x v="2"/>
    <x v="16"/>
    <x v="0"/>
    <x v="0"/>
    <x v="4"/>
    <x v="0"/>
    <x v="0"/>
    <x v="0"/>
    <x v="0"/>
    <x v="1"/>
    <x v="4"/>
    <x v="3"/>
    <x v="7"/>
    <x v="8"/>
    <x v="11"/>
    <x v="4"/>
    <x v="3"/>
    <x v="0"/>
    <x v="0"/>
    <x v="0"/>
    <x v="0"/>
  </r>
  <r>
    <n v="64"/>
    <x v="2"/>
    <x v="17"/>
    <x v="0"/>
    <x v="0"/>
    <x v="4"/>
    <x v="0"/>
    <x v="0"/>
    <x v="0"/>
    <x v="0"/>
    <x v="1"/>
    <x v="4"/>
    <x v="3"/>
    <x v="7"/>
    <x v="10"/>
    <x v="7"/>
    <x v="4"/>
    <x v="1"/>
    <x v="0"/>
    <x v="0"/>
    <x v="0"/>
    <x v="0"/>
  </r>
  <r>
    <n v="64"/>
    <x v="2"/>
    <x v="18"/>
    <x v="0"/>
    <x v="0"/>
    <x v="3"/>
    <x v="0"/>
    <x v="0"/>
    <x v="0"/>
    <x v="0"/>
    <x v="1"/>
    <x v="4"/>
    <x v="3"/>
    <x v="7"/>
    <x v="9"/>
    <x v="14"/>
    <x v="4"/>
    <x v="1"/>
    <x v="0"/>
    <x v="0"/>
    <x v="0"/>
    <x v="0"/>
  </r>
  <r>
    <n v="64"/>
    <x v="2"/>
    <x v="19"/>
    <x v="0"/>
    <x v="0"/>
    <x v="1"/>
    <x v="0"/>
    <x v="0"/>
    <x v="0"/>
    <x v="0"/>
    <x v="1"/>
    <x v="4"/>
    <x v="3"/>
    <x v="7"/>
    <x v="10"/>
    <x v="7"/>
    <x v="4"/>
    <x v="0"/>
    <x v="0"/>
    <x v="0"/>
    <x v="0"/>
    <x v="0"/>
  </r>
  <r>
    <n v="64"/>
    <x v="2"/>
    <x v="20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n v="64"/>
    <x v="2"/>
    <x v="21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64"/>
    <x v="2"/>
    <x v="22"/>
    <x v="0"/>
    <x v="0"/>
    <x v="2"/>
    <x v="0"/>
    <x v="0"/>
    <x v="0"/>
    <x v="0"/>
    <x v="1"/>
    <x v="4"/>
    <x v="3"/>
    <x v="7"/>
    <x v="5"/>
    <x v="3"/>
    <x v="4"/>
    <x v="4"/>
    <x v="0"/>
    <x v="0"/>
    <x v="0"/>
    <x v="0"/>
  </r>
  <r>
    <n v="64"/>
    <x v="2"/>
    <x v="23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n v="64"/>
    <x v="2"/>
    <x v="24"/>
    <x v="0"/>
    <x v="0"/>
    <x v="3"/>
    <x v="0"/>
    <x v="0"/>
    <x v="0"/>
    <x v="0"/>
    <x v="1"/>
    <x v="4"/>
    <x v="3"/>
    <x v="7"/>
    <x v="5"/>
    <x v="9"/>
    <x v="4"/>
    <x v="1"/>
    <x v="0"/>
    <x v="0"/>
    <x v="0"/>
    <x v="0"/>
  </r>
  <r>
    <n v="64"/>
    <x v="2"/>
    <x v="25"/>
    <x v="0"/>
    <x v="0"/>
    <x v="2"/>
    <x v="0"/>
    <x v="0"/>
    <x v="0"/>
    <x v="0"/>
    <x v="1"/>
    <x v="4"/>
    <x v="3"/>
    <x v="7"/>
    <x v="9"/>
    <x v="6"/>
    <x v="4"/>
    <x v="1"/>
    <x v="0"/>
    <x v="0"/>
    <x v="0"/>
    <x v="0"/>
  </r>
  <r>
    <n v="64"/>
    <x v="3"/>
    <x v="0"/>
    <x v="0"/>
    <x v="0"/>
    <x v="3"/>
    <x v="0"/>
    <x v="0"/>
    <x v="0"/>
    <x v="0"/>
    <x v="2"/>
    <x v="0"/>
    <x v="3"/>
    <x v="5"/>
    <x v="12"/>
    <x v="15"/>
    <x v="6"/>
    <x v="0"/>
    <x v="0"/>
    <x v="0"/>
    <x v="0"/>
    <x v="0"/>
  </r>
  <r>
    <n v="64"/>
    <x v="3"/>
    <x v="1"/>
    <x v="0"/>
    <x v="0"/>
    <x v="4"/>
    <x v="0"/>
    <x v="0"/>
    <x v="0"/>
    <x v="0"/>
    <x v="2"/>
    <x v="0"/>
    <x v="3"/>
    <x v="5"/>
    <x v="13"/>
    <x v="20"/>
    <x v="6"/>
    <x v="0"/>
    <x v="0"/>
    <x v="0"/>
    <x v="0"/>
    <x v="0"/>
  </r>
  <r>
    <n v="64"/>
    <x v="3"/>
    <x v="2"/>
    <x v="0"/>
    <x v="0"/>
    <x v="2"/>
    <x v="0"/>
    <x v="0"/>
    <x v="0"/>
    <x v="0"/>
    <x v="2"/>
    <x v="0"/>
    <x v="3"/>
    <x v="5"/>
    <x v="13"/>
    <x v="16"/>
    <x v="6"/>
    <x v="0"/>
    <x v="0"/>
    <x v="0"/>
    <x v="0"/>
    <x v="0"/>
  </r>
  <r>
    <n v="64"/>
    <x v="3"/>
    <x v="3"/>
    <x v="0"/>
    <x v="0"/>
    <x v="4"/>
    <x v="0"/>
    <x v="0"/>
    <x v="0"/>
    <x v="0"/>
    <x v="2"/>
    <x v="0"/>
    <x v="3"/>
    <x v="5"/>
    <x v="13"/>
    <x v="16"/>
    <x v="6"/>
    <x v="0"/>
    <x v="0"/>
    <x v="0"/>
    <x v="0"/>
    <x v="0"/>
  </r>
  <r>
    <n v="64"/>
    <x v="3"/>
    <x v="4"/>
    <x v="0"/>
    <x v="0"/>
    <x v="0"/>
    <x v="0"/>
    <x v="0"/>
    <x v="0"/>
    <x v="0"/>
    <x v="2"/>
    <x v="0"/>
    <x v="3"/>
    <x v="5"/>
    <x v="12"/>
    <x v="20"/>
    <x v="6"/>
    <x v="0"/>
    <x v="0"/>
    <x v="0"/>
    <x v="0"/>
    <x v="0"/>
  </r>
  <r>
    <n v="64"/>
    <x v="3"/>
    <x v="5"/>
    <x v="0"/>
    <x v="0"/>
    <x v="1"/>
    <x v="0"/>
    <x v="0"/>
    <x v="0"/>
    <x v="0"/>
    <x v="2"/>
    <x v="0"/>
    <x v="3"/>
    <x v="5"/>
    <x v="12"/>
    <x v="24"/>
    <x v="6"/>
    <x v="0"/>
    <x v="0"/>
    <x v="0"/>
    <x v="0"/>
    <x v="0"/>
  </r>
  <r>
    <n v="64"/>
    <x v="3"/>
    <x v="6"/>
    <x v="0"/>
    <x v="0"/>
    <x v="4"/>
    <x v="0"/>
    <x v="0"/>
    <x v="0"/>
    <x v="0"/>
    <x v="2"/>
    <x v="1"/>
    <x v="3"/>
    <x v="6"/>
    <x v="12"/>
    <x v="15"/>
    <x v="6"/>
    <x v="0"/>
    <x v="0"/>
    <x v="0"/>
    <x v="0"/>
    <x v="0"/>
  </r>
  <r>
    <n v="64"/>
    <x v="3"/>
    <x v="7"/>
    <x v="0"/>
    <x v="0"/>
    <x v="0"/>
    <x v="0"/>
    <x v="0"/>
    <x v="0"/>
    <x v="0"/>
    <x v="2"/>
    <x v="1"/>
    <x v="3"/>
    <x v="6"/>
    <x v="13"/>
    <x v="20"/>
    <x v="6"/>
    <x v="0"/>
    <x v="0"/>
    <x v="0"/>
    <x v="0"/>
    <x v="0"/>
  </r>
  <r>
    <n v="64"/>
    <x v="3"/>
    <x v="8"/>
    <x v="0"/>
    <x v="0"/>
    <x v="2"/>
    <x v="0"/>
    <x v="0"/>
    <x v="0"/>
    <x v="0"/>
    <x v="2"/>
    <x v="1"/>
    <x v="3"/>
    <x v="6"/>
    <x v="13"/>
    <x v="21"/>
    <x v="6"/>
    <x v="0"/>
    <x v="0"/>
    <x v="0"/>
    <x v="0"/>
    <x v="0"/>
  </r>
  <r>
    <n v="64"/>
    <x v="3"/>
    <x v="9"/>
    <x v="0"/>
    <x v="0"/>
    <x v="4"/>
    <x v="0"/>
    <x v="0"/>
    <x v="0"/>
    <x v="0"/>
    <x v="2"/>
    <x v="1"/>
    <x v="3"/>
    <x v="6"/>
    <x v="13"/>
    <x v="19"/>
    <x v="6"/>
    <x v="0"/>
    <x v="0"/>
    <x v="0"/>
    <x v="0"/>
    <x v="0"/>
  </r>
  <r>
    <n v="64"/>
    <x v="3"/>
    <x v="10"/>
    <x v="0"/>
    <x v="0"/>
    <x v="3"/>
    <x v="0"/>
    <x v="0"/>
    <x v="0"/>
    <x v="0"/>
    <x v="2"/>
    <x v="1"/>
    <x v="3"/>
    <x v="6"/>
    <x v="12"/>
    <x v="18"/>
    <x v="6"/>
    <x v="0"/>
    <x v="0"/>
    <x v="0"/>
    <x v="0"/>
    <x v="0"/>
  </r>
  <r>
    <n v="64"/>
    <x v="3"/>
    <x v="11"/>
    <x v="0"/>
    <x v="0"/>
    <x v="3"/>
    <x v="0"/>
    <x v="0"/>
    <x v="0"/>
    <x v="0"/>
    <x v="2"/>
    <x v="1"/>
    <x v="3"/>
    <x v="6"/>
    <x v="13"/>
    <x v="19"/>
    <x v="6"/>
    <x v="0"/>
    <x v="0"/>
    <x v="0"/>
    <x v="0"/>
    <x v="0"/>
  </r>
  <r>
    <n v="64"/>
    <x v="3"/>
    <x v="12"/>
    <x v="0"/>
    <x v="0"/>
    <x v="2"/>
    <x v="0"/>
    <x v="0"/>
    <x v="0"/>
    <x v="0"/>
    <x v="2"/>
    <x v="2"/>
    <x v="3"/>
    <x v="4"/>
    <x v="12"/>
    <x v="15"/>
    <x v="7"/>
    <x v="0"/>
    <x v="0"/>
    <x v="0"/>
    <x v="0"/>
    <x v="0"/>
  </r>
  <r>
    <n v="64"/>
    <x v="3"/>
    <x v="13"/>
    <x v="0"/>
    <x v="0"/>
    <x v="4"/>
    <x v="0"/>
    <x v="0"/>
    <x v="0"/>
    <x v="0"/>
    <x v="2"/>
    <x v="2"/>
    <x v="3"/>
    <x v="4"/>
    <x v="12"/>
    <x v="19"/>
    <x v="7"/>
    <x v="0"/>
    <x v="0"/>
    <x v="0"/>
    <x v="0"/>
    <x v="0"/>
  </r>
  <r>
    <n v="64"/>
    <x v="3"/>
    <x v="14"/>
    <x v="0"/>
    <x v="0"/>
    <x v="1"/>
    <x v="0"/>
    <x v="0"/>
    <x v="0"/>
    <x v="0"/>
    <x v="2"/>
    <x v="2"/>
    <x v="3"/>
    <x v="4"/>
    <x v="14"/>
    <x v="17"/>
    <x v="7"/>
    <x v="0"/>
    <x v="0"/>
    <x v="0"/>
    <x v="0"/>
    <x v="0"/>
  </r>
  <r>
    <n v="64"/>
    <x v="3"/>
    <x v="15"/>
    <x v="0"/>
    <x v="0"/>
    <x v="0"/>
    <x v="0"/>
    <x v="0"/>
    <x v="0"/>
    <x v="0"/>
    <x v="2"/>
    <x v="2"/>
    <x v="3"/>
    <x v="4"/>
    <x v="14"/>
    <x v="17"/>
    <x v="7"/>
    <x v="0"/>
    <x v="0"/>
    <x v="0"/>
    <x v="0"/>
    <x v="0"/>
  </r>
  <r>
    <n v="64"/>
    <x v="3"/>
    <x v="16"/>
    <x v="0"/>
    <x v="0"/>
    <x v="2"/>
    <x v="0"/>
    <x v="0"/>
    <x v="0"/>
    <x v="0"/>
    <x v="2"/>
    <x v="2"/>
    <x v="3"/>
    <x v="4"/>
    <x v="12"/>
    <x v="20"/>
    <x v="7"/>
    <x v="0"/>
    <x v="0"/>
    <x v="0"/>
    <x v="0"/>
    <x v="0"/>
  </r>
  <r>
    <n v="64"/>
    <x v="3"/>
    <x v="17"/>
    <x v="0"/>
    <x v="0"/>
    <x v="3"/>
    <x v="0"/>
    <x v="0"/>
    <x v="0"/>
    <x v="0"/>
    <x v="2"/>
    <x v="2"/>
    <x v="3"/>
    <x v="4"/>
    <x v="13"/>
    <x v="21"/>
    <x v="7"/>
    <x v="0"/>
    <x v="0"/>
    <x v="0"/>
    <x v="0"/>
    <x v="0"/>
  </r>
  <r>
    <n v="64"/>
    <x v="3"/>
    <x v="18"/>
    <x v="0"/>
    <x v="0"/>
    <x v="1"/>
    <x v="0"/>
    <x v="0"/>
    <x v="0"/>
    <x v="0"/>
    <x v="2"/>
    <x v="2"/>
    <x v="3"/>
    <x v="4"/>
    <x v="12"/>
    <x v="16"/>
    <x v="7"/>
    <x v="0"/>
    <x v="0"/>
    <x v="0"/>
    <x v="0"/>
    <x v="0"/>
  </r>
  <r>
    <n v="64"/>
    <x v="3"/>
    <x v="19"/>
    <x v="0"/>
    <x v="0"/>
    <x v="2"/>
    <x v="0"/>
    <x v="0"/>
    <x v="0"/>
    <x v="0"/>
    <x v="2"/>
    <x v="3"/>
    <x v="3"/>
    <x v="3"/>
    <x v="12"/>
    <x v="15"/>
    <x v="6"/>
    <x v="0"/>
    <x v="0"/>
    <x v="0"/>
    <x v="0"/>
    <x v="0"/>
  </r>
  <r>
    <n v="64"/>
    <x v="3"/>
    <x v="20"/>
    <x v="0"/>
    <x v="0"/>
    <x v="4"/>
    <x v="0"/>
    <x v="0"/>
    <x v="0"/>
    <x v="0"/>
    <x v="2"/>
    <x v="3"/>
    <x v="3"/>
    <x v="3"/>
    <x v="13"/>
    <x v="23"/>
    <x v="6"/>
    <x v="0"/>
    <x v="0"/>
    <x v="0"/>
    <x v="0"/>
    <x v="0"/>
  </r>
  <r>
    <n v="64"/>
    <x v="3"/>
    <x v="21"/>
    <x v="0"/>
    <x v="0"/>
    <x v="0"/>
    <x v="0"/>
    <x v="0"/>
    <x v="0"/>
    <x v="0"/>
    <x v="2"/>
    <x v="3"/>
    <x v="3"/>
    <x v="3"/>
    <x v="14"/>
    <x v="17"/>
    <x v="6"/>
    <x v="0"/>
    <x v="0"/>
    <x v="0"/>
    <x v="0"/>
    <x v="0"/>
  </r>
  <r>
    <n v="64"/>
    <x v="3"/>
    <x v="22"/>
    <x v="0"/>
    <x v="0"/>
    <x v="1"/>
    <x v="0"/>
    <x v="0"/>
    <x v="0"/>
    <x v="0"/>
    <x v="2"/>
    <x v="3"/>
    <x v="3"/>
    <x v="3"/>
    <x v="13"/>
    <x v="21"/>
    <x v="6"/>
    <x v="0"/>
    <x v="0"/>
    <x v="0"/>
    <x v="0"/>
    <x v="0"/>
  </r>
  <r>
    <n v="64"/>
    <x v="3"/>
    <x v="23"/>
    <x v="0"/>
    <x v="0"/>
    <x v="1"/>
    <x v="0"/>
    <x v="0"/>
    <x v="0"/>
    <x v="0"/>
    <x v="2"/>
    <x v="3"/>
    <x v="3"/>
    <x v="3"/>
    <x v="12"/>
    <x v="20"/>
    <x v="6"/>
    <x v="0"/>
    <x v="0"/>
    <x v="0"/>
    <x v="0"/>
    <x v="0"/>
  </r>
  <r>
    <n v="64"/>
    <x v="3"/>
    <x v="24"/>
    <x v="0"/>
    <x v="0"/>
    <x v="1"/>
    <x v="0"/>
    <x v="0"/>
    <x v="0"/>
    <x v="0"/>
    <x v="2"/>
    <x v="3"/>
    <x v="3"/>
    <x v="3"/>
    <x v="13"/>
    <x v="23"/>
    <x v="6"/>
    <x v="0"/>
    <x v="0"/>
    <x v="0"/>
    <x v="0"/>
    <x v="0"/>
  </r>
  <r>
    <n v="64"/>
    <x v="3"/>
    <x v="25"/>
    <x v="0"/>
    <x v="0"/>
    <x v="0"/>
    <x v="0"/>
    <x v="0"/>
    <x v="0"/>
    <x v="0"/>
    <x v="2"/>
    <x v="3"/>
    <x v="3"/>
    <x v="3"/>
    <x v="13"/>
    <x v="23"/>
    <x v="6"/>
    <x v="0"/>
    <x v="0"/>
    <x v="0"/>
    <x v="0"/>
    <x v="0"/>
  </r>
  <r>
    <n v="64"/>
    <x v="3"/>
    <x v="26"/>
    <x v="0"/>
    <x v="0"/>
    <x v="3"/>
    <x v="0"/>
    <x v="0"/>
    <x v="0"/>
    <x v="0"/>
    <x v="2"/>
    <x v="3"/>
    <x v="3"/>
    <x v="3"/>
    <x v="12"/>
    <x v="16"/>
    <x v="6"/>
    <x v="0"/>
    <x v="0"/>
    <x v="0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5"/>
    <x v="0"/>
    <x v="0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n v="65"/>
    <x v="0"/>
    <x v="1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n v="65"/>
    <x v="0"/>
    <x v="2"/>
    <x v="0"/>
    <x v="0"/>
    <x v="4"/>
    <x v="0"/>
    <x v="0"/>
    <x v="0"/>
    <x v="0"/>
    <x v="1"/>
    <x v="4"/>
    <x v="3"/>
    <x v="7"/>
    <x v="20"/>
    <x v="22"/>
    <x v="4"/>
    <x v="0"/>
    <x v="0"/>
    <x v="0"/>
    <x v="0"/>
    <x v="0"/>
  </r>
  <r>
    <n v="65"/>
    <x v="0"/>
    <x v="3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65"/>
    <x v="0"/>
    <x v="4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n v="65"/>
    <x v="0"/>
    <x v="5"/>
    <x v="0"/>
    <x v="0"/>
    <x v="0"/>
    <x v="0"/>
    <x v="0"/>
    <x v="0"/>
    <x v="0"/>
    <x v="1"/>
    <x v="4"/>
    <x v="3"/>
    <x v="7"/>
    <x v="10"/>
    <x v="7"/>
    <x v="4"/>
    <x v="0"/>
    <x v="0"/>
    <x v="0"/>
    <x v="0"/>
    <x v="0"/>
  </r>
  <r>
    <n v="65"/>
    <x v="0"/>
    <x v="6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n v="65"/>
    <x v="0"/>
    <x v="7"/>
    <x v="0"/>
    <x v="0"/>
    <x v="0"/>
    <x v="0"/>
    <x v="0"/>
    <x v="0"/>
    <x v="0"/>
    <x v="1"/>
    <x v="4"/>
    <x v="3"/>
    <x v="7"/>
    <x v="7"/>
    <x v="22"/>
    <x v="4"/>
    <x v="3"/>
    <x v="0"/>
    <x v="0"/>
    <x v="0"/>
    <x v="0"/>
  </r>
  <r>
    <n v="65"/>
    <x v="0"/>
    <x v="8"/>
    <x v="0"/>
    <x v="0"/>
    <x v="1"/>
    <x v="0"/>
    <x v="0"/>
    <x v="0"/>
    <x v="0"/>
    <x v="1"/>
    <x v="4"/>
    <x v="3"/>
    <x v="7"/>
    <x v="4"/>
    <x v="2"/>
    <x v="4"/>
    <x v="0"/>
    <x v="0"/>
    <x v="0"/>
    <x v="0"/>
    <x v="0"/>
  </r>
  <r>
    <n v="65"/>
    <x v="0"/>
    <x v="9"/>
    <x v="0"/>
    <x v="0"/>
    <x v="4"/>
    <x v="0"/>
    <x v="0"/>
    <x v="0"/>
    <x v="0"/>
    <x v="1"/>
    <x v="4"/>
    <x v="3"/>
    <x v="7"/>
    <x v="4"/>
    <x v="8"/>
    <x v="4"/>
    <x v="3"/>
    <x v="0"/>
    <x v="0"/>
    <x v="0"/>
    <x v="0"/>
  </r>
  <r>
    <n v="65"/>
    <x v="0"/>
    <x v="10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n v="65"/>
    <x v="0"/>
    <x v="11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n v="65"/>
    <x v="0"/>
    <x v="12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n v="65"/>
    <x v="0"/>
    <x v="13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n v="65"/>
    <x v="0"/>
    <x v="14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n v="65"/>
    <x v="0"/>
    <x v="15"/>
    <x v="0"/>
    <x v="0"/>
    <x v="4"/>
    <x v="0"/>
    <x v="0"/>
    <x v="0"/>
    <x v="0"/>
    <x v="1"/>
    <x v="4"/>
    <x v="3"/>
    <x v="7"/>
    <x v="9"/>
    <x v="6"/>
    <x v="4"/>
    <x v="1"/>
    <x v="0"/>
    <x v="0"/>
    <x v="0"/>
    <x v="0"/>
  </r>
  <r>
    <n v="65"/>
    <x v="0"/>
    <x v="16"/>
    <x v="0"/>
    <x v="0"/>
    <x v="3"/>
    <x v="0"/>
    <x v="0"/>
    <x v="0"/>
    <x v="0"/>
    <x v="1"/>
    <x v="4"/>
    <x v="3"/>
    <x v="7"/>
    <x v="7"/>
    <x v="22"/>
    <x v="4"/>
    <x v="3"/>
    <x v="0"/>
    <x v="0"/>
    <x v="0"/>
    <x v="0"/>
  </r>
  <r>
    <n v="65"/>
    <x v="0"/>
    <x v="17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n v="65"/>
    <x v="0"/>
    <x v="18"/>
    <x v="0"/>
    <x v="0"/>
    <x v="1"/>
    <x v="0"/>
    <x v="0"/>
    <x v="0"/>
    <x v="0"/>
    <x v="1"/>
    <x v="4"/>
    <x v="3"/>
    <x v="7"/>
    <x v="8"/>
    <x v="11"/>
    <x v="4"/>
    <x v="3"/>
    <x v="0"/>
    <x v="0"/>
    <x v="0"/>
    <x v="0"/>
  </r>
  <r>
    <n v="65"/>
    <x v="0"/>
    <x v="19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n v="65"/>
    <x v="0"/>
    <x v="20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n v="65"/>
    <x v="0"/>
    <x v="21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n v="65"/>
    <x v="0"/>
    <x v="22"/>
    <x v="0"/>
    <x v="0"/>
    <x v="2"/>
    <x v="0"/>
    <x v="0"/>
    <x v="0"/>
    <x v="0"/>
    <x v="1"/>
    <x v="4"/>
    <x v="3"/>
    <x v="7"/>
    <x v="4"/>
    <x v="10"/>
    <x v="4"/>
    <x v="0"/>
    <x v="0"/>
    <x v="0"/>
    <x v="0"/>
    <x v="0"/>
  </r>
  <r>
    <n v="65"/>
    <x v="0"/>
    <x v="23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n v="65"/>
    <x v="0"/>
    <x v="24"/>
    <x v="0"/>
    <x v="0"/>
    <x v="3"/>
    <x v="0"/>
    <x v="0"/>
    <x v="0"/>
    <x v="0"/>
    <x v="1"/>
    <x v="4"/>
    <x v="3"/>
    <x v="7"/>
    <x v="6"/>
    <x v="22"/>
    <x v="4"/>
    <x v="4"/>
    <x v="0"/>
    <x v="0"/>
    <x v="0"/>
    <x v="0"/>
  </r>
  <r>
    <n v="65"/>
    <x v="1"/>
    <x v="0"/>
    <x v="0"/>
    <x v="0"/>
    <x v="3"/>
    <x v="0"/>
    <x v="0"/>
    <x v="0"/>
    <x v="0"/>
    <x v="0"/>
    <x v="0"/>
    <x v="0"/>
    <x v="12"/>
    <x v="1"/>
    <x v="1"/>
    <x v="2"/>
    <x v="0"/>
    <x v="0"/>
    <x v="0"/>
    <x v="0"/>
    <x v="0"/>
  </r>
  <r>
    <n v="65"/>
    <x v="1"/>
    <x v="1"/>
    <x v="0"/>
    <x v="0"/>
    <x v="0"/>
    <x v="0"/>
    <x v="0"/>
    <x v="0"/>
    <x v="0"/>
    <x v="0"/>
    <x v="0"/>
    <x v="0"/>
    <x v="12"/>
    <x v="0"/>
    <x v="0"/>
    <x v="2"/>
    <x v="0"/>
    <x v="0"/>
    <x v="0"/>
    <x v="0"/>
    <x v="0"/>
  </r>
  <r>
    <n v="65"/>
    <x v="1"/>
    <x v="2"/>
    <x v="0"/>
    <x v="0"/>
    <x v="1"/>
    <x v="0"/>
    <x v="0"/>
    <x v="0"/>
    <x v="0"/>
    <x v="0"/>
    <x v="0"/>
    <x v="0"/>
    <x v="12"/>
    <x v="0"/>
    <x v="1"/>
    <x v="3"/>
    <x v="0"/>
    <x v="0"/>
    <x v="0"/>
    <x v="0"/>
    <x v="0"/>
  </r>
  <r>
    <n v="65"/>
    <x v="1"/>
    <x v="3"/>
    <x v="0"/>
    <x v="0"/>
    <x v="2"/>
    <x v="0"/>
    <x v="0"/>
    <x v="0"/>
    <x v="0"/>
    <x v="0"/>
    <x v="0"/>
    <x v="0"/>
    <x v="12"/>
    <x v="16"/>
    <x v="0"/>
    <x v="10"/>
    <x v="0"/>
    <x v="0"/>
    <x v="0"/>
    <x v="0"/>
    <x v="0"/>
  </r>
  <r>
    <n v="65"/>
    <x v="1"/>
    <x v="4"/>
    <x v="0"/>
    <x v="0"/>
    <x v="4"/>
    <x v="0"/>
    <x v="0"/>
    <x v="0"/>
    <x v="0"/>
    <x v="0"/>
    <x v="0"/>
    <x v="0"/>
    <x v="12"/>
    <x v="3"/>
    <x v="1"/>
    <x v="10"/>
    <x v="0"/>
    <x v="0"/>
    <x v="0"/>
    <x v="0"/>
    <x v="0"/>
  </r>
  <r>
    <n v="65"/>
    <x v="1"/>
    <x v="5"/>
    <x v="0"/>
    <x v="0"/>
    <x v="1"/>
    <x v="0"/>
    <x v="0"/>
    <x v="0"/>
    <x v="0"/>
    <x v="0"/>
    <x v="1"/>
    <x v="0"/>
    <x v="9"/>
    <x v="1"/>
    <x v="1"/>
    <x v="2"/>
    <x v="0"/>
    <x v="0"/>
    <x v="4"/>
    <x v="0"/>
    <x v="0"/>
  </r>
  <r>
    <n v="65"/>
    <x v="1"/>
    <x v="6"/>
    <x v="0"/>
    <x v="0"/>
    <x v="3"/>
    <x v="0"/>
    <x v="0"/>
    <x v="0"/>
    <x v="0"/>
    <x v="0"/>
    <x v="1"/>
    <x v="0"/>
    <x v="9"/>
    <x v="0"/>
    <x v="0"/>
    <x v="2"/>
    <x v="0"/>
    <x v="0"/>
    <x v="4"/>
    <x v="0"/>
    <x v="0"/>
  </r>
  <r>
    <n v="65"/>
    <x v="1"/>
    <x v="7"/>
    <x v="0"/>
    <x v="0"/>
    <x v="2"/>
    <x v="0"/>
    <x v="0"/>
    <x v="0"/>
    <x v="0"/>
    <x v="0"/>
    <x v="1"/>
    <x v="0"/>
    <x v="9"/>
    <x v="0"/>
    <x v="0"/>
    <x v="2"/>
    <x v="0"/>
    <x v="0"/>
    <x v="4"/>
    <x v="0"/>
    <x v="0"/>
  </r>
  <r>
    <n v="65"/>
    <x v="1"/>
    <x v="8"/>
    <x v="0"/>
    <x v="0"/>
    <x v="4"/>
    <x v="0"/>
    <x v="0"/>
    <x v="0"/>
    <x v="0"/>
    <x v="0"/>
    <x v="1"/>
    <x v="0"/>
    <x v="9"/>
    <x v="0"/>
    <x v="1"/>
    <x v="3"/>
    <x v="0"/>
    <x v="0"/>
    <x v="4"/>
    <x v="0"/>
    <x v="0"/>
  </r>
  <r>
    <n v="65"/>
    <x v="1"/>
    <x v="9"/>
    <x v="0"/>
    <x v="0"/>
    <x v="4"/>
    <x v="0"/>
    <x v="0"/>
    <x v="0"/>
    <x v="0"/>
    <x v="0"/>
    <x v="1"/>
    <x v="0"/>
    <x v="9"/>
    <x v="0"/>
    <x v="0"/>
    <x v="0"/>
    <x v="0"/>
    <x v="0"/>
    <x v="4"/>
    <x v="0"/>
    <x v="0"/>
  </r>
  <r>
    <n v="65"/>
    <x v="1"/>
    <x v="10"/>
    <x v="0"/>
    <x v="0"/>
    <x v="1"/>
    <x v="0"/>
    <x v="0"/>
    <x v="0"/>
    <x v="0"/>
    <x v="0"/>
    <x v="1"/>
    <x v="0"/>
    <x v="9"/>
    <x v="0"/>
    <x v="1"/>
    <x v="3"/>
    <x v="0"/>
    <x v="0"/>
    <x v="4"/>
    <x v="0"/>
    <x v="0"/>
  </r>
  <r>
    <n v="65"/>
    <x v="1"/>
    <x v="11"/>
    <x v="0"/>
    <x v="0"/>
    <x v="4"/>
    <x v="0"/>
    <x v="0"/>
    <x v="0"/>
    <x v="0"/>
    <x v="0"/>
    <x v="2"/>
    <x v="2"/>
    <x v="11"/>
    <x v="1"/>
    <x v="1"/>
    <x v="2"/>
    <x v="0"/>
    <x v="0"/>
    <x v="4"/>
    <x v="0"/>
    <x v="0"/>
  </r>
  <r>
    <n v="65"/>
    <x v="1"/>
    <x v="12"/>
    <x v="0"/>
    <x v="0"/>
    <x v="3"/>
    <x v="0"/>
    <x v="0"/>
    <x v="0"/>
    <x v="0"/>
    <x v="0"/>
    <x v="2"/>
    <x v="2"/>
    <x v="11"/>
    <x v="0"/>
    <x v="1"/>
    <x v="0"/>
    <x v="0"/>
    <x v="0"/>
    <x v="4"/>
    <x v="0"/>
    <x v="0"/>
  </r>
  <r>
    <n v="65"/>
    <x v="1"/>
    <x v="13"/>
    <x v="0"/>
    <x v="0"/>
    <x v="2"/>
    <x v="0"/>
    <x v="0"/>
    <x v="0"/>
    <x v="0"/>
    <x v="0"/>
    <x v="2"/>
    <x v="2"/>
    <x v="11"/>
    <x v="0"/>
    <x v="0"/>
    <x v="3"/>
    <x v="0"/>
    <x v="0"/>
    <x v="4"/>
    <x v="0"/>
    <x v="0"/>
  </r>
  <r>
    <n v="65"/>
    <x v="1"/>
    <x v="14"/>
    <x v="0"/>
    <x v="0"/>
    <x v="3"/>
    <x v="0"/>
    <x v="0"/>
    <x v="0"/>
    <x v="0"/>
    <x v="0"/>
    <x v="2"/>
    <x v="2"/>
    <x v="11"/>
    <x v="0"/>
    <x v="0"/>
    <x v="2"/>
    <x v="0"/>
    <x v="0"/>
    <x v="4"/>
    <x v="0"/>
    <x v="0"/>
  </r>
  <r>
    <n v="65"/>
    <x v="1"/>
    <x v="15"/>
    <x v="0"/>
    <x v="0"/>
    <x v="0"/>
    <x v="0"/>
    <x v="0"/>
    <x v="0"/>
    <x v="0"/>
    <x v="0"/>
    <x v="2"/>
    <x v="2"/>
    <x v="11"/>
    <x v="0"/>
    <x v="0"/>
    <x v="0"/>
    <x v="0"/>
    <x v="0"/>
    <x v="4"/>
    <x v="0"/>
    <x v="0"/>
  </r>
  <r>
    <n v="65"/>
    <x v="1"/>
    <x v="16"/>
    <x v="0"/>
    <x v="0"/>
    <x v="4"/>
    <x v="0"/>
    <x v="0"/>
    <x v="0"/>
    <x v="0"/>
    <x v="0"/>
    <x v="3"/>
    <x v="0"/>
    <x v="0"/>
    <x v="1"/>
    <x v="1"/>
    <x v="2"/>
    <x v="0"/>
    <x v="0"/>
    <x v="6"/>
    <x v="0"/>
    <x v="0"/>
  </r>
  <r>
    <n v="65"/>
    <x v="1"/>
    <x v="17"/>
    <x v="0"/>
    <x v="0"/>
    <x v="4"/>
    <x v="0"/>
    <x v="0"/>
    <x v="0"/>
    <x v="0"/>
    <x v="0"/>
    <x v="3"/>
    <x v="0"/>
    <x v="0"/>
    <x v="0"/>
    <x v="0"/>
    <x v="2"/>
    <x v="0"/>
    <x v="0"/>
    <x v="6"/>
    <x v="0"/>
    <x v="0"/>
  </r>
  <r>
    <n v="65"/>
    <x v="1"/>
    <x v="18"/>
    <x v="0"/>
    <x v="0"/>
    <x v="3"/>
    <x v="0"/>
    <x v="0"/>
    <x v="0"/>
    <x v="0"/>
    <x v="0"/>
    <x v="3"/>
    <x v="0"/>
    <x v="0"/>
    <x v="0"/>
    <x v="0"/>
    <x v="1"/>
    <x v="0"/>
    <x v="0"/>
    <x v="6"/>
    <x v="0"/>
    <x v="0"/>
  </r>
  <r>
    <n v="65"/>
    <x v="1"/>
    <x v="19"/>
    <x v="0"/>
    <x v="0"/>
    <x v="2"/>
    <x v="0"/>
    <x v="0"/>
    <x v="0"/>
    <x v="0"/>
    <x v="0"/>
    <x v="3"/>
    <x v="0"/>
    <x v="0"/>
    <x v="0"/>
    <x v="0"/>
    <x v="0"/>
    <x v="0"/>
    <x v="0"/>
    <x v="6"/>
    <x v="0"/>
    <x v="0"/>
  </r>
  <r>
    <n v="65"/>
    <x v="1"/>
    <x v="20"/>
    <x v="0"/>
    <x v="0"/>
    <x v="1"/>
    <x v="0"/>
    <x v="0"/>
    <x v="0"/>
    <x v="0"/>
    <x v="0"/>
    <x v="3"/>
    <x v="0"/>
    <x v="0"/>
    <x v="0"/>
    <x v="0"/>
    <x v="2"/>
    <x v="0"/>
    <x v="0"/>
    <x v="6"/>
    <x v="0"/>
    <x v="0"/>
  </r>
  <r>
    <n v="65"/>
    <x v="1"/>
    <x v="21"/>
    <x v="0"/>
    <x v="0"/>
    <x v="4"/>
    <x v="0"/>
    <x v="0"/>
    <x v="0"/>
    <x v="0"/>
    <x v="0"/>
    <x v="3"/>
    <x v="0"/>
    <x v="0"/>
    <x v="0"/>
    <x v="1"/>
    <x v="3"/>
    <x v="0"/>
    <x v="0"/>
    <x v="6"/>
    <x v="0"/>
    <x v="0"/>
  </r>
  <r>
    <n v="65"/>
    <x v="1"/>
    <x v="22"/>
    <x v="0"/>
    <x v="0"/>
    <x v="1"/>
    <x v="0"/>
    <x v="0"/>
    <x v="0"/>
    <x v="0"/>
    <x v="0"/>
    <x v="3"/>
    <x v="0"/>
    <x v="0"/>
    <x v="18"/>
    <x v="1"/>
    <x v="10"/>
    <x v="0"/>
    <x v="0"/>
    <x v="6"/>
    <x v="0"/>
    <x v="0"/>
  </r>
  <r>
    <n v="65"/>
    <x v="2"/>
    <x v="0"/>
    <x v="0"/>
    <x v="0"/>
    <x v="4"/>
    <x v="0"/>
    <x v="0"/>
    <x v="0"/>
    <x v="0"/>
    <x v="2"/>
    <x v="0"/>
    <x v="3"/>
    <x v="3"/>
    <x v="12"/>
    <x v="15"/>
    <x v="6"/>
    <x v="0"/>
    <x v="0"/>
    <x v="0"/>
    <x v="0"/>
    <x v="0"/>
  </r>
  <r>
    <n v="65"/>
    <x v="2"/>
    <x v="1"/>
    <x v="0"/>
    <x v="0"/>
    <x v="3"/>
    <x v="0"/>
    <x v="0"/>
    <x v="0"/>
    <x v="0"/>
    <x v="2"/>
    <x v="0"/>
    <x v="3"/>
    <x v="3"/>
    <x v="14"/>
    <x v="17"/>
    <x v="6"/>
    <x v="0"/>
    <x v="0"/>
    <x v="0"/>
    <x v="0"/>
    <x v="0"/>
  </r>
  <r>
    <n v="65"/>
    <x v="2"/>
    <x v="2"/>
    <x v="0"/>
    <x v="0"/>
    <x v="2"/>
    <x v="0"/>
    <x v="0"/>
    <x v="0"/>
    <x v="0"/>
    <x v="2"/>
    <x v="0"/>
    <x v="3"/>
    <x v="3"/>
    <x v="13"/>
    <x v="20"/>
    <x v="6"/>
    <x v="0"/>
    <x v="0"/>
    <x v="0"/>
    <x v="0"/>
    <x v="0"/>
  </r>
  <r>
    <n v="65"/>
    <x v="2"/>
    <x v="3"/>
    <x v="0"/>
    <x v="0"/>
    <x v="0"/>
    <x v="0"/>
    <x v="0"/>
    <x v="0"/>
    <x v="0"/>
    <x v="2"/>
    <x v="0"/>
    <x v="3"/>
    <x v="3"/>
    <x v="13"/>
    <x v="21"/>
    <x v="6"/>
    <x v="0"/>
    <x v="0"/>
    <x v="0"/>
    <x v="0"/>
    <x v="0"/>
  </r>
  <r>
    <n v="65"/>
    <x v="2"/>
    <x v="4"/>
    <x v="0"/>
    <x v="0"/>
    <x v="4"/>
    <x v="0"/>
    <x v="0"/>
    <x v="0"/>
    <x v="0"/>
    <x v="2"/>
    <x v="0"/>
    <x v="3"/>
    <x v="3"/>
    <x v="12"/>
    <x v="18"/>
    <x v="6"/>
    <x v="0"/>
    <x v="0"/>
    <x v="0"/>
    <x v="0"/>
    <x v="0"/>
  </r>
  <r>
    <n v="65"/>
    <x v="2"/>
    <x v="5"/>
    <x v="0"/>
    <x v="0"/>
    <x v="0"/>
    <x v="0"/>
    <x v="0"/>
    <x v="0"/>
    <x v="0"/>
    <x v="2"/>
    <x v="0"/>
    <x v="3"/>
    <x v="3"/>
    <x v="12"/>
    <x v="16"/>
    <x v="6"/>
    <x v="0"/>
    <x v="0"/>
    <x v="0"/>
    <x v="0"/>
    <x v="0"/>
  </r>
  <r>
    <n v="65"/>
    <x v="2"/>
    <x v="6"/>
    <x v="0"/>
    <x v="0"/>
    <x v="3"/>
    <x v="0"/>
    <x v="0"/>
    <x v="0"/>
    <x v="0"/>
    <x v="2"/>
    <x v="0"/>
    <x v="3"/>
    <x v="3"/>
    <x v="12"/>
    <x v="16"/>
    <x v="6"/>
    <x v="0"/>
    <x v="0"/>
    <x v="0"/>
    <x v="0"/>
    <x v="0"/>
  </r>
  <r>
    <n v="65"/>
    <x v="2"/>
    <x v="7"/>
    <x v="0"/>
    <x v="0"/>
    <x v="0"/>
    <x v="0"/>
    <x v="0"/>
    <x v="0"/>
    <x v="0"/>
    <x v="2"/>
    <x v="1"/>
    <x v="3"/>
    <x v="6"/>
    <x v="12"/>
    <x v="15"/>
    <x v="6"/>
    <x v="0"/>
    <x v="0"/>
    <x v="0"/>
    <x v="0"/>
    <x v="0"/>
  </r>
  <r>
    <n v="65"/>
    <x v="2"/>
    <x v="8"/>
    <x v="0"/>
    <x v="0"/>
    <x v="1"/>
    <x v="0"/>
    <x v="0"/>
    <x v="0"/>
    <x v="0"/>
    <x v="2"/>
    <x v="1"/>
    <x v="3"/>
    <x v="6"/>
    <x v="14"/>
    <x v="17"/>
    <x v="6"/>
    <x v="0"/>
    <x v="0"/>
    <x v="0"/>
    <x v="0"/>
    <x v="0"/>
  </r>
  <r>
    <n v="65"/>
    <x v="2"/>
    <x v="9"/>
    <x v="0"/>
    <x v="0"/>
    <x v="0"/>
    <x v="0"/>
    <x v="0"/>
    <x v="0"/>
    <x v="0"/>
    <x v="2"/>
    <x v="1"/>
    <x v="3"/>
    <x v="6"/>
    <x v="13"/>
    <x v="18"/>
    <x v="6"/>
    <x v="0"/>
    <x v="0"/>
    <x v="0"/>
    <x v="0"/>
    <x v="0"/>
  </r>
  <r>
    <n v="65"/>
    <x v="2"/>
    <x v="10"/>
    <x v="0"/>
    <x v="0"/>
    <x v="4"/>
    <x v="0"/>
    <x v="0"/>
    <x v="0"/>
    <x v="0"/>
    <x v="2"/>
    <x v="1"/>
    <x v="3"/>
    <x v="6"/>
    <x v="13"/>
    <x v="20"/>
    <x v="6"/>
    <x v="0"/>
    <x v="0"/>
    <x v="0"/>
    <x v="0"/>
    <x v="0"/>
  </r>
  <r>
    <n v="65"/>
    <x v="2"/>
    <x v="11"/>
    <x v="0"/>
    <x v="0"/>
    <x v="3"/>
    <x v="0"/>
    <x v="0"/>
    <x v="0"/>
    <x v="0"/>
    <x v="2"/>
    <x v="1"/>
    <x v="3"/>
    <x v="6"/>
    <x v="13"/>
    <x v="21"/>
    <x v="6"/>
    <x v="0"/>
    <x v="0"/>
    <x v="0"/>
    <x v="0"/>
    <x v="0"/>
  </r>
  <r>
    <n v="65"/>
    <x v="2"/>
    <x v="12"/>
    <x v="0"/>
    <x v="0"/>
    <x v="2"/>
    <x v="0"/>
    <x v="0"/>
    <x v="0"/>
    <x v="0"/>
    <x v="2"/>
    <x v="1"/>
    <x v="3"/>
    <x v="6"/>
    <x v="12"/>
    <x v="18"/>
    <x v="6"/>
    <x v="0"/>
    <x v="0"/>
    <x v="0"/>
    <x v="0"/>
    <x v="0"/>
  </r>
  <r>
    <n v="65"/>
    <x v="2"/>
    <x v="13"/>
    <x v="0"/>
    <x v="0"/>
    <x v="1"/>
    <x v="0"/>
    <x v="0"/>
    <x v="0"/>
    <x v="0"/>
    <x v="2"/>
    <x v="2"/>
    <x v="3"/>
    <x v="5"/>
    <x v="12"/>
    <x v="15"/>
    <x v="7"/>
    <x v="0"/>
    <x v="0"/>
    <x v="0"/>
    <x v="0"/>
    <x v="0"/>
  </r>
  <r>
    <n v="65"/>
    <x v="2"/>
    <x v="14"/>
    <x v="0"/>
    <x v="0"/>
    <x v="4"/>
    <x v="0"/>
    <x v="0"/>
    <x v="0"/>
    <x v="0"/>
    <x v="2"/>
    <x v="2"/>
    <x v="3"/>
    <x v="5"/>
    <x v="13"/>
    <x v="21"/>
    <x v="7"/>
    <x v="0"/>
    <x v="0"/>
    <x v="0"/>
    <x v="0"/>
    <x v="0"/>
  </r>
  <r>
    <n v="65"/>
    <x v="2"/>
    <x v="15"/>
    <x v="0"/>
    <x v="0"/>
    <x v="0"/>
    <x v="0"/>
    <x v="0"/>
    <x v="0"/>
    <x v="0"/>
    <x v="2"/>
    <x v="2"/>
    <x v="3"/>
    <x v="5"/>
    <x v="13"/>
    <x v="21"/>
    <x v="7"/>
    <x v="0"/>
    <x v="0"/>
    <x v="0"/>
    <x v="0"/>
    <x v="0"/>
  </r>
  <r>
    <n v="65"/>
    <x v="2"/>
    <x v="16"/>
    <x v="0"/>
    <x v="0"/>
    <x v="0"/>
    <x v="0"/>
    <x v="0"/>
    <x v="0"/>
    <x v="0"/>
    <x v="2"/>
    <x v="2"/>
    <x v="3"/>
    <x v="5"/>
    <x v="12"/>
    <x v="21"/>
    <x v="7"/>
    <x v="0"/>
    <x v="0"/>
    <x v="0"/>
    <x v="0"/>
    <x v="0"/>
  </r>
  <r>
    <n v="65"/>
    <x v="2"/>
    <x v="17"/>
    <x v="0"/>
    <x v="0"/>
    <x v="2"/>
    <x v="0"/>
    <x v="0"/>
    <x v="0"/>
    <x v="0"/>
    <x v="2"/>
    <x v="2"/>
    <x v="3"/>
    <x v="5"/>
    <x v="12"/>
    <x v="21"/>
    <x v="7"/>
    <x v="0"/>
    <x v="0"/>
    <x v="0"/>
    <x v="0"/>
    <x v="0"/>
  </r>
  <r>
    <n v="65"/>
    <x v="2"/>
    <x v="18"/>
    <x v="0"/>
    <x v="0"/>
    <x v="3"/>
    <x v="0"/>
    <x v="0"/>
    <x v="0"/>
    <x v="0"/>
    <x v="2"/>
    <x v="2"/>
    <x v="3"/>
    <x v="5"/>
    <x v="12"/>
    <x v="16"/>
    <x v="7"/>
    <x v="0"/>
    <x v="0"/>
    <x v="0"/>
    <x v="0"/>
    <x v="0"/>
  </r>
  <r>
    <n v="65"/>
    <x v="2"/>
    <x v="19"/>
    <x v="0"/>
    <x v="0"/>
    <x v="0"/>
    <x v="0"/>
    <x v="0"/>
    <x v="0"/>
    <x v="0"/>
    <x v="2"/>
    <x v="3"/>
    <x v="3"/>
    <x v="4"/>
    <x v="12"/>
    <x v="15"/>
    <x v="6"/>
    <x v="0"/>
    <x v="0"/>
    <x v="0"/>
    <x v="0"/>
    <x v="0"/>
  </r>
  <r>
    <n v="65"/>
    <x v="2"/>
    <x v="20"/>
    <x v="0"/>
    <x v="0"/>
    <x v="2"/>
    <x v="0"/>
    <x v="0"/>
    <x v="0"/>
    <x v="0"/>
    <x v="2"/>
    <x v="3"/>
    <x v="3"/>
    <x v="4"/>
    <x v="12"/>
    <x v="20"/>
    <x v="6"/>
    <x v="0"/>
    <x v="0"/>
    <x v="0"/>
    <x v="0"/>
    <x v="0"/>
  </r>
  <r>
    <n v="65"/>
    <x v="2"/>
    <x v="21"/>
    <x v="0"/>
    <x v="0"/>
    <x v="4"/>
    <x v="0"/>
    <x v="0"/>
    <x v="0"/>
    <x v="0"/>
    <x v="2"/>
    <x v="3"/>
    <x v="3"/>
    <x v="4"/>
    <x v="14"/>
    <x v="17"/>
    <x v="6"/>
    <x v="0"/>
    <x v="0"/>
    <x v="0"/>
    <x v="0"/>
    <x v="0"/>
  </r>
  <r>
    <n v="65"/>
    <x v="2"/>
    <x v="22"/>
    <x v="0"/>
    <x v="0"/>
    <x v="3"/>
    <x v="0"/>
    <x v="0"/>
    <x v="0"/>
    <x v="0"/>
    <x v="2"/>
    <x v="3"/>
    <x v="3"/>
    <x v="4"/>
    <x v="13"/>
    <x v="21"/>
    <x v="6"/>
    <x v="0"/>
    <x v="0"/>
    <x v="0"/>
    <x v="0"/>
    <x v="0"/>
  </r>
  <r>
    <n v="65"/>
    <x v="2"/>
    <x v="23"/>
    <x v="0"/>
    <x v="0"/>
    <x v="2"/>
    <x v="0"/>
    <x v="0"/>
    <x v="0"/>
    <x v="0"/>
    <x v="2"/>
    <x v="3"/>
    <x v="3"/>
    <x v="4"/>
    <x v="13"/>
    <x v="20"/>
    <x v="6"/>
    <x v="0"/>
    <x v="0"/>
    <x v="0"/>
    <x v="0"/>
    <x v="0"/>
  </r>
  <r>
    <n v="65"/>
    <x v="2"/>
    <x v="24"/>
    <x v="0"/>
    <x v="0"/>
    <x v="4"/>
    <x v="0"/>
    <x v="0"/>
    <x v="0"/>
    <x v="0"/>
    <x v="2"/>
    <x v="3"/>
    <x v="3"/>
    <x v="4"/>
    <x v="12"/>
    <x v="16"/>
    <x v="6"/>
    <x v="0"/>
    <x v="0"/>
    <x v="0"/>
    <x v="0"/>
    <x v="0"/>
  </r>
  <r>
    <n v="65"/>
    <x v="2"/>
    <x v="25"/>
    <x v="0"/>
    <x v="0"/>
    <x v="1"/>
    <x v="0"/>
    <x v="0"/>
    <x v="0"/>
    <x v="0"/>
    <x v="2"/>
    <x v="3"/>
    <x v="3"/>
    <x v="4"/>
    <x v="13"/>
    <x v="21"/>
    <x v="6"/>
    <x v="0"/>
    <x v="0"/>
    <x v="0"/>
    <x v="0"/>
    <x v="0"/>
  </r>
  <r>
    <n v="65"/>
    <x v="2"/>
    <x v="26"/>
    <x v="0"/>
    <x v="0"/>
    <x v="4"/>
    <x v="0"/>
    <x v="0"/>
    <x v="0"/>
    <x v="0"/>
    <x v="2"/>
    <x v="3"/>
    <x v="3"/>
    <x v="4"/>
    <x v="12"/>
    <x v="16"/>
    <x v="6"/>
    <x v="0"/>
    <x v="0"/>
    <x v="0"/>
    <x v="0"/>
    <x v="0"/>
  </r>
  <r>
    <n v="65"/>
    <x v="3"/>
    <x v="0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n v="65"/>
    <x v="3"/>
    <x v="1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n v="65"/>
    <x v="3"/>
    <x v="2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n v="65"/>
    <x v="3"/>
    <x v="3"/>
    <x v="0"/>
    <x v="0"/>
    <x v="4"/>
    <x v="0"/>
    <x v="0"/>
    <x v="0"/>
    <x v="0"/>
    <x v="1"/>
    <x v="4"/>
    <x v="3"/>
    <x v="7"/>
    <x v="4"/>
    <x v="10"/>
    <x v="4"/>
    <x v="0"/>
    <x v="0"/>
    <x v="0"/>
    <x v="0"/>
    <x v="0"/>
  </r>
  <r>
    <n v="65"/>
    <x v="3"/>
    <x v="4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n v="65"/>
    <x v="3"/>
    <x v="5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n v="65"/>
    <x v="3"/>
    <x v="6"/>
    <x v="0"/>
    <x v="0"/>
    <x v="0"/>
    <x v="0"/>
    <x v="0"/>
    <x v="0"/>
    <x v="0"/>
    <x v="1"/>
    <x v="4"/>
    <x v="3"/>
    <x v="7"/>
    <x v="20"/>
    <x v="22"/>
    <x v="4"/>
    <x v="0"/>
    <x v="0"/>
    <x v="0"/>
    <x v="0"/>
    <x v="0"/>
  </r>
  <r>
    <n v="65"/>
    <x v="3"/>
    <x v="7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n v="65"/>
    <x v="3"/>
    <x v="8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n v="65"/>
    <x v="3"/>
    <x v="9"/>
    <x v="0"/>
    <x v="0"/>
    <x v="3"/>
    <x v="0"/>
    <x v="0"/>
    <x v="0"/>
    <x v="0"/>
    <x v="1"/>
    <x v="4"/>
    <x v="3"/>
    <x v="7"/>
    <x v="11"/>
    <x v="22"/>
    <x v="4"/>
    <x v="0"/>
    <x v="0"/>
    <x v="0"/>
    <x v="0"/>
    <x v="0"/>
  </r>
  <r>
    <n v="65"/>
    <x v="3"/>
    <x v="10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n v="65"/>
    <x v="3"/>
    <x v="11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n v="65"/>
    <x v="3"/>
    <x v="12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n v="65"/>
    <x v="3"/>
    <x v="13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n v="65"/>
    <x v="3"/>
    <x v="14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n v="65"/>
    <x v="3"/>
    <x v="15"/>
    <x v="0"/>
    <x v="0"/>
    <x v="0"/>
    <x v="0"/>
    <x v="0"/>
    <x v="0"/>
    <x v="0"/>
    <x v="1"/>
    <x v="4"/>
    <x v="3"/>
    <x v="7"/>
    <x v="4"/>
    <x v="12"/>
    <x v="4"/>
    <x v="0"/>
    <x v="0"/>
    <x v="0"/>
    <x v="0"/>
    <x v="0"/>
  </r>
  <r>
    <n v="65"/>
    <x v="3"/>
    <x v="16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n v="65"/>
    <x v="3"/>
    <x v="17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n v="65"/>
    <x v="3"/>
    <x v="18"/>
    <x v="0"/>
    <x v="0"/>
    <x v="4"/>
    <x v="0"/>
    <x v="0"/>
    <x v="0"/>
    <x v="0"/>
    <x v="1"/>
    <x v="4"/>
    <x v="3"/>
    <x v="7"/>
    <x v="8"/>
    <x v="5"/>
    <x v="5"/>
    <x v="0"/>
    <x v="0"/>
    <x v="0"/>
    <x v="0"/>
    <x v="0"/>
  </r>
  <r>
    <n v="65"/>
    <x v="3"/>
    <x v="19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n v="65"/>
    <x v="3"/>
    <x v="20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n v="65"/>
    <x v="3"/>
    <x v="21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n v="65"/>
    <x v="3"/>
    <x v="22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n v="65"/>
    <x v="3"/>
    <x v="23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n v="65"/>
    <x v="3"/>
    <x v="24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n v="65"/>
    <x v="3"/>
    <x v="25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6"/>
    <x v="0"/>
    <x v="0"/>
    <x v="0"/>
    <x v="0"/>
    <x v="2"/>
    <x v="0"/>
    <x v="0"/>
    <x v="0"/>
    <x v="0"/>
    <x v="2"/>
    <x v="0"/>
    <x v="3"/>
    <x v="6"/>
    <x v="12"/>
    <x v="15"/>
    <x v="6"/>
    <x v="0"/>
    <x v="0"/>
    <x v="0"/>
    <x v="0"/>
    <x v="0"/>
  </r>
  <r>
    <n v="66"/>
    <x v="0"/>
    <x v="1"/>
    <x v="0"/>
    <x v="0"/>
    <x v="3"/>
    <x v="0"/>
    <x v="0"/>
    <x v="0"/>
    <x v="0"/>
    <x v="2"/>
    <x v="0"/>
    <x v="3"/>
    <x v="6"/>
    <x v="14"/>
    <x v="17"/>
    <x v="6"/>
    <x v="0"/>
    <x v="0"/>
    <x v="0"/>
    <x v="0"/>
    <x v="0"/>
  </r>
  <r>
    <n v="66"/>
    <x v="0"/>
    <x v="2"/>
    <x v="0"/>
    <x v="0"/>
    <x v="0"/>
    <x v="0"/>
    <x v="0"/>
    <x v="0"/>
    <x v="0"/>
    <x v="2"/>
    <x v="0"/>
    <x v="3"/>
    <x v="6"/>
    <x v="13"/>
    <x v="18"/>
    <x v="6"/>
    <x v="0"/>
    <x v="0"/>
    <x v="0"/>
    <x v="0"/>
    <x v="0"/>
  </r>
  <r>
    <n v="66"/>
    <x v="0"/>
    <x v="3"/>
    <x v="0"/>
    <x v="0"/>
    <x v="4"/>
    <x v="0"/>
    <x v="0"/>
    <x v="0"/>
    <x v="0"/>
    <x v="2"/>
    <x v="0"/>
    <x v="3"/>
    <x v="6"/>
    <x v="14"/>
    <x v="17"/>
    <x v="6"/>
    <x v="0"/>
    <x v="0"/>
    <x v="0"/>
    <x v="0"/>
    <x v="0"/>
  </r>
  <r>
    <n v="66"/>
    <x v="0"/>
    <x v="4"/>
    <x v="0"/>
    <x v="0"/>
    <x v="0"/>
    <x v="0"/>
    <x v="0"/>
    <x v="0"/>
    <x v="0"/>
    <x v="2"/>
    <x v="0"/>
    <x v="3"/>
    <x v="6"/>
    <x v="13"/>
    <x v="21"/>
    <x v="6"/>
    <x v="0"/>
    <x v="0"/>
    <x v="0"/>
    <x v="0"/>
    <x v="0"/>
  </r>
  <r>
    <n v="66"/>
    <x v="0"/>
    <x v="5"/>
    <x v="0"/>
    <x v="0"/>
    <x v="1"/>
    <x v="0"/>
    <x v="0"/>
    <x v="0"/>
    <x v="0"/>
    <x v="2"/>
    <x v="0"/>
    <x v="3"/>
    <x v="6"/>
    <x v="13"/>
    <x v="24"/>
    <x v="6"/>
    <x v="0"/>
    <x v="0"/>
    <x v="0"/>
    <x v="0"/>
    <x v="0"/>
  </r>
  <r>
    <n v="66"/>
    <x v="0"/>
    <x v="6"/>
    <x v="0"/>
    <x v="0"/>
    <x v="4"/>
    <x v="0"/>
    <x v="0"/>
    <x v="0"/>
    <x v="0"/>
    <x v="2"/>
    <x v="0"/>
    <x v="3"/>
    <x v="6"/>
    <x v="13"/>
    <x v="20"/>
    <x v="6"/>
    <x v="0"/>
    <x v="0"/>
    <x v="0"/>
    <x v="0"/>
    <x v="0"/>
  </r>
  <r>
    <n v="66"/>
    <x v="0"/>
    <x v="7"/>
    <x v="0"/>
    <x v="0"/>
    <x v="3"/>
    <x v="0"/>
    <x v="0"/>
    <x v="0"/>
    <x v="0"/>
    <x v="2"/>
    <x v="1"/>
    <x v="3"/>
    <x v="5"/>
    <x v="12"/>
    <x v="15"/>
    <x v="7"/>
    <x v="0"/>
    <x v="0"/>
    <x v="0"/>
    <x v="0"/>
    <x v="0"/>
  </r>
  <r>
    <n v="66"/>
    <x v="0"/>
    <x v="8"/>
    <x v="0"/>
    <x v="0"/>
    <x v="4"/>
    <x v="0"/>
    <x v="0"/>
    <x v="0"/>
    <x v="0"/>
    <x v="2"/>
    <x v="1"/>
    <x v="3"/>
    <x v="5"/>
    <x v="12"/>
    <x v="18"/>
    <x v="7"/>
    <x v="0"/>
    <x v="0"/>
    <x v="0"/>
    <x v="0"/>
    <x v="0"/>
  </r>
  <r>
    <n v="66"/>
    <x v="0"/>
    <x v="9"/>
    <x v="0"/>
    <x v="0"/>
    <x v="0"/>
    <x v="0"/>
    <x v="0"/>
    <x v="0"/>
    <x v="0"/>
    <x v="2"/>
    <x v="1"/>
    <x v="3"/>
    <x v="5"/>
    <x v="13"/>
    <x v="19"/>
    <x v="7"/>
    <x v="0"/>
    <x v="0"/>
    <x v="0"/>
    <x v="0"/>
    <x v="0"/>
  </r>
  <r>
    <n v="66"/>
    <x v="0"/>
    <x v="10"/>
    <x v="0"/>
    <x v="0"/>
    <x v="1"/>
    <x v="0"/>
    <x v="0"/>
    <x v="0"/>
    <x v="0"/>
    <x v="2"/>
    <x v="1"/>
    <x v="3"/>
    <x v="5"/>
    <x v="14"/>
    <x v="17"/>
    <x v="7"/>
    <x v="0"/>
    <x v="0"/>
    <x v="0"/>
    <x v="0"/>
    <x v="0"/>
  </r>
  <r>
    <n v="66"/>
    <x v="0"/>
    <x v="11"/>
    <x v="0"/>
    <x v="0"/>
    <x v="2"/>
    <x v="0"/>
    <x v="0"/>
    <x v="0"/>
    <x v="0"/>
    <x v="2"/>
    <x v="1"/>
    <x v="3"/>
    <x v="5"/>
    <x v="12"/>
    <x v="19"/>
    <x v="7"/>
    <x v="0"/>
    <x v="0"/>
    <x v="0"/>
    <x v="0"/>
    <x v="0"/>
  </r>
  <r>
    <n v="66"/>
    <x v="0"/>
    <x v="12"/>
    <x v="0"/>
    <x v="0"/>
    <x v="1"/>
    <x v="0"/>
    <x v="0"/>
    <x v="0"/>
    <x v="0"/>
    <x v="2"/>
    <x v="1"/>
    <x v="3"/>
    <x v="5"/>
    <x v="14"/>
    <x v="17"/>
    <x v="7"/>
    <x v="0"/>
    <x v="0"/>
    <x v="0"/>
    <x v="0"/>
    <x v="0"/>
  </r>
  <r>
    <n v="66"/>
    <x v="0"/>
    <x v="13"/>
    <x v="0"/>
    <x v="0"/>
    <x v="4"/>
    <x v="0"/>
    <x v="0"/>
    <x v="0"/>
    <x v="0"/>
    <x v="2"/>
    <x v="1"/>
    <x v="3"/>
    <x v="5"/>
    <x v="12"/>
    <x v="19"/>
    <x v="7"/>
    <x v="0"/>
    <x v="0"/>
    <x v="0"/>
    <x v="0"/>
    <x v="0"/>
  </r>
  <r>
    <n v="66"/>
    <x v="0"/>
    <x v="14"/>
    <x v="0"/>
    <x v="0"/>
    <x v="2"/>
    <x v="0"/>
    <x v="0"/>
    <x v="0"/>
    <x v="0"/>
    <x v="2"/>
    <x v="2"/>
    <x v="3"/>
    <x v="3"/>
    <x v="12"/>
    <x v="15"/>
    <x v="6"/>
    <x v="0"/>
    <x v="0"/>
    <x v="0"/>
    <x v="0"/>
    <x v="0"/>
  </r>
  <r>
    <n v="66"/>
    <x v="0"/>
    <x v="15"/>
    <x v="0"/>
    <x v="0"/>
    <x v="4"/>
    <x v="0"/>
    <x v="0"/>
    <x v="0"/>
    <x v="0"/>
    <x v="2"/>
    <x v="2"/>
    <x v="3"/>
    <x v="3"/>
    <x v="13"/>
    <x v="20"/>
    <x v="6"/>
    <x v="0"/>
    <x v="0"/>
    <x v="0"/>
    <x v="0"/>
    <x v="0"/>
  </r>
  <r>
    <n v="66"/>
    <x v="0"/>
    <x v="16"/>
    <x v="0"/>
    <x v="0"/>
    <x v="4"/>
    <x v="0"/>
    <x v="0"/>
    <x v="0"/>
    <x v="0"/>
    <x v="2"/>
    <x v="2"/>
    <x v="3"/>
    <x v="3"/>
    <x v="12"/>
    <x v="16"/>
    <x v="6"/>
    <x v="0"/>
    <x v="0"/>
    <x v="0"/>
    <x v="0"/>
    <x v="0"/>
  </r>
  <r>
    <n v="66"/>
    <x v="0"/>
    <x v="17"/>
    <x v="0"/>
    <x v="0"/>
    <x v="3"/>
    <x v="0"/>
    <x v="0"/>
    <x v="0"/>
    <x v="0"/>
    <x v="2"/>
    <x v="2"/>
    <x v="3"/>
    <x v="3"/>
    <x v="13"/>
    <x v="21"/>
    <x v="6"/>
    <x v="0"/>
    <x v="0"/>
    <x v="0"/>
    <x v="0"/>
    <x v="0"/>
  </r>
  <r>
    <n v="66"/>
    <x v="0"/>
    <x v="18"/>
    <x v="0"/>
    <x v="0"/>
    <x v="1"/>
    <x v="0"/>
    <x v="0"/>
    <x v="0"/>
    <x v="0"/>
    <x v="2"/>
    <x v="2"/>
    <x v="3"/>
    <x v="3"/>
    <x v="12"/>
    <x v="15"/>
    <x v="6"/>
    <x v="0"/>
    <x v="0"/>
    <x v="0"/>
    <x v="0"/>
    <x v="0"/>
  </r>
  <r>
    <n v="66"/>
    <x v="0"/>
    <x v="19"/>
    <x v="0"/>
    <x v="0"/>
    <x v="0"/>
    <x v="0"/>
    <x v="0"/>
    <x v="0"/>
    <x v="0"/>
    <x v="2"/>
    <x v="2"/>
    <x v="3"/>
    <x v="3"/>
    <x v="13"/>
    <x v="18"/>
    <x v="6"/>
    <x v="0"/>
    <x v="0"/>
    <x v="0"/>
    <x v="0"/>
    <x v="0"/>
  </r>
  <r>
    <n v="66"/>
    <x v="0"/>
    <x v="20"/>
    <x v="0"/>
    <x v="0"/>
    <x v="3"/>
    <x v="0"/>
    <x v="0"/>
    <x v="0"/>
    <x v="0"/>
    <x v="2"/>
    <x v="2"/>
    <x v="3"/>
    <x v="3"/>
    <x v="12"/>
    <x v="18"/>
    <x v="6"/>
    <x v="0"/>
    <x v="0"/>
    <x v="0"/>
    <x v="0"/>
    <x v="0"/>
  </r>
  <r>
    <n v="66"/>
    <x v="0"/>
    <x v="21"/>
    <x v="0"/>
    <x v="0"/>
    <x v="2"/>
    <x v="0"/>
    <x v="0"/>
    <x v="0"/>
    <x v="0"/>
    <x v="2"/>
    <x v="2"/>
    <x v="3"/>
    <x v="3"/>
    <x v="14"/>
    <x v="17"/>
    <x v="6"/>
    <x v="0"/>
    <x v="0"/>
    <x v="0"/>
    <x v="0"/>
    <x v="0"/>
  </r>
  <r>
    <n v="66"/>
    <x v="0"/>
    <x v="22"/>
    <x v="0"/>
    <x v="0"/>
    <x v="4"/>
    <x v="0"/>
    <x v="0"/>
    <x v="0"/>
    <x v="0"/>
    <x v="2"/>
    <x v="3"/>
    <x v="3"/>
    <x v="4"/>
    <x v="12"/>
    <x v="15"/>
    <x v="6"/>
    <x v="0"/>
    <x v="0"/>
    <x v="0"/>
    <x v="0"/>
    <x v="0"/>
  </r>
  <r>
    <n v="66"/>
    <x v="0"/>
    <x v="23"/>
    <x v="0"/>
    <x v="0"/>
    <x v="3"/>
    <x v="0"/>
    <x v="0"/>
    <x v="0"/>
    <x v="0"/>
    <x v="2"/>
    <x v="3"/>
    <x v="3"/>
    <x v="4"/>
    <x v="13"/>
    <x v="21"/>
    <x v="6"/>
    <x v="0"/>
    <x v="0"/>
    <x v="0"/>
    <x v="0"/>
    <x v="0"/>
  </r>
  <r>
    <n v="66"/>
    <x v="0"/>
    <x v="24"/>
    <x v="0"/>
    <x v="0"/>
    <x v="0"/>
    <x v="0"/>
    <x v="0"/>
    <x v="0"/>
    <x v="0"/>
    <x v="2"/>
    <x v="3"/>
    <x v="3"/>
    <x v="4"/>
    <x v="13"/>
    <x v="21"/>
    <x v="6"/>
    <x v="0"/>
    <x v="0"/>
    <x v="0"/>
    <x v="0"/>
    <x v="0"/>
  </r>
  <r>
    <n v="66"/>
    <x v="0"/>
    <x v="25"/>
    <x v="0"/>
    <x v="0"/>
    <x v="4"/>
    <x v="0"/>
    <x v="0"/>
    <x v="0"/>
    <x v="0"/>
    <x v="2"/>
    <x v="3"/>
    <x v="3"/>
    <x v="4"/>
    <x v="12"/>
    <x v="16"/>
    <x v="6"/>
    <x v="0"/>
    <x v="0"/>
    <x v="0"/>
    <x v="0"/>
    <x v="0"/>
  </r>
  <r>
    <n v="66"/>
    <x v="0"/>
    <x v="26"/>
    <x v="0"/>
    <x v="0"/>
    <x v="2"/>
    <x v="0"/>
    <x v="0"/>
    <x v="0"/>
    <x v="0"/>
    <x v="2"/>
    <x v="3"/>
    <x v="3"/>
    <x v="4"/>
    <x v="14"/>
    <x v="17"/>
    <x v="6"/>
    <x v="0"/>
    <x v="0"/>
    <x v="0"/>
    <x v="0"/>
    <x v="0"/>
  </r>
  <r>
    <n v="66"/>
    <x v="1"/>
    <x v="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n v="66"/>
    <x v="1"/>
    <x v="1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n v="66"/>
    <x v="1"/>
    <x v="2"/>
    <x v="0"/>
    <x v="0"/>
    <x v="3"/>
    <x v="0"/>
    <x v="0"/>
    <x v="0"/>
    <x v="0"/>
    <x v="1"/>
    <x v="4"/>
    <x v="3"/>
    <x v="7"/>
    <x v="8"/>
    <x v="11"/>
    <x v="5"/>
    <x v="0"/>
    <x v="0"/>
    <x v="0"/>
    <x v="0"/>
    <x v="0"/>
  </r>
  <r>
    <n v="66"/>
    <x v="1"/>
    <x v="3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n v="66"/>
    <x v="1"/>
    <x v="4"/>
    <x v="0"/>
    <x v="0"/>
    <x v="1"/>
    <x v="0"/>
    <x v="0"/>
    <x v="0"/>
    <x v="0"/>
    <x v="1"/>
    <x v="4"/>
    <x v="3"/>
    <x v="7"/>
    <x v="8"/>
    <x v="5"/>
    <x v="4"/>
    <x v="0"/>
    <x v="0"/>
    <x v="0"/>
    <x v="0"/>
    <x v="0"/>
  </r>
  <r>
    <n v="66"/>
    <x v="1"/>
    <x v="5"/>
    <x v="0"/>
    <x v="0"/>
    <x v="2"/>
    <x v="0"/>
    <x v="0"/>
    <x v="0"/>
    <x v="0"/>
    <x v="1"/>
    <x v="4"/>
    <x v="3"/>
    <x v="7"/>
    <x v="9"/>
    <x v="6"/>
    <x v="4"/>
    <x v="4"/>
    <x v="0"/>
    <x v="0"/>
    <x v="0"/>
    <x v="0"/>
  </r>
  <r>
    <n v="66"/>
    <x v="1"/>
    <x v="6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n v="66"/>
    <x v="1"/>
    <x v="7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n v="66"/>
    <x v="1"/>
    <x v="8"/>
    <x v="0"/>
    <x v="0"/>
    <x v="0"/>
    <x v="0"/>
    <x v="0"/>
    <x v="0"/>
    <x v="0"/>
    <x v="1"/>
    <x v="4"/>
    <x v="3"/>
    <x v="7"/>
    <x v="5"/>
    <x v="9"/>
    <x v="4"/>
    <x v="0"/>
    <x v="0"/>
    <x v="0"/>
    <x v="0"/>
    <x v="0"/>
  </r>
  <r>
    <n v="66"/>
    <x v="1"/>
    <x v="9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n v="66"/>
    <x v="1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n v="66"/>
    <x v="1"/>
    <x v="11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n v="66"/>
    <x v="1"/>
    <x v="12"/>
    <x v="0"/>
    <x v="0"/>
    <x v="0"/>
    <x v="0"/>
    <x v="0"/>
    <x v="0"/>
    <x v="0"/>
    <x v="1"/>
    <x v="4"/>
    <x v="3"/>
    <x v="7"/>
    <x v="7"/>
    <x v="22"/>
    <x v="4"/>
    <x v="1"/>
    <x v="0"/>
    <x v="0"/>
    <x v="0"/>
    <x v="0"/>
  </r>
  <r>
    <n v="66"/>
    <x v="1"/>
    <x v="13"/>
    <x v="0"/>
    <x v="0"/>
    <x v="1"/>
    <x v="0"/>
    <x v="0"/>
    <x v="0"/>
    <x v="0"/>
    <x v="1"/>
    <x v="4"/>
    <x v="3"/>
    <x v="7"/>
    <x v="6"/>
    <x v="22"/>
    <x v="4"/>
    <x v="4"/>
    <x v="0"/>
    <x v="0"/>
    <x v="0"/>
    <x v="0"/>
  </r>
  <r>
    <n v="66"/>
    <x v="1"/>
    <x v="14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n v="66"/>
    <x v="1"/>
    <x v="15"/>
    <x v="0"/>
    <x v="0"/>
    <x v="0"/>
    <x v="0"/>
    <x v="0"/>
    <x v="0"/>
    <x v="0"/>
    <x v="1"/>
    <x v="4"/>
    <x v="3"/>
    <x v="7"/>
    <x v="5"/>
    <x v="9"/>
    <x v="4"/>
    <x v="0"/>
    <x v="0"/>
    <x v="0"/>
    <x v="0"/>
    <x v="0"/>
  </r>
  <r>
    <n v="66"/>
    <x v="1"/>
    <x v="16"/>
    <x v="0"/>
    <x v="0"/>
    <x v="1"/>
    <x v="0"/>
    <x v="0"/>
    <x v="0"/>
    <x v="0"/>
    <x v="1"/>
    <x v="4"/>
    <x v="3"/>
    <x v="7"/>
    <x v="8"/>
    <x v="11"/>
    <x v="4"/>
    <x v="3"/>
    <x v="0"/>
    <x v="0"/>
    <x v="0"/>
    <x v="0"/>
  </r>
  <r>
    <n v="66"/>
    <x v="1"/>
    <x v="17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n v="66"/>
    <x v="1"/>
    <x v="18"/>
    <x v="0"/>
    <x v="0"/>
    <x v="3"/>
    <x v="0"/>
    <x v="0"/>
    <x v="0"/>
    <x v="0"/>
    <x v="1"/>
    <x v="4"/>
    <x v="3"/>
    <x v="7"/>
    <x v="9"/>
    <x v="6"/>
    <x v="4"/>
    <x v="0"/>
    <x v="0"/>
    <x v="0"/>
    <x v="0"/>
    <x v="0"/>
  </r>
  <r>
    <n v="66"/>
    <x v="1"/>
    <x v="19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n v="66"/>
    <x v="1"/>
    <x v="20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n v="66"/>
    <x v="1"/>
    <x v="21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n v="66"/>
    <x v="1"/>
    <x v="2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n v="66"/>
    <x v="1"/>
    <x v="23"/>
    <x v="0"/>
    <x v="0"/>
    <x v="1"/>
    <x v="0"/>
    <x v="0"/>
    <x v="0"/>
    <x v="0"/>
    <x v="1"/>
    <x v="4"/>
    <x v="3"/>
    <x v="7"/>
    <x v="5"/>
    <x v="3"/>
    <x v="4"/>
    <x v="0"/>
    <x v="0"/>
    <x v="0"/>
    <x v="0"/>
    <x v="0"/>
  </r>
  <r>
    <n v="66"/>
    <x v="1"/>
    <x v="24"/>
    <x v="0"/>
    <x v="0"/>
    <x v="2"/>
    <x v="0"/>
    <x v="0"/>
    <x v="0"/>
    <x v="0"/>
    <x v="1"/>
    <x v="4"/>
    <x v="3"/>
    <x v="7"/>
    <x v="4"/>
    <x v="12"/>
    <x v="4"/>
    <x v="1"/>
    <x v="0"/>
    <x v="0"/>
    <x v="0"/>
    <x v="0"/>
  </r>
  <r>
    <n v="66"/>
    <x v="2"/>
    <x v="0"/>
    <x v="0"/>
    <x v="0"/>
    <x v="2"/>
    <x v="0"/>
    <x v="0"/>
    <x v="0"/>
    <x v="0"/>
    <x v="0"/>
    <x v="0"/>
    <x v="2"/>
    <x v="13"/>
    <x v="1"/>
    <x v="1"/>
    <x v="2"/>
    <x v="0"/>
    <x v="0"/>
    <x v="0"/>
    <x v="0"/>
    <x v="0"/>
  </r>
  <r>
    <n v="66"/>
    <x v="2"/>
    <x v="1"/>
    <x v="0"/>
    <x v="0"/>
    <x v="2"/>
    <x v="0"/>
    <x v="0"/>
    <x v="0"/>
    <x v="0"/>
    <x v="0"/>
    <x v="0"/>
    <x v="2"/>
    <x v="13"/>
    <x v="0"/>
    <x v="0"/>
    <x v="0"/>
    <x v="0"/>
    <x v="0"/>
    <x v="0"/>
    <x v="0"/>
    <x v="0"/>
  </r>
  <r>
    <n v="66"/>
    <x v="2"/>
    <x v="2"/>
    <x v="0"/>
    <x v="0"/>
    <x v="4"/>
    <x v="0"/>
    <x v="0"/>
    <x v="0"/>
    <x v="0"/>
    <x v="0"/>
    <x v="0"/>
    <x v="2"/>
    <x v="13"/>
    <x v="3"/>
    <x v="0"/>
    <x v="10"/>
    <x v="0"/>
    <x v="0"/>
    <x v="0"/>
    <x v="0"/>
    <x v="0"/>
  </r>
  <r>
    <n v="66"/>
    <x v="2"/>
    <x v="3"/>
    <x v="0"/>
    <x v="0"/>
    <x v="0"/>
    <x v="0"/>
    <x v="0"/>
    <x v="0"/>
    <x v="0"/>
    <x v="0"/>
    <x v="0"/>
    <x v="2"/>
    <x v="13"/>
    <x v="0"/>
    <x v="0"/>
    <x v="1"/>
    <x v="0"/>
    <x v="0"/>
    <x v="0"/>
    <x v="0"/>
    <x v="0"/>
  </r>
  <r>
    <n v="66"/>
    <x v="2"/>
    <x v="4"/>
    <x v="0"/>
    <x v="0"/>
    <x v="1"/>
    <x v="0"/>
    <x v="0"/>
    <x v="0"/>
    <x v="0"/>
    <x v="0"/>
    <x v="0"/>
    <x v="2"/>
    <x v="13"/>
    <x v="16"/>
    <x v="0"/>
    <x v="10"/>
    <x v="0"/>
    <x v="0"/>
    <x v="0"/>
    <x v="0"/>
    <x v="0"/>
  </r>
  <r>
    <n v="66"/>
    <x v="2"/>
    <x v="5"/>
    <x v="0"/>
    <x v="0"/>
    <x v="2"/>
    <x v="0"/>
    <x v="0"/>
    <x v="0"/>
    <x v="0"/>
    <x v="0"/>
    <x v="1"/>
    <x v="0"/>
    <x v="0"/>
    <x v="1"/>
    <x v="1"/>
    <x v="2"/>
    <x v="0"/>
    <x v="0"/>
    <x v="0"/>
    <x v="0"/>
    <x v="0"/>
  </r>
  <r>
    <n v="66"/>
    <x v="2"/>
    <x v="6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</r>
  <r>
    <n v="66"/>
    <x v="2"/>
    <x v="7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</r>
  <r>
    <n v="66"/>
    <x v="2"/>
    <x v="8"/>
    <x v="0"/>
    <x v="0"/>
    <x v="3"/>
    <x v="0"/>
    <x v="0"/>
    <x v="0"/>
    <x v="0"/>
    <x v="0"/>
    <x v="1"/>
    <x v="0"/>
    <x v="0"/>
    <x v="0"/>
    <x v="0"/>
    <x v="0"/>
    <x v="0"/>
    <x v="0"/>
    <x v="0"/>
    <x v="0"/>
    <x v="0"/>
  </r>
  <r>
    <n v="66"/>
    <x v="2"/>
    <x v="9"/>
    <x v="0"/>
    <x v="0"/>
    <x v="4"/>
    <x v="0"/>
    <x v="0"/>
    <x v="0"/>
    <x v="0"/>
    <x v="0"/>
    <x v="1"/>
    <x v="0"/>
    <x v="0"/>
    <x v="0"/>
    <x v="0"/>
    <x v="0"/>
    <x v="0"/>
    <x v="0"/>
    <x v="0"/>
    <x v="0"/>
    <x v="0"/>
  </r>
  <r>
    <n v="66"/>
    <x v="2"/>
    <x v="10"/>
    <x v="0"/>
    <x v="0"/>
    <x v="3"/>
    <x v="0"/>
    <x v="0"/>
    <x v="0"/>
    <x v="0"/>
    <x v="0"/>
    <x v="1"/>
    <x v="0"/>
    <x v="0"/>
    <x v="18"/>
    <x v="1"/>
    <x v="10"/>
    <x v="0"/>
    <x v="0"/>
    <x v="0"/>
    <x v="0"/>
    <x v="0"/>
  </r>
  <r>
    <n v="66"/>
    <x v="2"/>
    <x v="11"/>
    <x v="0"/>
    <x v="0"/>
    <x v="4"/>
    <x v="0"/>
    <x v="0"/>
    <x v="0"/>
    <x v="0"/>
    <x v="0"/>
    <x v="2"/>
    <x v="2"/>
    <x v="1"/>
    <x v="1"/>
    <x v="1"/>
    <x v="2"/>
    <x v="0"/>
    <x v="0"/>
    <x v="0"/>
    <x v="0"/>
    <x v="0"/>
  </r>
  <r>
    <n v="66"/>
    <x v="2"/>
    <x v="12"/>
    <x v="0"/>
    <x v="0"/>
    <x v="2"/>
    <x v="0"/>
    <x v="0"/>
    <x v="0"/>
    <x v="0"/>
    <x v="0"/>
    <x v="2"/>
    <x v="2"/>
    <x v="1"/>
    <x v="0"/>
    <x v="0"/>
    <x v="2"/>
    <x v="0"/>
    <x v="0"/>
    <x v="0"/>
    <x v="0"/>
    <x v="0"/>
  </r>
  <r>
    <n v="66"/>
    <x v="2"/>
    <x v="13"/>
    <x v="0"/>
    <x v="0"/>
    <x v="0"/>
    <x v="0"/>
    <x v="0"/>
    <x v="0"/>
    <x v="0"/>
    <x v="0"/>
    <x v="2"/>
    <x v="2"/>
    <x v="1"/>
    <x v="0"/>
    <x v="1"/>
    <x v="3"/>
    <x v="0"/>
    <x v="0"/>
    <x v="0"/>
    <x v="0"/>
    <x v="0"/>
  </r>
  <r>
    <n v="66"/>
    <x v="2"/>
    <x v="14"/>
    <x v="0"/>
    <x v="0"/>
    <x v="0"/>
    <x v="0"/>
    <x v="0"/>
    <x v="0"/>
    <x v="0"/>
    <x v="0"/>
    <x v="2"/>
    <x v="2"/>
    <x v="1"/>
    <x v="0"/>
    <x v="1"/>
    <x v="2"/>
    <x v="0"/>
    <x v="0"/>
    <x v="0"/>
    <x v="0"/>
    <x v="0"/>
  </r>
  <r>
    <n v="66"/>
    <x v="2"/>
    <x v="15"/>
    <x v="0"/>
    <x v="0"/>
    <x v="3"/>
    <x v="0"/>
    <x v="0"/>
    <x v="0"/>
    <x v="0"/>
    <x v="0"/>
    <x v="2"/>
    <x v="2"/>
    <x v="1"/>
    <x v="0"/>
    <x v="1"/>
    <x v="3"/>
    <x v="0"/>
    <x v="0"/>
    <x v="0"/>
    <x v="0"/>
    <x v="0"/>
  </r>
  <r>
    <n v="66"/>
    <x v="2"/>
    <x v="16"/>
    <x v="0"/>
    <x v="0"/>
    <x v="6"/>
    <x v="0"/>
    <x v="0"/>
    <x v="0"/>
    <x v="0"/>
    <x v="0"/>
    <x v="2"/>
    <x v="2"/>
    <x v="1"/>
    <x v="15"/>
    <x v="22"/>
    <x v="8"/>
    <x v="0"/>
    <x v="0"/>
    <x v="0"/>
    <x v="0"/>
    <x v="0"/>
  </r>
  <r>
    <n v="66"/>
    <x v="2"/>
    <x v="17"/>
    <x v="0"/>
    <x v="0"/>
    <x v="0"/>
    <x v="0"/>
    <x v="0"/>
    <x v="0"/>
    <x v="0"/>
    <x v="0"/>
    <x v="2"/>
    <x v="2"/>
    <x v="1"/>
    <x v="0"/>
    <x v="0"/>
    <x v="2"/>
    <x v="0"/>
    <x v="0"/>
    <x v="0"/>
    <x v="0"/>
    <x v="0"/>
  </r>
  <r>
    <n v="66"/>
    <x v="2"/>
    <x v="18"/>
    <x v="0"/>
    <x v="0"/>
    <x v="1"/>
    <x v="0"/>
    <x v="0"/>
    <x v="0"/>
    <x v="0"/>
    <x v="0"/>
    <x v="3"/>
    <x v="0"/>
    <x v="9"/>
    <x v="0"/>
    <x v="1"/>
    <x v="2"/>
    <x v="0"/>
    <x v="0"/>
    <x v="6"/>
    <x v="0"/>
    <x v="0"/>
  </r>
  <r>
    <n v="66"/>
    <x v="2"/>
    <x v="19"/>
    <x v="0"/>
    <x v="0"/>
    <x v="0"/>
    <x v="0"/>
    <x v="0"/>
    <x v="0"/>
    <x v="0"/>
    <x v="0"/>
    <x v="3"/>
    <x v="0"/>
    <x v="9"/>
    <x v="2"/>
    <x v="1"/>
    <x v="10"/>
    <x v="0"/>
    <x v="0"/>
    <x v="6"/>
    <x v="0"/>
    <x v="0"/>
  </r>
  <r>
    <n v="66"/>
    <x v="2"/>
    <x v="20"/>
    <x v="0"/>
    <x v="0"/>
    <x v="1"/>
    <x v="0"/>
    <x v="0"/>
    <x v="0"/>
    <x v="0"/>
    <x v="0"/>
    <x v="3"/>
    <x v="0"/>
    <x v="9"/>
    <x v="0"/>
    <x v="0"/>
    <x v="0"/>
    <x v="0"/>
    <x v="0"/>
    <x v="6"/>
    <x v="0"/>
    <x v="0"/>
  </r>
  <r>
    <n v="66"/>
    <x v="2"/>
    <x v="21"/>
    <x v="0"/>
    <x v="0"/>
    <x v="4"/>
    <x v="0"/>
    <x v="0"/>
    <x v="0"/>
    <x v="0"/>
    <x v="0"/>
    <x v="3"/>
    <x v="0"/>
    <x v="9"/>
    <x v="16"/>
    <x v="0"/>
    <x v="10"/>
    <x v="0"/>
    <x v="0"/>
    <x v="6"/>
    <x v="0"/>
    <x v="0"/>
  </r>
  <r>
    <n v="66"/>
    <x v="2"/>
    <x v="22"/>
    <x v="0"/>
    <x v="0"/>
    <x v="1"/>
    <x v="0"/>
    <x v="0"/>
    <x v="0"/>
    <x v="0"/>
    <x v="0"/>
    <x v="3"/>
    <x v="0"/>
    <x v="9"/>
    <x v="0"/>
    <x v="0"/>
    <x v="2"/>
    <x v="0"/>
    <x v="0"/>
    <x v="6"/>
    <x v="0"/>
    <x v="0"/>
  </r>
  <r>
    <n v="66"/>
    <x v="3"/>
    <x v="0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n v="66"/>
    <x v="3"/>
    <x v="1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n v="66"/>
    <x v="3"/>
    <x v="2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n v="66"/>
    <x v="3"/>
    <x v="3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n v="66"/>
    <x v="3"/>
    <x v="4"/>
    <x v="0"/>
    <x v="0"/>
    <x v="4"/>
    <x v="0"/>
    <x v="0"/>
    <x v="0"/>
    <x v="0"/>
    <x v="1"/>
    <x v="4"/>
    <x v="3"/>
    <x v="7"/>
    <x v="4"/>
    <x v="2"/>
    <x v="4"/>
    <x v="1"/>
    <x v="0"/>
    <x v="0"/>
    <x v="0"/>
    <x v="0"/>
  </r>
  <r>
    <n v="66"/>
    <x v="3"/>
    <x v="5"/>
    <x v="0"/>
    <x v="0"/>
    <x v="1"/>
    <x v="0"/>
    <x v="0"/>
    <x v="0"/>
    <x v="0"/>
    <x v="1"/>
    <x v="4"/>
    <x v="3"/>
    <x v="7"/>
    <x v="8"/>
    <x v="5"/>
    <x v="4"/>
    <x v="0"/>
    <x v="0"/>
    <x v="0"/>
    <x v="0"/>
    <x v="0"/>
  </r>
  <r>
    <n v="66"/>
    <x v="3"/>
    <x v="6"/>
    <x v="0"/>
    <x v="0"/>
    <x v="4"/>
    <x v="0"/>
    <x v="0"/>
    <x v="0"/>
    <x v="0"/>
    <x v="1"/>
    <x v="4"/>
    <x v="3"/>
    <x v="7"/>
    <x v="9"/>
    <x v="14"/>
    <x v="4"/>
    <x v="1"/>
    <x v="0"/>
    <x v="0"/>
    <x v="0"/>
    <x v="0"/>
  </r>
  <r>
    <n v="66"/>
    <x v="3"/>
    <x v="7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n v="66"/>
    <x v="3"/>
    <x v="8"/>
    <x v="0"/>
    <x v="0"/>
    <x v="0"/>
    <x v="0"/>
    <x v="0"/>
    <x v="0"/>
    <x v="0"/>
    <x v="1"/>
    <x v="4"/>
    <x v="3"/>
    <x v="7"/>
    <x v="4"/>
    <x v="2"/>
    <x v="4"/>
    <x v="3"/>
    <x v="0"/>
    <x v="0"/>
    <x v="0"/>
    <x v="0"/>
  </r>
  <r>
    <n v="66"/>
    <x v="3"/>
    <x v="9"/>
    <x v="0"/>
    <x v="0"/>
    <x v="0"/>
    <x v="0"/>
    <x v="0"/>
    <x v="0"/>
    <x v="0"/>
    <x v="1"/>
    <x v="4"/>
    <x v="3"/>
    <x v="7"/>
    <x v="11"/>
    <x v="22"/>
    <x v="4"/>
    <x v="0"/>
    <x v="0"/>
    <x v="0"/>
    <x v="0"/>
    <x v="0"/>
  </r>
  <r>
    <n v="66"/>
    <x v="3"/>
    <x v="10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n v="66"/>
    <x v="3"/>
    <x v="11"/>
    <x v="0"/>
    <x v="0"/>
    <x v="0"/>
    <x v="0"/>
    <x v="0"/>
    <x v="0"/>
    <x v="0"/>
    <x v="1"/>
    <x v="4"/>
    <x v="3"/>
    <x v="7"/>
    <x v="8"/>
    <x v="11"/>
    <x v="4"/>
    <x v="3"/>
    <x v="0"/>
    <x v="0"/>
    <x v="0"/>
    <x v="0"/>
  </r>
  <r>
    <n v="66"/>
    <x v="3"/>
    <x v="12"/>
    <x v="0"/>
    <x v="0"/>
    <x v="3"/>
    <x v="0"/>
    <x v="0"/>
    <x v="0"/>
    <x v="0"/>
    <x v="1"/>
    <x v="4"/>
    <x v="3"/>
    <x v="7"/>
    <x v="5"/>
    <x v="9"/>
    <x v="4"/>
    <x v="0"/>
    <x v="0"/>
    <x v="0"/>
    <x v="0"/>
    <x v="0"/>
  </r>
  <r>
    <n v="66"/>
    <x v="3"/>
    <x v="13"/>
    <x v="0"/>
    <x v="0"/>
    <x v="2"/>
    <x v="0"/>
    <x v="0"/>
    <x v="0"/>
    <x v="0"/>
    <x v="1"/>
    <x v="4"/>
    <x v="3"/>
    <x v="7"/>
    <x v="10"/>
    <x v="7"/>
    <x v="4"/>
    <x v="1"/>
    <x v="0"/>
    <x v="0"/>
    <x v="0"/>
    <x v="0"/>
  </r>
  <r>
    <n v="66"/>
    <x v="3"/>
    <x v="14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n v="66"/>
    <x v="3"/>
    <x v="15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n v="66"/>
    <x v="3"/>
    <x v="16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n v="66"/>
    <x v="3"/>
    <x v="17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n v="66"/>
    <x v="3"/>
    <x v="18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n v="66"/>
    <x v="3"/>
    <x v="19"/>
    <x v="0"/>
    <x v="0"/>
    <x v="3"/>
    <x v="0"/>
    <x v="0"/>
    <x v="0"/>
    <x v="0"/>
    <x v="1"/>
    <x v="4"/>
    <x v="3"/>
    <x v="7"/>
    <x v="9"/>
    <x v="6"/>
    <x v="4"/>
    <x v="1"/>
    <x v="0"/>
    <x v="0"/>
    <x v="0"/>
    <x v="0"/>
  </r>
  <r>
    <n v="66"/>
    <x v="3"/>
    <x v="20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n v="66"/>
    <x v="3"/>
    <x v="21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n v="66"/>
    <x v="3"/>
    <x v="22"/>
    <x v="0"/>
    <x v="0"/>
    <x v="4"/>
    <x v="0"/>
    <x v="0"/>
    <x v="0"/>
    <x v="0"/>
    <x v="1"/>
    <x v="4"/>
    <x v="3"/>
    <x v="7"/>
    <x v="4"/>
    <x v="10"/>
    <x v="4"/>
    <x v="0"/>
    <x v="0"/>
    <x v="0"/>
    <x v="0"/>
    <x v="0"/>
  </r>
  <r>
    <n v="66"/>
    <x v="3"/>
    <x v="23"/>
    <x v="0"/>
    <x v="0"/>
    <x v="3"/>
    <x v="0"/>
    <x v="0"/>
    <x v="0"/>
    <x v="0"/>
    <x v="1"/>
    <x v="4"/>
    <x v="3"/>
    <x v="7"/>
    <x v="5"/>
    <x v="3"/>
    <x v="4"/>
    <x v="0"/>
    <x v="0"/>
    <x v="0"/>
    <x v="0"/>
    <x v="0"/>
  </r>
  <r>
    <n v="66"/>
    <x v="3"/>
    <x v="24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n v="66"/>
    <x v="3"/>
    <x v="25"/>
    <x v="0"/>
    <x v="0"/>
    <x v="4"/>
    <x v="0"/>
    <x v="0"/>
    <x v="0"/>
    <x v="0"/>
    <x v="1"/>
    <x v="4"/>
    <x v="3"/>
    <x v="7"/>
    <x v="4"/>
    <x v="2"/>
    <x v="4"/>
    <x v="0"/>
    <x v="0"/>
    <x v="0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7"/>
    <x v="0"/>
    <x v="0"/>
    <x v="0"/>
    <x v="0"/>
    <x v="4"/>
    <x v="0"/>
    <x v="0"/>
    <x v="0"/>
    <x v="0"/>
    <x v="2"/>
    <x v="0"/>
    <x v="3"/>
    <x v="3"/>
    <x v="12"/>
    <x v="15"/>
    <x v="6"/>
    <x v="0"/>
    <x v="0"/>
    <x v="0"/>
    <x v="0"/>
    <x v="0"/>
  </r>
  <r>
    <n v="67"/>
    <x v="0"/>
    <x v="1"/>
    <x v="0"/>
    <x v="0"/>
    <x v="0"/>
    <x v="0"/>
    <x v="0"/>
    <x v="0"/>
    <x v="0"/>
    <x v="2"/>
    <x v="0"/>
    <x v="3"/>
    <x v="3"/>
    <x v="13"/>
    <x v="21"/>
    <x v="6"/>
    <x v="0"/>
    <x v="0"/>
    <x v="0"/>
    <x v="0"/>
    <x v="0"/>
  </r>
  <r>
    <n v="67"/>
    <x v="0"/>
    <x v="2"/>
    <x v="0"/>
    <x v="0"/>
    <x v="0"/>
    <x v="0"/>
    <x v="0"/>
    <x v="0"/>
    <x v="0"/>
    <x v="2"/>
    <x v="0"/>
    <x v="3"/>
    <x v="3"/>
    <x v="13"/>
    <x v="19"/>
    <x v="6"/>
    <x v="0"/>
    <x v="0"/>
    <x v="0"/>
    <x v="0"/>
    <x v="0"/>
  </r>
  <r>
    <n v="67"/>
    <x v="0"/>
    <x v="3"/>
    <x v="0"/>
    <x v="0"/>
    <x v="1"/>
    <x v="0"/>
    <x v="0"/>
    <x v="0"/>
    <x v="0"/>
    <x v="2"/>
    <x v="0"/>
    <x v="3"/>
    <x v="3"/>
    <x v="12"/>
    <x v="18"/>
    <x v="6"/>
    <x v="0"/>
    <x v="0"/>
    <x v="0"/>
    <x v="0"/>
    <x v="0"/>
  </r>
  <r>
    <n v="67"/>
    <x v="0"/>
    <x v="4"/>
    <x v="0"/>
    <x v="0"/>
    <x v="2"/>
    <x v="0"/>
    <x v="0"/>
    <x v="0"/>
    <x v="0"/>
    <x v="2"/>
    <x v="0"/>
    <x v="3"/>
    <x v="3"/>
    <x v="12"/>
    <x v="15"/>
    <x v="6"/>
    <x v="0"/>
    <x v="0"/>
    <x v="0"/>
    <x v="0"/>
    <x v="0"/>
  </r>
  <r>
    <n v="67"/>
    <x v="0"/>
    <x v="5"/>
    <x v="0"/>
    <x v="0"/>
    <x v="3"/>
    <x v="0"/>
    <x v="0"/>
    <x v="0"/>
    <x v="0"/>
    <x v="2"/>
    <x v="0"/>
    <x v="3"/>
    <x v="3"/>
    <x v="14"/>
    <x v="17"/>
    <x v="6"/>
    <x v="0"/>
    <x v="0"/>
    <x v="0"/>
    <x v="0"/>
    <x v="0"/>
  </r>
  <r>
    <n v="67"/>
    <x v="0"/>
    <x v="6"/>
    <x v="0"/>
    <x v="0"/>
    <x v="3"/>
    <x v="0"/>
    <x v="0"/>
    <x v="0"/>
    <x v="0"/>
    <x v="2"/>
    <x v="0"/>
    <x v="3"/>
    <x v="3"/>
    <x v="13"/>
    <x v="19"/>
    <x v="6"/>
    <x v="0"/>
    <x v="0"/>
    <x v="0"/>
    <x v="0"/>
    <x v="0"/>
  </r>
  <r>
    <n v="67"/>
    <x v="0"/>
    <x v="7"/>
    <x v="0"/>
    <x v="0"/>
    <x v="2"/>
    <x v="0"/>
    <x v="0"/>
    <x v="0"/>
    <x v="0"/>
    <x v="2"/>
    <x v="1"/>
    <x v="3"/>
    <x v="6"/>
    <x v="14"/>
    <x v="17"/>
    <x v="6"/>
    <x v="0"/>
    <x v="0"/>
    <x v="0"/>
    <x v="0"/>
    <x v="0"/>
  </r>
  <r>
    <n v="67"/>
    <x v="0"/>
    <x v="8"/>
    <x v="0"/>
    <x v="0"/>
    <x v="1"/>
    <x v="0"/>
    <x v="0"/>
    <x v="0"/>
    <x v="0"/>
    <x v="2"/>
    <x v="1"/>
    <x v="3"/>
    <x v="6"/>
    <x v="13"/>
    <x v="24"/>
    <x v="6"/>
    <x v="0"/>
    <x v="0"/>
    <x v="0"/>
    <x v="0"/>
    <x v="0"/>
  </r>
  <r>
    <n v="67"/>
    <x v="0"/>
    <x v="9"/>
    <x v="0"/>
    <x v="0"/>
    <x v="1"/>
    <x v="0"/>
    <x v="0"/>
    <x v="0"/>
    <x v="0"/>
    <x v="2"/>
    <x v="1"/>
    <x v="3"/>
    <x v="6"/>
    <x v="13"/>
    <x v="21"/>
    <x v="6"/>
    <x v="0"/>
    <x v="0"/>
    <x v="0"/>
    <x v="0"/>
    <x v="0"/>
  </r>
  <r>
    <n v="67"/>
    <x v="0"/>
    <x v="10"/>
    <x v="0"/>
    <x v="0"/>
    <x v="3"/>
    <x v="0"/>
    <x v="0"/>
    <x v="0"/>
    <x v="0"/>
    <x v="2"/>
    <x v="1"/>
    <x v="3"/>
    <x v="6"/>
    <x v="12"/>
    <x v="16"/>
    <x v="6"/>
    <x v="0"/>
    <x v="0"/>
    <x v="0"/>
    <x v="0"/>
    <x v="0"/>
  </r>
  <r>
    <n v="67"/>
    <x v="0"/>
    <x v="11"/>
    <x v="0"/>
    <x v="0"/>
    <x v="2"/>
    <x v="0"/>
    <x v="0"/>
    <x v="0"/>
    <x v="0"/>
    <x v="2"/>
    <x v="1"/>
    <x v="3"/>
    <x v="6"/>
    <x v="13"/>
    <x v="21"/>
    <x v="6"/>
    <x v="0"/>
    <x v="0"/>
    <x v="0"/>
    <x v="0"/>
    <x v="0"/>
  </r>
  <r>
    <n v="67"/>
    <x v="0"/>
    <x v="12"/>
    <x v="0"/>
    <x v="0"/>
    <x v="0"/>
    <x v="0"/>
    <x v="0"/>
    <x v="0"/>
    <x v="0"/>
    <x v="2"/>
    <x v="1"/>
    <x v="3"/>
    <x v="6"/>
    <x v="12"/>
    <x v="16"/>
    <x v="6"/>
    <x v="0"/>
    <x v="0"/>
    <x v="0"/>
    <x v="0"/>
    <x v="0"/>
  </r>
  <r>
    <n v="67"/>
    <x v="0"/>
    <x v="13"/>
    <x v="0"/>
    <x v="0"/>
    <x v="4"/>
    <x v="0"/>
    <x v="0"/>
    <x v="0"/>
    <x v="0"/>
    <x v="2"/>
    <x v="1"/>
    <x v="3"/>
    <x v="6"/>
    <x v="13"/>
    <x v="21"/>
    <x v="6"/>
    <x v="0"/>
    <x v="0"/>
    <x v="0"/>
    <x v="0"/>
    <x v="0"/>
  </r>
  <r>
    <n v="67"/>
    <x v="0"/>
    <x v="14"/>
    <x v="0"/>
    <x v="0"/>
    <x v="3"/>
    <x v="0"/>
    <x v="0"/>
    <x v="0"/>
    <x v="0"/>
    <x v="2"/>
    <x v="2"/>
    <x v="3"/>
    <x v="4"/>
    <x v="12"/>
    <x v="15"/>
    <x v="7"/>
    <x v="0"/>
    <x v="0"/>
    <x v="0"/>
    <x v="0"/>
    <x v="0"/>
  </r>
  <r>
    <n v="67"/>
    <x v="0"/>
    <x v="15"/>
    <x v="0"/>
    <x v="0"/>
    <x v="2"/>
    <x v="0"/>
    <x v="0"/>
    <x v="0"/>
    <x v="0"/>
    <x v="2"/>
    <x v="2"/>
    <x v="3"/>
    <x v="4"/>
    <x v="14"/>
    <x v="17"/>
    <x v="7"/>
    <x v="0"/>
    <x v="0"/>
    <x v="0"/>
    <x v="0"/>
    <x v="0"/>
  </r>
  <r>
    <n v="67"/>
    <x v="0"/>
    <x v="16"/>
    <x v="0"/>
    <x v="0"/>
    <x v="2"/>
    <x v="0"/>
    <x v="0"/>
    <x v="0"/>
    <x v="0"/>
    <x v="2"/>
    <x v="2"/>
    <x v="3"/>
    <x v="4"/>
    <x v="12"/>
    <x v="24"/>
    <x v="7"/>
    <x v="0"/>
    <x v="0"/>
    <x v="0"/>
    <x v="0"/>
    <x v="0"/>
  </r>
  <r>
    <n v="67"/>
    <x v="0"/>
    <x v="17"/>
    <x v="0"/>
    <x v="0"/>
    <x v="4"/>
    <x v="0"/>
    <x v="0"/>
    <x v="0"/>
    <x v="0"/>
    <x v="2"/>
    <x v="2"/>
    <x v="3"/>
    <x v="4"/>
    <x v="12"/>
    <x v="16"/>
    <x v="7"/>
    <x v="0"/>
    <x v="0"/>
    <x v="0"/>
    <x v="0"/>
    <x v="0"/>
  </r>
  <r>
    <n v="67"/>
    <x v="0"/>
    <x v="18"/>
    <x v="0"/>
    <x v="0"/>
    <x v="3"/>
    <x v="0"/>
    <x v="0"/>
    <x v="0"/>
    <x v="0"/>
    <x v="2"/>
    <x v="2"/>
    <x v="3"/>
    <x v="4"/>
    <x v="12"/>
    <x v="20"/>
    <x v="7"/>
    <x v="0"/>
    <x v="0"/>
    <x v="0"/>
    <x v="0"/>
    <x v="0"/>
  </r>
  <r>
    <n v="67"/>
    <x v="0"/>
    <x v="19"/>
    <x v="0"/>
    <x v="0"/>
    <x v="0"/>
    <x v="0"/>
    <x v="0"/>
    <x v="0"/>
    <x v="0"/>
    <x v="2"/>
    <x v="3"/>
    <x v="3"/>
    <x v="5"/>
    <x v="12"/>
    <x v="15"/>
    <x v="6"/>
    <x v="0"/>
    <x v="0"/>
    <x v="0"/>
    <x v="0"/>
    <x v="0"/>
  </r>
  <r>
    <n v="67"/>
    <x v="0"/>
    <x v="20"/>
    <x v="0"/>
    <x v="0"/>
    <x v="2"/>
    <x v="0"/>
    <x v="0"/>
    <x v="0"/>
    <x v="0"/>
    <x v="2"/>
    <x v="3"/>
    <x v="3"/>
    <x v="5"/>
    <x v="14"/>
    <x v="17"/>
    <x v="6"/>
    <x v="0"/>
    <x v="0"/>
    <x v="0"/>
    <x v="0"/>
    <x v="0"/>
  </r>
  <r>
    <n v="67"/>
    <x v="0"/>
    <x v="21"/>
    <x v="0"/>
    <x v="0"/>
    <x v="4"/>
    <x v="0"/>
    <x v="0"/>
    <x v="0"/>
    <x v="0"/>
    <x v="2"/>
    <x v="3"/>
    <x v="3"/>
    <x v="5"/>
    <x v="13"/>
    <x v="21"/>
    <x v="6"/>
    <x v="0"/>
    <x v="0"/>
    <x v="0"/>
    <x v="0"/>
    <x v="0"/>
  </r>
  <r>
    <n v="67"/>
    <x v="0"/>
    <x v="22"/>
    <x v="0"/>
    <x v="0"/>
    <x v="4"/>
    <x v="0"/>
    <x v="0"/>
    <x v="0"/>
    <x v="0"/>
    <x v="2"/>
    <x v="3"/>
    <x v="3"/>
    <x v="5"/>
    <x v="12"/>
    <x v="20"/>
    <x v="6"/>
    <x v="0"/>
    <x v="0"/>
    <x v="0"/>
    <x v="0"/>
    <x v="0"/>
  </r>
  <r>
    <n v="67"/>
    <x v="0"/>
    <x v="23"/>
    <x v="0"/>
    <x v="0"/>
    <x v="0"/>
    <x v="0"/>
    <x v="0"/>
    <x v="0"/>
    <x v="0"/>
    <x v="2"/>
    <x v="3"/>
    <x v="3"/>
    <x v="5"/>
    <x v="14"/>
    <x v="17"/>
    <x v="6"/>
    <x v="0"/>
    <x v="0"/>
    <x v="0"/>
    <x v="0"/>
    <x v="0"/>
  </r>
  <r>
    <n v="67"/>
    <x v="0"/>
    <x v="24"/>
    <x v="0"/>
    <x v="0"/>
    <x v="3"/>
    <x v="0"/>
    <x v="0"/>
    <x v="0"/>
    <x v="0"/>
    <x v="2"/>
    <x v="3"/>
    <x v="3"/>
    <x v="5"/>
    <x v="13"/>
    <x v="20"/>
    <x v="6"/>
    <x v="0"/>
    <x v="0"/>
    <x v="0"/>
    <x v="0"/>
    <x v="0"/>
  </r>
  <r>
    <n v="67"/>
    <x v="0"/>
    <x v="25"/>
    <x v="0"/>
    <x v="0"/>
    <x v="1"/>
    <x v="0"/>
    <x v="0"/>
    <x v="0"/>
    <x v="0"/>
    <x v="2"/>
    <x v="3"/>
    <x v="3"/>
    <x v="5"/>
    <x v="12"/>
    <x v="16"/>
    <x v="6"/>
    <x v="0"/>
    <x v="0"/>
    <x v="0"/>
    <x v="0"/>
    <x v="0"/>
  </r>
  <r>
    <n v="67"/>
    <x v="0"/>
    <x v="26"/>
    <x v="0"/>
    <x v="0"/>
    <x v="2"/>
    <x v="0"/>
    <x v="0"/>
    <x v="0"/>
    <x v="0"/>
    <x v="2"/>
    <x v="3"/>
    <x v="3"/>
    <x v="5"/>
    <x v="12"/>
    <x v="23"/>
    <x v="6"/>
    <x v="0"/>
    <x v="0"/>
    <x v="0"/>
    <x v="0"/>
    <x v="0"/>
  </r>
  <r>
    <n v="67"/>
    <x v="1"/>
    <x v="0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n v="67"/>
    <x v="1"/>
    <x v="1"/>
    <x v="0"/>
    <x v="0"/>
    <x v="0"/>
    <x v="0"/>
    <x v="0"/>
    <x v="0"/>
    <x v="0"/>
    <x v="1"/>
    <x v="4"/>
    <x v="3"/>
    <x v="7"/>
    <x v="11"/>
    <x v="22"/>
    <x v="4"/>
    <x v="3"/>
    <x v="0"/>
    <x v="0"/>
    <x v="0"/>
    <x v="0"/>
  </r>
  <r>
    <n v="67"/>
    <x v="1"/>
    <x v="2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n v="67"/>
    <x v="1"/>
    <x v="3"/>
    <x v="0"/>
    <x v="0"/>
    <x v="4"/>
    <x v="0"/>
    <x v="0"/>
    <x v="0"/>
    <x v="0"/>
    <x v="1"/>
    <x v="4"/>
    <x v="3"/>
    <x v="7"/>
    <x v="11"/>
    <x v="22"/>
    <x v="5"/>
    <x v="0"/>
    <x v="0"/>
    <x v="0"/>
    <x v="0"/>
    <x v="0"/>
  </r>
  <r>
    <n v="67"/>
    <x v="1"/>
    <x v="4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n v="67"/>
    <x v="1"/>
    <x v="5"/>
    <x v="0"/>
    <x v="0"/>
    <x v="0"/>
    <x v="0"/>
    <x v="0"/>
    <x v="0"/>
    <x v="0"/>
    <x v="1"/>
    <x v="4"/>
    <x v="3"/>
    <x v="7"/>
    <x v="9"/>
    <x v="14"/>
    <x v="4"/>
    <x v="3"/>
    <x v="0"/>
    <x v="0"/>
    <x v="0"/>
    <x v="0"/>
  </r>
  <r>
    <n v="67"/>
    <x v="1"/>
    <x v="6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n v="67"/>
    <x v="1"/>
    <x v="7"/>
    <x v="0"/>
    <x v="0"/>
    <x v="2"/>
    <x v="0"/>
    <x v="0"/>
    <x v="0"/>
    <x v="0"/>
    <x v="1"/>
    <x v="4"/>
    <x v="3"/>
    <x v="7"/>
    <x v="10"/>
    <x v="13"/>
    <x v="4"/>
    <x v="0"/>
    <x v="0"/>
    <x v="0"/>
    <x v="0"/>
    <x v="0"/>
  </r>
  <r>
    <n v="67"/>
    <x v="1"/>
    <x v="8"/>
    <x v="0"/>
    <x v="0"/>
    <x v="4"/>
    <x v="0"/>
    <x v="0"/>
    <x v="0"/>
    <x v="0"/>
    <x v="1"/>
    <x v="4"/>
    <x v="3"/>
    <x v="7"/>
    <x v="7"/>
    <x v="22"/>
    <x v="4"/>
    <x v="1"/>
    <x v="0"/>
    <x v="0"/>
    <x v="0"/>
    <x v="0"/>
  </r>
  <r>
    <n v="67"/>
    <x v="1"/>
    <x v="9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n v="67"/>
    <x v="1"/>
    <x v="10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67"/>
    <x v="1"/>
    <x v="11"/>
    <x v="0"/>
    <x v="0"/>
    <x v="3"/>
    <x v="0"/>
    <x v="0"/>
    <x v="0"/>
    <x v="0"/>
    <x v="1"/>
    <x v="4"/>
    <x v="3"/>
    <x v="7"/>
    <x v="4"/>
    <x v="12"/>
    <x v="4"/>
    <x v="3"/>
    <x v="0"/>
    <x v="0"/>
    <x v="0"/>
    <x v="0"/>
  </r>
  <r>
    <n v="67"/>
    <x v="1"/>
    <x v="12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n v="67"/>
    <x v="1"/>
    <x v="13"/>
    <x v="0"/>
    <x v="0"/>
    <x v="0"/>
    <x v="0"/>
    <x v="0"/>
    <x v="0"/>
    <x v="0"/>
    <x v="1"/>
    <x v="4"/>
    <x v="3"/>
    <x v="7"/>
    <x v="9"/>
    <x v="14"/>
    <x v="4"/>
    <x v="1"/>
    <x v="0"/>
    <x v="0"/>
    <x v="0"/>
    <x v="0"/>
  </r>
  <r>
    <n v="67"/>
    <x v="1"/>
    <x v="14"/>
    <x v="0"/>
    <x v="0"/>
    <x v="1"/>
    <x v="0"/>
    <x v="0"/>
    <x v="0"/>
    <x v="0"/>
    <x v="1"/>
    <x v="4"/>
    <x v="3"/>
    <x v="7"/>
    <x v="10"/>
    <x v="13"/>
    <x v="4"/>
    <x v="1"/>
    <x v="0"/>
    <x v="0"/>
    <x v="0"/>
    <x v="0"/>
  </r>
  <r>
    <n v="67"/>
    <x v="1"/>
    <x v="15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n v="67"/>
    <x v="1"/>
    <x v="16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n v="67"/>
    <x v="1"/>
    <x v="17"/>
    <x v="0"/>
    <x v="0"/>
    <x v="3"/>
    <x v="0"/>
    <x v="0"/>
    <x v="0"/>
    <x v="0"/>
    <x v="1"/>
    <x v="4"/>
    <x v="3"/>
    <x v="7"/>
    <x v="10"/>
    <x v="13"/>
    <x v="4"/>
    <x v="1"/>
    <x v="0"/>
    <x v="0"/>
    <x v="0"/>
    <x v="0"/>
  </r>
  <r>
    <n v="67"/>
    <x v="1"/>
    <x v="18"/>
    <x v="0"/>
    <x v="0"/>
    <x v="4"/>
    <x v="0"/>
    <x v="0"/>
    <x v="0"/>
    <x v="0"/>
    <x v="1"/>
    <x v="4"/>
    <x v="3"/>
    <x v="7"/>
    <x v="5"/>
    <x v="9"/>
    <x v="4"/>
    <x v="0"/>
    <x v="0"/>
    <x v="0"/>
    <x v="0"/>
    <x v="0"/>
  </r>
  <r>
    <n v="67"/>
    <x v="1"/>
    <x v="19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n v="67"/>
    <x v="1"/>
    <x v="20"/>
    <x v="0"/>
    <x v="0"/>
    <x v="3"/>
    <x v="0"/>
    <x v="0"/>
    <x v="0"/>
    <x v="0"/>
    <x v="1"/>
    <x v="4"/>
    <x v="3"/>
    <x v="7"/>
    <x v="7"/>
    <x v="22"/>
    <x v="4"/>
    <x v="1"/>
    <x v="0"/>
    <x v="0"/>
    <x v="0"/>
    <x v="0"/>
  </r>
  <r>
    <n v="67"/>
    <x v="1"/>
    <x v="21"/>
    <x v="0"/>
    <x v="0"/>
    <x v="4"/>
    <x v="0"/>
    <x v="0"/>
    <x v="0"/>
    <x v="0"/>
    <x v="1"/>
    <x v="4"/>
    <x v="3"/>
    <x v="7"/>
    <x v="4"/>
    <x v="8"/>
    <x v="4"/>
    <x v="0"/>
    <x v="0"/>
    <x v="0"/>
    <x v="0"/>
    <x v="0"/>
  </r>
  <r>
    <n v="67"/>
    <x v="1"/>
    <x v="22"/>
    <x v="0"/>
    <x v="0"/>
    <x v="4"/>
    <x v="0"/>
    <x v="0"/>
    <x v="0"/>
    <x v="0"/>
    <x v="1"/>
    <x v="4"/>
    <x v="3"/>
    <x v="7"/>
    <x v="5"/>
    <x v="9"/>
    <x v="4"/>
    <x v="4"/>
    <x v="0"/>
    <x v="0"/>
    <x v="0"/>
    <x v="0"/>
  </r>
  <r>
    <n v="67"/>
    <x v="1"/>
    <x v="23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n v="67"/>
    <x v="1"/>
    <x v="24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n v="67"/>
    <x v="2"/>
    <x v="0"/>
    <x v="0"/>
    <x v="0"/>
    <x v="1"/>
    <x v="0"/>
    <x v="0"/>
    <x v="0"/>
    <x v="0"/>
    <x v="0"/>
    <x v="0"/>
    <x v="2"/>
    <x v="13"/>
    <x v="1"/>
    <x v="1"/>
    <x v="2"/>
    <x v="0"/>
    <x v="0"/>
    <x v="0"/>
    <x v="0"/>
    <x v="0"/>
  </r>
  <r>
    <n v="67"/>
    <x v="2"/>
    <x v="1"/>
    <x v="0"/>
    <x v="0"/>
    <x v="3"/>
    <x v="0"/>
    <x v="0"/>
    <x v="0"/>
    <x v="0"/>
    <x v="0"/>
    <x v="0"/>
    <x v="2"/>
    <x v="13"/>
    <x v="0"/>
    <x v="0"/>
    <x v="2"/>
    <x v="0"/>
    <x v="0"/>
    <x v="0"/>
    <x v="0"/>
    <x v="0"/>
  </r>
  <r>
    <n v="67"/>
    <x v="2"/>
    <x v="2"/>
    <x v="0"/>
    <x v="0"/>
    <x v="0"/>
    <x v="0"/>
    <x v="0"/>
    <x v="0"/>
    <x v="0"/>
    <x v="0"/>
    <x v="0"/>
    <x v="2"/>
    <x v="13"/>
    <x v="0"/>
    <x v="0"/>
    <x v="0"/>
    <x v="0"/>
    <x v="0"/>
    <x v="0"/>
    <x v="0"/>
    <x v="0"/>
  </r>
  <r>
    <n v="67"/>
    <x v="2"/>
    <x v="3"/>
    <x v="0"/>
    <x v="0"/>
    <x v="0"/>
    <x v="0"/>
    <x v="0"/>
    <x v="0"/>
    <x v="0"/>
    <x v="0"/>
    <x v="0"/>
    <x v="2"/>
    <x v="13"/>
    <x v="0"/>
    <x v="0"/>
    <x v="3"/>
    <x v="0"/>
    <x v="0"/>
    <x v="0"/>
    <x v="0"/>
    <x v="0"/>
  </r>
  <r>
    <n v="67"/>
    <x v="2"/>
    <x v="4"/>
    <x v="0"/>
    <x v="0"/>
    <x v="1"/>
    <x v="0"/>
    <x v="0"/>
    <x v="0"/>
    <x v="0"/>
    <x v="0"/>
    <x v="0"/>
    <x v="2"/>
    <x v="13"/>
    <x v="16"/>
    <x v="0"/>
    <x v="0"/>
    <x v="0"/>
    <x v="0"/>
    <x v="0"/>
    <x v="0"/>
    <x v="0"/>
  </r>
  <r>
    <n v="67"/>
    <x v="2"/>
    <x v="5"/>
    <x v="0"/>
    <x v="0"/>
    <x v="4"/>
    <x v="0"/>
    <x v="0"/>
    <x v="0"/>
    <x v="0"/>
    <x v="0"/>
    <x v="1"/>
    <x v="0"/>
    <x v="0"/>
    <x v="1"/>
    <x v="1"/>
    <x v="2"/>
    <x v="0"/>
    <x v="0"/>
    <x v="0"/>
    <x v="0"/>
    <x v="0"/>
  </r>
  <r>
    <n v="67"/>
    <x v="2"/>
    <x v="6"/>
    <x v="0"/>
    <x v="0"/>
    <x v="4"/>
    <x v="0"/>
    <x v="0"/>
    <x v="0"/>
    <x v="0"/>
    <x v="0"/>
    <x v="1"/>
    <x v="0"/>
    <x v="0"/>
    <x v="0"/>
    <x v="1"/>
    <x v="2"/>
    <x v="0"/>
    <x v="0"/>
    <x v="0"/>
    <x v="0"/>
    <x v="0"/>
  </r>
  <r>
    <n v="67"/>
    <x v="2"/>
    <x v="7"/>
    <x v="0"/>
    <x v="0"/>
    <x v="2"/>
    <x v="0"/>
    <x v="0"/>
    <x v="0"/>
    <x v="0"/>
    <x v="0"/>
    <x v="1"/>
    <x v="0"/>
    <x v="0"/>
    <x v="0"/>
    <x v="0"/>
    <x v="3"/>
    <x v="0"/>
    <x v="0"/>
    <x v="0"/>
    <x v="0"/>
    <x v="0"/>
  </r>
  <r>
    <n v="67"/>
    <x v="2"/>
    <x v="8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</r>
  <r>
    <n v="67"/>
    <x v="2"/>
    <x v="9"/>
    <x v="0"/>
    <x v="0"/>
    <x v="2"/>
    <x v="0"/>
    <x v="0"/>
    <x v="0"/>
    <x v="0"/>
    <x v="0"/>
    <x v="1"/>
    <x v="0"/>
    <x v="0"/>
    <x v="0"/>
    <x v="1"/>
    <x v="3"/>
    <x v="0"/>
    <x v="0"/>
    <x v="0"/>
    <x v="0"/>
    <x v="0"/>
  </r>
  <r>
    <n v="67"/>
    <x v="2"/>
    <x v="1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</r>
  <r>
    <n v="67"/>
    <x v="2"/>
    <x v="11"/>
    <x v="0"/>
    <x v="0"/>
    <x v="2"/>
    <x v="0"/>
    <x v="0"/>
    <x v="0"/>
    <x v="0"/>
    <x v="0"/>
    <x v="1"/>
    <x v="0"/>
    <x v="0"/>
    <x v="0"/>
    <x v="0"/>
    <x v="2"/>
    <x v="0"/>
    <x v="0"/>
    <x v="0"/>
    <x v="0"/>
    <x v="0"/>
  </r>
  <r>
    <n v="67"/>
    <x v="2"/>
    <x v="12"/>
    <x v="0"/>
    <x v="0"/>
    <x v="3"/>
    <x v="0"/>
    <x v="0"/>
    <x v="0"/>
    <x v="0"/>
    <x v="0"/>
    <x v="2"/>
    <x v="2"/>
    <x v="1"/>
    <x v="0"/>
    <x v="0"/>
    <x v="2"/>
    <x v="0"/>
    <x v="0"/>
    <x v="0"/>
    <x v="0"/>
    <x v="0"/>
  </r>
  <r>
    <n v="67"/>
    <x v="2"/>
    <x v="13"/>
    <x v="0"/>
    <x v="0"/>
    <x v="0"/>
    <x v="0"/>
    <x v="0"/>
    <x v="0"/>
    <x v="0"/>
    <x v="0"/>
    <x v="2"/>
    <x v="2"/>
    <x v="1"/>
    <x v="0"/>
    <x v="0"/>
    <x v="0"/>
    <x v="0"/>
    <x v="0"/>
    <x v="0"/>
    <x v="0"/>
    <x v="0"/>
  </r>
  <r>
    <n v="67"/>
    <x v="2"/>
    <x v="14"/>
    <x v="0"/>
    <x v="0"/>
    <x v="4"/>
    <x v="0"/>
    <x v="0"/>
    <x v="0"/>
    <x v="0"/>
    <x v="0"/>
    <x v="2"/>
    <x v="2"/>
    <x v="1"/>
    <x v="0"/>
    <x v="0"/>
    <x v="0"/>
    <x v="0"/>
    <x v="0"/>
    <x v="0"/>
    <x v="0"/>
    <x v="0"/>
  </r>
  <r>
    <n v="67"/>
    <x v="2"/>
    <x v="15"/>
    <x v="0"/>
    <x v="0"/>
    <x v="0"/>
    <x v="0"/>
    <x v="0"/>
    <x v="0"/>
    <x v="0"/>
    <x v="0"/>
    <x v="2"/>
    <x v="2"/>
    <x v="1"/>
    <x v="0"/>
    <x v="1"/>
    <x v="3"/>
    <x v="0"/>
    <x v="0"/>
    <x v="0"/>
    <x v="0"/>
    <x v="0"/>
  </r>
  <r>
    <n v="67"/>
    <x v="2"/>
    <x v="16"/>
    <x v="0"/>
    <x v="0"/>
    <x v="2"/>
    <x v="0"/>
    <x v="0"/>
    <x v="0"/>
    <x v="0"/>
    <x v="0"/>
    <x v="2"/>
    <x v="2"/>
    <x v="1"/>
    <x v="0"/>
    <x v="0"/>
    <x v="9"/>
    <x v="0"/>
    <x v="0"/>
    <x v="0"/>
    <x v="0"/>
    <x v="0"/>
  </r>
  <r>
    <n v="67"/>
    <x v="2"/>
    <x v="17"/>
    <x v="0"/>
    <x v="0"/>
    <x v="2"/>
    <x v="0"/>
    <x v="0"/>
    <x v="0"/>
    <x v="0"/>
    <x v="0"/>
    <x v="3"/>
    <x v="2"/>
    <x v="1"/>
    <x v="1"/>
    <x v="1"/>
    <x v="2"/>
    <x v="0"/>
    <x v="0"/>
    <x v="0"/>
    <x v="0"/>
    <x v="0"/>
  </r>
  <r>
    <n v="67"/>
    <x v="2"/>
    <x v="18"/>
    <x v="0"/>
    <x v="0"/>
    <x v="3"/>
    <x v="0"/>
    <x v="0"/>
    <x v="0"/>
    <x v="0"/>
    <x v="0"/>
    <x v="3"/>
    <x v="2"/>
    <x v="1"/>
    <x v="0"/>
    <x v="1"/>
    <x v="3"/>
    <x v="0"/>
    <x v="0"/>
    <x v="6"/>
    <x v="0"/>
    <x v="0"/>
  </r>
  <r>
    <n v="67"/>
    <x v="2"/>
    <x v="19"/>
    <x v="0"/>
    <x v="0"/>
    <x v="3"/>
    <x v="0"/>
    <x v="0"/>
    <x v="0"/>
    <x v="0"/>
    <x v="0"/>
    <x v="3"/>
    <x v="2"/>
    <x v="1"/>
    <x v="2"/>
    <x v="1"/>
    <x v="10"/>
    <x v="0"/>
    <x v="0"/>
    <x v="6"/>
    <x v="0"/>
    <x v="0"/>
  </r>
  <r>
    <n v="67"/>
    <x v="2"/>
    <x v="20"/>
    <x v="0"/>
    <x v="0"/>
    <x v="4"/>
    <x v="0"/>
    <x v="0"/>
    <x v="0"/>
    <x v="0"/>
    <x v="0"/>
    <x v="3"/>
    <x v="2"/>
    <x v="1"/>
    <x v="0"/>
    <x v="1"/>
    <x v="2"/>
    <x v="0"/>
    <x v="0"/>
    <x v="6"/>
    <x v="0"/>
    <x v="0"/>
  </r>
  <r>
    <n v="67"/>
    <x v="2"/>
    <x v="21"/>
    <x v="0"/>
    <x v="0"/>
    <x v="0"/>
    <x v="0"/>
    <x v="0"/>
    <x v="0"/>
    <x v="0"/>
    <x v="0"/>
    <x v="3"/>
    <x v="2"/>
    <x v="1"/>
    <x v="0"/>
    <x v="0"/>
    <x v="2"/>
    <x v="0"/>
    <x v="0"/>
    <x v="6"/>
    <x v="0"/>
    <x v="0"/>
  </r>
  <r>
    <n v="67"/>
    <x v="2"/>
    <x v="22"/>
    <x v="0"/>
    <x v="0"/>
    <x v="0"/>
    <x v="0"/>
    <x v="0"/>
    <x v="0"/>
    <x v="0"/>
    <x v="0"/>
    <x v="3"/>
    <x v="2"/>
    <x v="1"/>
    <x v="0"/>
    <x v="0"/>
    <x v="2"/>
    <x v="0"/>
    <x v="0"/>
    <x v="6"/>
    <x v="0"/>
    <x v="0"/>
  </r>
  <r>
    <n v="67"/>
    <x v="3"/>
    <x v="0"/>
    <x v="0"/>
    <x v="0"/>
    <x v="4"/>
    <x v="0"/>
    <x v="0"/>
    <x v="0"/>
    <x v="0"/>
    <x v="1"/>
    <x v="4"/>
    <x v="3"/>
    <x v="7"/>
    <x v="4"/>
    <x v="2"/>
    <x v="4"/>
    <x v="3"/>
    <x v="0"/>
    <x v="0"/>
    <x v="0"/>
    <x v="0"/>
  </r>
  <r>
    <n v="67"/>
    <x v="3"/>
    <x v="1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n v="67"/>
    <x v="3"/>
    <x v="2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n v="67"/>
    <x v="3"/>
    <x v="3"/>
    <x v="0"/>
    <x v="0"/>
    <x v="1"/>
    <x v="0"/>
    <x v="0"/>
    <x v="0"/>
    <x v="0"/>
    <x v="1"/>
    <x v="4"/>
    <x v="3"/>
    <x v="7"/>
    <x v="8"/>
    <x v="11"/>
    <x v="4"/>
    <x v="1"/>
    <x v="0"/>
    <x v="0"/>
    <x v="0"/>
    <x v="0"/>
  </r>
  <r>
    <n v="67"/>
    <x v="3"/>
    <x v="4"/>
    <x v="0"/>
    <x v="0"/>
    <x v="0"/>
    <x v="0"/>
    <x v="0"/>
    <x v="0"/>
    <x v="0"/>
    <x v="1"/>
    <x v="4"/>
    <x v="3"/>
    <x v="7"/>
    <x v="6"/>
    <x v="22"/>
    <x v="4"/>
    <x v="0"/>
    <x v="0"/>
    <x v="0"/>
    <x v="0"/>
    <x v="0"/>
  </r>
  <r>
    <n v="67"/>
    <x v="3"/>
    <x v="5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n v="67"/>
    <x v="3"/>
    <x v="6"/>
    <x v="0"/>
    <x v="0"/>
    <x v="2"/>
    <x v="0"/>
    <x v="0"/>
    <x v="0"/>
    <x v="0"/>
    <x v="1"/>
    <x v="4"/>
    <x v="3"/>
    <x v="7"/>
    <x v="10"/>
    <x v="13"/>
    <x v="4"/>
    <x v="0"/>
    <x v="0"/>
    <x v="0"/>
    <x v="0"/>
    <x v="0"/>
  </r>
  <r>
    <n v="67"/>
    <x v="3"/>
    <x v="7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n v="67"/>
    <x v="3"/>
    <x v="8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n v="67"/>
    <x v="3"/>
    <x v="9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n v="67"/>
    <x v="3"/>
    <x v="10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n v="67"/>
    <x v="3"/>
    <x v="11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n v="67"/>
    <x v="3"/>
    <x v="12"/>
    <x v="0"/>
    <x v="0"/>
    <x v="4"/>
    <x v="0"/>
    <x v="0"/>
    <x v="0"/>
    <x v="0"/>
    <x v="1"/>
    <x v="4"/>
    <x v="3"/>
    <x v="7"/>
    <x v="9"/>
    <x v="6"/>
    <x v="4"/>
    <x v="0"/>
    <x v="0"/>
    <x v="0"/>
    <x v="0"/>
    <x v="0"/>
  </r>
  <r>
    <n v="67"/>
    <x v="3"/>
    <x v="13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n v="67"/>
    <x v="3"/>
    <x v="14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n v="67"/>
    <x v="3"/>
    <x v="15"/>
    <x v="0"/>
    <x v="0"/>
    <x v="3"/>
    <x v="0"/>
    <x v="0"/>
    <x v="0"/>
    <x v="0"/>
    <x v="1"/>
    <x v="4"/>
    <x v="3"/>
    <x v="7"/>
    <x v="9"/>
    <x v="14"/>
    <x v="4"/>
    <x v="1"/>
    <x v="0"/>
    <x v="0"/>
    <x v="0"/>
    <x v="0"/>
  </r>
  <r>
    <n v="67"/>
    <x v="3"/>
    <x v="16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n v="67"/>
    <x v="3"/>
    <x v="17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n v="67"/>
    <x v="3"/>
    <x v="18"/>
    <x v="0"/>
    <x v="0"/>
    <x v="4"/>
    <x v="0"/>
    <x v="0"/>
    <x v="0"/>
    <x v="0"/>
    <x v="1"/>
    <x v="4"/>
    <x v="3"/>
    <x v="7"/>
    <x v="5"/>
    <x v="9"/>
    <x v="4"/>
    <x v="1"/>
    <x v="0"/>
    <x v="0"/>
    <x v="0"/>
    <x v="0"/>
  </r>
  <r>
    <n v="67"/>
    <x v="3"/>
    <x v="19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n v="67"/>
    <x v="3"/>
    <x v="20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n v="67"/>
    <x v="3"/>
    <x v="21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n v="67"/>
    <x v="3"/>
    <x v="2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n v="67"/>
    <x v="3"/>
    <x v="23"/>
    <x v="0"/>
    <x v="0"/>
    <x v="1"/>
    <x v="0"/>
    <x v="0"/>
    <x v="0"/>
    <x v="0"/>
    <x v="1"/>
    <x v="4"/>
    <x v="3"/>
    <x v="7"/>
    <x v="8"/>
    <x v="5"/>
    <x v="4"/>
    <x v="0"/>
    <x v="0"/>
    <x v="0"/>
    <x v="0"/>
    <x v="0"/>
  </r>
  <r>
    <n v="67"/>
    <x v="3"/>
    <x v="24"/>
    <x v="0"/>
    <x v="0"/>
    <x v="3"/>
    <x v="0"/>
    <x v="0"/>
    <x v="0"/>
    <x v="0"/>
    <x v="1"/>
    <x v="4"/>
    <x v="3"/>
    <x v="7"/>
    <x v="5"/>
    <x v="3"/>
    <x v="4"/>
    <x v="0"/>
    <x v="0"/>
    <x v="0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8"/>
    <x v="0"/>
    <x v="0"/>
    <x v="0"/>
    <x v="0"/>
    <x v="2"/>
    <x v="0"/>
    <x v="0"/>
    <x v="0"/>
    <x v="0"/>
    <x v="2"/>
    <x v="0"/>
    <x v="3"/>
    <x v="3"/>
    <x v="12"/>
    <x v="15"/>
    <x v="6"/>
    <x v="0"/>
    <x v="0"/>
    <x v="0"/>
    <x v="0"/>
    <x v="0"/>
  </r>
  <r>
    <n v="68"/>
    <x v="0"/>
    <x v="1"/>
    <x v="0"/>
    <x v="0"/>
    <x v="1"/>
    <x v="0"/>
    <x v="0"/>
    <x v="0"/>
    <x v="0"/>
    <x v="2"/>
    <x v="0"/>
    <x v="3"/>
    <x v="3"/>
    <x v="14"/>
    <x v="17"/>
    <x v="6"/>
    <x v="0"/>
    <x v="0"/>
    <x v="0"/>
    <x v="0"/>
    <x v="0"/>
  </r>
  <r>
    <n v="68"/>
    <x v="0"/>
    <x v="2"/>
    <x v="0"/>
    <x v="0"/>
    <x v="2"/>
    <x v="0"/>
    <x v="0"/>
    <x v="0"/>
    <x v="0"/>
    <x v="2"/>
    <x v="0"/>
    <x v="3"/>
    <x v="3"/>
    <x v="12"/>
    <x v="19"/>
    <x v="6"/>
    <x v="0"/>
    <x v="0"/>
    <x v="0"/>
    <x v="0"/>
    <x v="0"/>
  </r>
  <r>
    <n v="68"/>
    <x v="0"/>
    <x v="3"/>
    <x v="0"/>
    <x v="0"/>
    <x v="4"/>
    <x v="0"/>
    <x v="0"/>
    <x v="0"/>
    <x v="0"/>
    <x v="2"/>
    <x v="0"/>
    <x v="3"/>
    <x v="3"/>
    <x v="14"/>
    <x v="17"/>
    <x v="6"/>
    <x v="0"/>
    <x v="0"/>
    <x v="0"/>
    <x v="0"/>
    <x v="0"/>
  </r>
  <r>
    <n v="68"/>
    <x v="0"/>
    <x v="4"/>
    <x v="0"/>
    <x v="0"/>
    <x v="0"/>
    <x v="0"/>
    <x v="0"/>
    <x v="0"/>
    <x v="0"/>
    <x v="2"/>
    <x v="0"/>
    <x v="3"/>
    <x v="3"/>
    <x v="13"/>
    <x v="20"/>
    <x v="6"/>
    <x v="0"/>
    <x v="0"/>
    <x v="0"/>
    <x v="0"/>
    <x v="0"/>
  </r>
  <r>
    <n v="68"/>
    <x v="0"/>
    <x v="5"/>
    <x v="0"/>
    <x v="0"/>
    <x v="1"/>
    <x v="0"/>
    <x v="0"/>
    <x v="0"/>
    <x v="0"/>
    <x v="2"/>
    <x v="0"/>
    <x v="3"/>
    <x v="3"/>
    <x v="13"/>
    <x v="19"/>
    <x v="6"/>
    <x v="0"/>
    <x v="0"/>
    <x v="0"/>
    <x v="0"/>
    <x v="0"/>
  </r>
  <r>
    <n v="68"/>
    <x v="0"/>
    <x v="6"/>
    <x v="0"/>
    <x v="0"/>
    <x v="2"/>
    <x v="0"/>
    <x v="0"/>
    <x v="0"/>
    <x v="0"/>
    <x v="2"/>
    <x v="0"/>
    <x v="3"/>
    <x v="3"/>
    <x v="12"/>
    <x v="18"/>
    <x v="6"/>
    <x v="0"/>
    <x v="0"/>
    <x v="0"/>
    <x v="0"/>
    <x v="0"/>
  </r>
  <r>
    <n v="68"/>
    <x v="0"/>
    <x v="7"/>
    <x v="0"/>
    <x v="0"/>
    <x v="1"/>
    <x v="0"/>
    <x v="0"/>
    <x v="0"/>
    <x v="0"/>
    <x v="2"/>
    <x v="1"/>
    <x v="3"/>
    <x v="4"/>
    <x v="12"/>
    <x v="15"/>
    <x v="6"/>
    <x v="0"/>
    <x v="0"/>
    <x v="0"/>
    <x v="0"/>
    <x v="0"/>
  </r>
  <r>
    <n v="68"/>
    <x v="0"/>
    <x v="8"/>
    <x v="0"/>
    <x v="0"/>
    <x v="0"/>
    <x v="0"/>
    <x v="0"/>
    <x v="0"/>
    <x v="0"/>
    <x v="2"/>
    <x v="1"/>
    <x v="3"/>
    <x v="4"/>
    <x v="14"/>
    <x v="17"/>
    <x v="6"/>
    <x v="0"/>
    <x v="0"/>
    <x v="0"/>
    <x v="0"/>
    <x v="0"/>
  </r>
  <r>
    <n v="68"/>
    <x v="0"/>
    <x v="9"/>
    <x v="0"/>
    <x v="0"/>
    <x v="4"/>
    <x v="0"/>
    <x v="0"/>
    <x v="0"/>
    <x v="0"/>
    <x v="2"/>
    <x v="1"/>
    <x v="3"/>
    <x v="4"/>
    <x v="13"/>
    <x v="21"/>
    <x v="6"/>
    <x v="0"/>
    <x v="0"/>
    <x v="0"/>
    <x v="0"/>
    <x v="0"/>
  </r>
  <r>
    <n v="68"/>
    <x v="0"/>
    <x v="10"/>
    <x v="0"/>
    <x v="0"/>
    <x v="0"/>
    <x v="0"/>
    <x v="0"/>
    <x v="0"/>
    <x v="0"/>
    <x v="2"/>
    <x v="1"/>
    <x v="3"/>
    <x v="4"/>
    <x v="13"/>
    <x v="21"/>
    <x v="6"/>
    <x v="0"/>
    <x v="0"/>
    <x v="0"/>
    <x v="0"/>
    <x v="0"/>
  </r>
  <r>
    <n v="68"/>
    <x v="0"/>
    <x v="11"/>
    <x v="0"/>
    <x v="0"/>
    <x v="4"/>
    <x v="0"/>
    <x v="0"/>
    <x v="0"/>
    <x v="0"/>
    <x v="2"/>
    <x v="1"/>
    <x v="3"/>
    <x v="4"/>
    <x v="12"/>
    <x v="16"/>
    <x v="6"/>
    <x v="0"/>
    <x v="0"/>
    <x v="0"/>
    <x v="0"/>
    <x v="0"/>
  </r>
  <r>
    <n v="68"/>
    <x v="0"/>
    <x v="12"/>
    <x v="0"/>
    <x v="0"/>
    <x v="0"/>
    <x v="0"/>
    <x v="0"/>
    <x v="0"/>
    <x v="0"/>
    <x v="2"/>
    <x v="1"/>
    <x v="3"/>
    <x v="4"/>
    <x v="13"/>
    <x v="21"/>
    <x v="6"/>
    <x v="0"/>
    <x v="0"/>
    <x v="0"/>
    <x v="0"/>
    <x v="0"/>
  </r>
  <r>
    <n v="68"/>
    <x v="0"/>
    <x v="13"/>
    <x v="0"/>
    <x v="0"/>
    <x v="3"/>
    <x v="0"/>
    <x v="0"/>
    <x v="0"/>
    <x v="0"/>
    <x v="2"/>
    <x v="1"/>
    <x v="3"/>
    <x v="4"/>
    <x v="12"/>
    <x v="18"/>
    <x v="6"/>
    <x v="0"/>
    <x v="0"/>
    <x v="0"/>
    <x v="0"/>
    <x v="0"/>
  </r>
  <r>
    <n v="68"/>
    <x v="0"/>
    <x v="14"/>
    <x v="0"/>
    <x v="0"/>
    <x v="2"/>
    <x v="0"/>
    <x v="0"/>
    <x v="0"/>
    <x v="0"/>
    <x v="2"/>
    <x v="2"/>
    <x v="3"/>
    <x v="6"/>
    <x v="12"/>
    <x v="15"/>
    <x v="6"/>
    <x v="0"/>
    <x v="0"/>
    <x v="0"/>
    <x v="0"/>
    <x v="0"/>
  </r>
  <r>
    <n v="68"/>
    <x v="0"/>
    <x v="15"/>
    <x v="0"/>
    <x v="0"/>
    <x v="2"/>
    <x v="0"/>
    <x v="0"/>
    <x v="0"/>
    <x v="0"/>
    <x v="2"/>
    <x v="2"/>
    <x v="3"/>
    <x v="6"/>
    <x v="13"/>
    <x v="19"/>
    <x v="6"/>
    <x v="0"/>
    <x v="0"/>
    <x v="0"/>
    <x v="0"/>
    <x v="0"/>
  </r>
  <r>
    <n v="68"/>
    <x v="0"/>
    <x v="16"/>
    <x v="0"/>
    <x v="0"/>
    <x v="4"/>
    <x v="0"/>
    <x v="0"/>
    <x v="0"/>
    <x v="0"/>
    <x v="2"/>
    <x v="2"/>
    <x v="3"/>
    <x v="6"/>
    <x v="13"/>
    <x v="20"/>
    <x v="6"/>
    <x v="0"/>
    <x v="0"/>
    <x v="0"/>
    <x v="0"/>
    <x v="0"/>
  </r>
  <r>
    <n v="68"/>
    <x v="0"/>
    <x v="17"/>
    <x v="0"/>
    <x v="0"/>
    <x v="1"/>
    <x v="0"/>
    <x v="0"/>
    <x v="0"/>
    <x v="0"/>
    <x v="2"/>
    <x v="2"/>
    <x v="3"/>
    <x v="6"/>
    <x v="13"/>
    <x v="21"/>
    <x v="6"/>
    <x v="0"/>
    <x v="0"/>
    <x v="0"/>
    <x v="0"/>
    <x v="0"/>
  </r>
  <r>
    <n v="68"/>
    <x v="0"/>
    <x v="18"/>
    <x v="0"/>
    <x v="0"/>
    <x v="3"/>
    <x v="0"/>
    <x v="0"/>
    <x v="0"/>
    <x v="0"/>
    <x v="2"/>
    <x v="2"/>
    <x v="3"/>
    <x v="6"/>
    <x v="13"/>
    <x v="20"/>
    <x v="6"/>
    <x v="0"/>
    <x v="0"/>
    <x v="0"/>
    <x v="0"/>
    <x v="0"/>
  </r>
  <r>
    <n v="68"/>
    <x v="0"/>
    <x v="19"/>
    <x v="0"/>
    <x v="0"/>
    <x v="4"/>
    <x v="0"/>
    <x v="0"/>
    <x v="0"/>
    <x v="0"/>
    <x v="2"/>
    <x v="2"/>
    <x v="3"/>
    <x v="6"/>
    <x v="12"/>
    <x v="16"/>
    <x v="6"/>
    <x v="0"/>
    <x v="0"/>
    <x v="0"/>
    <x v="0"/>
    <x v="0"/>
  </r>
  <r>
    <n v="68"/>
    <x v="0"/>
    <x v="20"/>
    <x v="0"/>
    <x v="0"/>
    <x v="1"/>
    <x v="0"/>
    <x v="0"/>
    <x v="0"/>
    <x v="0"/>
    <x v="2"/>
    <x v="2"/>
    <x v="3"/>
    <x v="6"/>
    <x v="14"/>
    <x v="17"/>
    <x v="6"/>
    <x v="0"/>
    <x v="0"/>
    <x v="0"/>
    <x v="0"/>
    <x v="0"/>
  </r>
  <r>
    <n v="68"/>
    <x v="0"/>
    <x v="21"/>
    <x v="0"/>
    <x v="0"/>
    <x v="2"/>
    <x v="0"/>
    <x v="0"/>
    <x v="0"/>
    <x v="0"/>
    <x v="2"/>
    <x v="2"/>
    <x v="3"/>
    <x v="6"/>
    <x v="12"/>
    <x v="16"/>
    <x v="6"/>
    <x v="0"/>
    <x v="0"/>
    <x v="0"/>
    <x v="0"/>
    <x v="0"/>
  </r>
  <r>
    <n v="68"/>
    <x v="0"/>
    <x v="22"/>
    <x v="0"/>
    <x v="0"/>
    <x v="1"/>
    <x v="0"/>
    <x v="0"/>
    <x v="0"/>
    <x v="0"/>
    <x v="2"/>
    <x v="3"/>
    <x v="3"/>
    <x v="5"/>
    <x v="14"/>
    <x v="17"/>
    <x v="7"/>
    <x v="0"/>
    <x v="0"/>
    <x v="0"/>
    <x v="0"/>
    <x v="0"/>
  </r>
  <r>
    <n v="68"/>
    <x v="0"/>
    <x v="23"/>
    <x v="0"/>
    <x v="0"/>
    <x v="3"/>
    <x v="0"/>
    <x v="0"/>
    <x v="0"/>
    <x v="0"/>
    <x v="2"/>
    <x v="3"/>
    <x v="3"/>
    <x v="5"/>
    <x v="13"/>
    <x v="19"/>
    <x v="7"/>
    <x v="0"/>
    <x v="0"/>
    <x v="0"/>
    <x v="0"/>
    <x v="0"/>
  </r>
  <r>
    <n v="68"/>
    <x v="0"/>
    <x v="24"/>
    <x v="0"/>
    <x v="0"/>
    <x v="3"/>
    <x v="0"/>
    <x v="0"/>
    <x v="0"/>
    <x v="0"/>
    <x v="2"/>
    <x v="3"/>
    <x v="3"/>
    <x v="5"/>
    <x v="12"/>
    <x v="21"/>
    <x v="7"/>
    <x v="0"/>
    <x v="0"/>
    <x v="0"/>
    <x v="0"/>
    <x v="0"/>
  </r>
  <r>
    <n v="68"/>
    <x v="0"/>
    <x v="25"/>
    <x v="0"/>
    <x v="0"/>
    <x v="4"/>
    <x v="0"/>
    <x v="0"/>
    <x v="0"/>
    <x v="0"/>
    <x v="2"/>
    <x v="3"/>
    <x v="3"/>
    <x v="5"/>
    <x v="12"/>
    <x v="24"/>
    <x v="7"/>
    <x v="0"/>
    <x v="0"/>
    <x v="0"/>
    <x v="0"/>
    <x v="0"/>
  </r>
  <r>
    <n v="68"/>
    <x v="0"/>
    <x v="26"/>
    <x v="0"/>
    <x v="0"/>
    <x v="2"/>
    <x v="0"/>
    <x v="0"/>
    <x v="0"/>
    <x v="0"/>
    <x v="2"/>
    <x v="3"/>
    <x v="3"/>
    <x v="5"/>
    <x v="13"/>
    <x v="21"/>
    <x v="7"/>
    <x v="0"/>
    <x v="0"/>
    <x v="0"/>
    <x v="0"/>
    <x v="0"/>
  </r>
  <r>
    <n v="68"/>
    <x v="1"/>
    <x v="0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68"/>
    <x v="1"/>
    <x v="1"/>
    <x v="0"/>
    <x v="0"/>
    <x v="0"/>
    <x v="0"/>
    <x v="0"/>
    <x v="0"/>
    <x v="0"/>
    <x v="1"/>
    <x v="4"/>
    <x v="3"/>
    <x v="7"/>
    <x v="20"/>
    <x v="22"/>
    <x v="4"/>
    <x v="0"/>
    <x v="0"/>
    <x v="0"/>
    <x v="0"/>
    <x v="0"/>
  </r>
  <r>
    <n v="68"/>
    <x v="1"/>
    <x v="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n v="68"/>
    <x v="1"/>
    <x v="3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n v="68"/>
    <x v="1"/>
    <x v="4"/>
    <x v="0"/>
    <x v="0"/>
    <x v="0"/>
    <x v="0"/>
    <x v="0"/>
    <x v="0"/>
    <x v="0"/>
    <x v="1"/>
    <x v="4"/>
    <x v="3"/>
    <x v="7"/>
    <x v="8"/>
    <x v="11"/>
    <x v="4"/>
    <x v="0"/>
    <x v="0"/>
    <x v="0"/>
    <x v="0"/>
    <x v="0"/>
  </r>
  <r>
    <n v="68"/>
    <x v="1"/>
    <x v="5"/>
    <x v="0"/>
    <x v="0"/>
    <x v="3"/>
    <x v="0"/>
    <x v="0"/>
    <x v="0"/>
    <x v="0"/>
    <x v="1"/>
    <x v="4"/>
    <x v="3"/>
    <x v="7"/>
    <x v="11"/>
    <x v="22"/>
    <x v="4"/>
    <x v="0"/>
    <x v="0"/>
    <x v="0"/>
    <x v="0"/>
    <x v="0"/>
  </r>
  <r>
    <n v="68"/>
    <x v="1"/>
    <x v="6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n v="68"/>
    <x v="1"/>
    <x v="7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68"/>
    <x v="1"/>
    <x v="8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n v="68"/>
    <x v="1"/>
    <x v="9"/>
    <x v="0"/>
    <x v="0"/>
    <x v="1"/>
    <x v="0"/>
    <x v="0"/>
    <x v="0"/>
    <x v="0"/>
    <x v="1"/>
    <x v="4"/>
    <x v="3"/>
    <x v="7"/>
    <x v="6"/>
    <x v="22"/>
    <x v="4"/>
    <x v="3"/>
    <x v="0"/>
    <x v="0"/>
    <x v="0"/>
    <x v="0"/>
  </r>
  <r>
    <n v="68"/>
    <x v="1"/>
    <x v="10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n v="68"/>
    <x v="1"/>
    <x v="11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n v="68"/>
    <x v="1"/>
    <x v="12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n v="68"/>
    <x v="1"/>
    <x v="13"/>
    <x v="0"/>
    <x v="0"/>
    <x v="2"/>
    <x v="0"/>
    <x v="0"/>
    <x v="0"/>
    <x v="0"/>
    <x v="1"/>
    <x v="4"/>
    <x v="3"/>
    <x v="7"/>
    <x v="20"/>
    <x v="22"/>
    <x v="4"/>
    <x v="0"/>
    <x v="0"/>
    <x v="0"/>
    <x v="0"/>
    <x v="0"/>
  </r>
  <r>
    <n v="68"/>
    <x v="1"/>
    <x v="14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n v="68"/>
    <x v="1"/>
    <x v="15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n v="68"/>
    <x v="1"/>
    <x v="16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n v="68"/>
    <x v="1"/>
    <x v="17"/>
    <x v="0"/>
    <x v="0"/>
    <x v="1"/>
    <x v="0"/>
    <x v="0"/>
    <x v="0"/>
    <x v="0"/>
    <x v="1"/>
    <x v="4"/>
    <x v="3"/>
    <x v="7"/>
    <x v="6"/>
    <x v="22"/>
    <x v="4"/>
    <x v="4"/>
    <x v="0"/>
    <x v="0"/>
    <x v="0"/>
    <x v="0"/>
  </r>
  <r>
    <n v="68"/>
    <x v="1"/>
    <x v="18"/>
    <x v="0"/>
    <x v="0"/>
    <x v="4"/>
    <x v="0"/>
    <x v="0"/>
    <x v="0"/>
    <x v="0"/>
    <x v="1"/>
    <x v="4"/>
    <x v="3"/>
    <x v="7"/>
    <x v="4"/>
    <x v="2"/>
    <x v="4"/>
    <x v="1"/>
    <x v="0"/>
    <x v="0"/>
    <x v="0"/>
    <x v="0"/>
  </r>
  <r>
    <n v="68"/>
    <x v="1"/>
    <x v="19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n v="68"/>
    <x v="1"/>
    <x v="20"/>
    <x v="0"/>
    <x v="0"/>
    <x v="2"/>
    <x v="0"/>
    <x v="0"/>
    <x v="0"/>
    <x v="0"/>
    <x v="1"/>
    <x v="4"/>
    <x v="3"/>
    <x v="7"/>
    <x v="4"/>
    <x v="10"/>
    <x v="4"/>
    <x v="0"/>
    <x v="0"/>
    <x v="0"/>
    <x v="0"/>
    <x v="0"/>
  </r>
  <r>
    <n v="68"/>
    <x v="1"/>
    <x v="21"/>
    <x v="0"/>
    <x v="0"/>
    <x v="4"/>
    <x v="0"/>
    <x v="0"/>
    <x v="0"/>
    <x v="0"/>
    <x v="1"/>
    <x v="4"/>
    <x v="3"/>
    <x v="7"/>
    <x v="4"/>
    <x v="8"/>
    <x v="4"/>
    <x v="0"/>
    <x v="0"/>
    <x v="0"/>
    <x v="0"/>
    <x v="0"/>
  </r>
  <r>
    <n v="68"/>
    <x v="1"/>
    <x v="22"/>
    <x v="0"/>
    <x v="0"/>
    <x v="1"/>
    <x v="0"/>
    <x v="0"/>
    <x v="0"/>
    <x v="0"/>
    <x v="1"/>
    <x v="4"/>
    <x v="3"/>
    <x v="7"/>
    <x v="9"/>
    <x v="6"/>
    <x v="4"/>
    <x v="1"/>
    <x v="0"/>
    <x v="0"/>
    <x v="0"/>
    <x v="0"/>
  </r>
  <r>
    <n v="68"/>
    <x v="1"/>
    <x v="23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n v="68"/>
    <x v="1"/>
    <x v="24"/>
    <x v="0"/>
    <x v="0"/>
    <x v="4"/>
    <x v="0"/>
    <x v="0"/>
    <x v="0"/>
    <x v="0"/>
    <x v="1"/>
    <x v="4"/>
    <x v="3"/>
    <x v="7"/>
    <x v="5"/>
    <x v="3"/>
    <x v="4"/>
    <x v="1"/>
    <x v="0"/>
    <x v="0"/>
    <x v="0"/>
    <x v="0"/>
  </r>
  <r>
    <n v="68"/>
    <x v="1"/>
    <x v="25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n v="68"/>
    <x v="2"/>
    <x v="0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n v="68"/>
    <x v="2"/>
    <x v="1"/>
    <x v="0"/>
    <x v="0"/>
    <x v="3"/>
    <x v="0"/>
    <x v="0"/>
    <x v="0"/>
    <x v="0"/>
    <x v="1"/>
    <x v="4"/>
    <x v="3"/>
    <x v="7"/>
    <x v="6"/>
    <x v="22"/>
    <x v="4"/>
    <x v="3"/>
    <x v="0"/>
    <x v="0"/>
    <x v="0"/>
    <x v="0"/>
  </r>
  <r>
    <n v="68"/>
    <x v="2"/>
    <x v="2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n v="68"/>
    <x v="2"/>
    <x v="3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n v="68"/>
    <x v="2"/>
    <x v="4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n v="68"/>
    <x v="2"/>
    <x v="5"/>
    <x v="0"/>
    <x v="0"/>
    <x v="0"/>
    <x v="0"/>
    <x v="0"/>
    <x v="0"/>
    <x v="0"/>
    <x v="1"/>
    <x v="4"/>
    <x v="3"/>
    <x v="7"/>
    <x v="11"/>
    <x v="22"/>
    <x v="4"/>
    <x v="0"/>
    <x v="0"/>
    <x v="0"/>
    <x v="0"/>
    <x v="0"/>
  </r>
  <r>
    <n v="68"/>
    <x v="2"/>
    <x v="6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n v="68"/>
    <x v="2"/>
    <x v="7"/>
    <x v="0"/>
    <x v="0"/>
    <x v="4"/>
    <x v="0"/>
    <x v="0"/>
    <x v="0"/>
    <x v="0"/>
    <x v="1"/>
    <x v="4"/>
    <x v="3"/>
    <x v="7"/>
    <x v="4"/>
    <x v="2"/>
    <x v="4"/>
    <x v="0"/>
    <x v="0"/>
    <x v="0"/>
    <x v="0"/>
    <x v="0"/>
  </r>
  <r>
    <n v="68"/>
    <x v="2"/>
    <x v="8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n v="68"/>
    <x v="2"/>
    <x v="9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68"/>
    <x v="2"/>
    <x v="10"/>
    <x v="0"/>
    <x v="0"/>
    <x v="3"/>
    <x v="0"/>
    <x v="0"/>
    <x v="0"/>
    <x v="0"/>
    <x v="1"/>
    <x v="4"/>
    <x v="3"/>
    <x v="7"/>
    <x v="4"/>
    <x v="2"/>
    <x v="4"/>
    <x v="0"/>
    <x v="0"/>
    <x v="0"/>
    <x v="0"/>
    <x v="0"/>
  </r>
  <r>
    <n v="68"/>
    <x v="2"/>
    <x v="11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n v="68"/>
    <x v="2"/>
    <x v="12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n v="68"/>
    <x v="2"/>
    <x v="13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n v="68"/>
    <x v="2"/>
    <x v="14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n v="68"/>
    <x v="2"/>
    <x v="15"/>
    <x v="0"/>
    <x v="0"/>
    <x v="0"/>
    <x v="0"/>
    <x v="0"/>
    <x v="0"/>
    <x v="0"/>
    <x v="1"/>
    <x v="4"/>
    <x v="3"/>
    <x v="7"/>
    <x v="7"/>
    <x v="22"/>
    <x v="4"/>
    <x v="3"/>
    <x v="0"/>
    <x v="0"/>
    <x v="0"/>
    <x v="0"/>
  </r>
  <r>
    <n v="68"/>
    <x v="2"/>
    <x v="16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n v="68"/>
    <x v="2"/>
    <x v="17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n v="68"/>
    <x v="2"/>
    <x v="18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n v="68"/>
    <x v="2"/>
    <x v="19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n v="68"/>
    <x v="2"/>
    <x v="20"/>
    <x v="0"/>
    <x v="0"/>
    <x v="0"/>
    <x v="0"/>
    <x v="0"/>
    <x v="0"/>
    <x v="0"/>
    <x v="1"/>
    <x v="4"/>
    <x v="3"/>
    <x v="7"/>
    <x v="7"/>
    <x v="22"/>
    <x v="4"/>
    <x v="1"/>
    <x v="0"/>
    <x v="0"/>
    <x v="0"/>
    <x v="0"/>
  </r>
  <r>
    <n v="68"/>
    <x v="2"/>
    <x v="21"/>
    <x v="0"/>
    <x v="0"/>
    <x v="4"/>
    <x v="0"/>
    <x v="0"/>
    <x v="0"/>
    <x v="0"/>
    <x v="1"/>
    <x v="4"/>
    <x v="3"/>
    <x v="7"/>
    <x v="5"/>
    <x v="9"/>
    <x v="4"/>
    <x v="0"/>
    <x v="0"/>
    <x v="0"/>
    <x v="0"/>
    <x v="0"/>
  </r>
  <r>
    <n v="68"/>
    <x v="2"/>
    <x v="22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n v="68"/>
    <x v="2"/>
    <x v="23"/>
    <x v="0"/>
    <x v="0"/>
    <x v="1"/>
    <x v="0"/>
    <x v="0"/>
    <x v="0"/>
    <x v="0"/>
    <x v="1"/>
    <x v="4"/>
    <x v="3"/>
    <x v="7"/>
    <x v="5"/>
    <x v="3"/>
    <x v="4"/>
    <x v="0"/>
    <x v="0"/>
    <x v="0"/>
    <x v="0"/>
    <x v="0"/>
  </r>
  <r>
    <n v="68"/>
    <x v="2"/>
    <x v="24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n v="68"/>
    <x v="3"/>
    <x v="0"/>
    <x v="0"/>
    <x v="0"/>
    <x v="1"/>
    <x v="0"/>
    <x v="0"/>
    <x v="0"/>
    <x v="0"/>
    <x v="0"/>
    <x v="0"/>
    <x v="0"/>
    <x v="0"/>
    <x v="1"/>
    <x v="1"/>
    <x v="2"/>
    <x v="0"/>
    <x v="0"/>
    <x v="6"/>
    <x v="0"/>
    <x v="0"/>
  </r>
  <r>
    <n v="68"/>
    <x v="3"/>
    <x v="1"/>
    <x v="0"/>
    <x v="0"/>
    <x v="0"/>
    <x v="0"/>
    <x v="0"/>
    <x v="0"/>
    <x v="0"/>
    <x v="0"/>
    <x v="0"/>
    <x v="0"/>
    <x v="0"/>
    <x v="0"/>
    <x v="1"/>
    <x v="3"/>
    <x v="0"/>
    <x v="0"/>
    <x v="6"/>
    <x v="0"/>
    <x v="0"/>
  </r>
  <r>
    <n v="68"/>
    <x v="3"/>
    <x v="2"/>
    <x v="0"/>
    <x v="0"/>
    <x v="4"/>
    <x v="0"/>
    <x v="0"/>
    <x v="0"/>
    <x v="0"/>
    <x v="0"/>
    <x v="0"/>
    <x v="0"/>
    <x v="0"/>
    <x v="0"/>
    <x v="1"/>
    <x v="0"/>
    <x v="0"/>
    <x v="0"/>
    <x v="6"/>
    <x v="0"/>
    <x v="0"/>
  </r>
  <r>
    <n v="68"/>
    <x v="3"/>
    <x v="3"/>
    <x v="0"/>
    <x v="0"/>
    <x v="1"/>
    <x v="0"/>
    <x v="0"/>
    <x v="0"/>
    <x v="0"/>
    <x v="0"/>
    <x v="0"/>
    <x v="0"/>
    <x v="0"/>
    <x v="0"/>
    <x v="1"/>
    <x v="2"/>
    <x v="0"/>
    <x v="0"/>
    <x v="6"/>
    <x v="0"/>
    <x v="0"/>
  </r>
  <r>
    <n v="68"/>
    <x v="3"/>
    <x v="4"/>
    <x v="0"/>
    <x v="0"/>
    <x v="2"/>
    <x v="0"/>
    <x v="0"/>
    <x v="0"/>
    <x v="0"/>
    <x v="0"/>
    <x v="0"/>
    <x v="0"/>
    <x v="0"/>
    <x v="0"/>
    <x v="0"/>
    <x v="0"/>
    <x v="0"/>
    <x v="0"/>
    <x v="6"/>
    <x v="0"/>
    <x v="0"/>
  </r>
  <r>
    <n v="68"/>
    <x v="3"/>
    <x v="5"/>
    <x v="0"/>
    <x v="0"/>
    <x v="3"/>
    <x v="0"/>
    <x v="0"/>
    <x v="0"/>
    <x v="0"/>
    <x v="0"/>
    <x v="1"/>
    <x v="2"/>
    <x v="1"/>
    <x v="1"/>
    <x v="1"/>
    <x v="2"/>
    <x v="0"/>
    <x v="0"/>
    <x v="0"/>
    <x v="0"/>
    <x v="0"/>
  </r>
  <r>
    <n v="68"/>
    <x v="3"/>
    <x v="6"/>
    <x v="0"/>
    <x v="0"/>
    <x v="2"/>
    <x v="0"/>
    <x v="0"/>
    <x v="0"/>
    <x v="0"/>
    <x v="0"/>
    <x v="1"/>
    <x v="2"/>
    <x v="1"/>
    <x v="0"/>
    <x v="1"/>
    <x v="3"/>
    <x v="0"/>
    <x v="0"/>
    <x v="0"/>
    <x v="0"/>
    <x v="0"/>
  </r>
  <r>
    <n v="68"/>
    <x v="3"/>
    <x v="7"/>
    <x v="0"/>
    <x v="0"/>
    <x v="1"/>
    <x v="0"/>
    <x v="0"/>
    <x v="0"/>
    <x v="0"/>
    <x v="0"/>
    <x v="1"/>
    <x v="2"/>
    <x v="1"/>
    <x v="0"/>
    <x v="0"/>
    <x v="0"/>
    <x v="0"/>
    <x v="0"/>
    <x v="0"/>
    <x v="0"/>
    <x v="0"/>
  </r>
  <r>
    <n v="68"/>
    <x v="3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  <x v="0"/>
  </r>
  <r>
    <n v="68"/>
    <x v="3"/>
    <x v="9"/>
    <x v="0"/>
    <x v="0"/>
    <x v="3"/>
    <x v="0"/>
    <x v="0"/>
    <x v="0"/>
    <x v="0"/>
    <x v="0"/>
    <x v="1"/>
    <x v="2"/>
    <x v="1"/>
    <x v="0"/>
    <x v="0"/>
    <x v="0"/>
    <x v="0"/>
    <x v="0"/>
    <x v="0"/>
    <x v="0"/>
    <x v="0"/>
  </r>
  <r>
    <n v="68"/>
    <x v="3"/>
    <x v="10"/>
    <x v="0"/>
    <x v="0"/>
    <x v="4"/>
    <x v="0"/>
    <x v="0"/>
    <x v="0"/>
    <x v="0"/>
    <x v="0"/>
    <x v="2"/>
    <x v="2"/>
    <x v="9"/>
    <x v="0"/>
    <x v="0"/>
    <x v="9"/>
    <x v="0"/>
    <x v="0"/>
    <x v="6"/>
    <x v="0"/>
    <x v="0"/>
  </r>
  <r>
    <n v="68"/>
    <x v="3"/>
    <x v="11"/>
    <x v="0"/>
    <x v="0"/>
    <x v="2"/>
    <x v="0"/>
    <x v="0"/>
    <x v="0"/>
    <x v="0"/>
    <x v="0"/>
    <x v="2"/>
    <x v="2"/>
    <x v="9"/>
    <x v="0"/>
    <x v="0"/>
    <x v="0"/>
    <x v="0"/>
    <x v="0"/>
    <x v="6"/>
    <x v="0"/>
    <x v="0"/>
  </r>
  <r>
    <n v="68"/>
    <x v="3"/>
    <x v="12"/>
    <x v="0"/>
    <x v="0"/>
    <x v="0"/>
    <x v="0"/>
    <x v="0"/>
    <x v="0"/>
    <x v="0"/>
    <x v="0"/>
    <x v="2"/>
    <x v="2"/>
    <x v="9"/>
    <x v="0"/>
    <x v="0"/>
    <x v="0"/>
    <x v="0"/>
    <x v="0"/>
    <x v="6"/>
    <x v="0"/>
    <x v="0"/>
  </r>
  <r>
    <n v="68"/>
    <x v="3"/>
    <x v="13"/>
    <x v="0"/>
    <x v="0"/>
    <x v="1"/>
    <x v="0"/>
    <x v="0"/>
    <x v="0"/>
    <x v="0"/>
    <x v="0"/>
    <x v="2"/>
    <x v="2"/>
    <x v="9"/>
    <x v="0"/>
    <x v="0"/>
    <x v="2"/>
    <x v="0"/>
    <x v="0"/>
    <x v="6"/>
    <x v="0"/>
    <x v="0"/>
  </r>
  <r>
    <n v="68"/>
    <x v="3"/>
    <x v="14"/>
    <x v="0"/>
    <x v="0"/>
    <x v="2"/>
    <x v="0"/>
    <x v="0"/>
    <x v="0"/>
    <x v="0"/>
    <x v="0"/>
    <x v="2"/>
    <x v="2"/>
    <x v="9"/>
    <x v="0"/>
    <x v="1"/>
    <x v="3"/>
    <x v="0"/>
    <x v="0"/>
    <x v="6"/>
    <x v="0"/>
    <x v="0"/>
  </r>
  <r>
    <n v="68"/>
    <x v="3"/>
    <x v="15"/>
    <x v="0"/>
    <x v="0"/>
    <x v="1"/>
    <x v="0"/>
    <x v="0"/>
    <x v="0"/>
    <x v="0"/>
    <x v="0"/>
    <x v="2"/>
    <x v="2"/>
    <x v="9"/>
    <x v="0"/>
    <x v="0"/>
    <x v="2"/>
    <x v="0"/>
    <x v="0"/>
    <x v="6"/>
    <x v="0"/>
    <x v="0"/>
  </r>
  <r>
    <n v="68"/>
    <x v="3"/>
    <x v="16"/>
    <x v="0"/>
    <x v="0"/>
    <x v="1"/>
    <x v="0"/>
    <x v="0"/>
    <x v="0"/>
    <x v="0"/>
    <x v="0"/>
    <x v="3"/>
    <x v="0"/>
    <x v="0"/>
    <x v="1"/>
    <x v="1"/>
    <x v="2"/>
    <x v="0"/>
    <x v="0"/>
    <x v="4"/>
    <x v="0"/>
    <x v="0"/>
  </r>
  <r>
    <n v="68"/>
    <x v="3"/>
    <x v="17"/>
    <x v="0"/>
    <x v="0"/>
    <x v="0"/>
    <x v="0"/>
    <x v="0"/>
    <x v="0"/>
    <x v="0"/>
    <x v="0"/>
    <x v="3"/>
    <x v="0"/>
    <x v="0"/>
    <x v="0"/>
    <x v="0"/>
    <x v="0"/>
    <x v="0"/>
    <x v="0"/>
    <x v="4"/>
    <x v="0"/>
    <x v="0"/>
  </r>
  <r>
    <n v="68"/>
    <x v="3"/>
    <x v="18"/>
    <x v="0"/>
    <x v="0"/>
    <x v="2"/>
    <x v="0"/>
    <x v="0"/>
    <x v="0"/>
    <x v="0"/>
    <x v="0"/>
    <x v="3"/>
    <x v="0"/>
    <x v="0"/>
    <x v="0"/>
    <x v="0"/>
    <x v="2"/>
    <x v="0"/>
    <x v="0"/>
    <x v="4"/>
    <x v="0"/>
    <x v="0"/>
  </r>
  <r>
    <n v="68"/>
    <x v="3"/>
    <x v="19"/>
    <x v="0"/>
    <x v="0"/>
    <x v="4"/>
    <x v="0"/>
    <x v="0"/>
    <x v="0"/>
    <x v="0"/>
    <x v="0"/>
    <x v="3"/>
    <x v="0"/>
    <x v="0"/>
    <x v="0"/>
    <x v="1"/>
    <x v="2"/>
    <x v="0"/>
    <x v="0"/>
    <x v="4"/>
    <x v="0"/>
    <x v="0"/>
  </r>
  <r>
    <n v="68"/>
    <x v="3"/>
    <x v="20"/>
    <x v="0"/>
    <x v="0"/>
    <x v="2"/>
    <x v="0"/>
    <x v="0"/>
    <x v="0"/>
    <x v="0"/>
    <x v="0"/>
    <x v="3"/>
    <x v="0"/>
    <x v="0"/>
    <x v="0"/>
    <x v="0"/>
    <x v="2"/>
    <x v="0"/>
    <x v="0"/>
    <x v="4"/>
    <x v="0"/>
    <x v="0"/>
  </r>
  <r>
    <n v="68"/>
    <x v="3"/>
    <x v="21"/>
    <x v="0"/>
    <x v="0"/>
    <x v="3"/>
    <x v="0"/>
    <x v="0"/>
    <x v="0"/>
    <x v="0"/>
    <x v="0"/>
    <x v="3"/>
    <x v="0"/>
    <x v="0"/>
    <x v="0"/>
    <x v="1"/>
    <x v="1"/>
    <x v="0"/>
    <x v="0"/>
    <x v="4"/>
    <x v="0"/>
    <x v="0"/>
  </r>
  <r>
    <n v="68"/>
    <x v="3"/>
    <x v="22"/>
    <x v="0"/>
    <x v="0"/>
    <x v="1"/>
    <x v="0"/>
    <x v="0"/>
    <x v="0"/>
    <x v="0"/>
    <x v="0"/>
    <x v="3"/>
    <x v="0"/>
    <x v="0"/>
    <x v="16"/>
    <x v="1"/>
    <x v="10"/>
    <x v="0"/>
    <x v="0"/>
    <x v="4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9"/>
    <x v="0"/>
    <x v="0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n v="69"/>
    <x v="0"/>
    <x v="1"/>
    <x v="0"/>
    <x v="0"/>
    <x v="0"/>
    <x v="0"/>
    <x v="0"/>
    <x v="0"/>
    <x v="0"/>
    <x v="1"/>
    <x v="4"/>
    <x v="3"/>
    <x v="7"/>
    <x v="4"/>
    <x v="22"/>
    <x v="4"/>
    <x v="0"/>
    <x v="0"/>
    <x v="0"/>
    <x v="0"/>
    <x v="0"/>
  </r>
  <r>
    <n v="69"/>
    <x v="0"/>
    <x v="2"/>
    <x v="0"/>
    <x v="0"/>
    <x v="3"/>
    <x v="0"/>
    <x v="0"/>
    <x v="0"/>
    <x v="0"/>
    <x v="1"/>
    <x v="4"/>
    <x v="3"/>
    <x v="7"/>
    <x v="7"/>
    <x v="22"/>
    <x v="4"/>
    <x v="3"/>
    <x v="0"/>
    <x v="0"/>
    <x v="0"/>
    <x v="0"/>
  </r>
  <r>
    <n v="69"/>
    <x v="0"/>
    <x v="3"/>
    <x v="0"/>
    <x v="0"/>
    <x v="3"/>
    <x v="0"/>
    <x v="0"/>
    <x v="0"/>
    <x v="0"/>
    <x v="1"/>
    <x v="4"/>
    <x v="3"/>
    <x v="7"/>
    <x v="9"/>
    <x v="14"/>
    <x v="4"/>
    <x v="2"/>
    <x v="0"/>
    <x v="0"/>
    <x v="0"/>
    <x v="0"/>
  </r>
  <r>
    <n v="69"/>
    <x v="0"/>
    <x v="4"/>
    <x v="0"/>
    <x v="0"/>
    <x v="1"/>
    <x v="0"/>
    <x v="0"/>
    <x v="0"/>
    <x v="0"/>
    <x v="1"/>
    <x v="4"/>
    <x v="3"/>
    <x v="7"/>
    <x v="20"/>
    <x v="22"/>
    <x v="4"/>
    <x v="3"/>
    <x v="0"/>
    <x v="0"/>
    <x v="0"/>
    <x v="0"/>
  </r>
  <r>
    <n v="69"/>
    <x v="0"/>
    <x v="5"/>
    <x v="0"/>
    <x v="0"/>
    <x v="0"/>
    <x v="0"/>
    <x v="0"/>
    <x v="0"/>
    <x v="0"/>
    <x v="1"/>
    <x v="4"/>
    <x v="3"/>
    <x v="7"/>
    <x v="10"/>
    <x v="13"/>
    <x v="4"/>
    <x v="0"/>
    <x v="0"/>
    <x v="0"/>
    <x v="0"/>
    <x v="0"/>
  </r>
  <r>
    <n v="69"/>
    <x v="0"/>
    <x v="6"/>
    <x v="0"/>
    <x v="0"/>
    <x v="4"/>
    <x v="0"/>
    <x v="0"/>
    <x v="0"/>
    <x v="0"/>
    <x v="1"/>
    <x v="4"/>
    <x v="3"/>
    <x v="7"/>
    <x v="9"/>
    <x v="14"/>
    <x v="4"/>
    <x v="1"/>
    <x v="0"/>
    <x v="0"/>
    <x v="0"/>
    <x v="0"/>
  </r>
  <r>
    <n v="69"/>
    <x v="0"/>
    <x v="7"/>
    <x v="0"/>
    <x v="0"/>
    <x v="1"/>
    <x v="0"/>
    <x v="0"/>
    <x v="0"/>
    <x v="0"/>
    <x v="1"/>
    <x v="4"/>
    <x v="3"/>
    <x v="7"/>
    <x v="10"/>
    <x v="7"/>
    <x v="4"/>
    <x v="0"/>
    <x v="0"/>
    <x v="0"/>
    <x v="0"/>
    <x v="0"/>
  </r>
  <r>
    <n v="69"/>
    <x v="0"/>
    <x v="8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n v="69"/>
    <x v="0"/>
    <x v="9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n v="69"/>
    <x v="0"/>
    <x v="10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n v="69"/>
    <x v="0"/>
    <x v="11"/>
    <x v="0"/>
    <x v="0"/>
    <x v="2"/>
    <x v="0"/>
    <x v="0"/>
    <x v="0"/>
    <x v="0"/>
    <x v="1"/>
    <x v="4"/>
    <x v="3"/>
    <x v="7"/>
    <x v="6"/>
    <x v="22"/>
    <x v="4"/>
    <x v="1"/>
    <x v="0"/>
    <x v="0"/>
    <x v="0"/>
    <x v="0"/>
  </r>
  <r>
    <n v="69"/>
    <x v="0"/>
    <x v="12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n v="69"/>
    <x v="0"/>
    <x v="13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n v="69"/>
    <x v="0"/>
    <x v="14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n v="69"/>
    <x v="0"/>
    <x v="15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n v="69"/>
    <x v="0"/>
    <x v="16"/>
    <x v="0"/>
    <x v="0"/>
    <x v="1"/>
    <x v="0"/>
    <x v="0"/>
    <x v="0"/>
    <x v="0"/>
    <x v="1"/>
    <x v="4"/>
    <x v="3"/>
    <x v="7"/>
    <x v="8"/>
    <x v="5"/>
    <x v="4"/>
    <x v="3"/>
    <x v="0"/>
    <x v="0"/>
    <x v="0"/>
    <x v="0"/>
  </r>
  <r>
    <n v="69"/>
    <x v="0"/>
    <x v="17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n v="69"/>
    <x v="0"/>
    <x v="18"/>
    <x v="0"/>
    <x v="0"/>
    <x v="2"/>
    <x v="0"/>
    <x v="0"/>
    <x v="0"/>
    <x v="0"/>
    <x v="1"/>
    <x v="4"/>
    <x v="3"/>
    <x v="7"/>
    <x v="9"/>
    <x v="14"/>
    <x v="4"/>
    <x v="3"/>
    <x v="0"/>
    <x v="0"/>
    <x v="0"/>
    <x v="0"/>
  </r>
  <r>
    <n v="69"/>
    <x v="0"/>
    <x v="19"/>
    <x v="0"/>
    <x v="0"/>
    <x v="4"/>
    <x v="0"/>
    <x v="0"/>
    <x v="0"/>
    <x v="0"/>
    <x v="1"/>
    <x v="4"/>
    <x v="3"/>
    <x v="7"/>
    <x v="7"/>
    <x v="22"/>
    <x v="4"/>
    <x v="4"/>
    <x v="0"/>
    <x v="0"/>
    <x v="0"/>
    <x v="0"/>
  </r>
  <r>
    <n v="69"/>
    <x v="0"/>
    <x v="20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69"/>
    <x v="0"/>
    <x v="21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n v="69"/>
    <x v="0"/>
    <x v="22"/>
    <x v="0"/>
    <x v="0"/>
    <x v="0"/>
    <x v="0"/>
    <x v="0"/>
    <x v="0"/>
    <x v="0"/>
    <x v="1"/>
    <x v="4"/>
    <x v="3"/>
    <x v="7"/>
    <x v="4"/>
    <x v="12"/>
    <x v="4"/>
    <x v="0"/>
    <x v="0"/>
    <x v="0"/>
    <x v="0"/>
    <x v="0"/>
  </r>
  <r>
    <n v="69"/>
    <x v="0"/>
    <x v="23"/>
    <x v="0"/>
    <x v="0"/>
    <x v="1"/>
    <x v="0"/>
    <x v="0"/>
    <x v="0"/>
    <x v="0"/>
    <x v="1"/>
    <x v="4"/>
    <x v="3"/>
    <x v="7"/>
    <x v="7"/>
    <x v="22"/>
    <x v="4"/>
    <x v="3"/>
    <x v="0"/>
    <x v="0"/>
    <x v="0"/>
    <x v="0"/>
  </r>
  <r>
    <n v="69"/>
    <x v="0"/>
    <x v="24"/>
    <x v="0"/>
    <x v="0"/>
    <x v="4"/>
    <x v="0"/>
    <x v="0"/>
    <x v="0"/>
    <x v="0"/>
    <x v="1"/>
    <x v="4"/>
    <x v="3"/>
    <x v="7"/>
    <x v="9"/>
    <x v="6"/>
    <x v="4"/>
    <x v="0"/>
    <x v="0"/>
    <x v="0"/>
    <x v="0"/>
    <x v="0"/>
  </r>
  <r>
    <n v="69"/>
    <x v="1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  <x v="0"/>
  </r>
  <r>
    <n v="69"/>
    <x v="1"/>
    <x v="1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</r>
  <r>
    <n v="69"/>
    <x v="1"/>
    <x v="2"/>
    <x v="0"/>
    <x v="0"/>
    <x v="2"/>
    <x v="0"/>
    <x v="0"/>
    <x v="0"/>
    <x v="0"/>
    <x v="0"/>
    <x v="0"/>
    <x v="0"/>
    <x v="0"/>
    <x v="0"/>
    <x v="0"/>
    <x v="2"/>
    <x v="0"/>
    <x v="0"/>
    <x v="0"/>
    <x v="0"/>
    <x v="0"/>
  </r>
  <r>
    <n v="69"/>
    <x v="1"/>
    <x v="3"/>
    <x v="0"/>
    <x v="0"/>
    <x v="1"/>
    <x v="0"/>
    <x v="0"/>
    <x v="0"/>
    <x v="0"/>
    <x v="0"/>
    <x v="0"/>
    <x v="0"/>
    <x v="0"/>
    <x v="0"/>
    <x v="1"/>
    <x v="3"/>
    <x v="0"/>
    <x v="0"/>
    <x v="0"/>
    <x v="0"/>
    <x v="0"/>
  </r>
  <r>
    <n v="69"/>
    <x v="1"/>
    <x v="4"/>
    <x v="0"/>
    <x v="0"/>
    <x v="3"/>
    <x v="0"/>
    <x v="0"/>
    <x v="0"/>
    <x v="0"/>
    <x v="0"/>
    <x v="0"/>
    <x v="0"/>
    <x v="0"/>
    <x v="0"/>
    <x v="0"/>
    <x v="1"/>
    <x v="0"/>
    <x v="0"/>
    <x v="0"/>
    <x v="0"/>
    <x v="0"/>
  </r>
  <r>
    <n v="69"/>
    <x v="1"/>
    <x v="5"/>
    <x v="0"/>
    <x v="0"/>
    <x v="4"/>
    <x v="0"/>
    <x v="0"/>
    <x v="0"/>
    <x v="0"/>
    <x v="0"/>
    <x v="1"/>
    <x v="2"/>
    <x v="1"/>
    <x v="1"/>
    <x v="1"/>
    <x v="2"/>
    <x v="0"/>
    <x v="0"/>
    <x v="0"/>
    <x v="0"/>
    <x v="0"/>
  </r>
  <r>
    <n v="69"/>
    <x v="1"/>
    <x v="6"/>
    <x v="0"/>
    <x v="0"/>
    <x v="2"/>
    <x v="0"/>
    <x v="0"/>
    <x v="0"/>
    <x v="0"/>
    <x v="0"/>
    <x v="1"/>
    <x v="2"/>
    <x v="1"/>
    <x v="0"/>
    <x v="0"/>
    <x v="1"/>
    <x v="0"/>
    <x v="0"/>
    <x v="0"/>
    <x v="0"/>
    <x v="0"/>
  </r>
  <r>
    <n v="69"/>
    <x v="1"/>
    <x v="7"/>
    <x v="0"/>
    <x v="0"/>
    <x v="1"/>
    <x v="0"/>
    <x v="0"/>
    <x v="0"/>
    <x v="0"/>
    <x v="0"/>
    <x v="1"/>
    <x v="2"/>
    <x v="1"/>
    <x v="0"/>
    <x v="0"/>
    <x v="1"/>
    <x v="0"/>
    <x v="0"/>
    <x v="0"/>
    <x v="0"/>
    <x v="0"/>
  </r>
  <r>
    <n v="69"/>
    <x v="1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  <x v="0"/>
  </r>
  <r>
    <n v="69"/>
    <x v="1"/>
    <x v="9"/>
    <x v="0"/>
    <x v="0"/>
    <x v="1"/>
    <x v="0"/>
    <x v="0"/>
    <x v="0"/>
    <x v="0"/>
    <x v="0"/>
    <x v="1"/>
    <x v="2"/>
    <x v="1"/>
    <x v="0"/>
    <x v="0"/>
    <x v="0"/>
    <x v="0"/>
    <x v="0"/>
    <x v="0"/>
    <x v="0"/>
    <x v="0"/>
  </r>
  <r>
    <n v="69"/>
    <x v="1"/>
    <x v="10"/>
    <x v="0"/>
    <x v="0"/>
    <x v="0"/>
    <x v="0"/>
    <x v="0"/>
    <x v="0"/>
    <x v="0"/>
    <x v="0"/>
    <x v="1"/>
    <x v="2"/>
    <x v="1"/>
    <x v="0"/>
    <x v="0"/>
    <x v="1"/>
    <x v="0"/>
    <x v="0"/>
    <x v="0"/>
    <x v="0"/>
    <x v="0"/>
  </r>
  <r>
    <n v="69"/>
    <x v="1"/>
    <x v="11"/>
    <x v="0"/>
    <x v="0"/>
    <x v="0"/>
    <x v="0"/>
    <x v="0"/>
    <x v="0"/>
    <x v="0"/>
    <x v="0"/>
    <x v="2"/>
    <x v="0"/>
    <x v="9"/>
    <x v="1"/>
    <x v="1"/>
    <x v="2"/>
    <x v="0"/>
    <x v="0"/>
    <x v="0"/>
    <x v="0"/>
    <x v="0"/>
  </r>
  <r>
    <n v="69"/>
    <x v="1"/>
    <x v="12"/>
    <x v="0"/>
    <x v="0"/>
    <x v="3"/>
    <x v="0"/>
    <x v="0"/>
    <x v="0"/>
    <x v="0"/>
    <x v="0"/>
    <x v="2"/>
    <x v="0"/>
    <x v="9"/>
    <x v="0"/>
    <x v="0"/>
    <x v="0"/>
    <x v="0"/>
    <x v="0"/>
    <x v="0"/>
    <x v="0"/>
    <x v="0"/>
  </r>
  <r>
    <n v="69"/>
    <x v="1"/>
    <x v="13"/>
    <x v="0"/>
    <x v="0"/>
    <x v="1"/>
    <x v="0"/>
    <x v="0"/>
    <x v="0"/>
    <x v="0"/>
    <x v="0"/>
    <x v="2"/>
    <x v="0"/>
    <x v="9"/>
    <x v="0"/>
    <x v="0"/>
    <x v="2"/>
    <x v="0"/>
    <x v="0"/>
    <x v="0"/>
    <x v="0"/>
    <x v="0"/>
  </r>
  <r>
    <n v="69"/>
    <x v="1"/>
    <x v="14"/>
    <x v="0"/>
    <x v="0"/>
    <x v="0"/>
    <x v="0"/>
    <x v="0"/>
    <x v="0"/>
    <x v="0"/>
    <x v="0"/>
    <x v="2"/>
    <x v="0"/>
    <x v="9"/>
    <x v="0"/>
    <x v="0"/>
    <x v="2"/>
    <x v="0"/>
    <x v="0"/>
    <x v="0"/>
    <x v="0"/>
    <x v="0"/>
  </r>
  <r>
    <n v="69"/>
    <x v="1"/>
    <x v="15"/>
    <x v="0"/>
    <x v="0"/>
    <x v="3"/>
    <x v="0"/>
    <x v="0"/>
    <x v="0"/>
    <x v="0"/>
    <x v="0"/>
    <x v="2"/>
    <x v="0"/>
    <x v="9"/>
    <x v="0"/>
    <x v="1"/>
    <x v="2"/>
    <x v="0"/>
    <x v="0"/>
    <x v="0"/>
    <x v="0"/>
    <x v="0"/>
  </r>
  <r>
    <n v="69"/>
    <x v="1"/>
    <x v="16"/>
    <x v="0"/>
    <x v="0"/>
    <x v="4"/>
    <x v="0"/>
    <x v="0"/>
    <x v="0"/>
    <x v="0"/>
    <x v="0"/>
    <x v="2"/>
    <x v="0"/>
    <x v="9"/>
    <x v="18"/>
    <x v="1"/>
    <x v="10"/>
    <x v="0"/>
    <x v="0"/>
    <x v="0"/>
    <x v="0"/>
    <x v="0"/>
  </r>
  <r>
    <n v="69"/>
    <x v="1"/>
    <x v="17"/>
    <x v="0"/>
    <x v="0"/>
    <x v="3"/>
    <x v="0"/>
    <x v="0"/>
    <x v="0"/>
    <x v="0"/>
    <x v="0"/>
    <x v="3"/>
    <x v="2"/>
    <x v="1"/>
    <x v="1"/>
    <x v="1"/>
    <x v="2"/>
    <x v="0"/>
    <x v="0"/>
    <x v="0"/>
    <x v="0"/>
    <x v="0"/>
  </r>
  <r>
    <n v="69"/>
    <x v="1"/>
    <x v="18"/>
    <x v="0"/>
    <x v="0"/>
    <x v="2"/>
    <x v="0"/>
    <x v="0"/>
    <x v="0"/>
    <x v="0"/>
    <x v="0"/>
    <x v="3"/>
    <x v="2"/>
    <x v="1"/>
    <x v="0"/>
    <x v="1"/>
    <x v="3"/>
    <x v="0"/>
    <x v="0"/>
    <x v="0"/>
    <x v="0"/>
    <x v="0"/>
  </r>
  <r>
    <n v="69"/>
    <x v="1"/>
    <x v="19"/>
    <x v="0"/>
    <x v="0"/>
    <x v="0"/>
    <x v="0"/>
    <x v="0"/>
    <x v="0"/>
    <x v="0"/>
    <x v="0"/>
    <x v="3"/>
    <x v="2"/>
    <x v="1"/>
    <x v="0"/>
    <x v="0"/>
    <x v="2"/>
    <x v="0"/>
    <x v="0"/>
    <x v="0"/>
    <x v="0"/>
    <x v="0"/>
  </r>
  <r>
    <n v="69"/>
    <x v="1"/>
    <x v="20"/>
    <x v="0"/>
    <x v="0"/>
    <x v="1"/>
    <x v="0"/>
    <x v="0"/>
    <x v="0"/>
    <x v="0"/>
    <x v="0"/>
    <x v="3"/>
    <x v="2"/>
    <x v="1"/>
    <x v="0"/>
    <x v="0"/>
    <x v="11"/>
    <x v="0"/>
    <x v="0"/>
    <x v="0"/>
    <x v="0"/>
    <x v="0"/>
  </r>
  <r>
    <n v="69"/>
    <x v="1"/>
    <x v="21"/>
    <x v="0"/>
    <x v="0"/>
    <x v="3"/>
    <x v="0"/>
    <x v="0"/>
    <x v="0"/>
    <x v="0"/>
    <x v="0"/>
    <x v="3"/>
    <x v="2"/>
    <x v="1"/>
    <x v="0"/>
    <x v="1"/>
    <x v="3"/>
    <x v="0"/>
    <x v="0"/>
    <x v="0"/>
    <x v="0"/>
    <x v="0"/>
  </r>
  <r>
    <n v="69"/>
    <x v="1"/>
    <x v="22"/>
    <x v="0"/>
    <x v="0"/>
    <x v="4"/>
    <x v="0"/>
    <x v="0"/>
    <x v="0"/>
    <x v="0"/>
    <x v="0"/>
    <x v="3"/>
    <x v="2"/>
    <x v="1"/>
    <x v="3"/>
    <x v="0"/>
    <x v="10"/>
    <x v="0"/>
    <x v="0"/>
    <x v="0"/>
    <x v="0"/>
    <x v="0"/>
  </r>
  <r>
    <n v="69"/>
    <x v="2"/>
    <x v="0"/>
    <x v="0"/>
    <x v="0"/>
    <x v="0"/>
    <x v="0"/>
    <x v="0"/>
    <x v="0"/>
    <x v="0"/>
    <x v="2"/>
    <x v="0"/>
    <x v="3"/>
    <x v="6"/>
    <x v="12"/>
    <x v="15"/>
    <x v="6"/>
    <x v="0"/>
    <x v="0"/>
    <x v="0"/>
    <x v="0"/>
    <x v="0"/>
  </r>
  <r>
    <n v="69"/>
    <x v="2"/>
    <x v="1"/>
    <x v="0"/>
    <x v="0"/>
    <x v="4"/>
    <x v="0"/>
    <x v="0"/>
    <x v="0"/>
    <x v="0"/>
    <x v="2"/>
    <x v="0"/>
    <x v="3"/>
    <x v="6"/>
    <x v="13"/>
    <x v="23"/>
    <x v="6"/>
    <x v="0"/>
    <x v="0"/>
    <x v="0"/>
    <x v="0"/>
    <x v="0"/>
  </r>
  <r>
    <n v="69"/>
    <x v="2"/>
    <x v="2"/>
    <x v="0"/>
    <x v="0"/>
    <x v="1"/>
    <x v="0"/>
    <x v="0"/>
    <x v="0"/>
    <x v="0"/>
    <x v="2"/>
    <x v="0"/>
    <x v="3"/>
    <x v="6"/>
    <x v="13"/>
    <x v="24"/>
    <x v="6"/>
    <x v="0"/>
    <x v="0"/>
    <x v="0"/>
    <x v="0"/>
    <x v="0"/>
  </r>
  <r>
    <n v="69"/>
    <x v="2"/>
    <x v="3"/>
    <x v="0"/>
    <x v="0"/>
    <x v="0"/>
    <x v="0"/>
    <x v="0"/>
    <x v="0"/>
    <x v="0"/>
    <x v="2"/>
    <x v="0"/>
    <x v="3"/>
    <x v="6"/>
    <x v="12"/>
    <x v="15"/>
    <x v="6"/>
    <x v="0"/>
    <x v="0"/>
    <x v="0"/>
    <x v="0"/>
    <x v="0"/>
  </r>
  <r>
    <n v="69"/>
    <x v="2"/>
    <x v="4"/>
    <x v="0"/>
    <x v="0"/>
    <x v="3"/>
    <x v="0"/>
    <x v="0"/>
    <x v="0"/>
    <x v="0"/>
    <x v="2"/>
    <x v="0"/>
    <x v="3"/>
    <x v="6"/>
    <x v="13"/>
    <x v="21"/>
    <x v="6"/>
    <x v="0"/>
    <x v="0"/>
    <x v="0"/>
    <x v="0"/>
    <x v="0"/>
  </r>
  <r>
    <n v="69"/>
    <x v="2"/>
    <x v="5"/>
    <x v="0"/>
    <x v="0"/>
    <x v="3"/>
    <x v="0"/>
    <x v="0"/>
    <x v="0"/>
    <x v="0"/>
    <x v="2"/>
    <x v="0"/>
    <x v="3"/>
    <x v="6"/>
    <x v="14"/>
    <x v="17"/>
    <x v="6"/>
    <x v="0"/>
    <x v="0"/>
    <x v="0"/>
    <x v="0"/>
    <x v="0"/>
  </r>
  <r>
    <n v="69"/>
    <x v="2"/>
    <x v="6"/>
    <x v="0"/>
    <x v="0"/>
    <x v="4"/>
    <x v="0"/>
    <x v="0"/>
    <x v="0"/>
    <x v="0"/>
    <x v="2"/>
    <x v="0"/>
    <x v="3"/>
    <x v="6"/>
    <x v="13"/>
    <x v="21"/>
    <x v="6"/>
    <x v="0"/>
    <x v="0"/>
    <x v="0"/>
    <x v="0"/>
    <x v="0"/>
  </r>
  <r>
    <n v="69"/>
    <x v="2"/>
    <x v="7"/>
    <x v="0"/>
    <x v="0"/>
    <x v="0"/>
    <x v="0"/>
    <x v="0"/>
    <x v="0"/>
    <x v="0"/>
    <x v="2"/>
    <x v="1"/>
    <x v="3"/>
    <x v="3"/>
    <x v="13"/>
    <x v="20"/>
    <x v="6"/>
    <x v="0"/>
    <x v="0"/>
    <x v="0"/>
    <x v="0"/>
    <x v="0"/>
  </r>
  <r>
    <n v="69"/>
    <x v="2"/>
    <x v="8"/>
    <x v="0"/>
    <x v="0"/>
    <x v="4"/>
    <x v="0"/>
    <x v="0"/>
    <x v="0"/>
    <x v="0"/>
    <x v="2"/>
    <x v="1"/>
    <x v="3"/>
    <x v="3"/>
    <x v="13"/>
    <x v="18"/>
    <x v="6"/>
    <x v="0"/>
    <x v="0"/>
    <x v="0"/>
    <x v="0"/>
    <x v="0"/>
  </r>
  <r>
    <n v="69"/>
    <x v="2"/>
    <x v="9"/>
    <x v="0"/>
    <x v="0"/>
    <x v="2"/>
    <x v="0"/>
    <x v="0"/>
    <x v="0"/>
    <x v="0"/>
    <x v="2"/>
    <x v="1"/>
    <x v="3"/>
    <x v="3"/>
    <x v="14"/>
    <x v="17"/>
    <x v="6"/>
    <x v="0"/>
    <x v="0"/>
    <x v="0"/>
    <x v="0"/>
    <x v="0"/>
  </r>
  <r>
    <n v="69"/>
    <x v="2"/>
    <x v="10"/>
    <x v="0"/>
    <x v="0"/>
    <x v="1"/>
    <x v="0"/>
    <x v="0"/>
    <x v="0"/>
    <x v="0"/>
    <x v="2"/>
    <x v="1"/>
    <x v="3"/>
    <x v="3"/>
    <x v="12"/>
    <x v="15"/>
    <x v="6"/>
    <x v="0"/>
    <x v="0"/>
    <x v="0"/>
    <x v="0"/>
    <x v="0"/>
  </r>
  <r>
    <n v="69"/>
    <x v="2"/>
    <x v="11"/>
    <x v="0"/>
    <x v="0"/>
    <x v="3"/>
    <x v="0"/>
    <x v="0"/>
    <x v="0"/>
    <x v="0"/>
    <x v="2"/>
    <x v="1"/>
    <x v="3"/>
    <x v="3"/>
    <x v="12"/>
    <x v="16"/>
    <x v="6"/>
    <x v="0"/>
    <x v="0"/>
    <x v="0"/>
    <x v="0"/>
    <x v="0"/>
  </r>
  <r>
    <n v="69"/>
    <x v="2"/>
    <x v="12"/>
    <x v="0"/>
    <x v="0"/>
    <x v="4"/>
    <x v="0"/>
    <x v="0"/>
    <x v="0"/>
    <x v="0"/>
    <x v="2"/>
    <x v="1"/>
    <x v="3"/>
    <x v="3"/>
    <x v="13"/>
    <x v="23"/>
    <x v="6"/>
    <x v="0"/>
    <x v="0"/>
    <x v="0"/>
    <x v="0"/>
    <x v="0"/>
  </r>
  <r>
    <n v="69"/>
    <x v="2"/>
    <x v="13"/>
    <x v="0"/>
    <x v="0"/>
    <x v="0"/>
    <x v="0"/>
    <x v="0"/>
    <x v="0"/>
    <x v="0"/>
    <x v="2"/>
    <x v="1"/>
    <x v="3"/>
    <x v="3"/>
    <x v="12"/>
    <x v="16"/>
    <x v="6"/>
    <x v="0"/>
    <x v="0"/>
    <x v="0"/>
    <x v="0"/>
    <x v="0"/>
  </r>
  <r>
    <n v="69"/>
    <x v="2"/>
    <x v="14"/>
    <x v="0"/>
    <x v="0"/>
    <x v="1"/>
    <x v="0"/>
    <x v="0"/>
    <x v="0"/>
    <x v="0"/>
    <x v="2"/>
    <x v="2"/>
    <x v="3"/>
    <x v="5"/>
    <x v="12"/>
    <x v="15"/>
    <x v="7"/>
    <x v="0"/>
    <x v="0"/>
    <x v="0"/>
    <x v="0"/>
    <x v="0"/>
  </r>
  <r>
    <n v="69"/>
    <x v="2"/>
    <x v="15"/>
    <x v="0"/>
    <x v="0"/>
    <x v="4"/>
    <x v="0"/>
    <x v="0"/>
    <x v="0"/>
    <x v="0"/>
    <x v="2"/>
    <x v="2"/>
    <x v="3"/>
    <x v="5"/>
    <x v="14"/>
    <x v="17"/>
    <x v="7"/>
    <x v="0"/>
    <x v="0"/>
    <x v="0"/>
    <x v="0"/>
    <x v="0"/>
  </r>
  <r>
    <n v="69"/>
    <x v="2"/>
    <x v="16"/>
    <x v="0"/>
    <x v="0"/>
    <x v="2"/>
    <x v="0"/>
    <x v="0"/>
    <x v="0"/>
    <x v="0"/>
    <x v="2"/>
    <x v="2"/>
    <x v="3"/>
    <x v="5"/>
    <x v="13"/>
    <x v="21"/>
    <x v="7"/>
    <x v="0"/>
    <x v="0"/>
    <x v="0"/>
    <x v="0"/>
    <x v="0"/>
  </r>
  <r>
    <n v="69"/>
    <x v="2"/>
    <x v="17"/>
    <x v="0"/>
    <x v="0"/>
    <x v="4"/>
    <x v="0"/>
    <x v="0"/>
    <x v="0"/>
    <x v="0"/>
    <x v="2"/>
    <x v="2"/>
    <x v="3"/>
    <x v="5"/>
    <x v="12"/>
    <x v="15"/>
    <x v="7"/>
    <x v="0"/>
    <x v="0"/>
    <x v="0"/>
    <x v="0"/>
    <x v="0"/>
  </r>
  <r>
    <n v="69"/>
    <x v="2"/>
    <x v="18"/>
    <x v="0"/>
    <x v="0"/>
    <x v="0"/>
    <x v="0"/>
    <x v="0"/>
    <x v="0"/>
    <x v="0"/>
    <x v="2"/>
    <x v="2"/>
    <x v="3"/>
    <x v="5"/>
    <x v="14"/>
    <x v="17"/>
    <x v="7"/>
    <x v="0"/>
    <x v="0"/>
    <x v="0"/>
    <x v="0"/>
    <x v="0"/>
  </r>
  <r>
    <n v="69"/>
    <x v="2"/>
    <x v="19"/>
    <x v="0"/>
    <x v="0"/>
    <x v="3"/>
    <x v="0"/>
    <x v="0"/>
    <x v="0"/>
    <x v="0"/>
    <x v="2"/>
    <x v="2"/>
    <x v="3"/>
    <x v="5"/>
    <x v="12"/>
    <x v="21"/>
    <x v="7"/>
    <x v="0"/>
    <x v="0"/>
    <x v="0"/>
    <x v="0"/>
    <x v="0"/>
  </r>
  <r>
    <n v="69"/>
    <x v="2"/>
    <x v="20"/>
    <x v="0"/>
    <x v="0"/>
    <x v="3"/>
    <x v="0"/>
    <x v="0"/>
    <x v="0"/>
    <x v="0"/>
    <x v="2"/>
    <x v="2"/>
    <x v="3"/>
    <x v="5"/>
    <x v="12"/>
    <x v="16"/>
    <x v="7"/>
    <x v="0"/>
    <x v="0"/>
    <x v="0"/>
    <x v="0"/>
    <x v="0"/>
  </r>
  <r>
    <n v="69"/>
    <x v="2"/>
    <x v="21"/>
    <x v="0"/>
    <x v="0"/>
    <x v="4"/>
    <x v="0"/>
    <x v="0"/>
    <x v="0"/>
    <x v="0"/>
    <x v="2"/>
    <x v="3"/>
    <x v="3"/>
    <x v="4"/>
    <x v="12"/>
    <x v="15"/>
    <x v="6"/>
    <x v="0"/>
    <x v="0"/>
    <x v="0"/>
    <x v="0"/>
    <x v="0"/>
  </r>
  <r>
    <n v="69"/>
    <x v="2"/>
    <x v="22"/>
    <x v="0"/>
    <x v="0"/>
    <x v="0"/>
    <x v="0"/>
    <x v="0"/>
    <x v="0"/>
    <x v="0"/>
    <x v="2"/>
    <x v="3"/>
    <x v="3"/>
    <x v="4"/>
    <x v="14"/>
    <x v="17"/>
    <x v="6"/>
    <x v="0"/>
    <x v="0"/>
    <x v="0"/>
    <x v="0"/>
    <x v="0"/>
  </r>
  <r>
    <n v="69"/>
    <x v="2"/>
    <x v="23"/>
    <x v="0"/>
    <x v="0"/>
    <x v="3"/>
    <x v="0"/>
    <x v="0"/>
    <x v="0"/>
    <x v="0"/>
    <x v="2"/>
    <x v="3"/>
    <x v="3"/>
    <x v="4"/>
    <x v="13"/>
    <x v="21"/>
    <x v="6"/>
    <x v="0"/>
    <x v="0"/>
    <x v="0"/>
    <x v="0"/>
    <x v="0"/>
  </r>
  <r>
    <n v="69"/>
    <x v="2"/>
    <x v="24"/>
    <x v="0"/>
    <x v="0"/>
    <x v="0"/>
    <x v="0"/>
    <x v="0"/>
    <x v="0"/>
    <x v="0"/>
    <x v="2"/>
    <x v="3"/>
    <x v="3"/>
    <x v="4"/>
    <x v="13"/>
    <x v="21"/>
    <x v="6"/>
    <x v="0"/>
    <x v="0"/>
    <x v="0"/>
    <x v="0"/>
    <x v="0"/>
  </r>
  <r>
    <n v="69"/>
    <x v="2"/>
    <x v="25"/>
    <x v="0"/>
    <x v="0"/>
    <x v="2"/>
    <x v="0"/>
    <x v="0"/>
    <x v="0"/>
    <x v="0"/>
    <x v="2"/>
    <x v="3"/>
    <x v="3"/>
    <x v="4"/>
    <x v="13"/>
    <x v="19"/>
    <x v="6"/>
    <x v="0"/>
    <x v="0"/>
    <x v="0"/>
    <x v="0"/>
    <x v="0"/>
  </r>
  <r>
    <n v="69"/>
    <x v="2"/>
    <x v="26"/>
    <x v="0"/>
    <x v="0"/>
    <x v="1"/>
    <x v="0"/>
    <x v="0"/>
    <x v="0"/>
    <x v="0"/>
    <x v="2"/>
    <x v="3"/>
    <x v="3"/>
    <x v="4"/>
    <x v="12"/>
    <x v="24"/>
    <x v="6"/>
    <x v="0"/>
    <x v="0"/>
    <x v="0"/>
    <x v="0"/>
    <x v="0"/>
  </r>
  <r>
    <n v="69"/>
    <x v="3"/>
    <x v="0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n v="69"/>
    <x v="3"/>
    <x v="1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n v="69"/>
    <x v="3"/>
    <x v="2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n v="69"/>
    <x v="3"/>
    <x v="3"/>
    <x v="0"/>
    <x v="0"/>
    <x v="4"/>
    <x v="0"/>
    <x v="0"/>
    <x v="0"/>
    <x v="0"/>
    <x v="1"/>
    <x v="4"/>
    <x v="3"/>
    <x v="7"/>
    <x v="4"/>
    <x v="12"/>
    <x v="4"/>
    <x v="0"/>
    <x v="0"/>
    <x v="0"/>
    <x v="0"/>
    <x v="0"/>
  </r>
  <r>
    <n v="69"/>
    <x v="3"/>
    <x v="4"/>
    <x v="0"/>
    <x v="0"/>
    <x v="2"/>
    <x v="0"/>
    <x v="0"/>
    <x v="0"/>
    <x v="0"/>
    <x v="1"/>
    <x v="4"/>
    <x v="3"/>
    <x v="7"/>
    <x v="11"/>
    <x v="22"/>
    <x v="4"/>
    <x v="3"/>
    <x v="0"/>
    <x v="0"/>
    <x v="0"/>
    <x v="0"/>
  </r>
  <r>
    <n v="69"/>
    <x v="3"/>
    <x v="5"/>
    <x v="0"/>
    <x v="0"/>
    <x v="3"/>
    <x v="0"/>
    <x v="0"/>
    <x v="0"/>
    <x v="0"/>
    <x v="1"/>
    <x v="4"/>
    <x v="3"/>
    <x v="7"/>
    <x v="10"/>
    <x v="7"/>
    <x v="4"/>
    <x v="0"/>
    <x v="0"/>
    <x v="0"/>
    <x v="0"/>
    <x v="0"/>
  </r>
  <r>
    <n v="69"/>
    <x v="3"/>
    <x v="6"/>
    <x v="0"/>
    <x v="0"/>
    <x v="2"/>
    <x v="0"/>
    <x v="0"/>
    <x v="0"/>
    <x v="0"/>
    <x v="1"/>
    <x v="4"/>
    <x v="3"/>
    <x v="7"/>
    <x v="8"/>
    <x v="5"/>
    <x v="4"/>
    <x v="0"/>
    <x v="0"/>
    <x v="0"/>
    <x v="0"/>
    <x v="0"/>
  </r>
  <r>
    <n v="69"/>
    <x v="3"/>
    <x v="7"/>
    <x v="0"/>
    <x v="0"/>
    <x v="1"/>
    <x v="0"/>
    <x v="0"/>
    <x v="0"/>
    <x v="0"/>
    <x v="1"/>
    <x v="4"/>
    <x v="3"/>
    <x v="7"/>
    <x v="9"/>
    <x v="14"/>
    <x v="4"/>
    <x v="0"/>
    <x v="0"/>
    <x v="0"/>
    <x v="0"/>
    <x v="0"/>
  </r>
  <r>
    <n v="69"/>
    <x v="3"/>
    <x v="8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n v="69"/>
    <x v="3"/>
    <x v="9"/>
    <x v="0"/>
    <x v="0"/>
    <x v="4"/>
    <x v="0"/>
    <x v="0"/>
    <x v="0"/>
    <x v="0"/>
    <x v="1"/>
    <x v="4"/>
    <x v="3"/>
    <x v="7"/>
    <x v="5"/>
    <x v="9"/>
    <x v="4"/>
    <x v="0"/>
    <x v="0"/>
    <x v="0"/>
    <x v="0"/>
    <x v="0"/>
  </r>
  <r>
    <n v="69"/>
    <x v="3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n v="69"/>
    <x v="3"/>
    <x v="11"/>
    <x v="0"/>
    <x v="0"/>
    <x v="0"/>
    <x v="0"/>
    <x v="0"/>
    <x v="0"/>
    <x v="0"/>
    <x v="1"/>
    <x v="4"/>
    <x v="3"/>
    <x v="7"/>
    <x v="4"/>
    <x v="8"/>
    <x v="4"/>
    <x v="0"/>
    <x v="0"/>
    <x v="0"/>
    <x v="0"/>
    <x v="0"/>
  </r>
  <r>
    <n v="69"/>
    <x v="3"/>
    <x v="12"/>
    <x v="0"/>
    <x v="0"/>
    <x v="1"/>
    <x v="0"/>
    <x v="0"/>
    <x v="0"/>
    <x v="0"/>
    <x v="1"/>
    <x v="4"/>
    <x v="3"/>
    <x v="7"/>
    <x v="9"/>
    <x v="6"/>
    <x v="4"/>
    <x v="0"/>
    <x v="0"/>
    <x v="0"/>
    <x v="0"/>
    <x v="0"/>
  </r>
  <r>
    <n v="69"/>
    <x v="3"/>
    <x v="13"/>
    <x v="0"/>
    <x v="0"/>
    <x v="1"/>
    <x v="0"/>
    <x v="0"/>
    <x v="0"/>
    <x v="0"/>
    <x v="1"/>
    <x v="4"/>
    <x v="3"/>
    <x v="7"/>
    <x v="5"/>
    <x v="3"/>
    <x v="4"/>
    <x v="0"/>
    <x v="0"/>
    <x v="0"/>
    <x v="0"/>
    <x v="0"/>
  </r>
  <r>
    <n v="69"/>
    <x v="3"/>
    <x v="14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n v="69"/>
    <x v="3"/>
    <x v="15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n v="69"/>
    <x v="3"/>
    <x v="16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n v="69"/>
    <x v="3"/>
    <x v="17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n v="69"/>
    <x v="3"/>
    <x v="18"/>
    <x v="0"/>
    <x v="0"/>
    <x v="2"/>
    <x v="0"/>
    <x v="0"/>
    <x v="0"/>
    <x v="0"/>
    <x v="1"/>
    <x v="4"/>
    <x v="3"/>
    <x v="7"/>
    <x v="8"/>
    <x v="5"/>
    <x v="4"/>
    <x v="0"/>
    <x v="0"/>
    <x v="0"/>
    <x v="0"/>
    <x v="0"/>
  </r>
  <r>
    <n v="69"/>
    <x v="3"/>
    <x v="19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n v="69"/>
    <x v="3"/>
    <x v="20"/>
    <x v="0"/>
    <x v="0"/>
    <x v="0"/>
    <x v="0"/>
    <x v="0"/>
    <x v="0"/>
    <x v="0"/>
    <x v="1"/>
    <x v="4"/>
    <x v="3"/>
    <x v="7"/>
    <x v="9"/>
    <x v="6"/>
    <x v="4"/>
    <x v="1"/>
    <x v="0"/>
    <x v="0"/>
    <x v="0"/>
    <x v="0"/>
  </r>
  <r>
    <n v="69"/>
    <x v="3"/>
    <x v="21"/>
    <x v="0"/>
    <x v="0"/>
    <x v="2"/>
    <x v="0"/>
    <x v="0"/>
    <x v="0"/>
    <x v="0"/>
    <x v="1"/>
    <x v="4"/>
    <x v="3"/>
    <x v="7"/>
    <x v="7"/>
    <x v="22"/>
    <x v="4"/>
    <x v="1"/>
    <x v="0"/>
    <x v="0"/>
    <x v="0"/>
    <x v="0"/>
  </r>
  <r>
    <n v="69"/>
    <x v="3"/>
    <x v="22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n v="69"/>
    <x v="3"/>
    <x v="23"/>
    <x v="0"/>
    <x v="0"/>
    <x v="3"/>
    <x v="0"/>
    <x v="0"/>
    <x v="0"/>
    <x v="0"/>
    <x v="1"/>
    <x v="4"/>
    <x v="3"/>
    <x v="7"/>
    <x v="4"/>
    <x v="2"/>
    <x v="4"/>
    <x v="0"/>
    <x v="0"/>
    <x v="0"/>
    <x v="0"/>
    <x v="0"/>
  </r>
  <r>
    <n v="69"/>
    <x v="3"/>
    <x v="24"/>
    <x v="0"/>
    <x v="0"/>
    <x v="4"/>
    <x v="0"/>
    <x v="0"/>
    <x v="0"/>
    <x v="0"/>
    <x v="1"/>
    <x v="4"/>
    <x v="3"/>
    <x v="7"/>
    <x v="4"/>
    <x v="22"/>
    <x v="4"/>
    <x v="0"/>
    <x v="0"/>
    <x v="0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70"/>
    <x v="0"/>
    <x v="0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n v="70"/>
    <x v="0"/>
    <x v="1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n v="70"/>
    <x v="0"/>
    <x v="2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n v="70"/>
    <x v="0"/>
    <x v="3"/>
    <x v="0"/>
    <x v="0"/>
    <x v="0"/>
    <x v="0"/>
    <x v="0"/>
    <x v="0"/>
    <x v="0"/>
    <x v="1"/>
    <x v="4"/>
    <x v="3"/>
    <x v="7"/>
    <x v="4"/>
    <x v="10"/>
    <x v="4"/>
    <x v="0"/>
    <x v="0"/>
    <x v="0"/>
    <x v="0"/>
    <x v="0"/>
  </r>
  <r>
    <n v="70"/>
    <x v="0"/>
    <x v="4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n v="70"/>
    <x v="0"/>
    <x v="5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n v="70"/>
    <x v="0"/>
    <x v="6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n v="70"/>
    <x v="0"/>
    <x v="7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n v="70"/>
    <x v="0"/>
    <x v="8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n v="70"/>
    <x v="0"/>
    <x v="9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n v="70"/>
    <x v="0"/>
    <x v="10"/>
    <x v="0"/>
    <x v="0"/>
    <x v="4"/>
    <x v="0"/>
    <x v="0"/>
    <x v="0"/>
    <x v="0"/>
    <x v="1"/>
    <x v="4"/>
    <x v="3"/>
    <x v="7"/>
    <x v="20"/>
    <x v="22"/>
    <x v="4"/>
    <x v="0"/>
    <x v="0"/>
    <x v="0"/>
    <x v="0"/>
    <x v="0"/>
  </r>
  <r>
    <n v="70"/>
    <x v="0"/>
    <x v="11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n v="70"/>
    <x v="0"/>
    <x v="12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n v="70"/>
    <x v="0"/>
    <x v="13"/>
    <x v="0"/>
    <x v="0"/>
    <x v="3"/>
    <x v="0"/>
    <x v="0"/>
    <x v="0"/>
    <x v="0"/>
    <x v="1"/>
    <x v="4"/>
    <x v="3"/>
    <x v="7"/>
    <x v="10"/>
    <x v="7"/>
    <x v="4"/>
    <x v="0"/>
    <x v="0"/>
    <x v="0"/>
    <x v="0"/>
    <x v="0"/>
  </r>
  <r>
    <n v="70"/>
    <x v="0"/>
    <x v="14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n v="70"/>
    <x v="0"/>
    <x v="15"/>
    <x v="0"/>
    <x v="0"/>
    <x v="2"/>
    <x v="0"/>
    <x v="0"/>
    <x v="0"/>
    <x v="0"/>
    <x v="1"/>
    <x v="4"/>
    <x v="3"/>
    <x v="7"/>
    <x v="8"/>
    <x v="5"/>
    <x v="4"/>
    <x v="3"/>
    <x v="0"/>
    <x v="0"/>
    <x v="0"/>
    <x v="0"/>
  </r>
  <r>
    <n v="70"/>
    <x v="0"/>
    <x v="16"/>
    <x v="0"/>
    <x v="0"/>
    <x v="3"/>
    <x v="0"/>
    <x v="0"/>
    <x v="0"/>
    <x v="0"/>
    <x v="1"/>
    <x v="4"/>
    <x v="3"/>
    <x v="7"/>
    <x v="4"/>
    <x v="8"/>
    <x v="4"/>
    <x v="3"/>
    <x v="0"/>
    <x v="0"/>
    <x v="0"/>
    <x v="0"/>
  </r>
  <r>
    <n v="70"/>
    <x v="0"/>
    <x v="17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n v="70"/>
    <x v="0"/>
    <x v="18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n v="70"/>
    <x v="0"/>
    <x v="19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n v="70"/>
    <x v="0"/>
    <x v="20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n v="70"/>
    <x v="0"/>
    <x v="21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70"/>
    <x v="0"/>
    <x v="22"/>
    <x v="0"/>
    <x v="0"/>
    <x v="2"/>
    <x v="0"/>
    <x v="0"/>
    <x v="0"/>
    <x v="0"/>
    <x v="1"/>
    <x v="4"/>
    <x v="3"/>
    <x v="7"/>
    <x v="10"/>
    <x v="13"/>
    <x v="4"/>
    <x v="0"/>
    <x v="0"/>
    <x v="0"/>
    <x v="0"/>
    <x v="0"/>
  </r>
  <r>
    <n v="70"/>
    <x v="0"/>
    <x v="23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70"/>
    <x v="0"/>
    <x v="24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n v="70"/>
    <x v="1"/>
    <x v="0"/>
    <x v="0"/>
    <x v="0"/>
    <x v="4"/>
    <x v="0"/>
    <x v="0"/>
    <x v="0"/>
    <x v="0"/>
    <x v="2"/>
    <x v="0"/>
    <x v="3"/>
    <x v="4"/>
    <x v="12"/>
    <x v="15"/>
    <x v="6"/>
    <x v="0"/>
    <x v="0"/>
    <x v="0"/>
    <x v="0"/>
    <x v="0"/>
  </r>
  <r>
    <n v="70"/>
    <x v="1"/>
    <x v="1"/>
    <x v="0"/>
    <x v="0"/>
    <x v="0"/>
    <x v="0"/>
    <x v="0"/>
    <x v="0"/>
    <x v="0"/>
    <x v="2"/>
    <x v="0"/>
    <x v="3"/>
    <x v="4"/>
    <x v="13"/>
    <x v="19"/>
    <x v="6"/>
    <x v="0"/>
    <x v="0"/>
    <x v="0"/>
    <x v="0"/>
    <x v="0"/>
  </r>
  <r>
    <n v="70"/>
    <x v="1"/>
    <x v="2"/>
    <x v="0"/>
    <x v="0"/>
    <x v="2"/>
    <x v="0"/>
    <x v="0"/>
    <x v="0"/>
    <x v="0"/>
    <x v="2"/>
    <x v="0"/>
    <x v="3"/>
    <x v="4"/>
    <x v="13"/>
    <x v="21"/>
    <x v="6"/>
    <x v="0"/>
    <x v="0"/>
    <x v="0"/>
    <x v="0"/>
    <x v="0"/>
  </r>
  <r>
    <n v="70"/>
    <x v="1"/>
    <x v="3"/>
    <x v="0"/>
    <x v="0"/>
    <x v="1"/>
    <x v="0"/>
    <x v="0"/>
    <x v="0"/>
    <x v="0"/>
    <x v="2"/>
    <x v="0"/>
    <x v="3"/>
    <x v="4"/>
    <x v="13"/>
    <x v="21"/>
    <x v="6"/>
    <x v="0"/>
    <x v="0"/>
    <x v="0"/>
    <x v="0"/>
    <x v="0"/>
  </r>
  <r>
    <n v="70"/>
    <x v="1"/>
    <x v="4"/>
    <x v="0"/>
    <x v="0"/>
    <x v="4"/>
    <x v="0"/>
    <x v="0"/>
    <x v="0"/>
    <x v="0"/>
    <x v="2"/>
    <x v="0"/>
    <x v="3"/>
    <x v="4"/>
    <x v="13"/>
    <x v="21"/>
    <x v="6"/>
    <x v="0"/>
    <x v="0"/>
    <x v="0"/>
    <x v="0"/>
    <x v="0"/>
  </r>
  <r>
    <n v="70"/>
    <x v="1"/>
    <x v="5"/>
    <x v="0"/>
    <x v="0"/>
    <x v="0"/>
    <x v="0"/>
    <x v="0"/>
    <x v="0"/>
    <x v="0"/>
    <x v="2"/>
    <x v="0"/>
    <x v="3"/>
    <x v="4"/>
    <x v="13"/>
    <x v="19"/>
    <x v="6"/>
    <x v="0"/>
    <x v="0"/>
    <x v="0"/>
    <x v="0"/>
    <x v="0"/>
  </r>
  <r>
    <n v="70"/>
    <x v="1"/>
    <x v="6"/>
    <x v="0"/>
    <x v="0"/>
    <x v="2"/>
    <x v="0"/>
    <x v="0"/>
    <x v="0"/>
    <x v="0"/>
    <x v="2"/>
    <x v="0"/>
    <x v="3"/>
    <x v="4"/>
    <x v="12"/>
    <x v="16"/>
    <x v="6"/>
    <x v="0"/>
    <x v="0"/>
    <x v="0"/>
    <x v="0"/>
    <x v="0"/>
  </r>
  <r>
    <n v="70"/>
    <x v="1"/>
    <x v="7"/>
    <x v="0"/>
    <x v="0"/>
    <x v="2"/>
    <x v="0"/>
    <x v="0"/>
    <x v="0"/>
    <x v="0"/>
    <x v="2"/>
    <x v="1"/>
    <x v="3"/>
    <x v="3"/>
    <x v="12"/>
    <x v="15"/>
    <x v="6"/>
    <x v="0"/>
    <x v="0"/>
    <x v="0"/>
    <x v="0"/>
    <x v="0"/>
  </r>
  <r>
    <n v="70"/>
    <x v="1"/>
    <x v="8"/>
    <x v="0"/>
    <x v="0"/>
    <x v="1"/>
    <x v="0"/>
    <x v="0"/>
    <x v="0"/>
    <x v="0"/>
    <x v="2"/>
    <x v="1"/>
    <x v="3"/>
    <x v="3"/>
    <x v="14"/>
    <x v="17"/>
    <x v="6"/>
    <x v="0"/>
    <x v="0"/>
    <x v="0"/>
    <x v="0"/>
    <x v="0"/>
  </r>
  <r>
    <n v="70"/>
    <x v="1"/>
    <x v="9"/>
    <x v="0"/>
    <x v="0"/>
    <x v="1"/>
    <x v="0"/>
    <x v="0"/>
    <x v="0"/>
    <x v="0"/>
    <x v="2"/>
    <x v="1"/>
    <x v="3"/>
    <x v="3"/>
    <x v="13"/>
    <x v="23"/>
    <x v="6"/>
    <x v="0"/>
    <x v="0"/>
    <x v="0"/>
    <x v="0"/>
    <x v="0"/>
  </r>
  <r>
    <n v="70"/>
    <x v="1"/>
    <x v="10"/>
    <x v="0"/>
    <x v="0"/>
    <x v="3"/>
    <x v="0"/>
    <x v="0"/>
    <x v="0"/>
    <x v="0"/>
    <x v="2"/>
    <x v="1"/>
    <x v="3"/>
    <x v="3"/>
    <x v="13"/>
    <x v="20"/>
    <x v="6"/>
    <x v="0"/>
    <x v="0"/>
    <x v="0"/>
    <x v="0"/>
    <x v="0"/>
  </r>
  <r>
    <n v="70"/>
    <x v="1"/>
    <x v="11"/>
    <x v="0"/>
    <x v="0"/>
    <x v="2"/>
    <x v="0"/>
    <x v="0"/>
    <x v="0"/>
    <x v="0"/>
    <x v="2"/>
    <x v="1"/>
    <x v="3"/>
    <x v="3"/>
    <x v="14"/>
    <x v="17"/>
    <x v="6"/>
    <x v="0"/>
    <x v="0"/>
    <x v="0"/>
    <x v="0"/>
    <x v="0"/>
  </r>
  <r>
    <n v="70"/>
    <x v="1"/>
    <x v="12"/>
    <x v="0"/>
    <x v="0"/>
    <x v="3"/>
    <x v="0"/>
    <x v="0"/>
    <x v="0"/>
    <x v="0"/>
    <x v="2"/>
    <x v="1"/>
    <x v="3"/>
    <x v="3"/>
    <x v="12"/>
    <x v="16"/>
    <x v="6"/>
    <x v="0"/>
    <x v="0"/>
    <x v="0"/>
    <x v="0"/>
    <x v="0"/>
  </r>
  <r>
    <n v="70"/>
    <x v="1"/>
    <x v="13"/>
    <x v="0"/>
    <x v="0"/>
    <x v="3"/>
    <x v="0"/>
    <x v="0"/>
    <x v="0"/>
    <x v="0"/>
    <x v="2"/>
    <x v="1"/>
    <x v="3"/>
    <x v="3"/>
    <x v="12"/>
    <x v="24"/>
    <x v="6"/>
    <x v="0"/>
    <x v="0"/>
    <x v="0"/>
    <x v="0"/>
    <x v="0"/>
  </r>
  <r>
    <n v="70"/>
    <x v="1"/>
    <x v="14"/>
    <x v="0"/>
    <x v="0"/>
    <x v="4"/>
    <x v="0"/>
    <x v="0"/>
    <x v="0"/>
    <x v="0"/>
    <x v="2"/>
    <x v="2"/>
    <x v="3"/>
    <x v="6"/>
    <x v="12"/>
    <x v="15"/>
    <x v="7"/>
    <x v="0"/>
    <x v="0"/>
    <x v="0"/>
    <x v="0"/>
    <x v="0"/>
  </r>
  <r>
    <n v="70"/>
    <x v="1"/>
    <x v="15"/>
    <x v="0"/>
    <x v="0"/>
    <x v="1"/>
    <x v="0"/>
    <x v="0"/>
    <x v="0"/>
    <x v="0"/>
    <x v="2"/>
    <x v="2"/>
    <x v="3"/>
    <x v="6"/>
    <x v="12"/>
    <x v="18"/>
    <x v="7"/>
    <x v="0"/>
    <x v="0"/>
    <x v="0"/>
    <x v="0"/>
    <x v="0"/>
  </r>
  <r>
    <n v="70"/>
    <x v="1"/>
    <x v="16"/>
    <x v="0"/>
    <x v="0"/>
    <x v="0"/>
    <x v="0"/>
    <x v="0"/>
    <x v="0"/>
    <x v="0"/>
    <x v="2"/>
    <x v="2"/>
    <x v="3"/>
    <x v="6"/>
    <x v="12"/>
    <x v="18"/>
    <x v="7"/>
    <x v="0"/>
    <x v="0"/>
    <x v="0"/>
    <x v="0"/>
    <x v="0"/>
  </r>
  <r>
    <n v="70"/>
    <x v="1"/>
    <x v="17"/>
    <x v="0"/>
    <x v="0"/>
    <x v="3"/>
    <x v="0"/>
    <x v="0"/>
    <x v="0"/>
    <x v="0"/>
    <x v="2"/>
    <x v="2"/>
    <x v="3"/>
    <x v="6"/>
    <x v="12"/>
    <x v="20"/>
    <x v="7"/>
    <x v="0"/>
    <x v="0"/>
    <x v="0"/>
    <x v="0"/>
    <x v="0"/>
  </r>
  <r>
    <n v="70"/>
    <x v="1"/>
    <x v="18"/>
    <x v="0"/>
    <x v="0"/>
    <x v="3"/>
    <x v="0"/>
    <x v="0"/>
    <x v="0"/>
    <x v="0"/>
    <x v="2"/>
    <x v="2"/>
    <x v="3"/>
    <x v="6"/>
    <x v="12"/>
    <x v="18"/>
    <x v="7"/>
    <x v="0"/>
    <x v="0"/>
    <x v="0"/>
    <x v="0"/>
    <x v="0"/>
  </r>
  <r>
    <n v="70"/>
    <x v="1"/>
    <x v="19"/>
    <x v="0"/>
    <x v="0"/>
    <x v="2"/>
    <x v="0"/>
    <x v="0"/>
    <x v="0"/>
    <x v="0"/>
    <x v="2"/>
    <x v="2"/>
    <x v="3"/>
    <x v="6"/>
    <x v="12"/>
    <x v="20"/>
    <x v="7"/>
    <x v="0"/>
    <x v="0"/>
    <x v="0"/>
    <x v="0"/>
    <x v="0"/>
  </r>
  <r>
    <n v="70"/>
    <x v="1"/>
    <x v="20"/>
    <x v="0"/>
    <x v="0"/>
    <x v="4"/>
    <x v="0"/>
    <x v="0"/>
    <x v="0"/>
    <x v="0"/>
    <x v="2"/>
    <x v="3"/>
    <x v="3"/>
    <x v="5"/>
    <x v="12"/>
    <x v="15"/>
    <x v="6"/>
    <x v="0"/>
    <x v="0"/>
    <x v="0"/>
    <x v="0"/>
    <x v="0"/>
  </r>
  <r>
    <n v="70"/>
    <x v="1"/>
    <x v="21"/>
    <x v="0"/>
    <x v="0"/>
    <x v="1"/>
    <x v="0"/>
    <x v="0"/>
    <x v="0"/>
    <x v="0"/>
    <x v="2"/>
    <x v="3"/>
    <x v="3"/>
    <x v="5"/>
    <x v="14"/>
    <x v="17"/>
    <x v="6"/>
    <x v="0"/>
    <x v="0"/>
    <x v="0"/>
    <x v="0"/>
    <x v="0"/>
  </r>
  <r>
    <n v="70"/>
    <x v="1"/>
    <x v="22"/>
    <x v="0"/>
    <x v="0"/>
    <x v="3"/>
    <x v="0"/>
    <x v="0"/>
    <x v="0"/>
    <x v="0"/>
    <x v="2"/>
    <x v="3"/>
    <x v="3"/>
    <x v="5"/>
    <x v="14"/>
    <x v="17"/>
    <x v="6"/>
    <x v="0"/>
    <x v="0"/>
    <x v="0"/>
    <x v="0"/>
    <x v="0"/>
  </r>
  <r>
    <n v="70"/>
    <x v="1"/>
    <x v="23"/>
    <x v="0"/>
    <x v="0"/>
    <x v="4"/>
    <x v="0"/>
    <x v="0"/>
    <x v="0"/>
    <x v="0"/>
    <x v="2"/>
    <x v="3"/>
    <x v="3"/>
    <x v="5"/>
    <x v="13"/>
    <x v="24"/>
    <x v="6"/>
    <x v="0"/>
    <x v="0"/>
    <x v="0"/>
    <x v="0"/>
    <x v="0"/>
  </r>
  <r>
    <n v="70"/>
    <x v="1"/>
    <x v="24"/>
    <x v="0"/>
    <x v="0"/>
    <x v="2"/>
    <x v="0"/>
    <x v="0"/>
    <x v="0"/>
    <x v="0"/>
    <x v="2"/>
    <x v="3"/>
    <x v="3"/>
    <x v="5"/>
    <x v="13"/>
    <x v="20"/>
    <x v="6"/>
    <x v="0"/>
    <x v="0"/>
    <x v="0"/>
    <x v="0"/>
    <x v="0"/>
  </r>
  <r>
    <n v="70"/>
    <x v="1"/>
    <x v="25"/>
    <x v="0"/>
    <x v="0"/>
    <x v="4"/>
    <x v="0"/>
    <x v="0"/>
    <x v="0"/>
    <x v="0"/>
    <x v="2"/>
    <x v="3"/>
    <x v="3"/>
    <x v="5"/>
    <x v="13"/>
    <x v="18"/>
    <x v="6"/>
    <x v="0"/>
    <x v="0"/>
    <x v="0"/>
    <x v="0"/>
    <x v="0"/>
  </r>
  <r>
    <n v="70"/>
    <x v="1"/>
    <x v="26"/>
    <x v="0"/>
    <x v="0"/>
    <x v="1"/>
    <x v="0"/>
    <x v="0"/>
    <x v="0"/>
    <x v="0"/>
    <x v="2"/>
    <x v="3"/>
    <x v="3"/>
    <x v="5"/>
    <x v="12"/>
    <x v="18"/>
    <x v="6"/>
    <x v="0"/>
    <x v="0"/>
    <x v="0"/>
    <x v="0"/>
    <x v="0"/>
  </r>
  <r>
    <n v="70"/>
    <x v="2"/>
    <x v="0"/>
    <x v="0"/>
    <x v="0"/>
    <x v="4"/>
    <x v="0"/>
    <x v="0"/>
    <x v="0"/>
    <x v="0"/>
    <x v="0"/>
    <x v="0"/>
    <x v="0"/>
    <x v="0"/>
    <x v="0"/>
    <x v="1"/>
    <x v="3"/>
    <x v="0"/>
    <x v="0"/>
    <x v="0"/>
    <x v="0"/>
    <x v="0"/>
  </r>
  <r>
    <n v="70"/>
    <x v="2"/>
    <x v="1"/>
    <x v="0"/>
    <x v="0"/>
    <x v="1"/>
    <x v="0"/>
    <x v="0"/>
    <x v="0"/>
    <x v="0"/>
    <x v="0"/>
    <x v="0"/>
    <x v="0"/>
    <x v="0"/>
    <x v="2"/>
    <x v="0"/>
    <x v="10"/>
    <x v="0"/>
    <x v="0"/>
    <x v="0"/>
    <x v="0"/>
    <x v="0"/>
  </r>
  <r>
    <n v="70"/>
    <x v="2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</r>
  <r>
    <n v="70"/>
    <x v="2"/>
    <x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</r>
  <r>
    <n v="70"/>
    <x v="2"/>
    <x v="4"/>
    <x v="0"/>
    <x v="0"/>
    <x v="3"/>
    <x v="0"/>
    <x v="0"/>
    <x v="0"/>
    <x v="0"/>
    <x v="0"/>
    <x v="0"/>
    <x v="0"/>
    <x v="0"/>
    <x v="3"/>
    <x v="1"/>
    <x v="10"/>
    <x v="0"/>
    <x v="0"/>
    <x v="0"/>
    <x v="0"/>
    <x v="0"/>
  </r>
  <r>
    <n v="70"/>
    <x v="2"/>
    <x v="5"/>
    <x v="0"/>
    <x v="0"/>
    <x v="3"/>
    <x v="0"/>
    <x v="0"/>
    <x v="0"/>
    <x v="0"/>
    <x v="0"/>
    <x v="0"/>
    <x v="0"/>
    <x v="0"/>
    <x v="0"/>
    <x v="0"/>
    <x v="2"/>
    <x v="0"/>
    <x v="0"/>
    <x v="0"/>
    <x v="0"/>
    <x v="0"/>
  </r>
  <r>
    <n v="70"/>
    <x v="2"/>
    <x v="6"/>
    <x v="0"/>
    <x v="0"/>
    <x v="0"/>
    <x v="0"/>
    <x v="0"/>
    <x v="0"/>
    <x v="0"/>
    <x v="0"/>
    <x v="0"/>
    <x v="0"/>
    <x v="0"/>
    <x v="18"/>
    <x v="1"/>
    <x v="10"/>
    <x v="0"/>
    <x v="0"/>
    <x v="0"/>
    <x v="0"/>
    <x v="0"/>
  </r>
  <r>
    <n v="70"/>
    <x v="2"/>
    <x v="7"/>
    <x v="0"/>
    <x v="0"/>
    <x v="4"/>
    <x v="0"/>
    <x v="0"/>
    <x v="0"/>
    <x v="0"/>
    <x v="0"/>
    <x v="1"/>
    <x v="2"/>
    <x v="11"/>
    <x v="1"/>
    <x v="1"/>
    <x v="2"/>
    <x v="0"/>
    <x v="0"/>
    <x v="0"/>
    <x v="0"/>
    <x v="0"/>
  </r>
  <r>
    <n v="70"/>
    <x v="2"/>
    <x v="8"/>
    <x v="0"/>
    <x v="0"/>
    <x v="3"/>
    <x v="0"/>
    <x v="0"/>
    <x v="0"/>
    <x v="0"/>
    <x v="0"/>
    <x v="1"/>
    <x v="2"/>
    <x v="11"/>
    <x v="0"/>
    <x v="1"/>
    <x v="3"/>
    <x v="0"/>
    <x v="0"/>
    <x v="0"/>
    <x v="0"/>
    <x v="0"/>
  </r>
  <r>
    <n v="70"/>
    <x v="2"/>
    <x v="9"/>
    <x v="0"/>
    <x v="0"/>
    <x v="2"/>
    <x v="0"/>
    <x v="0"/>
    <x v="0"/>
    <x v="0"/>
    <x v="0"/>
    <x v="1"/>
    <x v="2"/>
    <x v="11"/>
    <x v="0"/>
    <x v="0"/>
    <x v="1"/>
    <x v="0"/>
    <x v="0"/>
    <x v="0"/>
    <x v="0"/>
    <x v="0"/>
  </r>
  <r>
    <n v="70"/>
    <x v="2"/>
    <x v="10"/>
    <x v="0"/>
    <x v="0"/>
    <x v="3"/>
    <x v="0"/>
    <x v="0"/>
    <x v="0"/>
    <x v="0"/>
    <x v="0"/>
    <x v="1"/>
    <x v="2"/>
    <x v="11"/>
    <x v="0"/>
    <x v="0"/>
    <x v="2"/>
    <x v="0"/>
    <x v="0"/>
    <x v="0"/>
    <x v="0"/>
    <x v="0"/>
  </r>
  <r>
    <n v="70"/>
    <x v="2"/>
    <x v="11"/>
    <x v="0"/>
    <x v="0"/>
    <x v="3"/>
    <x v="0"/>
    <x v="0"/>
    <x v="0"/>
    <x v="0"/>
    <x v="0"/>
    <x v="1"/>
    <x v="2"/>
    <x v="11"/>
    <x v="0"/>
    <x v="1"/>
    <x v="0"/>
    <x v="0"/>
    <x v="0"/>
    <x v="0"/>
    <x v="0"/>
    <x v="0"/>
  </r>
  <r>
    <n v="70"/>
    <x v="2"/>
    <x v="12"/>
    <x v="0"/>
    <x v="0"/>
    <x v="0"/>
    <x v="0"/>
    <x v="0"/>
    <x v="0"/>
    <x v="0"/>
    <x v="0"/>
    <x v="2"/>
    <x v="1"/>
    <x v="8"/>
    <x v="1"/>
    <x v="1"/>
    <x v="2"/>
    <x v="0"/>
    <x v="0"/>
    <x v="0"/>
    <x v="0"/>
    <x v="0"/>
  </r>
  <r>
    <n v="70"/>
    <x v="2"/>
    <x v="13"/>
    <x v="0"/>
    <x v="0"/>
    <x v="1"/>
    <x v="0"/>
    <x v="0"/>
    <x v="0"/>
    <x v="0"/>
    <x v="0"/>
    <x v="2"/>
    <x v="1"/>
    <x v="8"/>
    <x v="0"/>
    <x v="1"/>
    <x v="3"/>
    <x v="0"/>
    <x v="0"/>
    <x v="0"/>
    <x v="0"/>
    <x v="0"/>
  </r>
  <r>
    <n v="70"/>
    <x v="2"/>
    <x v="14"/>
    <x v="0"/>
    <x v="0"/>
    <x v="4"/>
    <x v="0"/>
    <x v="0"/>
    <x v="0"/>
    <x v="0"/>
    <x v="0"/>
    <x v="2"/>
    <x v="1"/>
    <x v="8"/>
    <x v="0"/>
    <x v="0"/>
    <x v="2"/>
    <x v="0"/>
    <x v="0"/>
    <x v="0"/>
    <x v="0"/>
    <x v="0"/>
  </r>
  <r>
    <n v="70"/>
    <x v="2"/>
    <x v="15"/>
    <x v="0"/>
    <x v="0"/>
    <x v="2"/>
    <x v="0"/>
    <x v="0"/>
    <x v="0"/>
    <x v="0"/>
    <x v="0"/>
    <x v="2"/>
    <x v="1"/>
    <x v="8"/>
    <x v="0"/>
    <x v="0"/>
    <x v="0"/>
    <x v="0"/>
    <x v="0"/>
    <x v="0"/>
    <x v="0"/>
    <x v="0"/>
  </r>
  <r>
    <n v="70"/>
    <x v="2"/>
    <x v="16"/>
    <x v="0"/>
    <x v="0"/>
    <x v="2"/>
    <x v="0"/>
    <x v="0"/>
    <x v="0"/>
    <x v="0"/>
    <x v="0"/>
    <x v="2"/>
    <x v="1"/>
    <x v="8"/>
    <x v="0"/>
    <x v="1"/>
    <x v="3"/>
    <x v="0"/>
    <x v="0"/>
    <x v="0"/>
    <x v="0"/>
    <x v="0"/>
  </r>
  <r>
    <n v="70"/>
    <x v="2"/>
    <x v="17"/>
    <x v="0"/>
    <x v="0"/>
    <x v="0"/>
    <x v="0"/>
    <x v="0"/>
    <x v="0"/>
    <x v="0"/>
    <x v="0"/>
    <x v="2"/>
    <x v="1"/>
    <x v="8"/>
    <x v="0"/>
    <x v="0"/>
    <x v="0"/>
    <x v="0"/>
    <x v="0"/>
    <x v="0"/>
    <x v="0"/>
    <x v="0"/>
  </r>
  <r>
    <n v="70"/>
    <x v="2"/>
    <x v="18"/>
    <x v="0"/>
    <x v="0"/>
    <x v="2"/>
    <x v="0"/>
    <x v="0"/>
    <x v="0"/>
    <x v="0"/>
    <x v="0"/>
    <x v="3"/>
    <x v="0"/>
    <x v="9"/>
    <x v="1"/>
    <x v="1"/>
    <x v="2"/>
    <x v="0"/>
    <x v="0"/>
    <x v="0"/>
    <x v="0"/>
    <x v="0"/>
  </r>
  <r>
    <n v="70"/>
    <x v="2"/>
    <x v="19"/>
    <x v="0"/>
    <x v="0"/>
    <x v="4"/>
    <x v="0"/>
    <x v="0"/>
    <x v="0"/>
    <x v="0"/>
    <x v="0"/>
    <x v="3"/>
    <x v="0"/>
    <x v="9"/>
    <x v="0"/>
    <x v="1"/>
    <x v="3"/>
    <x v="0"/>
    <x v="0"/>
    <x v="0"/>
    <x v="0"/>
    <x v="0"/>
  </r>
  <r>
    <n v="70"/>
    <x v="2"/>
    <x v="20"/>
    <x v="0"/>
    <x v="0"/>
    <x v="0"/>
    <x v="0"/>
    <x v="0"/>
    <x v="0"/>
    <x v="0"/>
    <x v="0"/>
    <x v="3"/>
    <x v="0"/>
    <x v="9"/>
    <x v="0"/>
    <x v="0"/>
    <x v="2"/>
    <x v="0"/>
    <x v="0"/>
    <x v="0"/>
    <x v="0"/>
    <x v="0"/>
  </r>
  <r>
    <n v="70"/>
    <x v="2"/>
    <x v="21"/>
    <x v="0"/>
    <x v="0"/>
    <x v="0"/>
    <x v="0"/>
    <x v="0"/>
    <x v="0"/>
    <x v="0"/>
    <x v="0"/>
    <x v="3"/>
    <x v="0"/>
    <x v="9"/>
    <x v="0"/>
    <x v="1"/>
    <x v="2"/>
    <x v="0"/>
    <x v="0"/>
    <x v="0"/>
    <x v="0"/>
    <x v="0"/>
  </r>
  <r>
    <n v="70"/>
    <x v="2"/>
    <x v="22"/>
    <x v="0"/>
    <x v="0"/>
    <x v="3"/>
    <x v="0"/>
    <x v="0"/>
    <x v="0"/>
    <x v="0"/>
    <x v="0"/>
    <x v="3"/>
    <x v="0"/>
    <x v="9"/>
    <x v="0"/>
    <x v="0"/>
    <x v="2"/>
    <x v="0"/>
    <x v="0"/>
    <x v="0"/>
    <x v="0"/>
    <x v="0"/>
  </r>
  <r>
    <n v="70"/>
    <x v="3"/>
    <x v="0"/>
    <x v="0"/>
    <x v="0"/>
    <x v="0"/>
    <x v="0"/>
    <x v="0"/>
    <x v="0"/>
    <x v="0"/>
    <x v="1"/>
    <x v="4"/>
    <x v="3"/>
    <x v="7"/>
    <x v="10"/>
    <x v="13"/>
    <x v="4"/>
    <x v="0"/>
    <x v="0"/>
    <x v="0"/>
    <x v="0"/>
    <x v="0"/>
  </r>
  <r>
    <n v="70"/>
    <x v="3"/>
    <x v="1"/>
    <x v="0"/>
    <x v="0"/>
    <x v="1"/>
    <x v="0"/>
    <x v="0"/>
    <x v="0"/>
    <x v="0"/>
    <x v="1"/>
    <x v="4"/>
    <x v="3"/>
    <x v="7"/>
    <x v="6"/>
    <x v="22"/>
    <x v="4"/>
    <x v="3"/>
    <x v="0"/>
    <x v="0"/>
    <x v="0"/>
    <x v="0"/>
  </r>
  <r>
    <n v="70"/>
    <x v="3"/>
    <x v="2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n v="70"/>
    <x v="3"/>
    <x v="3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n v="70"/>
    <x v="3"/>
    <x v="4"/>
    <x v="0"/>
    <x v="0"/>
    <x v="4"/>
    <x v="0"/>
    <x v="0"/>
    <x v="0"/>
    <x v="0"/>
    <x v="1"/>
    <x v="4"/>
    <x v="3"/>
    <x v="7"/>
    <x v="4"/>
    <x v="22"/>
    <x v="4"/>
    <x v="0"/>
    <x v="0"/>
    <x v="0"/>
    <x v="0"/>
    <x v="0"/>
  </r>
  <r>
    <n v="70"/>
    <x v="3"/>
    <x v="5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n v="70"/>
    <x v="3"/>
    <x v="6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n v="70"/>
    <x v="3"/>
    <x v="7"/>
    <x v="0"/>
    <x v="0"/>
    <x v="2"/>
    <x v="0"/>
    <x v="0"/>
    <x v="0"/>
    <x v="0"/>
    <x v="1"/>
    <x v="4"/>
    <x v="3"/>
    <x v="7"/>
    <x v="4"/>
    <x v="12"/>
    <x v="4"/>
    <x v="0"/>
    <x v="0"/>
    <x v="0"/>
    <x v="0"/>
    <x v="0"/>
  </r>
  <r>
    <n v="70"/>
    <x v="3"/>
    <x v="8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n v="70"/>
    <x v="3"/>
    <x v="9"/>
    <x v="0"/>
    <x v="0"/>
    <x v="4"/>
    <x v="0"/>
    <x v="0"/>
    <x v="0"/>
    <x v="0"/>
    <x v="1"/>
    <x v="4"/>
    <x v="3"/>
    <x v="7"/>
    <x v="9"/>
    <x v="14"/>
    <x v="4"/>
    <x v="3"/>
    <x v="0"/>
    <x v="0"/>
    <x v="0"/>
    <x v="0"/>
  </r>
  <r>
    <n v="70"/>
    <x v="3"/>
    <x v="10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n v="70"/>
    <x v="3"/>
    <x v="11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n v="70"/>
    <x v="3"/>
    <x v="12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n v="70"/>
    <x v="3"/>
    <x v="13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n v="70"/>
    <x v="3"/>
    <x v="14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n v="70"/>
    <x v="3"/>
    <x v="15"/>
    <x v="0"/>
    <x v="0"/>
    <x v="1"/>
    <x v="0"/>
    <x v="0"/>
    <x v="0"/>
    <x v="0"/>
    <x v="1"/>
    <x v="4"/>
    <x v="3"/>
    <x v="7"/>
    <x v="4"/>
    <x v="2"/>
    <x v="4"/>
    <x v="0"/>
    <x v="0"/>
    <x v="0"/>
    <x v="0"/>
    <x v="0"/>
  </r>
  <r>
    <n v="70"/>
    <x v="3"/>
    <x v="16"/>
    <x v="0"/>
    <x v="0"/>
    <x v="4"/>
    <x v="0"/>
    <x v="0"/>
    <x v="0"/>
    <x v="0"/>
    <x v="1"/>
    <x v="4"/>
    <x v="3"/>
    <x v="7"/>
    <x v="5"/>
    <x v="9"/>
    <x v="4"/>
    <x v="4"/>
    <x v="0"/>
    <x v="0"/>
    <x v="0"/>
    <x v="0"/>
  </r>
  <r>
    <n v="70"/>
    <x v="3"/>
    <x v="17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n v="70"/>
    <x v="3"/>
    <x v="18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n v="70"/>
    <x v="3"/>
    <x v="19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n v="70"/>
    <x v="3"/>
    <x v="20"/>
    <x v="0"/>
    <x v="0"/>
    <x v="2"/>
    <x v="0"/>
    <x v="0"/>
    <x v="0"/>
    <x v="0"/>
    <x v="1"/>
    <x v="4"/>
    <x v="3"/>
    <x v="7"/>
    <x v="6"/>
    <x v="22"/>
    <x v="4"/>
    <x v="1"/>
    <x v="0"/>
    <x v="0"/>
    <x v="0"/>
    <x v="0"/>
  </r>
  <r>
    <n v="70"/>
    <x v="3"/>
    <x v="21"/>
    <x v="0"/>
    <x v="0"/>
    <x v="3"/>
    <x v="0"/>
    <x v="0"/>
    <x v="0"/>
    <x v="0"/>
    <x v="1"/>
    <x v="4"/>
    <x v="3"/>
    <x v="7"/>
    <x v="9"/>
    <x v="6"/>
    <x v="4"/>
    <x v="1"/>
    <x v="0"/>
    <x v="0"/>
    <x v="0"/>
    <x v="0"/>
  </r>
  <r>
    <n v="70"/>
    <x v="3"/>
    <x v="22"/>
    <x v="0"/>
    <x v="0"/>
    <x v="3"/>
    <x v="0"/>
    <x v="0"/>
    <x v="0"/>
    <x v="0"/>
    <x v="1"/>
    <x v="4"/>
    <x v="3"/>
    <x v="7"/>
    <x v="5"/>
    <x v="3"/>
    <x v="4"/>
    <x v="3"/>
    <x v="0"/>
    <x v="0"/>
    <x v="0"/>
    <x v="0"/>
  </r>
  <r>
    <n v="70"/>
    <x v="3"/>
    <x v="23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n v="70"/>
    <x v="3"/>
    <x v="24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n v="70"/>
    <x v="3"/>
    <x v="25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71"/>
    <x v="0"/>
    <x v="0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n v="71"/>
    <x v="0"/>
    <x v="1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n v="71"/>
    <x v="0"/>
    <x v="2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n v="71"/>
    <x v="0"/>
    <x v="3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n v="71"/>
    <x v="0"/>
    <x v="4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n v="71"/>
    <x v="0"/>
    <x v="5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n v="71"/>
    <x v="0"/>
    <x v="6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n v="71"/>
    <x v="0"/>
    <x v="7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n v="71"/>
    <x v="0"/>
    <x v="8"/>
    <x v="0"/>
    <x v="0"/>
    <x v="0"/>
    <x v="0"/>
    <x v="0"/>
    <x v="0"/>
    <x v="0"/>
    <x v="1"/>
    <x v="4"/>
    <x v="3"/>
    <x v="7"/>
    <x v="4"/>
    <x v="12"/>
    <x v="4"/>
    <x v="0"/>
    <x v="0"/>
    <x v="0"/>
    <x v="0"/>
    <x v="0"/>
  </r>
  <r>
    <n v="71"/>
    <x v="0"/>
    <x v="9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n v="71"/>
    <x v="0"/>
    <x v="10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n v="71"/>
    <x v="0"/>
    <x v="11"/>
    <x v="0"/>
    <x v="0"/>
    <x v="4"/>
    <x v="0"/>
    <x v="0"/>
    <x v="0"/>
    <x v="0"/>
    <x v="1"/>
    <x v="4"/>
    <x v="3"/>
    <x v="7"/>
    <x v="8"/>
    <x v="11"/>
    <x v="4"/>
    <x v="3"/>
    <x v="0"/>
    <x v="0"/>
    <x v="0"/>
    <x v="0"/>
  </r>
  <r>
    <n v="71"/>
    <x v="0"/>
    <x v="12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n v="71"/>
    <x v="0"/>
    <x v="13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n v="71"/>
    <x v="0"/>
    <x v="14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n v="71"/>
    <x v="0"/>
    <x v="15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n v="71"/>
    <x v="0"/>
    <x v="16"/>
    <x v="0"/>
    <x v="0"/>
    <x v="4"/>
    <x v="0"/>
    <x v="0"/>
    <x v="0"/>
    <x v="0"/>
    <x v="1"/>
    <x v="4"/>
    <x v="3"/>
    <x v="7"/>
    <x v="6"/>
    <x v="22"/>
    <x v="4"/>
    <x v="1"/>
    <x v="0"/>
    <x v="0"/>
    <x v="0"/>
    <x v="0"/>
  </r>
  <r>
    <n v="71"/>
    <x v="0"/>
    <x v="17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n v="71"/>
    <x v="0"/>
    <x v="18"/>
    <x v="0"/>
    <x v="0"/>
    <x v="0"/>
    <x v="0"/>
    <x v="0"/>
    <x v="0"/>
    <x v="0"/>
    <x v="1"/>
    <x v="4"/>
    <x v="3"/>
    <x v="7"/>
    <x v="10"/>
    <x v="7"/>
    <x v="4"/>
    <x v="0"/>
    <x v="0"/>
    <x v="0"/>
    <x v="0"/>
    <x v="0"/>
  </r>
  <r>
    <n v="71"/>
    <x v="0"/>
    <x v="19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n v="71"/>
    <x v="0"/>
    <x v="20"/>
    <x v="0"/>
    <x v="0"/>
    <x v="1"/>
    <x v="0"/>
    <x v="0"/>
    <x v="0"/>
    <x v="0"/>
    <x v="1"/>
    <x v="4"/>
    <x v="3"/>
    <x v="7"/>
    <x v="7"/>
    <x v="22"/>
    <x v="4"/>
    <x v="1"/>
    <x v="0"/>
    <x v="0"/>
    <x v="0"/>
    <x v="0"/>
  </r>
  <r>
    <n v="71"/>
    <x v="0"/>
    <x v="21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n v="71"/>
    <x v="0"/>
    <x v="22"/>
    <x v="0"/>
    <x v="0"/>
    <x v="1"/>
    <x v="0"/>
    <x v="0"/>
    <x v="0"/>
    <x v="0"/>
    <x v="1"/>
    <x v="4"/>
    <x v="3"/>
    <x v="7"/>
    <x v="5"/>
    <x v="3"/>
    <x v="4"/>
    <x v="1"/>
    <x v="0"/>
    <x v="0"/>
    <x v="0"/>
    <x v="0"/>
  </r>
  <r>
    <n v="71"/>
    <x v="0"/>
    <x v="23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n v="71"/>
    <x v="0"/>
    <x v="24"/>
    <x v="0"/>
    <x v="0"/>
    <x v="3"/>
    <x v="0"/>
    <x v="0"/>
    <x v="0"/>
    <x v="0"/>
    <x v="1"/>
    <x v="4"/>
    <x v="3"/>
    <x v="7"/>
    <x v="10"/>
    <x v="7"/>
    <x v="4"/>
    <x v="0"/>
    <x v="0"/>
    <x v="0"/>
    <x v="0"/>
    <x v="0"/>
  </r>
  <r>
    <n v="71"/>
    <x v="1"/>
    <x v="0"/>
    <x v="0"/>
    <x v="0"/>
    <x v="2"/>
    <x v="0"/>
    <x v="0"/>
    <x v="0"/>
    <x v="0"/>
    <x v="0"/>
    <x v="0"/>
    <x v="0"/>
    <x v="12"/>
    <x v="0"/>
    <x v="1"/>
    <x v="3"/>
    <x v="0"/>
    <x v="0"/>
    <x v="0"/>
    <x v="0"/>
    <x v="0"/>
  </r>
  <r>
    <n v="71"/>
    <x v="1"/>
    <x v="1"/>
    <x v="0"/>
    <x v="0"/>
    <x v="0"/>
    <x v="0"/>
    <x v="0"/>
    <x v="0"/>
    <x v="0"/>
    <x v="0"/>
    <x v="0"/>
    <x v="0"/>
    <x v="12"/>
    <x v="0"/>
    <x v="1"/>
    <x v="0"/>
    <x v="0"/>
    <x v="0"/>
    <x v="0"/>
    <x v="0"/>
    <x v="0"/>
  </r>
  <r>
    <n v="71"/>
    <x v="1"/>
    <x v="2"/>
    <x v="0"/>
    <x v="0"/>
    <x v="2"/>
    <x v="0"/>
    <x v="0"/>
    <x v="0"/>
    <x v="0"/>
    <x v="0"/>
    <x v="0"/>
    <x v="0"/>
    <x v="12"/>
    <x v="0"/>
    <x v="0"/>
    <x v="1"/>
    <x v="0"/>
    <x v="0"/>
    <x v="0"/>
    <x v="0"/>
    <x v="0"/>
  </r>
  <r>
    <n v="71"/>
    <x v="1"/>
    <x v="3"/>
    <x v="0"/>
    <x v="0"/>
    <x v="3"/>
    <x v="0"/>
    <x v="0"/>
    <x v="0"/>
    <x v="0"/>
    <x v="0"/>
    <x v="0"/>
    <x v="0"/>
    <x v="12"/>
    <x v="0"/>
    <x v="0"/>
    <x v="2"/>
    <x v="0"/>
    <x v="0"/>
    <x v="0"/>
    <x v="0"/>
    <x v="0"/>
  </r>
  <r>
    <n v="71"/>
    <x v="1"/>
    <x v="4"/>
    <x v="0"/>
    <x v="0"/>
    <x v="0"/>
    <x v="0"/>
    <x v="0"/>
    <x v="0"/>
    <x v="0"/>
    <x v="0"/>
    <x v="0"/>
    <x v="0"/>
    <x v="12"/>
    <x v="18"/>
    <x v="1"/>
    <x v="10"/>
    <x v="0"/>
    <x v="0"/>
    <x v="0"/>
    <x v="0"/>
    <x v="0"/>
  </r>
  <r>
    <n v="71"/>
    <x v="1"/>
    <x v="5"/>
    <x v="0"/>
    <x v="0"/>
    <x v="0"/>
    <x v="0"/>
    <x v="0"/>
    <x v="0"/>
    <x v="0"/>
    <x v="0"/>
    <x v="1"/>
    <x v="2"/>
    <x v="1"/>
    <x v="1"/>
    <x v="1"/>
    <x v="2"/>
    <x v="0"/>
    <x v="0"/>
    <x v="0"/>
    <x v="0"/>
    <x v="0"/>
  </r>
  <r>
    <n v="71"/>
    <x v="1"/>
    <x v="6"/>
    <x v="0"/>
    <x v="0"/>
    <x v="4"/>
    <x v="0"/>
    <x v="0"/>
    <x v="0"/>
    <x v="0"/>
    <x v="0"/>
    <x v="1"/>
    <x v="2"/>
    <x v="1"/>
    <x v="0"/>
    <x v="0"/>
    <x v="2"/>
    <x v="0"/>
    <x v="0"/>
    <x v="0"/>
    <x v="0"/>
    <x v="0"/>
  </r>
  <r>
    <n v="71"/>
    <x v="1"/>
    <x v="7"/>
    <x v="0"/>
    <x v="0"/>
    <x v="1"/>
    <x v="0"/>
    <x v="0"/>
    <x v="0"/>
    <x v="0"/>
    <x v="0"/>
    <x v="1"/>
    <x v="2"/>
    <x v="1"/>
    <x v="0"/>
    <x v="0"/>
    <x v="9"/>
    <x v="0"/>
    <x v="0"/>
    <x v="0"/>
    <x v="0"/>
    <x v="0"/>
  </r>
  <r>
    <n v="71"/>
    <x v="1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  <x v="0"/>
  </r>
  <r>
    <n v="71"/>
    <x v="1"/>
    <x v="9"/>
    <x v="0"/>
    <x v="0"/>
    <x v="1"/>
    <x v="0"/>
    <x v="0"/>
    <x v="0"/>
    <x v="0"/>
    <x v="0"/>
    <x v="1"/>
    <x v="2"/>
    <x v="1"/>
    <x v="0"/>
    <x v="0"/>
    <x v="1"/>
    <x v="0"/>
    <x v="0"/>
    <x v="0"/>
    <x v="0"/>
    <x v="0"/>
  </r>
  <r>
    <n v="71"/>
    <x v="1"/>
    <x v="10"/>
    <x v="0"/>
    <x v="0"/>
    <x v="2"/>
    <x v="0"/>
    <x v="0"/>
    <x v="0"/>
    <x v="0"/>
    <x v="0"/>
    <x v="1"/>
    <x v="2"/>
    <x v="1"/>
    <x v="16"/>
    <x v="0"/>
    <x v="10"/>
    <x v="0"/>
    <x v="0"/>
    <x v="1"/>
    <x v="0"/>
    <x v="0"/>
  </r>
  <r>
    <n v="71"/>
    <x v="1"/>
    <x v="11"/>
    <x v="0"/>
    <x v="0"/>
    <x v="0"/>
    <x v="0"/>
    <x v="0"/>
    <x v="0"/>
    <x v="0"/>
    <x v="0"/>
    <x v="2"/>
    <x v="0"/>
    <x v="9"/>
    <x v="1"/>
    <x v="1"/>
    <x v="2"/>
    <x v="0"/>
    <x v="0"/>
    <x v="1"/>
    <x v="0"/>
    <x v="0"/>
  </r>
  <r>
    <n v="71"/>
    <x v="1"/>
    <x v="12"/>
    <x v="0"/>
    <x v="0"/>
    <x v="0"/>
    <x v="0"/>
    <x v="0"/>
    <x v="0"/>
    <x v="0"/>
    <x v="0"/>
    <x v="2"/>
    <x v="0"/>
    <x v="9"/>
    <x v="0"/>
    <x v="0"/>
    <x v="2"/>
    <x v="0"/>
    <x v="0"/>
    <x v="1"/>
    <x v="0"/>
    <x v="0"/>
  </r>
  <r>
    <n v="71"/>
    <x v="1"/>
    <x v="13"/>
    <x v="0"/>
    <x v="0"/>
    <x v="1"/>
    <x v="0"/>
    <x v="0"/>
    <x v="0"/>
    <x v="0"/>
    <x v="0"/>
    <x v="2"/>
    <x v="0"/>
    <x v="9"/>
    <x v="0"/>
    <x v="0"/>
    <x v="3"/>
    <x v="0"/>
    <x v="0"/>
    <x v="1"/>
    <x v="0"/>
    <x v="0"/>
  </r>
  <r>
    <n v="71"/>
    <x v="1"/>
    <x v="14"/>
    <x v="0"/>
    <x v="0"/>
    <x v="4"/>
    <x v="0"/>
    <x v="0"/>
    <x v="0"/>
    <x v="0"/>
    <x v="0"/>
    <x v="2"/>
    <x v="0"/>
    <x v="9"/>
    <x v="0"/>
    <x v="0"/>
    <x v="2"/>
    <x v="0"/>
    <x v="0"/>
    <x v="1"/>
    <x v="0"/>
    <x v="0"/>
  </r>
  <r>
    <n v="71"/>
    <x v="1"/>
    <x v="15"/>
    <x v="0"/>
    <x v="0"/>
    <x v="3"/>
    <x v="0"/>
    <x v="0"/>
    <x v="0"/>
    <x v="0"/>
    <x v="0"/>
    <x v="2"/>
    <x v="0"/>
    <x v="9"/>
    <x v="18"/>
    <x v="1"/>
    <x v="10"/>
    <x v="0"/>
    <x v="0"/>
    <x v="0"/>
    <x v="0"/>
    <x v="0"/>
  </r>
  <r>
    <n v="71"/>
    <x v="1"/>
    <x v="16"/>
    <x v="0"/>
    <x v="0"/>
    <x v="1"/>
    <x v="0"/>
    <x v="0"/>
    <x v="0"/>
    <x v="0"/>
    <x v="0"/>
    <x v="3"/>
    <x v="0"/>
    <x v="0"/>
    <x v="1"/>
    <x v="1"/>
    <x v="2"/>
    <x v="0"/>
    <x v="0"/>
    <x v="0"/>
    <x v="0"/>
    <x v="0"/>
  </r>
  <r>
    <n v="71"/>
    <x v="1"/>
    <x v="17"/>
    <x v="0"/>
    <x v="0"/>
    <x v="0"/>
    <x v="0"/>
    <x v="0"/>
    <x v="0"/>
    <x v="0"/>
    <x v="0"/>
    <x v="3"/>
    <x v="0"/>
    <x v="0"/>
    <x v="0"/>
    <x v="0"/>
    <x v="2"/>
    <x v="0"/>
    <x v="0"/>
    <x v="0"/>
    <x v="0"/>
    <x v="0"/>
  </r>
  <r>
    <n v="71"/>
    <x v="1"/>
    <x v="18"/>
    <x v="0"/>
    <x v="0"/>
    <x v="1"/>
    <x v="0"/>
    <x v="0"/>
    <x v="0"/>
    <x v="0"/>
    <x v="0"/>
    <x v="3"/>
    <x v="0"/>
    <x v="0"/>
    <x v="0"/>
    <x v="0"/>
    <x v="0"/>
    <x v="0"/>
    <x v="0"/>
    <x v="0"/>
    <x v="0"/>
    <x v="0"/>
  </r>
  <r>
    <n v="71"/>
    <x v="1"/>
    <x v="19"/>
    <x v="0"/>
    <x v="0"/>
    <x v="2"/>
    <x v="0"/>
    <x v="0"/>
    <x v="0"/>
    <x v="0"/>
    <x v="0"/>
    <x v="3"/>
    <x v="0"/>
    <x v="0"/>
    <x v="0"/>
    <x v="1"/>
    <x v="1"/>
    <x v="0"/>
    <x v="0"/>
    <x v="0"/>
    <x v="0"/>
    <x v="0"/>
  </r>
  <r>
    <n v="71"/>
    <x v="1"/>
    <x v="20"/>
    <x v="0"/>
    <x v="0"/>
    <x v="0"/>
    <x v="0"/>
    <x v="0"/>
    <x v="0"/>
    <x v="0"/>
    <x v="0"/>
    <x v="3"/>
    <x v="0"/>
    <x v="0"/>
    <x v="0"/>
    <x v="0"/>
    <x v="2"/>
    <x v="0"/>
    <x v="0"/>
    <x v="0"/>
    <x v="0"/>
    <x v="0"/>
  </r>
  <r>
    <n v="71"/>
    <x v="1"/>
    <x v="21"/>
    <x v="0"/>
    <x v="0"/>
    <x v="2"/>
    <x v="0"/>
    <x v="0"/>
    <x v="0"/>
    <x v="0"/>
    <x v="0"/>
    <x v="3"/>
    <x v="0"/>
    <x v="0"/>
    <x v="0"/>
    <x v="0"/>
    <x v="0"/>
    <x v="0"/>
    <x v="0"/>
    <x v="0"/>
    <x v="0"/>
    <x v="0"/>
  </r>
  <r>
    <n v="71"/>
    <x v="1"/>
    <x v="22"/>
    <x v="0"/>
    <x v="0"/>
    <x v="4"/>
    <x v="0"/>
    <x v="0"/>
    <x v="0"/>
    <x v="0"/>
    <x v="0"/>
    <x v="3"/>
    <x v="0"/>
    <x v="0"/>
    <x v="0"/>
    <x v="0"/>
    <x v="0"/>
    <x v="0"/>
    <x v="0"/>
    <x v="0"/>
    <x v="0"/>
    <x v="0"/>
  </r>
  <r>
    <n v="71"/>
    <x v="2"/>
    <x v="0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n v="71"/>
    <x v="2"/>
    <x v="1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n v="71"/>
    <x v="2"/>
    <x v="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n v="71"/>
    <x v="2"/>
    <x v="3"/>
    <x v="0"/>
    <x v="0"/>
    <x v="2"/>
    <x v="0"/>
    <x v="0"/>
    <x v="0"/>
    <x v="0"/>
    <x v="1"/>
    <x v="4"/>
    <x v="3"/>
    <x v="7"/>
    <x v="8"/>
    <x v="11"/>
    <x v="4"/>
    <x v="3"/>
    <x v="0"/>
    <x v="0"/>
    <x v="0"/>
    <x v="0"/>
  </r>
  <r>
    <n v="71"/>
    <x v="2"/>
    <x v="4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n v="71"/>
    <x v="2"/>
    <x v="5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n v="71"/>
    <x v="2"/>
    <x v="6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n v="71"/>
    <x v="2"/>
    <x v="7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n v="71"/>
    <x v="2"/>
    <x v="8"/>
    <x v="0"/>
    <x v="0"/>
    <x v="3"/>
    <x v="0"/>
    <x v="0"/>
    <x v="0"/>
    <x v="0"/>
    <x v="1"/>
    <x v="4"/>
    <x v="3"/>
    <x v="7"/>
    <x v="10"/>
    <x v="13"/>
    <x v="4"/>
    <x v="1"/>
    <x v="0"/>
    <x v="0"/>
    <x v="0"/>
    <x v="0"/>
  </r>
  <r>
    <n v="71"/>
    <x v="2"/>
    <x v="9"/>
    <x v="0"/>
    <x v="0"/>
    <x v="0"/>
    <x v="0"/>
    <x v="0"/>
    <x v="0"/>
    <x v="0"/>
    <x v="1"/>
    <x v="4"/>
    <x v="3"/>
    <x v="7"/>
    <x v="13"/>
    <x v="22"/>
    <x v="4"/>
    <x v="0"/>
    <x v="0"/>
    <x v="0"/>
    <x v="0"/>
    <x v="0"/>
  </r>
  <r>
    <n v="71"/>
    <x v="2"/>
    <x v="10"/>
    <x v="0"/>
    <x v="0"/>
    <x v="0"/>
    <x v="0"/>
    <x v="0"/>
    <x v="0"/>
    <x v="0"/>
    <x v="1"/>
    <x v="4"/>
    <x v="3"/>
    <x v="7"/>
    <x v="9"/>
    <x v="6"/>
    <x v="4"/>
    <x v="1"/>
    <x v="0"/>
    <x v="0"/>
    <x v="0"/>
    <x v="0"/>
  </r>
  <r>
    <n v="71"/>
    <x v="2"/>
    <x v="11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n v="71"/>
    <x v="2"/>
    <x v="12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n v="71"/>
    <x v="2"/>
    <x v="13"/>
    <x v="0"/>
    <x v="0"/>
    <x v="4"/>
    <x v="0"/>
    <x v="0"/>
    <x v="0"/>
    <x v="0"/>
    <x v="1"/>
    <x v="4"/>
    <x v="3"/>
    <x v="7"/>
    <x v="9"/>
    <x v="6"/>
    <x v="4"/>
    <x v="0"/>
    <x v="0"/>
    <x v="0"/>
    <x v="0"/>
    <x v="0"/>
  </r>
  <r>
    <n v="71"/>
    <x v="2"/>
    <x v="14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n v="71"/>
    <x v="2"/>
    <x v="15"/>
    <x v="0"/>
    <x v="0"/>
    <x v="4"/>
    <x v="0"/>
    <x v="0"/>
    <x v="0"/>
    <x v="0"/>
    <x v="1"/>
    <x v="4"/>
    <x v="3"/>
    <x v="7"/>
    <x v="8"/>
    <x v="11"/>
    <x v="5"/>
    <x v="0"/>
    <x v="0"/>
    <x v="0"/>
    <x v="0"/>
    <x v="0"/>
  </r>
  <r>
    <n v="71"/>
    <x v="2"/>
    <x v="16"/>
    <x v="0"/>
    <x v="0"/>
    <x v="1"/>
    <x v="0"/>
    <x v="0"/>
    <x v="0"/>
    <x v="0"/>
    <x v="1"/>
    <x v="4"/>
    <x v="3"/>
    <x v="7"/>
    <x v="6"/>
    <x v="22"/>
    <x v="4"/>
    <x v="1"/>
    <x v="0"/>
    <x v="0"/>
    <x v="0"/>
    <x v="0"/>
  </r>
  <r>
    <n v="71"/>
    <x v="2"/>
    <x v="17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n v="71"/>
    <x v="2"/>
    <x v="18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n v="71"/>
    <x v="2"/>
    <x v="19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n v="71"/>
    <x v="2"/>
    <x v="20"/>
    <x v="0"/>
    <x v="0"/>
    <x v="0"/>
    <x v="0"/>
    <x v="0"/>
    <x v="0"/>
    <x v="0"/>
    <x v="1"/>
    <x v="4"/>
    <x v="3"/>
    <x v="7"/>
    <x v="8"/>
    <x v="5"/>
    <x v="5"/>
    <x v="0"/>
    <x v="0"/>
    <x v="0"/>
    <x v="0"/>
    <x v="0"/>
  </r>
  <r>
    <n v="71"/>
    <x v="2"/>
    <x v="21"/>
    <x v="0"/>
    <x v="0"/>
    <x v="4"/>
    <x v="0"/>
    <x v="0"/>
    <x v="0"/>
    <x v="0"/>
    <x v="1"/>
    <x v="4"/>
    <x v="3"/>
    <x v="7"/>
    <x v="8"/>
    <x v="11"/>
    <x v="4"/>
    <x v="1"/>
    <x v="0"/>
    <x v="0"/>
    <x v="0"/>
    <x v="0"/>
  </r>
  <r>
    <n v="71"/>
    <x v="2"/>
    <x v="22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n v="71"/>
    <x v="2"/>
    <x v="23"/>
    <x v="0"/>
    <x v="0"/>
    <x v="0"/>
    <x v="0"/>
    <x v="0"/>
    <x v="0"/>
    <x v="0"/>
    <x v="1"/>
    <x v="4"/>
    <x v="3"/>
    <x v="7"/>
    <x v="5"/>
    <x v="9"/>
    <x v="4"/>
    <x v="0"/>
    <x v="0"/>
    <x v="0"/>
    <x v="0"/>
    <x v="0"/>
  </r>
  <r>
    <n v="71"/>
    <x v="2"/>
    <x v="24"/>
    <x v="0"/>
    <x v="0"/>
    <x v="0"/>
    <x v="0"/>
    <x v="0"/>
    <x v="0"/>
    <x v="0"/>
    <x v="1"/>
    <x v="4"/>
    <x v="3"/>
    <x v="7"/>
    <x v="8"/>
    <x v="11"/>
    <x v="4"/>
    <x v="0"/>
    <x v="0"/>
    <x v="0"/>
    <x v="0"/>
    <x v="0"/>
  </r>
  <r>
    <n v="71"/>
    <x v="2"/>
    <x v="25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n v="71"/>
    <x v="3"/>
    <x v="0"/>
    <x v="0"/>
    <x v="0"/>
    <x v="0"/>
    <x v="0"/>
    <x v="0"/>
    <x v="0"/>
    <x v="0"/>
    <x v="2"/>
    <x v="0"/>
    <x v="3"/>
    <x v="3"/>
    <x v="12"/>
    <x v="15"/>
    <x v="6"/>
    <x v="0"/>
    <x v="0"/>
    <x v="0"/>
    <x v="0"/>
    <x v="0"/>
  </r>
  <r>
    <n v="71"/>
    <x v="3"/>
    <x v="1"/>
    <x v="0"/>
    <x v="0"/>
    <x v="2"/>
    <x v="0"/>
    <x v="0"/>
    <x v="0"/>
    <x v="0"/>
    <x v="2"/>
    <x v="0"/>
    <x v="3"/>
    <x v="3"/>
    <x v="13"/>
    <x v="19"/>
    <x v="6"/>
    <x v="0"/>
    <x v="0"/>
    <x v="0"/>
    <x v="0"/>
    <x v="0"/>
  </r>
  <r>
    <n v="71"/>
    <x v="3"/>
    <x v="2"/>
    <x v="0"/>
    <x v="0"/>
    <x v="3"/>
    <x v="0"/>
    <x v="0"/>
    <x v="0"/>
    <x v="0"/>
    <x v="2"/>
    <x v="0"/>
    <x v="3"/>
    <x v="3"/>
    <x v="13"/>
    <x v="20"/>
    <x v="6"/>
    <x v="0"/>
    <x v="0"/>
    <x v="0"/>
    <x v="0"/>
    <x v="0"/>
  </r>
  <r>
    <n v="71"/>
    <x v="3"/>
    <x v="3"/>
    <x v="0"/>
    <x v="0"/>
    <x v="4"/>
    <x v="0"/>
    <x v="0"/>
    <x v="0"/>
    <x v="0"/>
    <x v="2"/>
    <x v="0"/>
    <x v="3"/>
    <x v="3"/>
    <x v="13"/>
    <x v="23"/>
    <x v="6"/>
    <x v="0"/>
    <x v="0"/>
    <x v="0"/>
    <x v="0"/>
    <x v="0"/>
  </r>
  <r>
    <n v="71"/>
    <x v="3"/>
    <x v="4"/>
    <x v="0"/>
    <x v="0"/>
    <x v="2"/>
    <x v="0"/>
    <x v="0"/>
    <x v="0"/>
    <x v="0"/>
    <x v="2"/>
    <x v="0"/>
    <x v="3"/>
    <x v="3"/>
    <x v="14"/>
    <x v="17"/>
    <x v="6"/>
    <x v="0"/>
    <x v="0"/>
    <x v="0"/>
    <x v="0"/>
    <x v="0"/>
  </r>
  <r>
    <n v="71"/>
    <x v="3"/>
    <x v="5"/>
    <x v="0"/>
    <x v="0"/>
    <x v="3"/>
    <x v="0"/>
    <x v="0"/>
    <x v="0"/>
    <x v="0"/>
    <x v="2"/>
    <x v="0"/>
    <x v="3"/>
    <x v="3"/>
    <x v="12"/>
    <x v="23"/>
    <x v="6"/>
    <x v="0"/>
    <x v="0"/>
    <x v="0"/>
    <x v="0"/>
    <x v="0"/>
  </r>
  <r>
    <n v="71"/>
    <x v="3"/>
    <x v="6"/>
    <x v="0"/>
    <x v="0"/>
    <x v="4"/>
    <x v="0"/>
    <x v="0"/>
    <x v="0"/>
    <x v="0"/>
    <x v="2"/>
    <x v="1"/>
    <x v="3"/>
    <x v="5"/>
    <x v="12"/>
    <x v="15"/>
    <x v="7"/>
    <x v="0"/>
    <x v="0"/>
    <x v="0"/>
    <x v="0"/>
    <x v="0"/>
  </r>
  <r>
    <n v="71"/>
    <x v="3"/>
    <x v="7"/>
    <x v="0"/>
    <x v="0"/>
    <x v="4"/>
    <x v="0"/>
    <x v="0"/>
    <x v="0"/>
    <x v="0"/>
    <x v="2"/>
    <x v="1"/>
    <x v="3"/>
    <x v="5"/>
    <x v="12"/>
    <x v="21"/>
    <x v="7"/>
    <x v="0"/>
    <x v="0"/>
    <x v="0"/>
    <x v="0"/>
    <x v="0"/>
  </r>
  <r>
    <n v="71"/>
    <x v="3"/>
    <x v="8"/>
    <x v="0"/>
    <x v="0"/>
    <x v="1"/>
    <x v="0"/>
    <x v="0"/>
    <x v="0"/>
    <x v="0"/>
    <x v="2"/>
    <x v="1"/>
    <x v="3"/>
    <x v="5"/>
    <x v="12"/>
    <x v="18"/>
    <x v="7"/>
    <x v="0"/>
    <x v="0"/>
    <x v="0"/>
    <x v="0"/>
    <x v="0"/>
  </r>
  <r>
    <n v="71"/>
    <x v="3"/>
    <x v="9"/>
    <x v="0"/>
    <x v="0"/>
    <x v="3"/>
    <x v="0"/>
    <x v="0"/>
    <x v="0"/>
    <x v="0"/>
    <x v="2"/>
    <x v="1"/>
    <x v="3"/>
    <x v="5"/>
    <x v="12"/>
    <x v="16"/>
    <x v="7"/>
    <x v="0"/>
    <x v="0"/>
    <x v="0"/>
    <x v="0"/>
    <x v="0"/>
  </r>
  <r>
    <n v="71"/>
    <x v="3"/>
    <x v="10"/>
    <x v="0"/>
    <x v="0"/>
    <x v="0"/>
    <x v="0"/>
    <x v="0"/>
    <x v="0"/>
    <x v="0"/>
    <x v="2"/>
    <x v="1"/>
    <x v="3"/>
    <x v="5"/>
    <x v="12"/>
    <x v="16"/>
    <x v="7"/>
    <x v="0"/>
    <x v="0"/>
    <x v="0"/>
    <x v="0"/>
    <x v="0"/>
  </r>
  <r>
    <n v="71"/>
    <x v="3"/>
    <x v="11"/>
    <x v="0"/>
    <x v="0"/>
    <x v="0"/>
    <x v="0"/>
    <x v="0"/>
    <x v="0"/>
    <x v="0"/>
    <x v="2"/>
    <x v="1"/>
    <x v="3"/>
    <x v="5"/>
    <x v="12"/>
    <x v="15"/>
    <x v="7"/>
    <x v="0"/>
    <x v="0"/>
    <x v="0"/>
    <x v="0"/>
    <x v="0"/>
  </r>
  <r>
    <n v="71"/>
    <x v="3"/>
    <x v="12"/>
    <x v="0"/>
    <x v="0"/>
    <x v="3"/>
    <x v="0"/>
    <x v="0"/>
    <x v="0"/>
    <x v="0"/>
    <x v="2"/>
    <x v="1"/>
    <x v="3"/>
    <x v="5"/>
    <x v="13"/>
    <x v="21"/>
    <x v="7"/>
    <x v="0"/>
    <x v="0"/>
    <x v="0"/>
    <x v="0"/>
    <x v="0"/>
  </r>
  <r>
    <n v="71"/>
    <x v="3"/>
    <x v="13"/>
    <x v="0"/>
    <x v="0"/>
    <x v="3"/>
    <x v="0"/>
    <x v="0"/>
    <x v="0"/>
    <x v="0"/>
    <x v="2"/>
    <x v="2"/>
    <x v="3"/>
    <x v="6"/>
    <x v="12"/>
    <x v="15"/>
    <x v="6"/>
    <x v="0"/>
    <x v="0"/>
    <x v="0"/>
    <x v="0"/>
    <x v="0"/>
  </r>
  <r>
    <n v="71"/>
    <x v="3"/>
    <x v="14"/>
    <x v="0"/>
    <x v="0"/>
    <x v="2"/>
    <x v="0"/>
    <x v="0"/>
    <x v="0"/>
    <x v="0"/>
    <x v="2"/>
    <x v="2"/>
    <x v="3"/>
    <x v="6"/>
    <x v="13"/>
    <x v="20"/>
    <x v="6"/>
    <x v="0"/>
    <x v="0"/>
    <x v="0"/>
    <x v="0"/>
    <x v="0"/>
  </r>
  <r>
    <n v="71"/>
    <x v="3"/>
    <x v="15"/>
    <x v="0"/>
    <x v="0"/>
    <x v="0"/>
    <x v="0"/>
    <x v="0"/>
    <x v="0"/>
    <x v="0"/>
    <x v="2"/>
    <x v="2"/>
    <x v="3"/>
    <x v="6"/>
    <x v="12"/>
    <x v="19"/>
    <x v="6"/>
    <x v="0"/>
    <x v="0"/>
    <x v="0"/>
    <x v="0"/>
    <x v="0"/>
  </r>
  <r>
    <n v="71"/>
    <x v="3"/>
    <x v="16"/>
    <x v="0"/>
    <x v="0"/>
    <x v="0"/>
    <x v="0"/>
    <x v="0"/>
    <x v="0"/>
    <x v="0"/>
    <x v="2"/>
    <x v="2"/>
    <x v="3"/>
    <x v="6"/>
    <x v="14"/>
    <x v="17"/>
    <x v="6"/>
    <x v="0"/>
    <x v="0"/>
    <x v="0"/>
    <x v="0"/>
    <x v="0"/>
  </r>
  <r>
    <n v="71"/>
    <x v="3"/>
    <x v="17"/>
    <x v="0"/>
    <x v="0"/>
    <x v="1"/>
    <x v="0"/>
    <x v="0"/>
    <x v="0"/>
    <x v="0"/>
    <x v="2"/>
    <x v="2"/>
    <x v="3"/>
    <x v="6"/>
    <x v="12"/>
    <x v="15"/>
    <x v="6"/>
    <x v="0"/>
    <x v="0"/>
    <x v="0"/>
    <x v="0"/>
    <x v="0"/>
  </r>
  <r>
    <n v="71"/>
    <x v="3"/>
    <x v="18"/>
    <x v="0"/>
    <x v="0"/>
    <x v="3"/>
    <x v="0"/>
    <x v="0"/>
    <x v="0"/>
    <x v="0"/>
    <x v="2"/>
    <x v="2"/>
    <x v="3"/>
    <x v="6"/>
    <x v="14"/>
    <x v="17"/>
    <x v="6"/>
    <x v="0"/>
    <x v="0"/>
    <x v="0"/>
    <x v="0"/>
    <x v="0"/>
  </r>
  <r>
    <n v="71"/>
    <x v="3"/>
    <x v="19"/>
    <x v="0"/>
    <x v="0"/>
    <x v="0"/>
    <x v="0"/>
    <x v="0"/>
    <x v="0"/>
    <x v="0"/>
    <x v="2"/>
    <x v="3"/>
    <x v="3"/>
    <x v="6"/>
    <x v="12"/>
    <x v="15"/>
    <x v="6"/>
    <x v="0"/>
    <x v="0"/>
    <x v="0"/>
    <x v="0"/>
    <x v="0"/>
  </r>
  <r>
    <n v="71"/>
    <x v="3"/>
    <x v="20"/>
    <x v="0"/>
    <x v="0"/>
    <x v="4"/>
    <x v="0"/>
    <x v="0"/>
    <x v="0"/>
    <x v="0"/>
    <x v="2"/>
    <x v="3"/>
    <x v="3"/>
    <x v="4"/>
    <x v="14"/>
    <x v="17"/>
    <x v="6"/>
    <x v="0"/>
    <x v="0"/>
    <x v="0"/>
    <x v="0"/>
    <x v="0"/>
  </r>
  <r>
    <n v="71"/>
    <x v="3"/>
    <x v="21"/>
    <x v="0"/>
    <x v="0"/>
    <x v="4"/>
    <x v="0"/>
    <x v="0"/>
    <x v="0"/>
    <x v="0"/>
    <x v="2"/>
    <x v="3"/>
    <x v="3"/>
    <x v="4"/>
    <x v="14"/>
    <x v="17"/>
    <x v="6"/>
    <x v="0"/>
    <x v="0"/>
    <x v="0"/>
    <x v="0"/>
    <x v="0"/>
  </r>
  <r>
    <n v="71"/>
    <x v="3"/>
    <x v="22"/>
    <x v="0"/>
    <x v="0"/>
    <x v="2"/>
    <x v="0"/>
    <x v="0"/>
    <x v="0"/>
    <x v="0"/>
    <x v="2"/>
    <x v="3"/>
    <x v="3"/>
    <x v="4"/>
    <x v="13"/>
    <x v="21"/>
    <x v="6"/>
    <x v="0"/>
    <x v="0"/>
    <x v="0"/>
    <x v="0"/>
    <x v="0"/>
  </r>
  <r>
    <n v="71"/>
    <x v="3"/>
    <x v="23"/>
    <x v="0"/>
    <x v="0"/>
    <x v="3"/>
    <x v="0"/>
    <x v="0"/>
    <x v="0"/>
    <x v="0"/>
    <x v="2"/>
    <x v="3"/>
    <x v="3"/>
    <x v="4"/>
    <x v="12"/>
    <x v="15"/>
    <x v="6"/>
    <x v="0"/>
    <x v="0"/>
    <x v="0"/>
    <x v="0"/>
    <x v="0"/>
  </r>
  <r>
    <n v="71"/>
    <x v="3"/>
    <x v="24"/>
    <x v="0"/>
    <x v="0"/>
    <x v="1"/>
    <x v="0"/>
    <x v="0"/>
    <x v="0"/>
    <x v="0"/>
    <x v="2"/>
    <x v="3"/>
    <x v="3"/>
    <x v="4"/>
    <x v="13"/>
    <x v="24"/>
    <x v="6"/>
    <x v="0"/>
    <x v="0"/>
    <x v="0"/>
    <x v="0"/>
    <x v="0"/>
  </r>
  <r>
    <n v="71"/>
    <x v="3"/>
    <x v="25"/>
    <x v="0"/>
    <x v="0"/>
    <x v="4"/>
    <x v="0"/>
    <x v="0"/>
    <x v="0"/>
    <x v="0"/>
    <x v="2"/>
    <x v="3"/>
    <x v="3"/>
    <x v="4"/>
    <x v="13"/>
    <x v="24"/>
    <x v="6"/>
    <x v="0"/>
    <x v="0"/>
    <x v="0"/>
    <x v="0"/>
    <x v="0"/>
  </r>
  <r>
    <n v="71"/>
    <x v="3"/>
    <x v="26"/>
    <x v="0"/>
    <x v="0"/>
    <x v="1"/>
    <x v="0"/>
    <x v="0"/>
    <x v="0"/>
    <x v="0"/>
    <x v="2"/>
    <x v="3"/>
    <x v="3"/>
    <x v="4"/>
    <x v="13"/>
    <x v="20"/>
    <x v="6"/>
    <x v="0"/>
    <x v="0"/>
    <x v="0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72"/>
    <x v="0"/>
    <x v="0"/>
    <x v="0"/>
    <x v="0"/>
    <x v="3"/>
    <x v="0"/>
    <x v="0"/>
    <x v="0"/>
    <x v="0"/>
    <x v="2"/>
    <x v="5"/>
    <x v="3"/>
    <x v="6"/>
    <x v="12"/>
    <x v="15"/>
    <x v="6"/>
    <x v="0"/>
    <x v="0"/>
    <x v="0"/>
    <x v="0"/>
    <x v="0"/>
  </r>
  <r>
    <n v="72"/>
    <x v="0"/>
    <x v="1"/>
    <x v="0"/>
    <x v="0"/>
    <x v="2"/>
    <x v="0"/>
    <x v="0"/>
    <x v="0"/>
    <x v="0"/>
    <x v="2"/>
    <x v="5"/>
    <x v="3"/>
    <x v="6"/>
    <x v="14"/>
    <x v="17"/>
    <x v="6"/>
    <x v="0"/>
    <x v="0"/>
    <x v="0"/>
    <x v="0"/>
    <x v="0"/>
  </r>
  <r>
    <n v="72"/>
    <x v="0"/>
    <x v="2"/>
    <x v="0"/>
    <x v="0"/>
    <x v="1"/>
    <x v="0"/>
    <x v="0"/>
    <x v="0"/>
    <x v="0"/>
    <x v="2"/>
    <x v="5"/>
    <x v="3"/>
    <x v="6"/>
    <x v="13"/>
    <x v="21"/>
    <x v="6"/>
    <x v="0"/>
    <x v="0"/>
    <x v="0"/>
    <x v="0"/>
    <x v="0"/>
  </r>
  <r>
    <n v="72"/>
    <x v="0"/>
    <x v="3"/>
    <x v="0"/>
    <x v="0"/>
    <x v="0"/>
    <x v="0"/>
    <x v="0"/>
    <x v="0"/>
    <x v="0"/>
    <x v="2"/>
    <x v="5"/>
    <x v="3"/>
    <x v="6"/>
    <x v="13"/>
    <x v="21"/>
    <x v="6"/>
    <x v="0"/>
    <x v="0"/>
    <x v="0"/>
    <x v="0"/>
    <x v="0"/>
  </r>
  <r>
    <n v="72"/>
    <x v="0"/>
    <x v="4"/>
    <x v="0"/>
    <x v="0"/>
    <x v="4"/>
    <x v="0"/>
    <x v="0"/>
    <x v="0"/>
    <x v="0"/>
    <x v="2"/>
    <x v="5"/>
    <x v="3"/>
    <x v="6"/>
    <x v="12"/>
    <x v="19"/>
    <x v="6"/>
    <x v="0"/>
    <x v="0"/>
    <x v="0"/>
    <x v="0"/>
    <x v="0"/>
  </r>
  <r>
    <n v="72"/>
    <x v="0"/>
    <x v="5"/>
    <x v="0"/>
    <x v="0"/>
    <x v="3"/>
    <x v="0"/>
    <x v="0"/>
    <x v="0"/>
    <x v="0"/>
    <x v="2"/>
    <x v="5"/>
    <x v="3"/>
    <x v="6"/>
    <x v="12"/>
    <x v="18"/>
    <x v="6"/>
    <x v="0"/>
    <x v="0"/>
    <x v="0"/>
    <x v="0"/>
    <x v="0"/>
  </r>
  <r>
    <n v="72"/>
    <x v="0"/>
    <x v="6"/>
    <x v="0"/>
    <x v="0"/>
    <x v="4"/>
    <x v="0"/>
    <x v="0"/>
    <x v="0"/>
    <x v="0"/>
    <x v="2"/>
    <x v="5"/>
    <x v="3"/>
    <x v="5"/>
    <x v="12"/>
    <x v="15"/>
    <x v="6"/>
    <x v="0"/>
    <x v="0"/>
    <x v="0"/>
    <x v="0"/>
    <x v="0"/>
  </r>
  <r>
    <n v="72"/>
    <x v="0"/>
    <x v="7"/>
    <x v="0"/>
    <x v="0"/>
    <x v="4"/>
    <x v="0"/>
    <x v="0"/>
    <x v="0"/>
    <x v="0"/>
    <x v="2"/>
    <x v="5"/>
    <x v="3"/>
    <x v="5"/>
    <x v="14"/>
    <x v="17"/>
    <x v="6"/>
    <x v="0"/>
    <x v="0"/>
    <x v="0"/>
    <x v="0"/>
    <x v="0"/>
  </r>
  <r>
    <n v="72"/>
    <x v="0"/>
    <x v="8"/>
    <x v="0"/>
    <x v="0"/>
    <x v="1"/>
    <x v="0"/>
    <x v="0"/>
    <x v="0"/>
    <x v="0"/>
    <x v="2"/>
    <x v="5"/>
    <x v="3"/>
    <x v="5"/>
    <x v="13"/>
    <x v="20"/>
    <x v="6"/>
    <x v="0"/>
    <x v="0"/>
    <x v="0"/>
    <x v="0"/>
    <x v="0"/>
  </r>
  <r>
    <n v="72"/>
    <x v="0"/>
    <x v="9"/>
    <x v="0"/>
    <x v="0"/>
    <x v="0"/>
    <x v="0"/>
    <x v="0"/>
    <x v="0"/>
    <x v="0"/>
    <x v="2"/>
    <x v="5"/>
    <x v="3"/>
    <x v="5"/>
    <x v="12"/>
    <x v="18"/>
    <x v="6"/>
    <x v="0"/>
    <x v="0"/>
    <x v="0"/>
    <x v="0"/>
    <x v="0"/>
  </r>
  <r>
    <n v="72"/>
    <x v="0"/>
    <x v="10"/>
    <x v="0"/>
    <x v="0"/>
    <x v="1"/>
    <x v="0"/>
    <x v="0"/>
    <x v="0"/>
    <x v="0"/>
    <x v="2"/>
    <x v="5"/>
    <x v="3"/>
    <x v="5"/>
    <x v="12"/>
    <x v="18"/>
    <x v="6"/>
    <x v="0"/>
    <x v="0"/>
    <x v="0"/>
    <x v="0"/>
    <x v="0"/>
  </r>
  <r>
    <n v="72"/>
    <x v="0"/>
    <x v="11"/>
    <x v="0"/>
    <x v="0"/>
    <x v="3"/>
    <x v="0"/>
    <x v="0"/>
    <x v="0"/>
    <x v="0"/>
    <x v="2"/>
    <x v="5"/>
    <x v="3"/>
    <x v="5"/>
    <x v="12"/>
    <x v="18"/>
    <x v="6"/>
    <x v="0"/>
    <x v="0"/>
    <x v="0"/>
    <x v="0"/>
    <x v="0"/>
  </r>
  <r>
    <n v="72"/>
    <x v="0"/>
    <x v="12"/>
    <x v="0"/>
    <x v="0"/>
    <x v="4"/>
    <x v="0"/>
    <x v="0"/>
    <x v="0"/>
    <x v="0"/>
    <x v="2"/>
    <x v="5"/>
    <x v="3"/>
    <x v="5"/>
    <x v="13"/>
    <x v="24"/>
    <x v="6"/>
    <x v="0"/>
    <x v="0"/>
    <x v="0"/>
    <x v="0"/>
    <x v="0"/>
  </r>
  <r>
    <n v="72"/>
    <x v="0"/>
    <x v="13"/>
    <x v="0"/>
    <x v="0"/>
    <x v="4"/>
    <x v="0"/>
    <x v="0"/>
    <x v="0"/>
    <x v="0"/>
    <x v="2"/>
    <x v="5"/>
    <x v="3"/>
    <x v="4"/>
    <x v="12"/>
    <x v="15"/>
    <x v="6"/>
    <x v="0"/>
    <x v="0"/>
    <x v="0"/>
    <x v="0"/>
    <x v="0"/>
  </r>
  <r>
    <n v="72"/>
    <x v="0"/>
    <x v="14"/>
    <x v="0"/>
    <x v="0"/>
    <x v="3"/>
    <x v="0"/>
    <x v="0"/>
    <x v="0"/>
    <x v="0"/>
    <x v="2"/>
    <x v="5"/>
    <x v="3"/>
    <x v="4"/>
    <x v="12"/>
    <x v="20"/>
    <x v="6"/>
    <x v="0"/>
    <x v="0"/>
    <x v="0"/>
    <x v="0"/>
    <x v="0"/>
  </r>
  <r>
    <n v="72"/>
    <x v="0"/>
    <x v="15"/>
    <x v="0"/>
    <x v="0"/>
    <x v="1"/>
    <x v="0"/>
    <x v="0"/>
    <x v="0"/>
    <x v="0"/>
    <x v="2"/>
    <x v="5"/>
    <x v="3"/>
    <x v="4"/>
    <x v="14"/>
    <x v="17"/>
    <x v="6"/>
    <x v="0"/>
    <x v="0"/>
    <x v="0"/>
    <x v="0"/>
    <x v="0"/>
  </r>
  <r>
    <n v="72"/>
    <x v="0"/>
    <x v="16"/>
    <x v="0"/>
    <x v="0"/>
    <x v="3"/>
    <x v="0"/>
    <x v="0"/>
    <x v="0"/>
    <x v="0"/>
    <x v="2"/>
    <x v="5"/>
    <x v="3"/>
    <x v="4"/>
    <x v="12"/>
    <x v="16"/>
    <x v="6"/>
    <x v="0"/>
    <x v="0"/>
    <x v="0"/>
    <x v="0"/>
    <x v="0"/>
  </r>
  <r>
    <n v="72"/>
    <x v="0"/>
    <x v="17"/>
    <x v="0"/>
    <x v="0"/>
    <x v="3"/>
    <x v="0"/>
    <x v="0"/>
    <x v="0"/>
    <x v="0"/>
    <x v="2"/>
    <x v="5"/>
    <x v="3"/>
    <x v="4"/>
    <x v="12"/>
    <x v="15"/>
    <x v="6"/>
    <x v="0"/>
    <x v="0"/>
    <x v="0"/>
    <x v="0"/>
    <x v="0"/>
  </r>
  <r>
    <n v="72"/>
    <x v="0"/>
    <x v="18"/>
    <x v="0"/>
    <x v="0"/>
    <x v="0"/>
    <x v="0"/>
    <x v="0"/>
    <x v="0"/>
    <x v="0"/>
    <x v="2"/>
    <x v="5"/>
    <x v="3"/>
    <x v="4"/>
    <x v="13"/>
    <x v="21"/>
    <x v="6"/>
    <x v="0"/>
    <x v="0"/>
    <x v="0"/>
    <x v="0"/>
    <x v="0"/>
  </r>
  <r>
    <n v="72"/>
    <x v="0"/>
    <x v="19"/>
    <x v="0"/>
    <x v="0"/>
    <x v="1"/>
    <x v="0"/>
    <x v="0"/>
    <x v="0"/>
    <x v="0"/>
    <x v="2"/>
    <x v="5"/>
    <x v="3"/>
    <x v="4"/>
    <x v="13"/>
    <x v="21"/>
    <x v="6"/>
    <x v="0"/>
    <x v="0"/>
    <x v="0"/>
    <x v="0"/>
    <x v="0"/>
  </r>
  <r>
    <n v="72"/>
    <x v="0"/>
    <x v="20"/>
    <x v="0"/>
    <x v="0"/>
    <x v="0"/>
    <x v="0"/>
    <x v="0"/>
    <x v="0"/>
    <x v="0"/>
    <x v="2"/>
    <x v="5"/>
    <x v="3"/>
    <x v="4"/>
    <x v="12"/>
    <x v="16"/>
    <x v="6"/>
    <x v="0"/>
    <x v="0"/>
    <x v="0"/>
    <x v="0"/>
    <x v="0"/>
  </r>
  <r>
    <n v="72"/>
    <x v="0"/>
    <x v="21"/>
    <x v="0"/>
    <x v="0"/>
    <x v="1"/>
    <x v="0"/>
    <x v="0"/>
    <x v="0"/>
    <x v="0"/>
    <x v="2"/>
    <x v="5"/>
    <x v="3"/>
    <x v="3"/>
    <x v="12"/>
    <x v="15"/>
    <x v="7"/>
    <x v="0"/>
    <x v="0"/>
    <x v="0"/>
    <x v="0"/>
    <x v="0"/>
  </r>
  <r>
    <n v="72"/>
    <x v="0"/>
    <x v="22"/>
    <x v="0"/>
    <x v="0"/>
    <x v="2"/>
    <x v="0"/>
    <x v="0"/>
    <x v="0"/>
    <x v="0"/>
    <x v="2"/>
    <x v="5"/>
    <x v="3"/>
    <x v="3"/>
    <x v="12"/>
    <x v="20"/>
    <x v="7"/>
    <x v="0"/>
    <x v="0"/>
    <x v="0"/>
    <x v="0"/>
    <x v="0"/>
  </r>
  <r>
    <n v="72"/>
    <x v="0"/>
    <x v="23"/>
    <x v="0"/>
    <x v="0"/>
    <x v="3"/>
    <x v="0"/>
    <x v="0"/>
    <x v="0"/>
    <x v="0"/>
    <x v="2"/>
    <x v="5"/>
    <x v="3"/>
    <x v="3"/>
    <x v="12"/>
    <x v="16"/>
    <x v="7"/>
    <x v="0"/>
    <x v="0"/>
    <x v="0"/>
    <x v="0"/>
    <x v="0"/>
  </r>
  <r>
    <n v="72"/>
    <x v="0"/>
    <x v="24"/>
    <x v="0"/>
    <x v="0"/>
    <x v="3"/>
    <x v="0"/>
    <x v="0"/>
    <x v="0"/>
    <x v="0"/>
    <x v="2"/>
    <x v="5"/>
    <x v="3"/>
    <x v="3"/>
    <x v="14"/>
    <x v="17"/>
    <x v="7"/>
    <x v="0"/>
    <x v="0"/>
    <x v="0"/>
    <x v="0"/>
    <x v="0"/>
  </r>
  <r>
    <n v="72"/>
    <x v="0"/>
    <x v="25"/>
    <x v="0"/>
    <x v="0"/>
    <x v="4"/>
    <x v="0"/>
    <x v="0"/>
    <x v="0"/>
    <x v="0"/>
    <x v="2"/>
    <x v="5"/>
    <x v="3"/>
    <x v="3"/>
    <x v="12"/>
    <x v="18"/>
    <x v="7"/>
    <x v="0"/>
    <x v="0"/>
    <x v="0"/>
    <x v="0"/>
    <x v="0"/>
  </r>
  <r>
    <n v="72"/>
    <x v="0"/>
    <x v="26"/>
    <x v="0"/>
    <x v="0"/>
    <x v="4"/>
    <x v="0"/>
    <x v="0"/>
    <x v="0"/>
    <x v="0"/>
    <x v="2"/>
    <x v="5"/>
    <x v="3"/>
    <x v="3"/>
    <x v="12"/>
    <x v="16"/>
    <x v="7"/>
    <x v="0"/>
    <x v="0"/>
    <x v="0"/>
    <x v="0"/>
    <x v="0"/>
  </r>
  <r>
    <n v="72"/>
    <x v="1"/>
    <x v="0"/>
    <x v="0"/>
    <x v="0"/>
    <x v="3"/>
    <x v="0"/>
    <x v="0"/>
    <x v="0"/>
    <x v="0"/>
    <x v="1"/>
    <x v="5"/>
    <x v="3"/>
    <x v="7"/>
    <x v="21"/>
    <x v="22"/>
    <x v="4"/>
    <x v="0"/>
    <x v="0"/>
    <x v="0"/>
    <x v="0"/>
    <x v="0"/>
  </r>
  <r>
    <n v="72"/>
    <x v="1"/>
    <x v="1"/>
    <x v="0"/>
    <x v="0"/>
    <x v="1"/>
    <x v="0"/>
    <x v="0"/>
    <x v="0"/>
    <x v="0"/>
    <x v="1"/>
    <x v="5"/>
    <x v="3"/>
    <x v="7"/>
    <x v="8"/>
    <x v="5"/>
    <x v="4"/>
    <x v="0"/>
    <x v="0"/>
    <x v="0"/>
    <x v="0"/>
    <x v="0"/>
  </r>
  <r>
    <n v="72"/>
    <x v="1"/>
    <x v="2"/>
    <x v="0"/>
    <x v="0"/>
    <x v="4"/>
    <x v="0"/>
    <x v="0"/>
    <x v="0"/>
    <x v="0"/>
    <x v="1"/>
    <x v="5"/>
    <x v="3"/>
    <x v="7"/>
    <x v="8"/>
    <x v="11"/>
    <x v="4"/>
    <x v="0"/>
    <x v="0"/>
    <x v="0"/>
    <x v="0"/>
    <x v="0"/>
  </r>
  <r>
    <n v="72"/>
    <x v="1"/>
    <x v="3"/>
    <x v="0"/>
    <x v="0"/>
    <x v="0"/>
    <x v="0"/>
    <x v="0"/>
    <x v="0"/>
    <x v="0"/>
    <x v="1"/>
    <x v="5"/>
    <x v="3"/>
    <x v="7"/>
    <x v="4"/>
    <x v="2"/>
    <x v="4"/>
    <x v="3"/>
    <x v="0"/>
    <x v="0"/>
    <x v="0"/>
    <x v="0"/>
  </r>
  <r>
    <n v="72"/>
    <x v="1"/>
    <x v="4"/>
    <x v="0"/>
    <x v="0"/>
    <x v="2"/>
    <x v="0"/>
    <x v="0"/>
    <x v="0"/>
    <x v="0"/>
    <x v="1"/>
    <x v="5"/>
    <x v="3"/>
    <x v="7"/>
    <x v="7"/>
    <x v="22"/>
    <x v="4"/>
    <x v="3"/>
    <x v="0"/>
    <x v="0"/>
    <x v="0"/>
    <x v="0"/>
  </r>
  <r>
    <n v="72"/>
    <x v="1"/>
    <x v="5"/>
    <x v="0"/>
    <x v="0"/>
    <x v="1"/>
    <x v="0"/>
    <x v="0"/>
    <x v="0"/>
    <x v="0"/>
    <x v="1"/>
    <x v="5"/>
    <x v="3"/>
    <x v="7"/>
    <x v="21"/>
    <x v="22"/>
    <x v="4"/>
    <x v="0"/>
    <x v="0"/>
    <x v="0"/>
    <x v="0"/>
    <x v="0"/>
  </r>
  <r>
    <n v="72"/>
    <x v="1"/>
    <x v="6"/>
    <x v="0"/>
    <x v="0"/>
    <x v="2"/>
    <x v="0"/>
    <x v="0"/>
    <x v="0"/>
    <x v="0"/>
    <x v="1"/>
    <x v="5"/>
    <x v="3"/>
    <x v="7"/>
    <x v="8"/>
    <x v="11"/>
    <x v="4"/>
    <x v="0"/>
    <x v="0"/>
    <x v="0"/>
    <x v="0"/>
    <x v="0"/>
  </r>
  <r>
    <n v="72"/>
    <x v="1"/>
    <x v="7"/>
    <x v="0"/>
    <x v="0"/>
    <x v="3"/>
    <x v="0"/>
    <x v="0"/>
    <x v="0"/>
    <x v="0"/>
    <x v="1"/>
    <x v="5"/>
    <x v="3"/>
    <x v="7"/>
    <x v="9"/>
    <x v="6"/>
    <x v="4"/>
    <x v="3"/>
    <x v="0"/>
    <x v="0"/>
    <x v="0"/>
    <x v="0"/>
  </r>
  <r>
    <n v="72"/>
    <x v="1"/>
    <x v="8"/>
    <x v="0"/>
    <x v="0"/>
    <x v="3"/>
    <x v="0"/>
    <x v="0"/>
    <x v="0"/>
    <x v="0"/>
    <x v="1"/>
    <x v="5"/>
    <x v="3"/>
    <x v="7"/>
    <x v="11"/>
    <x v="22"/>
    <x v="4"/>
    <x v="0"/>
    <x v="0"/>
    <x v="0"/>
    <x v="0"/>
    <x v="0"/>
  </r>
  <r>
    <n v="72"/>
    <x v="1"/>
    <x v="9"/>
    <x v="0"/>
    <x v="0"/>
    <x v="1"/>
    <x v="0"/>
    <x v="0"/>
    <x v="0"/>
    <x v="0"/>
    <x v="1"/>
    <x v="5"/>
    <x v="3"/>
    <x v="7"/>
    <x v="8"/>
    <x v="5"/>
    <x v="4"/>
    <x v="0"/>
    <x v="0"/>
    <x v="0"/>
    <x v="0"/>
    <x v="0"/>
  </r>
  <r>
    <n v="72"/>
    <x v="1"/>
    <x v="10"/>
    <x v="0"/>
    <x v="0"/>
    <x v="1"/>
    <x v="0"/>
    <x v="0"/>
    <x v="0"/>
    <x v="0"/>
    <x v="1"/>
    <x v="5"/>
    <x v="3"/>
    <x v="7"/>
    <x v="11"/>
    <x v="22"/>
    <x v="4"/>
    <x v="0"/>
    <x v="0"/>
    <x v="0"/>
    <x v="0"/>
    <x v="0"/>
  </r>
  <r>
    <n v="72"/>
    <x v="1"/>
    <x v="11"/>
    <x v="0"/>
    <x v="0"/>
    <x v="2"/>
    <x v="0"/>
    <x v="0"/>
    <x v="0"/>
    <x v="0"/>
    <x v="1"/>
    <x v="5"/>
    <x v="3"/>
    <x v="7"/>
    <x v="9"/>
    <x v="14"/>
    <x v="4"/>
    <x v="0"/>
    <x v="0"/>
    <x v="0"/>
    <x v="0"/>
    <x v="0"/>
  </r>
  <r>
    <n v="72"/>
    <x v="1"/>
    <x v="12"/>
    <x v="0"/>
    <x v="0"/>
    <x v="1"/>
    <x v="0"/>
    <x v="0"/>
    <x v="0"/>
    <x v="0"/>
    <x v="1"/>
    <x v="5"/>
    <x v="3"/>
    <x v="7"/>
    <x v="4"/>
    <x v="8"/>
    <x v="4"/>
    <x v="3"/>
    <x v="0"/>
    <x v="0"/>
    <x v="0"/>
    <x v="0"/>
  </r>
  <r>
    <n v="72"/>
    <x v="1"/>
    <x v="13"/>
    <x v="0"/>
    <x v="0"/>
    <x v="1"/>
    <x v="0"/>
    <x v="0"/>
    <x v="0"/>
    <x v="0"/>
    <x v="1"/>
    <x v="5"/>
    <x v="3"/>
    <x v="7"/>
    <x v="7"/>
    <x v="22"/>
    <x v="4"/>
    <x v="3"/>
    <x v="0"/>
    <x v="0"/>
    <x v="0"/>
    <x v="0"/>
  </r>
  <r>
    <n v="72"/>
    <x v="1"/>
    <x v="14"/>
    <x v="0"/>
    <x v="0"/>
    <x v="3"/>
    <x v="0"/>
    <x v="0"/>
    <x v="0"/>
    <x v="0"/>
    <x v="1"/>
    <x v="5"/>
    <x v="3"/>
    <x v="7"/>
    <x v="9"/>
    <x v="14"/>
    <x v="4"/>
    <x v="0"/>
    <x v="0"/>
    <x v="0"/>
    <x v="0"/>
    <x v="0"/>
  </r>
  <r>
    <n v="72"/>
    <x v="1"/>
    <x v="15"/>
    <x v="0"/>
    <x v="0"/>
    <x v="3"/>
    <x v="0"/>
    <x v="0"/>
    <x v="0"/>
    <x v="0"/>
    <x v="1"/>
    <x v="5"/>
    <x v="3"/>
    <x v="7"/>
    <x v="7"/>
    <x v="22"/>
    <x v="4"/>
    <x v="3"/>
    <x v="0"/>
    <x v="0"/>
    <x v="0"/>
    <x v="0"/>
  </r>
  <r>
    <n v="72"/>
    <x v="1"/>
    <x v="16"/>
    <x v="0"/>
    <x v="0"/>
    <x v="4"/>
    <x v="0"/>
    <x v="0"/>
    <x v="0"/>
    <x v="0"/>
    <x v="1"/>
    <x v="5"/>
    <x v="3"/>
    <x v="7"/>
    <x v="13"/>
    <x v="22"/>
    <x v="4"/>
    <x v="1"/>
    <x v="0"/>
    <x v="0"/>
    <x v="0"/>
    <x v="0"/>
  </r>
  <r>
    <n v="72"/>
    <x v="1"/>
    <x v="17"/>
    <x v="0"/>
    <x v="0"/>
    <x v="2"/>
    <x v="0"/>
    <x v="0"/>
    <x v="0"/>
    <x v="0"/>
    <x v="1"/>
    <x v="5"/>
    <x v="3"/>
    <x v="7"/>
    <x v="7"/>
    <x v="22"/>
    <x v="4"/>
    <x v="3"/>
    <x v="0"/>
    <x v="0"/>
    <x v="0"/>
    <x v="0"/>
  </r>
  <r>
    <n v="72"/>
    <x v="1"/>
    <x v="18"/>
    <x v="0"/>
    <x v="0"/>
    <x v="1"/>
    <x v="0"/>
    <x v="0"/>
    <x v="0"/>
    <x v="0"/>
    <x v="1"/>
    <x v="5"/>
    <x v="3"/>
    <x v="7"/>
    <x v="4"/>
    <x v="10"/>
    <x v="4"/>
    <x v="0"/>
    <x v="0"/>
    <x v="0"/>
    <x v="0"/>
    <x v="0"/>
  </r>
  <r>
    <n v="72"/>
    <x v="1"/>
    <x v="19"/>
    <x v="0"/>
    <x v="0"/>
    <x v="4"/>
    <x v="0"/>
    <x v="0"/>
    <x v="0"/>
    <x v="0"/>
    <x v="1"/>
    <x v="5"/>
    <x v="3"/>
    <x v="7"/>
    <x v="7"/>
    <x v="22"/>
    <x v="4"/>
    <x v="0"/>
    <x v="0"/>
    <x v="0"/>
    <x v="0"/>
    <x v="0"/>
  </r>
  <r>
    <n v="72"/>
    <x v="1"/>
    <x v="20"/>
    <x v="0"/>
    <x v="0"/>
    <x v="4"/>
    <x v="0"/>
    <x v="0"/>
    <x v="0"/>
    <x v="0"/>
    <x v="1"/>
    <x v="5"/>
    <x v="3"/>
    <x v="7"/>
    <x v="9"/>
    <x v="14"/>
    <x v="4"/>
    <x v="0"/>
    <x v="0"/>
    <x v="0"/>
    <x v="0"/>
    <x v="0"/>
  </r>
  <r>
    <n v="72"/>
    <x v="1"/>
    <x v="21"/>
    <x v="0"/>
    <x v="0"/>
    <x v="1"/>
    <x v="0"/>
    <x v="0"/>
    <x v="0"/>
    <x v="0"/>
    <x v="1"/>
    <x v="5"/>
    <x v="3"/>
    <x v="7"/>
    <x v="5"/>
    <x v="3"/>
    <x v="4"/>
    <x v="0"/>
    <x v="0"/>
    <x v="0"/>
    <x v="0"/>
    <x v="0"/>
  </r>
  <r>
    <n v="72"/>
    <x v="1"/>
    <x v="22"/>
    <x v="0"/>
    <x v="0"/>
    <x v="0"/>
    <x v="0"/>
    <x v="0"/>
    <x v="0"/>
    <x v="0"/>
    <x v="1"/>
    <x v="5"/>
    <x v="3"/>
    <x v="7"/>
    <x v="8"/>
    <x v="11"/>
    <x v="4"/>
    <x v="0"/>
    <x v="0"/>
    <x v="0"/>
    <x v="0"/>
    <x v="0"/>
  </r>
  <r>
    <n v="72"/>
    <x v="1"/>
    <x v="23"/>
    <x v="0"/>
    <x v="0"/>
    <x v="0"/>
    <x v="0"/>
    <x v="0"/>
    <x v="0"/>
    <x v="0"/>
    <x v="1"/>
    <x v="5"/>
    <x v="3"/>
    <x v="7"/>
    <x v="13"/>
    <x v="22"/>
    <x v="4"/>
    <x v="4"/>
    <x v="0"/>
    <x v="0"/>
    <x v="0"/>
    <x v="0"/>
  </r>
  <r>
    <n v="72"/>
    <x v="1"/>
    <x v="24"/>
    <x v="0"/>
    <x v="0"/>
    <x v="4"/>
    <x v="0"/>
    <x v="0"/>
    <x v="0"/>
    <x v="0"/>
    <x v="1"/>
    <x v="5"/>
    <x v="3"/>
    <x v="7"/>
    <x v="8"/>
    <x v="11"/>
    <x v="4"/>
    <x v="0"/>
    <x v="0"/>
    <x v="0"/>
    <x v="0"/>
    <x v="0"/>
  </r>
  <r>
    <n v="72"/>
    <x v="1"/>
    <x v="25"/>
    <x v="0"/>
    <x v="0"/>
    <x v="3"/>
    <x v="0"/>
    <x v="0"/>
    <x v="0"/>
    <x v="0"/>
    <x v="1"/>
    <x v="5"/>
    <x v="3"/>
    <x v="7"/>
    <x v="5"/>
    <x v="9"/>
    <x v="4"/>
    <x v="0"/>
    <x v="0"/>
    <x v="0"/>
    <x v="0"/>
    <x v="0"/>
  </r>
  <r>
    <n v="72"/>
    <x v="2"/>
    <x v="0"/>
    <x v="0"/>
    <x v="0"/>
    <x v="1"/>
    <x v="0"/>
    <x v="0"/>
    <x v="0"/>
    <x v="0"/>
    <x v="1"/>
    <x v="5"/>
    <x v="3"/>
    <x v="7"/>
    <x v="11"/>
    <x v="22"/>
    <x v="4"/>
    <x v="0"/>
    <x v="0"/>
    <x v="0"/>
    <x v="0"/>
    <x v="0"/>
  </r>
  <r>
    <n v="72"/>
    <x v="2"/>
    <x v="1"/>
    <x v="0"/>
    <x v="0"/>
    <x v="4"/>
    <x v="0"/>
    <x v="0"/>
    <x v="0"/>
    <x v="0"/>
    <x v="1"/>
    <x v="5"/>
    <x v="3"/>
    <x v="7"/>
    <x v="8"/>
    <x v="5"/>
    <x v="4"/>
    <x v="0"/>
    <x v="0"/>
    <x v="0"/>
    <x v="0"/>
    <x v="0"/>
  </r>
  <r>
    <n v="72"/>
    <x v="2"/>
    <x v="2"/>
    <x v="0"/>
    <x v="0"/>
    <x v="3"/>
    <x v="0"/>
    <x v="0"/>
    <x v="0"/>
    <x v="0"/>
    <x v="1"/>
    <x v="5"/>
    <x v="3"/>
    <x v="7"/>
    <x v="4"/>
    <x v="2"/>
    <x v="4"/>
    <x v="0"/>
    <x v="0"/>
    <x v="0"/>
    <x v="0"/>
    <x v="0"/>
  </r>
  <r>
    <n v="72"/>
    <x v="2"/>
    <x v="3"/>
    <x v="0"/>
    <x v="0"/>
    <x v="2"/>
    <x v="0"/>
    <x v="0"/>
    <x v="0"/>
    <x v="0"/>
    <x v="1"/>
    <x v="5"/>
    <x v="3"/>
    <x v="7"/>
    <x v="9"/>
    <x v="14"/>
    <x v="4"/>
    <x v="0"/>
    <x v="0"/>
    <x v="0"/>
    <x v="0"/>
    <x v="0"/>
  </r>
  <r>
    <n v="72"/>
    <x v="2"/>
    <x v="4"/>
    <x v="0"/>
    <x v="0"/>
    <x v="1"/>
    <x v="0"/>
    <x v="0"/>
    <x v="0"/>
    <x v="0"/>
    <x v="1"/>
    <x v="5"/>
    <x v="3"/>
    <x v="7"/>
    <x v="11"/>
    <x v="22"/>
    <x v="4"/>
    <x v="0"/>
    <x v="0"/>
    <x v="0"/>
    <x v="0"/>
    <x v="0"/>
  </r>
  <r>
    <n v="72"/>
    <x v="2"/>
    <x v="5"/>
    <x v="0"/>
    <x v="0"/>
    <x v="1"/>
    <x v="0"/>
    <x v="0"/>
    <x v="0"/>
    <x v="0"/>
    <x v="1"/>
    <x v="5"/>
    <x v="3"/>
    <x v="7"/>
    <x v="9"/>
    <x v="6"/>
    <x v="4"/>
    <x v="0"/>
    <x v="0"/>
    <x v="0"/>
    <x v="0"/>
    <x v="0"/>
  </r>
  <r>
    <n v="72"/>
    <x v="2"/>
    <x v="6"/>
    <x v="0"/>
    <x v="0"/>
    <x v="0"/>
    <x v="0"/>
    <x v="0"/>
    <x v="0"/>
    <x v="0"/>
    <x v="1"/>
    <x v="5"/>
    <x v="3"/>
    <x v="7"/>
    <x v="7"/>
    <x v="22"/>
    <x v="4"/>
    <x v="0"/>
    <x v="0"/>
    <x v="0"/>
    <x v="0"/>
    <x v="0"/>
  </r>
  <r>
    <n v="72"/>
    <x v="2"/>
    <x v="7"/>
    <x v="0"/>
    <x v="0"/>
    <x v="0"/>
    <x v="0"/>
    <x v="0"/>
    <x v="0"/>
    <x v="0"/>
    <x v="1"/>
    <x v="5"/>
    <x v="3"/>
    <x v="7"/>
    <x v="8"/>
    <x v="11"/>
    <x v="4"/>
    <x v="0"/>
    <x v="0"/>
    <x v="0"/>
    <x v="0"/>
    <x v="0"/>
  </r>
  <r>
    <n v="72"/>
    <x v="2"/>
    <x v="8"/>
    <x v="0"/>
    <x v="0"/>
    <x v="2"/>
    <x v="0"/>
    <x v="0"/>
    <x v="0"/>
    <x v="0"/>
    <x v="1"/>
    <x v="5"/>
    <x v="3"/>
    <x v="7"/>
    <x v="4"/>
    <x v="2"/>
    <x v="4"/>
    <x v="0"/>
    <x v="0"/>
    <x v="0"/>
    <x v="0"/>
    <x v="0"/>
  </r>
  <r>
    <n v="72"/>
    <x v="2"/>
    <x v="9"/>
    <x v="0"/>
    <x v="0"/>
    <x v="3"/>
    <x v="0"/>
    <x v="0"/>
    <x v="0"/>
    <x v="0"/>
    <x v="1"/>
    <x v="5"/>
    <x v="3"/>
    <x v="7"/>
    <x v="7"/>
    <x v="22"/>
    <x v="4"/>
    <x v="0"/>
    <x v="0"/>
    <x v="0"/>
    <x v="0"/>
    <x v="0"/>
  </r>
  <r>
    <n v="72"/>
    <x v="2"/>
    <x v="10"/>
    <x v="0"/>
    <x v="0"/>
    <x v="0"/>
    <x v="0"/>
    <x v="0"/>
    <x v="0"/>
    <x v="0"/>
    <x v="1"/>
    <x v="5"/>
    <x v="3"/>
    <x v="7"/>
    <x v="7"/>
    <x v="22"/>
    <x v="4"/>
    <x v="0"/>
    <x v="0"/>
    <x v="0"/>
    <x v="0"/>
    <x v="0"/>
  </r>
  <r>
    <n v="72"/>
    <x v="2"/>
    <x v="11"/>
    <x v="0"/>
    <x v="0"/>
    <x v="1"/>
    <x v="0"/>
    <x v="0"/>
    <x v="0"/>
    <x v="0"/>
    <x v="1"/>
    <x v="5"/>
    <x v="3"/>
    <x v="7"/>
    <x v="8"/>
    <x v="11"/>
    <x v="4"/>
    <x v="0"/>
    <x v="0"/>
    <x v="0"/>
    <x v="0"/>
    <x v="0"/>
  </r>
  <r>
    <n v="72"/>
    <x v="2"/>
    <x v="12"/>
    <x v="0"/>
    <x v="0"/>
    <x v="1"/>
    <x v="0"/>
    <x v="0"/>
    <x v="0"/>
    <x v="0"/>
    <x v="1"/>
    <x v="5"/>
    <x v="3"/>
    <x v="7"/>
    <x v="21"/>
    <x v="22"/>
    <x v="4"/>
    <x v="0"/>
    <x v="0"/>
    <x v="0"/>
    <x v="0"/>
    <x v="0"/>
  </r>
  <r>
    <n v="72"/>
    <x v="2"/>
    <x v="13"/>
    <x v="0"/>
    <x v="0"/>
    <x v="4"/>
    <x v="0"/>
    <x v="0"/>
    <x v="0"/>
    <x v="0"/>
    <x v="1"/>
    <x v="5"/>
    <x v="3"/>
    <x v="7"/>
    <x v="7"/>
    <x v="22"/>
    <x v="4"/>
    <x v="0"/>
    <x v="0"/>
    <x v="0"/>
    <x v="0"/>
    <x v="0"/>
  </r>
  <r>
    <n v="72"/>
    <x v="2"/>
    <x v="14"/>
    <x v="0"/>
    <x v="0"/>
    <x v="4"/>
    <x v="0"/>
    <x v="0"/>
    <x v="0"/>
    <x v="0"/>
    <x v="1"/>
    <x v="5"/>
    <x v="3"/>
    <x v="7"/>
    <x v="4"/>
    <x v="8"/>
    <x v="4"/>
    <x v="0"/>
    <x v="0"/>
    <x v="0"/>
    <x v="0"/>
    <x v="0"/>
  </r>
  <r>
    <n v="72"/>
    <x v="2"/>
    <x v="15"/>
    <x v="0"/>
    <x v="0"/>
    <x v="3"/>
    <x v="0"/>
    <x v="0"/>
    <x v="0"/>
    <x v="0"/>
    <x v="1"/>
    <x v="5"/>
    <x v="3"/>
    <x v="7"/>
    <x v="13"/>
    <x v="22"/>
    <x v="4"/>
    <x v="0"/>
    <x v="0"/>
    <x v="0"/>
    <x v="0"/>
    <x v="0"/>
  </r>
  <r>
    <n v="72"/>
    <x v="2"/>
    <x v="16"/>
    <x v="0"/>
    <x v="0"/>
    <x v="3"/>
    <x v="0"/>
    <x v="0"/>
    <x v="0"/>
    <x v="0"/>
    <x v="1"/>
    <x v="5"/>
    <x v="3"/>
    <x v="7"/>
    <x v="22"/>
    <x v="22"/>
    <x v="4"/>
    <x v="0"/>
    <x v="0"/>
    <x v="0"/>
    <x v="0"/>
    <x v="0"/>
  </r>
  <r>
    <n v="72"/>
    <x v="2"/>
    <x v="17"/>
    <x v="0"/>
    <x v="0"/>
    <x v="1"/>
    <x v="0"/>
    <x v="0"/>
    <x v="0"/>
    <x v="0"/>
    <x v="1"/>
    <x v="5"/>
    <x v="3"/>
    <x v="7"/>
    <x v="9"/>
    <x v="14"/>
    <x v="4"/>
    <x v="0"/>
    <x v="0"/>
    <x v="0"/>
    <x v="0"/>
    <x v="0"/>
  </r>
  <r>
    <n v="72"/>
    <x v="2"/>
    <x v="18"/>
    <x v="0"/>
    <x v="0"/>
    <x v="3"/>
    <x v="0"/>
    <x v="0"/>
    <x v="0"/>
    <x v="0"/>
    <x v="1"/>
    <x v="5"/>
    <x v="3"/>
    <x v="7"/>
    <x v="23"/>
    <x v="22"/>
    <x v="4"/>
    <x v="0"/>
    <x v="0"/>
    <x v="0"/>
    <x v="0"/>
    <x v="0"/>
  </r>
  <r>
    <n v="72"/>
    <x v="2"/>
    <x v="19"/>
    <x v="0"/>
    <x v="0"/>
    <x v="4"/>
    <x v="0"/>
    <x v="0"/>
    <x v="0"/>
    <x v="0"/>
    <x v="1"/>
    <x v="5"/>
    <x v="3"/>
    <x v="7"/>
    <x v="13"/>
    <x v="22"/>
    <x v="4"/>
    <x v="0"/>
    <x v="0"/>
    <x v="0"/>
    <x v="0"/>
    <x v="0"/>
  </r>
  <r>
    <n v="72"/>
    <x v="2"/>
    <x v="20"/>
    <x v="0"/>
    <x v="0"/>
    <x v="2"/>
    <x v="0"/>
    <x v="0"/>
    <x v="0"/>
    <x v="0"/>
    <x v="1"/>
    <x v="5"/>
    <x v="3"/>
    <x v="7"/>
    <x v="21"/>
    <x v="22"/>
    <x v="4"/>
    <x v="0"/>
    <x v="0"/>
    <x v="0"/>
    <x v="0"/>
    <x v="0"/>
  </r>
  <r>
    <n v="72"/>
    <x v="2"/>
    <x v="21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n v="72"/>
    <x v="2"/>
    <x v="22"/>
    <x v="0"/>
    <x v="0"/>
    <x v="1"/>
    <x v="0"/>
    <x v="0"/>
    <x v="0"/>
    <x v="0"/>
    <x v="1"/>
    <x v="5"/>
    <x v="3"/>
    <x v="7"/>
    <x v="5"/>
    <x v="9"/>
    <x v="4"/>
    <x v="0"/>
    <x v="0"/>
    <x v="0"/>
    <x v="0"/>
    <x v="0"/>
  </r>
  <r>
    <n v="72"/>
    <x v="2"/>
    <x v="23"/>
    <x v="0"/>
    <x v="0"/>
    <x v="0"/>
    <x v="0"/>
    <x v="0"/>
    <x v="0"/>
    <x v="0"/>
    <x v="1"/>
    <x v="5"/>
    <x v="3"/>
    <x v="7"/>
    <x v="13"/>
    <x v="22"/>
    <x v="4"/>
    <x v="0"/>
    <x v="0"/>
    <x v="0"/>
    <x v="0"/>
    <x v="0"/>
  </r>
  <r>
    <n v="72"/>
    <x v="2"/>
    <x v="24"/>
    <x v="0"/>
    <x v="0"/>
    <x v="3"/>
    <x v="0"/>
    <x v="0"/>
    <x v="0"/>
    <x v="0"/>
    <x v="1"/>
    <x v="5"/>
    <x v="3"/>
    <x v="7"/>
    <x v="5"/>
    <x v="3"/>
    <x v="4"/>
    <x v="0"/>
    <x v="0"/>
    <x v="0"/>
    <x v="0"/>
    <x v="0"/>
  </r>
  <r>
    <n v="72"/>
    <x v="3"/>
    <x v="0"/>
    <x v="0"/>
    <x v="0"/>
    <x v="4"/>
    <x v="0"/>
    <x v="0"/>
    <x v="0"/>
    <x v="0"/>
    <x v="0"/>
    <x v="5"/>
    <x v="0"/>
    <x v="0"/>
    <x v="1"/>
    <x v="1"/>
    <x v="2"/>
    <x v="0"/>
    <x v="0"/>
    <x v="0"/>
    <x v="0"/>
    <x v="0"/>
  </r>
  <r>
    <n v="72"/>
    <x v="3"/>
    <x v="1"/>
    <x v="0"/>
    <x v="0"/>
    <x v="2"/>
    <x v="0"/>
    <x v="0"/>
    <x v="0"/>
    <x v="0"/>
    <x v="0"/>
    <x v="5"/>
    <x v="0"/>
    <x v="0"/>
    <x v="0"/>
    <x v="0"/>
    <x v="0"/>
    <x v="0"/>
    <x v="0"/>
    <x v="0"/>
    <x v="0"/>
    <x v="0"/>
  </r>
  <r>
    <n v="72"/>
    <x v="3"/>
    <x v="2"/>
    <x v="0"/>
    <x v="0"/>
    <x v="4"/>
    <x v="0"/>
    <x v="0"/>
    <x v="0"/>
    <x v="0"/>
    <x v="0"/>
    <x v="5"/>
    <x v="0"/>
    <x v="0"/>
    <x v="0"/>
    <x v="0"/>
    <x v="0"/>
    <x v="0"/>
    <x v="0"/>
    <x v="0"/>
    <x v="0"/>
    <x v="0"/>
  </r>
  <r>
    <n v="72"/>
    <x v="3"/>
    <x v="3"/>
    <x v="0"/>
    <x v="0"/>
    <x v="3"/>
    <x v="0"/>
    <x v="0"/>
    <x v="0"/>
    <x v="0"/>
    <x v="0"/>
    <x v="5"/>
    <x v="0"/>
    <x v="0"/>
    <x v="0"/>
    <x v="1"/>
    <x v="3"/>
    <x v="0"/>
    <x v="0"/>
    <x v="0"/>
    <x v="0"/>
    <x v="0"/>
  </r>
  <r>
    <n v="72"/>
    <x v="3"/>
    <x v="4"/>
    <x v="0"/>
    <x v="0"/>
    <x v="0"/>
    <x v="0"/>
    <x v="0"/>
    <x v="0"/>
    <x v="0"/>
    <x v="0"/>
    <x v="5"/>
    <x v="0"/>
    <x v="0"/>
    <x v="24"/>
    <x v="1"/>
    <x v="0"/>
    <x v="0"/>
    <x v="0"/>
    <x v="0"/>
    <x v="0"/>
    <x v="0"/>
  </r>
  <r>
    <n v="72"/>
    <x v="3"/>
    <x v="5"/>
    <x v="0"/>
    <x v="0"/>
    <x v="2"/>
    <x v="0"/>
    <x v="0"/>
    <x v="0"/>
    <x v="0"/>
    <x v="0"/>
    <x v="5"/>
    <x v="0"/>
    <x v="0"/>
    <x v="0"/>
    <x v="0"/>
    <x v="2"/>
    <x v="0"/>
    <x v="0"/>
    <x v="0"/>
    <x v="0"/>
    <x v="0"/>
  </r>
  <r>
    <n v="72"/>
    <x v="3"/>
    <x v="6"/>
    <x v="0"/>
    <x v="0"/>
    <x v="2"/>
    <x v="0"/>
    <x v="0"/>
    <x v="0"/>
    <x v="0"/>
    <x v="0"/>
    <x v="5"/>
    <x v="0"/>
    <x v="0"/>
    <x v="0"/>
    <x v="0"/>
    <x v="0"/>
    <x v="0"/>
    <x v="0"/>
    <x v="0"/>
    <x v="0"/>
    <x v="0"/>
  </r>
  <r>
    <n v="72"/>
    <x v="3"/>
    <x v="7"/>
    <x v="0"/>
    <x v="0"/>
    <x v="1"/>
    <x v="0"/>
    <x v="0"/>
    <x v="0"/>
    <x v="0"/>
    <x v="0"/>
    <x v="5"/>
    <x v="0"/>
    <x v="0"/>
    <x v="24"/>
    <x v="1"/>
    <x v="0"/>
    <x v="0"/>
    <x v="0"/>
    <x v="0"/>
    <x v="0"/>
    <x v="0"/>
  </r>
  <r>
    <n v="72"/>
    <x v="3"/>
    <x v="8"/>
    <x v="0"/>
    <x v="0"/>
    <x v="3"/>
    <x v="0"/>
    <x v="0"/>
    <x v="0"/>
    <x v="0"/>
    <x v="0"/>
    <x v="5"/>
    <x v="0"/>
    <x v="0"/>
    <x v="0"/>
    <x v="0"/>
    <x v="0"/>
    <x v="0"/>
    <x v="0"/>
    <x v="0"/>
    <x v="0"/>
    <x v="0"/>
  </r>
  <r>
    <n v="72"/>
    <x v="3"/>
    <x v="9"/>
    <x v="0"/>
    <x v="0"/>
    <x v="0"/>
    <x v="0"/>
    <x v="0"/>
    <x v="0"/>
    <x v="0"/>
    <x v="0"/>
    <x v="5"/>
    <x v="0"/>
    <x v="0"/>
    <x v="0"/>
    <x v="1"/>
    <x v="2"/>
    <x v="0"/>
    <x v="0"/>
    <x v="0"/>
    <x v="0"/>
    <x v="0"/>
  </r>
  <r>
    <n v="72"/>
    <x v="3"/>
    <x v="10"/>
    <x v="0"/>
    <x v="0"/>
    <x v="2"/>
    <x v="0"/>
    <x v="0"/>
    <x v="0"/>
    <x v="0"/>
    <x v="0"/>
    <x v="5"/>
    <x v="0"/>
    <x v="0"/>
    <x v="0"/>
    <x v="0"/>
    <x v="0"/>
    <x v="0"/>
    <x v="0"/>
    <x v="0"/>
    <x v="0"/>
    <x v="0"/>
  </r>
  <r>
    <n v="72"/>
    <x v="3"/>
    <x v="11"/>
    <x v="0"/>
    <x v="0"/>
    <x v="4"/>
    <x v="0"/>
    <x v="0"/>
    <x v="0"/>
    <x v="0"/>
    <x v="0"/>
    <x v="5"/>
    <x v="0"/>
    <x v="0"/>
    <x v="18"/>
    <x v="0"/>
    <x v="0"/>
    <x v="0"/>
    <x v="0"/>
    <x v="0"/>
    <x v="0"/>
    <x v="0"/>
  </r>
  <r>
    <n v="72"/>
    <x v="3"/>
    <x v="12"/>
    <x v="0"/>
    <x v="0"/>
    <x v="4"/>
    <x v="0"/>
    <x v="0"/>
    <x v="0"/>
    <x v="0"/>
    <x v="0"/>
    <x v="5"/>
    <x v="2"/>
    <x v="16"/>
    <x v="1"/>
    <x v="1"/>
    <x v="2"/>
    <x v="0"/>
    <x v="0"/>
    <x v="0"/>
    <x v="0"/>
    <x v="0"/>
  </r>
  <r>
    <n v="72"/>
    <x v="3"/>
    <x v="13"/>
    <x v="0"/>
    <x v="0"/>
    <x v="0"/>
    <x v="0"/>
    <x v="0"/>
    <x v="0"/>
    <x v="0"/>
    <x v="0"/>
    <x v="5"/>
    <x v="2"/>
    <x v="16"/>
    <x v="0"/>
    <x v="0"/>
    <x v="0"/>
    <x v="0"/>
    <x v="0"/>
    <x v="0"/>
    <x v="0"/>
    <x v="0"/>
  </r>
  <r>
    <n v="72"/>
    <x v="3"/>
    <x v="14"/>
    <x v="0"/>
    <x v="0"/>
    <x v="2"/>
    <x v="0"/>
    <x v="0"/>
    <x v="0"/>
    <x v="0"/>
    <x v="0"/>
    <x v="5"/>
    <x v="2"/>
    <x v="16"/>
    <x v="0"/>
    <x v="1"/>
    <x v="3"/>
    <x v="0"/>
    <x v="0"/>
    <x v="0"/>
    <x v="0"/>
    <x v="0"/>
  </r>
  <r>
    <n v="72"/>
    <x v="3"/>
    <x v="15"/>
    <x v="0"/>
    <x v="0"/>
    <x v="0"/>
    <x v="0"/>
    <x v="0"/>
    <x v="0"/>
    <x v="0"/>
    <x v="0"/>
    <x v="5"/>
    <x v="2"/>
    <x v="16"/>
    <x v="0"/>
    <x v="0"/>
    <x v="0"/>
    <x v="0"/>
    <x v="0"/>
    <x v="0"/>
    <x v="0"/>
    <x v="0"/>
  </r>
  <r>
    <n v="72"/>
    <x v="3"/>
    <x v="16"/>
    <x v="0"/>
    <x v="0"/>
    <x v="1"/>
    <x v="0"/>
    <x v="0"/>
    <x v="0"/>
    <x v="0"/>
    <x v="0"/>
    <x v="5"/>
    <x v="2"/>
    <x v="16"/>
    <x v="0"/>
    <x v="1"/>
    <x v="0"/>
    <x v="0"/>
    <x v="0"/>
    <x v="0"/>
    <x v="0"/>
    <x v="0"/>
  </r>
  <r>
    <n v="72"/>
    <x v="3"/>
    <x v="17"/>
    <x v="0"/>
    <x v="0"/>
    <x v="1"/>
    <x v="0"/>
    <x v="0"/>
    <x v="0"/>
    <x v="0"/>
    <x v="0"/>
    <x v="5"/>
    <x v="2"/>
    <x v="16"/>
    <x v="0"/>
    <x v="1"/>
    <x v="0"/>
    <x v="0"/>
    <x v="0"/>
    <x v="0"/>
    <x v="0"/>
    <x v="0"/>
  </r>
  <r>
    <n v="72"/>
    <x v="3"/>
    <x v="18"/>
    <x v="0"/>
    <x v="0"/>
    <x v="0"/>
    <x v="0"/>
    <x v="0"/>
    <x v="0"/>
    <x v="0"/>
    <x v="0"/>
    <x v="5"/>
    <x v="4"/>
    <x v="17"/>
    <x v="1"/>
    <x v="1"/>
    <x v="2"/>
    <x v="0"/>
    <x v="0"/>
    <x v="0"/>
    <x v="0"/>
    <x v="0"/>
  </r>
  <r>
    <n v="72"/>
    <x v="3"/>
    <x v="19"/>
    <x v="0"/>
    <x v="0"/>
    <x v="2"/>
    <x v="0"/>
    <x v="0"/>
    <x v="0"/>
    <x v="0"/>
    <x v="0"/>
    <x v="5"/>
    <x v="4"/>
    <x v="17"/>
    <x v="0"/>
    <x v="1"/>
    <x v="0"/>
    <x v="0"/>
    <x v="0"/>
    <x v="0"/>
    <x v="0"/>
    <x v="0"/>
  </r>
  <r>
    <n v="72"/>
    <x v="3"/>
    <x v="20"/>
    <x v="0"/>
    <x v="0"/>
    <x v="1"/>
    <x v="0"/>
    <x v="0"/>
    <x v="0"/>
    <x v="0"/>
    <x v="0"/>
    <x v="5"/>
    <x v="4"/>
    <x v="17"/>
    <x v="0"/>
    <x v="0"/>
    <x v="0"/>
    <x v="0"/>
    <x v="0"/>
    <x v="0"/>
    <x v="0"/>
    <x v="0"/>
  </r>
  <r>
    <n v="72"/>
    <x v="3"/>
    <x v="21"/>
    <x v="0"/>
    <x v="0"/>
    <x v="2"/>
    <x v="0"/>
    <x v="0"/>
    <x v="0"/>
    <x v="0"/>
    <x v="0"/>
    <x v="5"/>
    <x v="4"/>
    <x v="17"/>
    <x v="0"/>
    <x v="0"/>
    <x v="0"/>
    <x v="0"/>
    <x v="0"/>
    <x v="0"/>
    <x v="0"/>
    <x v="0"/>
  </r>
  <r>
    <n v="72"/>
    <x v="3"/>
    <x v="22"/>
    <x v="0"/>
    <x v="0"/>
    <x v="2"/>
    <x v="0"/>
    <x v="0"/>
    <x v="0"/>
    <x v="0"/>
    <x v="0"/>
    <x v="5"/>
    <x v="4"/>
    <x v="17"/>
    <x v="0"/>
    <x v="1"/>
    <x v="0"/>
    <x v="0"/>
    <x v="0"/>
    <x v="0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73"/>
    <x v="0"/>
    <x v="0"/>
    <x v="0"/>
    <x v="0"/>
    <x v="0"/>
    <x v="0"/>
    <x v="0"/>
    <x v="0"/>
    <x v="0"/>
    <x v="2"/>
    <x v="5"/>
    <x v="3"/>
    <x v="4"/>
    <x v="12"/>
    <x v="15"/>
    <x v="6"/>
    <x v="0"/>
    <x v="0"/>
    <x v="0"/>
    <x v="0"/>
    <x v="0"/>
  </r>
  <r>
    <n v="73"/>
    <x v="0"/>
    <x v="1"/>
    <x v="0"/>
    <x v="0"/>
    <x v="4"/>
    <x v="0"/>
    <x v="0"/>
    <x v="0"/>
    <x v="0"/>
    <x v="2"/>
    <x v="5"/>
    <x v="3"/>
    <x v="4"/>
    <x v="14"/>
    <x v="17"/>
    <x v="6"/>
    <x v="0"/>
    <x v="0"/>
    <x v="0"/>
    <x v="0"/>
    <x v="0"/>
  </r>
  <r>
    <n v="73"/>
    <x v="0"/>
    <x v="2"/>
    <x v="0"/>
    <x v="0"/>
    <x v="3"/>
    <x v="0"/>
    <x v="0"/>
    <x v="0"/>
    <x v="0"/>
    <x v="2"/>
    <x v="5"/>
    <x v="3"/>
    <x v="4"/>
    <x v="14"/>
    <x v="17"/>
    <x v="6"/>
    <x v="0"/>
    <x v="0"/>
    <x v="0"/>
    <x v="0"/>
    <x v="0"/>
  </r>
  <r>
    <n v="73"/>
    <x v="0"/>
    <x v="3"/>
    <x v="0"/>
    <x v="0"/>
    <x v="4"/>
    <x v="0"/>
    <x v="0"/>
    <x v="0"/>
    <x v="0"/>
    <x v="2"/>
    <x v="5"/>
    <x v="3"/>
    <x v="4"/>
    <x v="13"/>
    <x v="24"/>
    <x v="6"/>
    <x v="0"/>
    <x v="0"/>
    <x v="0"/>
    <x v="0"/>
    <x v="0"/>
  </r>
  <r>
    <n v="73"/>
    <x v="0"/>
    <x v="4"/>
    <x v="0"/>
    <x v="0"/>
    <x v="0"/>
    <x v="0"/>
    <x v="0"/>
    <x v="0"/>
    <x v="0"/>
    <x v="2"/>
    <x v="5"/>
    <x v="3"/>
    <x v="4"/>
    <x v="12"/>
    <x v="18"/>
    <x v="6"/>
    <x v="0"/>
    <x v="0"/>
    <x v="0"/>
    <x v="0"/>
    <x v="0"/>
  </r>
  <r>
    <n v="73"/>
    <x v="0"/>
    <x v="5"/>
    <x v="0"/>
    <x v="0"/>
    <x v="2"/>
    <x v="0"/>
    <x v="0"/>
    <x v="0"/>
    <x v="0"/>
    <x v="2"/>
    <x v="5"/>
    <x v="3"/>
    <x v="4"/>
    <x v="13"/>
    <x v="20"/>
    <x v="6"/>
    <x v="0"/>
    <x v="0"/>
    <x v="0"/>
    <x v="0"/>
    <x v="0"/>
  </r>
  <r>
    <n v="73"/>
    <x v="0"/>
    <x v="6"/>
    <x v="0"/>
    <x v="0"/>
    <x v="1"/>
    <x v="0"/>
    <x v="0"/>
    <x v="0"/>
    <x v="0"/>
    <x v="2"/>
    <x v="5"/>
    <x v="3"/>
    <x v="4"/>
    <x v="12"/>
    <x v="15"/>
    <x v="6"/>
    <x v="0"/>
    <x v="0"/>
    <x v="0"/>
    <x v="0"/>
    <x v="0"/>
  </r>
  <r>
    <n v="73"/>
    <x v="0"/>
    <x v="7"/>
    <x v="0"/>
    <x v="0"/>
    <x v="4"/>
    <x v="0"/>
    <x v="0"/>
    <x v="0"/>
    <x v="0"/>
    <x v="2"/>
    <x v="5"/>
    <x v="3"/>
    <x v="3"/>
    <x v="12"/>
    <x v="15"/>
    <x v="6"/>
    <x v="0"/>
    <x v="0"/>
    <x v="0"/>
    <x v="0"/>
    <x v="0"/>
  </r>
  <r>
    <n v="73"/>
    <x v="0"/>
    <x v="8"/>
    <x v="0"/>
    <x v="0"/>
    <x v="0"/>
    <x v="0"/>
    <x v="0"/>
    <x v="0"/>
    <x v="0"/>
    <x v="2"/>
    <x v="5"/>
    <x v="3"/>
    <x v="3"/>
    <x v="13"/>
    <x v="21"/>
    <x v="6"/>
    <x v="0"/>
    <x v="0"/>
    <x v="0"/>
    <x v="0"/>
    <x v="0"/>
  </r>
  <r>
    <n v="73"/>
    <x v="0"/>
    <x v="9"/>
    <x v="0"/>
    <x v="0"/>
    <x v="3"/>
    <x v="0"/>
    <x v="0"/>
    <x v="0"/>
    <x v="0"/>
    <x v="2"/>
    <x v="5"/>
    <x v="3"/>
    <x v="3"/>
    <x v="12"/>
    <x v="16"/>
    <x v="6"/>
    <x v="0"/>
    <x v="0"/>
    <x v="0"/>
    <x v="0"/>
    <x v="0"/>
  </r>
  <r>
    <n v="73"/>
    <x v="0"/>
    <x v="10"/>
    <x v="0"/>
    <x v="0"/>
    <x v="1"/>
    <x v="0"/>
    <x v="0"/>
    <x v="0"/>
    <x v="0"/>
    <x v="2"/>
    <x v="5"/>
    <x v="3"/>
    <x v="3"/>
    <x v="12"/>
    <x v="16"/>
    <x v="6"/>
    <x v="0"/>
    <x v="0"/>
    <x v="0"/>
    <x v="0"/>
    <x v="0"/>
  </r>
  <r>
    <n v="73"/>
    <x v="0"/>
    <x v="11"/>
    <x v="0"/>
    <x v="0"/>
    <x v="2"/>
    <x v="0"/>
    <x v="0"/>
    <x v="0"/>
    <x v="0"/>
    <x v="2"/>
    <x v="5"/>
    <x v="3"/>
    <x v="3"/>
    <x v="12"/>
    <x v="24"/>
    <x v="6"/>
    <x v="0"/>
    <x v="0"/>
    <x v="0"/>
    <x v="0"/>
    <x v="0"/>
  </r>
  <r>
    <n v="73"/>
    <x v="0"/>
    <x v="12"/>
    <x v="0"/>
    <x v="0"/>
    <x v="2"/>
    <x v="0"/>
    <x v="0"/>
    <x v="0"/>
    <x v="0"/>
    <x v="2"/>
    <x v="5"/>
    <x v="3"/>
    <x v="3"/>
    <x v="13"/>
    <x v="21"/>
    <x v="6"/>
    <x v="0"/>
    <x v="0"/>
    <x v="0"/>
    <x v="0"/>
    <x v="0"/>
  </r>
  <r>
    <n v="73"/>
    <x v="0"/>
    <x v="13"/>
    <x v="0"/>
    <x v="0"/>
    <x v="4"/>
    <x v="0"/>
    <x v="0"/>
    <x v="0"/>
    <x v="0"/>
    <x v="2"/>
    <x v="5"/>
    <x v="3"/>
    <x v="3"/>
    <x v="13"/>
    <x v="20"/>
    <x v="6"/>
    <x v="0"/>
    <x v="0"/>
    <x v="0"/>
    <x v="0"/>
    <x v="0"/>
  </r>
  <r>
    <n v="73"/>
    <x v="0"/>
    <x v="14"/>
    <x v="0"/>
    <x v="0"/>
    <x v="4"/>
    <x v="0"/>
    <x v="0"/>
    <x v="0"/>
    <x v="0"/>
    <x v="2"/>
    <x v="5"/>
    <x v="3"/>
    <x v="3"/>
    <x v="12"/>
    <x v="15"/>
    <x v="6"/>
    <x v="0"/>
    <x v="0"/>
    <x v="0"/>
    <x v="0"/>
    <x v="0"/>
  </r>
  <r>
    <n v="73"/>
    <x v="0"/>
    <x v="15"/>
    <x v="0"/>
    <x v="0"/>
    <x v="1"/>
    <x v="0"/>
    <x v="0"/>
    <x v="0"/>
    <x v="0"/>
    <x v="2"/>
    <x v="5"/>
    <x v="3"/>
    <x v="6"/>
    <x v="12"/>
    <x v="15"/>
    <x v="6"/>
    <x v="0"/>
    <x v="0"/>
    <x v="0"/>
    <x v="0"/>
    <x v="0"/>
  </r>
  <r>
    <n v="73"/>
    <x v="0"/>
    <x v="16"/>
    <x v="0"/>
    <x v="0"/>
    <x v="4"/>
    <x v="0"/>
    <x v="0"/>
    <x v="0"/>
    <x v="0"/>
    <x v="2"/>
    <x v="5"/>
    <x v="3"/>
    <x v="6"/>
    <x v="14"/>
    <x v="17"/>
    <x v="6"/>
    <x v="0"/>
    <x v="0"/>
    <x v="0"/>
    <x v="0"/>
    <x v="0"/>
  </r>
  <r>
    <n v="73"/>
    <x v="0"/>
    <x v="17"/>
    <x v="0"/>
    <x v="0"/>
    <x v="2"/>
    <x v="0"/>
    <x v="0"/>
    <x v="0"/>
    <x v="0"/>
    <x v="2"/>
    <x v="5"/>
    <x v="3"/>
    <x v="6"/>
    <x v="13"/>
    <x v="20"/>
    <x v="6"/>
    <x v="0"/>
    <x v="0"/>
    <x v="0"/>
    <x v="0"/>
    <x v="0"/>
  </r>
  <r>
    <n v="73"/>
    <x v="0"/>
    <x v="18"/>
    <x v="0"/>
    <x v="0"/>
    <x v="0"/>
    <x v="0"/>
    <x v="0"/>
    <x v="0"/>
    <x v="0"/>
    <x v="2"/>
    <x v="5"/>
    <x v="3"/>
    <x v="6"/>
    <x v="14"/>
    <x v="17"/>
    <x v="6"/>
    <x v="0"/>
    <x v="0"/>
    <x v="0"/>
    <x v="0"/>
    <x v="0"/>
  </r>
  <r>
    <n v="73"/>
    <x v="0"/>
    <x v="19"/>
    <x v="0"/>
    <x v="0"/>
    <x v="2"/>
    <x v="0"/>
    <x v="0"/>
    <x v="0"/>
    <x v="0"/>
    <x v="2"/>
    <x v="5"/>
    <x v="3"/>
    <x v="6"/>
    <x v="13"/>
    <x v="21"/>
    <x v="6"/>
    <x v="0"/>
    <x v="0"/>
    <x v="0"/>
    <x v="0"/>
    <x v="0"/>
  </r>
  <r>
    <n v="73"/>
    <x v="0"/>
    <x v="20"/>
    <x v="0"/>
    <x v="0"/>
    <x v="0"/>
    <x v="0"/>
    <x v="0"/>
    <x v="0"/>
    <x v="0"/>
    <x v="2"/>
    <x v="5"/>
    <x v="3"/>
    <x v="6"/>
    <x v="12"/>
    <x v="19"/>
    <x v="6"/>
    <x v="0"/>
    <x v="0"/>
    <x v="0"/>
    <x v="0"/>
    <x v="0"/>
  </r>
  <r>
    <n v="73"/>
    <x v="0"/>
    <x v="21"/>
    <x v="0"/>
    <x v="0"/>
    <x v="4"/>
    <x v="0"/>
    <x v="0"/>
    <x v="0"/>
    <x v="0"/>
    <x v="2"/>
    <x v="5"/>
    <x v="3"/>
    <x v="5"/>
    <x v="12"/>
    <x v="15"/>
    <x v="7"/>
    <x v="0"/>
    <x v="0"/>
    <x v="0"/>
    <x v="0"/>
    <x v="0"/>
  </r>
  <r>
    <n v="73"/>
    <x v="0"/>
    <x v="22"/>
    <x v="0"/>
    <x v="0"/>
    <x v="0"/>
    <x v="0"/>
    <x v="0"/>
    <x v="0"/>
    <x v="0"/>
    <x v="2"/>
    <x v="5"/>
    <x v="3"/>
    <x v="5"/>
    <x v="14"/>
    <x v="17"/>
    <x v="7"/>
    <x v="0"/>
    <x v="0"/>
    <x v="0"/>
    <x v="0"/>
    <x v="0"/>
  </r>
  <r>
    <n v="73"/>
    <x v="0"/>
    <x v="23"/>
    <x v="0"/>
    <x v="0"/>
    <x v="3"/>
    <x v="0"/>
    <x v="0"/>
    <x v="0"/>
    <x v="0"/>
    <x v="2"/>
    <x v="5"/>
    <x v="3"/>
    <x v="5"/>
    <x v="12"/>
    <x v="20"/>
    <x v="7"/>
    <x v="0"/>
    <x v="0"/>
    <x v="0"/>
    <x v="0"/>
    <x v="0"/>
  </r>
  <r>
    <n v="73"/>
    <x v="0"/>
    <x v="24"/>
    <x v="0"/>
    <x v="0"/>
    <x v="2"/>
    <x v="0"/>
    <x v="0"/>
    <x v="0"/>
    <x v="0"/>
    <x v="2"/>
    <x v="5"/>
    <x v="3"/>
    <x v="5"/>
    <x v="12"/>
    <x v="16"/>
    <x v="7"/>
    <x v="0"/>
    <x v="0"/>
    <x v="0"/>
    <x v="0"/>
    <x v="0"/>
  </r>
  <r>
    <n v="73"/>
    <x v="0"/>
    <x v="25"/>
    <x v="0"/>
    <x v="0"/>
    <x v="3"/>
    <x v="0"/>
    <x v="0"/>
    <x v="0"/>
    <x v="0"/>
    <x v="2"/>
    <x v="5"/>
    <x v="3"/>
    <x v="5"/>
    <x v="13"/>
    <x v="18"/>
    <x v="7"/>
    <x v="0"/>
    <x v="0"/>
    <x v="0"/>
    <x v="0"/>
    <x v="0"/>
  </r>
  <r>
    <n v="73"/>
    <x v="0"/>
    <x v="26"/>
    <x v="0"/>
    <x v="0"/>
    <x v="0"/>
    <x v="0"/>
    <x v="0"/>
    <x v="0"/>
    <x v="0"/>
    <x v="2"/>
    <x v="5"/>
    <x v="3"/>
    <x v="5"/>
    <x v="12"/>
    <x v="20"/>
    <x v="7"/>
    <x v="0"/>
    <x v="0"/>
    <x v="0"/>
    <x v="0"/>
    <x v="0"/>
  </r>
  <r>
    <n v="73"/>
    <x v="1"/>
    <x v="0"/>
    <x v="0"/>
    <x v="0"/>
    <x v="1"/>
    <x v="0"/>
    <x v="0"/>
    <x v="0"/>
    <x v="0"/>
    <x v="1"/>
    <x v="5"/>
    <x v="3"/>
    <x v="7"/>
    <x v="9"/>
    <x v="14"/>
    <x v="4"/>
    <x v="2"/>
    <x v="0"/>
    <x v="0"/>
    <x v="0"/>
    <x v="0"/>
  </r>
  <r>
    <n v="73"/>
    <x v="1"/>
    <x v="1"/>
    <x v="0"/>
    <x v="0"/>
    <x v="2"/>
    <x v="0"/>
    <x v="0"/>
    <x v="0"/>
    <x v="0"/>
    <x v="1"/>
    <x v="5"/>
    <x v="3"/>
    <x v="7"/>
    <x v="11"/>
    <x v="22"/>
    <x v="4"/>
    <x v="0"/>
    <x v="0"/>
    <x v="0"/>
    <x v="0"/>
    <x v="0"/>
  </r>
  <r>
    <n v="73"/>
    <x v="1"/>
    <x v="2"/>
    <x v="0"/>
    <x v="0"/>
    <x v="0"/>
    <x v="0"/>
    <x v="0"/>
    <x v="0"/>
    <x v="0"/>
    <x v="1"/>
    <x v="5"/>
    <x v="3"/>
    <x v="7"/>
    <x v="7"/>
    <x v="22"/>
    <x v="4"/>
    <x v="0"/>
    <x v="0"/>
    <x v="0"/>
    <x v="0"/>
    <x v="0"/>
  </r>
  <r>
    <n v="73"/>
    <x v="1"/>
    <x v="3"/>
    <x v="0"/>
    <x v="0"/>
    <x v="3"/>
    <x v="0"/>
    <x v="0"/>
    <x v="0"/>
    <x v="0"/>
    <x v="1"/>
    <x v="5"/>
    <x v="3"/>
    <x v="7"/>
    <x v="23"/>
    <x v="22"/>
    <x v="4"/>
    <x v="1"/>
    <x v="0"/>
    <x v="0"/>
    <x v="0"/>
    <x v="0"/>
  </r>
  <r>
    <n v="73"/>
    <x v="1"/>
    <x v="4"/>
    <x v="0"/>
    <x v="0"/>
    <x v="3"/>
    <x v="0"/>
    <x v="0"/>
    <x v="0"/>
    <x v="0"/>
    <x v="1"/>
    <x v="5"/>
    <x v="3"/>
    <x v="7"/>
    <x v="7"/>
    <x v="22"/>
    <x v="4"/>
    <x v="1"/>
    <x v="0"/>
    <x v="0"/>
    <x v="0"/>
    <x v="0"/>
  </r>
  <r>
    <n v="73"/>
    <x v="1"/>
    <x v="5"/>
    <x v="0"/>
    <x v="0"/>
    <x v="3"/>
    <x v="0"/>
    <x v="0"/>
    <x v="0"/>
    <x v="0"/>
    <x v="1"/>
    <x v="5"/>
    <x v="3"/>
    <x v="7"/>
    <x v="21"/>
    <x v="22"/>
    <x v="4"/>
    <x v="0"/>
    <x v="0"/>
    <x v="0"/>
    <x v="0"/>
    <x v="0"/>
  </r>
  <r>
    <n v="73"/>
    <x v="1"/>
    <x v="6"/>
    <x v="0"/>
    <x v="0"/>
    <x v="1"/>
    <x v="0"/>
    <x v="0"/>
    <x v="0"/>
    <x v="0"/>
    <x v="1"/>
    <x v="5"/>
    <x v="3"/>
    <x v="7"/>
    <x v="5"/>
    <x v="3"/>
    <x v="4"/>
    <x v="0"/>
    <x v="0"/>
    <x v="0"/>
    <x v="0"/>
    <x v="0"/>
  </r>
  <r>
    <n v="73"/>
    <x v="1"/>
    <x v="7"/>
    <x v="0"/>
    <x v="0"/>
    <x v="4"/>
    <x v="0"/>
    <x v="0"/>
    <x v="0"/>
    <x v="0"/>
    <x v="1"/>
    <x v="5"/>
    <x v="3"/>
    <x v="7"/>
    <x v="9"/>
    <x v="14"/>
    <x v="4"/>
    <x v="0"/>
    <x v="0"/>
    <x v="0"/>
    <x v="0"/>
    <x v="0"/>
  </r>
  <r>
    <n v="73"/>
    <x v="1"/>
    <x v="8"/>
    <x v="0"/>
    <x v="0"/>
    <x v="1"/>
    <x v="0"/>
    <x v="0"/>
    <x v="0"/>
    <x v="0"/>
    <x v="1"/>
    <x v="5"/>
    <x v="3"/>
    <x v="7"/>
    <x v="8"/>
    <x v="5"/>
    <x v="4"/>
    <x v="3"/>
    <x v="0"/>
    <x v="0"/>
    <x v="0"/>
    <x v="0"/>
  </r>
  <r>
    <n v="73"/>
    <x v="1"/>
    <x v="9"/>
    <x v="0"/>
    <x v="0"/>
    <x v="0"/>
    <x v="0"/>
    <x v="0"/>
    <x v="0"/>
    <x v="0"/>
    <x v="1"/>
    <x v="5"/>
    <x v="3"/>
    <x v="7"/>
    <x v="9"/>
    <x v="6"/>
    <x v="4"/>
    <x v="1"/>
    <x v="0"/>
    <x v="0"/>
    <x v="0"/>
    <x v="0"/>
  </r>
  <r>
    <n v="73"/>
    <x v="1"/>
    <x v="10"/>
    <x v="0"/>
    <x v="0"/>
    <x v="4"/>
    <x v="0"/>
    <x v="0"/>
    <x v="0"/>
    <x v="0"/>
    <x v="1"/>
    <x v="5"/>
    <x v="3"/>
    <x v="7"/>
    <x v="4"/>
    <x v="2"/>
    <x v="4"/>
    <x v="0"/>
    <x v="0"/>
    <x v="0"/>
    <x v="0"/>
    <x v="0"/>
  </r>
  <r>
    <n v="73"/>
    <x v="1"/>
    <x v="11"/>
    <x v="0"/>
    <x v="0"/>
    <x v="0"/>
    <x v="0"/>
    <x v="0"/>
    <x v="0"/>
    <x v="0"/>
    <x v="1"/>
    <x v="5"/>
    <x v="3"/>
    <x v="7"/>
    <x v="9"/>
    <x v="6"/>
    <x v="4"/>
    <x v="0"/>
    <x v="0"/>
    <x v="0"/>
    <x v="0"/>
    <x v="0"/>
  </r>
  <r>
    <n v="73"/>
    <x v="1"/>
    <x v="12"/>
    <x v="0"/>
    <x v="0"/>
    <x v="4"/>
    <x v="0"/>
    <x v="0"/>
    <x v="0"/>
    <x v="0"/>
    <x v="1"/>
    <x v="5"/>
    <x v="3"/>
    <x v="7"/>
    <x v="7"/>
    <x v="22"/>
    <x v="4"/>
    <x v="3"/>
    <x v="0"/>
    <x v="0"/>
    <x v="0"/>
    <x v="0"/>
  </r>
  <r>
    <n v="73"/>
    <x v="1"/>
    <x v="13"/>
    <x v="0"/>
    <x v="0"/>
    <x v="2"/>
    <x v="0"/>
    <x v="0"/>
    <x v="0"/>
    <x v="0"/>
    <x v="1"/>
    <x v="5"/>
    <x v="3"/>
    <x v="7"/>
    <x v="4"/>
    <x v="12"/>
    <x v="4"/>
    <x v="0"/>
    <x v="0"/>
    <x v="0"/>
    <x v="0"/>
    <x v="0"/>
  </r>
  <r>
    <n v="73"/>
    <x v="1"/>
    <x v="14"/>
    <x v="0"/>
    <x v="0"/>
    <x v="4"/>
    <x v="0"/>
    <x v="0"/>
    <x v="0"/>
    <x v="0"/>
    <x v="1"/>
    <x v="5"/>
    <x v="3"/>
    <x v="7"/>
    <x v="7"/>
    <x v="22"/>
    <x v="4"/>
    <x v="0"/>
    <x v="0"/>
    <x v="0"/>
    <x v="0"/>
    <x v="0"/>
  </r>
  <r>
    <n v="73"/>
    <x v="1"/>
    <x v="15"/>
    <x v="0"/>
    <x v="0"/>
    <x v="0"/>
    <x v="0"/>
    <x v="0"/>
    <x v="0"/>
    <x v="0"/>
    <x v="1"/>
    <x v="5"/>
    <x v="3"/>
    <x v="7"/>
    <x v="4"/>
    <x v="12"/>
    <x v="4"/>
    <x v="0"/>
    <x v="0"/>
    <x v="0"/>
    <x v="0"/>
    <x v="0"/>
  </r>
  <r>
    <n v="73"/>
    <x v="1"/>
    <x v="16"/>
    <x v="0"/>
    <x v="0"/>
    <x v="4"/>
    <x v="0"/>
    <x v="0"/>
    <x v="0"/>
    <x v="0"/>
    <x v="1"/>
    <x v="5"/>
    <x v="3"/>
    <x v="7"/>
    <x v="5"/>
    <x v="9"/>
    <x v="4"/>
    <x v="1"/>
    <x v="0"/>
    <x v="0"/>
    <x v="0"/>
    <x v="0"/>
  </r>
  <r>
    <n v="73"/>
    <x v="1"/>
    <x v="17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n v="73"/>
    <x v="1"/>
    <x v="18"/>
    <x v="0"/>
    <x v="0"/>
    <x v="4"/>
    <x v="0"/>
    <x v="0"/>
    <x v="0"/>
    <x v="0"/>
    <x v="1"/>
    <x v="5"/>
    <x v="3"/>
    <x v="7"/>
    <x v="8"/>
    <x v="5"/>
    <x v="4"/>
    <x v="0"/>
    <x v="0"/>
    <x v="0"/>
    <x v="0"/>
    <x v="0"/>
  </r>
  <r>
    <n v="73"/>
    <x v="1"/>
    <x v="19"/>
    <x v="0"/>
    <x v="0"/>
    <x v="2"/>
    <x v="0"/>
    <x v="0"/>
    <x v="0"/>
    <x v="0"/>
    <x v="1"/>
    <x v="5"/>
    <x v="3"/>
    <x v="7"/>
    <x v="9"/>
    <x v="14"/>
    <x v="4"/>
    <x v="3"/>
    <x v="0"/>
    <x v="0"/>
    <x v="0"/>
    <x v="0"/>
  </r>
  <r>
    <n v="73"/>
    <x v="1"/>
    <x v="20"/>
    <x v="0"/>
    <x v="0"/>
    <x v="2"/>
    <x v="0"/>
    <x v="0"/>
    <x v="0"/>
    <x v="0"/>
    <x v="1"/>
    <x v="5"/>
    <x v="3"/>
    <x v="7"/>
    <x v="13"/>
    <x v="22"/>
    <x v="4"/>
    <x v="4"/>
    <x v="0"/>
    <x v="0"/>
    <x v="0"/>
    <x v="0"/>
  </r>
  <r>
    <n v="73"/>
    <x v="1"/>
    <x v="21"/>
    <x v="0"/>
    <x v="0"/>
    <x v="0"/>
    <x v="0"/>
    <x v="0"/>
    <x v="0"/>
    <x v="0"/>
    <x v="1"/>
    <x v="5"/>
    <x v="3"/>
    <x v="7"/>
    <x v="8"/>
    <x v="11"/>
    <x v="4"/>
    <x v="3"/>
    <x v="0"/>
    <x v="0"/>
    <x v="0"/>
    <x v="0"/>
  </r>
  <r>
    <n v="73"/>
    <x v="1"/>
    <x v="22"/>
    <x v="0"/>
    <x v="0"/>
    <x v="1"/>
    <x v="0"/>
    <x v="0"/>
    <x v="0"/>
    <x v="0"/>
    <x v="1"/>
    <x v="5"/>
    <x v="3"/>
    <x v="7"/>
    <x v="13"/>
    <x v="22"/>
    <x v="4"/>
    <x v="1"/>
    <x v="0"/>
    <x v="0"/>
    <x v="0"/>
    <x v="0"/>
  </r>
  <r>
    <n v="73"/>
    <x v="1"/>
    <x v="23"/>
    <x v="0"/>
    <x v="0"/>
    <x v="3"/>
    <x v="0"/>
    <x v="0"/>
    <x v="0"/>
    <x v="0"/>
    <x v="1"/>
    <x v="5"/>
    <x v="3"/>
    <x v="7"/>
    <x v="11"/>
    <x v="22"/>
    <x v="4"/>
    <x v="0"/>
    <x v="0"/>
    <x v="0"/>
    <x v="0"/>
    <x v="0"/>
  </r>
  <r>
    <n v="73"/>
    <x v="1"/>
    <x v="24"/>
    <x v="0"/>
    <x v="0"/>
    <x v="1"/>
    <x v="0"/>
    <x v="0"/>
    <x v="0"/>
    <x v="0"/>
    <x v="1"/>
    <x v="5"/>
    <x v="3"/>
    <x v="7"/>
    <x v="13"/>
    <x v="22"/>
    <x v="4"/>
    <x v="1"/>
    <x v="0"/>
    <x v="0"/>
    <x v="0"/>
    <x v="0"/>
  </r>
  <r>
    <n v="73"/>
    <x v="2"/>
    <x v="0"/>
    <x v="0"/>
    <x v="0"/>
    <x v="4"/>
    <x v="0"/>
    <x v="0"/>
    <x v="0"/>
    <x v="0"/>
    <x v="0"/>
    <x v="5"/>
    <x v="0"/>
    <x v="0"/>
    <x v="1"/>
    <x v="1"/>
    <x v="2"/>
    <x v="0"/>
    <x v="0"/>
    <x v="0"/>
    <x v="3"/>
    <x v="0"/>
  </r>
  <r>
    <n v="73"/>
    <x v="2"/>
    <x v="1"/>
    <x v="0"/>
    <x v="0"/>
    <x v="1"/>
    <x v="0"/>
    <x v="0"/>
    <x v="0"/>
    <x v="0"/>
    <x v="0"/>
    <x v="5"/>
    <x v="0"/>
    <x v="0"/>
    <x v="0"/>
    <x v="0"/>
    <x v="0"/>
    <x v="0"/>
    <x v="0"/>
    <x v="0"/>
    <x v="3"/>
    <x v="0"/>
  </r>
  <r>
    <n v="73"/>
    <x v="2"/>
    <x v="2"/>
    <x v="0"/>
    <x v="0"/>
    <x v="4"/>
    <x v="0"/>
    <x v="0"/>
    <x v="0"/>
    <x v="0"/>
    <x v="0"/>
    <x v="5"/>
    <x v="0"/>
    <x v="0"/>
    <x v="0"/>
    <x v="0"/>
    <x v="2"/>
    <x v="0"/>
    <x v="0"/>
    <x v="0"/>
    <x v="3"/>
    <x v="0"/>
  </r>
  <r>
    <n v="73"/>
    <x v="2"/>
    <x v="3"/>
    <x v="0"/>
    <x v="0"/>
    <x v="2"/>
    <x v="0"/>
    <x v="0"/>
    <x v="0"/>
    <x v="0"/>
    <x v="0"/>
    <x v="5"/>
    <x v="0"/>
    <x v="0"/>
    <x v="0"/>
    <x v="0"/>
    <x v="2"/>
    <x v="0"/>
    <x v="0"/>
    <x v="0"/>
    <x v="3"/>
    <x v="0"/>
  </r>
  <r>
    <n v="73"/>
    <x v="2"/>
    <x v="4"/>
    <x v="0"/>
    <x v="0"/>
    <x v="2"/>
    <x v="0"/>
    <x v="0"/>
    <x v="0"/>
    <x v="0"/>
    <x v="0"/>
    <x v="5"/>
    <x v="0"/>
    <x v="0"/>
    <x v="0"/>
    <x v="1"/>
    <x v="2"/>
    <x v="0"/>
    <x v="0"/>
    <x v="0"/>
    <x v="3"/>
    <x v="0"/>
  </r>
  <r>
    <n v="73"/>
    <x v="2"/>
    <x v="5"/>
    <x v="0"/>
    <x v="0"/>
    <x v="3"/>
    <x v="0"/>
    <x v="0"/>
    <x v="0"/>
    <x v="0"/>
    <x v="0"/>
    <x v="5"/>
    <x v="0"/>
    <x v="0"/>
    <x v="0"/>
    <x v="0"/>
    <x v="2"/>
    <x v="0"/>
    <x v="0"/>
    <x v="0"/>
    <x v="3"/>
    <x v="0"/>
  </r>
  <r>
    <n v="73"/>
    <x v="2"/>
    <x v="6"/>
    <x v="0"/>
    <x v="0"/>
    <x v="0"/>
    <x v="0"/>
    <x v="0"/>
    <x v="0"/>
    <x v="0"/>
    <x v="0"/>
    <x v="5"/>
    <x v="0"/>
    <x v="0"/>
    <x v="0"/>
    <x v="0"/>
    <x v="3"/>
    <x v="0"/>
    <x v="0"/>
    <x v="0"/>
    <x v="3"/>
    <x v="0"/>
  </r>
  <r>
    <n v="73"/>
    <x v="2"/>
    <x v="7"/>
    <x v="0"/>
    <x v="0"/>
    <x v="0"/>
    <x v="0"/>
    <x v="0"/>
    <x v="0"/>
    <x v="0"/>
    <x v="0"/>
    <x v="5"/>
    <x v="0"/>
    <x v="9"/>
    <x v="1"/>
    <x v="1"/>
    <x v="2"/>
    <x v="0"/>
    <x v="0"/>
    <x v="0"/>
    <x v="4"/>
    <x v="0"/>
  </r>
  <r>
    <n v="73"/>
    <x v="2"/>
    <x v="8"/>
    <x v="0"/>
    <x v="0"/>
    <x v="4"/>
    <x v="0"/>
    <x v="0"/>
    <x v="0"/>
    <x v="0"/>
    <x v="0"/>
    <x v="5"/>
    <x v="0"/>
    <x v="9"/>
    <x v="0"/>
    <x v="1"/>
    <x v="3"/>
    <x v="0"/>
    <x v="0"/>
    <x v="0"/>
    <x v="4"/>
    <x v="0"/>
  </r>
  <r>
    <n v="73"/>
    <x v="2"/>
    <x v="9"/>
    <x v="0"/>
    <x v="0"/>
    <x v="0"/>
    <x v="0"/>
    <x v="0"/>
    <x v="0"/>
    <x v="0"/>
    <x v="0"/>
    <x v="5"/>
    <x v="0"/>
    <x v="9"/>
    <x v="0"/>
    <x v="0"/>
    <x v="3"/>
    <x v="0"/>
    <x v="0"/>
    <x v="0"/>
    <x v="4"/>
    <x v="0"/>
  </r>
  <r>
    <n v="73"/>
    <x v="2"/>
    <x v="10"/>
    <x v="0"/>
    <x v="0"/>
    <x v="1"/>
    <x v="0"/>
    <x v="0"/>
    <x v="0"/>
    <x v="0"/>
    <x v="0"/>
    <x v="5"/>
    <x v="0"/>
    <x v="9"/>
    <x v="0"/>
    <x v="1"/>
    <x v="2"/>
    <x v="0"/>
    <x v="0"/>
    <x v="0"/>
    <x v="4"/>
    <x v="0"/>
  </r>
  <r>
    <n v="73"/>
    <x v="2"/>
    <x v="11"/>
    <x v="0"/>
    <x v="0"/>
    <x v="1"/>
    <x v="0"/>
    <x v="0"/>
    <x v="0"/>
    <x v="0"/>
    <x v="0"/>
    <x v="5"/>
    <x v="0"/>
    <x v="9"/>
    <x v="0"/>
    <x v="0"/>
    <x v="2"/>
    <x v="0"/>
    <x v="0"/>
    <x v="0"/>
    <x v="4"/>
    <x v="0"/>
  </r>
  <r>
    <n v="73"/>
    <x v="2"/>
    <x v="12"/>
    <x v="0"/>
    <x v="0"/>
    <x v="2"/>
    <x v="0"/>
    <x v="0"/>
    <x v="0"/>
    <x v="0"/>
    <x v="0"/>
    <x v="5"/>
    <x v="0"/>
    <x v="9"/>
    <x v="18"/>
    <x v="1"/>
    <x v="0"/>
    <x v="0"/>
    <x v="0"/>
    <x v="0"/>
    <x v="4"/>
    <x v="0"/>
  </r>
  <r>
    <n v="73"/>
    <x v="2"/>
    <x v="13"/>
    <x v="0"/>
    <x v="0"/>
    <x v="0"/>
    <x v="0"/>
    <x v="0"/>
    <x v="0"/>
    <x v="0"/>
    <x v="0"/>
    <x v="5"/>
    <x v="2"/>
    <x v="1"/>
    <x v="1"/>
    <x v="1"/>
    <x v="2"/>
    <x v="0"/>
    <x v="0"/>
    <x v="0"/>
    <x v="0"/>
    <x v="0"/>
  </r>
  <r>
    <n v="73"/>
    <x v="2"/>
    <x v="14"/>
    <x v="0"/>
    <x v="0"/>
    <x v="3"/>
    <x v="0"/>
    <x v="0"/>
    <x v="0"/>
    <x v="0"/>
    <x v="0"/>
    <x v="5"/>
    <x v="2"/>
    <x v="1"/>
    <x v="0"/>
    <x v="1"/>
    <x v="3"/>
    <x v="0"/>
    <x v="0"/>
    <x v="0"/>
    <x v="0"/>
    <x v="0"/>
  </r>
  <r>
    <n v="73"/>
    <x v="2"/>
    <x v="15"/>
    <x v="0"/>
    <x v="0"/>
    <x v="3"/>
    <x v="0"/>
    <x v="0"/>
    <x v="0"/>
    <x v="0"/>
    <x v="0"/>
    <x v="5"/>
    <x v="2"/>
    <x v="1"/>
    <x v="0"/>
    <x v="0"/>
    <x v="0"/>
    <x v="0"/>
    <x v="0"/>
    <x v="0"/>
    <x v="0"/>
    <x v="0"/>
  </r>
  <r>
    <n v="73"/>
    <x v="2"/>
    <x v="16"/>
    <x v="0"/>
    <x v="0"/>
    <x v="4"/>
    <x v="0"/>
    <x v="0"/>
    <x v="0"/>
    <x v="0"/>
    <x v="0"/>
    <x v="5"/>
    <x v="2"/>
    <x v="1"/>
    <x v="0"/>
    <x v="0"/>
    <x v="2"/>
    <x v="0"/>
    <x v="0"/>
    <x v="0"/>
    <x v="0"/>
    <x v="0"/>
  </r>
  <r>
    <n v="73"/>
    <x v="2"/>
    <x v="17"/>
    <x v="0"/>
    <x v="0"/>
    <x v="2"/>
    <x v="0"/>
    <x v="0"/>
    <x v="0"/>
    <x v="0"/>
    <x v="0"/>
    <x v="5"/>
    <x v="2"/>
    <x v="1"/>
    <x v="0"/>
    <x v="0"/>
    <x v="0"/>
    <x v="0"/>
    <x v="0"/>
    <x v="0"/>
    <x v="0"/>
    <x v="0"/>
  </r>
  <r>
    <n v="73"/>
    <x v="2"/>
    <x v="18"/>
    <x v="0"/>
    <x v="0"/>
    <x v="0"/>
    <x v="0"/>
    <x v="0"/>
    <x v="0"/>
    <x v="0"/>
    <x v="0"/>
    <x v="5"/>
    <x v="2"/>
    <x v="1"/>
    <x v="1"/>
    <x v="1"/>
    <x v="2"/>
    <x v="0"/>
    <x v="0"/>
    <x v="0"/>
    <x v="0"/>
    <x v="0"/>
  </r>
  <r>
    <n v="73"/>
    <x v="2"/>
    <x v="19"/>
    <x v="0"/>
    <x v="0"/>
    <x v="4"/>
    <x v="0"/>
    <x v="0"/>
    <x v="0"/>
    <x v="0"/>
    <x v="0"/>
    <x v="5"/>
    <x v="2"/>
    <x v="1"/>
    <x v="0"/>
    <x v="0"/>
    <x v="0"/>
    <x v="0"/>
    <x v="0"/>
    <x v="0"/>
    <x v="0"/>
    <x v="0"/>
  </r>
  <r>
    <n v="73"/>
    <x v="2"/>
    <x v="20"/>
    <x v="0"/>
    <x v="0"/>
    <x v="2"/>
    <x v="0"/>
    <x v="0"/>
    <x v="0"/>
    <x v="0"/>
    <x v="0"/>
    <x v="5"/>
    <x v="2"/>
    <x v="1"/>
    <x v="0"/>
    <x v="0"/>
    <x v="2"/>
    <x v="0"/>
    <x v="0"/>
    <x v="0"/>
    <x v="0"/>
    <x v="0"/>
  </r>
  <r>
    <n v="73"/>
    <x v="2"/>
    <x v="21"/>
    <x v="0"/>
    <x v="0"/>
    <x v="0"/>
    <x v="0"/>
    <x v="0"/>
    <x v="0"/>
    <x v="0"/>
    <x v="0"/>
    <x v="5"/>
    <x v="2"/>
    <x v="1"/>
    <x v="0"/>
    <x v="1"/>
    <x v="3"/>
    <x v="0"/>
    <x v="0"/>
    <x v="0"/>
    <x v="0"/>
    <x v="0"/>
  </r>
  <r>
    <n v="73"/>
    <x v="2"/>
    <x v="22"/>
    <x v="0"/>
    <x v="0"/>
    <x v="1"/>
    <x v="0"/>
    <x v="0"/>
    <x v="0"/>
    <x v="0"/>
    <x v="0"/>
    <x v="5"/>
    <x v="2"/>
    <x v="1"/>
    <x v="0"/>
    <x v="1"/>
    <x v="3"/>
    <x v="0"/>
    <x v="0"/>
    <x v="0"/>
    <x v="0"/>
    <x v="0"/>
  </r>
  <r>
    <n v="73"/>
    <x v="3"/>
    <x v="0"/>
    <x v="0"/>
    <x v="0"/>
    <x v="3"/>
    <x v="0"/>
    <x v="0"/>
    <x v="0"/>
    <x v="0"/>
    <x v="1"/>
    <x v="5"/>
    <x v="3"/>
    <x v="7"/>
    <x v="8"/>
    <x v="5"/>
    <x v="4"/>
    <x v="3"/>
    <x v="0"/>
    <x v="0"/>
    <x v="0"/>
    <x v="0"/>
  </r>
  <r>
    <n v="73"/>
    <x v="3"/>
    <x v="1"/>
    <x v="0"/>
    <x v="0"/>
    <x v="3"/>
    <x v="0"/>
    <x v="0"/>
    <x v="0"/>
    <x v="0"/>
    <x v="1"/>
    <x v="5"/>
    <x v="3"/>
    <x v="7"/>
    <x v="21"/>
    <x v="22"/>
    <x v="4"/>
    <x v="0"/>
    <x v="0"/>
    <x v="0"/>
    <x v="0"/>
    <x v="0"/>
  </r>
  <r>
    <n v="73"/>
    <x v="3"/>
    <x v="2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n v="73"/>
    <x v="3"/>
    <x v="3"/>
    <x v="0"/>
    <x v="0"/>
    <x v="1"/>
    <x v="0"/>
    <x v="0"/>
    <x v="0"/>
    <x v="0"/>
    <x v="1"/>
    <x v="5"/>
    <x v="3"/>
    <x v="7"/>
    <x v="4"/>
    <x v="12"/>
    <x v="4"/>
    <x v="0"/>
    <x v="0"/>
    <x v="0"/>
    <x v="0"/>
    <x v="0"/>
  </r>
  <r>
    <n v="73"/>
    <x v="3"/>
    <x v="4"/>
    <x v="0"/>
    <x v="0"/>
    <x v="0"/>
    <x v="0"/>
    <x v="0"/>
    <x v="0"/>
    <x v="0"/>
    <x v="1"/>
    <x v="5"/>
    <x v="3"/>
    <x v="7"/>
    <x v="4"/>
    <x v="2"/>
    <x v="4"/>
    <x v="0"/>
    <x v="0"/>
    <x v="0"/>
    <x v="0"/>
    <x v="0"/>
  </r>
  <r>
    <n v="73"/>
    <x v="3"/>
    <x v="5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n v="73"/>
    <x v="3"/>
    <x v="6"/>
    <x v="0"/>
    <x v="0"/>
    <x v="2"/>
    <x v="0"/>
    <x v="0"/>
    <x v="0"/>
    <x v="0"/>
    <x v="1"/>
    <x v="5"/>
    <x v="3"/>
    <x v="7"/>
    <x v="21"/>
    <x v="22"/>
    <x v="4"/>
    <x v="1"/>
    <x v="0"/>
    <x v="0"/>
    <x v="0"/>
    <x v="0"/>
  </r>
  <r>
    <n v="73"/>
    <x v="3"/>
    <x v="7"/>
    <x v="0"/>
    <x v="0"/>
    <x v="3"/>
    <x v="0"/>
    <x v="0"/>
    <x v="0"/>
    <x v="0"/>
    <x v="1"/>
    <x v="5"/>
    <x v="3"/>
    <x v="7"/>
    <x v="13"/>
    <x v="22"/>
    <x v="4"/>
    <x v="0"/>
    <x v="0"/>
    <x v="0"/>
    <x v="0"/>
    <x v="0"/>
  </r>
  <r>
    <n v="73"/>
    <x v="3"/>
    <x v="8"/>
    <x v="0"/>
    <x v="0"/>
    <x v="3"/>
    <x v="0"/>
    <x v="0"/>
    <x v="0"/>
    <x v="0"/>
    <x v="1"/>
    <x v="5"/>
    <x v="3"/>
    <x v="7"/>
    <x v="4"/>
    <x v="8"/>
    <x v="4"/>
    <x v="0"/>
    <x v="0"/>
    <x v="0"/>
    <x v="0"/>
    <x v="0"/>
  </r>
  <r>
    <n v="73"/>
    <x v="3"/>
    <x v="9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n v="73"/>
    <x v="3"/>
    <x v="10"/>
    <x v="0"/>
    <x v="0"/>
    <x v="4"/>
    <x v="0"/>
    <x v="0"/>
    <x v="0"/>
    <x v="0"/>
    <x v="1"/>
    <x v="5"/>
    <x v="3"/>
    <x v="7"/>
    <x v="4"/>
    <x v="2"/>
    <x v="4"/>
    <x v="0"/>
    <x v="0"/>
    <x v="0"/>
    <x v="0"/>
    <x v="0"/>
  </r>
  <r>
    <n v="73"/>
    <x v="3"/>
    <x v="11"/>
    <x v="0"/>
    <x v="0"/>
    <x v="0"/>
    <x v="0"/>
    <x v="0"/>
    <x v="0"/>
    <x v="0"/>
    <x v="1"/>
    <x v="5"/>
    <x v="3"/>
    <x v="7"/>
    <x v="13"/>
    <x v="22"/>
    <x v="4"/>
    <x v="0"/>
    <x v="0"/>
    <x v="0"/>
    <x v="0"/>
    <x v="0"/>
  </r>
  <r>
    <n v="73"/>
    <x v="3"/>
    <x v="12"/>
    <x v="0"/>
    <x v="0"/>
    <x v="4"/>
    <x v="0"/>
    <x v="0"/>
    <x v="0"/>
    <x v="0"/>
    <x v="1"/>
    <x v="5"/>
    <x v="3"/>
    <x v="7"/>
    <x v="9"/>
    <x v="14"/>
    <x v="4"/>
    <x v="0"/>
    <x v="0"/>
    <x v="0"/>
    <x v="0"/>
    <x v="0"/>
  </r>
  <r>
    <n v="73"/>
    <x v="3"/>
    <x v="13"/>
    <x v="0"/>
    <x v="0"/>
    <x v="1"/>
    <x v="0"/>
    <x v="0"/>
    <x v="0"/>
    <x v="0"/>
    <x v="1"/>
    <x v="5"/>
    <x v="3"/>
    <x v="7"/>
    <x v="13"/>
    <x v="22"/>
    <x v="4"/>
    <x v="0"/>
    <x v="0"/>
    <x v="0"/>
    <x v="0"/>
    <x v="0"/>
  </r>
  <r>
    <n v="73"/>
    <x v="3"/>
    <x v="14"/>
    <x v="0"/>
    <x v="0"/>
    <x v="0"/>
    <x v="0"/>
    <x v="0"/>
    <x v="0"/>
    <x v="0"/>
    <x v="1"/>
    <x v="5"/>
    <x v="3"/>
    <x v="7"/>
    <x v="11"/>
    <x v="22"/>
    <x v="4"/>
    <x v="0"/>
    <x v="0"/>
    <x v="0"/>
    <x v="0"/>
    <x v="0"/>
  </r>
  <r>
    <n v="73"/>
    <x v="3"/>
    <x v="15"/>
    <x v="0"/>
    <x v="0"/>
    <x v="2"/>
    <x v="0"/>
    <x v="0"/>
    <x v="0"/>
    <x v="0"/>
    <x v="1"/>
    <x v="5"/>
    <x v="3"/>
    <x v="7"/>
    <x v="13"/>
    <x v="22"/>
    <x v="4"/>
    <x v="3"/>
    <x v="0"/>
    <x v="0"/>
    <x v="0"/>
    <x v="0"/>
  </r>
  <r>
    <n v="73"/>
    <x v="3"/>
    <x v="16"/>
    <x v="0"/>
    <x v="0"/>
    <x v="1"/>
    <x v="0"/>
    <x v="0"/>
    <x v="0"/>
    <x v="0"/>
    <x v="1"/>
    <x v="5"/>
    <x v="3"/>
    <x v="7"/>
    <x v="8"/>
    <x v="5"/>
    <x v="4"/>
    <x v="3"/>
    <x v="0"/>
    <x v="0"/>
    <x v="0"/>
    <x v="0"/>
  </r>
  <r>
    <n v="73"/>
    <x v="3"/>
    <x v="17"/>
    <x v="0"/>
    <x v="0"/>
    <x v="1"/>
    <x v="0"/>
    <x v="0"/>
    <x v="0"/>
    <x v="0"/>
    <x v="1"/>
    <x v="5"/>
    <x v="3"/>
    <x v="7"/>
    <x v="5"/>
    <x v="3"/>
    <x v="4"/>
    <x v="0"/>
    <x v="0"/>
    <x v="0"/>
    <x v="0"/>
    <x v="0"/>
  </r>
  <r>
    <n v="73"/>
    <x v="3"/>
    <x v="18"/>
    <x v="0"/>
    <x v="0"/>
    <x v="4"/>
    <x v="0"/>
    <x v="0"/>
    <x v="0"/>
    <x v="0"/>
    <x v="1"/>
    <x v="5"/>
    <x v="3"/>
    <x v="7"/>
    <x v="9"/>
    <x v="14"/>
    <x v="4"/>
    <x v="1"/>
    <x v="0"/>
    <x v="0"/>
    <x v="0"/>
    <x v="0"/>
  </r>
  <r>
    <n v="73"/>
    <x v="3"/>
    <x v="19"/>
    <x v="0"/>
    <x v="0"/>
    <x v="3"/>
    <x v="0"/>
    <x v="0"/>
    <x v="0"/>
    <x v="0"/>
    <x v="1"/>
    <x v="5"/>
    <x v="3"/>
    <x v="7"/>
    <x v="8"/>
    <x v="11"/>
    <x v="4"/>
    <x v="3"/>
    <x v="0"/>
    <x v="0"/>
    <x v="0"/>
    <x v="0"/>
  </r>
  <r>
    <n v="73"/>
    <x v="3"/>
    <x v="20"/>
    <x v="0"/>
    <x v="0"/>
    <x v="2"/>
    <x v="0"/>
    <x v="0"/>
    <x v="0"/>
    <x v="0"/>
    <x v="1"/>
    <x v="5"/>
    <x v="3"/>
    <x v="7"/>
    <x v="5"/>
    <x v="9"/>
    <x v="4"/>
    <x v="4"/>
    <x v="0"/>
    <x v="0"/>
    <x v="0"/>
    <x v="0"/>
  </r>
  <r>
    <n v="73"/>
    <x v="3"/>
    <x v="21"/>
    <x v="0"/>
    <x v="0"/>
    <x v="3"/>
    <x v="0"/>
    <x v="0"/>
    <x v="0"/>
    <x v="0"/>
    <x v="1"/>
    <x v="5"/>
    <x v="3"/>
    <x v="7"/>
    <x v="11"/>
    <x v="22"/>
    <x v="4"/>
    <x v="3"/>
    <x v="0"/>
    <x v="0"/>
    <x v="0"/>
    <x v="0"/>
  </r>
  <r>
    <n v="73"/>
    <x v="3"/>
    <x v="22"/>
    <x v="0"/>
    <x v="0"/>
    <x v="2"/>
    <x v="0"/>
    <x v="0"/>
    <x v="0"/>
    <x v="0"/>
    <x v="1"/>
    <x v="5"/>
    <x v="3"/>
    <x v="7"/>
    <x v="23"/>
    <x v="22"/>
    <x v="4"/>
    <x v="1"/>
    <x v="0"/>
    <x v="0"/>
    <x v="0"/>
    <x v="0"/>
  </r>
  <r>
    <n v="73"/>
    <x v="2"/>
    <x v="23"/>
    <x v="0"/>
    <x v="0"/>
    <x v="2"/>
    <x v="0"/>
    <x v="0"/>
    <x v="0"/>
    <x v="0"/>
    <x v="1"/>
    <x v="5"/>
    <x v="3"/>
    <x v="7"/>
    <x v="9"/>
    <x v="6"/>
    <x v="4"/>
    <x v="1"/>
    <x v="0"/>
    <x v="0"/>
    <x v="0"/>
    <x v="0"/>
  </r>
  <r>
    <n v="73"/>
    <x v="2"/>
    <x v="24"/>
    <x v="0"/>
    <x v="0"/>
    <x v="2"/>
    <x v="0"/>
    <x v="0"/>
    <x v="0"/>
    <x v="0"/>
    <x v="1"/>
    <x v="5"/>
    <x v="3"/>
    <x v="7"/>
    <x v="7"/>
    <x v="22"/>
    <x v="4"/>
    <x v="1"/>
    <x v="0"/>
    <x v="0"/>
    <x v="0"/>
    <x v="0"/>
  </r>
  <r>
    <n v="73"/>
    <x v="3"/>
    <x v="25"/>
    <x v="0"/>
    <x v="0"/>
    <x v="0"/>
    <x v="0"/>
    <x v="0"/>
    <x v="0"/>
    <x v="0"/>
    <x v="1"/>
    <x v="5"/>
    <x v="3"/>
    <x v="7"/>
    <x v="9"/>
    <x v="14"/>
    <x v="4"/>
    <x v="0"/>
    <x v="0"/>
    <x v="0"/>
    <x v="0"/>
    <x v="0"/>
  </r>
  <r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74"/>
    <x v="0"/>
    <x v="0"/>
    <x v="0"/>
    <x v="0"/>
    <x v="1"/>
    <x v="0"/>
    <x v="0"/>
    <x v="0"/>
    <x v="0"/>
    <x v="1"/>
    <x v="5"/>
    <x v="3"/>
    <x v="7"/>
    <x v="13"/>
    <x v="22"/>
    <x v="4"/>
    <x v="0"/>
    <x v="0"/>
    <x v="0"/>
    <x v="0"/>
    <x v="0"/>
  </r>
  <r>
    <n v="74"/>
    <x v="0"/>
    <x v="1"/>
    <x v="0"/>
    <x v="0"/>
    <x v="1"/>
    <x v="0"/>
    <x v="0"/>
    <x v="0"/>
    <x v="1"/>
    <x v="1"/>
    <x v="5"/>
    <x v="3"/>
    <x v="7"/>
    <x v="8"/>
    <x v="11"/>
    <x v="4"/>
    <x v="3"/>
    <x v="0"/>
    <x v="0"/>
    <x v="0"/>
    <x v="0"/>
  </r>
  <r>
    <n v="74"/>
    <x v="0"/>
    <x v="2"/>
    <x v="0"/>
    <x v="0"/>
    <x v="4"/>
    <x v="0"/>
    <x v="0"/>
    <x v="0"/>
    <x v="1"/>
    <x v="1"/>
    <x v="5"/>
    <x v="3"/>
    <x v="7"/>
    <x v="23"/>
    <x v="22"/>
    <x v="4"/>
    <x v="1"/>
    <x v="0"/>
    <x v="0"/>
    <x v="0"/>
    <x v="0"/>
  </r>
  <r>
    <n v="74"/>
    <x v="0"/>
    <x v="3"/>
    <x v="0"/>
    <x v="0"/>
    <x v="1"/>
    <x v="0"/>
    <x v="0"/>
    <x v="0"/>
    <x v="1"/>
    <x v="1"/>
    <x v="5"/>
    <x v="3"/>
    <x v="7"/>
    <x v="8"/>
    <x v="11"/>
    <x v="4"/>
    <x v="3"/>
    <x v="0"/>
    <x v="0"/>
    <x v="0"/>
    <x v="0"/>
  </r>
  <r>
    <n v="74"/>
    <x v="0"/>
    <x v="4"/>
    <x v="0"/>
    <x v="0"/>
    <x v="1"/>
    <x v="0"/>
    <x v="0"/>
    <x v="0"/>
    <x v="1"/>
    <x v="1"/>
    <x v="5"/>
    <x v="3"/>
    <x v="7"/>
    <x v="7"/>
    <x v="22"/>
    <x v="4"/>
    <x v="0"/>
    <x v="0"/>
    <x v="0"/>
    <x v="0"/>
    <x v="0"/>
  </r>
  <r>
    <n v="74"/>
    <x v="0"/>
    <x v="5"/>
    <x v="0"/>
    <x v="0"/>
    <x v="0"/>
    <x v="0"/>
    <x v="0"/>
    <x v="0"/>
    <x v="1"/>
    <x v="1"/>
    <x v="5"/>
    <x v="3"/>
    <x v="7"/>
    <x v="8"/>
    <x v="5"/>
    <x v="4"/>
    <x v="0"/>
    <x v="0"/>
    <x v="0"/>
    <x v="0"/>
    <x v="0"/>
  </r>
  <r>
    <n v="74"/>
    <x v="0"/>
    <x v="6"/>
    <x v="0"/>
    <x v="0"/>
    <x v="2"/>
    <x v="0"/>
    <x v="0"/>
    <x v="0"/>
    <x v="1"/>
    <x v="1"/>
    <x v="5"/>
    <x v="3"/>
    <x v="7"/>
    <x v="21"/>
    <x v="22"/>
    <x v="4"/>
    <x v="1"/>
    <x v="0"/>
    <x v="0"/>
    <x v="0"/>
    <x v="0"/>
  </r>
  <r>
    <n v="74"/>
    <x v="0"/>
    <x v="7"/>
    <x v="0"/>
    <x v="0"/>
    <x v="0"/>
    <x v="0"/>
    <x v="0"/>
    <x v="0"/>
    <x v="1"/>
    <x v="1"/>
    <x v="5"/>
    <x v="3"/>
    <x v="7"/>
    <x v="9"/>
    <x v="14"/>
    <x v="4"/>
    <x v="0"/>
    <x v="0"/>
    <x v="0"/>
    <x v="0"/>
    <x v="0"/>
  </r>
  <r>
    <n v="74"/>
    <x v="0"/>
    <x v="8"/>
    <x v="0"/>
    <x v="0"/>
    <x v="2"/>
    <x v="0"/>
    <x v="0"/>
    <x v="0"/>
    <x v="1"/>
    <x v="1"/>
    <x v="5"/>
    <x v="3"/>
    <x v="7"/>
    <x v="11"/>
    <x v="22"/>
    <x v="4"/>
    <x v="0"/>
    <x v="0"/>
    <x v="0"/>
    <x v="0"/>
    <x v="0"/>
  </r>
  <r>
    <n v="74"/>
    <x v="0"/>
    <x v="9"/>
    <x v="0"/>
    <x v="0"/>
    <x v="2"/>
    <x v="0"/>
    <x v="0"/>
    <x v="0"/>
    <x v="1"/>
    <x v="1"/>
    <x v="5"/>
    <x v="3"/>
    <x v="7"/>
    <x v="23"/>
    <x v="22"/>
    <x v="4"/>
    <x v="1"/>
    <x v="0"/>
    <x v="0"/>
    <x v="0"/>
    <x v="0"/>
  </r>
  <r>
    <n v="74"/>
    <x v="0"/>
    <x v="10"/>
    <x v="0"/>
    <x v="0"/>
    <x v="3"/>
    <x v="0"/>
    <x v="0"/>
    <x v="0"/>
    <x v="1"/>
    <x v="1"/>
    <x v="5"/>
    <x v="3"/>
    <x v="7"/>
    <x v="13"/>
    <x v="22"/>
    <x v="4"/>
    <x v="0"/>
    <x v="0"/>
    <x v="0"/>
    <x v="0"/>
    <x v="0"/>
  </r>
  <r>
    <n v="74"/>
    <x v="0"/>
    <x v="11"/>
    <x v="0"/>
    <x v="0"/>
    <x v="2"/>
    <x v="0"/>
    <x v="0"/>
    <x v="0"/>
    <x v="1"/>
    <x v="1"/>
    <x v="5"/>
    <x v="3"/>
    <x v="7"/>
    <x v="9"/>
    <x v="6"/>
    <x v="4"/>
    <x v="1"/>
    <x v="0"/>
    <x v="0"/>
    <x v="0"/>
    <x v="0"/>
  </r>
  <r>
    <n v="74"/>
    <x v="0"/>
    <x v="12"/>
    <x v="0"/>
    <x v="0"/>
    <x v="0"/>
    <x v="0"/>
    <x v="0"/>
    <x v="0"/>
    <x v="1"/>
    <x v="1"/>
    <x v="5"/>
    <x v="3"/>
    <x v="7"/>
    <x v="4"/>
    <x v="2"/>
    <x v="4"/>
    <x v="0"/>
    <x v="0"/>
    <x v="0"/>
    <x v="0"/>
    <x v="0"/>
  </r>
  <r>
    <n v="74"/>
    <x v="0"/>
    <x v="13"/>
    <x v="0"/>
    <x v="0"/>
    <x v="3"/>
    <x v="0"/>
    <x v="0"/>
    <x v="0"/>
    <x v="1"/>
    <x v="1"/>
    <x v="5"/>
    <x v="3"/>
    <x v="7"/>
    <x v="4"/>
    <x v="8"/>
    <x v="4"/>
    <x v="3"/>
    <x v="0"/>
    <x v="0"/>
    <x v="0"/>
    <x v="0"/>
  </r>
  <r>
    <n v="74"/>
    <x v="0"/>
    <x v="14"/>
    <x v="0"/>
    <x v="0"/>
    <x v="2"/>
    <x v="0"/>
    <x v="0"/>
    <x v="0"/>
    <x v="1"/>
    <x v="1"/>
    <x v="5"/>
    <x v="3"/>
    <x v="7"/>
    <x v="11"/>
    <x v="22"/>
    <x v="4"/>
    <x v="0"/>
    <x v="0"/>
    <x v="0"/>
    <x v="0"/>
    <x v="0"/>
  </r>
  <r>
    <n v="74"/>
    <x v="0"/>
    <x v="15"/>
    <x v="0"/>
    <x v="0"/>
    <x v="3"/>
    <x v="0"/>
    <x v="0"/>
    <x v="0"/>
    <x v="1"/>
    <x v="1"/>
    <x v="5"/>
    <x v="3"/>
    <x v="7"/>
    <x v="7"/>
    <x v="22"/>
    <x v="4"/>
    <x v="0"/>
    <x v="0"/>
    <x v="0"/>
    <x v="0"/>
    <x v="0"/>
  </r>
  <r>
    <n v="74"/>
    <x v="0"/>
    <x v="16"/>
    <x v="0"/>
    <x v="0"/>
    <x v="0"/>
    <x v="0"/>
    <x v="0"/>
    <x v="0"/>
    <x v="1"/>
    <x v="1"/>
    <x v="5"/>
    <x v="3"/>
    <x v="7"/>
    <x v="8"/>
    <x v="11"/>
    <x v="4"/>
    <x v="3"/>
    <x v="0"/>
    <x v="0"/>
    <x v="0"/>
    <x v="0"/>
  </r>
  <r>
    <n v="74"/>
    <x v="0"/>
    <x v="17"/>
    <x v="0"/>
    <x v="0"/>
    <x v="0"/>
    <x v="0"/>
    <x v="0"/>
    <x v="0"/>
    <x v="1"/>
    <x v="1"/>
    <x v="5"/>
    <x v="3"/>
    <x v="7"/>
    <x v="7"/>
    <x v="22"/>
    <x v="4"/>
    <x v="3"/>
    <x v="0"/>
    <x v="0"/>
    <x v="0"/>
    <x v="0"/>
  </r>
  <r>
    <n v="74"/>
    <x v="0"/>
    <x v="18"/>
    <x v="0"/>
    <x v="0"/>
    <x v="0"/>
    <x v="0"/>
    <x v="0"/>
    <x v="0"/>
    <x v="1"/>
    <x v="1"/>
    <x v="5"/>
    <x v="3"/>
    <x v="7"/>
    <x v="5"/>
    <x v="9"/>
    <x v="4"/>
    <x v="1"/>
    <x v="0"/>
    <x v="0"/>
    <x v="0"/>
    <x v="0"/>
  </r>
  <r>
    <n v="74"/>
    <x v="0"/>
    <x v="19"/>
    <x v="0"/>
    <x v="0"/>
    <x v="2"/>
    <x v="0"/>
    <x v="0"/>
    <x v="0"/>
    <x v="1"/>
    <x v="1"/>
    <x v="5"/>
    <x v="3"/>
    <x v="7"/>
    <x v="9"/>
    <x v="6"/>
    <x v="4"/>
    <x v="1"/>
    <x v="0"/>
    <x v="0"/>
    <x v="0"/>
    <x v="0"/>
  </r>
  <r>
    <n v="74"/>
    <x v="0"/>
    <x v="20"/>
    <x v="0"/>
    <x v="0"/>
    <x v="4"/>
    <x v="0"/>
    <x v="0"/>
    <x v="0"/>
    <x v="1"/>
    <x v="1"/>
    <x v="5"/>
    <x v="3"/>
    <x v="7"/>
    <x v="20"/>
    <x v="22"/>
    <x v="4"/>
    <x v="3"/>
    <x v="0"/>
    <x v="0"/>
    <x v="0"/>
    <x v="0"/>
  </r>
  <r>
    <n v="74"/>
    <x v="0"/>
    <x v="21"/>
    <x v="0"/>
    <x v="0"/>
    <x v="2"/>
    <x v="0"/>
    <x v="0"/>
    <x v="0"/>
    <x v="1"/>
    <x v="1"/>
    <x v="5"/>
    <x v="3"/>
    <x v="7"/>
    <x v="13"/>
    <x v="22"/>
    <x v="4"/>
    <x v="0"/>
    <x v="0"/>
    <x v="0"/>
    <x v="0"/>
    <x v="0"/>
  </r>
  <r>
    <n v="74"/>
    <x v="0"/>
    <x v="22"/>
    <x v="0"/>
    <x v="0"/>
    <x v="3"/>
    <x v="0"/>
    <x v="0"/>
    <x v="0"/>
    <x v="1"/>
    <x v="1"/>
    <x v="5"/>
    <x v="3"/>
    <x v="7"/>
    <x v="8"/>
    <x v="5"/>
    <x v="4"/>
    <x v="0"/>
    <x v="0"/>
    <x v="0"/>
    <x v="0"/>
    <x v="0"/>
  </r>
  <r>
    <n v="74"/>
    <x v="0"/>
    <x v="23"/>
    <x v="0"/>
    <x v="0"/>
    <x v="4"/>
    <x v="0"/>
    <x v="0"/>
    <x v="0"/>
    <x v="1"/>
    <x v="1"/>
    <x v="5"/>
    <x v="3"/>
    <x v="7"/>
    <x v="13"/>
    <x v="22"/>
    <x v="4"/>
    <x v="1"/>
    <x v="0"/>
    <x v="0"/>
    <x v="0"/>
    <x v="0"/>
  </r>
  <r>
    <n v="74"/>
    <x v="0"/>
    <x v="24"/>
    <x v="0"/>
    <x v="0"/>
    <x v="3"/>
    <x v="0"/>
    <x v="0"/>
    <x v="0"/>
    <x v="1"/>
    <x v="1"/>
    <x v="5"/>
    <x v="3"/>
    <x v="7"/>
    <x v="5"/>
    <x v="3"/>
    <x v="4"/>
    <x v="1"/>
    <x v="0"/>
    <x v="0"/>
    <x v="0"/>
    <x v="0"/>
  </r>
  <r>
    <n v="74"/>
    <x v="1"/>
    <x v="0"/>
    <x v="0"/>
    <x v="0"/>
    <x v="1"/>
    <x v="0"/>
    <x v="0"/>
    <x v="0"/>
    <x v="1"/>
    <x v="0"/>
    <x v="5"/>
    <x v="0"/>
    <x v="0"/>
    <x v="1"/>
    <x v="1"/>
    <x v="2"/>
    <x v="0"/>
    <x v="0"/>
    <x v="5"/>
    <x v="0"/>
    <x v="0"/>
  </r>
  <r>
    <n v="74"/>
    <x v="1"/>
    <x v="1"/>
    <x v="0"/>
    <x v="0"/>
    <x v="3"/>
    <x v="0"/>
    <x v="0"/>
    <x v="0"/>
    <x v="1"/>
    <x v="0"/>
    <x v="5"/>
    <x v="0"/>
    <x v="0"/>
    <x v="0"/>
    <x v="0"/>
    <x v="0"/>
    <x v="0"/>
    <x v="0"/>
    <x v="5"/>
    <x v="0"/>
    <x v="0"/>
  </r>
  <r>
    <n v="74"/>
    <x v="1"/>
    <x v="2"/>
    <x v="0"/>
    <x v="0"/>
    <x v="2"/>
    <x v="0"/>
    <x v="0"/>
    <x v="0"/>
    <x v="1"/>
    <x v="0"/>
    <x v="5"/>
    <x v="0"/>
    <x v="0"/>
    <x v="0"/>
    <x v="1"/>
    <x v="11"/>
    <x v="0"/>
    <x v="0"/>
    <x v="5"/>
    <x v="0"/>
    <x v="0"/>
  </r>
  <r>
    <n v="74"/>
    <x v="1"/>
    <x v="3"/>
    <x v="0"/>
    <x v="0"/>
    <x v="0"/>
    <x v="0"/>
    <x v="0"/>
    <x v="0"/>
    <x v="1"/>
    <x v="0"/>
    <x v="5"/>
    <x v="0"/>
    <x v="0"/>
    <x v="0"/>
    <x v="1"/>
    <x v="0"/>
    <x v="0"/>
    <x v="0"/>
    <x v="5"/>
    <x v="0"/>
    <x v="0"/>
  </r>
  <r>
    <n v="74"/>
    <x v="1"/>
    <x v="4"/>
    <x v="0"/>
    <x v="0"/>
    <x v="2"/>
    <x v="0"/>
    <x v="0"/>
    <x v="0"/>
    <x v="1"/>
    <x v="0"/>
    <x v="5"/>
    <x v="0"/>
    <x v="0"/>
    <x v="0"/>
    <x v="0"/>
    <x v="9"/>
    <x v="0"/>
    <x v="0"/>
    <x v="5"/>
    <x v="0"/>
    <x v="0"/>
  </r>
  <r>
    <n v="74"/>
    <x v="1"/>
    <x v="5"/>
    <x v="0"/>
    <x v="0"/>
    <x v="2"/>
    <x v="0"/>
    <x v="0"/>
    <x v="0"/>
    <x v="1"/>
    <x v="0"/>
    <x v="5"/>
    <x v="0"/>
    <x v="9"/>
    <x v="1"/>
    <x v="1"/>
    <x v="2"/>
    <x v="0"/>
    <x v="0"/>
    <x v="0"/>
    <x v="0"/>
    <x v="0"/>
  </r>
  <r>
    <n v="74"/>
    <x v="1"/>
    <x v="6"/>
    <x v="0"/>
    <x v="0"/>
    <x v="4"/>
    <x v="0"/>
    <x v="0"/>
    <x v="0"/>
    <x v="1"/>
    <x v="0"/>
    <x v="5"/>
    <x v="0"/>
    <x v="9"/>
    <x v="0"/>
    <x v="1"/>
    <x v="0"/>
    <x v="0"/>
    <x v="0"/>
    <x v="0"/>
    <x v="0"/>
    <x v="0"/>
  </r>
  <r>
    <n v="74"/>
    <x v="1"/>
    <x v="7"/>
    <x v="0"/>
    <x v="0"/>
    <x v="2"/>
    <x v="0"/>
    <x v="0"/>
    <x v="0"/>
    <x v="1"/>
    <x v="0"/>
    <x v="5"/>
    <x v="0"/>
    <x v="9"/>
    <x v="0"/>
    <x v="0"/>
    <x v="2"/>
    <x v="0"/>
    <x v="0"/>
    <x v="0"/>
    <x v="0"/>
    <x v="0"/>
  </r>
  <r>
    <n v="74"/>
    <x v="1"/>
    <x v="8"/>
    <x v="0"/>
    <x v="0"/>
    <x v="0"/>
    <x v="0"/>
    <x v="0"/>
    <x v="0"/>
    <x v="1"/>
    <x v="0"/>
    <x v="5"/>
    <x v="0"/>
    <x v="9"/>
    <x v="0"/>
    <x v="1"/>
    <x v="3"/>
    <x v="0"/>
    <x v="0"/>
    <x v="0"/>
    <x v="0"/>
    <x v="0"/>
  </r>
  <r>
    <n v="74"/>
    <x v="1"/>
    <x v="9"/>
    <x v="0"/>
    <x v="0"/>
    <x v="0"/>
    <x v="0"/>
    <x v="0"/>
    <x v="0"/>
    <x v="1"/>
    <x v="0"/>
    <x v="5"/>
    <x v="0"/>
    <x v="9"/>
    <x v="0"/>
    <x v="0"/>
    <x v="2"/>
    <x v="0"/>
    <x v="0"/>
    <x v="0"/>
    <x v="0"/>
    <x v="0"/>
  </r>
  <r>
    <n v="74"/>
    <x v="1"/>
    <x v="10"/>
    <x v="0"/>
    <x v="0"/>
    <x v="0"/>
    <x v="0"/>
    <x v="0"/>
    <x v="0"/>
    <x v="1"/>
    <x v="0"/>
    <x v="5"/>
    <x v="2"/>
    <x v="1"/>
    <x v="1"/>
    <x v="1"/>
    <x v="2"/>
    <x v="0"/>
    <x v="0"/>
    <x v="0"/>
    <x v="0"/>
    <x v="0"/>
  </r>
  <r>
    <n v="74"/>
    <x v="1"/>
    <x v="11"/>
    <x v="0"/>
    <x v="0"/>
    <x v="1"/>
    <x v="0"/>
    <x v="0"/>
    <x v="0"/>
    <x v="1"/>
    <x v="0"/>
    <x v="5"/>
    <x v="2"/>
    <x v="1"/>
    <x v="0"/>
    <x v="1"/>
    <x v="0"/>
    <x v="0"/>
    <x v="0"/>
    <x v="0"/>
    <x v="0"/>
    <x v="0"/>
  </r>
  <r>
    <n v="74"/>
    <x v="1"/>
    <x v="12"/>
    <x v="0"/>
    <x v="0"/>
    <x v="2"/>
    <x v="0"/>
    <x v="0"/>
    <x v="0"/>
    <x v="1"/>
    <x v="0"/>
    <x v="5"/>
    <x v="2"/>
    <x v="1"/>
    <x v="0"/>
    <x v="0"/>
    <x v="0"/>
    <x v="0"/>
    <x v="0"/>
    <x v="0"/>
    <x v="0"/>
    <x v="0"/>
  </r>
  <r>
    <n v="74"/>
    <x v="1"/>
    <x v="13"/>
    <x v="0"/>
    <x v="0"/>
    <x v="3"/>
    <x v="0"/>
    <x v="0"/>
    <x v="0"/>
    <x v="1"/>
    <x v="0"/>
    <x v="5"/>
    <x v="2"/>
    <x v="1"/>
    <x v="0"/>
    <x v="0"/>
    <x v="3"/>
    <x v="0"/>
    <x v="0"/>
    <x v="0"/>
    <x v="0"/>
    <x v="0"/>
  </r>
  <r>
    <n v="74"/>
    <x v="1"/>
    <x v="14"/>
    <x v="0"/>
    <x v="0"/>
    <x v="4"/>
    <x v="0"/>
    <x v="0"/>
    <x v="0"/>
    <x v="1"/>
    <x v="0"/>
    <x v="5"/>
    <x v="2"/>
    <x v="1"/>
    <x v="0"/>
    <x v="0"/>
    <x v="2"/>
    <x v="0"/>
    <x v="0"/>
    <x v="0"/>
    <x v="0"/>
    <x v="0"/>
  </r>
  <r>
    <n v="74"/>
    <x v="1"/>
    <x v="15"/>
    <x v="0"/>
    <x v="0"/>
    <x v="0"/>
    <x v="0"/>
    <x v="0"/>
    <x v="0"/>
    <x v="1"/>
    <x v="0"/>
    <x v="5"/>
    <x v="2"/>
    <x v="1"/>
    <x v="0"/>
    <x v="0"/>
    <x v="1"/>
    <x v="0"/>
    <x v="0"/>
    <x v="0"/>
    <x v="0"/>
    <x v="0"/>
  </r>
  <r>
    <n v="74"/>
    <x v="1"/>
    <x v="16"/>
    <x v="0"/>
    <x v="0"/>
    <x v="2"/>
    <x v="0"/>
    <x v="0"/>
    <x v="0"/>
    <x v="1"/>
    <x v="0"/>
    <x v="5"/>
    <x v="1"/>
    <x v="11"/>
    <x v="1"/>
    <x v="1"/>
    <x v="2"/>
    <x v="0"/>
    <x v="4"/>
    <x v="3"/>
    <x v="0"/>
    <x v="0"/>
  </r>
  <r>
    <n v="74"/>
    <x v="1"/>
    <x v="17"/>
    <x v="0"/>
    <x v="0"/>
    <x v="3"/>
    <x v="0"/>
    <x v="0"/>
    <x v="0"/>
    <x v="1"/>
    <x v="0"/>
    <x v="5"/>
    <x v="1"/>
    <x v="11"/>
    <x v="0"/>
    <x v="0"/>
    <x v="0"/>
    <x v="0"/>
    <x v="4"/>
    <x v="3"/>
    <x v="0"/>
    <x v="0"/>
  </r>
  <r>
    <n v="74"/>
    <x v="1"/>
    <x v="18"/>
    <x v="0"/>
    <x v="0"/>
    <x v="4"/>
    <x v="0"/>
    <x v="0"/>
    <x v="0"/>
    <x v="1"/>
    <x v="0"/>
    <x v="5"/>
    <x v="1"/>
    <x v="11"/>
    <x v="0"/>
    <x v="1"/>
    <x v="0"/>
    <x v="0"/>
    <x v="4"/>
    <x v="3"/>
    <x v="0"/>
    <x v="0"/>
  </r>
  <r>
    <n v="74"/>
    <x v="1"/>
    <x v="19"/>
    <x v="0"/>
    <x v="0"/>
    <x v="4"/>
    <x v="0"/>
    <x v="0"/>
    <x v="0"/>
    <x v="1"/>
    <x v="0"/>
    <x v="5"/>
    <x v="1"/>
    <x v="11"/>
    <x v="0"/>
    <x v="1"/>
    <x v="0"/>
    <x v="0"/>
    <x v="4"/>
    <x v="3"/>
    <x v="0"/>
    <x v="0"/>
  </r>
  <r>
    <n v="74"/>
    <x v="1"/>
    <x v="20"/>
    <x v="0"/>
    <x v="0"/>
    <x v="0"/>
    <x v="0"/>
    <x v="0"/>
    <x v="0"/>
    <x v="1"/>
    <x v="0"/>
    <x v="5"/>
    <x v="1"/>
    <x v="11"/>
    <x v="0"/>
    <x v="0"/>
    <x v="0"/>
    <x v="0"/>
    <x v="4"/>
    <x v="3"/>
    <x v="0"/>
    <x v="0"/>
  </r>
  <r>
    <n v="74"/>
    <x v="1"/>
    <x v="21"/>
    <x v="0"/>
    <x v="0"/>
    <x v="4"/>
    <x v="0"/>
    <x v="0"/>
    <x v="0"/>
    <x v="1"/>
    <x v="0"/>
    <x v="5"/>
    <x v="1"/>
    <x v="11"/>
    <x v="0"/>
    <x v="1"/>
    <x v="3"/>
    <x v="0"/>
    <x v="4"/>
    <x v="3"/>
    <x v="0"/>
    <x v="0"/>
  </r>
  <r>
    <n v="74"/>
    <x v="1"/>
    <x v="22"/>
    <x v="0"/>
    <x v="0"/>
    <x v="1"/>
    <x v="0"/>
    <x v="0"/>
    <x v="0"/>
    <x v="1"/>
    <x v="0"/>
    <x v="5"/>
    <x v="1"/>
    <x v="11"/>
    <x v="18"/>
    <x v="1"/>
    <x v="0"/>
    <x v="0"/>
    <x v="4"/>
    <x v="3"/>
    <x v="0"/>
    <x v="0"/>
  </r>
  <r>
    <n v="74"/>
    <x v="2"/>
    <x v="0"/>
    <x v="0"/>
    <x v="0"/>
    <x v="3"/>
    <x v="0"/>
    <x v="0"/>
    <x v="0"/>
    <x v="1"/>
    <x v="2"/>
    <x v="5"/>
    <x v="3"/>
    <x v="3"/>
    <x v="12"/>
    <x v="15"/>
    <x v="6"/>
    <x v="0"/>
    <x v="0"/>
    <x v="0"/>
    <x v="0"/>
    <x v="0"/>
  </r>
  <r>
    <n v="74"/>
    <x v="2"/>
    <x v="1"/>
    <x v="0"/>
    <x v="0"/>
    <x v="2"/>
    <x v="0"/>
    <x v="0"/>
    <x v="0"/>
    <x v="1"/>
    <x v="2"/>
    <x v="5"/>
    <x v="3"/>
    <x v="3"/>
    <x v="13"/>
    <x v="18"/>
    <x v="6"/>
    <x v="0"/>
    <x v="0"/>
    <x v="0"/>
    <x v="0"/>
    <x v="0"/>
  </r>
  <r>
    <n v="74"/>
    <x v="2"/>
    <x v="2"/>
    <x v="0"/>
    <x v="0"/>
    <x v="0"/>
    <x v="0"/>
    <x v="0"/>
    <x v="0"/>
    <x v="1"/>
    <x v="2"/>
    <x v="5"/>
    <x v="3"/>
    <x v="3"/>
    <x v="13"/>
    <x v="21"/>
    <x v="6"/>
    <x v="0"/>
    <x v="0"/>
    <x v="0"/>
    <x v="0"/>
    <x v="0"/>
  </r>
  <r>
    <n v="74"/>
    <x v="2"/>
    <x v="3"/>
    <x v="0"/>
    <x v="0"/>
    <x v="0"/>
    <x v="0"/>
    <x v="0"/>
    <x v="0"/>
    <x v="1"/>
    <x v="2"/>
    <x v="5"/>
    <x v="3"/>
    <x v="3"/>
    <x v="13"/>
    <x v="21"/>
    <x v="6"/>
    <x v="0"/>
    <x v="0"/>
    <x v="0"/>
    <x v="0"/>
    <x v="0"/>
  </r>
  <r>
    <n v="74"/>
    <x v="2"/>
    <x v="4"/>
    <x v="0"/>
    <x v="0"/>
    <x v="4"/>
    <x v="0"/>
    <x v="0"/>
    <x v="0"/>
    <x v="1"/>
    <x v="2"/>
    <x v="5"/>
    <x v="3"/>
    <x v="3"/>
    <x v="13"/>
    <x v="24"/>
    <x v="6"/>
    <x v="0"/>
    <x v="0"/>
    <x v="0"/>
    <x v="0"/>
    <x v="0"/>
  </r>
  <r>
    <n v="74"/>
    <x v="2"/>
    <x v="5"/>
    <x v="0"/>
    <x v="0"/>
    <x v="4"/>
    <x v="0"/>
    <x v="0"/>
    <x v="0"/>
    <x v="1"/>
    <x v="2"/>
    <x v="5"/>
    <x v="3"/>
    <x v="3"/>
    <x v="13"/>
    <x v="16"/>
    <x v="6"/>
    <x v="0"/>
    <x v="0"/>
    <x v="0"/>
    <x v="0"/>
    <x v="0"/>
  </r>
  <r>
    <n v="74"/>
    <x v="2"/>
    <x v="6"/>
    <x v="0"/>
    <x v="0"/>
    <x v="4"/>
    <x v="0"/>
    <x v="0"/>
    <x v="0"/>
    <x v="1"/>
    <x v="2"/>
    <x v="5"/>
    <x v="3"/>
    <x v="3"/>
    <x v="13"/>
    <x v="21"/>
    <x v="6"/>
    <x v="0"/>
    <x v="0"/>
    <x v="0"/>
    <x v="0"/>
    <x v="0"/>
  </r>
  <r>
    <n v="74"/>
    <x v="2"/>
    <x v="7"/>
    <x v="0"/>
    <x v="0"/>
    <x v="3"/>
    <x v="0"/>
    <x v="0"/>
    <x v="0"/>
    <x v="1"/>
    <x v="2"/>
    <x v="5"/>
    <x v="3"/>
    <x v="3"/>
    <x v="12"/>
    <x v="20"/>
    <x v="6"/>
    <x v="0"/>
    <x v="0"/>
    <x v="0"/>
    <x v="0"/>
    <x v="0"/>
  </r>
  <r>
    <n v="74"/>
    <x v="2"/>
    <x v="8"/>
    <x v="0"/>
    <x v="0"/>
    <x v="1"/>
    <x v="0"/>
    <x v="0"/>
    <x v="0"/>
    <x v="1"/>
    <x v="2"/>
    <x v="5"/>
    <x v="3"/>
    <x v="5"/>
    <x v="12"/>
    <x v="15"/>
    <x v="6"/>
    <x v="0"/>
    <x v="0"/>
    <x v="0"/>
    <x v="0"/>
    <x v="0"/>
  </r>
  <r>
    <n v="74"/>
    <x v="2"/>
    <x v="9"/>
    <x v="0"/>
    <x v="0"/>
    <x v="4"/>
    <x v="0"/>
    <x v="0"/>
    <x v="0"/>
    <x v="1"/>
    <x v="2"/>
    <x v="5"/>
    <x v="3"/>
    <x v="5"/>
    <x v="13"/>
    <x v="17"/>
    <x v="6"/>
    <x v="0"/>
    <x v="0"/>
    <x v="0"/>
    <x v="0"/>
    <x v="0"/>
  </r>
  <r>
    <n v="74"/>
    <x v="2"/>
    <x v="10"/>
    <x v="0"/>
    <x v="0"/>
    <x v="3"/>
    <x v="0"/>
    <x v="0"/>
    <x v="0"/>
    <x v="1"/>
    <x v="2"/>
    <x v="5"/>
    <x v="3"/>
    <x v="5"/>
    <x v="14"/>
    <x v="17"/>
    <x v="6"/>
    <x v="0"/>
    <x v="0"/>
    <x v="0"/>
    <x v="0"/>
    <x v="0"/>
  </r>
  <r>
    <n v="74"/>
    <x v="2"/>
    <x v="11"/>
    <x v="0"/>
    <x v="0"/>
    <x v="0"/>
    <x v="0"/>
    <x v="0"/>
    <x v="0"/>
    <x v="1"/>
    <x v="2"/>
    <x v="5"/>
    <x v="3"/>
    <x v="5"/>
    <x v="13"/>
    <x v="20"/>
    <x v="6"/>
    <x v="0"/>
    <x v="0"/>
    <x v="0"/>
    <x v="0"/>
    <x v="0"/>
  </r>
  <r>
    <n v="74"/>
    <x v="2"/>
    <x v="12"/>
    <x v="0"/>
    <x v="0"/>
    <x v="3"/>
    <x v="0"/>
    <x v="0"/>
    <x v="0"/>
    <x v="1"/>
    <x v="2"/>
    <x v="5"/>
    <x v="3"/>
    <x v="5"/>
    <x v="12"/>
    <x v="18"/>
    <x v="6"/>
    <x v="0"/>
    <x v="0"/>
    <x v="0"/>
    <x v="0"/>
    <x v="0"/>
  </r>
  <r>
    <n v="74"/>
    <x v="2"/>
    <x v="13"/>
    <x v="0"/>
    <x v="0"/>
    <x v="2"/>
    <x v="0"/>
    <x v="0"/>
    <x v="0"/>
    <x v="1"/>
    <x v="2"/>
    <x v="5"/>
    <x v="3"/>
    <x v="5"/>
    <x v="14"/>
    <x v="17"/>
    <x v="6"/>
    <x v="0"/>
    <x v="0"/>
    <x v="0"/>
    <x v="0"/>
    <x v="0"/>
  </r>
  <r>
    <n v="74"/>
    <x v="2"/>
    <x v="14"/>
    <x v="0"/>
    <x v="0"/>
    <x v="0"/>
    <x v="0"/>
    <x v="0"/>
    <x v="0"/>
    <x v="1"/>
    <x v="2"/>
    <x v="5"/>
    <x v="3"/>
    <x v="5"/>
    <x v="13"/>
    <x v="21"/>
    <x v="6"/>
    <x v="0"/>
    <x v="0"/>
    <x v="0"/>
    <x v="0"/>
    <x v="0"/>
  </r>
  <r>
    <n v="74"/>
    <x v="2"/>
    <x v="15"/>
    <x v="0"/>
    <x v="0"/>
    <x v="3"/>
    <x v="0"/>
    <x v="0"/>
    <x v="0"/>
    <x v="1"/>
    <x v="2"/>
    <x v="5"/>
    <x v="3"/>
    <x v="5"/>
    <x v="13"/>
    <x v="23"/>
    <x v="6"/>
    <x v="0"/>
    <x v="0"/>
    <x v="0"/>
    <x v="0"/>
    <x v="0"/>
  </r>
  <r>
    <n v="74"/>
    <x v="2"/>
    <x v="16"/>
    <x v="0"/>
    <x v="0"/>
    <x v="4"/>
    <x v="0"/>
    <x v="0"/>
    <x v="0"/>
    <x v="1"/>
    <x v="2"/>
    <x v="5"/>
    <x v="3"/>
    <x v="4"/>
    <x v="12"/>
    <x v="15"/>
    <x v="7"/>
    <x v="0"/>
    <x v="0"/>
    <x v="0"/>
    <x v="0"/>
    <x v="0"/>
  </r>
  <r>
    <n v="74"/>
    <x v="2"/>
    <x v="17"/>
    <x v="0"/>
    <x v="0"/>
    <x v="0"/>
    <x v="0"/>
    <x v="0"/>
    <x v="0"/>
    <x v="1"/>
    <x v="2"/>
    <x v="5"/>
    <x v="3"/>
    <x v="4"/>
    <x v="14"/>
    <x v="17"/>
    <x v="7"/>
    <x v="0"/>
    <x v="0"/>
    <x v="0"/>
    <x v="0"/>
    <x v="0"/>
  </r>
  <r>
    <n v="74"/>
    <x v="2"/>
    <x v="18"/>
    <x v="0"/>
    <x v="0"/>
    <x v="4"/>
    <x v="0"/>
    <x v="0"/>
    <x v="0"/>
    <x v="1"/>
    <x v="2"/>
    <x v="5"/>
    <x v="3"/>
    <x v="4"/>
    <x v="13"/>
    <x v="20"/>
    <x v="7"/>
    <x v="0"/>
    <x v="0"/>
    <x v="0"/>
    <x v="0"/>
    <x v="0"/>
  </r>
  <r>
    <n v="74"/>
    <x v="2"/>
    <x v="19"/>
    <x v="0"/>
    <x v="0"/>
    <x v="1"/>
    <x v="0"/>
    <x v="0"/>
    <x v="0"/>
    <x v="1"/>
    <x v="2"/>
    <x v="5"/>
    <x v="3"/>
    <x v="4"/>
    <x v="13"/>
    <x v="18"/>
    <x v="7"/>
    <x v="0"/>
    <x v="0"/>
    <x v="0"/>
    <x v="0"/>
    <x v="0"/>
  </r>
  <r>
    <n v="74"/>
    <x v="2"/>
    <x v="20"/>
    <x v="0"/>
    <x v="0"/>
    <x v="1"/>
    <x v="0"/>
    <x v="0"/>
    <x v="0"/>
    <x v="1"/>
    <x v="2"/>
    <x v="5"/>
    <x v="3"/>
    <x v="4"/>
    <x v="12"/>
    <x v="16"/>
    <x v="7"/>
    <x v="0"/>
    <x v="0"/>
    <x v="0"/>
    <x v="0"/>
    <x v="0"/>
  </r>
  <r>
    <n v="74"/>
    <x v="2"/>
    <x v="21"/>
    <x v="0"/>
    <x v="0"/>
    <x v="2"/>
    <x v="0"/>
    <x v="0"/>
    <x v="0"/>
    <x v="1"/>
    <x v="2"/>
    <x v="5"/>
    <x v="3"/>
    <x v="6"/>
    <x v="14"/>
    <x v="17"/>
    <x v="6"/>
    <x v="0"/>
    <x v="0"/>
    <x v="0"/>
    <x v="0"/>
    <x v="0"/>
  </r>
  <r>
    <n v="74"/>
    <x v="2"/>
    <x v="22"/>
    <x v="0"/>
    <x v="0"/>
    <x v="0"/>
    <x v="0"/>
    <x v="0"/>
    <x v="0"/>
    <x v="1"/>
    <x v="2"/>
    <x v="5"/>
    <x v="3"/>
    <x v="6"/>
    <x v="13"/>
    <x v="23"/>
    <x v="6"/>
    <x v="0"/>
    <x v="0"/>
    <x v="0"/>
    <x v="0"/>
    <x v="0"/>
  </r>
  <r>
    <n v="74"/>
    <x v="2"/>
    <x v="23"/>
    <x v="0"/>
    <x v="0"/>
    <x v="4"/>
    <x v="0"/>
    <x v="0"/>
    <x v="0"/>
    <x v="1"/>
    <x v="2"/>
    <x v="5"/>
    <x v="3"/>
    <x v="6"/>
    <x v="13"/>
    <x v="19"/>
    <x v="6"/>
    <x v="0"/>
    <x v="0"/>
    <x v="0"/>
    <x v="0"/>
    <x v="0"/>
  </r>
  <r>
    <n v="74"/>
    <x v="2"/>
    <x v="24"/>
    <x v="0"/>
    <x v="0"/>
    <x v="4"/>
    <x v="0"/>
    <x v="0"/>
    <x v="0"/>
    <x v="1"/>
    <x v="2"/>
    <x v="5"/>
    <x v="3"/>
    <x v="6"/>
    <x v="13"/>
    <x v="24"/>
    <x v="6"/>
    <x v="0"/>
    <x v="0"/>
    <x v="0"/>
    <x v="0"/>
    <x v="0"/>
  </r>
  <r>
    <n v="74"/>
    <x v="2"/>
    <x v="25"/>
    <x v="0"/>
    <x v="0"/>
    <x v="3"/>
    <x v="0"/>
    <x v="0"/>
    <x v="0"/>
    <x v="1"/>
    <x v="2"/>
    <x v="5"/>
    <x v="3"/>
    <x v="6"/>
    <x v="14"/>
    <x v="24"/>
    <x v="6"/>
    <x v="0"/>
    <x v="0"/>
    <x v="0"/>
    <x v="0"/>
    <x v="0"/>
  </r>
  <r>
    <n v="74"/>
    <x v="2"/>
    <x v="26"/>
    <x v="0"/>
    <x v="0"/>
    <x v="2"/>
    <x v="0"/>
    <x v="0"/>
    <x v="0"/>
    <x v="1"/>
    <x v="2"/>
    <x v="5"/>
    <x v="3"/>
    <x v="6"/>
    <x v="13"/>
    <x v="21"/>
    <x v="6"/>
    <x v="0"/>
    <x v="0"/>
    <x v="0"/>
    <x v="0"/>
    <x v="0"/>
  </r>
  <r>
    <n v="74"/>
    <x v="3"/>
    <x v="0"/>
    <x v="0"/>
    <x v="0"/>
    <x v="4"/>
    <x v="0"/>
    <x v="0"/>
    <x v="0"/>
    <x v="1"/>
    <x v="1"/>
    <x v="5"/>
    <x v="3"/>
    <x v="7"/>
    <x v="20"/>
    <x v="22"/>
    <x v="4"/>
    <x v="1"/>
    <x v="0"/>
    <x v="0"/>
    <x v="0"/>
    <x v="0"/>
  </r>
  <r>
    <n v="74"/>
    <x v="3"/>
    <x v="1"/>
    <x v="0"/>
    <x v="0"/>
    <x v="1"/>
    <x v="0"/>
    <x v="0"/>
    <x v="0"/>
    <x v="1"/>
    <x v="1"/>
    <x v="5"/>
    <x v="3"/>
    <x v="7"/>
    <x v="4"/>
    <x v="2"/>
    <x v="4"/>
    <x v="3"/>
    <x v="0"/>
    <x v="0"/>
    <x v="0"/>
    <x v="0"/>
  </r>
  <r>
    <n v="74"/>
    <x v="3"/>
    <x v="2"/>
    <x v="0"/>
    <x v="0"/>
    <x v="2"/>
    <x v="0"/>
    <x v="0"/>
    <x v="0"/>
    <x v="1"/>
    <x v="1"/>
    <x v="5"/>
    <x v="3"/>
    <x v="7"/>
    <x v="8"/>
    <x v="11"/>
    <x v="4"/>
    <x v="1"/>
    <x v="0"/>
    <x v="0"/>
    <x v="0"/>
    <x v="0"/>
  </r>
  <r>
    <n v="74"/>
    <x v="3"/>
    <x v="3"/>
    <x v="0"/>
    <x v="0"/>
    <x v="3"/>
    <x v="0"/>
    <x v="0"/>
    <x v="0"/>
    <x v="1"/>
    <x v="1"/>
    <x v="5"/>
    <x v="3"/>
    <x v="7"/>
    <x v="9"/>
    <x v="14"/>
    <x v="4"/>
    <x v="0"/>
    <x v="0"/>
    <x v="0"/>
    <x v="0"/>
    <x v="0"/>
  </r>
  <r>
    <n v="74"/>
    <x v="3"/>
    <x v="4"/>
    <x v="0"/>
    <x v="0"/>
    <x v="3"/>
    <x v="0"/>
    <x v="0"/>
    <x v="0"/>
    <x v="1"/>
    <x v="1"/>
    <x v="5"/>
    <x v="3"/>
    <x v="7"/>
    <x v="21"/>
    <x v="22"/>
    <x v="4"/>
    <x v="1"/>
    <x v="0"/>
    <x v="0"/>
    <x v="0"/>
    <x v="0"/>
  </r>
  <r>
    <n v="74"/>
    <x v="3"/>
    <x v="5"/>
    <x v="0"/>
    <x v="0"/>
    <x v="4"/>
    <x v="0"/>
    <x v="0"/>
    <x v="0"/>
    <x v="1"/>
    <x v="1"/>
    <x v="5"/>
    <x v="3"/>
    <x v="7"/>
    <x v="9"/>
    <x v="14"/>
    <x v="4"/>
    <x v="3"/>
    <x v="0"/>
    <x v="0"/>
    <x v="0"/>
    <x v="0"/>
  </r>
  <r>
    <n v="74"/>
    <x v="3"/>
    <x v="6"/>
    <x v="0"/>
    <x v="0"/>
    <x v="0"/>
    <x v="0"/>
    <x v="0"/>
    <x v="0"/>
    <x v="1"/>
    <x v="1"/>
    <x v="5"/>
    <x v="3"/>
    <x v="7"/>
    <x v="13"/>
    <x v="22"/>
    <x v="4"/>
    <x v="3"/>
    <x v="0"/>
    <x v="0"/>
    <x v="0"/>
    <x v="0"/>
  </r>
  <r>
    <n v="74"/>
    <x v="3"/>
    <x v="7"/>
    <x v="0"/>
    <x v="0"/>
    <x v="4"/>
    <x v="0"/>
    <x v="0"/>
    <x v="0"/>
    <x v="1"/>
    <x v="1"/>
    <x v="5"/>
    <x v="3"/>
    <x v="7"/>
    <x v="7"/>
    <x v="22"/>
    <x v="4"/>
    <x v="3"/>
    <x v="0"/>
    <x v="0"/>
    <x v="0"/>
    <x v="0"/>
  </r>
  <r>
    <n v="74"/>
    <x v="3"/>
    <x v="8"/>
    <x v="0"/>
    <x v="0"/>
    <x v="4"/>
    <x v="0"/>
    <x v="0"/>
    <x v="0"/>
    <x v="1"/>
    <x v="1"/>
    <x v="5"/>
    <x v="3"/>
    <x v="7"/>
    <x v="11"/>
    <x v="22"/>
    <x v="4"/>
    <x v="0"/>
    <x v="0"/>
    <x v="0"/>
    <x v="0"/>
    <x v="0"/>
  </r>
  <r>
    <n v="74"/>
    <x v="3"/>
    <x v="9"/>
    <x v="0"/>
    <x v="0"/>
    <x v="1"/>
    <x v="0"/>
    <x v="0"/>
    <x v="0"/>
    <x v="1"/>
    <x v="1"/>
    <x v="5"/>
    <x v="3"/>
    <x v="7"/>
    <x v="20"/>
    <x v="22"/>
    <x v="4"/>
    <x v="0"/>
    <x v="0"/>
    <x v="0"/>
    <x v="0"/>
    <x v="0"/>
  </r>
  <r>
    <n v="74"/>
    <x v="3"/>
    <x v="10"/>
    <x v="0"/>
    <x v="0"/>
    <x v="0"/>
    <x v="0"/>
    <x v="0"/>
    <x v="0"/>
    <x v="1"/>
    <x v="1"/>
    <x v="5"/>
    <x v="3"/>
    <x v="7"/>
    <x v="13"/>
    <x v="22"/>
    <x v="4"/>
    <x v="0"/>
    <x v="0"/>
    <x v="0"/>
    <x v="0"/>
    <x v="0"/>
  </r>
  <r>
    <n v="74"/>
    <x v="3"/>
    <x v="11"/>
    <x v="0"/>
    <x v="0"/>
    <x v="3"/>
    <x v="0"/>
    <x v="0"/>
    <x v="0"/>
    <x v="1"/>
    <x v="1"/>
    <x v="5"/>
    <x v="3"/>
    <x v="7"/>
    <x v="21"/>
    <x v="22"/>
    <x v="4"/>
    <x v="1"/>
    <x v="0"/>
    <x v="0"/>
    <x v="0"/>
    <x v="0"/>
  </r>
  <r>
    <n v="74"/>
    <x v="3"/>
    <x v="12"/>
    <x v="0"/>
    <x v="0"/>
    <x v="3"/>
    <x v="0"/>
    <x v="0"/>
    <x v="0"/>
    <x v="1"/>
    <x v="1"/>
    <x v="5"/>
    <x v="3"/>
    <x v="7"/>
    <x v="13"/>
    <x v="22"/>
    <x v="4"/>
    <x v="1"/>
    <x v="0"/>
    <x v="0"/>
    <x v="0"/>
    <x v="0"/>
  </r>
  <r>
    <n v="74"/>
    <x v="3"/>
    <x v="13"/>
    <x v="0"/>
    <x v="0"/>
    <x v="0"/>
    <x v="0"/>
    <x v="0"/>
    <x v="0"/>
    <x v="1"/>
    <x v="1"/>
    <x v="5"/>
    <x v="3"/>
    <x v="7"/>
    <x v="4"/>
    <x v="12"/>
    <x v="4"/>
    <x v="0"/>
    <x v="0"/>
    <x v="0"/>
    <x v="0"/>
    <x v="0"/>
  </r>
  <r>
    <n v="74"/>
    <x v="3"/>
    <x v="14"/>
    <x v="0"/>
    <x v="0"/>
    <x v="1"/>
    <x v="0"/>
    <x v="0"/>
    <x v="0"/>
    <x v="1"/>
    <x v="1"/>
    <x v="5"/>
    <x v="3"/>
    <x v="7"/>
    <x v="7"/>
    <x v="22"/>
    <x v="4"/>
    <x v="1"/>
    <x v="0"/>
    <x v="0"/>
    <x v="0"/>
    <x v="0"/>
  </r>
  <r>
    <n v="74"/>
    <x v="3"/>
    <x v="15"/>
    <x v="0"/>
    <x v="0"/>
    <x v="2"/>
    <x v="0"/>
    <x v="0"/>
    <x v="0"/>
    <x v="1"/>
    <x v="1"/>
    <x v="5"/>
    <x v="3"/>
    <x v="7"/>
    <x v="9"/>
    <x v="6"/>
    <x v="4"/>
    <x v="1"/>
    <x v="0"/>
    <x v="0"/>
    <x v="0"/>
    <x v="0"/>
  </r>
  <r>
    <n v="74"/>
    <x v="3"/>
    <x v="16"/>
    <x v="0"/>
    <x v="0"/>
    <x v="2"/>
    <x v="0"/>
    <x v="0"/>
    <x v="0"/>
    <x v="1"/>
    <x v="1"/>
    <x v="5"/>
    <x v="3"/>
    <x v="7"/>
    <x v="4"/>
    <x v="12"/>
    <x v="4"/>
    <x v="0"/>
    <x v="0"/>
    <x v="0"/>
    <x v="0"/>
    <x v="0"/>
  </r>
  <r>
    <n v="74"/>
    <x v="3"/>
    <x v="17"/>
    <x v="0"/>
    <x v="0"/>
    <x v="2"/>
    <x v="0"/>
    <x v="0"/>
    <x v="0"/>
    <x v="1"/>
    <x v="1"/>
    <x v="5"/>
    <x v="3"/>
    <x v="7"/>
    <x v="7"/>
    <x v="22"/>
    <x v="4"/>
    <x v="0"/>
    <x v="0"/>
    <x v="0"/>
    <x v="0"/>
    <x v="0"/>
  </r>
  <r>
    <n v="74"/>
    <x v="3"/>
    <x v="18"/>
    <x v="0"/>
    <x v="0"/>
    <x v="1"/>
    <x v="0"/>
    <x v="0"/>
    <x v="0"/>
    <x v="1"/>
    <x v="1"/>
    <x v="5"/>
    <x v="3"/>
    <x v="7"/>
    <x v="5"/>
    <x v="9"/>
    <x v="4"/>
    <x v="1"/>
    <x v="0"/>
    <x v="0"/>
    <x v="0"/>
    <x v="0"/>
  </r>
  <r>
    <n v="74"/>
    <x v="3"/>
    <x v="19"/>
    <x v="0"/>
    <x v="0"/>
    <x v="3"/>
    <x v="0"/>
    <x v="0"/>
    <x v="0"/>
    <x v="1"/>
    <x v="1"/>
    <x v="5"/>
    <x v="3"/>
    <x v="7"/>
    <x v="7"/>
    <x v="22"/>
    <x v="4"/>
    <x v="0"/>
    <x v="0"/>
    <x v="0"/>
    <x v="0"/>
    <x v="0"/>
  </r>
  <r>
    <n v="74"/>
    <x v="3"/>
    <x v="20"/>
    <x v="0"/>
    <x v="0"/>
    <x v="0"/>
    <x v="0"/>
    <x v="0"/>
    <x v="0"/>
    <x v="1"/>
    <x v="1"/>
    <x v="5"/>
    <x v="3"/>
    <x v="7"/>
    <x v="23"/>
    <x v="22"/>
    <x v="4"/>
    <x v="1"/>
    <x v="0"/>
    <x v="0"/>
    <x v="0"/>
    <x v="0"/>
  </r>
  <r>
    <n v="74"/>
    <x v="3"/>
    <x v="21"/>
    <x v="0"/>
    <x v="0"/>
    <x v="1"/>
    <x v="0"/>
    <x v="0"/>
    <x v="0"/>
    <x v="1"/>
    <x v="1"/>
    <x v="5"/>
    <x v="3"/>
    <x v="7"/>
    <x v="7"/>
    <x v="22"/>
    <x v="4"/>
    <x v="1"/>
    <x v="0"/>
    <x v="0"/>
    <x v="0"/>
    <x v="0"/>
  </r>
  <r>
    <n v="74"/>
    <x v="3"/>
    <x v="22"/>
    <x v="0"/>
    <x v="0"/>
    <x v="2"/>
    <x v="0"/>
    <x v="0"/>
    <x v="0"/>
    <x v="1"/>
    <x v="1"/>
    <x v="5"/>
    <x v="3"/>
    <x v="7"/>
    <x v="13"/>
    <x v="22"/>
    <x v="4"/>
    <x v="1"/>
    <x v="0"/>
    <x v="0"/>
    <x v="0"/>
    <x v="0"/>
  </r>
  <r>
    <n v="74"/>
    <x v="3"/>
    <x v="23"/>
    <x v="0"/>
    <x v="0"/>
    <x v="3"/>
    <x v="0"/>
    <x v="0"/>
    <x v="0"/>
    <x v="1"/>
    <x v="1"/>
    <x v="5"/>
    <x v="3"/>
    <x v="7"/>
    <x v="8"/>
    <x v="5"/>
    <x v="4"/>
    <x v="3"/>
    <x v="0"/>
    <x v="0"/>
    <x v="0"/>
    <x v="0"/>
  </r>
  <r>
    <n v="74"/>
    <x v="3"/>
    <x v="24"/>
    <x v="0"/>
    <x v="0"/>
    <x v="0"/>
    <x v="0"/>
    <x v="0"/>
    <x v="0"/>
    <x v="1"/>
    <x v="1"/>
    <x v="5"/>
    <x v="3"/>
    <x v="7"/>
    <x v="5"/>
    <x v="3"/>
    <x v="4"/>
    <x v="1"/>
    <x v="0"/>
    <x v="0"/>
    <x v="0"/>
    <x v="0"/>
  </r>
  <r>
    <n v="74"/>
    <x v="3"/>
    <x v="25"/>
    <x v="0"/>
    <x v="0"/>
    <x v="4"/>
    <x v="0"/>
    <x v="0"/>
    <x v="0"/>
    <x v="1"/>
    <x v="1"/>
    <x v="5"/>
    <x v="3"/>
    <x v="7"/>
    <x v="8"/>
    <x v="11"/>
    <x v="4"/>
    <x v="3"/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47">
  <r>
    <s v="June 2007"/>
    <s v="J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s v="June 2007"/>
    <s v="J7"/>
    <x v="0"/>
    <x v="1"/>
    <x v="0"/>
    <x v="0"/>
    <x v="1"/>
    <x v="0"/>
    <x v="0"/>
    <x v="0"/>
    <x v="0"/>
    <x v="0"/>
    <x v="0"/>
    <x v="0"/>
    <x v="0"/>
    <x v="0"/>
    <x v="1"/>
    <x v="0"/>
    <x v="0"/>
    <x v="0"/>
    <x v="0"/>
    <x v="0"/>
  </r>
  <r>
    <s v="June 2007"/>
    <s v="J7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s v="June 2007"/>
    <s v="J7"/>
    <x v="0"/>
    <x v="3"/>
    <x v="0"/>
    <x v="0"/>
    <x v="2"/>
    <x v="0"/>
    <x v="0"/>
    <x v="0"/>
    <x v="0"/>
    <x v="0"/>
    <x v="0"/>
    <x v="0"/>
    <x v="0"/>
    <x v="0"/>
    <x v="1"/>
    <x v="1"/>
    <x v="0"/>
    <x v="0"/>
    <x v="0"/>
    <x v="0"/>
  </r>
  <r>
    <s v="June 2007"/>
    <s v="J7"/>
    <x v="0"/>
    <x v="4"/>
    <x v="0"/>
    <x v="0"/>
    <x v="2"/>
    <x v="0"/>
    <x v="0"/>
    <x v="0"/>
    <x v="0"/>
    <x v="0"/>
    <x v="0"/>
    <x v="0"/>
    <x v="0"/>
    <x v="0"/>
    <x v="1"/>
    <x v="0"/>
    <x v="0"/>
    <x v="0"/>
    <x v="0"/>
    <x v="0"/>
  </r>
  <r>
    <s v="June 2007"/>
    <s v="J7"/>
    <x v="0"/>
    <x v="5"/>
    <x v="0"/>
    <x v="0"/>
    <x v="1"/>
    <x v="0"/>
    <x v="0"/>
    <x v="0"/>
    <x v="0"/>
    <x v="0"/>
    <x v="1"/>
    <x v="1"/>
    <x v="1"/>
    <x v="1"/>
    <x v="1"/>
    <x v="2"/>
    <x v="0"/>
    <x v="1"/>
    <x v="1"/>
    <x v="0"/>
  </r>
  <r>
    <s v="June 2007"/>
    <s v="J7"/>
    <x v="0"/>
    <x v="6"/>
    <x v="0"/>
    <x v="0"/>
    <x v="0"/>
    <x v="0"/>
    <x v="0"/>
    <x v="0"/>
    <x v="0"/>
    <x v="0"/>
    <x v="1"/>
    <x v="1"/>
    <x v="1"/>
    <x v="0"/>
    <x v="1"/>
    <x v="3"/>
    <x v="0"/>
    <x v="1"/>
    <x v="1"/>
    <x v="0"/>
  </r>
  <r>
    <s v="June 2007"/>
    <s v="J7"/>
    <x v="0"/>
    <x v="7"/>
    <x v="0"/>
    <x v="0"/>
    <x v="3"/>
    <x v="0"/>
    <x v="0"/>
    <x v="0"/>
    <x v="0"/>
    <x v="0"/>
    <x v="1"/>
    <x v="1"/>
    <x v="1"/>
    <x v="2"/>
    <x v="0"/>
    <x v="0"/>
    <x v="0"/>
    <x v="1"/>
    <x v="1"/>
    <x v="0"/>
  </r>
  <r>
    <s v="June 2007"/>
    <s v="J7"/>
    <x v="0"/>
    <x v="8"/>
    <x v="0"/>
    <x v="0"/>
    <x v="2"/>
    <x v="0"/>
    <x v="0"/>
    <x v="0"/>
    <x v="0"/>
    <x v="0"/>
    <x v="1"/>
    <x v="1"/>
    <x v="1"/>
    <x v="0"/>
    <x v="0"/>
    <x v="0"/>
    <x v="0"/>
    <x v="1"/>
    <x v="1"/>
    <x v="0"/>
  </r>
  <r>
    <s v="June 2007"/>
    <s v="J7"/>
    <x v="0"/>
    <x v="9"/>
    <x v="0"/>
    <x v="0"/>
    <x v="3"/>
    <x v="0"/>
    <x v="0"/>
    <x v="0"/>
    <x v="0"/>
    <x v="0"/>
    <x v="1"/>
    <x v="1"/>
    <x v="1"/>
    <x v="3"/>
    <x v="0"/>
    <x v="2"/>
    <x v="0"/>
    <x v="1"/>
    <x v="1"/>
    <x v="0"/>
  </r>
  <r>
    <s v="June 2007"/>
    <s v="J7"/>
    <x v="0"/>
    <x v="10"/>
    <x v="0"/>
    <x v="0"/>
    <x v="0"/>
    <x v="0"/>
    <x v="0"/>
    <x v="0"/>
    <x v="0"/>
    <x v="0"/>
    <x v="2"/>
    <x v="0"/>
    <x v="0"/>
    <x v="1"/>
    <x v="1"/>
    <x v="2"/>
    <x v="0"/>
    <x v="0"/>
    <x v="1"/>
    <x v="0"/>
  </r>
  <r>
    <s v="June 2007"/>
    <s v="J7"/>
    <x v="0"/>
    <x v="11"/>
    <x v="0"/>
    <x v="0"/>
    <x v="0"/>
    <x v="0"/>
    <x v="0"/>
    <x v="0"/>
    <x v="0"/>
    <x v="0"/>
    <x v="2"/>
    <x v="0"/>
    <x v="0"/>
    <x v="0"/>
    <x v="1"/>
    <x v="3"/>
    <x v="0"/>
    <x v="0"/>
    <x v="1"/>
    <x v="0"/>
  </r>
  <r>
    <s v="June 2007"/>
    <s v="J7"/>
    <x v="0"/>
    <x v="12"/>
    <x v="0"/>
    <x v="0"/>
    <x v="3"/>
    <x v="0"/>
    <x v="0"/>
    <x v="0"/>
    <x v="0"/>
    <x v="0"/>
    <x v="2"/>
    <x v="0"/>
    <x v="0"/>
    <x v="0"/>
    <x v="0"/>
    <x v="2"/>
    <x v="0"/>
    <x v="0"/>
    <x v="1"/>
    <x v="0"/>
  </r>
  <r>
    <s v="June 2007"/>
    <s v="J7"/>
    <x v="0"/>
    <x v="13"/>
    <x v="0"/>
    <x v="0"/>
    <x v="2"/>
    <x v="0"/>
    <x v="0"/>
    <x v="0"/>
    <x v="0"/>
    <x v="0"/>
    <x v="2"/>
    <x v="0"/>
    <x v="0"/>
    <x v="0"/>
    <x v="0"/>
    <x v="0"/>
    <x v="0"/>
    <x v="0"/>
    <x v="1"/>
    <x v="0"/>
  </r>
  <r>
    <s v="June 2007"/>
    <s v="J7"/>
    <x v="0"/>
    <x v="14"/>
    <x v="0"/>
    <x v="0"/>
    <x v="0"/>
    <x v="0"/>
    <x v="0"/>
    <x v="0"/>
    <x v="0"/>
    <x v="0"/>
    <x v="2"/>
    <x v="0"/>
    <x v="0"/>
    <x v="0"/>
    <x v="0"/>
    <x v="0"/>
    <x v="0"/>
    <x v="0"/>
    <x v="1"/>
    <x v="0"/>
  </r>
  <r>
    <s v="June 2007"/>
    <s v="J7"/>
    <x v="0"/>
    <x v="15"/>
    <x v="0"/>
    <x v="0"/>
    <x v="0"/>
    <x v="0"/>
    <x v="0"/>
    <x v="0"/>
    <x v="0"/>
    <x v="0"/>
    <x v="2"/>
    <x v="0"/>
    <x v="0"/>
    <x v="0"/>
    <x v="0"/>
    <x v="2"/>
    <x v="0"/>
    <x v="0"/>
    <x v="1"/>
    <x v="0"/>
  </r>
  <r>
    <s v="June 2007"/>
    <s v="J7"/>
    <x v="0"/>
    <x v="16"/>
    <x v="0"/>
    <x v="0"/>
    <x v="3"/>
    <x v="0"/>
    <x v="0"/>
    <x v="0"/>
    <x v="0"/>
    <x v="0"/>
    <x v="2"/>
    <x v="0"/>
    <x v="0"/>
    <x v="0"/>
    <x v="1"/>
    <x v="0"/>
    <x v="0"/>
    <x v="0"/>
    <x v="1"/>
    <x v="0"/>
  </r>
  <r>
    <s v="June 2007"/>
    <s v="J7"/>
    <x v="0"/>
    <x v="17"/>
    <x v="0"/>
    <x v="0"/>
    <x v="4"/>
    <x v="0"/>
    <x v="0"/>
    <x v="0"/>
    <x v="0"/>
    <x v="0"/>
    <x v="3"/>
    <x v="2"/>
    <x v="1"/>
    <x v="1"/>
    <x v="1"/>
    <x v="2"/>
    <x v="0"/>
    <x v="0"/>
    <x v="1"/>
    <x v="0"/>
  </r>
  <r>
    <s v="June 2007"/>
    <s v="J7"/>
    <x v="0"/>
    <x v="18"/>
    <x v="0"/>
    <x v="0"/>
    <x v="3"/>
    <x v="0"/>
    <x v="0"/>
    <x v="0"/>
    <x v="0"/>
    <x v="0"/>
    <x v="3"/>
    <x v="2"/>
    <x v="1"/>
    <x v="3"/>
    <x v="1"/>
    <x v="2"/>
    <x v="0"/>
    <x v="0"/>
    <x v="1"/>
    <x v="0"/>
  </r>
  <r>
    <s v="June 2007"/>
    <s v="J7"/>
    <x v="0"/>
    <x v="19"/>
    <x v="0"/>
    <x v="0"/>
    <x v="1"/>
    <x v="0"/>
    <x v="0"/>
    <x v="0"/>
    <x v="0"/>
    <x v="0"/>
    <x v="3"/>
    <x v="2"/>
    <x v="1"/>
    <x v="0"/>
    <x v="0"/>
    <x v="0"/>
    <x v="0"/>
    <x v="0"/>
    <x v="1"/>
    <x v="0"/>
  </r>
  <r>
    <s v="June 2007"/>
    <s v="J7"/>
    <x v="0"/>
    <x v="20"/>
    <x v="0"/>
    <x v="0"/>
    <x v="3"/>
    <x v="0"/>
    <x v="0"/>
    <x v="0"/>
    <x v="0"/>
    <x v="0"/>
    <x v="3"/>
    <x v="2"/>
    <x v="1"/>
    <x v="0"/>
    <x v="0"/>
    <x v="2"/>
    <x v="0"/>
    <x v="0"/>
    <x v="1"/>
    <x v="0"/>
  </r>
  <r>
    <s v="June 2007"/>
    <s v="J7"/>
    <x v="0"/>
    <x v="21"/>
    <x v="0"/>
    <x v="0"/>
    <x v="4"/>
    <x v="0"/>
    <x v="0"/>
    <x v="0"/>
    <x v="0"/>
    <x v="0"/>
    <x v="3"/>
    <x v="2"/>
    <x v="1"/>
    <x v="0"/>
    <x v="0"/>
    <x v="0"/>
    <x v="0"/>
    <x v="0"/>
    <x v="1"/>
    <x v="0"/>
  </r>
  <r>
    <s v="June 2007"/>
    <s v="J7"/>
    <x v="0"/>
    <x v="22"/>
    <x v="0"/>
    <x v="0"/>
    <x v="0"/>
    <x v="0"/>
    <x v="0"/>
    <x v="0"/>
    <x v="0"/>
    <x v="0"/>
    <x v="3"/>
    <x v="2"/>
    <x v="1"/>
    <x v="0"/>
    <x v="0"/>
    <x v="2"/>
    <x v="0"/>
    <x v="0"/>
    <x v="1"/>
    <x v="0"/>
  </r>
  <r>
    <s v="June 2007"/>
    <s v="J7"/>
    <x v="1"/>
    <x v="0"/>
    <x v="0"/>
    <x v="0"/>
    <x v="4"/>
    <x v="0"/>
    <x v="0"/>
    <x v="0"/>
    <x v="0"/>
    <x v="1"/>
    <x v="4"/>
    <x v="3"/>
    <x v="2"/>
    <x v="4"/>
    <x v="2"/>
    <x v="4"/>
    <x v="0"/>
    <x v="2"/>
    <x v="2"/>
    <x v="0"/>
  </r>
  <r>
    <s v="June 2007"/>
    <s v="J7"/>
    <x v="1"/>
    <x v="1"/>
    <x v="0"/>
    <x v="0"/>
    <x v="4"/>
    <x v="0"/>
    <x v="0"/>
    <x v="0"/>
    <x v="0"/>
    <x v="1"/>
    <x v="4"/>
    <x v="3"/>
    <x v="2"/>
    <x v="5"/>
    <x v="3"/>
    <x v="4"/>
    <x v="0"/>
    <x v="2"/>
    <x v="2"/>
    <x v="0"/>
  </r>
  <r>
    <s v="June 2007"/>
    <s v="J7"/>
    <x v="1"/>
    <x v="2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June 2007"/>
    <s v="J7"/>
    <x v="1"/>
    <x v="3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June 2007"/>
    <s v="J7"/>
    <x v="1"/>
    <x v="4"/>
    <x v="0"/>
    <x v="0"/>
    <x v="4"/>
    <x v="0"/>
    <x v="0"/>
    <x v="0"/>
    <x v="0"/>
    <x v="1"/>
    <x v="4"/>
    <x v="3"/>
    <x v="2"/>
    <x v="8"/>
    <x v="5"/>
    <x v="4"/>
    <x v="0"/>
    <x v="2"/>
    <x v="2"/>
    <x v="0"/>
  </r>
  <r>
    <s v="June 2007"/>
    <s v="J7"/>
    <x v="1"/>
    <x v="5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June 2007"/>
    <s v="J7"/>
    <x v="1"/>
    <x v="6"/>
    <x v="0"/>
    <x v="0"/>
    <x v="3"/>
    <x v="0"/>
    <x v="0"/>
    <x v="0"/>
    <x v="0"/>
    <x v="1"/>
    <x v="4"/>
    <x v="3"/>
    <x v="2"/>
    <x v="10"/>
    <x v="7"/>
    <x v="4"/>
    <x v="0"/>
    <x v="2"/>
    <x v="2"/>
    <x v="0"/>
  </r>
  <r>
    <s v="June 2007"/>
    <s v="J7"/>
    <x v="1"/>
    <x v="7"/>
    <x v="0"/>
    <x v="0"/>
    <x v="0"/>
    <x v="0"/>
    <x v="0"/>
    <x v="0"/>
    <x v="0"/>
    <x v="1"/>
    <x v="4"/>
    <x v="3"/>
    <x v="2"/>
    <x v="6"/>
    <x v="4"/>
    <x v="4"/>
    <x v="0"/>
    <x v="2"/>
    <x v="2"/>
    <x v="0"/>
  </r>
  <r>
    <s v="June 2007"/>
    <s v="J7"/>
    <x v="1"/>
    <x v="8"/>
    <x v="0"/>
    <x v="0"/>
    <x v="2"/>
    <x v="0"/>
    <x v="0"/>
    <x v="0"/>
    <x v="0"/>
    <x v="1"/>
    <x v="4"/>
    <x v="3"/>
    <x v="2"/>
    <x v="8"/>
    <x v="5"/>
    <x v="4"/>
    <x v="0"/>
    <x v="2"/>
    <x v="2"/>
    <x v="0"/>
  </r>
  <r>
    <s v="June 2007"/>
    <s v="J7"/>
    <x v="1"/>
    <x v="9"/>
    <x v="0"/>
    <x v="0"/>
    <x v="4"/>
    <x v="0"/>
    <x v="0"/>
    <x v="0"/>
    <x v="0"/>
    <x v="1"/>
    <x v="4"/>
    <x v="3"/>
    <x v="2"/>
    <x v="4"/>
    <x v="2"/>
    <x v="4"/>
    <x v="0"/>
    <x v="2"/>
    <x v="2"/>
    <x v="0"/>
  </r>
  <r>
    <s v="June 2007"/>
    <s v="J7"/>
    <x v="1"/>
    <x v="10"/>
    <x v="0"/>
    <x v="0"/>
    <x v="1"/>
    <x v="0"/>
    <x v="0"/>
    <x v="0"/>
    <x v="0"/>
    <x v="1"/>
    <x v="4"/>
    <x v="3"/>
    <x v="2"/>
    <x v="4"/>
    <x v="8"/>
    <x v="4"/>
    <x v="0"/>
    <x v="2"/>
    <x v="2"/>
    <x v="0"/>
  </r>
  <r>
    <s v="June 2007"/>
    <s v="J7"/>
    <x v="1"/>
    <x v="11"/>
    <x v="0"/>
    <x v="0"/>
    <x v="0"/>
    <x v="0"/>
    <x v="0"/>
    <x v="0"/>
    <x v="0"/>
    <x v="1"/>
    <x v="4"/>
    <x v="3"/>
    <x v="2"/>
    <x v="5"/>
    <x v="9"/>
    <x v="4"/>
    <x v="0"/>
    <x v="2"/>
    <x v="2"/>
    <x v="0"/>
  </r>
  <r>
    <s v="June 2007"/>
    <s v="J7"/>
    <x v="1"/>
    <x v="12"/>
    <x v="0"/>
    <x v="0"/>
    <x v="1"/>
    <x v="0"/>
    <x v="0"/>
    <x v="0"/>
    <x v="0"/>
    <x v="1"/>
    <x v="4"/>
    <x v="3"/>
    <x v="2"/>
    <x v="9"/>
    <x v="6"/>
    <x v="4"/>
    <x v="2"/>
    <x v="2"/>
    <x v="2"/>
    <x v="0"/>
  </r>
  <r>
    <s v="June 2007"/>
    <s v="J7"/>
    <x v="1"/>
    <x v="13"/>
    <x v="0"/>
    <x v="0"/>
    <x v="2"/>
    <x v="0"/>
    <x v="0"/>
    <x v="0"/>
    <x v="0"/>
    <x v="1"/>
    <x v="4"/>
    <x v="3"/>
    <x v="2"/>
    <x v="8"/>
    <x v="5"/>
    <x v="4"/>
    <x v="0"/>
    <x v="2"/>
    <x v="2"/>
    <x v="0"/>
  </r>
  <r>
    <s v="June 2007"/>
    <s v="J7"/>
    <x v="1"/>
    <x v="14"/>
    <x v="0"/>
    <x v="0"/>
    <x v="3"/>
    <x v="0"/>
    <x v="0"/>
    <x v="0"/>
    <x v="0"/>
    <x v="1"/>
    <x v="4"/>
    <x v="3"/>
    <x v="2"/>
    <x v="9"/>
    <x v="6"/>
    <x v="4"/>
    <x v="0"/>
    <x v="2"/>
    <x v="2"/>
    <x v="0"/>
  </r>
  <r>
    <s v="June 2007"/>
    <s v="J7"/>
    <x v="1"/>
    <x v="15"/>
    <x v="0"/>
    <x v="0"/>
    <x v="3"/>
    <x v="0"/>
    <x v="0"/>
    <x v="0"/>
    <x v="0"/>
    <x v="1"/>
    <x v="4"/>
    <x v="3"/>
    <x v="2"/>
    <x v="4"/>
    <x v="10"/>
    <x v="4"/>
    <x v="0"/>
    <x v="2"/>
    <x v="2"/>
    <x v="0"/>
  </r>
  <r>
    <s v="June 2007"/>
    <s v="J7"/>
    <x v="1"/>
    <x v="16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June 2007"/>
    <s v="J7"/>
    <x v="1"/>
    <x v="17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June 2007"/>
    <s v="J7"/>
    <x v="1"/>
    <x v="18"/>
    <x v="0"/>
    <x v="0"/>
    <x v="0"/>
    <x v="0"/>
    <x v="0"/>
    <x v="0"/>
    <x v="0"/>
    <x v="1"/>
    <x v="4"/>
    <x v="3"/>
    <x v="2"/>
    <x v="8"/>
    <x v="11"/>
    <x v="5"/>
    <x v="3"/>
    <x v="2"/>
    <x v="2"/>
    <x v="0"/>
  </r>
  <r>
    <s v="June 2007"/>
    <s v="J7"/>
    <x v="1"/>
    <x v="19"/>
    <x v="0"/>
    <x v="0"/>
    <x v="2"/>
    <x v="0"/>
    <x v="0"/>
    <x v="0"/>
    <x v="0"/>
    <x v="1"/>
    <x v="4"/>
    <x v="3"/>
    <x v="2"/>
    <x v="4"/>
    <x v="12"/>
    <x v="4"/>
    <x v="0"/>
    <x v="2"/>
    <x v="2"/>
    <x v="0"/>
  </r>
  <r>
    <s v="June 2007"/>
    <s v="J7"/>
    <x v="1"/>
    <x v="20"/>
    <x v="0"/>
    <x v="0"/>
    <x v="0"/>
    <x v="0"/>
    <x v="0"/>
    <x v="0"/>
    <x v="0"/>
    <x v="1"/>
    <x v="4"/>
    <x v="3"/>
    <x v="2"/>
    <x v="7"/>
    <x v="4"/>
    <x v="4"/>
    <x v="3"/>
    <x v="2"/>
    <x v="2"/>
    <x v="0"/>
  </r>
  <r>
    <s v="June 2007"/>
    <s v="J7"/>
    <x v="1"/>
    <x v="21"/>
    <x v="0"/>
    <x v="0"/>
    <x v="3"/>
    <x v="0"/>
    <x v="0"/>
    <x v="0"/>
    <x v="0"/>
    <x v="1"/>
    <x v="4"/>
    <x v="3"/>
    <x v="2"/>
    <x v="6"/>
    <x v="4"/>
    <x v="4"/>
    <x v="3"/>
    <x v="2"/>
    <x v="2"/>
    <x v="0"/>
  </r>
  <r>
    <s v="June 2007"/>
    <s v="J7"/>
    <x v="1"/>
    <x v="22"/>
    <x v="0"/>
    <x v="0"/>
    <x v="1"/>
    <x v="0"/>
    <x v="0"/>
    <x v="0"/>
    <x v="0"/>
    <x v="1"/>
    <x v="4"/>
    <x v="3"/>
    <x v="2"/>
    <x v="9"/>
    <x v="6"/>
    <x v="4"/>
    <x v="1"/>
    <x v="2"/>
    <x v="2"/>
    <x v="0"/>
  </r>
  <r>
    <s v="June 2007"/>
    <s v="J7"/>
    <x v="1"/>
    <x v="23"/>
    <x v="0"/>
    <x v="0"/>
    <x v="0"/>
    <x v="0"/>
    <x v="0"/>
    <x v="0"/>
    <x v="0"/>
    <x v="1"/>
    <x v="4"/>
    <x v="3"/>
    <x v="2"/>
    <x v="10"/>
    <x v="13"/>
    <x v="4"/>
    <x v="0"/>
    <x v="2"/>
    <x v="2"/>
    <x v="0"/>
  </r>
  <r>
    <s v="June 2007"/>
    <s v="J7"/>
    <x v="1"/>
    <x v="24"/>
    <x v="0"/>
    <x v="0"/>
    <x v="1"/>
    <x v="0"/>
    <x v="0"/>
    <x v="0"/>
    <x v="0"/>
    <x v="1"/>
    <x v="4"/>
    <x v="3"/>
    <x v="2"/>
    <x v="11"/>
    <x v="4"/>
    <x v="4"/>
    <x v="0"/>
    <x v="2"/>
    <x v="2"/>
    <x v="0"/>
  </r>
  <r>
    <s v="June 2007"/>
    <s v="J7"/>
    <x v="1"/>
    <x v="0"/>
    <x v="0"/>
    <x v="0"/>
    <x v="1"/>
    <x v="0"/>
    <x v="0"/>
    <x v="0"/>
    <x v="0"/>
    <x v="1"/>
    <x v="4"/>
    <x v="3"/>
    <x v="2"/>
    <x v="10"/>
    <x v="7"/>
    <x v="4"/>
    <x v="0"/>
    <x v="2"/>
    <x v="2"/>
    <x v="0"/>
  </r>
  <r>
    <s v="June 2007"/>
    <s v="J7"/>
    <x v="1"/>
    <x v="1"/>
    <x v="0"/>
    <x v="0"/>
    <x v="0"/>
    <x v="0"/>
    <x v="0"/>
    <x v="0"/>
    <x v="0"/>
    <x v="1"/>
    <x v="4"/>
    <x v="3"/>
    <x v="2"/>
    <x v="11"/>
    <x v="4"/>
    <x v="5"/>
    <x v="0"/>
    <x v="2"/>
    <x v="2"/>
    <x v="0"/>
  </r>
  <r>
    <s v="June 2007"/>
    <s v="J7"/>
    <x v="2"/>
    <x v="2"/>
    <x v="0"/>
    <x v="0"/>
    <x v="2"/>
    <x v="0"/>
    <x v="0"/>
    <x v="0"/>
    <x v="0"/>
    <x v="1"/>
    <x v="4"/>
    <x v="3"/>
    <x v="2"/>
    <x v="4"/>
    <x v="10"/>
    <x v="4"/>
    <x v="0"/>
    <x v="2"/>
    <x v="2"/>
    <x v="0"/>
  </r>
  <r>
    <s v="June 2007"/>
    <s v="J7"/>
    <x v="2"/>
    <x v="3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June 2007"/>
    <s v="J7"/>
    <x v="2"/>
    <x v="4"/>
    <x v="0"/>
    <x v="0"/>
    <x v="1"/>
    <x v="0"/>
    <x v="0"/>
    <x v="0"/>
    <x v="0"/>
    <x v="1"/>
    <x v="4"/>
    <x v="3"/>
    <x v="2"/>
    <x v="9"/>
    <x v="6"/>
    <x v="4"/>
    <x v="0"/>
    <x v="2"/>
    <x v="2"/>
    <x v="0"/>
  </r>
  <r>
    <s v="June 2007"/>
    <s v="J7"/>
    <x v="2"/>
    <x v="5"/>
    <x v="0"/>
    <x v="0"/>
    <x v="4"/>
    <x v="0"/>
    <x v="0"/>
    <x v="0"/>
    <x v="0"/>
    <x v="1"/>
    <x v="4"/>
    <x v="3"/>
    <x v="2"/>
    <x v="10"/>
    <x v="7"/>
    <x v="4"/>
    <x v="0"/>
    <x v="2"/>
    <x v="2"/>
    <x v="0"/>
  </r>
  <r>
    <s v="June 2007"/>
    <s v="J7"/>
    <x v="2"/>
    <x v="6"/>
    <x v="0"/>
    <x v="0"/>
    <x v="4"/>
    <x v="0"/>
    <x v="0"/>
    <x v="0"/>
    <x v="0"/>
    <x v="1"/>
    <x v="4"/>
    <x v="3"/>
    <x v="2"/>
    <x v="4"/>
    <x v="10"/>
    <x v="4"/>
    <x v="0"/>
    <x v="2"/>
    <x v="2"/>
    <x v="0"/>
  </r>
  <r>
    <s v="June 2007"/>
    <s v="J7"/>
    <x v="2"/>
    <x v="7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June 2007"/>
    <s v="J7"/>
    <x v="2"/>
    <x v="8"/>
    <x v="0"/>
    <x v="0"/>
    <x v="3"/>
    <x v="0"/>
    <x v="0"/>
    <x v="0"/>
    <x v="0"/>
    <x v="1"/>
    <x v="4"/>
    <x v="3"/>
    <x v="2"/>
    <x v="9"/>
    <x v="14"/>
    <x v="4"/>
    <x v="3"/>
    <x v="2"/>
    <x v="2"/>
    <x v="0"/>
  </r>
  <r>
    <s v="June 2007"/>
    <s v="J7"/>
    <x v="2"/>
    <x v="9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June 2007"/>
    <s v="J7"/>
    <x v="2"/>
    <x v="10"/>
    <x v="0"/>
    <x v="0"/>
    <x v="2"/>
    <x v="0"/>
    <x v="0"/>
    <x v="0"/>
    <x v="0"/>
    <x v="1"/>
    <x v="4"/>
    <x v="3"/>
    <x v="2"/>
    <x v="9"/>
    <x v="14"/>
    <x v="4"/>
    <x v="3"/>
    <x v="2"/>
    <x v="2"/>
    <x v="0"/>
  </r>
  <r>
    <s v="June 2007"/>
    <s v="J7"/>
    <x v="2"/>
    <x v="11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June 2007"/>
    <s v="J7"/>
    <x v="2"/>
    <x v="12"/>
    <x v="0"/>
    <x v="0"/>
    <x v="4"/>
    <x v="0"/>
    <x v="0"/>
    <x v="0"/>
    <x v="0"/>
    <x v="1"/>
    <x v="4"/>
    <x v="3"/>
    <x v="2"/>
    <x v="8"/>
    <x v="11"/>
    <x v="4"/>
    <x v="1"/>
    <x v="2"/>
    <x v="2"/>
    <x v="0"/>
  </r>
  <r>
    <s v="June 2007"/>
    <s v="J7"/>
    <x v="2"/>
    <x v="13"/>
    <x v="0"/>
    <x v="0"/>
    <x v="1"/>
    <x v="0"/>
    <x v="0"/>
    <x v="0"/>
    <x v="0"/>
    <x v="1"/>
    <x v="4"/>
    <x v="3"/>
    <x v="2"/>
    <x v="10"/>
    <x v="13"/>
    <x v="4"/>
    <x v="0"/>
    <x v="2"/>
    <x v="2"/>
    <x v="0"/>
  </r>
  <r>
    <s v="June 2007"/>
    <s v="J7"/>
    <x v="2"/>
    <x v="14"/>
    <x v="0"/>
    <x v="0"/>
    <x v="1"/>
    <x v="0"/>
    <x v="0"/>
    <x v="0"/>
    <x v="0"/>
    <x v="1"/>
    <x v="4"/>
    <x v="3"/>
    <x v="2"/>
    <x v="8"/>
    <x v="5"/>
    <x v="4"/>
    <x v="3"/>
    <x v="2"/>
    <x v="2"/>
    <x v="0"/>
  </r>
  <r>
    <s v="June 2007"/>
    <s v="J7"/>
    <x v="2"/>
    <x v="15"/>
    <x v="0"/>
    <x v="0"/>
    <x v="4"/>
    <x v="0"/>
    <x v="0"/>
    <x v="0"/>
    <x v="0"/>
    <x v="1"/>
    <x v="4"/>
    <x v="3"/>
    <x v="2"/>
    <x v="6"/>
    <x v="4"/>
    <x v="4"/>
    <x v="1"/>
    <x v="2"/>
    <x v="2"/>
    <x v="0"/>
  </r>
  <r>
    <s v="June 2007"/>
    <s v="J7"/>
    <x v="2"/>
    <x v="16"/>
    <x v="0"/>
    <x v="0"/>
    <x v="4"/>
    <x v="0"/>
    <x v="0"/>
    <x v="0"/>
    <x v="0"/>
    <x v="1"/>
    <x v="4"/>
    <x v="3"/>
    <x v="2"/>
    <x v="9"/>
    <x v="14"/>
    <x v="4"/>
    <x v="1"/>
    <x v="2"/>
    <x v="2"/>
    <x v="0"/>
  </r>
  <r>
    <s v="June 2007"/>
    <s v="J7"/>
    <x v="2"/>
    <x v="17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June 2007"/>
    <s v="J7"/>
    <x v="2"/>
    <x v="18"/>
    <x v="0"/>
    <x v="0"/>
    <x v="0"/>
    <x v="0"/>
    <x v="0"/>
    <x v="0"/>
    <x v="0"/>
    <x v="1"/>
    <x v="4"/>
    <x v="3"/>
    <x v="2"/>
    <x v="8"/>
    <x v="11"/>
    <x v="4"/>
    <x v="0"/>
    <x v="2"/>
    <x v="2"/>
    <x v="0"/>
  </r>
  <r>
    <s v="June 2007"/>
    <s v="J7"/>
    <x v="2"/>
    <x v="19"/>
    <x v="0"/>
    <x v="0"/>
    <x v="1"/>
    <x v="0"/>
    <x v="0"/>
    <x v="0"/>
    <x v="0"/>
    <x v="1"/>
    <x v="4"/>
    <x v="3"/>
    <x v="2"/>
    <x v="5"/>
    <x v="3"/>
    <x v="4"/>
    <x v="0"/>
    <x v="2"/>
    <x v="2"/>
    <x v="0"/>
  </r>
  <r>
    <s v="June 2007"/>
    <s v="J7"/>
    <x v="2"/>
    <x v="20"/>
    <x v="0"/>
    <x v="0"/>
    <x v="4"/>
    <x v="0"/>
    <x v="0"/>
    <x v="0"/>
    <x v="0"/>
    <x v="1"/>
    <x v="4"/>
    <x v="3"/>
    <x v="2"/>
    <x v="8"/>
    <x v="5"/>
    <x v="4"/>
    <x v="0"/>
    <x v="2"/>
    <x v="2"/>
    <x v="0"/>
  </r>
  <r>
    <s v="June 2007"/>
    <s v="J7"/>
    <x v="2"/>
    <x v="21"/>
    <x v="0"/>
    <x v="0"/>
    <x v="1"/>
    <x v="0"/>
    <x v="0"/>
    <x v="0"/>
    <x v="0"/>
    <x v="1"/>
    <x v="4"/>
    <x v="3"/>
    <x v="2"/>
    <x v="6"/>
    <x v="4"/>
    <x v="4"/>
    <x v="1"/>
    <x v="2"/>
    <x v="2"/>
    <x v="0"/>
  </r>
  <r>
    <s v="June 2007"/>
    <s v="J7"/>
    <x v="2"/>
    <x v="22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June 2007"/>
    <s v="J7"/>
    <x v="2"/>
    <x v="23"/>
    <x v="0"/>
    <x v="0"/>
    <x v="2"/>
    <x v="0"/>
    <x v="0"/>
    <x v="0"/>
    <x v="0"/>
    <x v="1"/>
    <x v="4"/>
    <x v="3"/>
    <x v="2"/>
    <x v="10"/>
    <x v="13"/>
    <x v="4"/>
    <x v="0"/>
    <x v="2"/>
    <x v="2"/>
    <x v="0"/>
  </r>
  <r>
    <s v="June 2007"/>
    <s v="J7"/>
    <x v="2"/>
    <x v="24"/>
    <x v="0"/>
    <x v="0"/>
    <x v="0"/>
    <x v="0"/>
    <x v="0"/>
    <x v="0"/>
    <x v="0"/>
    <x v="1"/>
    <x v="4"/>
    <x v="3"/>
    <x v="2"/>
    <x v="7"/>
    <x v="4"/>
    <x v="4"/>
    <x v="1"/>
    <x v="2"/>
    <x v="2"/>
    <x v="0"/>
  </r>
  <r>
    <s v="June 2007"/>
    <s v="J7"/>
    <x v="3"/>
    <x v="0"/>
    <x v="0"/>
    <x v="0"/>
    <x v="2"/>
    <x v="0"/>
    <x v="0"/>
    <x v="0"/>
    <x v="0"/>
    <x v="2"/>
    <x v="0"/>
    <x v="3"/>
    <x v="3"/>
    <x v="12"/>
    <x v="15"/>
    <x v="6"/>
    <x v="0"/>
    <x v="2"/>
    <x v="2"/>
    <x v="0"/>
  </r>
  <r>
    <s v="June 2007"/>
    <s v="J7"/>
    <x v="3"/>
    <x v="1"/>
    <x v="0"/>
    <x v="0"/>
    <x v="3"/>
    <x v="0"/>
    <x v="0"/>
    <x v="0"/>
    <x v="0"/>
    <x v="2"/>
    <x v="0"/>
    <x v="3"/>
    <x v="3"/>
    <x v="13"/>
    <x v="16"/>
    <x v="6"/>
    <x v="0"/>
    <x v="2"/>
    <x v="2"/>
    <x v="0"/>
  </r>
  <r>
    <s v="June 2007"/>
    <s v="J7"/>
    <x v="3"/>
    <x v="2"/>
    <x v="0"/>
    <x v="0"/>
    <x v="0"/>
    <x v="0"/>
    <x v="0"/>
    <x v="0"/>
    <x v="0"/>
    <x v="2"/>
    <x v="0"/>
    <x v="3"/>
    <x v="3"/>
    <x v="14"/>
    <x v="17"/>
    <x v="6"/>
    <x v="0"/>
    <x v="2"/>
    <x v="2"/>
    <x v="0"/>
  </r>
  <r>
    <s v="June 2007"/>
    <s v="J7"/>
    <x v="3"/>
    <x v="3"/>
    <x v="0"/>
    <x v="0"/>
    <x v="2"/>
    <x v="0"/>
    <x v="0"/>
    <x v="0"/>
    <x v="0"/>
    <x v="2"/>
    <x v="0"/>
    <x v="3"/>
    <x v="3"/>
    <x v="12"/>
    <x v="18"/>
    <x v="6"/>
    <x v="0"/>
    <x v="2"/>
    <x v="2"/>
    <x v="0"/>
  </r>
  <r>
    <s v="June 2007"/>
    <s v="J7"/>
    <x v="3"/>
    <x v="4"/>
    <x v="0"/>
    <x v="0"/>
    <x v="3"/>
    <x v="0"/>
    <x v="0"/>
    <x v="0"/>
    <x v="0"/>
    <x v="2"/>
    <x v="0"/>
    <x v="3"/>
    <x v="3"/>
    <x v="12"/>
    <x v="19"/>
    <x v="6"/>
    <x v="0"/>
    <x v="2"/>
    <x v="2"/>
    <x v="0"/>
  </r>
  <r>
    <s v="June 2007"/>
    <s v="J7"/>
    <x v="3"/>
    <x v="5"/>
    <x v="0"/>
    <x v="0"/>
    <x v="4"/>
    <x v="0"/>
    <x v="0"/>
    <x v="0"/>
    <x v="0"/>
    <x v="2"/>
    <x v="0"/>
    <x v="3"/>
    <x v="3"/>
    <x v="13"/>
    <x v="20"/>
    <x v="6"/>
    <x v="0"/>
    <x v="2"/>
    <x v="2"/>
    <x v="0"/>
  </r>
  <r>
    <s v="June 2007"/>
    <s v="J7"/>
    <x v="3"/>
    <x v="6"/>
    <x v="0"/>
    <x v="0"/>
    <x v="0"/>
    <x v="0"/>
    <x v="0"/>
    <x v="0"/>
    <x v="0"/>
    <x v="2"/>
    <x v="0"/>
    <x v="3"/>
    <x v="3"/>
    <x v="12"/>
    <x v="18"/>
    <x v="6"/>
    <x v="0"/>
    <x v="2"/>
    <x v="2"/>
    <x v="0"/>
  </r>
  <r>
    <s v="June 2007"/>
    <s v="J7"/>
    <x v="3"/>
    <x v="7"/>
    <x v="0"/>
    <x v="0"/>
    <x v="0"/>
    <x v="0"/>
    <x v="0"/>
    <x v="0"/>
    <x v="0"/>
    <x v="2"/>
    <x v="0"/>
    <x v="3"/>
    <x v="3"/>
    <x v="12"/>
    <x v="19"/>
    <x v="6"/>
    <x v="0"/>
    <x v="2"/>
    <x v="2"/>
    <x v="0"/>
  </r>
  <r>
    <s v="June 2007"/>
    <s v="J7"/>
    <x v="3"/>
    <x v="8"/>
    <x v="0"/>
    <x v="0"/>
    <x v="1"/>
    <x v="0"/>
    <x v="0"/>
    <x v="0"/>
    <x v="0"/>
    <x v="2"/>
    <x v="1"/>
    <x v="3"/>
    <x v="4"/>
    <x v="12"/>
    <x v="15"/>
    <x v="7"/>
    <x v="0"/>
    <x v="2"/>
    <x v="2"/>
    <x v="0"/>
  </r>
  <r>
    <s v="June 2007"/>
    <s v="J7"/>
    <x v="3"/>
    <x v="9"/>
    <x v="0"/>
    <x v="0"/>
    <x v="4"/>
    <x v="0"/>
    <x v="0"/>
    <x v="0"/>
    <x v="0"/>
    <x v="2"/>
    <x v="1"/>
    <x v="3"/>
    <x v="4"/>
    <x v="12"/>
    <x v="17"/>
    <x v="7"/>
    <x v="0"/>
    <x v="2"/>
    <x v="2"/>
    <x v="0"/>
  </r>
  <r>
    <s v="June 2007"/>
    <s v="J7"/>
    <x v="3"/>
    <x v="10"/>
    <x v="0"/>
    <x v="0"/>
    <x v="3"/>
    <x v="0"/>
    <x v="0"/>
    <x v="0"/>
    <x v="0"/>
    <x v="2"/>
    <x v="1"/>
    <x v="3"/>
    <x v="4"/>
    <x v="12"/>
    <x v="18"/>
    <x v="7"/>
    <x v="0"/>
    <x v="2"/>
    <x v="2"/>
    <x v="0"/>
  </r>
  <r>
    <s v="June 2007"/>
    <s v="J7"/>
    <x v="3"/>
    <x v="11"/>
    <x v="0"/>
    <x v="0"/>
    <x v="1"/>
    <x v="0"/>
    <x v="0"/>
    <x v="0"/>
    <x v="0"/>
    <x v="2"/>
    <x v="1"/>
    <x v="3"/>
    <x v="4"/>
    <x v="12"/>
    <x v="18"/>
    <x v="7"/>
    <x v="0"/>
    <x v="2"/>
    <x v="2"/>
    <x v="0"/>
  </r>
  <r>
    <s v="June 2007"/>
    <s v="J7"/>
    <x v="3"/>
    <x v="12"/>
    <x v="0"/>
    <x v="0"/>
    <x v="2"/>
    <x v="0"/>
    <x v="0"/>
    <x v="0"/>
    <x v="0"/>
    <x v="2"/>
    <x v="1"/>
    <x v="3"/>
    <x v="4"/>
    <x v="12"/>
    <x v="15"/>
    <x v="7"/>
    <x v="0"/>
    <x v="2"/>
    <x v="2"/>
    <x v="0"/>
  </r>
  <r>
    <s v="June 2007"/>
    <s v="J7"/>
    <x v="3"/>
    <x v="13"/>
    <x v="0"/>
    <x v="0"/>
    <x v="0"/>
    <x v="0"/>
    <x v="0"/>
    <x v="0"/>
    <x v="0"/>
    <x v="2"/>
    <x v="1"/>
    <x v="3"/>
    <x v="4"/>
    <x v="12"/>
    <x v="20"/>
    <x v="7"/>
    <x v="0"/>
    <x v="2"/>
    <x v="2"/>
    <x v="0"/>
  </r>
  <r>
    <s v="June 2007"/>
    <s v="J7"/>
    <x v="3"/>
    <x v="14"/>
    <x v="0"/>
    <x v="0"/>
    <x v="0"/>
    <x v="0"/>
    <x v="0"/>
    <x v="0"/>
    <x v="0"/>
    <x v="2"/>
    <x v="2"/>
    <x v="3"/>
    <x v="5"/>
    <x v="12"/>
    <x v="15"/>
    <x v="6"/>
    <x v="0"/>
    <x v="2"/>
    <x v="2"/>
    <x v="0"/>
  </r>
  <r>
    <s v="June 2007"/>
    <s v="J7"/>
    <x v="3"/>
    <x v="15"/>
    <x v="0"/>
    <x v="0"/>
    <x v="0"/>
    <x v="0"/>
    <x v="0"/>
    <x v="0"/>
    <x v="0"/>
    <x v="2"/>
    <x v="2"/>
    <x v="3"/>
    <x v="5"/>
    <x v="13"/>
    <x v="21"/>
    <x v="6"/>
    <x v="0"/>
    <x v="2"/>
    <x v="2"/>
    <x v="0"/>
  </r>
  <r>
    <s v="June 2007"/>
    <s v="J7"/>
    <x v="3"/>
    <x v="16"/>
    <x v="0"/>
    <x v="0"/>
    <x v="2"/>
    <x v="0"/>
    <x v="0"/>
    <x v="0"/>
    <x v="0"/>
    <x v="2"/>
    <x v="2"/>
    <x v="3"/>
    <x v="5"/>
    <x v="12"/>
    <x v="18"/>
    <x v="6"/>
    <x v="0"/>
    <x v="2"/>
    <x v="2"/>
    <x v="0"/>
  </r>
  <r>
    <s v="June 2007"/>
    <s v="J7"/>
    <x v="3"/>
    <x v="17"/>
    <x v="0"/>
    <x v="0"/>
    <x v="1"/>
    <x v="0"/>
    <x v="0"/>
    <x v="0"/>
    <x v="0"/>
    <x v="2"/>
    <x v="2"/>
    <x v="3"/>
    <x v="5"/>
    <x v="12"/>
    <x v="16"/>
    <x v="6"/>
    <x v="0"/>
    <x v="2"/>
    <x v="2"/>
    <x v="0"/>
  </r>
  <r>
    <s v="June 2007"/>
    <s v="J7"/>
    <x v="3"/>
    <x v="18"/>
    <x v="0"/>
    <x v="0"/>
    <x v="4"/>
    <x v="0"/>
    <x v="0"/>
    <x v="0"/>
    <x v="0"/>
    <x v="2"/>
    <x v="2"/>
    <x v="3"/>
    <x v="5"/>
    <x v="12"/>
    <x v="19"/>
    <x v="6"/>
    <x v="0"/>
    <x v="2"/>
    <x v="2"/>
    <x v="0"/>
  </r>
  <r>
    <s v="June 2007"/>
    <s v="J7"/>
    <x v="3"/>
    <x v="19"/>
    <x v="0"/>
    <x v="0"/>
    <x v="2"/>
    <x v="0"/>
    <x v="0"/>
    <x v="0"/>
    <x v="0"/>
    <x v="2"/>
    <x v="2"/>
    <x v="3"/>
    <x v="5"/>
    <x v="14"/>
    <x v="17"/>
    <x v="6"/>
    <x v="0"/>
    <x v="2"/>
    <x v="2"/>
    <x v="0"/>
  </r>
  <r>
    <s v="June 2007"/>
    <s v="J7"/>
    <x v="3"/>
    <x v="20"/>
    <x v="0"/>
    <x v="0"/>
    <x v="3"/>
    <x v="0"/>
    <x v="0"/>
    <x v="0"/>
    <x v="0"/>
    <x v="2"/>
    <x v="2"/>
    <x v="3"/>
    <x v="5"/>
    <x v="13"/>
    <x v="20"/>
    <x v="6"/>
    <x v="0"/>
    <x v="2"/>
    <x v="2"/>
    <x v="0"/>
  </r>
  <r>
    <s v="June 2007"/>
    <s v="J7"/>
    <x v="3"/>
    <x v="21"/>
    <x v="0"/>
    <x v="0"/>
    <x v="3"/>
    <x v="0"/>
    <x v="0"/>
    <x v="0"/>
    <x v="0"/>
    <x v="2"/>
    <x v="2"/>
    <x v="3"/>
    <x v="5"/>
    <x v="14"/>
    <x v="17"/>
    <x v="6"/>
    <x v="0"/>
    <x v="2"/>
    <x v="2"/>
    <x v="0"/>
  </r>
  <r>
    <s v="June 2007"/>
    <s v="J7"/>
    <x v="3"/>
    <x v="22"/>
    <x v="0"/>
    <x v="0"/>
    <x v="0"/>
    <x v="0"/>
    <x v="0"/>
    <x v="0"/>
    <x v="0"/>
    <x v="2"/>
    <x v="3"/>
    <x v="3"/>
    <x v="6"/>
    <x v="12"/>
    <x v="15"/>
    <x v="6"/>
    <x v="0"/>
    <x v="2"/>
    <x v="2"/>
    <x v="0"/>
  </r>
  <r>
    <s v="June 2007"/>
    <s v="J7"/>
    <x v="3"/>
    <x v="23"/>
    <x v="0"/>
    <x v="0"/>
    <x v="4"/>
    <x v="0"/>
    <x v="0"/>
    <x v="0"/>
    <x v="0"/>
    <x v="2"/>
    <x v="3"/>
    <x v="3"/>
    <x v="6"/>
    <x v="14"/>
    <x v="17"/>
    <x v="6"/>
    <x v="0"/>
    <x v="2"/>
    <x v="2"/>
    <x v="0"/>
  </r>
  <r>
    <s v="June 2007"/>
    <s v="J7"/>
    <x v="3"/>
    <x v="24"/>
    <x v="0"/>
    <x v="0"/>
    <x v="3"/>
    <x v="0"/>
    <x v="0"/>
    <x v="0"/>
    <x v="0"/>
    <x v="2"/>
    <x v="3"/>
    <x v="3"/>
    <x v="6"/>
    <x v="13"/>
    <x v="21"/>
    <x v="6"/>
    <x v="0"/>
    <x v="2"/>
    <x v="2"/>
    <x v="0"/>
  </r>
  <r>
    <s v="June 2007"/>
    <s v="J7"/>
    <x v="3"/>
    <x v="25"/>
    <x v="0"/>
    <x v="0"/>
    <x v="2"/>
    <x v="0"/>
    <x v="0"/>
    <x v="0"/>
    <x v="0"/>
    <x v="2"/>
    <x v="3"/>
    <x v="3"/>
    <x v="6"/>
    <x v="14"/>
    <x v="17"/>
    <x v="6"/>
    <x v="0"/>
    <x v="2"/>
    <x v="2"/>
    <x v="0"/>
  </r>
  <r>
    <s v="June 2007"/>
    <s v="J7"/>
    <x v="3"/>
    <x v="26"/>
    <x v="0"/>
    <x v="0"/>
    <x v="1"/>
    <x v="0"/>
    <x v="0"/>
    <x v="0"/>
    <x v="0"/>
    <x v="2"/>
    <x v="3"/>
    <x v="3"/>
    <x v="6"/>
    <x v="12"/>
    <x v="20"/>
    <x v="6"/>
    <x v="0"/>
    <x v="2"/>
    <x v="2"/>
    <x v="0"/>
  </r>
  <r>
    <m/>
    <s v="(June 2007)"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June 2005"/>
    <n v="46"/>
    <x v="0"/>
    <x v="0"/>
    <x v="0"/>
    <x v="0"/>
    <x v="4"/>
    <x v="0"/>
    <x v="0"/>
    <x v="0"/>
    <x v="0"/>
    <x v="2"/>
    <x v="0"/>
    <x v="3"/>
    <x v="6"/>
    <x v="12"/>
    <x v="15"/>
    <x v="6"/>
    <x v="0"/>
    <x v="2"/>
    <x v="2"/>
    <x v="0"/>
  </r>
  <r>
    <s v="June 2005"/>
    <n v="46"/>
    <x v="0"/>
    <x v="1"/>
    <x v="0"/>
    <x v="0"/>
    <x v="1"/>
    <x v="0"/>
    <x v="0"/>
    <x v="0"/>
    <x v="0"/>
    <x v="2"/>
    <x v="0"/>
    <x v="3"/>
    <x v="6"/>
    <x v="13"/>
    <x v="23"/>
    <x v="6"/>
    <x v="0"/>
    <x v="2"/>
    <x v="2"/>
    <x v="0"/>
  </r>
  <r>
    <s v="June 2005"/>
    <n v="46"/>
    <x v="0"/>
    <x v="2"/>
    <x v="0"/>
    <x v="0"/>
    <x v="3"/>
    <x v="0"/>
    <x v="0"/>
    <x v="0"/>
    <x v="0"/>
    <x v="2"/>
    <x v="0"/>
    <x v="3"/>
    <x v="6"/>
    <x v="13"/>
    <x v="18"/>
    <x v="6"/>
    <x v="0"/>
    <x v="2"/>
    <x v="2"/>
    <x v="0"/>
  </r>
  <r>
    <s v="June 2005"/>
    <n v="46"/>
    <x v="0"/>
    <x v="3"/>
    <x v="0"/>
    <x v="0"/>
    <x v="0"/>
    <x v="0"/>
    <x v="0"/>
    <x v="0"/>
    <x v="0"/>
    <x v="2"/>
    <x v="0"/>
    <x v="3"/>
    <x v="6"/>
    <x v="14"/>
    <x v="20"/>
    <x v="6"/>
    <x v="0"/>
    <x v="2"/>
    <x v="2"/>
    <x v="0"/>
  </r>
  <r>
    <s v="June 2005"/>
    <n v="46"/>
    <x v="0"/>
    <x v="4"/>
    <x v="0"/>
    <x v="0"/>
    <x v="2"/>
    <x v="0"/>
    <x v="0"/>
    <x v="0"/>
    <x v="0"/>
    <x v="2"/>
    <x v="0"/>
    <x v="3"/>
    <x v="6"/>
    <x v="14"/>
    <x v="20"/>
    <x v="6"/>
    <x v="0"/>
    <x v="2"/>
    <x v="2"/>
    <x v="0"/>
  </r>
  <r>
    <s v="June 2005"/>
    <n v="46"/>
    <x v="0"/>
    <x v="5"/>
    <x v="0"/>
    <x v="0"/>
    <x v="3"/>
    <x v="0"/>
    <x v="0"/>
    <x v="0"/>
    <x v="0"/>
    <x v="2"/>
    <x v="0"/>
    <x v="3"/>
    <x v="6"/>
    <x v="14"/>
    <x v="17"/>
    <x v="6"/>
    <x v="0"/>
    <x v="2"/>
    <x v="2"/>
    <x v="0"/>
  </r>
  <r>
    <s v="June 2005"/>
    <n v="46"/>
    <x v="0"/>
    <x v="6"/>
    <x v="0"/>
    <x v="0"/>
    <x v="3"/>
    <x v="0"/>
    <x v="0"/>
    <x v="0"/>
    <x v="0"/>
    <x v="2"/>
    <x v="0"/>
    <x v="3"/>
    <x v="6"/>
    <x v="12"/>
    <x v="15"/>
    <x v="6"/>
    <x v="0"/>
    <x v="2"/>
    <x v="2"/>
    <x v="0"/>
  </r>
  <r>
    <s v="June 2005"/>
    <n v="46"/>
    <x v="0"/>
    <x v="7"/>
    <x v="0"/>
    <x v="0"/>
    <x v="0"/>
    <x v="0"/>
    <x v="0"/>
    <x v="0"/>
    <x v="0"/>
    <x v="2"/>
    <x v="1"/>
    <x v="3"/>
    <x v="3"/>
    <x v="12"/>
    <x v="15"/>
    <x v="6"/>
    <x v="0"/>
    <x v="2"/>
    <x v="2"/>
    <x v="0"/>
  </r>
  <r>
    <s v="June 2005"/>
    <n v="46"/>
    <x v="0"/>
    <x v="8"/>
    <x v="0"/>
    <x v="0"/>
    <x v="5"/>
    <x v="0"/>
    <x v="0"/>
    <x v="0"/>
    <x v="0"/>
    <x v="2"/>
    <x v="1"/>
    <x v="3"/>
    <x v="3"/>
    <x v="15"/>
    <x v="22"/>
    <x v="6"/>
    <x v="0"/>
    <x v="2"/>
    <x v="2"/>
    <x v="0"/>
  </r>
  <r>
    <s v="June 2005"/>
    <n v="46"/>
    <x v="0"/>
    <x v="9"/>
    <x v="0"/>
    <x v="0"/>
    <x v="2"/>
    <x v="0"/>
    <x v="0"/>
    <x v="0"/>
    <x v="0"/>
    <x v="2"/>
    <x v="1"/>
    <x v="3"/>
    <x v="3"/>
    <x v="12"/>
    <x v="20"/>
    <x v="6"/>
    <x v="0"/>
    <x v="2"/>
    <x v="2"/>
    <x v="0"/>
  </r>
  <r>
    <s v="June 2005"/>
    <n v="46"/>
    <x v="0"/>
    <x v="10"/>
    <x v="0"/>
    <x v="0"/>
    <x v="0"/>
    <x v="0"/>
    <x v="0"/>
    <x v="0"/>
    <x v="0"/>
    <x v="2"/>
    <x v="1"/>
    <x v="3"/>
    <x v="3"/>
    <x v="13"/>
    <x v="21"/>
    <x v="6"/>
    <x v="0"/>
    <x v="2"/>
    <x v="2"/>
    <x v="0"/>
  </r>
  <r>
    <s v="June 2005"/>
    <n v="46"/>
    <x v="0"/>
    <x v="11"/>
    <x v="0"/>
    <x v="0"/>
    <x v="4"/>
    <x v="0"/>
    <x v="0"/>
    <x v="0"/>
    <x v="0"/>
    <x v="2"/>
    <x v="1"/>
    <x v="3"/>
    <x v="3"/>
    <x v="14"/>
    <x v="17"/>
    <x v="6"/>
    <x v="0"/>
    <x v="2"/>
    <x v="2"/>
    <x v="0"/>
  </r>
  <r>
    <s v="June 2005"/>
    <n v="46"/>
    <x v="0"/>
    <x v="12"/>
    <x v="0"/>
    <x v="0"/>
    <x v="2"/>
    <x v="0"/>
    <x v="0"/>
    <x v="0"/>
    <x v="0"/>
    <x v="2"/>
    <x v="1"/>
    <x v="3"/>
    <x v="3"/>
    <x v="14"/>
    <x v="17"/>
    <x v="6"/>
    <x v="0"/>
    <x v="2"/>
    <x v="2"/>
    <x v="0"/>
  </r>
  <r>
    <s v="June 2005"/>
    <n v="46"/>
    <x v="0"/>
    <x v="13"/>
    <x v="0"/>
    <x v="0"/>
    <x v="1"/>
    <x v="0"/>
    <x v="0"/>
    <x v="0"/>
    <x v="0"/>
    <x v="2"/>
    <x v="1"/>
    <x v="3"/>
    <x v="3"/>
    <x v="13"/>
    <x v="23"/>
    <x v="6"/>
    <x v="0"/>
    <x v="2"/>
    <x v="2"/>
    <x v="0"/>
  </r>
  <r>
    <s v="June 2005"/>
    <n v="46"/>
    <x v="0"/>
    <x v="14"/>
    <x v="0"/>
    <x v="0"/>
    <x v="1"/>
    <x v="0"/>
    <x v="0"/>
    <x v="0"/>
    <x v="0"/>
    <x v="2"/>
    <x v="1"/>
    <x v="3"/>
    <x v="3"/>
    <x v="13"/>
    <x v="18"/>
    <x v="6"/>
    <x v="0"/>
    <x v="2"/>
    <x v="2"/>
    <x v="0"/>
  </r>
  <r>
    <s v="June 2005"/>
    <n v="46"/>
    <x v="0"/>
    <x v="15"/>
    <x v="0"/>
    <x v="0"/>
    <x v="0"/>
    <x v="0"/>
    <x v="0"/>
    <x v="0"/>
    <x v="0"/>
    <x v="2"/>
    <x v="2"/>
    <x v="3"/>
    <x v="4"/>
    <x v="12"/>
    <x v="15"/>
    <x v="6"/>
    <x v="0"/>
    <x v="2"/>
    <x v="2"/>
    <x v="0"/>
  </r>
  <r>
    <s v="June 2005"/>
    <n v="46"/>
    <x v="0"/>
    <x v="16"/>
    <x v="0"/>
    <x v="0"/>
    <x v="3"/>
    <x v="0"/>
    <x v="0"/>
    <x v="0"/>
    <x v="0"/>
    <x v="2"/>
    <x v="2"/>
    <x v="3"/>
    <x v="4"/>
    <x v="14"/>
    <x v="17"/>
    <x v="6"/>
    <x v="0"/>
    <x v="2"/>
    <x v="2"/>
    <x v="0"/>
  </r>
  <r>
    <s v="June 2005"/>
    <n v="46"/>
    <x v="0"/>
    <x v="17"/>
    <x v="0"/>
    <x v="0"/>
    <x v="1"/>
    <x v="0"/>
    <x v="0"/>
    <x v="0"/>
    <x v="0"/>
    <x v="2"/>
    <x v="2"/>
    <x v="3"/>
    <x v="4"/>
    <x v="13"/>
    <x v="21"/>
    <x v="6"/>
    <x v="0"/>
    <x v="2"/>
    <x v="2"/>
    <x v="0"/>
  </r>
  <r>
    <s v="June 2005"/>
    <n v="46"/>
    <x v="0"/>
    <x v="18"/>
    <x v="0"/>
    <x v="0"/>
    <x v="3"/>
    <x v="0"/>
    <x v="0"/>
    <x v="0"/>
    <x v="0"/>
    <x v="2"/>
    <x v="2"/>
    <x v="3"/>
    <x v="4"/>
    <x v="14"/>
    <x v="17"/>
    <x v="6"/>
    <x v="0"/>
    <x v="2"/>
    <x v="2"/>
    <x v="0"/>
  </r>
  <r>
    <s v="June 2005"/>
    <n v="46"/>
    <x v="0"/>
    <x v="19"/>
    <x v="0"/>
    <x v="0"/>
    <x v="4"/>
    <x v="0"/>
    <x v="0"/>
    <x v="0"/>
    <x v="0"/>
    <x v="2"/>
    <x v="2"/>
    <x v="3"/>
    <x v="4"/>
    <x v="14"/>
    <x v="17"/>
    <x v="6"/>
    <x v="0"/>
    <x v="2"/>
    <x v="2"/>
    <x v="0"/>
  </r>
  <r>
    <s v="June 2005"/>
    <n v="46"/>
    <x v="0"/>
    <x v="20"/>
    <x v="0"/>
    <x v="0"/>
    <x v="2"/>
    <x v="0"/>
    <x v="0"/>
    <x v="0"/>
    <x v="0"/>
    <x v="2"/>
    <x v="2"/>
    <x v="3"/>
    <x v="4"/>
    <x v="13"/>
    <x v="21"/>
    <x v="6"/>
    <x v="0"/>
    <x v="2"/>
    <x v="2"/>
    <x v="0"/>
  </r>
  <r>
    <s v="June 2005"/>
    <n v="46"/>
    <x v="0"/>
    <x v="21"/>
    <x v="0"/>
    <x v="0"/>
    <x v="2"/>
    <x v="0"/>
    <x v="0"/>
    <x v="0"/>
    <x v="0"/>
    <x v="2"/>
    <x v="3"/>
    <x v="3"/>
    <x v="5"/>
    <x v="12"/>
    <x v="15"/>
    <x v="6"/>
    <x v="0"/>
    <x v="2"/>
    <x v="2"/>
    <x v="0"/>
  </r>
  <r>
    <s v="June 2005"/>
    <n v="46"/>
    <x v="0"/>
    <x v="22"/>
    <x v="0"/>
    <x v="0"/>
    <x v="3"/>
    <x v="0"/>
    <x v="0"/>
    <x v="0"/>
    <x v="0"/>
    <x v="2"/>
    <x v="3"/>
    <x v="3"/>
    <x v="5"/>
    <x v="13"/>
    <x v="24"/>
    <x v="6"/>
    <x v="0"/>
    <x v="2"/>
    <x v="2"/>
    <x v="0"/>
  </r>
  <r>
    <s v="June 2005"/>
    <n v="46"/>
    <x v="0"/>
    <x v="23"/>
    <x v="0"/>
    <x v="0"/>
    <x v="1"/>
    <x v="0"/>
    <x v="0"/>
    <x v="0"/>
    <x v="0"/>
    <x v="2"/>
    <x v="3"/>
    <x v="3"/>
    <x v="5"/>
    <x v="13"/>
    <x v="18"/>
    <x v="6"/>
    <x v="0"/>
    <x v="2"/>
    <x v="2"/>
    <x v="0"/>
  </r>
  <r>
    <s v="June 2005"/>
    <n v="46"/>
    <x v="0"/>
    <x v="24"/>
    <x v="0"/>
    <x v="0"/>
    <x v="0"/>
    <x v="0"/>
    <x v="0"/>
    <x v="0"/>
    <x v="0"/>
    <x v="2"/>
    <x v="3"/>
    <x v="3"/>
    <x v="5"/>
    <x v="14"/>
    <x v="17"/>
    <x v="6"/>
    <x v="0"/>
    <x v="2"/>
    <x v="2"/>
    <x v="0"/>
  </r>
  <r>
    <s v="June 2005"/>
    <n v="46"/>
    <x v="0"/>
    <x v="25"/>
    <x v="0"/>
    <x v="0"/>
    <x v="2"/>
    <x v="0"/>
    <x v="0"/>
    <x v="0"/>
    <x v="0"/>
    <x v="2"/>
    <x v="3"/>
    <x v="3"/>
    <x v="5"/>
    <x v="12"/>
    <x v="16"/>
    <x v="6"/>
    <x v="0"/>
    <x v="2"/>
    <x v="2"/>
    <x v="0"/>
  </r>
  <r>
    <s v="June 2005"/>
    <n v="46"/>
    <x v="0"/>
    <x v="26"/>
    <x v="0"/>
    <x v="0"/>
    <x v="1"/>
    <x v="0"/>
    <x v="0"/>
    <x v="0"/>
    <x v="0"/>
    <x v="2"/>
    <x v="3"/>
    <x v="3"/>
    <x v="5"/>
    <x v="14"/>
    <x v="17"/>
    <x v="6"/>
    <x v="0"/>
    <x v="2"/>
    <x v="2"/>
    <x v="0"/>
  </r>
  <r>
    <s v="June 2005"/>
    <n v="46"/>
    <x v="1"/>
    <x v="0"/>
    <x v="0"/>
    <x v="0"/>
    <x v="3"/>
    <x v="0"/>
    <x v="0"/>
    <x v="0"/>
    <x v="0"/>
    <x v="1"/>
    <x v="4"/>
    <x v="3"/>
    <x v="2"/>
    <x v="4"/>
    <x v="10"/>
    <x v="4"/>
    <x v="0"/>
    <x v="2"/>
    <x v="2"/>
    <x v="0"/>
  </r>
  <r>
    <s v="June 2005"/>
    <n v="46"/>
    <x v="1"/>
    <x v="1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June 2005"/>
    <n v="46"/>
    <x v="1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</r>
  <r>
    <s v="June 2005"/>
    <n v="46"/>
    <x v="1"/>
    <x v="3"/>
    <x v="0"/>
    <x v="0"/>
    <x v="0"/>
    <x v="0"/>
    <x v="0"/>
    <x v="0"/>
    <x v="0"/>
    <x v="1"/>
    <x v="4"/>
    <x v="3"/>
    <x v="2"/>
    <x v="9"/>
    <x v="6"/>
    <x v="4"/>
    <x v="1"/>
    <x v="2"/>
    <x v="2"/>
    <x v="0"/>
  </r>
  <r>
    <s v="June 2005"/>
    <n v="46"/>
    <x v="1"/>
    <x v="4"/>
    <x v="0"/>
    <x v="0"/>
    <x v="0"/>
    <x v="0"/>
    <x v="0"/>
    <x v="0"/>
    <x v="0"/>
    <x v="1"/>
    <x v="4"/>
    <x v="3"/>
    <x v="2"/>
    <x v="10"/>
    <x v="13"/>
    <x v="4"/>
    <x v="0"/>
    <x v="2"/>
    <x v="2"/>
    <x v="0"/>
  </r>
  <r>
    <s v="June 2005"/>
    <n v="46"/>
    <x v="1"/>
    <x v="5"/>
    <x v="0"/>
    <x v="0"/>
    <x v="4"/>
    <x v="0"/>
    <x v="0"/>
    <x v="0"/>
    <x v="0"/>
    <x v="1"/>
    <x v="4"/>
    <x v="3"/>
    <x v="2"/>
    <x v="11"/>
    <x v="4"/>
    <x v="4"/>
    <x v="0"/>
    <x v="2"/>
    <x v="2"/>
    <x v="0"/>
  </r>
  <r>
    <s v="June 2005"/>
    <n v="46"/>
    <x v="1"/>
    <x v="6"/>
    <x v="0"/>
    <x v="0"/>
    <x v="4"/>
    <x v="0"/>
    <x v="0"/>
    <x v="0"/>
    <x v="0"/>
    <x v="1"/>
    <x v="4"/>
    <x v="3"/>
    <x v="2"/>
    <x v="6"/>
    <x v="4"/>
    <x v="4"/>
    <x v="1"/>
    <x v="2"/>
    <x v="2"/>
    <x v="0"/>
  </r>
  <r>
    <s v="June 2005"/>
    <n v="46"/>
    <x v="1"/>
    <x v="7"/>
    <x v="0"/>
    <x v="0"/>
    <x v="2"/>
    <x v="0"/>
    <x v="0"/>
    <x v="0"/>
    <x v="0"/>
    <x v="1"/>
    <x v="4"/>
    <x v="3"/>
    <x v="2"/>
    <x v="8"/>
    <x v="5"/>
    <x v="4"/>
    <x v="0"/>
    <x v="2"/>
    <x v="2"/>
    <x v="0"/>
  </r>
  <r>
    <s v="June 2005"/>
    <n v="46"/>
    <x v="1"/>
    <x v="8"/>
    <x v="0"/>
    <x v="0"/>
    <x v="4"/>
    <x v="0"/>
    <x v="0"/>
    <x v="0"/>
    <x v="0"/>
    <x v="1"/>
    <x v="4"/>
    <x v="3"/>
    <x v="2"/>
    <x v="4"/>
    <x v="10"/>
    <x v="4"/>
    <x v="0"/>
    <x v="2"/>
    <x v="2"/>
    <x v="0"/>
  </r>
  <r>
    <s v="June 2005"/>
    <n v="46"/>
    <x v="1"/>
    <x v="9"/>
    <x v="0"/>
    <x v="0"/>
    <x v="0"/>
    <x v="0"/>
    <x v="0"/>
    <x v="0"/>
    <x v="0"/>
    <x v="1"/>
    <x v="4"/>
    <x v="3"/>
    <x v="2"/>
    <x v="9"/>
    <x v="14"/>
    <x v="4"/>
    <x v="0"/>
    <x v="2"/>
    <x v="2"/>
    <x v="0"/>
  </r>
  <r>
    <s v="June 2005"/>
    <n v="46"/>
    <x v="1"/>
    <x v="10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June 2005"/>
    <n v="46"/>
    <x v="1"/>
    <x v="11"/>
    <x v="0"/>
    <x v="0"/>
    <x v="2"/>
    <x v="0"/>
    <x v="0"/>
    <x v="0"/>
    <x v="0"/>
    <x v="1"/>
    <x v="4"/>
    <x v="3"/>
    <x v="2"/>
    <x v="6"/>
    <x v="4"/>
    <x v="4"/>
    <x v="3"/>
    <x v="2"/>
    <x v="2"/>
    <x v="0"/>
  </r>
  <r>
    <s v="June 2005"/>
    <n v="46"/>
    <x v="1"/>
    <x v="12"/>
    <x v="0"/>
    <x v="0"/>
    <x v="3"/>
    <x v="0"/>
    <x v="0"/>
    <x v="0"/>
    <x v="0"/>
    <x v="1"/>
    <x v="4"/>
    <x v="3"/>
    <x v="2"/>
    <x v="9"/>
    <x v="14"/>
    <x v="4"/>
    <x v="0"/>
    <x v="2"/>
    <x v="2"/>
    <x v="0"/>
  </r>
  <r>
    <s v="June 2005"/>
    <n v="46"/>
    <x v="1"/>
    <x v="13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June 2005"/>
    <n v="46"/>
    <x v="1"/>
    <x v="14"/>
    <x v="0"/>
    <x v="0"/>
    <x v="1"/>
    <x v="0"/>
    <x v="0"/>
    <x v="0"/>
    <x v="0"/>
    <x v="1"/>
    <x v="4"/>
    <x v="3"/>
    <x v="2"/>
    <x v="10"/>
    <x v="7"/>
    <x v="4"/>
    <x v="1"/>
    <x v="2"/>
    <x v="2"/>
    <x v="0"/>
  </r>
  <r>
    <s v="June 2005"/>
    <n v="46"/>
    <x v="1"/>
    <x v="15"/>
    <x v="0"/>
    <x v="0"/>
    <x v="4"/>
    <x v="0"/>
    <x v="0"/>
    <x v="0"/>
    <x v="0"/>
    <x v="1"/>
    <x v="4"/>
    <x v="3"/>
    <x v="2"/>
    <x v="8"/>
    <x v="11"/>
    <x v="4"/>
    <x v="0"/>
    <x v="2"/>
    <x v="2"/>
    <x v="0"/>
  </r>
  <r>
    <s v="June 2005"/>
    <n v="46"/>
    <x v="1"/>
    <x v="16"/>
    <x v="0"/>
    <x v="0"/>
    <x v="2"/>
    <x v="0"/>
    <x v="0"/>
    <x v="0"/>
    <x v="0"/>
    <x v="1"/>
    <x v="4"/>
    <x v="3"/>
    <x v="2"/>
    <x v="4"/>
    <x v="12"/>
    <x v="4"/>
    <x v="3"/>
    <x v="2"/>
    <x v="2"/>
    <x v="0"/>
  </r>
  <r>
    <s v="June 2005"/>
    <n v="46"/>
    <x v="1"/>
    <x v="17"/>
    <x v="0"/>
    <x v="0"/>
    <x v="1"/>
    <x v="0"/>
    <x v="0"/>
    <x v="0"/>
    <x v="0"/>
    <x v="1"/>
    <x v="4"/>
    <x v="3"/>
    <x v="2"/>
    <x v="5"/>
    <x v="9"/>
    <x v="4"/>
    <x v="0"/>
    <x v="2"/>
    <x v="2"/>
    <x v="0"/>
  </r>
  <r>
    <s v="June 2005"/>
    <n v="46"/>
    <x v="1"/>
    <x v="18"/>
    <x v="0"/>
    <x v="0"/>
    <x v="4"/>
    <x v="0"/>
    <x v="0"/>
    <x v="0"/>
    <x v="0"/>
    <x v="1"/>
    <x v="4"/>
    <x v="3"/>
    <x v="2"/>
    <x v="8"/>
    <x v="11"/>
    <x v="4"/>
    <x v="3"/>
    <x v="2"/>
    <x v="2"/>
    <x v="0"/>
  </r>
  <r>
    <s v="June 2005"/>
    <n v="46"/>
    <x v="1"/>
    <x v="19"/>
    <x v="0"/>
    <x v="0"/>
    <x v="4"/>
    <x v="0"/>
    <x v="0"/>
    <x v="0"/>
    <x v="0"/>
    <x v="1"/>
    <x v="4"/>
    <x v="3"/>
    <x v="2"/>
    <x v="5"/>
    <x v="3"/>
    <x v="4"/>
    <x v="0"/>
    <x v="2"/>
    <x v="2"/>
    <x v="0"/>
  </r>
  <r>
    <s v="June 2005"/>
    <n v="46"/>
    <x v="1"/>
    <x v="20"/>
    <x v="0"/>
    <x v="0"/>
    <x v="0"/>
    <x v="0"/>
    <x v="0"/>
    <x v="0"/>
    <x v="0"/>
    <x v="1"/>
    <x v="4"/>
    <x v="3"/>
    <x v="2"/>
    <x v="10"/>
    <x v="7"/>
    <x v="4"/>
    <x v="1"/>
    <x v="2"/>
    <x v="2"/>
    <x v="0"/>
  </r>
  <r>
    <s v="June 2005"/>
    <n v="46"/>
    <x v="1"/>
    <x v="21"/>
    <x v="0"/>
    <x v="0"/>
    <x v="1"/>
    <x v="0"/>
    <x v="0"/>
    <x v="0"/>
    <x v="0"/>
    <x v="1"/>
    <x v="4"/>
    <x v="3"/>
    <x v="2"/>
    <x v="8"/>
    <x v="5"/>
    <x v="4"/>
    <x v="0"/>
    <x v="2"/>
    <x v="2"/>
    <x v="0"/>
  </r>
  <r>
    <s v="June 2005"/>
    <n v="46"/>
    <x v="1"/>
    <x v="22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June 2005"/>
    <n v="46"/>
    <x v="1"/>
    <x v="23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June 2005"/>
    <n v="46"/>
    <x v="1"/>
    <x v="24"/>
    <x v="0"/>
    <x v="0"/>
    <x v="1"/>
    <x v="0"/>
    <x v="0"/>
    <x v="0"/>
    <x v="0"/>
    <x v="1"/>
    <x v="4"/>
    <x v="3"/>
    <x v="2"/>
    <x v="8"/>
    <x v="5"/>
    <x v="4"/>
    <x v="0"/>
    <x v="2"/>
    <x v="2"/>
    <x v="0"/>
  </r>
  <r>
    <s v="June 2005"/>
    <n v="46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</r>
  <r>
    <s v="June 2005"/>
    <n v="46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June 2005"/>
    <n v="46"/>
    <x v="2"/>
    <x v="2"/>
    <x v="0"/>
    <x v="0"/>
    <x v="3"/>
    <x v="0"/>
    <x v="0"/>
    <x v="0"/>
    <x v="0"/>
    <x v="1"/>
    <x v="4"/>
    <x v="3"/>
    <x v="2"/>
    <x v="7"/>
    <x v="4"/>
    <x v="4"/>
    <x v="3"/>
    <x v="2"/>
    <x v="2"/>
    <x v="0"/>
  </r>
  <r>
    <s v="June 2005"/>
    <n v="46"/>
    <x v="2"/>
    <x v="3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June 2005"/>
    <n v="46"/>
    <x v="2"/>
    <x v="4"/>
    <x v="0"/>
    <x v="0"/>
    <x v="1"/>
    <x v="0"/>
    <x v="0"/>
    <x v="0"/>
    <x v="0"/>
    <x v="1"/>
    <x v="4"/>
    <x v="3"/>
    <x v="2"/>
    <x v="4"/>
    <x v="2"/>
    <x v="4"/>
    <x v="0"/>
    <x v="2"/>
    <x v="2"/>
    <x v="0"/>
  </r>
  <r>
    <s v="June 2005"/>
    <n v="46"/>
    <x v="2"/>
    <x v="5"/>
    <x v="0"/>
    <x v="0"/>
    <x v="3"/>
    <x v="0"/>
    <x v="0"/>
    <x v="0"/>
    <x v="0"/>
    <x v="1"/>
    <x v="4"/>
    <x v="3"/>
    <x v="2"/>
    <x v="8"/>
    <x v="5"/>
    <x v="4"/>
    <x v="2"/>
    <x v="2"/>
    <x v="2"/>
    <x v="0"/>
  </r>
  <r>
    <s v="June 2005"/>
    <n v="46"/>
    <x v="2"/>
    <x v="6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June 2005"/>
    <n v="46"/>
    <x v="2"/>
    <x v="7"/>
    <x v="0"/>
    <x v="0"/>
    <x v="3"/>
    <x v="0"/>
    <x v="0"/>
    <x v="0"/>
    <x v="0"/>
    <x v="1"/>
    <x v="4"/>
    <x v="3"/>
    <x v="2"/>
    <x v="10"/>
    <x v="13"/>
    <x v="4"/>
    <x v="0"/>
    <x v="2"/>
    <x v="2"/>
    <x v="0"/>
  </r>
  <r>
    <s v="June 2005"/>
    <n v="46"/>
    <x v="2"/>
    <x v="8"/>
    <x v="0"/>
    <x v="0"/>
    <x v="0"/>
    <x v="0"/>
    <x v="0"/>
    <x v="0"/>
    <x v="0"/>
    <x v="1"/>
    <x v="4"/>
    <x v="3"/>
    <x v="2"/>
    <x v="6"/>
    <x v="4"/>
    <x v="4"/>
    <x v="1"/>
    <x v="2"/>
    <x v="2"/>
    <x v="0"/>
  </r>
  <r>
    <s v="June 2005"/>
    <n v="46"/>
    <x v="2"/>
    <x v="9"/>
    <x v="0"/>
    <x v="0"/>
    <x v="1"/>
    <x v="0"/>
    <x v="0"/>
    <x v="0"/>
    <x v="0"/>
    <x v="1"/>
    <x v="4"/>
    <x v="3"/>
    <x v="2"/>
    <x v="4"/>
    <x v="12"/>
    <x v="4"/>
    <x v="0"/>
    <x v="2"/>
    <x v="2"/>
    <x v="0"/>
  </r>
  <r>
    <s v="June 2005"/>
    <n v="46"/>
    <x v="2"/>
    <x v="10"/>
    <x v="0"/>
    <x v="0"/>
    <x v="4"/>
    <x v="0"/>
    <x v="0"/>
    <x v="0"/>
    <x v="0"/>
    <x v="1"/>
    <x v="4"/>
    <x v="3"/>
    <x v="2"/>
    <x v="6"/>
    <x v="4"/>
    <x v="4"/>
    <x v="2"/>
    <x v="2"/>
    <x v="2"/>
    <x v="0"/>
  </r>
  <r>
    <s v="June 2005"/>
    <n v="46"/>
    <x v="2"/>
    <x v="11"/>
    <x v="0"/>
    <x v="0"/>
    <x v="1"/>
    <x v="0"/>
    <x v="0"/>
    <x v="0"/>
    <x v="0"/>
    <x v="1"/>
    <x v="4"/>
    <x v="3"/>
    <x v="2"/>
    <x v="10"/>
    <x v="7"/>
    <x v="4"/>
    <x v="0"/>
    <x v="2"/>
    <x v="2"/>
    <x v="0"/>
  </r>
  <r>
    <s v="June 2005"/>
    <n v="46"/>
    <x v="2"/>
    <x v="12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June 2005"/>
    <n v="46"/>
    <x v="2"/>
    <x v="13"/>
    <x v="0"/>
    <x v="0"/>
    <x v="4"/>
    <x v="0"/>
    <x v="0"/>
    <x v="0"/>
    <x v="0"/>
    <x v="1"/>
    <x v="4"/>
    <x v="3"/>
    <x v="2"/>
    <x v="10"/>
    <x v="13"/>
    <x v="4"/>
    <x v="1"/>
    <x v="2"/>
    <x v="2"/>
    <x v="0"/>
  </r>
  <r>
    <s v="June 2005"/>
    <n v="46"/>
    <x v="2"/>
    <x v="14"/>
    <x v="0"/>
    <x v="0"/>
    <x v="4"/>
    <x v="0"/>
    <x v="0"/>
    <x v="0"/>
    <x v="0"/>
    <x v="1"/>
    <x v="4"/>
    <x v="3"/>
    <x v="2"/>
    <x v="9"/>
    <x v="14"/>
    <x v="4"/>
    <x v="1"/>
    <x v="2"/>
    <x v="2"/>
    <x v="0"/>
  </r>
  <r>
    <s v="June 2005"/>
    <n v="46"/>
    <x v="2"/>
    <x v="15"/>
    <x v="0"/>
    <x v="0"/>
    <x v="3"/>
    <x v="0"/>
    <x v="0"/>
    <x v="0"/>
    <x v="0"/>
    <x v="1"/>
    <x v="4"/>
    <x v="3"/>
    <x v="2"/>
    <x v="4"/>
    <x v="8"/>
    <x v="4"/>
    <x v="0"/>
    <x v="2"/>
    <x v="2"/>
    <x v="0"/>
  </r>
  <r>
    <s v="June 2005"/>
    <n v="46"/>
    <x v="2"/>
    <x v="16"/>
    <x v="0"/>
    <x v="0"/>
    <x v="2"/>
    <x v="0"/>
    <x v="0"/>
    <x v="0"/>
    <x v="0"/>
    <x v="1"/>
    <x v="4"/>
    <x v="3"/>
    <x v="2"/>
    <x v="9"/>
    <x v="14"/>
    <x v="4"/>
    <x v="0"/>
    <x v="2"/>
    <x v="2"/>
    <x v="0"/>
  </r>
  <r>
    <s v="June 2005"/>
    <n v="46"/>
    <x v="2"/>
    <x v="17"/>
    <x v="0"/>
    <x v="0"/>
    <x v="1"/>
    <x v="0"/>
    <x v="0"/>
    <x v="0"/>
    <x v="0"/>
    <x v="1"/>
    <x v="4"/>
    <x v="3"/>
    <x v="2"/>
    <x v="4"/>
    <x v="8"/>
    <x v="4"/>
    <x v="0"/>
    <x v="2"/>
    <x v="2"/>
    <x v="0"/>
  </r>
  <r>
    <s v="June 2005"/>
    <n v="46"/>
    <x v="2"/>
    <x v="18"/>
    <x v="0"/>
    <x v="0"/>
    <x v="2"/>
    <x v="0"/>
    <x v="0"/>
    <x v="0"/>
    <x v="0"/>
    <x v="1"/>
    <x v="4"/>
    <x v="3"/>
    <x v="2"/>
    <x v="5"/>
    <x v="3"/>
    <x v="4"/>
    <x v="1"/>
    <x v="2"/>
    <x v="2"/>
    <x v="0"/>
  </r>
  <r>
    <s v="June 2005"/>
    <n v="46"/>
    <x v="2"/>
    <x v="19"/>
    <x v="0"/>
    <x v="0"/>
    <x v="1"/>
    <x v="0"/>
    <x v="0"/>
    <x v="0"/>
    <x v="0"/>
    <x v="1"/>
    <x v="4"/>
    <x v="3"/>
    <x v="2"/>
    <x v="9"/>
    <x v="14"/>
    <x v="4"/>
    <x v="1"/>
    <x v="2"/>
    <x v="2"/>
    <x v="0"/>
  </r>
  <r>
    <s v="June 2005"/>
    <n v="46"/>
    <x v="2"/>
    <x v="20"/>
    <x v="0"/>
    <x v="0"/>
    <x v="0"/>
    <x v="0"/>
    <x v="0"/>
    <x v="0"/>
    <x v="0"/>
    <x v="1"/>
    <x v="4"/>
    <x v="3"/>
    <x v="2"/>
    <x v="4"/>
    <x v="2"/>
    <x v="4"/>
    <x v="0"/>
    <x v="2"/>
    <x v="2"/>
    <x v="0"/>
  </r>
  <r>
    <s v="June 2005"/>
    <n v="46"/>
    <x v="2"/>
    <x v="21"/>
    <x v="0"/>
    <x v="0"/>
    <x v="0"/>
    <x v="0"/>
    <x v="0"/>
    <x v="0"/>
    <x v="0"/>
    <x v="1"/>
    <x v="4"/>
    <x v="3"/>
    <x v="2"/>
    <x v="8"/>
    <x v="11"/>
    <x v="4"/>
    <x v="3"/>
    <x v="2"/>
    <x v="2"/>
    <x v="0"/>
  </r>
  <r>
    <s v="June 2005"/>
    <n v="46"/>
    <x v="2"/>
    <x v="22"/>
    <x v="0"/>
    <x v="0"/>
    <x v="2"/>
    <x v="0"/>
    <x v="0"/>
    <x v="0"/>
    <x v="0"/>
    <x v="1"/>
    <x v="4"/>
    <x v="3"/>
    <x v="2"/>
    <x v="7"/>
    <x v="4"/>
    <x v="4"/>
    <x v="1"/>
    <x v="2"/>
    <x v="2"/>
    <x v="0"/>
  </r>
  <r>
    <s v="June 2005"/>
    <n v="46"/>
    <x v="2"/>
    <x v="23"/>
    <x v="0"/>
    <x v="0"/>
    <x v="0"/>
    <x v="0"/>
    <x v="0"/>
    <x v="0"/>
    <x v="0"/>
    <x v="1"/>
    <x v="4"/>
    <x v="3"/>
    <x v="2"/>
    <x v="9"/>
    <x v="6"/>
    <x v="4"/>
    <x v="1"/>
    <x v="2"/>
    <x v="2"/>
    <x v="0"/>
  </r>
  <r>
    <s v="June 2005"/>
    <n v="46"/>
    <x v="2"/>
    <x v="24"/>
    <x v="0"/>
    <x v="0"/>
    <x v="2"/>
    <x v="0"/>
    <x v="0"/>
    <x v="0"/>
    <x v="0"/>
    <x v="1"/>
    <x v="4"/>
    <x v="3"/>
    <x v="2"/>
    <x v="6"/>
    <x v="4"/>
    <x v="4"/>
    <x v="1"/>
    <x v="2"/>
    <x v="2"/>
    <x v="0"/>
  </r>
  <r>
    <s v="June 2005"/>
    <n v="46"/>
    <x v="2"/>
    <x v="25"/>
    <x v="0"/>
    <x v="0"/>
    <x v="4"/>
    <x v="0"/>
    <x v="0"/>
    <x v="0"/>
    <x v="0"/>
    <x v="1"/>
    <x v="4"/>
    <x v="3"/>
    <x v="2"/>
    <x v="9"/>
    <x v="4"/>
    <x v="4"/>
    <x v="0"/>
    <x v="2"/>
    <x v="2"/>
    <x v="0"/>
  </r>
  <r>
    <s v="June 2005"/>
    <n v="46"/>
    <x v="3"/>
    <x v="0"/>
    <x v="0"/>
    <x v="0"/>
    <x v="0"/>
    <x v="0"/>
    <x v="0"/>
    <x v="0"/>
    <x v="0"/>
    <x v="0"/>
    <x v="0"/>
    <x v="0"/>
    <x v="0"/>
    <x v="1"/>
    <x v="1"/>
    <x v="2"/>
    <x v="0"/>
    <x v="3"/>
    <x v="0"/>
    <x v="0"/>
  </r>
  <r>
    <s v="June 2005"/>
    <n v="46"/>
    <x v="3"/>
    <x v="1"/>
    <x v="0"/>
    <x v="0"/>
    <x v="0"/>
    <x v="0"/>
    <x v="0"/>
    <x v="0"/>
    <x v="0"/>
    <x v="0"/>
    <x v="0"/>
    <x v="0"/>
    <x v="0"/>
    <x v="0"/>
    <x v="1"/>
    <x v="3"/>
    <x v="0"/>
    <x v="3"/>
    <x v="0"/>
    <x v="0"/>
  </r>
  <r>
    <s v="June 2005"/>
    <n v="46"/>
    <x v="3"/>
    <x v="2"/>
    <x v="0"/>
    <x v="0"/>
    <x v="3"/>
    <x v="0"/>
    <x v="0"/>
    <x v="0"/>
    <x v="0"/>
    <x v="0"/>
    <x v="0"/>
    <x v="0"/>
    <x v="0"/>
    <x v="0"/>
    <x v="0"/>
    <x v="0"/>
    <x v="0"/>
    <x v="3"/>
    <x v="0"/>
    <x v="0"/>
  </r>
  <r>
    <s v="June 2005"/>
    <n v="46"/>
    <x v="3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</r>
  <r>
    <s v="June 2005"/>
    <n v="46"/>
    <x v="3"/>
    <x v="4"/>
    <x v="0"/>
    <x v="0"/>
    <x v="2"/>
    <x v="0"/>
    <x v="0"/>
    <x v="0"/>
    <x v="0"/>
    <x v="0"/>
    <x v="0"/>
    <x v="0"/>
    <x v="0"/>
    <x v="3"/>
    <x v="1"/>
    <x v="2"/>
    <x v="0"/>
    <x v="3"/>
    <x v="0"/>
    <x v="0"/>
  </r>
  <r>
    <s v="June 2005"/>
    <n v="46"/>
    <x v="3"/>
    <x v="5"/>
    <x v="0"/>
    <x v="0"/>
    <x v="0"/>
    <x v="0"/>
    <x v="0"/>
    <x v="0"/>
    <x v="0"/>
    <x v="0"/>
    <x v="0"/>
    <x v="0"/>
    <x v="0"/>
    <x v="0"/>
    <x v="0"/>
    <x v="2"/>
    <x v="0"/>
    <x v="3"/>
    <x v="0"/>
    <x v="0"/>
  </r>
  <r>
    <s v="June 2005"/>
    <n v="46"/>
    <x v="3"/>
    <x v="6"/>
    <x v="0"/>
    <x v="0"/>
    <x v="4"/>
    <x v="0"/>
    <x v="0"/>
    <x v="0"/>
    <x v="0"/>
    <x v="0"/>
    <x v="1"/>
    <x v="2"/>
    <x v="8"/>
    <x v="1"/>
    <x v="1"/>
    <x v="2"/>
    <x v="0"/>
    <x v="3"/>
    <x v="0"/>
    <x v="0"/>
  </r>
  <r>
    <s v="June 2005"/>
    <n v="46"/>
    <x v="3"/>
    <x v="7"/>
    <x v="0"/>
    <x v="0"/>
    <x v="1"/>
    <x v="0"/>
    <x v="0"/>
    <x v="0"/>
    <x v="0"/>
    <x v="0"/>
    <x v="1"/>
    <x v="2"/>
    <x v="8"/>
    <x v="0"/>
    <x v="1"/>
    <x v="0"/>
    <x v="0"/>
    <x v="3"/>
    <x v="0"/>
    <x v="0"/>
  </r>
  <r>
    <s v="June 2005"/>
    <n v="46"/>
    <x v="3"/>
    <x v="8"/>
    <x v="0"/>
    <x v="0"/>
    <x v="4"/>
    <x v="0"/>
    <x v="0"/>
    <x v="0"/>
    <x v="0"/>
    <x v="0"/>
    <x v="1"/>
    <x v="2"/>
    <x v="8"/>
    <x v="0"/>
    <x v="1"/>
    <x v="2"/>
    <x v="0"/>
    <x v="3"/>
    <x v="0"/>
    <x v="0"/>
  </r>
  <r>
    <s v="June 2005"/>
    <n v="46"/>
    <x v="3"/>
    <x v="9"/>
    <x v="0"/>
    <x v="0"/>
    <x v="1"/>
    <x v="0"/>
    <x v="0"/>
    <x v="0"/>
    <x v="0"/>
    <x v="0"/>
    <x v="1"/>
    <x v="2"/>
    <x v="8"/>
    <x v="0"/>
    <x v="1"/>
    <x v="2"/>
    <x v="0"/>
    <x v="3"/>
    <x v="0"/>
    <x v="0"/>
  </r>
  <r>
    <s v="June 2005"/>
    <n v="46"/>
    <x v="3"/>
    <x v="10"/>
    <x v="0"/>
    <x v="0"/>
    <x v="4"/>
    <x v="0"/>
    <x v="0"/>
    <x v="0"/>
    <x v="0"/>
    <x v="0"/>
    <x v="1"/>
    <x v="2"/>
    <x v="8"/>
    <x v="0"/>
    <x v="1"/>
    <x v="3"/>
    <x v="0"/>
    <x v="3"/>
    <x v="0"/>
    <x v="0"/>
  </r>
  <r>
    <s v="June 2005"/>
    <n v="46"/>
    <x v="3"/>
    <x v="11"/>
    <x v="0"/>
    <x v="0"/>
    <x v="0"/>
    <x v="0"/>
    <x v="0"/>
    <x v="0"/>
    <x v="0"/>
    <x v="0"/>
    <x v="2"/>
    <x v="2"/>
    <x v="9"/>
    <x v="1"/>
    <x v="1"/>
    <x v="2"/>
    <x v="0"/>
    <x v="3"/>
    <x v="1"/>
    <x v="0"/>
  </r>
  <r>
    <s v="June 2005"/>
    <n v="46"/>
    <x v="3"/>
    <x v="12"/>
    <x v="0"/>
    <x v="0"/>
    <x v="1"/>
    <x v="0"/>
    <x v="0"/>
    <x v="0"/>
    <x v="0"/>
    <x v="0"/>
    <x v="2"/>
    <x v="2"/>
    <x v="9"/>
    <x v="0"/>
    <x v="0"/>
    <x v="1"/>
    <x v="0"/>
    <x v="3"/>
    <x v="1"/>
    <x v="0"/>
  </r>
  <r>
    <s v="June 2005"/>
    <n v="46"/>
    <x v="3"/>
    <x v="13"/>
    <x v="0"/>
    <x v="0"/>
    <x v="2"/>
    <x v="0"/>
    <x v="0"/>
    <x v="0"/>
    <x v="0"/>
    <x v="0"/>
    <x v="2"/>
    <x v="2"/>
    <x v="9"/>
    <x v="0"/>
    <x v="0"/>
    <x v="9"/>
    <x v="0"/>
    <x v="3"/>
    <x v="1"/>
    <x v="0"/>
  </r>
  <r>
    <s v="June 2005"/>
    <n v="46"/>
    <x v="3"/>
    <x v="14"/>
    <x v="0"/>
    <x v="0"/>
    <x v="3"/>
    <x v="0"/>
    <x v="0"/>
    <x v="0"/>
    <x v="0"/>
    <x v="0"/>
    <x v="2"/>
    <x v="2"/>
    <x v="9"/>
    <x v="0"/>
    <x v="0"/>
    <x v="9"/>
    <x v="0"/>
    <x v="3"/>
    <x v="1"/>
    <x v="0"/>
  </r>
  <r>
    <s v="June 2005"/>
    <n v="46"/>
    <x v="3"/>
    <x v="15"/>
    <x v="0"/>
    <x v="0"/>
    <x v="4"/>
    <x v="0"/>
    <x v="0"/>
    <x v="0"/>
    <x v="0"/>
    <x v="0"/>
    <x v="2"/>
    <x v="2"/>
    <x v="9"/>
    <x v="0"/>
    <x v="0"/>
    <x v="0"/>
    <x v="0"/>
    <x v="3"/>
    <x v="1"/>
    <x v="0"/>
  </r>
  <r>
    <s v="June 2005"/>
    <n v="46"/>
    <x v="3"/>
    <x v="16"/>
    <x v="0"/>
    <x v="0"/>
    <x v="1"/>
    <x v="0"/>
    <x v="0"/>
    <x v="0"/>
    <x v="0"/>
    <x v="0"/>
    <x v="3"/>
    <x v="2"/>
    <x v="8"/>
    <x v="0"/>
    <x v="0"/>
    <x v="0"/>
    <x v="0"/>
    <x v="3"/>
    <x v="1"/>
    <x v="0"/>
  </r>
  <r>
    <s v="June 2005"/>
    <n v="46"/>
    <x v="3"/>
    <x v="17"/>
    <x v="0"/>
    <x v="0"/>
    <x v="1"/>
    <x v="0"/>
    <x v="0"/>
    <x v="0"/>
    <x v="0"/>
    <x v="0"/>
    <x v="3"/>
    <x v="2"/>
    <x v="8"/>
    <x v="0"/>
    <x v="0"/>
    <x v="2"/>
    <x v="0"/>
    <x v="3"/>
    <x v="1"/>
    <x v="0"/>
  </r>
  <r>
    <s v="June 2005"/>
    <n v="46"/>
    <x v="3"/>
    <x v="18"/>
    <x v="0"/>
    <x v="0"/>
    <x v="4"/>
    <x v="0"/>
    <x v="0"/>
    <x v="0"/>
    <x v="0"/>
    <x v="0"/>
    <x v="3"/>
    <x v="2"/>
    <x v="8"/>
    <x v="0"/>
    <x v="0"/>
    <x v="2"/>
    <x v="0"/>
    <x v="3"/>
    <x v="1"/>
    <x v="0"/>
  </r>
  <r>
    <s v="June 2005"/>
    <n v="46"/>
    <x v="3"/>
    <x v="19"/>
    <x v="0"/>
    <x v="0"/>
    <x v="3"/>
    <x v="0"/>
    <x v="0"/>
    <x v="0"/>
    <x v="0"/>
    <x v="0"/>
    <x v="3"/>
    <x v="2"/>
    <x v="8"/>
    <x v="0"/>
    <x v="1"/>
    <x v="2"/>
    <x v="0"/>
    <x v="3"/>
    <x v="1"/>
    <x v="0"/>
  </r>
  <r>
    <s v="June 2005"/>
    <n v="46"/>
    <x v="3"/>
    <x v="20"/>
    <x v="0"/>
    <x v="0"/>
    <x v="2"/>
    <x v="0"/>
    <x v="0"/>
    <x v="0"/>
    <x v="0"/>
    <x v="0"/>
    <x v="3"/>
    <x v="2"/>
    <x v="8"/>
    <x v="0"/>
    <x v="1"/>
    <x v="0"/>
    <x v="0"/>
    <x v="3"/>
    <x v="1"/>
    <x v="0"/>
  </r>
  <r>
    <s v="June 2005"/>
    <n v="46"/>
    <x v="3"/>
    <x v="21"/>
    <x v="0"/>
    <x v="0"/>
    <x v="3"/>
    <x v="0"/>
    <x v="0"/>
    <x v="0"/>
    <x v="0"/>
    <x v="0"/>
    <x v="3"/>
    <x v="2"/>
    <x v="8"/>
    <x v="0"/>
    <x v="1"/>
    <x v="0"/>
    <x v="0"/>
    <x v="3"/>
    <x v="1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October 2005"/>
    <n v="47"/>
    <x v="0"/>
    <x v="0"/>
    <x v="0"/>
    <x v="0"/>
    <x v="3"/>
    <x v="0"/>
    <x v="0"/>
    <x v="0"/>
    <x v="0"/>
    <x v="1"/>
    <x v="4"/>
    <x v="3"/>
    <x v="2"/>
    <x v="7"/>
    <x v="4"/>
    <x v="4"/>
    <x v="3"/>
    <x v="2"/>
    <x v="2"/>
    <x v="0"/>
  </r>
  <r>
    <s v="October 2005"/>
    <n v="47"/>
    <x v="0"/>
    <x v="1"/>
    <x v="0"/>
    <x v="0"/>
    <x v="4"/>
    <x v="0"/>
    <x v="0"/>
    <x v="0"/>
    <x v="0"/>
    <x v="1"/>
    <x v="4"/>
    <x v="3"/>
    <x v="2"/>
    <x v="8"/>
    <x v="5"/>
    <x v="4"/>
    <x v="3"/>
    <x v="2"/>
    <x v="2"/>
    <x v="0"/>
  </r>
  <r>
    <s v="October 2005"/>
    <n v="47"/>
    <x v="0"/>
    <x v="2"/>
    <x v="0"/>
    <x v="0"/>
    <x v="1"/>
    <x v="0"/>
    <x v="0"/>
    <x v="0"/>
    <x v="0"/>
    <x v="1"/>
    <x v="4"/>
    <x v="3"/>
    <x v="2"/>
    <x v="10"/>
    <x v="13"/>
    <x v="4"/>
    <x v="0"/>
    <x v="2"/>
    <x v="2"/>
    <x v="0"/>
  </r>
  <r>
    <s v="October 2005"/>
    <n v="47"/>
    <x v="0"/>
    <x v="3"/>
    <x v="0"/>
    <x v="0"/>
    <x v="4"/>
    <x v="0"/>
    <x v="0"/>
    <x v="0"/>
    <x v="0"/>
    <x v="1"/>
    <x v="4"/>
    <x v="3"/>
    <x v="2"/>
    <x v="4"/>
    <x v="10"/>
    <x v="4"/>
    <x v="0"/>
    <x v="2"/>
    <x v="2"/>
    <x v="0"/>
  </r>
  <r>
    <s v="October 2005"/>
    <n v="47"/>
    <x v="0"/>
    <x v="4"/>
    <x v="0"/>
    <x v="0"/>
    <x v="0"/>
    <x v="0"/>
    <x v="0"/>
    <x v="0"/>
    <x v="0"/>
    <x v="1"/>
    <x v="4"/>
    <x v="3"/>
    <x v="2"/>
    <x v="10"/>
    <x v="7"/>
    <x v="4"/>
    <x v="0"/>
    <x v="2"/>
    <x v="2"/>
    <x v="0"/>
  </r>
  <r>
    <s v="October 2005"/>
    <n v="47"/>
    <x v="0"/>
    <x v="5"/>
    <x v="0"/>
    <x v="0"/>
    <x v="4"/>
    <x v="0"/>
    <x v="0"/>
    <x v="0"/>
    <x v="0"/>
    <x v="1"/>
    <x v="4"/>
    <x v="3"/>
    <x v="2"/>
    <x v="11"/>
    <x v="4"/>
    <x v="4"/>
    <x v="3"/>
    <x v="2"/>
    <x v="2"/>
    <x v="0"/>
  </r>
  <r>
    <s v="October 2005"/>
    <n v="47"/>
    <x v="0"/>
    <x v="6"/>
    <x v="0"/>
    <x v="0"/>
    <x v="0"/>
    <x v="0"/>
    <x v="0"/>
    <x v="0"/>
    <x v="0"/>
    <x v="1"/>
    <x v="4"/>
    <x v="3"/>
    <x v="2"/>
    <x v="10"/>
    <x v="7"/>
    <x v="4"/>
    <x v="1"/>
    <x v="2"/>
    <x v="2"/>
    <x v="0"/>
  </r>
  <r>
    <s v="October 2005"/>
    <n v="47"/>
    <x v="0"/>
    <x v="7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October 2005"/>
    <n v="47"/>
    <x v="0"/>
    <x v="8"/>
    <x v="0"/>
    <x v="0"/>
    <x v="2"/>
    <x v="0"/>
    <x v="0"/>
    <x v="0"/>
    <x v="0"/>
    <x v="1"/>
    <x v="4"/>
    <x v="3"/>
    <x v="2"/>
    <x v="9"/>
    <x v="6"/>
    <x v="4"/>
    <x v="1"/>
    <x v="2"/>
    <x v="2"/>
    <x v="0"/>
  </r>
  <r>
    <s v="October 2005"/>
    <n v="47"/>
    <x v="0"/>
    <x v="9"/>
    <x v="0"/>
    <x v="0"/>
    <x v="3"/>
    <x v="0"/>
    <x v="0"/>
    <x v="0"/>
    <x v="0"/>
    <x v="1"/>
    <x v="4"/>
    <x v="3"/>
    <x v="2"/>
    <x v="4"/>
    <x v="12"/>
    <x v="4"/>
    <x v="3"/>
    <x v="2"/>
    <x v="2"/>
    <x v="0"/>
  </r>
  <r>
    <s v="October 2005"/>
    <n v="47"/>
    <x v="0"/>
    <x v="10"/>
    <x v="0"/>
    <x v="0"/>
    <x v="3"/>
    <x v="0"/>
    <x v="0"/>
    <x v="0"/>
    <x v="0"/>
    <x v="1"/>
    <x v="4"/>
    <x v="3"/>
    <x v="2"/>
    <x v="8"/>
    <x v="11"/>
    <x v="4"/>
    <x v="0"/>
    <x v="2"/>
    <x v="2"/>
    <x v="0"/>
  </r>
  <r>
    <s v="October 2005"/>
    <n v="47"/>
    <x v="0"/>
    <x v="11"/>
    <x v="0"/>
    <x v="0"/>
    <x v="2"/>
    <x v="0"/>
    <x v="0"/>
    <x v="0"/>
    <x v="0"/>
    <x v="1"/>
    <x v="4"/>
    <x v="3"/>
    <x v="2"/>
    <x v="9"/>
    <x v="6"/>
    <x v="4"/>
    <x v="1"/>
    <x v="2"/>
    <x v="2"/>
    <x v="0"/>
  </r>
  <r>
    <s v="October 2005"/>
    <n v="47"/>
    <x v="0"/>
    <x v="12"/>
    <x v="0"/>
    <x v="0"/>
    <x v="1"/>
    <x v="0"/>
    <x v="0"/>
    <x v="0"/>
    <x v="0"/>
    <x v="1"/>
    <x v="4"/>
    <x v="3"/>
    <x v="2"/>
    <x v="6"/>
    <x v="4"/>
    <x v="4"/>
    <x v="0"/>
    <x v="2"/>
    <x v="2"/>
    <x v="0"/>
  </r>
  <r>
    <s v="October 2005"/>
    <n v="47"/>
    <x v="0"/>
    <x v="13"/>
    <x v="0"/>
    <x v="0"/>
    <x v="2"/>
    <x v="0"/>
    <x v="0"/>
    <x v="0"/>
    <x v="0"/>
    <x v="1"/>
    <x v="4"/>
    <x v="3"/>
    <x v="2"/>
    <x v="9"/>
    <x v="14"/>
    <x v="4"/>
    <x v="0"/>
    <x v="2"/>
    <x v="2"/>
    <x v="0"/>
  </r>
  <r>
    <s v="October 2005"/>
    <n v="47"/>
    <x v="0"/>
    <x v="14"/>
    <x v="0"/>
    <x v="0"/>
    <x v="3"/>
    <x v="0"/>
    <x v="0"/>
    <x v="0"/>
    <x v="0"/>
    <x v="1"/>
    <x v="4"/>
    <x v="3"/>
    <x v="2"/>
    <x v="5"/>
    <x v="9"/>
    <x v="4"/>
    <x v="0"/>
    <x v="2"/>
    <x v="2"/>
    <x v="0"/>
  </r>
  <r>
    <s v="October 2005"/>
    <n v="47"/>
    <x v="0"/>
    <x v="15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October 2005"/>
    <n v="47"/>
    <x v="0"/>
    <x v="16"/>
    <x v="0"/>
    <x v="0"/>
    <x v="3"/>
    <x v="0"/>
    <x v="0"/>
    <x v="0"/>
    <x v="0"/>
    <x v="1"/>
    <x v="4"/>
    <x v="3"/>
    <x v="2"/>
    <x v="9"/>
    <x v="14"/>
    <x v="4"/>
    <x v="0"/>
    <x v="2"/>
    <x v="2"/>
    <x v="0"/>
  </r>
  <r>
    <s v="October 2005"/>
    <n v="47"/>
    <x v="0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October 2005"/>
    <n v="47"/>
    <x v="0"/>
    <x v="18"/>
    <x v="0"/>
    <x v="0"/>
    <x v="0"/>
    <x v="0"/>
    <x v="0"/>
    <x v="0"/>
    <x v="0"/>
    <x v="1"/>
    <x v="4"/>
    <x v="3"/>
    <x v="2"/>
    <x v="8"/>
    <x v="5"/>
    <x v="4"/>
    <x v="2"/>
    <x v="2"/>
    <x v="2"/>
    <x v="0"/>
  </r>
  <r>
    <s v="October 2005"/>
    <n v="47"/>
    <x v="0"/>
    <x v="19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October 2005"/>
    <n v="47"/>
    <x v="0"/>
    <x v="20"/>
    <x v="0"/>
    <x v="0"/>
    <x v="4"/>
    <x v="0"/>
    <x v="0"/>
    <x v="0"/>
    <x v="0"/>
    <x v="1"/>
    <x v="4"/>
    <x v="3"/>
    <x v="2"/>
    <x v="5"/>
    <x v="3"/>
    <x v="4"/>
    <x v="0"/>
    <x v="2"/>
    <x v="2"/>
    <x v="0"/>
  </r>
  <r>
    <s v="October 2005"/>
    <n v="47"/>
    <x v="0"/>
    <x v="21"/>
    <x v="0"/>
    <x v="0"/>
    <x v="1"/>
    <x v="0"/>
    <x v="0"/>
    <x v="0"/>
    <x v="0"/>
    <x v="1"/>
    <x v="4"/>
    <x v="3"/>
    <x v="2"/>
    <x v="8"/>
    <x v="5"/>
    <x v="4"/>
    <x v="0"/>
    <x v="2"/>
    <x v="2"/>
    <x v="0"/>
  </r>
  <r>
    <s v="October 2005"/>
    <n v="47"/>
    <x v="0"/>
    <x v="22"/>
    <x v="0"/>
    <x v="0"/>
    <x v="3"/>
    <x v="0"/>
    <x v="0"/>
    <x v="0"/>
    <x v="0"/>
    <x v="1"/>
    <x v="4"/>
    <x v="3"/>
    <x v="2"/>
    <x v="7"/>
    <x v="4"/>
    <x v="4"/>
    <x v="1"/>
    <x v="2"/>
    <x v="2"/>
    <x v="0"/>
  </r>
  <r>
    <s v="October 2005"/>
    <n v="47"/>
    <x v="0"/>
    <x v="23"/>
    <x v="0"/>
    <x v="0"/>
    <x v="1"/>
    <x v="0"/>
    <x v="0"/>
    <x v="0"/>
    <x v="0"/>
    <x v="1"/>
    <x v="4"/>
    <x v="3"/>
    <x v="2"/>
    <x v="10"/>
    <x v="7"/>
    <x v="4"/>
    <x v="0"/>
    <x v="2"/>
    <x v="2"/>
    <x v="0"/>
  </r>
  <r>
    <s v="October 2005"/>
    <n v="47"/>
    <x v="0"/>
    <x v="24"/>
    <x v="0"/>
    <x v="0"/>
    <x v="2"/>
    <x v="0"/>
    <x v="0"/>
    <x v="0"/>
    <x v="0"/>
    <x v="1"/>
    <x v="4"/>
    <x v="3"/>
    <x v="2"/>
    <x v="4"/>
    <x v="10"/>
    <x v="4"/>
    <x v="0"/>
    <x v="2"/>
    <x v="2"/>
    <x v="0"/>
  </r>
  <r>
    <s v="October 2005"/>
    <n v="47"/>
    <x v="0"/>
    <x v="25"/>
    <x v="0"/>
    <x v="0"/>
    <x v="1"/>
    <x v="0"/>
    <x v="0"/>
    <x v="0"/>
    <x v="0"/>
    <x v="1"/>
    <x v="4"/>
    <x v="3"/>
    <x v="2"/>
    <x v="8"/>
    <x v="11"/>
    <x v="4"/>
    <x v="3"/>
    <x v="2"/>
    <x v="2"/>
    <x v="0"/>
  </r>
  <r>
    <s v="October 2005"/>
    <n v="47"/>
    <x v="1"/>
    <x v="0"/>
    <x v="0"/>
    <x v="0"/>
    <x v="3"/>
    <x v="0"/>
    <x v="0"/>
    <x v="0"/>
    <x v="0"/>
    <x v="2"/>
    <x v="0"/>
    <x v="3"/>
    <x v="6"/>
    <x v="13"/>
    <x v="18"/>
    <x v="6"/>
    <x v="0"/>
    <x v="2"/>
    <x v="2"/>
    <x v="0"/>
  </r>
  <r>
    <s v="October 2005"/>
    <n v="47"/>
    <x v="1"/>
    <x v="1"/>
    <x v="0"/>
    <x v="0"/>
    <x v="4"/>
    <x v="0"/>
    <x v="0"/>
    <x v="0"/>
    <x v="0"/>
    <x v="2"/>
    <x v="0"/>
    <x v="3"/>
    <x v="6"/>
    <x v="14"/>
    <x v="17"/>
    <x v="6"/>
    <x v="0"/>
    <x v="2"/>
    <x v="2"/>
    <x v="0"/>
  </r>
  <r>
    <s v="October 2005"/>
    <n v="47"/>
    <x v="1"/>
    <x v="2"/>
    <x v="0"/>
    <x v="0"/>
    <x v="2"/>
    <x v="0"/>
    <x v="0"/>
    <x v="0"/>
    <x v="0"/>
    <x v="2"/>
    <x v="0"/>
    <x v="3"/>
    <x v="6"/>
    <x v="14"/>
    <x v="20"/>
    <x v="6"/>
    <x v="0"/>
    <x v="2"/>
    <x v="2"/>
    <x v="0"/>
  </r>
  <r>
    <s v="October 2005"/>
    <n v="47"/>
    <x v="1"/>
    <x v="3"/>
    <x v="0"/>
    <x v="0"/>
    <x v="3"/>
    <x v="0"/>
    <x v="0"/>
    <x v="0"/>
    <x v="0"/>
    <x v="2"/>
    <x v="0"/>
    <x v="3"/>
    <x v="6"/>
    <x v="14"/>
    <x v="17"/>
    <x v="6"/>
    <x v="0"/>
    <x v="2"/>
    <x v="2"/>
    <x v="0"/>
  </r>
  <r>
    <s v="October 2005"/>
    <n v="47"/>
    <x v="1"/>
    <x v="4"/>
    <x v="0"/>
    <x v="0"/>
    <x v="0"/>
    <x v="0"/>
    <x v="0"/>
    <x v="0"/>
    <x v="0"/>
    <x v="2"/>
    <x v="0"/>
    <x v="3"/>
    <x v="6"/>
    <x v="13"/>
    <x v="19"/>
    <x v="6"/>
    <x v="0"/>
    <x v="2"/>
    <x v="2"/>
    <x v="0"/>
  </r>
  <r>
    <s v="October 2005"/>
    <n v="47"/>
    <x v="1"/>
    <x v="5"/>
    <x v="0"/>
    <x v="0"/>
    <x v="2"/>
    <x v="0"/>
    <x v="0"/>
    <x v="0"/>
    <x v="0"/>
    <x v="2"/>
    <x v="1"/>
    <x v="3"/>
    <x v="3"/>
    <x v="12"/>
    <x v="15"/>
    <x v="6"/>
    <x v="0"/>
    <x v="2"/>
    <x v="2"/>
    <x v="0"/>
  </r>
  <r>
    <s v="October 2005"/>
    <n v="47"/>
    <x v="1"/>
    <x v="6"/>
    <x v="0"/>
    <x v="0"/>
    <x v="1"/>
    <x v="0"/>
    <x v="0"/>
    <x v="0"/>
    <x v="0"/>
    <x v="2"/>
    <x v="1"/>
    <x v="3"/>
    <x v="3"/>
    <x v="13"/>
    <x v="16"/>
    <x v="6"/>
    <x v="0"/>
    <x v="2"/>
    <x v="2"/>
    <x v="0"/>
  </r>
  <r>
    <s v="October 2005"/>
    <n v="47"/>
    <x v="1"/>
    <x v="7"/>
    <x v="0"/>
    <x v="0"/>
    <x v="4"/>
    <x v="0"/>
    <x v="0"/>
    <x v="0"/>
    <x v="0"/>
    <x v="2"/>
    <x v="1"/>
    <x v="3"/>
    <x v="3"/>
    <x v="13"/>
    <x v="21"/>
    <x v="6"/>
    <x v="0"/>
    <x v="2"/>
    <x v="2"/>
    <x v="0"/>
  </r>
  <r>
    <s v="October 2005"/>
    <n v="47"/>
    <x v="1"/>
    <x v="8"/>
    <x v="0"/>
    <x v="0"/>
    <x v="3"/>
    <x v="0"/>
    <x v="0"/>
    <x v="0"/>
    <x v="0"/>
    <x v="2"/>
    <x v="1"/>
    <x v="3"/>
    <x v="3"/>
    <x v="13"/>
    <x v="18"/>
    <x v="6"/>
    <x v="0"/>
    <x v="2"/>
    <x v="2"/>
    <x v="0"/>
  </r>
  <r>
    <s v="October 2005"/>
    <n v="47"/>
    <x v="1"/>
    <x v="9"/>
    <x v="0"/>
    <x v="0"/>
    <x v="0"/>
    <x v="0"/>
    <x v="0"/>
    <x v="0"/>
    <x v="0"/>
    <x v="2"/>
    <x v="1"/>
    <x v="3"/>
    <x v="3"/>
    <x v="12"/>
    <x v="20"/>
    <x v="6"/>
    <x v="0"/>
    <x v="2"/>
    <x v="2"/>
    <x v="0"/>
  </r>
  <r>
    <s v="October 2005"/>
    <n v="47"/>
    <x v="1"/>
    <x v="10"/>
    <x v="0"/>
    <x v="0"/>
    <x v="2"/>
    <x v="0"/>
    <x v="0"/>
    <x v="0"/>
    <x v="0"/>
    <x v="2"/>
    <x v="1"/>
    <x v="3"/>
    <x v="3"/>
    <x v="13"/>
    <x v="24"/>
    <x v="6"/>
    <x v="0"/>
    <x v="2"/>
    <x v="2"/>
    <x v="0"/>
  </r>
  <r>
    <s v="October 2005"/>
    <n v="47"/>
    <x v="1"/>
    <x v="11"/>
    <x v="0"/>
    <x v="0"/>
    <x v="3"/>
    <x v="0"/>
    <x v="0"/>
    <x v="0"/>
    <x v="0"/>
    <x v="2"/>
    <x v="2"/>
    <x v="3"/>
    <x v="5"/>
    <x v="12"/>
    <x v="15"/>
    <x v="6"/>
    <x v="0"/>
    <x v="2"/>
    <x v="2"/>
    <x v="0"/>
  </r>
  <r>
    <s v="October 2005"/>
    <n v="47"/>
    <x v="1"/>
    <x v="12"/>
    <x v="0"/>
    <x v="0"/>
    <x v="0"/>
    <x v="0"/>
    <x v="0"/>
    <x v="0"/>
    <x v="0"/>
    <x v="2"/>
    <x v="2"/>
    <x v="3"/>
    <x v="5"/>
    <x v="14"/>
    <x v="20"/>
    <x v="6"/>
    <x v="0"/>
    <x v="2"/>
    <x v="2"/>
    <x v="0"/>
  </r>
  <r>
    <s v="October 2005"/>
    <n v="47"/>
    <x v="1"/>
    <x v="13"/>
    <x v="0"/>
    <x v="0"/>
    <x v="0"/>
    <x v="0"/>
    <x v="0"/>
    <x v="0"/>
    <x v="0"/>
    <x v="2"/>
    <x v="2"/>
    <x v="3"/>
    <x v="5"/>
    <x v="13"/>
    <x v="16"/>
    <x v="6"/>
    <x v="0"/>
    <x v="2"/>
    <x v="2"/>
    <x v="0"/>
  </r>
  <r>
    <s v="October 2005"/>
    <n v="47"/>
    <x v="1"/>
    <x v="14"/>
    <x v="0"/>
    <x v="0"/>
    <x v="2"/>
    <x v="0"/>
    <x v="0"/>
    <x v="0"/>
    <x v="0"/>
    <x v="2"/>
    <x v="2"/>
    <x v="3"/>
    <x v="5"/>
    <x v="14"/>
    <x v="17"/>
    <x v="6"/>
    <x v="0"/>
    <x v="2"/>
    <x v="2"/>
    <x v="0"/>
  </r>
  <r>
    <s v="October 2005"/>
    <n v="47"/>
    <x v="1"/>
    <x v="15"/>
    <x v="0"/>
    <x v="0"/>
    <x v="4"/>
    <x v="0"/>
    <x v="0"/>
    <x v="0"/>
    <x v="0"/>
    <x v="2"/>
    <x v="2"/>
    <x v="3"/>
    <x v="5"/>
    <x v="13"/>
    <x v="18"/>
    <x v="6"/>
    <x v="0"/>
    <x v="2"/>
    <x v="2"/>
    <x v="0"/>
  </r>
  <r>
    <s v="October 2005"/>
    <n v="47"/>
    <x v="1"/>
    <x v="16"/>
    <x v="0"/>
    <x v="0"/>
    <x v="1"/>
    <x v="0"/>
    <x v="0"/>
    <x v="0"/>
    <x v="0"/>
    <x v="2"/>
    <x v="2"/>
    <x v="3"/>
    <x v="5"/>
    <x v="13"/>
    <x v="23"/>
    <x v="6"/>
    <x v="0"/>
    <x v="2"/>
    <x v="2"/>
    <x v="0"/>
  </r>
  <r>
    <s v="October 2005"/>
    <n v="47"/>
    <x v="1"/>
    <x v="17"/>
    <x v="0"/>
    <x v="0"/>
    <x v="1"/>
    <x v="0"/>
    <x v="0"/>
    <x v="0"/>
    <x v="0"/>
    <x v="2"/>
    <x v="2"/>
    <x v="3"/>
    <x v="5"/>
    <x v="12"/>
    <x v="15"/>
    <x v="6"/>
    <x v="0"/>
    <x v="2"/>
    <x v="2"/>
    <x v="0"/>
  </r>
  <r>
    <s v="October 2005"/>
    <n v="47"/>
    <x v="1"/>
    <x v="18"/>
    <x v="0"/>
    <x v="0"/>
    <x v="2"/>
    <x v="0"/>
    <x v="0"/>
    <x v="0"/>
    <x v="0"/>
    <x v="2"/>
    <x v="3"/>
    <x v="3"/>
    <x v="4"/>
    <x v="12"/>
    <x v="15"/>
    <x v="6"/>
    <x v="0"/>
    <x v="2"/>
    <x v="2"/>
    <x v="0"/>
  </r>
  <r>
    <s v="October 2005"/>
    <n v="47"/>
    <x v="1"/>
    <x v="19"/>
    <x v="0"/>
    <x v="0"/>
    <x v="3"/>
    <x v="0"/>
    <x v="0"/>
    <x v="0"/>
    <x v="0"/>
    <x v="2"/>
    <x v="3"/>
    <x v="3"/>
    <x v="4"/>
    <x v="14"/>
    <x v="17"/>
    <x v="6"/>
    <x v="0"/>
    <x v="2"/>
    <x v="2"/>
    <x v="0"/>
  </r>
  <r>
    <s v="October 2005"/>
    <n v="47"/>
    <x v="1"/>
    <x v="20"/>
    <x v="0"/>
    <x v="0"/>
    <x v="3"/>
    <x v="0"/>
    <x v="0"/>
    <x v="0"/>
    <x v="0"/>
    <x v="2"/>
    <x v="3"/>
    <x v="3"/>
    <x v="4"/>
    <x v="13"/>
    <x v="23"/>
    <x v="6"/>
    <x v="0"/>
    <x v="2"/>
    <x v="2"/>
    <x v="0"/>
  </r>
  <r>
    <s v="October 2005"/>
    <n v="47"/>
    <x v="1"/>
    <x v="21"/>
    <x v="0"/>
    <x v="0"/>
    <x v="4"/>
    <x v="0"/>
    <x v="0"/>
    <x v="0"/>
    <x v="0"/>
    <x v="2"/>
    <x v="3"/>
    <x v="3"/>
    <x v="4"/>
    <x v="13"/>
    <x v="21"/>
    <x v="6"/>
    <x v="0"/>
    <x v="2"/>
    <x v="2"/>
    <x v="0"/>
  </r>
  <r>
    <s v="October 2005"/>
    <n v="47"/>
    <x v="1"/>
    <x v="22"/>
    <x v="0"/>
    <x v="0"/>
    <x v="2"/>
    <x v="0"/>
    <x v="0"/>
    <x v="0"/>
    <x v="0"/>
    <x v="2"/>
    <x v="3"/>
    <x v="3"/>
    <x v="4"/>
    <x v="13"/>
    <x v="16"/>
    <x v="6"/>
    <x v="0"/>
    <x v="2"/>
    <x v="2"/>
    <x v="0"/>
  </r>
  <r>
    <s v="October 2005"/>
    <n v="47"/>
    <x v="1"/>
    <x v="23"/>
    <x v="0"/>
    <x v="0"/>
    <x v="0"/>
    <x v="0"/>
    <x v="0"/>
    <x v="0"/>
    <x v="0"/>
    <x v="2"/>
    <x v="3"/>
    <x v="3"/>
    <x v="4"/>
    <x v="12"/>
    <x v="20"/>
    <x v="6"/>
    <x v="0"/>
    <x v="2"/>
    <x v="2"/>
    <x v="0"/>
  </r>
  <r>
    <s v="October 2005"/>
    <n v="47"/>
    <x v="1"/>
    <x v="24"/>
    <x v="0"/>
    <x v="0"/>
    <x v="4"/>
    <x v="0"/>
    <x v="0"/>
    <x v="0"/>
    <x v="0"/>
    <x v="2"/>
    <x v="3"/>
    <x v="3"/>
    <x v="4"/>
    <x v="13"/>
    <x v="21"/>
    <x v="6"/>
    <x v="0"/>
    <x v="2"/>
    <x v="2"/>
    <x v="0"/>
  </r>
  <r>
    <s v="October 2005"/>
    <n v="47"/>
    <x v="1"/>
    <x v="25"/>
    <x v="0"/>
    <x v="0"/>
    <x v="1"/>
    <x v="0"/>
    <x v="0"/>
    <x v="0"/>
    <x v="0"/>
    <x v="2"/>
    <x v="3"/>
    <x v="3"/>
    <x v="4"/>
    <x v="12"/>
    <x v="15"/>
    <x v="6"/>
    <x v="0"/>
    <x v="2"/>
    <x v="2"/>
    <x v="0"/>
  </r>
  <r>
    <s v="October 2005"/>
    <n v="47"/>
    <x v="2"/>
    <x v="0"/>
    <x v="0"/>
    <x v="0"/>
    <x v="2"/>
    <x v="0"/>
    <x v="0"/>
    <x v="0"/>
    <x v="0"/>
    <x v="1"/>
    <x v="4"/>
    <x v="3"/>
    <x v="2"/>
    <x v="6"/>
    <x v="4"/>
    <x v="4"/>
    <x v="2"/>
    <x v="2"/>
    <x v="2"/>
    <x v="0"/>
  </r>
  <r>
    <s v="October 2005"/>
    <n v="47"/>
    <x v="2"/>
    <x v="1"/>
    <x v="0"/>
    <x v="0"/>
    <x v="0"/>
    <x v="0"/>
    <x v="0"/>
    <x v="0"/>
    <x v="0"/>
    <x v="1"/>
    <x v="4"/>
    <x v="3"/>
    <x v="2"/>
    <x v="8"/>
    <x v="11"/>
    <x v="4"/>
    <x v="0"/>
    <x v="2"/>
    <x v="2"/>
    <x v="0"/>
  </r>
  <r>
    <s v="October 2005"/>
    <n v="47"/>
    <x v="2"/>
    <x v="2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October 2005"/>
    <n v="47"/>
    <x v="2"/>
    <x v="3"/>
    <x v="0"/>
    <x v="0"/>
    <x v="4"/>
    <x v="0"/>
    <x v="0"/>
    <x v="0"/>
    <x v="0"/>
    <x v="1"/>
    <x v="4"/>
    <x v="3"/>
    <x v="2"/>
    <x v="8"/>
    <x v="5"/>
    <x v="4"/>
    <x v="3"/>
    <x v="2"/>
    <x v="2"/>
    <x v="0"/>
  </r>
  <r>
    <s v="October 2005"/>
    <n v="47"/>
    <x v="2"/>
    <x v="4"/>
    <x v="0"/>
    <x v="0"/>
    <x v="3"/>
    <x v="0"/>
    <x v="0"/>
    <x v="0"/>
    <x v="0"/>
    <x v="1"/>
    <x v="4"/>
    <x v="3"/>
    <x v="2"/>
    <x v="4"/>
    <x v="10"/>
    <x v="4"/>
    <x v="3"/>
    <x v="2"/>
    <x v="2"/>
    <x v="0"/>
  </r>
  <r>
    <s v="October 2005"/>
    <n v="47"/>
    <x v="2"/>
    <x v="5"/>
    <x v="0"/>
    <x v="0"/>
    <x v="0"/>
    <x v="0"/>
    <x v="0"/>
    <x v="0"/>
    <x v="0"/>
    <x v="1"/>
    <x v="4"/>
    <x v="3"/>
    <x v="2"/>
    <x v="4"/>
    <x v="2"/>
    <x v="4"/>
    <x v="0"/>
    <x v="2"/>
    <x v="2"/>
    <x v="0"/>
  </r>
  <r>
    <s v="October 2005"/>
    <n v="47"/>
    <x v="2"/>
    <x v="6"/>
    <x v="0"/>
    <x v="0"/>
    <x v="4"/>
    <x v="0"/>
    <x v="0"/>
    <x v="0"/>
    <x v="0"/>
    <x v="1"/>
    <x v="4"/>
    <x v="3"/>
    <x v="2"/>
    <x v="8"/>
    <x v="5"/>
    <x v="4"/>
    <x v="3"/>
    <x v="2"/>
    <x v="2"/>
    <x v="0"/>
  </r>
  <r>
    <s v="October 2005"/>
    <n v="47"/>
    <x v="2"/>
    <x v="7"/>
    <x v="0"/>
    <x v="0"/>
    <x v="0"/>
    <x v="0"/>
    <x v="0"/>
    <x v="0"/>
    <x v="0"/>
    <x v="1"/>
    <x v="4"/>
    <x v="3"/>
    <x v="2"/>
    <x v="7"/>
    <x v="4"/>
    <x v="4"/>
    <x v="2"/>
    <x v="2"/>
    <x v="2"/>
    <x v="0"/>
  </r>
  <r>
    <s v="October 2005"/>
    <n v="47"/>
    <x v="2"/>
    <x v="8"/>
    <x v="0"/>
    <x v="0"/>
    <x v="3"/>
    <x v="0"/>
    <x v="0"/>
    <x v="0"/>
    <x v="0"/>
    <x v="1"/>
    <x v="4"/>
    <x v="3"/>
    <x v="2"/>
    <x v="4"/>
    <x v="10"/>
    <x v="4"/>
    <x v="0"/>
    <x v="2"/>
    <x v="2"/>
    <x v="0"/>
  </r>
  <r>
    <s v="October 2005"/>
    <n v="47"/>
    <x v="2"/>
    <x v="9"/>
    <x v="0"/>
    <x v="0"/>
    <x v="1"/>
    <x v="0"/>
    <x v="0"/>
    <x v="0"/>
    <x v="0"/>
    <x v="1"/>
    <x v="4"/>
    <x v="3"/>
    <x v="2"/>
    <x v="6"/>
    <x v="4"/>
    <x v="4"/>
    <x v="1"/>
    <x v="2"/>
    <x v="2"/>
    <x v="0"/>
  </r>
  <r>
    <s v="October 2005"/>
    <n v="47"/>
    <x v="2"/>
    <x v="10"/>
    <x v="0"/>
    <x v="0"/>
    <x v="1"/>
    <x v="0"/>
    <x v="0"/>
    <x v="0"/>
    <x v="0"/>
    <x v="1"/>
    <x v="4"/>
    <x v="3"/>
    <x v="2"/>
    <x v="11"/>
    <x v="4"/>
    <x v="5"/>
    <x v="3"/>
    <x v="2"/>
    <x v="2"/>
    <x v="0"/>
  </r>
  <r>
    <s v="October 2005"/>
    <n v="47"/>
    <x v="2"/>
    <x v="11"/>
    <x v="0"/>
    <x v="0"/>
    <x v="0"/>
    <x v="0"/>
    <x v="0"/>
    <x v="0"/>
    <x v="0"/>
    <x v="1"/>
    <x v="4"/>
    <x v="3"/>
    <x v="2"/>
    <x v="6"/>
    <x v="4"/>
    <x v="4"/>
    <x v="0"/>
    <x v="2"/>
    <x v="2"/>
    <x v="0"/>
  </r>
  <r>
    <s v="October 2005"/>
    <n v="47"/>
    <x v="2"/>
    <x v="12"/>
    <x v="0"/>
    <x v="0"/>
    <x v="0"/>
    <x v="0"/>
    <x v="0"/>
    <x v="0"/>
    <x v="0"/>
    <x v="1"/>
    <x v="4"/>
    <x v="3"/>
    <x v="2"/>
    <x v="9"/>
    <x v="14"/>
    <x v="4"/>
    <x v="1"/>
    <x v="2"/>
    <x v="2"/>
    <x v="0"/>
  </r>
  <r>
    <s v="October 2005"/>
    <n v="47"/>
    <x v="2"/>
    <x v="13"/>
    <x v="0"/>
    <x v="0"/>
    <x v="0"/>
    <x v="0"/>
    <x v="0"/>
    <x v="0"/>
    <x v="0"/>
    <x v="1"/>
    <x v="4"/>
    <x v="3"/>
    <x v="2"/>
    <x v="8"/>
    <x v="5"/>
    <x v="4"/>
    <x v="3"/>
    <x v="2"/>
    <x v="2"/>
    <x v="0"/>
  </r>
  <r>
    <s v="October 2005"/>
    <n v="47"/>
    <x v="2"/>
    <x v="14"/>
    <x v="0"/>
    <x v="0"/>
    <x v="1"/>
    <x v="0"/>
    <x v="0"/>
    <x v="0"/>
    <x v="0"/>
    <x v="1"/>
    <x v="4"/>
    <x v="3"/>
    <x v="2"/>
    <x v="11"/>
    <x v="4"/>
    <x v="5"/>
    <x v="2"/>
    <x v="2"/>
    <x v="2"/>
    <x v="0"/>
  </r>
  <r>
    <s v="October 2005"/>
    <n v="47"/>
    <x v="2"/>
    <x v="15"/>
    <x v="0"/>
    <x v="0"/>
    <x v="4"/>
    <x v="0"/>
    <x v="0"/>
    <x v="0"/>
    <x v="0"/>
    <x v="1"/>
    <x v="4"/>
    <x v="3"/>
    <x v="2"/>
    <x v="7"/>
    <x v="4"/>
    <x v="4"/>
    <x v="3"/>
    <x v="2"/>
    <x v="2"/>
    <x v="0"/>
  </r>
  <r>
    <s v="October 2005"/>
    <n v="47"/>
    <x v="2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October 2005"/>
    <n v="47"/>
    <x v="2"/>
    <x v="17"/>
    <x v="0"/>
    <x v="0"/>
    <x v="1"/>
    <x v="0"/>
    <x v="0"/>
    <x v="0"/>
    <x v="0"/>
    <x v="1"/>
    <x v="4"/>
    <x v="3"/>
    <x v="2"/>
    <x v="10"/>
    <x v="7"/>
    <x v="4"/>
    <x v="0"/>
    <x v="2"/>
    <x v="2"/>
    <x v="0"/>
  </r>
  <r>
    <s v="October 2005"/>
    <n v="47"/>
    <x v="2"/>
    <x v="18"/>
    <x v="0"/>
    <x v="0"/>
    <x v="1"/>
    <x v="0"/>
    <x v="0"/>
    <x v="0"/>
    <x v="0"/>
    <x v="1"/>
    <x v="4"/>
    <x v="3"/>
    <x v="2"/>
    <x v="7"/>
    <x v="4"/>
    <x v="4"/>
    <x v="3"/>
    <x v="2"/>
    <x v="2"/>
    <x v="0"/>
  </r>
  <r>
    <s v="October 2005"/>
    <n v="47"/>
    <x v="2"/>
    <x v="19"/>
    <x v="0"/>
    <x v="0"/>
    <x v="4"/>
    <x v="0"/>
    <x v="0"/>
    <x v="0"/>
    <x v="0"/>
    <x v="1"/>
    <x v="4"/>
    <x v="3"/>
    <x v="2"/>
    <x v="4"/>
    <x v="12"/>
    <x v="4"/>
    <x v="0"/>
    <x v="2"/>
    <x v="2"/>
    <x v="0"/>
  </r>
  <r>
    <s v="October 2005"/>
    <n v="47"/>
    <x v="2"/>
    <x v="20"/>
    <x v="0"/>
    <x v="0"/>
    <x v="2"/>
    <x v="0"/>
    <x v="0"/>
    <x v="0"/>
    <x v="0"/>
    <x v="1"/>
    <x v="4"/>
    <x v="3"/>
    <x v="2"/>
    <x v="9"/>
    <x v="6"/>
    <x v="4"/>
    <x v="1"/>
    <x v="2"/>
    <x v="2"/>
    <x v="0"/>
  </r>
  <r>
    <s v="October 2005"/>
    <n v="47"/>
    <x v="2"/>
    <x v="21"/>
    <x v="0"/>
    <x v="0"/>
    <x v="3"/>
    <x v="0"/>
    <x v="0"/>
    <x v="0"/>
    <x v="0"/>
    <x v="1"/>
    <x v="4"/>
    <x v="3"/>
    <x v="2"/>
    <x v="10"/>
    <x v="7"/>
    <x v="4"/>
    <x v="1"/>
    <x v="2"/>
    <x v="2"/>
    <x v="0"/>
  </r>
  <r>
    <s v="October 2005"/>
    <n v="47"/>
    <x v="2"/>
    <x v="22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October 2005"/>
    <n v="47"/>
    <x v="2"/>
    <x v="23"/>
    <x v="0"/>
    <x v="0"/>
    <x v="2"/>
    <x v="0"/>
    <x v="0"/>
    <x v="0"/>
    <x v="0"/>
    <x v="1"/>
    <x v="4"/>
    <x v="3"/>
    <x v="2"/>
    <x v="8"/>
    <x v="5"/>
    <x v="4"/>
    <x v="3"/>
    <x v="2"/>
    <x v="2"/>
    <x v="0"/>
  </r>
  <r>
    <s v="October 2005"/>
    <n v="47"/>
    <x v="2"/>
    <x v="24"/>
    <x v="0"/>
    <x v="0"/>
    <x v="3"/>
    <x v="0"/>
    <x v="0"/>
    <x v="0"/>
    <x v="0"/>
    <x v="1"/>
    <x v="4"/>
    <x v="3"/>
    <x v="2"/>
    <x v="5"/>
    <x v="3"/>
    <x v="4"/>
    <x v="0"/>
    <x v="2"/>
    <x v="2"/>
    <x v="0"/>
  </r>
  <r>
    <s v="October 2005"/>
    <n v="47"/>
    <x v="2"/>
    <x v="25"/>
    <x v="0"/>
    <x v="0"/>
    <x v="3"/>
    <x v="0"/>
    <x v="0"/>
    <x v="0"/>
    <x v="0"/>
    <x v="1"/>
    <x v="4"/>
    <x v="3"/>
    <x v="2"/>
    <x v="10"/>
    <x v="13"/>
    <x v="4"/>
    <x v="0"/>
    <x v="2"/>
    <x v="2"/>
    <x v="0"/>
  </r>
  <r>
    <s v="October 2005"/>
    <n v="47"/>
    <x v="3"/>
    <x v="0"/>
    <x v="0"/>
    <x v="0"/>
    <x v="2"/>
    <x v="0"/>
    <x v="0"/>
    <x v="0"/>
    <x v="0"/>
    <x v="0"/>
    <x v="0"/>
    <x v="0"/>
    <x v="0"/>
    <x v="0"/>
    <x v="1"/>
    <x v="3"/>
    <x v="0"/>
    <x v="3"/>
    <x v="0"/>
    <x v="0"/>
  </r>
  <r>
    <s v="October 2005"/>
    <n v="47"/>
    <x v="3"/>
    <x v="1"/>
    <x v="0"/>
    <x v="0"/>
    <x v="0"/>
    <x v="0"/>
    <x v="0"/>
    <x v="0"/>
    <x v="0"/>
    <x v="0"/>
    <x v="0"/>
    <x v="0"/>
    <x v="0"/>
    <x v="0"/>
    <x v="0"/>
    <x v="2"/>
    <x v="0"/>
    <x v="3"/>
    <x v="0"/>
    <x v="0"/>
  </r>
  <r>
    <s v="October 2005"/>
    <n v="47"/>
    <x v="3"/>
    <x v="2"/>
    <x v="0"/>
    <x v="0"/>
    <x v="1"/>
    <x v="0"/>
    <x v="0"/>
    <x v="0"/>
    <x v="0"/>
    <x v="0"/>
    <x v="0"/>
    <x v="0"/>
    <x v="0"/>
    <x v="0"/>
    <x v="0"/>
    <x v="2"/>
    <x v="0"/>
    <x v="3"/>
    <x v="0"/>
    <x v="0"/>
  </r>
  <r>
    <s v="October 2005"/>
    <n v="47"/>
    <x v="3"/>
    <x v="3"/>
    <x v="0"/>
    <x v="0"/>
    <x v="0"/>
    <x v="0"/>
    <x v="0"/>
    <x v="0"/>
    <x v="0"/>
    <x v="0"/>
    <x v="0"/>
    <x v="0"/>
    <x v="0"/>
    <x v="0"/>
    <x v="1"/>
    <x v="2"/>
    <x v="0"/>
    <x v="3"/>
    <x v="0"/>
    <x v="0"/>
  </r>
  <r>
    <s v="October 2005"/>
    <n v="47"/>
    <x v="3"/>
    <x v="4"/>
    <x v="0"/>
    <x v="0"/>
    <x v="3"/>
    <x v="0"/>
    <x v="0"/>
    <x v="0"/>
    <x v="0"/>
    <x v="0"/>
    <x v="0"/>
    <x v="0"/>
    <x v="0"/>
    <x v="0"/>
    <x v="0"/>
    <x v="0"/>
    <x v="0"/>
    <x v="3"/>
    <x v="0"/>
    <x v="0"/>
  </r>
  <r>
    <s v="October 2005"/>
    <n v="47"/>
    <x v="3"/>
    <x v="5"/>
    <x v="0"/>
    <x v="0"/>
    <x v="4"/>
    <x v="0"/>
    <x v="0"/>
    <x v="0"/>
    <x v="0"/>
    <x v="0"/>
    <x v="1"/>
    <x v="2"/>
    <x v="10"/>
    <x v="1"/>
    <x v="1"/>
    <x v="2"/>
    <x v="0"/>
    <x v="3"/>
    <x v="3"/>
    <x v="0"/>
  </r>
  <r>
    <s v="October 2005"/>
    <n v="47"/>
    <x v="3"/>
    <x v="6"/>
    <x v="0"/>
    <x v="0"/>
    <x v="0"/>
    <x v="0"/>
    <x v="0"/>
    <x v="0"/>
    <x v="0"/>
    <x v="0"/>
    <x v="1"/>
    <x v="2"/>
    <x v="10"/>
    <x v="0"/>
    <x v="0"/>
    <x v="2"/>
    <x v="0"/>
    <x v="3"/>
    <x v="3"/>
    <x v="0"/>
  </r>
  <r>
    <s v="October 2005"/>
    <n v="47"/>
    <x v="3"/>
    <x v="7"/>
    <x v="0"/>
    <x v="0"/>
    <x v="4"/>
    <x v="0"/>
    <x v="0"/>
    <x v="0"/>
    <x v="0"/>
    <x v="0"/>
    <x v="1"/>
    <x v="2"/>
    <x v="10"/>
    <x v="0"/>
    <x v="0"/>
    <x v="0"/>
    <x v="0"/>
    <x v="3"/>
    <x v="3"/>
    <x v="0"/>
  </r>
  <r>
    <s v="October 2005"/>
    <n v="47"/>
    <x v="3"/>
    <x v="8"/>
    <x v="0"/>
    <x v="0"/>
    <x v="1"/>
    <x v="0"/>
    <x v="0"/>
    <x v="0"/>
    <x v="0"/>
    <x v="0"/>
    <x v="1"/>
    <x v="2"/>
    <x v="10"/>
    <x v="2"/>
    <x v="0"/>
    <x v="0"/>
    <x v="0"/>
    <x v="3"/>
    <x v="3"/>
    <x v="0"/>
  </r>
  <r>
    <s v="October 2005"/>
    <n v="47"/>
    <x v="3"/>
    <x v="9"/>
    <x v="0"/>
    <x v="0"/>
    <x v="1"/>
    <x v="0"/>
    <x v="0"/>
    <x v="0"/>
    <x v="0"/>
    <x v="0"/>
    <x v="1"/>
    <x v="2"/>
    <x v="10"/>
    <x v="0"/>
    <x v="0"/>
    <x v="0"/>
    <x v="0"/>
    <x v="3"/>
    <x v="3"/>
    <x v="0"/>
  </r>
  <r>
    <s v="October 2005"/>
    <n v="47"/>
    <x v="3"/>
    <x v="10"/>
    <x v="0"/>
    <x v="0"/>
    <x v="1"/>
    <x v="0"/>
    <x v="0"/>
    <x v="0"/>
    <x v="0"/>
    <x v="0"/>
    <x v="1"/>
    <x v="2"/>
    <x v="10"/>
    <x v="2"/>
    <x v="1"/>
    <x v="0"/>
    <x v="0"/>
    <x v="3"/>
    <x v="3"/>
    <x v="0"/>
  </r>
  <r>
    <s v="October 2005"/>
    <n v="47"/>
    <x v="3"/>
    <x v="11"/>
    <x v="0"/>
    <x v="0"/>
    <x v="2"/>
    <x v="0"/>
    <x v="0"/>
    <x v="0"/>
    <x v="0"/>
    <x v="0"/>
    <x v="2"/>
    <x v="2"/>
    <x v="1"/>
    <x v="0"/>
    <x v="1"/>
    <x v="2"/>
    <x v="0"/>
    <x v="3"/>
    <x v="1"/>
    <x v="0"/>
  </r>
  <r>
    <s v="October 2005"/>
    <n v="47"/>
    <x v="3"/>
    <x v="12"/>
    <x v="0"/>
    <x v="0"/>
    <x v="3"/>
    <x v="0"/>
    <x v="0"/>
    <x v="0"/>
    <x v="0"/>
    <x v="0"/>
    <x v="2"/>
    <x v="2"/>
    <x v="1"/>
    <x v="0"/>
    <x v="1"/>
    <x v="2"/>
    <x v="0"/>
    <x v="3"/>
    <x v="1"/>
    <x v="0"/>
  </r>
  <r>
    <s v="October 2005"/>
    <n v="47"/>
    <x v="3"/>
    <x v="13"/>
    <x v="0"/>
    <x v="0"/>
    <x v="4"/>
    <x v="0"/>
    <x v="0"/>
    <x v="0"/>
    <x v="0"/>
    <x v="0"/>
    <x v="2"/>
    <x v="2"/>
    <x v="1"/>
    <x v="0"/>
    <x v="0"/>
    <x v="2"/>
    <x v="0"/>
    <x v="3"/>
    <x v="1"/>
    <x v="0"/>
  </r>
  <r>
    <s v="October 2005"/>
    <n v="47"/>
    <x v="3"/>
    <x v="14"/>
    <x v="0"/>
    <x v="0"/>
    <x v="1"/>
    <x v="0"/>
    <x v="0"/>
    <x v="0"/>
    <x v="0"/>
    <x v="0"/>
    <x v="2"/>
    <x v="2"/>
    <x v="1"/>
    <x v="0"/>
    <x v="1"/>
    <x v="0"/>
    <x v="0"/>
    <x v="3"/>
    <x v="1"/>
    <x v="0"/>
  </r>
  <r>
    <s v="October 2005"/>
    <n v="47"/>
    <x v="3"/>
    <x v="15"/>
    <x v="0"/>
    <x v="0"/>
    <x v="1"/>
    <x v="0"/>
    <x v="0"/>
    <x v="0"/>
    <x v="0"/>
    <x v="0"/>
    <x v="2"/>
    <x v="2"/>
    <x v="1"/>
    <x v="0"/>
    <x v="0"/>
    <x v="0"/>
    <x v="0"/>
    <x v="3"/>
    <x v="1"/>
    <x v="0"/>
  </r>
  <r>
    <s v="October 2005"/>
    <n v="47"/>
    <x v="3"/>
    <x v="16"/>
    <x v="0"/>
    <x v="0"/>
    <x v="4"/>
    <x v="0"/>
    <x v="0"/>
    <x v="0"/>
    <x v="0"/>
    <x v="0"/>
    <x v="2"/>
    <x v="2"/>
    <x v="1"/>
    <x v="0"/>
    <x v="0"/>
    <x v="2"/>
    <x v="0"/>
    <x v="3"/>
    <x v="1"/>
    <x v="0"/>
  </r>
  <r>
    <s v="October 2005"/>
    <n v="47"/>
    <x v="3"/>
    <x v="17"/>
    <x v="0"/>
    <x v="0"/>
    <x v="1"/>
    <x v="0"/>
    <x v="0"/>
    <x v="0"/>
    <x v="0"/>
    <x v="0"/>
    <x v="3"/>
    <x v="0"/>
    <x v="0"/>
    <x v="1"/>
    <x v="1"/>
    <x v="2"/>
    <x v="0"/>
    <x v="3"/>
    <x v="1"/>
    <x v="1"/>
  </r>
  <r>
    <s v="October 2005"/>
    <n v="47"/>
    <x v="3"/>
    <x v="18"/>
    <x v="0"/>
    <x v="0"/>
    <x v="2"/>
    <x v="0"/>
    <x v="0"/>
    <x v="0"/>
    <x v="0"/>
    <x v="0"/>
    <x v="3"/>
    <x v="0"/>
    <x v="0"/>
    <x v="0"/>
    <x v="0"/>
    <x v="0"/>
    <x v="0"/>
    <x v="3"/>
    <x v="1"/>
    <x v="1"/>
  </r>
  <r>
    <s v="October 2005"/>
    <n v="47"/>
    <x v="3"/>
    <x v="19"/>
    <x v="0"/>
    <x v="0"/>
    <x v="4"/>
    <x v="0"/>
    <x v="0"/>
    <x v="0"/>
    <x v="0"/>
    <x v="0"/>
    <x v="3"/>
    <x v="0"/>
    <x v="0"/>
    <x v="0"/>
    <x v="1"/>
    <x v="1"/>
    <x v="0"/>
    <x v="3"/>
    <x v="1"/>
    <x v="1"/>
  </r>
  <r>
    <s v="October 2005"/>
    <n v="47"/>
    <x v="3"/>
    <x v="20"/>
    <x v="0"/>
    <x v="0"/>
    <x v="0"/>
    <x v="0"/>
    <x v="0"/>
    <x v="0"/>
    <x v="0"/>
    <x v="0"/>
    <x v="3"/>
    <x v="0"/>
    <x v="0"/>
    <x v="0"/>
    <x v="1"/>
    <x v="3"/>
    <x v="0"/>
    <x v="3"/>
    <x v="1"/>
    <x v="1"/>
  </r>
  <r>
    <s v="October 2005"/>
    <n v="47"/>
    <x v="3"/>
    <x v="21"/>
    <x v="0"/>
    <x v="0"/>
    <x v="4"/>
    <x v="0"/>
    <x v="0"/>
    <x v="0"/>
    <x v="0"/>
    <x v="0"/>
    <x v="3"/>
    <x v="0"/>
    <x v="0"/>
    <x v="0"/>
    <x v="1"/>
    <x v="2"/>
    <x v="0"/>
    <x v="3"/>
    <x v="1"/>
    <x v="1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December 2005"/>
    <n v="48"/>
    <x v="0"/>
    <x v="0"/>
    <x v="0"/>
    <x v="0"/>
    <x v="3"/>
    <x v="0"/>
    <x v="0"/>
    <x v="0"/>
    <x v="0"/>
    <x v="1"/>
    <x v="4"/>
    <x v="3"/>
    <x v="2"/>
    <x v="8"/>
    <x v="5"/>
    <x v="4"/>
    <x v="3"/>
    <x v="2"/>
    <x v="2"/>
    <x v="0"/>
  </r>
  <r>
    <s v="December 2005"/>
    <n v="48"/>
    <x v="0"/>
    <x v="1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December 2005"/>
    <n v="48"/>
    <x v="0"/>
    <x v="2"/>
    <x v="0"/>
    <x v="0"/>
    <x v="1"/>
    <x v="0"/>
    <x v="0"/>
    <x v="0"/>
    <x v="0"/>
    <x v="1"/>
    <x v="4"/>
    <x v="3"/>
    <x v="2"/>
    <x v="8"/>
    <x v="11"/>
    <x v="4"/>
    <x v="3"/>
    <x v="2"/>
    <x v="2"/>
    <x v="0"/>
  </r>
  <r>
    <s v="December 2005"/>
    <n v="48"/>
    <x v="0"/>
    <x v="3"/>
    <x v="0"/>
    <x v="0"/>
    <x v="4"/>
    <x v="0"/>
    <x v="0"/>
    <x v="0"/>
    <x v="0"/>
    <x v="1"/>
    <x v="4"/>
    <x v="3"/>
    <x v="2"/>
    <x v="10"/>
    <x v="7"/>
    <x v="4"/>
    <x v="1"/>
    <x v="2"/>
    <x v="2"/>
    <x v="0"/>
  </r>
  <r>
    <s v="December 2005"/>
    <n v="48"/>
    <x v="0"/>
    <x v="4"/>
    <x v="0"/>
    <x v="0"/>
    <x v="0"/>
    <x v="0"/>
    <x v="0"/>
    <x v="0"/>
    <x v="0"/>
    <x v="1"/>
    <x v="4"/>
    <x v="3"/>
    <x v="2"/>
    <x v="4"/>
    <x v="2"/>
    <x v="4"/>
    <x v="0"/>
    <x v="2"/>
    <x v="2"/>
    <x v="0"/>
  </r>
  <r>
    <s v="December 2005"/>
    <n v="48"/>
    <x v="0"/>
    <x v="5"/>
    <x v="0"/>
    <x v="0"/>
    <x v="0"/>
    <x v="0"/>
    <x v="0"/>
    <x v="0"/>
    <x v="0"/>
    <x v="1"/>
    <x v="4"/>
    <x v="3"/>
    <x v="2"/>
    <x v="6"/>
    <x v="4"/>
    <x v="4"/>
    <x v="0"/>
    <x v="2"/>
    <x v="2"/>
    <x v="0"/>
  </r>
  <r>
    <s v="December 2005"/>
    <n v="48"/>
    <x v="0"/>
    <x v="6"/>
    <x v="0"/>
    <x v="0"/>
    <x v="1"/>
    <x v="0"/>
    <x v="0"/>
    <x v="0"/>
    <x v="0"/>
    <x v="1"/>
    <x v="4"/>
    <x v="3"/>
    <x v="2"/>
    <x v="8"/>
    <x v="11"/>
    <x v="4"/>
    <x v="0"/>
    <x v="2"/>
    <x v="2"/>
    <x v="0"/>
  </r>
  <r>
    <s v="December 2005"/>
    <n v="48"/>
    <x v="0"/>
    <x v="7"/>
    <x v="0"/>
    <x v="0"/>
    <x v="1"/>
    <x v="0"/>
    <x v="0"/>
    <x v="0"/>
    <x v="0"/>
    <x v="1"/>
    <x v="4"/>
    <x v="3"/>
    <x v="2"/>
    <x v="4"/>
    <x v="2"/>
    <x v="4"/>
    <x v="0"/>
    <x v="2"/>
    <x v="2"/>
    <x v="0"/>
  </r>
  <r>
    <s v="December 2005"/>
    <n v="48"/>
    <x v="0"/>
    <x v="8"/>
    <x v="0"/>
    <x v="0"/>
    <x v="3"/>
    <x v="0"/>
    <x v="0"/>
    <x v="0"/>
    <x v="0"/>
    <x v="1"/>
    <x v="4"/>
    <x v="3"/>
    <x v="2"/>
    <x v="10"/>
    <x v="13"/>
    <x v="4"/>
    <x v="1"/>
    <x v="2"/>
    <x v="2"/>
    <x v="0"/>
  </r>
  <r>
    <s v="December 2005"/>
    <n v="48"/>
    <x v="0"/>
    <x v="9"/>
    <x v="0"/>
    <x v="0"/>
    <x v="3"/>
    <x v="0"/>
    <x v="0"/>
    <x v="0"/>
    <x v="0"/>
    <x v="1"/>
    <x v="4"/>
    <x v="3"/>
    <x v="2"/>
    <x v="8"/>
    <x v="11"/>
    <x v="4"/>
    <x v="2"/>
    <x v="2"/>
    <x v="2"/>
    <x v="0"/>
  </r>
  <r>
    <s v="December 2005"/>
    <n v="48"/>
    <x v="0"/>
    <x v="10"/>
    <x v="0"/>
    <x v="0"/>
    <x v="2"/>
    <x v="0"/>
    <x v="0"/>
    <x v="0"/>
    <x v="0"/>
    <x v="1"/>
    <x v="4"/>
    <x v="3"/>
    <x v="2"/>
    <x v="10"/>
    <x v="13"/>
    <x v="4"/>
    <x v="0"/>
    <x v="2"/>
    <x v="2"/>
    <x v="0"/>
  </r>
  <r>
    <s v="December 2005"/>
    <n v="48"/>
    <x v="0"/>
    <x v="11"/>
    <x v="0"/>
    <x v="0"/>
    <x v="4"/>
    <x v="0"/>
    <x v="0"/>
    <x v="0"/>
    <x v="0"/>
    <x v="1"/>
    <x v="4"/>
    <x v="3"/>
    <x v="2"/>
    <x v="5"/>
    <x v="9"/>
    <x v="4"/>
    <x v="0"/>
    <x v="2"/>
    <x v="2"/>
    <x v="0"/>
  </r>
  <r>
    <s v="December 2005"/>
    <n v="48"/>
    <x v="0"/>
    <x v="12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December 2005"/>
    <n v="48"/>
    <x v="0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December 2005"/>
    <n v="48"/>
    <x v="0"/>
    <x v="14"/>
    <x v="0"/>
    <x v="0"/>
    <x v="0"/>
    <x v="0"/>
    <x v="0"/>
    <x v="0"/>
    <x v="0"/>
    <x v="1"/>
    <x v="4"/>
    <x v="3"/>
    <x v="2"/>
    <x v="9"/>
    <x v="14"/>
    <x v="4"/>
    <x v="1"/>
    <x v="2"/>
    <x v="2"/>
    <x v="0"/>
  </r>
  <r>
    <s v="December 2005"/>
    <n v="48"/>
    <x v="0"/>
    <x v="15"/>
    <x v="0"/>
    <x v="0"/>
    <x v="3"/>
    <x v="0"/>
    <x v="0"/>
    <x v="0"/>
    <x v="0"/>
    <x v="1"/>
    <x v="4"/>
    <x v="3"/>
    <x v="2"/>
    <x v="8"/>
    <x v="11"/>
    <x v="4"/>
    <x v="0"/>
    <x v="2"/>
    <x v="2"/>
    <x v="0"/>
  </r>
  <r>
    <s v="December 2005"/>
    <n v="48"/>
    <x v="0"/>
    <x v="16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December 2005"/>
    <n v="48"/>
    <x v="0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</r>
  <r>
    <s v="December 2005"/>
    <n v="48"/>
    <x v="0"/>
    <x v="18"/>
    <x v="0"/>
    <x v="0"/>
    <x v="4"/>
    <x v="0"/>
    <x v="0"/>
    <x v="0"/>
    <x v="0"/>
    <x v="1"/>
    <x v="4"/>
    <x v="3"/>
    <x v="2"/>
    <x v="8"/>
    <x v="5"/>
    <x v="4"/>
    <x v="3"/>
    <x v="2"/>
    <x v="2"/>
    <x v="0"/>
  </r>
  <r>
    <s v="December 2005"/>
    <n v="48"/>
    <x v="0"/>
    <x v="19"/>
    <x v="0"/>
    <x v="0"/>
    <x v="2"/>
    <x v="0"/>
    <x v="0"/>
    <x v="0"/>
    <x v="0"/>
    <x v="1"/>
    <x v="4"/>
    <x v="3"/>
    <x v="2"/>
    <x v="9"/>
    <x v="14"/>
    <x v="4"/>
    <x v="0"/>
    <x v="2"/>
    <x v="2"/>
    <x v="0"/>
  </r>
  <r>
    <s v="December 2005"/>
    <n v="48"/>
    <x v="0"/>
    <x v="20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December 2005"/>
    <n v="48"/>
    <x v="0"/>
    <x v="21"/>
    <x v="0"/>
    <x v="0"/>
    <x v="2"/>
    <x v="0"/>
    <x v="0"/>
    <x v="0"/>
    <x v="0"/>
    <x v="1"/>
    <x v="4"/>
    <x v="3"/>
    <x v="2"/>
    <x v="11"/>
    <x v="4"/>
    <x v="4"/>
    <x v="2"/>
    <x v="2"/>
    <x v="2"/>
    <x v="0"/>
  </r>
  <r>
    <s v="December 2005"/>
    <n v="48"/>
    <x v="0"/>
    <x v="22"/>
    <x v="0"/>
    <x v="0"/>
    <x v="2"/>
    <x v="0"/>
    <x v="0"/>
    <x v="0"/>
    <x v="0"/>
    <x v="1"/>
    <x v="4"/>
    <x v="3"/>
    <x v="2"/>
    <x v="5"/>
    <x v="3"/>
    <x v="4"/>
    <x v="0"/>
    <x v="2"/>
    <x v="2"/>
    <x v="0"/>
  </r>
  <r>
    <s v="December 2005"/>
    <n v="48"/>
    <x v="0"/>
    <x v="23"/>
    <x v="0"/>
    <x v="0"/>
    <x v="2"/>
    <x v="0"/>
    <x v="0"/>
    <x v="0"/>
    <x v="0"/>
    <x v="1"/>
    <x v="4"/>
    <x v="3"/>
    <x v="2"/>
    <x v="7"/>
    <x v="4"/>
    <x v="4"/>
    <x v="2"/>
    <x v="2"/>
    <x v="2"/>
    <x v="0"/>
  </r>
  <r>
    <s v="December 2005"/>
    <n v="48"/>
    <x v="0"/>
    <x v="24"/>
    <x v="0"/>
    <x v="0"/>
    <x v="1"/>
    <x v="0"/>
    <x v="0"/>
    <x v="0"/>
    <x v="0"/>
    <x v="1"/>
    <x v="4"/>
    <x v="3"/>
    <x v="2"/>
    <x v="9"/>
    <x v="6"/>
    <x v="4"/>
    <x v="1"/>
    <x v="2"/>
    <x v="2"/>
    <x v="0"/>
  </r>
  <r>
    <s v="December 2005"/>
    <n v="48"/>
    <x v="0"/>
    <x v="25"/>
    <x v="0"/>
    <x v="0"/>
    <x v="0"/>
    <x v="0"/>
    <x v="0"/>
    <x v="0"/>
    <x v="0"/>
    <x v="1"/>
    <x v="4"/>
    <x v="3"/>
    <x v="2"/>
    <x v="6"/>
    <x v="4"/>
    <x v="4"/>
    <x v="1"/>
    <x v="2"/>
    <x v="2"/>
    <x v="0"/>
  </r>
  <r>
    <s v="December 2005"/>
    <n v="48"/>
    <x v="1"/>
    <x v="0"/>
    <x v="0"/>
    <x v="0"/>
    <x v="1"/>
    <x v="0"/>
    <x v="0"/>
    <x v="0"/>
    <x v="0"/>
    <x v="0"/>
    <x v="0"/>
    <x v="2"/>
    <x v="11"/>
    <x v="1"/>
    <x v="1"/>
    <x v="2"/>
    <x v="0"/>
    <x v="0"/>
    <x v="3"/>
    <x v="0"/>
  </r>
  <r>
    <s v="December 2005"/>
    <n v="48"/>
    <x v="1"/>
    <x v="1"/>
    <x v="0"/>
    <x v="0"/>
    <x v="2"/>
    <x v="0"/>
    <x v="0"/>
    <x v="0"/>
    <x v="0"/>
    <x v="0"/>
    <x v="0"/>
    <x v="2"/>
    <x v="11"/>
    <x v="3"/>
    <x v="0"/>
    <x v="0"/>
    <x v="0"/>
    <x v="0"/>
    <x v="0"/>
    <x v="0"/>
  </r>
  <r>
    <s v="December 2005"/>
    <n v="48"/>
    <x v="1"/>
    <x v="2"/>
    <x v="0"/>
    <x v="0"/>
    <x v="2"/>
    <x v="0"/>
    <x v="0"/>
    <x v="0"/>
    <x v="0"/>
    <x v="0"/>
    <x v="0"/>
    <x v="2"/>
    <x v="11"/>
    <x v="0"/>
    <x v="1"/>
    <x v="3"/>
    <x v="0"/>
    <x v="0"/>
    <x v="0"/>
    <x v="0"/>
  </r>
  <r>
    <s v="December 2005"/>
    <n v="48"/>
    <x v="1"/>
    <x v="3"/>
    <x v="0"/>
    <x v="0"/>
    <x v="0"/>
    <x v="0"/>
    <x v="0"/>
    <x v="0"/>
    <x v="0"/>
    <x v="0"/>
    <x v="0"/>
    <x v="2"/>
    <x v="11"/>
    <x v="3"/>
    <x v="0"/>
    <x v="0"/>
    <x v="0"/>
    <x v="0"/>
    <x v="0"/>
    <x v="0"/>
  </r>
  <r>
    <s v="December 2005"/>
    <n v="48"/>
    <x v="1"/>
    <x v="4"/>
    <x v="0"/>
    <x v="0"/>
    <x v="0"/>
    <x v="0"/>
    <x v="0"/>
    <x v="0"/>
    <x v="0"/>
    <x v="0"/>
    <x v="0"/>
    <x v="2"/>
    <x v="11"/>
    <x v="16"/>
    <x v="1"/>
    <x v="10"/>
    <x v="0"/>
    <x v="0"/>
    <x v="0"/>
    <x v="0"/>
  </r>
  <r>
    <s v="December 2005"/>
    <n v="48"/>
    <x v="1"/>
    <x v="5"/>
    <x v="0"/>
    <x v="0"/>
    <x v="0"/>
    <x v="0"/>
    <x v="0"/>
    <x v="0"/>
    <x v="0"/>
    <x v="0"/>
    <x v="0"/>
    <x v="2"/>
    <x v="11"/>
    <x v="0"/>
    <x v="1"/>
    <x v="0"/>
    <x v="0"/>
    <x v="0"/>
    <x v="0"/>
    <x v="0"/>
  </r>
  <r>
    <s v="December 2005"/>
    <n v="48"/>
    <x v="1"/>
    <x v="6"/>
    <x v="0"/>
    <x v="0"/>
    <x v="1"/>
    <x v="0"/>
    <x v="0"/>
    <x v="0"/>
    <x v="0"/>
    <x v="0"/>
    <x v="1"/>
    <x v="0"/>
    <x v="12"/>
    <x v="0"/>
    <x v="1"/>
    <x v="2"/>
    <x v="0"/>
    <x v="0"/>
    <x v="0"/>
    <x v="0"/>
  </r>
  <r>
    <s v="December 2005"/>
    <n v="48"/>
    <x v="1"/>
    <x v="7"/>
    <x v="0"/>
    <x v="0"/>
    <x v="4"/>
    <x v="0"/>
    <x v="0"/>
    <x v="0"/>
    <x v="0"/>
    <x v="0"/>
    <x v="1"/>
    <x v="0"/>
    <x v="12"/>
    <x v="0"/>
    <x v="0"/>
    <x v="1"/>
    <x v="0"/>
    <x v="0"/>
    <x v="0"/>
    <x v="0"/>
  </r>
  <r>
    <s v="December 2005"/>
    <n v="48"/>
    <x v="1"/>
    <x v="8"/>
    <x v="0"/>
    <x v="0"/>
    <x v="1"/>
    <x v="0"/>
    <x v="0"/>
    <x v="0"/>
    <x v="0"/>
    <x v="0"/>
    <x v="1"/>
    <x v="0"/>
    <x v="12"/>
    <x v="0"/>
    <x v="1"/>
    <x v="3"/>
    <x v="0"/>
    <x v="0"/>
    <x v="0"/>
    <x v="0"/>
  </r>
  <r>
    <s v="December 2005"/>
    <n v="48"/>
    <x v="1"/>
    <x v="9"/>
    <x v="0"/>
    <x v="0"/>
    <x v="2"/>
    <x v="0"/>
    <x v="0"/>
    <x v="0"/>
    <x v="0"/>
    <x v="0"/>
    <x v="1"/>
    <x v="0"/>
    <x v="12"/>
    <x v="0"/>
    <x v="0"/>
    <x v="0"/>
    <x v="0"/>
    <x v="0"/>
    <x v="0"/>
    <x v="0"/>
  </r>
  <r>
    <s v="December 2005"/>
    <n v="48"/>
    <x v="1"/>
    <x v="10"/>
    <x v="0"/>
    <x v="0"/>
    <x v="3"/>
    <x v="0"/>
    <x v="0"/>
    <x v="0"/>
    <x v="0"/>
    <x v="0"/>
    <x v="1"/>
    <x v="0"/>
    <x v="12"/>
    <x v="0"/>
    <x v="0"/>
    <x v="0"/>
    <x v="0"/>
    <x v="0"/>
    <x v="0"/>
    <x v="0"/>
  </r>
  <r>
    <s v="December 2005"/>
    <n v="48"/>
    <x v="1"/>
    <x v="11"/>
    <x v="0"/>
    <x v="0"/>
    <x v="2"/>
    <x v="0"/>
    <x v="0"/>
    <x v="0"/>
    <x v="0"/>
    <x v="0"/>
    <x v="1"/>
    <x v="0"/>
    <x v="12"/>
    <x v="0"/>
    <x v="0"/>
    <x v="2"/>
    <x v="0"/>
    <x v="0"/>
    <x v="0"/>
    <x v="0"/>
  </r>
  <r>
    <s v="December 2005"/>
    <n v="48"/>
    <x v="1"/>
    <x v="12"/>
    <x v="0"/>
    <x v="0"/>
    <x v="1"/>
    <x v="0"/>
    <x v="0"/>
    <x v="0"/>
    <x v="0"/>
    <x v="0"/>
    <x v="2"/>
    <x v="2"/>
    <x v="1"/>
    <x v="3"/>
    <x v="1"/>
    <x v="0"/>
    <x v="0"/>
    <x v="0"/>
    <x v="1"/>
    <x v="0"/>
  </r>
  <r>
    <s v="December 2005"/>
    <n v="48"/>
    <x v="1"/>
    <x v="13"/>
    <x v="0"/>
    <x v="0"/>
    <x v="0"/>
    <x v="0"/>
    <x v="0"/>
    <x v="0"/>
    <x v="0"/>
    <x v="0"/>
    <x v="2"/>
    <x v="2"/>
    <x v="1"/>
    <x v="0"/>
    <x v="1"/>
    <x v="0"/>
    <x v="0"/>
    <x v="0"/>
    <x v="1"/>
    <x v="0"/>
  </r>
  <r>
    <s v="December 2005"/>
    <n v="48"/>
    <x v="1"/>
    <x v="14"/>
    <x v="0"/>
    <x v="0"/>
    <x v="3"/>
    <x v="0"/>
    <x v="0"/>
    <x v="0"/>
    <x v="0"/>
    <x v="0"/>
    <x v="2"/>
    <x v="2"/>
    <x v="1"/>
    <x v="0"/>
    <x v="1"/>
    <x v="3"/>
    <x v="0"/>
    <x v="0"/>
    <x v="1"/>
    <x v="0"/>
  </r>
  <r>
    <s v="December 2005"/>
    <n v="48"/>
    <x v="1"/>
    <x v="15"/>
    <x v="0"/>
    <x v="0"/>
    <x v="1"/>
    <x v="0"/>
    <x v="0"/>
    <x v="0"/>
    <x v="0"/>
    <x v="0"/>
    <x v="2"/>
    <x v="2"/>
    <x v="1"/>
    <x v="0"/>
    <x v="1"/>
    <x v="2"/>
    <x v="0"/>
    <x v="0"/>
    <x v="1"/>
    <x v="0"/>
  </r>
  <r>
    <s v="December 2005"/>
    <n v="48"/>
    <x v="1"/>
    <x v="16"/>
    <x v="0"/>
    <x v="0"/>
    <x v="1"/>
    <x v="0"/>
    <x v="0"/>
    <x v="0"/>
    <x v="0"/>
    <x v="0"/>
    <x v="2"/>
    <x v="2"/>
    <x v="1"/>
    <x v="0"/>
    <x v="1"/>
    <x v="0"/>
    <x v="0"/>
    <x v="0"/>
    <x v="1"/>
    <x v="0"/>
  </r>
  <r>
    <s v="December 2005"/>
    <n v="48"/>
    <x v="1"/>
    <x v="17"/>
    <x v="0"/>
    <x v="0"/>
    <x v="0"/>
    <x v="0"/>
    <x v="0"/>
    <x v="0"/>
    <x v="0"/>
    <x v="0"/>
    <x v="3"/>
    <x v="1"/>
    <x v="8"/>
    <x v="1"/>
    <x v="1"/>
    <x v="2"/>
    <x v="0"/>
    <x v="1"/>
    <x v="4"/>
    <x v="0"/>
  </r>
  <r>
    <s v="December 2005"/>
    <n v="48"/>
    <x v="1"/>
    <x v="18"/>
    <x v="0"/>
    <x v="0"/>
    <x v="0"/>
    <x v="0"/>
    <x v="0"/>
    <x v="0"/>
    <x v="0"/>
    <x v="0"/>
    <x v="3"/>
    <x v="1"/>
    <x v="8"/>
    <x v="0"/>
    <x v="1"/>
    <x v="0"/>
    <x v="0"/>
    <x v="1"/>
    <x v="4"/>
    <x v="0"/>
  </r>
  <r>
    <s v="December 2005"/>
    <n v="48"/>
    <x v="1"/>
    <x v="19"/>
    <x v="0"/>
    <x v="0"/>
    <x v="0"/>
    <x v="0"/>
    <x v="0"/>
    <x v="0"/>
    <x v="0"/>
    <x v="0"/>
    <x v="3"/>
    <x v="1"/>
    <x v="8"/>
    <x v="0"/>
    <x v="1"/>
    <x v="2"/>
    <x v="0"/>
    <x v="1"/>
    <x v="4"/>
    <x v="0"/>
  </r>
  <r>
    <s v="December 2005"/>
    <n v="48"/>
    <x v="1"/>
    <x v="20"/>
    <x v="0"/>
    <x v="0"/>
    <x v="3"/>
    <x v="0"/>
    <x v="0"/>
    <x v="0"/>
    <x v="0"/>
    <x v="0"/>
    <x v="3"/>
    <x v="1"/>
    <x v="8"/>
    <x v="0"/>
    <x v="0"/>
    <x v="2"/>
    <x v="0"/>
    <x v="1"/>
    <x v="4"/>
    <x v="0"/>
  </r>
  <r>
    <s v="December 2005"/>
    <n v="48"/>
    <x v="1"/>
    <x v="21"/>
    <x v="0"/>
    <x v="0"/>
    <x v="4"/>
    <x v="0"/>
    <x v="0"/>
    <x v="0"/>
    <x v="0"/>
    <x v="0"/>
    <x v="3"/>
    <x v="1"/>
    <x v="8"/>
    <x v="0"/>
    <x v="0"/>
    <x v="0"/>
    <x v="0"/>
    <x v="1"/>
    <x v="4"/>
    <x v="0"/>
  </r>
  <r>
    <s v="December 2005"/>
    <n v="48"/>
    <x v="2"/>
    <x v="0"/>
    <x v="0"/>
    <x v="0"/>
    <x v="0"/>
    <x v="0"/>
    <x v="0"/>
    <x v="0"/>
    <x v="0"/>
    <x v="2"/>
    <x v="0"/>
    <x v="3"/>
    <x v="6"/>
    <x v="13"/>
    <x v="24"/>
    <x v="6"/>
    <x v="0"/>
    <x v="2"/>
    <x v="2"/>
    <x v="0"/>
  </r>
  <r>
    <s v="December 2005"/>
    <n v="48"/>
    <x v="2"/>
    <x v="1"/>
    <x v="0"/>
    <x v="0"/>
    <x v="3"/>
    <x v="0"/>
    <x v="0"/>
    <x v="0"/>
    <x v="0"/>
    <x v="2"/>
    <x v="0"/>
    <x v="3"/>
    <x v="6"/>
    <x v="13"/>
    <x v="19"/>
    <x v="6"/>
    <x v="0"/>
    <x v="2"/>
    <x v="2"/>
    <x v="0"/>
  </r>
  <r>
    <s v="December 2005"/>
    <n v="48"/>
    <x v="2"/>
    <x v="2"/>
    <x v="0"/>
    <x v="0"/>
    <x v="2"/>
    <x v="0"/>
    <x v="0"/>
    <x v="0"/>
    <x v="0"/>
    <x v="2"/>
    <x v="0"/>
    <x v="3"/>
    <x v="6"/>
    <x v="13"/>
    <x v="24"/>
    <x v="6"/>
    <x v="0"/>
    <x v="2"/>
    <x v="2"/>
    <x v="0"/>
  </r>
  <r>
    <s v="December 2005"/>
    <n v="48"/>
    <x v="2"/>
    <x v="3"/>
    <x v="0"/>
    <x v="0"/>
    <x v="4"/>
    <x v="0"/>
    <x v="0"/>
    <x v="0"/>
    <x v="0"/>
    <x v="2"/>
    <x v="0"/>
    <x v="3"/>
    <x v="6"/>
    <x v="14"/>
    <x v="20"/>
    <x v="6"/>
    <x v="0"/>
    <x v="2"/>
    <x v="2"/>
    <x v="0"/>
  </r>
  <r>
    <s v="December 2005"/>
    <n v="48"/>
    <x v="2"/>
    <x v="4"/>
    <x v="0"/>
    <x v="0"/>
    <x v="1"/>
    <x v="0"/>
    <x v="0"/>
    <x v="0"/>
    <x v="0"/>
    <x v="2"/>
    <x v="0"/>
    <x v="3"/>
    <x v="6"/>
    <x v="13"/>
    <x v="24"/>
    <x v="6"/>
    <x v="0"/>
    <x v="2"/>
    <x v="2"/>
    <x v="0"/>
  </r>
  <r>
    <s v="December 2005"/>
    <n v="48"/>
    <x v="2"/>
    <x v="5"/>
    <x v="0"/>
    <x v="0"/>
    <x v="3"/>
    <x v="0"/>
    <x v="0"/>
    <x v="0"/>
    <x v="0"/>
    <x v="2"/>
    <x v="1"/>
    <x v="3"/>
    <x v="3"/>
    <x v="12"/>
    <x v="15"/>
    <x v="6"/>
    <x v="0"/>
    <x v="2"/>
    <x v="2"/>
    <x v="0"/>
  </r>
  <r>
    <s v="December 2005"/>
    <n v="48"/>
    <x v="2"/>
    <x v="6"/>
    <x v="0"/>
    <x v="0"/>
    <x v="2"/>
    <x v="0"/>
    <x v="0"/>
    <x v="0"/>
    <x v="0"/>
    <x v="2"/>
    <x v="1"/>
    <x v="3"/>
    <x v="3"/>
    <x v="13"/>
    <x v="23"/>
    <x v="6"/>
    <x v="0"/>
    <x v="2"/>
    <x v="2"/>
    <x v="0"/>
  </r>
  <r>
    <s v="December 2005"/>
    <n v="48"/>
    <x v="2"/>
    <x v="7"/>
    <x v="0"/>
    <x v="0"/>
    <x v="1"/>
    <x v="0"/>
    <x v="0"/>
    <x v="0"/>
    <x v="0"/>
    <x v="2"/>
    <x v="1"/>
    <x v="3"/>
    <x v="3"/>
    <x v="14"/>
    <x v="20"/>
    <x v="6"/>
    <x v="0"/>
    <x v="2"/>
    <x v="2"/>
    <x v="0"/>
  </r>
  <r>
    <s v="December 2005"/>
    <n v="48"/>
    <x v="2"/>
    <x v="8"/>
    <x v="0"/>
    <x v="0"/>
    <x v="0"/>
    <x v="0"/>
    <x v="0"/>
    <x v="0"/>
    <x v="0"/>
    <x v="2"/>
    <x v="1"/>
    <x v="3"/>
    <x v="3"/>
    <x v="12"/>
    <x v="16"/>
    <x v="6"/>
    <x v="0"/>
    <x v="2"/>
    <x v="2"/>
    <x v="0"/>
  </r>
  <r>
    <s v="December 2005"/>
    <n v="48"/>
    <x v="2"/>
    <x v="9"/>
    <x v="0"/>
    <x v="0"/>
    <x v="1"/>
    <x v="0"/>
    <x v="0"/>
    <x v="0"/>
    <x v="0"/>
    <x v="2"/>
    <x v="1"/>
    <x v="3"/>
    <x v="3"/>
    <x v="13"/>
    <x v="21"/>
    <x v="6"/>
    <x v="0"/>
    <x v="2"/>
    <x v="2"/>
    <x v="0"/>
  </r>
  <r>
    <s v="December 2005"/>
    <n v="48"/>
    <x v="2"/>
    <x v="10"/>
    <x v="0"/>
    <x v="0"/>
    <x v="2"/>
    <x v="0"/>
    <x v="0"/>
    <x v="0"/>
    <x v="0"/>
    <x v="2"/>
    <x v="1"/>
    <x v="3"/>
    <x v="3"/>
    <x v="14"/>
    <x v="17"/>
    <x v="6"/>
    <x v="0"/>
    <x v="2"/>
    <x v="2"/>
    <x v="0"/>
  </r>
  <r>
    <s v="December 2005"/>
    <n v="48"/>
    <x v="2"/>
    <x v="11"/>
    <x v="0"/>
    <x v="0"/>
    <x v="3"/>
    <x v="0"/>
    <x v="0"/>
    <x v="0"/>
    <x v="0"/>
    <x v="2"/>
    <x v="1"/>
    <x v="3"/>
    <x v="3"/>
    <x v="13"/>
    <x v="18"/>
    <x v="6"/>
    <x v="0"/>
    <x v="2"/>
    <x v="2"/>
    <x v="0"/>
  </r>
  <r>
    <s v="December 2005"/>
    <n v="48"/>
    <x v="2"/>
    <x v="12"/>
    <x v="0"/>
    <x v="0"/>
    <x v="4"/>
    <x v="0"/>
    <x v="0"/>
    <x v="0"/>
    <x v="0"/>
    <x v="2"/>
    <x v="2"/>
    <x v="3"/>
    <x v="5"/>
    <x v="12"/>
    <x v="15"/>
    <x v="6"/>
    <x v="0"/>
    <x v="2"/>
    <x v="2"/>
    <x v="0"/>
  </r>
  <r>
    <s v="December 2005"/>
    <n v="48"/>
    <x v="2"/>
    <x v="13"/>
    <x v="0"/>
    <x v="0"/>
    <x v="1"/>
    <x v="0"/>
    <x v="0"/>
    <x v="0"/>
    <x v="0"/>
    <x v="2"/>
    <x v="2"/>
    <x v="3"/>
    <x v="5"/>
    <x v="14"/>
    <x v="20"/>
    <x v="6"/>
    <x v="0"/>
    <x v="2"/>
    <x v="2"/>
    <x v="0"/>
  </r>
  <r>
    <s v="December 2005"/>
    <n v="48"/>
    <x v="2"/>
    <x v="14"/>
    <x v="0"/>
    <x v="0"/>
    <x v="2"/>
    <x v="0"/>
    <x v="0"/>
    <x v="0"/>
    <x v="0"/>
    <x v="2"/>
    <x v="2"/>
    <x v="3"/>
    <x v="5"/>
    <x v="13"/>
    <x v="24"/>
    <x v="6"/>
    <x v="0"/>
    <x v="2"/>
    <x v="2"/>
    <x v="0"/>
  </r>
  <r>
    <s v="December 2005"/>
    <n v="48"/>
    <x v="2"/>
    <x v="15"/>
    <x v="0"/>
    <x v="0"/>
    <x v="3"/>
    <x v="0"/>
    <x v="0"/>
    <x v="0"/>
    <x v="0"/>
    <x v="2"/>
    <x v="2"/>
    <x v="3"/>
    <x v="5"/>
    <x v="12"/>
    <x v="20"/>
    <x v="6"/>
    <x v="0"/>
    <x v="2"/>
    <x v="2"/>
    <x v="0"/>
  </r>
  <r>
    <s v="December 2005"/>
    <n v="48"/>
    <x v="2"/>
    <x v="16"/>
    <x v="0"/>
    <x v="0"/>
    <x v="3"/>
    <x v="0"/>
    <x v="0"/>
    <x v="0"/>
    <x v="0"/>
    <x v="2"/>
    <x v="2"/>
    <x v="3"/>
    <x v="5"/>
    <x v="13"/>
    <x v="19"/>
    <x v="6"/>
    <x v="0"/>
    <x v="2"/>
    <x v="2"/>
    <x v="0"/>
  </r>
  <r>
    <s v="December 2005"/>
    <n v="48"/>
    <x v="2"/>
    <x v="17"/>
    <x v="0"/>
    <x v="0"/>
    <x v="0"/>
    <x v="0"/>
    <x v="0"/>
    <x v="0"/>
    <x v="0"/>
    <x v="2"/>
    <x v="2"/>
    <x v="3"/>
    <x v="5"/>
    <x v="14"/>
    <x v="17"/>
    <x v="6"/>
    <x v="0"/>
    <x v="2"/>
    <x v="2"/>
    <x v="0"/>
  </r>
  <r>
    <s v="December 2005"/>
    <n v="48"/>
    <x v="2"/>
    <x v="18"/>
    <x v="0"/>
    <x v="0"/>
    <x v="1"/>
    <x v="0"/>
    <x v="0"/>
    <x v="0"/>
    <x v="0"/>
    <x v="2"/>
    <x v="2"/>
    <x v="3"/>
    <x v="5"/>
    <x v="13"/>
    <x v="19"/>
    <x v="6"/>
    <x v="0"/>
    <x v="2"/>
    <x v="2"/>
    <x v="0"/>
  </r>
  <r>
    <s v="December 2005"/>
    <n v="48"/>
    <x v="2"/>
    <x v="19"/>
    <x v="0"/>
    <x v="0"/>
    <x v="1"/>
    <x v="0"/>
    <x v="0"/>
    <x v="0"/>
    <x v="0"/>
    <x v="2"/>
    <x v="3"/>
    <x v="3"/>
    <x v="4"/>
    <x v="12"/>
    <x v="15"/>
    <x v="6"/>
    <x v="0"/>
    <x v="2"/>
    <x v="2"/>
    <x v="0"/>
  </r>
  <r>
    <s v="December 2005"/>
    <n v="48"/>
    <x v="2"/>
    <x v="20"/>
    <x v="0"/>
    <x v="0"/>
    <x v="1"/>
    <x v="0"/>
    <x v="0"/>
    <x v="0"/>
    <x v="0"/>
    <x v="2"/>
    <x v="3"/>
    <x v="3"/>
    <x v="4"/>
    <x v="13"/>
    <x v="19"/>
    <x v="6"/>
    <x v="0"/>
    <x v="2"/>
    <x v="2"/>
    <x v="0"/>
  </r>
  <r>
    <s v="December 2005"/>
    <n v="48"/>
    <x v="2"/>
    <x v="21"/>
    <x v="0"/>
    <x v="0"/>
    <x v="3"/>
    <x v="0"/>
    <x v="0"/>
    <x v="0"/>
    <x v="0"/>
    <x v="2"/>
    <x v="3"/>
    <x v="3"/>
    <x v="4"/>
    <x v="13"/>
    <x v="19"/>
    <x v="6"/>
    <x v="0"/>
    <x v="2"/>
    <x v="2"/>
    <x v="0"/>
  </r>
  <r>
    <s v="December 2005"/>
    <n v="48"/>
    <x v="2"/>
    <x v="22"/>
    <x v="0"/>
    <x v="0"/>
    <x v="0"/>
    <x v="0"/>
    <x v="0"/>
    <x v="0"/>
    <x v="0"/>
    <x v="2"/>
    <x v="3"/>
    <x v="3"/>
    <x v="4"/>
    <x v="14"/>
    <x v="17"/>
    <x v="6"/>
    <x v="0"/>
    <x v="2"/>
    <x v="2"/>
    <x v="0"/>
  </r>
  <r>
    <s v="December 2005"/>
    <n v="48"/>
    <x v="2"/>
    <x v="23"/>
    <x v="0"/>
    <x v="0"/>
    <x v="2"/>
    <x v="0"/>
    <x v="0"/>
    <x v="0"/>
    <x v="0"/>
    <x v="2"/>
    <x v="3"/>
    <x v="3"/>
    <x v="4"/>
    <x v="14"/>
    <x v="20"/>
    <x v="6"/>
    <x v="0"/>
    <x v="2"/>
    <x v="2"/>
    <x v="0"/>
  </r>
  <r>
    <s v="December 2005"/>
    <n v="48"/>
    <x v="2"/>
    <x v="24"/>
    <x v="0"/>
    <x v="0"/>
    <x v="0"/>
    <x v="0"/>
    <x v="0"/>
    <x v="0"/>
    <x v="0"/>
    <x v="2"/>
    <x v="3"/>
    <x v="3"/>
    <x v="4"/>
    <x v="12"/>
    <x v="20"/>
    <x v="6"/>
    <x v="0"/>
    <x v="2"/>
    <x v="2"/>
    <x v="0"/>
  </r>
  <r>
    <s v="December 2005"/>
    <n v="48"/>
    <x v="2"/>
    <x v="25"/>
    <x v="0"/>
    <x v="0"/>
    <x v="2"/>
    <x v="0"/>
    <x v="0"/>
    <x v="0"/>
    <x v="0"/>
    <x v="2"/>
    <x v="3"/>
    <x v="3"/>
    <x v="4"/>
    <x v="14"/>
    <x v="17"/>
    <x v="6"/>
    <x v="0"/>
    <x v="2"/>
    <x v="2"/>
    <x v="0"/>
  </r>
  <r>
    <s v="December 2005"/>
    <n v="48"/>
    <x v="2"/>
    <x v="26"/>
    <x v="0"/>
    <x v="0"/>
    <x v="4"/>
    <x v="0"/>
    <x v="0"/>
    <x v="0"/>
    <x v="0"/>
    <x v="2"/>
    <x v="3"/>
    <x v="3"/>
    <x v="4"/>
    <x v="12"/>
    <x v="15"/>
    <x v="6"/>
    <x v="0"/>
    <x v="2"/>
    <x v="2"/>
    <x v="0"/>
  </r>
  <r>
    <s v="December 2005"/>
    <n v="48"/>
    <x v="3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</r>
  <r>
    <s v="December 2005"/>
    <n v="48"/>
    <x v="3"/>
    <x v="1"/>
    <x v="0"/>
    <x v="0"/>
    <x v="2"/>
    <x v="0"/>
    <x v="0"/>
    <x v="0"/>
    <x v="0"/>
    <x v="1"/>
    <x v="4"/>
    <x v="3"/>
    <x v="2"/>
    <x v="8"/>
    <x v="11"/>
    <x v="4"/>
    <x v="3"/>
    <x v="2"/>
    <x v="2"/>
    <x v="0"/>
  </r>
  <r>
    <s v="December 2005"/>
    <n v="48"/>
    <x v="3"/>
    <x v="2"/>
    <x v="0"/>
    <x v="0"/>
    <x v="3"/>
    <x v="0"/>
    <x v="0"/>
    <x v="0"/>
    <x v="0"/>
    <x v="1"/>
    <x v="4"/>
    <x v="3"/>
    <x v="2"/>
    <x v="6"/>
    <x v="4"/>
    <x v="4"/>
    <x v="2"/>
    <x v="2"/>
    <x v="2"/>
    <x v="0"/>
  </r>
  <r>
    <s v="December 2005"/>
    <n v="48"/>
    <x v="3"/>
    <x v="3"/>
    <x v="0"/>
    <x v="0"/>
    <x v="4"/>
    <x v="0"/>
    <x v="0"/>
    <x v="0"/>
    <x v="0"/>
    <x v="1"/>
    <x v="4"/>
    <x v="3"/>
    <x v="2"/>
    <x v="5"/>
    <x v="3"/>
    <x v="4"/>
    <x v="0"/>
    <x v="2"/>
    <x v="2"/>
    <x v="0"/>
  </r>
  <r>
    <s v="December 2005"/>
    <n v="48"/>
    <x v="3"/>
    <x v="4"/>
    <x v="0"/>
    <x v="0"/>
    <x v="4"/>
    <x v="0"/>
    <x v="0"/>
    <x v="0"/>
    <x v="0"/>
    <x v="1"/>
    <x v="4"/>
    <x v="3"/>
    <x v="2"/>
    <x v="4"/>
    <x v="8"/>
    <x v="4"/>
    <x v="0"/>
    <x v="2"/>
    <x v="2"/>
    <x v="0"/>
  </r>
  <r>
    <s v="December 2005"/>
    <n v="48"/>
    <x v="3"/>
    <x v="5"/>
    <x v="0"/>
    <x v="0"/>
    <x v="0"/>
    <x v="0"/>
    <x v="0"/>
    <x v="0"/>
    <x v="0"/>
    <x v="1"/>
    <x v="4"/>
    <x v="3"/>
    <x v="2"/>
    <x v="6"/>
    <x v="4"/>
    <x v="4"/>
    <x v="0"/>
    <x v="2"/>
    <x v="2"/>
    <x v="0"/>
  </r>
  <r>
    <s v="December 2005"/>
    <n v="48"/>
    <x v="3"/>
    <x v="6"/>
    <x v="0"/>
    <x v="0"/>
    <x v="1"/>
    <x v="0"/>
    <x v="0"/>
    <x v="0"/>
    <x v="0"/>
    <x v="1"/>
    <x v="4"/>
    <x v="3"/>
    <x v="2"/>
    <x v="11"/>
    <x v="4"/>
    <x v="4"/>
    <x v="3"/>
    <x v="2"/>
    <x v="2"/>
    <x v="0"/>
  </r>
  <r>
    <s v="December 2005"/>
    <n v="48"/>
    <x v="3"/>
    <x v="7"/>
    <x v="0"/>
    <x v="0"/>
    <x v="4"/>
    <x v="0"/>
    <x v="0"/>
    <x v="0"/>
    <x v="0"/>
    <x v="1"/>
    <x v="4"/>
    <x v="3"/>
    <x v="2"/>
    <x v="9"/>
    <x v="6"/>
    <x v="4"/>
    <x v="2"/>
    <x v="2"/>
    <x v="2"/>
    <x v="0"/>
  </r>
  <r>
    <s v="December 2005"/>
    <n v="48"/>
    <x v="3"/>
    <x v="8"/>
    <x v="0"/>
    <x v="0"/>
    <x v="0"/>
    <x v="0"/>
    <x v="0"/>
    <x v="0"/>
    <x v="0"/>
    <x v="1"/>
    <x v="4"/>
    <x v="3"/>
    <x v="2"/>
    <x v="8"/>
    <x v="5"/>
    <x v="4"/>
    <x v="3"/>
    <x v="2"/>
    <x v="2"/>
    <x v="0"/>
  </r>
  <r>
    <s v="December 2005"/>
    <n v="48"/>
    <x v="3"/>
    <x v="9"/>
    <x v="0"/>
    <x v="0"/>
    <x v="2"/>
    <x v="0"/>
    <x v="0"/>
    <x v="0"/>
    <x v="0"/>
    <x v="1"/>
    <x v="4"/>
    <x v="3"/>
    <x v="2"/>
    <x v="9"/>
    <x v="14"/>
    <x v="4"/>
    <x v="1"/>
    <x v="2"/>
    <x v="2"/>
    <x v="0"/>
  </r>
  <r>
    <s v="December 2005"/>
    <n v="48"/>
    <x v="3"/>
    <x v="10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December 2005"/>
    <n v="48"/>
    <x v="3"/>
    <x v="11"/>
    <x v="0"/>
    <x v="0"/>
    <x v="4"/>
    <x v="0"/>
    <x v="0"/>
    <x v="0"/>
    <x v="0"/>
    <x v="1"/>
    <x v="4"/>
    <x v="3"/>
    <x v="2"/>
    <x v="4"/>
    <x v="2"/>
    <x v="4"/>
    <x v="0"/>
    <x v="2"/>
    <x v="2"/>
    <x v="0"/>
  </r>
  <r>
    <s v="December 2005"/>
    <n v="48"/>
    <x v="3"/>
    <x v="12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December 2005"/>
    <n v="48"/>
    <x v="3"/>
    <x v="13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December 2005"/>
    <n v="48"/>
    <x v="3"/>
    <x v="14"/>
    <x v="0"/>
    <x v="0"/>
    <x v="3"/>
    <x v="0"/>
    <x v="0"/>
    <x v="0"/>
    <x v="0"/>
    <x v="1"/>
    <x v="4"/>
    <x v="3"/>
    <x v="2"/>
    <x v="7"/>
    <x v="4"/>
    <x v="4"/>
    <x v="1"/>
    <x v="2"/>
    <x v="2"/>
    <x v="0"/>
  </r>
  <r>
    <s v="December 2005"/>
    <n v="48"/>
    <x v="3"/>
    <x v="15"/>
    <x v="0"/>
    <x v="0"/>
    <x v="1"/>
    <x v="0"/>
    <x v="0"/>
    <x v="0"/>
    <x v="0"/>
    <x v="1"/>
    <x v="4"/>
    <x v="3"/>
    <x v="2"/>
    <x v="6"/>
    <x v="4"/>
    <x v="4"/>
    <x v="1"/>
    <x v="2"/>
    <x v="2"/>
    <x v="0"/>
  </r>
  <r>
    <s v="December 2005"/>
    <n v="48"/>
    <x v="3"/>
    <x v="16"/>
    <x v="0"/>
    <x v="0"/>
    <x v="1"/>
    <x v="0"/>
    <x v="0"/>
    <x v="0"/>
    <x v="0"/>
    <x v="1"/>
    <x v="4"/>
    <x v="3"/>
    <x v="2"/>
    <x v="7"/>
    <x v="4"/>
    <x v="4"/>
    <x v="3"/>
    <x v="2"/>
    <x v="2"/>
    <x v="0"/>
  </r>
  <r>
    <s v="December 2005"/>
    <n v="48"/>
    <x v="3"/>
    <x v="17"/>
    <x v="0"/>
    <x v="0"/>
    <x v="2"/>
    <x v="0"/>
    <x v="0"/>
    <x v="0"/>
    <x v="0"/>
    <x v="1"/>
    <x v="4"/>
    <x v="3"/>
    <x v="2"/>
    <x v="6"/>
    <x v="4"/>
    <x v="4"/>
    <x v="1"/>
    <x v="2"/>
    <x v="2"/>
    <x v="0"/>
  </r>
  <r>
    <s v="December 2005"/>
    <n v="48"/>
    <x v="3"/>
    <x v="18"/>
    <x v="0"/>
    <x v="0"/>
    <x v="3"/>
    <x v="0"/>
    <x v="0"/>
    <x v="0"/>
    <x v="0"/>
    <x v="1"/>
    <x v="4"/>
    <x v="3"/>
    <x v="2"/>
    <x v="11"/>
    <x v="4"/>
    <x v="4"/>
    <x v="3"/>
    <x v="2"/>
    <x v="2"/>
    <x v="0"/>
  </r>
  <r>
    <s v="December 2005"/>
    <n v="48"/>
    <x v="3"/>
    <x v="19"/>
    <x v="0"/>
    <x v="0"/>
    <x v="3"/>
    <x v="0"/>
    <x v="0"/>
    <x v="0"/>
    <x v="0"/>
    <x v="1"/>
    <x v="4"/>
    <x v="3"/>
    <x v="2"/>
    <x v="8"/>
    <x v="5"/>
    <x v="4"/>
    <x v="0"/>
    <x v="2"/>
    <x v="2"/>
    <x v="0"/>
  </r>
  <r>
    <s v="December 2005"/>
    <n v="48"/>
    <x v="3"/>
    <x v="20"/>
    <x v="0"/>
    <x v="0"/>
    <x v="0"/>
    <x v="0"/>
    <x v="0"/>
    <x v="0"/>
    <x v="0"/>
    <x v="1"/>
    <x v="4"/>
    <x v="3"/>
    <x v="2"/>
    <x v="9"/>
    <x v="6"/>
    <x v="4"/>
    <x v="1"/>
    <x v="2"/>
    <x v="2"/>
    <x v="0"/>
  </r>
  <r>
    <s v="December 2005"/>
    <n v="48"/>
    <x v="3"/>
    <x v="21"/>
    <x v="0"/>
    <x v="0"/>
    <x v="3"/>
    <x v="0"/>
    <x v="0"/>
    <x v="0"/>
    <x v="0"/>
    <x v="1"/>
    <x v="4"/>
    <x v="3"/>
    <x v="2"/>
    <x v="5"/>
    <x v="9"/>
    <x v="4"/>
    <x v="1"/>
    <x v="2"/>
    <x v="2"/>
    <x v="0"/>
  </r>
  <r>
    <s v="December 2005"/>
    <n v="48"/>
    <x v="3"/>
    <x v="22"/>
    <x v="0"/>
    <x v="0"/>
    <x v="3"/>
    <x v="0"/>
    <x v="0"/>
    <x v="0"/>
    <x v="0"/>
    <x v="1"/>
    <x v="4"/>
    <x v="3"/>
    <x v="2"/>
    <x v="8"/>
    <x v="5"/>
    <x v="5"/>
    <x v="3"/>
    <x v="2"/>
    <x v="2"/>
    <x v="0"/>
  </r>
  <r>
    <s v="December 2005"/>
    <n v="48"/>
    <x v="3"/>
    <x v="23"/>
    <x v="0"/>
    <x v="0"/>
    <x v="1"/>
    <x v="0"/>
    <x v="0"/>
    <x v="0"/>
    <x v="0"/>
    <x v="1"/>
    <x v="4"/>
    <x v="3"/>
    <x v="2"/>
    <x v="11"/>
    <x v="4"/>
    <x v="4"/>
    <x v="0"/>
    <x v="2"/>
    <x v="2"/>
    <x v="0"/>
  </r>
  <r>
    <s v="December 2005"/>
    <n v="48"/>
    <x v="3"/>
    <x v="24"/>
    <x v="0"/>
    <x v="0"/>
    <x v="4"/>
    <x v="0"/>
    <x v="0"/>
    <x v="0"/>
    <x v="0"/>
    <x v="1"/>
    <x v="4"/>
    <x v="3"/>
    <x v="2"/>
    <x v="7"/>
    <x v="4"/>
    <x v="4"/>
    <x v="2"/>
    <x v="2"/>
    <x v="2"/>
    <x v="0"/>
  </r>
  <r>
    <s v="December 2005"/>
    <n v="48"/>
    <x v="3"/>
    <x v="25"/>
    <x v="0"/>
    <x v="0"/>
    <x v="4"/>
    <x v="0"/>
    <x v="0"/>
    <x v="0"/>
    <x v="0"/>
    <x v="1"/>
    <x v="4"/>
    <x v="3"/>
    <x v="2"/>
    <x v="8"/>
    <x v="5"/>
    <x v="4"/>
    <x v="0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June 2006"/>
    <n v="49"/>
    <x v="0"/>
    <x v="0"/>
    <x v="0"/>
    <x v="0"/>
    <x v="2"/>
    <x v="0"/>
    <x v="0"/>
    <x v="0"/>
    <x v="0"/>
    <x v="0"/>
    <x v="0"/>
    <x v="0"/>
    <x v="0"/>
    <x v="1"/>
    <x v="1"/>
    <x v="2"/>
    <x v="0"/>
    <x v="3"/>
    <x v="1"/>
    <x v="2"/>
  </r>
  <r>
    <s v="June 2006"/>
    <n v="49"/>
    <x v="0"/>
    <x v="1"/>
    <x v="0"/>
    <x v="0"/>
    <x v="3"/>
    <x v="0"/>
    <x v="0"/>
    <x v="0"/>
    <x v="0"/>
    <x v="0"/>
    <x v="0"/>
    <x v="0"/>
    <x v="0"/>
    <x v="0"/>
    <x v="0"/>
    <x v="1"/>
    <x v="0"/>
    <x v="3"/>
    <x v="1"/>
    <x v="2"/>
  </r>
  <r>
    <s v="June 2006"/>
    <n v="49"/>
    <x v="0"/>
    <x v="2"/>
    <x v="0"/>
    <x v="0"/>
    <x v="0"/>
    <x v="0"/>
    <x v="0"/>
    <x v="0"/>
    <x v="0"/>
    <x v="0"/>
    <x v="0"/>
    <x v="0"/>
    <x v="0"/>
    <x v="0"/>
    <x v="0"/>
    <x v="3"/>
    <x v="0"/>
    <x v="3"/>
    <x v="1"/>
    <x v="2"/>
  </r>
  <r>
    <s v="June 2006"/>
    <n v="49"/>
    <x v="0"/>
    <x v="3"/>
    <x v="0"/>
    <x v="0"/>
    <x v="4"/>
    <x v="0"/>
    <x v="0"/>
    <x v="0"/>
    <x v="0"/>
    <x v="0"/>
    <x v="0"/>
    <x v="0"/>
    <x v="0"/>
    <x v="3"/>
    <x v="1"/>
    <x v="2"/>
    <x v="0"/>
    <x v="3"/>
    <x v="1"/>
    <x v="2"/>
  </r>
  <r>
    <s v="June 2006"/>
    <n v="49"/>
    <x v="0"/>
    <x v="4"/>
    <x v="0"/>
    <x v="0"/>
    <x v="3"/>
    <x v="0"/>
    <x v="0"/>
    <x v="0"/>
    <x v="0"/>
    <x v="0"/>
    <x v="0"/>
    <x v="0"/>
    <x v="0"/>
    <x v="0"/>
    <x v="0"/>
    <x v="2"/>
    <x v="0"/>
    <x v="3"/>
    <x v="1"/>
    <x v="2"/>
  </r>
  <r>
    <s v="June 2006"/>
    <n v="49"/>
    <x v="0"/>
    <x v="5"/>
    <x v="0"/>
    <x v="0"/>
    <x v="2"/>
    <x v="0"/>
    <x v="0"/>
    <x v="0"/>
    <x v="0"/>
    <x v="0"/>
    <x v="0"/>
    <x v="0"/>
    <x v="0"/>
    <x v="0"/>
    <x v="0"/>
    <x v="0"/>
    <x v="0"/>
    <x v="3"/>
    <x v="1"/>
    <x v="2"/>
  </r>
  <r>
    <s v="June 2006"/>
    <n v="49"/>
    <x v="0"/>
    <x v="6"/>
    <x v="0"/>
    <x v="0"/>
    <x v="3"/>
    <x v="0"/>
    <x v="0"/>
    <x v="0"/>
    <x v="0"/>
    <x v="0"/>
    <x v="0"/>
    <x v="0"/>
    <x v="0"/>
    <x v="0"/>
    <x v="0"/>
    <x v="0"/>
    <x v="0"/>
    <x v="3"/>
    <x v="1"/>
    <x v="2"/>
  </r>
  <r>
    <s v="June 2006"/>
    <n v="49"/>
    <x v="0"/>
    <x v="7"/>
    <x v="0"/>
    <x v="0"/>
    <x v="4"/>
    <x v="0"/>
    <x v="0"/>
    <x v="0"/>
    <x v="0"/>
    <x v="0"/>
    <x v="1"/>
    <x v="2"/>
    <x v="1"/>
    <x v="1"/>
    <x v="1"/>
    <x v="2"/>
    <x v="0"/>
    <x v="3"/>
    <x v="0"/>
    <x v="0"/>
  </r>
  <r>
    <s v="June 2006"/>
    <n v="49"/>
    <x v="0"/>
    <x v="8"/>
    <x v="0"/>
    <x v="0"/>
    <x v="4"/>
    <x v="0"/>
    <x v="0"/>
    <x v="0"/>
    <x v="0"/>
    <x v="0"/>
    <x v="1"/>
    <x v="2"/>
    <x v="1"/>
    <x v="3"/>
    <x v="1"/>
    <x v="2"/>
    <x v="0"/>
    <x v="3"/>
    <x v="0"/>
    <x v="0"/>
  </r>
  <r>
    <s v="June 2006"/>
    <n v="49"/>
    <x v="0"/>
    <x v="9"/>
    <x v="0"/>
    <x v="0"/>
    <x v="2"/>
    <x v="0"/>
    <x v="0"/>
    <x v="0"/>
    <x v="0"/>
    <x v="0"/>
    <x v="1"/>
    <x v="2"/>
    <x v="1"/>
    <x v="0"/>
    <x v="1"/>
    <x v="3"/>
    <x v="0"/>
    <x v="3"/>
    <x v="0"/>
    <x v="0"/>
  </r>
  <r>
    <s v="June 2006"/>
    <n v="49"/>
    <x v="0"/>
    <x v="10"/>
    <x v="0"/>
    <x v="0"/>
    <x v="4"/>
    <x v="0"/>
    <x v="0"/>
    <x v="0"/>
    <x v="0"/>
    <x v="0"/>
    <x v="1"/>
    <x v="2"/>
    <x v="1"/>
    <x v="0"/>
    <x v="1"/>
    <x v="3"/>
    <x v="0"/>
    <x v="3"/>
    <x v="0"/>
    <x v="0"/>
  </r>
  <r>
    <s v="June 2006"/>
    <n v="49"/>
    <x v="0"/>
    <x v="11"/>
    <x v="0"/>
    <x v="0"/>
    <x v="2"/>
    <x v="0"/>
    <x v="0"/>
    <x v="0"/>
    <x v="0"/>
    <x v="0"/>
    <x v="1"/>
    <x v="2"/>
    <x v="1"/>
    <x v="0"/>
    <x v="0"/>
    <x v="2"/>
    <x v="0"/>
    <x v="3"/>
    <x v="0"/>
    <x v="0"/>
  </r>
  <r>
    <s v="June 2006"/>
    <n v="49"/>
    <x v="0"/>
    <x v="12"/>
    <x v="0"/>
    <x v="0"/>
    <x v="0"/>
    <x v="0"/>
    <x v="0"/>
    <x v="0"/>
    <x v="0"/>
    <x v="0"/>
    <x v="2"/>
    <x v="2"/>
    <x v="11"/>
    <x v="1"/>
    <x v="1"/>
    <x v="2"/>
    <x v="0"/>
    <x v="3"/>
    <x v="3"/>
    <x v="0"/>
  </r>
  <r>
    <s v="June 2006"/>
    <n v="49"/>
    <x v="0"/>
    <x v="13"/>
    <x v="0"/>
    <x v="0"/>
    <x v="1"/>
    <x v="0"/>
    <x v="0"/>
    <x v="0"/>
    <x v="0"/>
    <x v="0"/>
    <x v="2"/>
    <x v="2"/>
    <x v="11"/>
    <x v="0"/>
    <x v="0"/>
    <x v="2"/>
    <x v="0"/>
    <x v="3"/>
    <x v="3"/>
    <x v="0"/>
  </r>
  <r>
    <s v="June 2006"/>
    <n v="49"/>
    <x v="0"/>
    <x v="14"/>
    <x v="0"/>
    <x v="0"/>
    <x v="0"/>
    <x v="0"/>
    <x v="0"/>
    <x v="0"/>
    <x v="0"/>
    <x v="0"/>
    <x v="2"/>
    <x v="2"/>
    <x v="11"/>
    <x v="0"/>
    <x v="0"/>
    <x v="3"/>
    <x v="0"/>
    <x v="3"/>
    <x v="3"/>
    <x v="0"/>
  </r>
  <r>
    <s v="June 2006"/>
    <n v="49"/>
    <x v="0"/>
    <x v="15"/>
    <x v="0"/>
    <x v="0"/>
    <x v="3"/>
    <x v="0"/>
    <x v="0"/>
    <x v="0"/>
    <x v="0"/>
    <x v="0"/>
    <x v="2"/>
    <x v="2"/>
    <x v="11"/>
    <x v="0"/>
    <x v="0"/>
    <x v="0"/>
    <x v="0"/>
    <x v="3"/>
    <x v="3"/>
    <x v="0"/>
  </r>
  <r>
    <s v="June 2006"/>
    <n v="49"/>
    <x v="0"/>
    <x v="16"/>
    <x v="0"/>
    <x v="0"/>
    <x v="2"/>
    <x v="0"/>
    <x v="0"/>
    <x v="0"/>
    <x v="0"/>
    <x v="0"/>
    <x v="2"/>
    <x v="2"/>
    <x v="11"/>
    <x v="0"/>
    <x v="1"/>
    <x v="3"/>
    <x v="0"/>
    <x v="3"/>
    <x v="3"/>
    <x v="0"/>
  </r>
  <r>
    <s v="June 2006"/>
    <n v="49"/>
    <x v="0"/>
    <x v="17"/>
    <x v="0"/>
    <x v="0"/>
    <x v="4"/>
    <x v="0"/>
    <x v="0"/>
    <x v="0"/>
    <x v="0"/>
    <x v="0"/>
    <x v="3"/>
    <x v="0"/>
    <x v="0"/>
    <x v="0"/>
    <x v="1"/>
    <x v="2"/>
    <x v="0"/>
    <x v="3"/>
    <x v="0"/>
    <x v="0"/>
  </r>
  <r>
    <s v="June 2006"/>
    <n v="49"/>
    <x v="0"/>
    <x v="18"/>
    <x v="0"/>
    <x v="0"/>
    <x v="2"/>
    <x v="0"/>
    <x v="0"/>
    <x v="0"/>
    <x v="0"/>
    <x v="0"/>
    <x v="3"/>
    <x v="0"/>
    <x v="0"/>
    <x v="0"/>
    <x v="1"/>
    <x v="3"/>
    <x v="0"/>
    <x v="3"/>
    <x v="0"/>
    <x v="0"/>
  </r>
  <r>
    <s v="June 2006"/>
    <n v="49"/>
    <x v="0"/>
    <x v="19"/>
    <x v="0"/>
    <x v="0"/>
    <x v="4"/>
    <x v="0"/>
    <x v="0"/>
    <x v="0"/>
    <x v="0"/>
    <x v="0"/>
    <x v="3"/>
    <x v="0"/>
    <x v="0"/>
    <x v="0"/>
    <x v="0"/>
    <x v="2"/>
    <x v="0"/>
    <x v="3"/>
    <x v="0"/>
    <x v="0"/>
  </r>
  <r>
    <s v="June 2006"/>
    <n v="49"/>
    <x v="0"/>
    <x v="20"/>
    <x v="0"/>
    <x v="0"/>
    <x v="3"/>
    <x v="0"/>
    <x v="0"/>
    <x v="0"/>
    <x v="0"/>
    <x v="0"/>
    <x v="3"/>
    <x v="0"/>
    <x v="0"/>
    <x v="0"/>
    <x v="0"/>
    <x v="2"/>
    <x v="0"/>
    <x v="3"/>
    <x v="0"/>
    <x v="0"/>
  </r>
  <r>
    <s v="June 2006"/>
    <n v="49"/>
    <x v="0"/>
    <x v="21"/>
    <x v="0"/>
    <x v="0"/>
    <x v="1"/>
    <x v="0"/>
    <x v="0"/>
    <x v="0"/>
    <x v="0"/>
    <x v="0"/>
    <x v="3"/>
    <x v="0"/>
    <x v="0"/>
    <x v="0"/>
    <x v="1"/>
    <x v="0"/>
    <x v="0"/>
    <x v="3"/>
    <x v="0"/>
    <x v="0"/>
  </r>
  <r>
    <s v="June 2006"/>
    <n v="49"/>
    <x v="1"/>
    <x v="0"/>
    <x v="0"/>
    <x v="0"/>
    <x v="3"/>
    <x v="0"/>
    <x v="0"/>
    <x v="0"/>
    <x v="0"/>
    <x v="1"/>
    <x v="4"/>
    <x v="3"/>
    <x v="2"/>
    <x v="4"/>
    <x v="10"/>
    <x v="4"/>
    <x v="0"/>
    <x v="2"/>
    <x v="2"/>
    <x v="0"/>
  </r>
  <r>
    <s v="June 2006"/>
    <n v="49"/>
    <x v="1"/>
    <x v="1"/>
    <x v="0"/>
    <x v="0"/>
    <x v="2"/>
    <x v="0"/>
    <x v="0"/>
    <x v="0"/>
    <x v="0"/>
    <x v="1"/>
    <x v="4"/>
    <x v="3"/>
    <x v="2"/>
    <x v="11"/>
    <x v="4"/>
    <x v="4"/>
    <x v="3"/>
    <x v="2"/>
    <x v="2"/>
    <x v="0"/>
  </r>
  <r>
    <s v="June 2006"/>
    <n v="49"/>
    <x v="1"/>
    <x v="2"/>
    <x v="0"/>
    <x v="0"/>
    <x v="1"/>
    <x v="0"/>
    <x v="0"/>
    <x v="0"/>
    <x v="0"/>
    <x v="1"/>
    <x v="4"/>
    <x v="3"/>
    <x v="2"/>
    <x v="10"/>
    <x v="7"/>
    <x v="4"/>
    <x v="0"/>
    <x v="2"/>
    <x v="2"/>
    <x v="0"/>
  </r>
  <r>
    <s v="June 2006"/>
    <n v="49"/>
    <x v="1"/>
    <x v="3"/>
    <x v="0"/>
    <x v="0"/>
    <x v="4"/>
    <x v="0"/>
    <x v="0"/>
    <x v="0"/>
    <x v="0"/>
    <x v="1"/>
    <x v="4"/>
    <x v="3"/>
    <x v="2"/>
    <x v="8"/>
    <x v="11"/>
    <x v="5"/>
    <x v="3"/>
    <x v="2"/>
    <x v="2"/>
    <x v="0"/>
  </r>
  <r>
    <s v="June 2006"/>
    <n v="49"/>
    <x v="1"/>
    <x v="4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June 2006"/>
    <n v="49"/>
    <x v="1"/>
    <x v="5"/>
    <x v="0"/>
    <x v="0"/>
    <x v="1"/>
    <x v="0"/>
    <x v="0"/>
    <x v="0"/>
    <x v="0"/>
    <x v="1"/>
    <x v="4"/>
    <x v="3"/>
    <x v="2"/>
    <x v="8"/>
    <x v="5"/>
    <x v="4"/>
    <x v="3"/>
    <x v="2"/>
    <x v="2"/>
    <x v="0"/>
  </r>
  <r>
    <s v="June 2006"/>
    <n v="49"/>
    <x v="1"/>
    <x v="6"/>
    <x v="0"/>
    <x v="0"/>
    <x v="2"/>
    <x v="0"/>
    <x v="0"/>
    <x v="0"/>
    <x v="0"/>
    <x v="1"/>
    <x v="4"/>
    <x v="3"/>
    <x v="2"/>
    <x v="9"/>
    <x v="6"/>
    <x v="4"/>
    <x v="1"/>
    <x v="2"/>
    <x v="2"/>
    <x v="0"/>
  </r>
  <r>
    <s v="June 2006"/>
    <n v="49"/>
    <x v="1"/>
    <x v="7"/>
    <x v="0"/>
    <x v="0"/>
    <x v="3"/>
    <x v="0"/>
    <x v="0"/>
    <x v="0"/>
    <x v="0"/>
    <x v="1"/>
    <x v="4"/>
    <x v="3"/>
    <x v="2"/>
    <x v="8"/>
    <x v="5"/>
    <x v="4"/>
    <x v="0"/>
    <x v="2"/>
    <x v="2"/>
    <x v="0"/>
  </r>
  <r>
    <s v="June 2006"/>
    <n v="49"/>
    <x v="1"/>
    <x v="8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June 2006"/>
    <n v="49"/>
    <x v="1"/>
    <x v="9"/>
    <x v="0"/>
    <x v="0"/>
    <x v="2"/>
    <x v="0"/>
    <x v="0"/>
    <x v="0"/>
    <x v="0"/>
    <x v="1"/>
    <x v="4"/>
    <x v="3"/>
    <x v="2"/>
    <x v="4"/>
    <x v="10"/>
    <x v="4"/>
    <x v="0"/>
    <x v="2"/>
    <x v="2"/>
    <x v="0"/>
  </r>
  <r>
    <s v="June 2006"/>
    <n v="49"/>
    <x v="1"/>
    <x v="10"/>
    <x v="0"/>
    <x v="0"/>
    <x v="1"/>
    <x v="0"/>
    <x v="0"/>
    <x v="0"/>
    <x v="0"/>
    <x v="1"/>
    <x v="4"/>
    <x v="3"/>
    <x v="2"/>
    <x v="8"/>
    <x v="11"/>
    <x v="5"/>
    <x v="0"/>
    <x v="2"/>
    <x v="2"/>
    <x v="0"/>
  </r>
  <r>
    <s v="June 2006"/>
    <n v="49"/>
    <x v="1"/>
    <x v="11"/>
    <x v="0"/>
    <x v="0"/>
    <x v="1"/>
    <x v="0"/>
    <x v="0"/>
    <x v="0"/>
    <x v="0"/>
    <x v="1"/>
    <x v="4"/>
    <x v="3"/>
    <x v="2"/>
    <x v="4"/>
    <x v="8"/>
    <x v="4"/>
    <x v="0"/>
    <x v="2"/>
    <x v="2"/>
    <x v="0"/>
  </r>
  <r>
    <s v="June 2006"/>
    <n v="49"/>
    <x v="1"/>
    <x v="12"/>
    <x v="0"/>
    <x v="0"/>
    <x v="2"/>
    <x v="0"/>
    <x v="0"/>
    <x v="0"/>
    <x v="0"/>
    <x v="1"/>
    <x v="4"/>
    <x v="3"/>
    <x v="2"/>
    <x v="7"/>
    <x v="4"/>
    <x v="4"/>
    <x v="3"/>
    <x v="2"/>
    <x v="2"/>
    <x v="0"/>
  </r>
  <r>
    <s v="June 2006"/>
    <n v="49"/>
    <x v="1"/>
    <x v="13"/>
    <x v="0"/>
    <x v="0"/>
    <x v="4"/>
    <x v="0"/>
    <x v="0"/>
    <x v="0"/>
    <x v="0"/>
    <x v="1"/>
    <x v="4"/>
    <x v="3"/>
    <x v="2"/>
    <x v="8"/>
    <x v="5"/>
    <x v="4"/>
    <x v="0"/>
    <x v="2"/>
    <x v="2"/>
    <x v="0"/>
  </r>
  <r>
    <s v="June 2006"/>
    <n v="49"/>
    <x v="1"/>
    <x v="14"/>
    <x v="0"/>
    <x v="0"/>
    <x v="1"/>
    <x v="0"/>
    <x v="0"/>
    <x v="0"/>
    <x v="0"/>
    <x v="1"/>
    <x v="4"/>
    <x v="3"/>
    <x v="2"/>
    <x v="10"/>
    <x v="13"/>
    <x v="4"/>
    <x v="0"/>
    <x v="2"/>
    <x v="2"/>
    <x v="0"/>
  </r>
  <r>
    <s v="June 2006"/>
    <n v="49"/>
    <x v="1"/>
    <x v="15"/>
    <x v="0"/>
    <x v="0"/>
    <x v="3"/>
    <x v="0"/>
    <x v="0"/>
    <x v="0"/>
    <x v="0"/>
    <x v="1"/>
    <x v="4"/>
    <x v="3"/>
    <x v="2"/>
    <x v="6"/>
    <x v="4"/>
    <x v="5"/>
    <x v="4"/>
    <x v="2"/>
    <x v="2"/>
    <x v="0"/>
  </r>
  <r>
    <s v="June 2006"/>
    <n v="49"/>
    <x v="1"/>
    <x v="16"/>
    <x v="0"/>
    <x v="0"/>
    <x v="0"/>
    <x v="0"/>
    <x v="0"/>
    <x v="0"/>
    <x v="0"/>
    <x v="1"/>
    <x v="4"/>
    <x v="3"/>
    <x v="2"/>
    <x v="9"/>
    <x v="14"/>
    <x v="4"/>
    <x v="4"/>
    <x v="2"/>
    <x v="2"/>
    <x v="0"/>
  </r>
  <r>
    <s v="June 2006"/>
    <n v="49"/>
    <x v="1"/>
    <x v="17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June 2006"/>
    <n v="49"/>
    <x v="1"/>
    <x v="18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June 2006"/>
    <n v="49"/>
    <x v="1"/>
    <x v="19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June 2006"/>
    <n v="49"/>
    <x v="1"/>
    <x v="20"/>
    <x v="0"/>
    <x v="0"/>
    <x v="4"/>
    <x v="0"/>
    <x v="0"/>
    <x v="0"/>
    <x v="0"/>
    <x v="1"/>
    <x v="4"/>
    <x v="3"/>
    <x v="2"/>
    <x v="6"/>
    <x v="4"/>
    <x v="5"/>
    <x v="1"/>
    <x v="2"/>
    <x v="2"/>
    <x v="0"/>
  </r>
  <r>
    <s v="June 2006"/>
    <n v="49"/>
    <x v="1"/>
    <x v="21"/>
    <x v="0"/>
    <x v="0"/>
    <x v="2"/>
    <x v="0"/>
    <x v="0"/>
    <x v="0"/>
    <x v="0"/>
    <x v="1"/>
    <x v="4"/>
    <x v="3"/>
    <x v="2"/>
    <x v="9"/>
    <x v="14"/>
    <x v="4"/>
    <x v="0"/>
    <x v="2"/>
    <x v="2"/>
    <x v="0"/>
  </r>
  <r>
    <s v="June 2006"/>
    <n v="49"/>
    <x v="1"/>
    <x v="22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June 2006"/>
    <n v="49"/>
    <x v="1"/>
    <x v="23"/>
    <x v="0"/>
    <x v="0"/>
    <x v="0"/>
    <x v="0"/>
    <x v="0"/>
    <x v="0"/>
    <x v="0"/>
    <x v="1"/>
    <x v="4"/>
    <x v="3"/>
    <x v="2"/>
    <x v="5"/>
    <x v="9"/>
    <x v="4"/>
    <x v="0"/>
    <x v="2"/>
    <x v="2"/>
    <x v="0"/>
  </r>
  <r>
    <s v="June 2006"/>
    <n v="49"/>
    <x v="1"/>
    <x v="24"/>
    <x v="0"/>
    <x v="0"/>
    <x v="1"/>
    <x v="0"/>
    <x v="0"/>
    <x v="0"/>
    <x v="0"/>
    <x v="1"/>
    <x v="4"/>
    <x v="3"/>
    <x v="2"/>
    <x v="9"/>
    <x v="6"/>
    <x v="4"/>
    <x v="0"/>
    <x v="2"/>
    <x v="2"/>
    <x v="0"/>
  </r>
  <r>
    <s v="June 2006"/>
    <n v="49"/>
    <x v="1"/>
    <x v="25"/>
    <x v="0"/>
    <x v="0"/>
    <x v="1"/>
    <x v="0"/>
    <x v="0"/>
    <x v="0"/>
    <x v="0"/>
    <x v="1"/>
    <x v="4"/>
    <x v="3"/>
    <x v="2"/>
    <x v="5"/>
    <x v="3"/>
    <x v="4"/>
    <x v="0"/>
    <x v="2"/>
    <x v="2"/>
    <x v="0"/>
  </r>
  <r>
    <s v="June 2006"/>
    <n v="49"/>
    <x v="2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</r>
  <r>
    <s v="June 2006"/>
    <n v="49"/>
    <x v="2"/>
    <x v="1"/>
    <x v="0"/>
    <x v="0"/>
    <x v="3"/>
    <x v="0"/>
    <x v="0"/>
    <x v="0"/>
    <x v="0"/>
    <x v="2"/>
    <x v="0"/>
    <x v="3"/>
    <x v="5"/>
    <x v="12"/>
    <x v="20"/>
    <x v="6"/>
    <x v="0"/>
    <x v="2"/>
    <x v="2"/>
    <x v="0"/>
  </r>
  <r>
    <s v="June 2006"/>
    <n v="49"/>
    <x v="2"/>
    <x v="2"/>
    <x v="0"/>
    <x v="0"/>
    <x v="2"/>
    <x v="0"/>
    <x v="0"/>
    <x v="0"/>
    <x v="0"/>
    <x v="2"/>
    <x v="0"/>
    <x v="3"/>
    <x v="5"/>
    <x v="13"/>
    <x v="16"/>
    <x v="6"/>
    <x v="0"/>
    <x v="2"/>
    <x v="2"/>
    <x v="0"/>
  </r>
  <r>
    <s v="June 2006"/>
    <n v="49"/>
    <x v="2"/>
    <x v="3"/>
    <x v="0"/>
    <x v="0"/>
    <x v="4"/>
    <x v="0"/>
    <x v="0"/>
    <x v="0"/>
    <x v="0"/>
    <x v="2"/>
    <x v="0"/>
    <x v="3"/>
    <x v="5"/>
    <x v="12"/>
    <x v="24"/>
    <x v="6"/>
    <x v="0"/>
    <x v="2"/>
    <x v="2"/>
    <x v="0"/>
  </r>
  <r>
    <s v="June 2006"/>
    <n v="49"/>
    <x v="2"/>
    <x v="4"/>
    <x v="0"/>
    <x v="0"/>
    <x v="1"/>
    <x v="0"/>
    <x v="0"/>
    <x v="0"/>
    <x v="0"/>
    <x v="2"/>
    <x v="0"/>
    <x v="3"/>
    <x v="5"/>
    <x v="14"/>
    <x v="17"/>
    <x v="6"/>
    <x v="0"/>
    <x v="2"/>
    <x v="2"/>
    <x v="0"/>
  </r>
  <r>
    <s v="June 2006"/>
    <n v="49"/>
    <x v="2"/>
    <x v="5"/>
    <x v="0"/>
    <x v="0"/>
    <x v="2"/>
    <x v="0"/>
    <x v="0"/>
    <x v="0"/>
    <x v="0"/>
    <x v="2"/>
    <x v="0"/>
    <x v="3"/>
    <x v="5"/>
    <x v="14"/>
    <x v="17"/>
    <x v="6"/>
    <x v="0"/>
    <x v="2"/>
    <x v="2"/>
    <x v="0"/>
  </r>
  <r>
    <s v="June 2006"/>
    <n v="49"/>
    <x v="2"/>
    <x v="6"/>
    <x v="0"/>
    <x v="0"/>
    <x v="0"/>
    <x v="0"/>
    <x v="0"/>
    <x v="0"/>
    <x v="0"/>
    <x v="2"/>
    <x v="1"/>
    <x v="3"/>
    <x v="3"/>
    <x v="12"/>
    <x v="15"/>
    <x v="6"/>
    <x v="0"/>
    <x v="2"/>
    <x v="2"/>
    <x v="0"/>
  </r>
  <r>
    <s v="June 2006"/>
    <n v="49"/>
    <x v="2"/>
    <x v="7"/>
    <x v="0"/>
    <x v="0"/>
    <x v="2"/>
    <x v="0"/>
    <x v="0"/>
    <x v="0"/>
    <x v="0"/>
    <x v="2"/>
    <x v="1"/>
    <x v="3"/>
    <x v="3"/>
    <x v="12"/>
    <x v="19"/>
    <x v="6"/>
    <x v="0"/>
    <x v="2"/>
    <x v="2"/>
    <x v="0"/>
  </r>
  <r>
    <s v="June 2006"/>
    <n v="49"/>
    <x v="2"/>
    <x v="8"/>
    <x v="0"/>
    <x v="0"/>
    <x v="2"/>
    <x v="0"/>
    <x v="0"/>
    <x v="0"/>
    <x v="0"/>
    <x v="2"/>
    <x v="1"/>
    <x v="3"/>
    <x v="3"/>
    <x v="14"/>
    <x v="17"/>
    <x v="6"/>
    <x v="0"/>
    <x v="2"/>
    <x v="2"/>
    <x v="0"/>
  </r>
  <r>
    <s v="June 2006"/>
    <n v="49"/>
    <x v="2"/>
    <x v="9"/>
    <x v="0"/>
    <x v="0"/>
    <x v="2"/>
    <x v="0"/>
    <x v="0"/>
    <x v="0"/>
    <x v="0"/>
    <x v="2"/>
    <x v="1"/>
    <x v="3"/>
    <x v="3"/>
    <x v="12"/>
    <x v="15"/>
    <x v="6"/>
    <x v="0"/>
    <x v="2"/>
    <x v="2"/>
    <x v="0"/>
  </r>
  <r>
    <s v="June 2006"/>
    <n v="49"/>
    <x v="2"/>
    <x v="10"/>
    <x v="0"/>
    <x v="0"/>
    <x v="3"/>
    <x v="0"/>
    <x v="0"/>
    <x v="0"/>
    <x v="0"/>
    <x v="2"/>
    <x v="1"/>
    <x v="3"/>
    <x v="3"/>
    <x v="12"/>
    <x v="19"/>
    <x v="6"/>
    <x v="0"/>
    <x v="2"/>
    <x v="2"/>
    <x v="0"/>
  </r>
  <r>
    <s v="June 2006"/>
    <n v="49"/>
    <x v="2"/>
    <x v="11"/>
    <x v="0"/>
    <x v="0"/>
    <x v="4"/>
    <x v="0"/>
    <x v="0"/>
    <x v="0"/>
    <x v="0"/>
    <x v="2"/>
    <x v="1"/>
    <x v="3"/>
    <x v="3"/>
    <x v="14"/>
    <x v="17"/>
    <x v="6"/>
    <x v="0"/>
    <x v="2"/>
    <x v="2"/>
    <x v="0"/>
  </r>
  <r>
    <s v="June 2006"/>
    <n v="49"/>
    <x v="2"/>
    <x v="12"/>
    <x v="0"/>
    <x v="0"/>
    <x v="1"/>
    <x v="0"/>
    <x v="0"/>
    <x v="0"/>
    <x v="0"/>
    <x v="2"/>
    <x v="1"/>
    <x v="3"/>
    <x v="3"/>
    <x v="13"/>
    <x v="21"/>
    <x v="6"/>
    <x v="0"/>
    <x v="2"/>
    <x v="2"/>
    <x v="0"/>
  </r>
  <r>
    <s v="June 2006"/>
    <n v="49"/>
    <x v="2"/>
    <x v="13"/>
    <x v="0"/>
    <x v="0"/>
    <x v="0"/>
    <x v="0"/>
    <x v="0"/>
    <x v="0"/>
    <x v="0"/>
    <x v="2"/>
    <x v="2"/>
    <x v="3"/>
    <x v="6"/>
    <x v="12"/>
    <x v="15"/>
    <x v="6"/>
    <x v="0"/>
    <x v="2"/>
    <x v="2"/>
    <x v="0"/>
  </r>
  <r>
    <s v="June 2006"/>
    <n v="49"/>
    <x v="2"/>
    <x v="14"/>
    <x v="0"/>
    <x v="0"/>
    <x v="2"/>
    <x v="0"/>
    <x v="0"/>
    <x v="0"/>
    <x v="0"/>
    <x v="2"/>
    <x v="2"/>
    <x v="3"/>
    <x v="6"/>
    <x v="14"/>
    <x v="17"/>
    <x v="6"/>
    <x v="0"/>
    <x v="2"/>
    <x v="2"/>
    <x v="0"/>
  </r>
  <r>
    <s v="June 2006"/>
    <n v="49"/>
    <x v="2"/>
    <x v="15"/>
    <x v="0"/>
    <x v="0"/>
    <x v="0"/>
    <x v="0"/>
    <x v="0"/>
    <x v="0"/>
    <x v="0"/>
    <x v="2"/>
    <x v="2"/>
    <x v="3"/>
    <x v="6"/>
    <x v="13"/>
    <x v="20"/>
    <x v="6"/>
    <x v="0"/>
    <x v="2"/>
    <x v="2"/>
    <x v="0"/>
  </r>
  <r>
    <s v="June 2006"/>
    <n v="49"/>
    <x v="2"/>
    <x v="16"/>
    <x v="0"/>
    <x v="0"/>
    <x v="4"/>
    <x v="0"/>
    <x v="0"/>
    <x v="0"/>
    <x v="0"/>
    <x v="2"/>
    <x v="2"/>
    <x v="3"/>
    <x v="6"/>
    <x v="12"/>
    <x v="19"/>
    <x v="6"/>
    <x v="0"/>
    <x v="2"/>
    <x v="2"/>
    <x v="0"/>
  </r>
  <r>
    <s v="June 2006"/>
    <n v="49"/>
    <x v="2"/>
    <x v="17"/>
    <x v="0"/>
    <x v="0"/>
    <x v="3"/>
    <x v="0"/>
    <x v="0"/>
    <x v="0"/>
    <x v="0"/>
    <x v="2"/>
    <x v="2"/>
    <x v="3"/>
    <x v="6"/>
    <x v="13"/>
    <x v="24"/>
    <x v="6"/>
    <x v="0"/>
    <x v="2"/>
    <x v="2"/>
    <x v="0"/>
  </r>
  <r>
    <s v="June 2006"/>
    <n v="49"/>
    <x v="2"/>
    <x v="18"/>
    <x v="0"/>
    <x v="0"/>
    <x v="3"/>
    <x v="0"/>
    <x v="0"/>
    <x v="0"/>
    <x v="0"/>
    <x v="2"/>
    <x v="2"/>
    <x v="3"/>
    <x v="6"/>
    <x v="13"/>
    <x v="20"/>
    <x v="6"/>
    <x v="0"/>
    <x v="2"/>
    <x v="2"/>
    <x v="0"/>
  </r>
  <r>
    <s v="June 2006"/>
    <n v="49"/>
    <x v="2"/>
    <x v="19"/>
    <x v="0"/>
    <x v="0"/>
    <x v="1"/>
    <x v="0"/>
    <x v="0"/>
    <x v="0"/>
    <x v="0"/>
    <x v="2"/>
    <x v="2"/>
    <x v="3"/>
    <x v="6"/>
    <x v="12"/>
    <x v="19"/>
    <x v="6"/>
    <x v="0"/>
    <x v="2"/>
    <x v="2"/>
    <x v="0"/>
  </r>
  <r>
    <s v="June 2006"/>
    <n v="49"/>
    <x v="2"/>
    <x v="20"/>
    <x v="0"/>
    <x v="0"/>
    <x v="0"/>
    <x v="0"/>
    <x v="0"/>
    <x v="0"/>
    <x v="0"/>
    <x v="2"/>
    <x v="3"/>
    <x v="3"/>
    <x v="4"/>
    <x v="12"/>
    <x v="15"/>
    <x v="6"/>
    <x v="0"/>
    <x v="2"/>
    <x v="2"/>
    <x v="0"/>
  </r>
  <r>
    <s v="June 2006"/>
    <n v="49"/>
    <x v="2"/>
    <x v="21"/>
    <x v="0"/>
    <x v="0"/>
    <x v="4"/>
    <x v="0"/>
    <x v="0"/>
    <x v="0"/>
    <x v="0"/>
    <x v="2"/>
    <x v="3"/>
    <x v="3"/>
    <x v="4"/>
    <x v="12"/>
    <x v="20"/>
    <x v="6"/>
    <x v="0"/>
    <x v="2"/>
    <x v="2"/>
    <x v="0"/>
  </r>
  <r>
    <s v="June 2006"/>
    <n v="49"/>
    <x v="2"/>
    <x v="22"/>
    <x v="0"/>
    <x v="0"/>
    <x v="4"/>
    <x v="0"/>
    <x v="0"/>
    <x v="0"/>
    <x v="0"/>
    <x v="2"/>
    <x v="3"/>
    <x v="3"/>
    <x v="4"/>
    <x v="12"/>
    <x v="16"/>
    <x v="6"/>
    <x v="0"/>
    <x v="2"/>
    <x v="2"/>
    <x v="0"/>
  </r>
  <r>
    <s v="June 2006"/>
    <n v="49"/>
    <x v="2"/>
    <x v="23"/>
    <x v="0"/>
    <x v="0"/>
    <x v="3"/>
    <x v="0"/>
    <x v="0"/>
    <x v="0"/>
    <x v="0"/>
    <x v="2"/>
    <x v="3"/>
    <x v="3"/>
    <x v="4"/>
    <x v="12"/>
    <x v="20"/>
    <x v="6"/>
    <x v="0"/>
    <x v="2"/>
    <x v="2"/>
    <x v="0"/>
  </r>
  <r>
    <s v="June 2006"/>
    <n v="49"/>
    <x v="2"/>
    <x v="24"/>
    <x v="0"/>
    <x v="0"/>
    <x v="3"/>
    <x v="0"/>
    <x v="0"/>
    <x v="0"/>
    <x v="0"/>
    <x v="2"/>
    <x v="3"/>
    <x v="3"/>
    <x v="4"/>
    <x v="12"/>
    <x v="19"/>
    <x v="6"/>
    <x v="0"/>
    <x v="2"/>
    <x v="2"/>
    <x v="0"/>
  </r>
  <r>
    <s v="June 2006"/>
    <n v="49"/>
    <x v="2"/>
    <x v="25"/>
    <x v="0"/>
    <x v="0"/>
    <x v="2"/>
    <x v="0"/>
    <x v="0"/>
    <x v="0"/>
    <x v="0"/>
    <x v="2"/>
    <x v="3"/>
    <x v="3"/>
    <x v="4"/>
    <x v="12"/>
    <x v="18"/>
    <x v="6"/>
    <x v="0"/>
    <x v="2"/>
    <x v="2"/>
    <x v="0"/>
  </r>
  <r>
    <s v="June 2006"/>
    <n v="49"/>
    <x v="2"/>
    <x v="26"/>
    <x v="0"/>
    <x v="0"/>
    <x v="0"/>
    <x v="0"/>
    <x v="0"/>
    <x v="0"/>
    <x v="0"/>
    <x v="2"/>
    <x v="3"/>
    <x v="3"/>
    <x v="4"/>
    <x v="12"/>
    <x v="19"/>
    <x v="6"/>
    <x v="0"/>
    <x v="2"/>
    <x v="2"/>
    <x v="0"/>
  </r>
  <r>
    <s v="June 2006"/>
    <n v="49"/>
    <x v="3"/>
    <x v="0"/>
    <x v="0"/>
    <x v="0"/>
    <x v="1"/>
    <x v="0"/>
    <x v="0"/>
    <x v="0"/>
    <x v="0"/>
    <x v="1"/>
    <x v="4"/>
    <x v="3"/>
    <x v="2"/>
    <x v="7"/>
    <x v="4"/>
    <x v="4"/>
    <x v="3"/>
    <x v="2"/>
    <x v="2"/>
    <x v="0"/>
  </r>
  <r>
    <s v="June 2006"/>
    <n v="49"/>
    <x v="3"/>
    <x v="1"/>
    <x v="0"/>
    <x v="0"/>
    <x v="4"/>
    <x v="0"/>
    <x v="0"/>
    <x v="0"/>
    <x v="0"/>
    <x v="1"/>
    <x v="4"/>
    <x v="3"/>
    <x v="2"/>
    <x v="7"/>
    <x v="4"/>
    <x v="4"/>
    <x v="3"/>
    <x v="2"/>
    <x v="2"/>
    <x v="0"/>
  </r>
  <r>
    <s v="June 2006"/>
    <n v="49"/>
    <x v="3"/>
    <x v="2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June 2006"/>
    <n v="49"/>
    <x v="3"/>
    <x v="3"/>
    <x v="0"/>
    <x v="0"/>
    <x v="2"/>
    <x v="0"/>
    <x v="0"/>
    <x v="0"/>
    <x v="0"/>
    <x v="1"/>
    <x v="4"/>
    <x v="3"/>
    <x v="2"/>
    <x v="8"/>
    <x v="11"/>
    <x v="5"/>
    <x v="0"/>
    <x v="2"/>
    <x v="2"/>
    <x v="0"/>
  </r>
  <r>
    <s v="June 2006"/>
    <n v="49"/>
    <x v="3"/>
    <x v="4"/>
    <x v="0"/>
    <x v="0"/>
    <x v="1"/>
    <x v="0"/>
    <x v="0"/>
    <x v="0"/>
    <x v="0"/>
    <x v="1"/>
    <x v="4"/>
    <x v="3"/>
    <x v="2"/>
    <x v="6"/>
    <x v="4"/>
    <x v="4"/>
    <x v="4"/>
    <x v="2"/>
    <x v="2"/>
    <x v="0"/>
  </r>
  <r>
    <s v="June 2006"/>
    <n v="49"/>
    <x v="3"/>
    <x v="5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June 2006"/>
    <n v="49"/>
    <x v="3"/>
    <x v="6"/>
    <x v="0"/>
    <x v="0"/>
    <x v="1"/>
    <x v="0"/>
    <x v="0"/>
    <x v="0"/>
    <x v="0"/>
    <x v="1"/>
    <x v="4"/>
    <x v="3"/>
    <x v="2"/>
    <x v="4"/>
    <x v="2"/>
    <x v="4"/>
    <x v="0"/>
    <x v="2"/>
    <x v="2"/>
    <x v="0"/>
  </r>
  <r>
    <s v="June 2006"/>
    <n v="49"/>
    <x v="3"/>
    <x v="7"/>
    <x v="0"/>
    <x v="0"/>
    <x v="0"/>
    <x v="0"/>
    <x v="0"/>
    <x v="0"/>
    <x v="0"/>
    <x v="1"/>
    <x v="4"/>
    <x v="3"/>
    <x v="2"/>
    <x v="8"/>
    <x v="5"/>
    <x v="4"/>
    <x v="0"/>
    <x v="2"/>
    <x v="2"/>
    <x v="0"/>
  </r>
  <r>
    <s v="June 2006"/>
    <n v="49"/>
    <x v="3"/>
    <x v="8"/>
    <x v="0"/>
    <x v="0"/>
    <x v="2"/>
    <x v="0"/>
    <x v="0"/>
    <x v="0"/>
    <x v="0"/>
    <x v="1"/>
    <x v="4"/>
    <x v="3"/>
    <x v="2"/>
    <x v="10"/>
    <x v="13"/>
    <x v="4"/>
    <x v="1"/>
    <x v="2"/>
    <x v="2"/>
    <x v="0"/>
  </r>
  <r>
    <s v="June 2006"/>
    <n v="49"/>
    <x v="3"/>
    <x v="9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June 2006"/>
    <n v="49"/>
    <x v="3"/>
    <x v="10"/>
    <x v="0"/>
    <x v="0"/>
    <x v="0"/>
    <x v="0"/>
    <x v="0"/>
    <x v="0"/>
    <x v="0"/>
    <x v="1"/>
    <x v="4"/>
    <x v="3"/>
    <x v="2"/>
    <x v="11"/>
    <x v="4"/>
    <x v="4"/>
    <x v="0"/>
    <x v="2"/>
    <x v="2"/>
    <x v="0"/>
  </r>
  <r>
    <s v="June 2006"/>
    <n v="49"/>
    <x v="3"/>
    <x v="11"/>
    <x v="0"/>
    <x v="0"/>
    <x v="0"/>
    <x v="0"/>
    <x v="0"/>
    <x v="0"/>
    <x v="0"/>
    <x v="1"/>
    <x v="4"/>
    <x v="3"/>
    <x v="2"/>
    <x v="7"/>
    <x v="4"/>
    <x v="4"/>
    <x v="1"/>
    <x v="2"/>
    <x v="2"/>
    <x v="0"/>
  </r>
  <r>
    <s v="June 2006"/>
    <n v="49"/>
    <x v="3"/>
    <x v="12"/>
    <x v="0"/>
    <x v="0"/>
    <x v="4"/>
    <x v="0"/>
    <x v="0"/>
    <x v="0"/>
    <x v="0"/>
    <x v="1"/>
    <x v="4"/>
    <x v="3"/>
    <x v="2"/>
    <x v="9"/>
    <x v="14"/>
    <x v="4"/>
    <x v="0"/>
    <x v="2"/>
    <x v="2"/>
    <x v="0"/>
  </r>
  <r>
    <s v="June 2006"/>
    <n v="49"/>
    <x v="3"/>
    <x v="13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June 2006"/>
    <n v="49"/>
    <x v="3"/>
    <x v="14"/>
    <x v="0"/>
    <x v="0"/>
    <x v="0"/>
    <x v="0"/>
    <x v="0"/>
    <x v="0"/>
    <x v="0"/>
    <x v="1"/>
    <x v="4"/>
    <x v="3"/>
    <x v="2"/>
    <x v="4"/>
    <x v="12"/>
    <x v="4"/>
    <x v="0"/>
    <x v="2"/>
    <x v="2"/>
    <x v="0"/>
  </r>
  <r>
    <s v="June 2006"/>
    <n v="49"/>
    <x v="3"/>
    <x v="15"/>
    <x v="0"/>
    <x v="0"/>
    <x v="0"/>
    <x v="0"/>
    <x v="0"/>
    <x v="0"/>
    <x v="0"/>
    <x v="1"/>
    <x v="4"/>
    <x v="3"/>
    <x v="2"/>
    <x v="9"/>
    <x v="14"/>
    <x v="4"/>
    <x v="4"/>
    <x v="2"/>
    <x v="2"/>
    <x v="0"/>
  </r>
  <r>
    <s v="June 2006"/>
    <n v="49"/>
    <x v="3"/>
    <x v="16"/>
    <x v="0"/>
    <x v="0"/>
    <x v="0"/>
    <x v="0"/>
    <x v="0"/>
    <x v="0"/>
    <x v="0"/>
    <x v="1"/>
    <x v="4"/>
    <x v="3"/>
    <x v="2"/>
    <x v="5"/>
    <x v="9"/>
    <x v="4"/>
    <x v="3"/>
    <x v="2"/>
    <x v="2"/>
    <x v="0"/>
  </r>
  <r>
    <s v="June 2006"/>
    <n v="49"/>
    <x v="3"/>
    <x v="17"/>
    <x v="0"/>
    <x v="0"/>
    <x v="3"/>
    <x v="0"/>
    <x v="0"/>
    <x v="0"/>
    <x v="0"/>
    <x v="1"/>
    <x v="4"/>
    <x v="3"/>
    <x v="2"/>
    <x v="9"/>
    <x v="6"/>
    <x v="4"/>
    <x v="0"/>
    <x v="2"/>
    <x v="2"/>
    <x v="0"/>
  </r>
  <r>
    <s v="June 2006"/>
    <n v="49"/>
    <x v="3"/>
    <x v="18"/>
    <x v="0"/>
    <x v="0"/>
    <x v="0"/>
    <x v="0"/>
    <x v="0"/>
    <x v="0"/>
    <x v="0"/>
    <x v="1"/>
    <x v="4"/>
    <x v="3"/>
    <x v="2"/>
    <x v="6"/>
    <x v="4"/>
    <x v="4"/>
    <x v="1"/>
    <x v="2"/>
    <x v="2"/>
    <x v="0"/>
  </r>
  <r>
    <s v="June 2006"/>
    <n v="49"/>
    <x v="3"/>
    <x v="19"/>
    <x v="0"/>
    <x v="0"/>
    <x v="3"/>
    <x v="0"/>
    <x v="0"/>
    <x v="0"/>
    <x v="0"/>
    <x v="1"/>
    <x v="4"/>
    <x v="3"/>
    <x v="2"/>
    <x v="9"/>
    <x v="14"/>
    <x v="4"/>
    <x v="3"/>
    <x v="2"/>
    <x v="2"/>
    <x v="0"/>
  </r>
  <r>
    <s v="June 2006"/>
    <n v="49"/>
    <x v="3"/>
    <x v="20"/>
    <x v="0"/>
    <x v="0"/>
    <x v="1"/>
    <x v="0"/>
    <x v="0"/>
    <x v="0"/>
    <x v="0"/>
    <x v="1"/>
    <x v="4"/>
    <x v="3"/>
    <x v="2"/>
    <x v="10"/>
    <x v="13"/>
    <x v="4"/>
    <x v="1"/>
    <x v="2"/>
    <x v="2"/>
    <x v="0"/>
  </r>
  <r>
    <s v="June 2006"/>
    <n v="49"/>
    <x v="3"/>
    <x v="21"/>
    <x v="0"/>
    <x v="0"/>
    <x v="1"/>
    <x v="0"/>
    <x v="0"/>
    <x v="0"/>
    <x v="0"/>
    <x v="1"/>
    <x v="4"/>
    <x v="3"/>
    <x v="2"/>
    <x v="9"/>
    <x v="6"/>
    <x v="4"/>
    <x v="1"/>
    <x v="2"/>
    <x v="2"/>
    <x v="0"/>
  </r>
  <r>
    <s v="June 2006"/>
    <n v="49"/>
    <x v="3"/>
    <x v="22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June 2006"/>
    <n v="49"/>
    <x v="3"/>
    <x v="23"/>
    <x v="0"/>
    <x v="0"/>
    <x v="0"/>
    <x v="0"/>
    <x v="0"/>
    <x v="0"/>
    <x v="0"/>
    <x v="1"/>
    <x v="4"/>
    <x v="3"/>
    <x v="2"/>
    <x v="5"/>
    <x v="3"/>
    <x v="4"/>
    <x v="4"/>
    <x v="2"/>
    <x v="2"/>
    <x v="0"/>
  </r>
  <r>
    <s v="June 2006"/>
    <n v="49"/>
    <x v="3"/>
    <x v="24"/>
    <x v="0"/>
    <x v="0"/>
    <x v="4"/>
    <x v="0"/>
    <x v="0"/>
    <x v="0"/>
    <x v="0"/>
    <x v="1"/>
    <x v="4"/>
    <x v="3"/>
    <x v="2"/>
    <x v="11"/>
    <x v="4"/>
    <x v="5"/>
    <x v="3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September 2006"/>
    <n v="50"/>
    <x v="0"/>
    <x v="0"/>
    <x v="0"/>
    <x v="0"/>
    <x v="1"/>
    <x v="0"/>
    <x v="0"/>
    <x v="0"/>
    <x v="0"/>
    <x v="2"/>
    <x v="0"/>
    <x v="3"/>
    <x v="3"/>
    <x v="12"/>
    <x v="15"/>
    <x v="6"/>
    <x v="0"/>
    <x v="2"/>
    <x v="2"/>
    <x v="0"/>
  </r>
  <r>
    <s v="September 2006"/>
    <n v="50"/>
    <x v="0"/>
    <x v="1"/>
    <x v="0"/>
    <x v="0"/>
    <x v="3"/>
    <x v="0"/>
    <x v="0"/>
    <x v="0"/>
    <x v="0"/>
    <x v="2"/>
    <x v="0"/>
    <x v="3"/>
    <x v="3"/>
    <x v="13"/>
    <x v="24"/>
    <x v="6"/>
    <x v="0"/>
    <x v="2"/>
    <x v="2"/>
    <x v="0"/>
  </r>
  <r>
    <s v="September 2006"/>
    <n v="50"/>
    <x v="0"/>
    <x v="2"/>
    <x v="0"/>
    <x v="0"/>
    <x v="1"/>
    <x v="0"/>
    <x v="0"/>
    <x v="0"/>
    <x v="0"/>
    <x v="2"/>
    <x v="0"/>
    <x v="3"/>
    <x v="3"/>
    <x v="13"/>
    <x v="21"/>
    <x v="6"/>
    <x v="0"/>
    <x v="2"/>
    <x v="2"/>
    <x v="0"/>
  </r>
  <r>
    <s v="September 2006"/>
    <n v="50"/>
    <x v="0"/>
    <x v="3"/>
    <x v="0"/>
    <x v="0"/>
    <x v="4"/>
    <x v="0"/>
    <x v="0"/>
    <x v="0"/>
    <x v="0"/>
    <x v="2"/>
    <x v="0"/>
    <x v="3"/>
    <x v="3"/>
    <x v="14"/>
    <x v="17"/>
    <x v="6"/>
    <x v="0"/>
    <x v="2"/>
    <x v="2"/>
    <x v="0"/>
  </r>
  <r>
    <s v="September 2006"/>
    <n v="50"/>
    <x v="0"/>
    <x v="4"/>
    <x v="0"/>
    <x v="0"/>
    <x v="3"/>
    <x v="0"/>
    <x v="0"/>
    <x v="0"/>
    <x v="0"/>
    <x v="2"/>
    <x v="0"/>
    <x v="3"/>
    <x v="3"/>
    <x v="12"/>
    <x v="24"/>
    <x v="6"/>
    <x v="0"/>
    <x v="2"/>
    <x v="2"/>
    <x v="0"/>
  </r>
  <r>
    <s v="September 2006"/>
    <n v="50"/>
    <x v="0"/>
    <x v="5"/>
    <x v="0"/>
    <x v="0"/>
    <x v="0"/>
    <x v="0"/>
    <x v="0"/>
    <x v="0"/>
    <x v="0"/>
    <x v="2"/>
    <x v="1"/>
    <x v="3"/>
    <x v="5"/>
    <x v="12"/>
    <x v="15"/>
    <x v="6"/>
    <x v="0"/>
    <x v="2"/>
    <x v="2"/>
    <x v="0"/>
  </r>
  <r>
    <s v="September 2006"/>
    <n v="50"/>
    <x v="0"/>
    <x v="6"/>
    <x v="0"/>
    <x v="0"/>
    <x v="3"/>
    <x v="0"/>
    <x v="0"/>
    <x v="0"/>
    <x v="0"/>
    <x v="2"/>
    <x v="1"/>
    <x v="3"/>
    <x v="5"/>
    <x v="13"/>
    <x v="21"/>
    <x v="6"/>
    <x v="0"/>
    <x v="2"/>
    <x v="2"/>
    <x v="0"/>
  </r>
  <r>
    <s v="September 2006"/>
    <n v="50"/>
    <x v="0"/>
    <x v="7"/>
    <x v="0"/>
    <x v="0"/>
    <x v="0"/>
    <x v="0"/>
    <x v="0"/>
    <x v="0"/>
    <x v="0"/>
    <x v="2"/>
    <x v="1"/>
    <x v="3"/>
    <x v="5"/>
    <x v="12"/>
    <x v="18"/>
    <x v="6"/>
    <x v="0"/>
    <x v="2"/>
    <x v="2"/>
    <x v="0"/>
  </r>
  <r>
    <s v="September 2006"/>
    <n v="50"/>
    <x v="0"/>
    <x v="8"/>
    <x v="0"/>
    <x v="0"/>
    <x v="2"/>
    <x v="0"/>
    <x v="0"/>
    <x v="0"/>
    <x v="0"/>
    <x v="2"/>
    <x v="1"/>
    <x v="3"/>
    <x v="5"/>
    <x v="12"/>
    <x v="15"/>
    <x v="6"/>
    <x v="0"/>
    <x v="2"/>
    <x v="2"/>
    <x v="0"/>
  </r>
  <r>
    <s v="September 2006"/>
    <n v="50"/>
    <x v="0"/>
    <x v="9"/>
    <x v="0"/>
    <x v="0"/>
    <x v="0"/>
    <x v="0"/>
    <x v="0"/>
    <x v="0"/>
    <x v="0"/>
    <x v="2"/>
    <x v="1"/>
    <x v="3"/>
    <x v="5"/>
    <x v="12"/>
    <x v="16"/>
    <x v="6"/>
    <x v="0"/>
    <x v="2"/>
    <x v="2"/>
    <x v="0"/>
  </r>
  <r>
    <s v="September 2006"/>
    <n v="50"/>
    <x v="0"/>
    <x v="10"/>
    <x v="0"/>
    <x v="0"/>
    <x v="4"/>
    <x v="0"/>
    <x v="0"/>
    <x v="0"/>
    <x v="0"/>
    <x v="2"/>
    <x v="1"/>
    <x v="3"/>
    <x v="5"/>
    <x v="12"/>
    <x v="21"/>
    <x v="6"/>
    <x v="0"/>
    <x v="2"/>
    <x v="2"/>
    <x v="0"/>
  </r>
  <r>
    <s v="September 2006"/>
    <n v="50"/>
    <x v="0"/>
    <x v="11"/>
    <x v="0"/>
    <x v="0"/>
    <x v="3"/>
    <x v="0"/>
    <x v="0"/>
    <x v="0"/>
    <x v="0"/>
    <x v="2"/>
    <x v="1"/>
    <x v="3"/>
    <x v="5"/>
    <x v="12"/>
    <x v="19"/>
    <x v="6"/>
    <x v="0"/>
    <x v="2"/>
    <x v="2"/>
    <x v="0"/>
  </r>
  <r>
    <s v="September 2006"/>
    <n v="50"/>
    <x v="0"/>
    <x v="12"/>
    <x v="0"/>
    <x v="0"/>
    <x v="2"/>
    <x v="0"/>
    <x v="0"/>
    <x v="0"/>
    <x v="0"/>
    <x v="2"/>
    <x v="1"/>
    <x v="3"/>
    <x v="5"/>
    <x v="12"/>
    <x v="16"/>
    <x v="6"/>
    <x v="0"/>
    <x v="2"/>
    <x v="2"/>
    <x v="0"/>
  </r>
  <r>
    <s v="September 2006"/>
    <n v="50"/>
    <x v="0"/>
    <x v="13"/>
    <x v="0"/>
    <x v="0"/>
    <x v="2"/>
    <x v="0"/>
    <x v="0"/>
    <x v="0"/>
    <x v="0"/>
    <x v="2"/>
    <x v="2"/>
    <x v="3"/>
    <x v="6"/>
    <x v="12"/>
    <x v="15"/>
    <x v="6"/>
    <x v="0"/>
    <x v="2"/>
    <x v="2"/>
    <x v="0"/>
  </r>
  <r>
    <s v="September 2006"/>
    <n v="50"/>
    <x v="0"/>
    <x v="14"/>
    <x v="0"/>
    <x v="0"/>
    <x v="1"/>
    <x v="0"/>
    <x v="0"/>
    <x v="0"/>
    <x v="0"/>
    <x v="2"/>
    <x v="2"/>
    <x v="3"/>
    <x v="6"/>
    <x v="14"/>
    <x v="17"/>
    <x v="6"/>
    <x v="0"/>
    <x v="2"/>
    <x v="2"/>
    <x v="0"/>
  </r>
  <r>
    <s v="September 2006"/>
    <n v="50"/>
    <x v="0"/>
    <x v="15"/>
    <x v="0"/>
    <x v="0"/>
    <x v="0"/>
    <x v="0"/>
    <x v="0"/>
    <x v="0"/>
    <x v="0"/>
    <x v="2"/>
    <x v="2"/>
    <x v="3"/>
    <x v="6"/>
    <x v="13"/>
    <x v="24"/>
    <x v="6"/>
    <x v="0"/>
    <x v="2"/>
    <x v="2"/>
    <x v="0"/>
  </r>
  <r>
    <s v="September 2006"/>
    <n v="50"/>
    <x v="0"/>
    <x v="16"/>
    <x v="0"/>
    <x v="0"/>
    <x v="3"/>
    <x v="0"/>
    <x v="0"/>
    <x v="0"/>
    <x v="0"/>
    <x v="2"/>
    <x v="2"/>
    <x v="3"/>
    <x v="6"/>
    <x v="13"/>
    <x v="21"/>
    <x v="6"/>
    <x v="0"/>
    <x v="2"/>
    <x v="2"/>
    <x v="0"/>
  </r>
  <r>
    <s v="September 2006"/>
    <n v="50"/>
    <x v="0"/>
    <x v="17"/>
    <x v="0"/>
    <x v="0"/>
    <x v="1"/>
    <x v="0"/>
    <x v="0"/>
    <x v="0"/>
    <x v="0"/>
    <x v="2"/>
    <x v="2"/>
    <x v="3"/>
    <x v="6"/>
    <x v="13"/>
    <x v="23"/>
    <x v="6"/>
    <x v="0"/>
    <x v="2"/>
    <x v="2"/>
    <x v="0"/>
  </r>
  <r>
    <s v="September 2006"/>
    <n v="50"/>
    <x v="0"/>
    <x v="18"/>
    <x v="0"/>
    <x v="0"/>
    <x v="3"/>
    <x v="0"/>
    <x v="0"/>
    <x v="0"/>
    <x v="0"/>
    <x v="2"/>
    <x v="2"/>
    <x v="3"/>
    <x v="6"/>
    <x v="12"/>
    <x v="16"/>
    <x v="6"/>
    <x v="0"/>
    <x v="2"/>
    <x v="2"/>
    <x v="0"/>
  </r>
  <r>
    <s v="September 2006"/>
    <n v="50"/>
    <x v="0"/>
    <x v="19"/>
    <x v="0"/>
    <x v="0"/>
    <x v="0"/>
    <x v="0"/>
    <x v="0"/>
    <x v="0"/>
    <x v="0"/>
    <x v="2"/>
    <x v="2"/>
    <x v="3"/>
    <x v="6"/>
    <x v="12"/>
    <x v="19"/>
    <x v="6"/>
    <x v="0"/>
    <x v="2"/>
    <x v="2"/>
    <x v="0"/>
  </r>
  <r>
    <s v="September 2006"/>
    <n v="50"/>
    <x v="0"/>
    <x v="20"/>
    <x v="0"/>
    <x v="0"/>
    <x v="3"/>
    <x v="0"/>
    <x v="0"/>
    <x v="0"/>
    <x v="0"/>
    <x v="2"/>
    <x v="2"/>
    <x v="3"/>
    <x v="6"/>
    <x v="12"/>
    <x v="15"/>
    <x v="6"/>
    <x v="0"/>
    <x v="2"/>
    <x v="2"/>
    <x v="0"/>
  </r>
  <r>
    <s v="September 2006"/>
    <n v="50"/>
    <x v="0"/>
    <x v="21"/>
    <x v="0"/>
    <x v="0"/>
    <x v="4"/>
    <x v="0"/>
    <x v="0"/>
    <x v="0"/>
    <x v="0"/>
    <x v="2"/>
    <x v="3"/>
    <x v="3"/>
    <x v="4"/>
    <x v="12"/>
    <x v="15"/>
    <x v="6"/>
    <x v="0"/>
    <x v="2"/>
    <x v="2"/>
    <x v="0"/>
  </r>
  <r>
    <s v="September 2006"/>
    <n v="50"/>
    <x v="0"/>
    <x v="22"/>
    <x v="0"/>
    <x v="0"/>
    <x v="3"/>
    <x v="0"/>
    <x v="0"/>
    <x v="0"/>
    <x v="0"/>
    <x v="2"/>
    <x v="3"/>
    <x v="3"/>
    <x v="4"/>
    <x v="12"/>
    <x v="20"/>
    <x v="6"/>
    <x v="0"/>
    <x v="2"/>
    <x v="2"/>
    <x v="0"/>
  </r>
  <r>
    <s v="September 2006"/>
    <n v="50"/>
    <x v="0"/>
    <x v="23"/>
    <x v="0"/>
    <x v="0"/>
    <x v="1"/>
    <x v="0"/>
    <x v="0"/>
    <x v="0"/>
    <x v="0"/>
    <x v="2"/>
    <x v="3"/>
    <x v="3"/>
    <x v="4"/>
    <x v="13"/>
    <x v="23"/>
    <x v="6"/>
    <x v="0"/>
    <x v="2"/>
    <x v="2"/>
    <x v="0"/>
  </r>
  <r>
    <s v="September 2006"/>
    <n v="50"/>
    <x v="0"/>
    <x v="24"/>
    <x v="0"/>
    <x v="0"/>
    <x v="2"/>
    <x v="0"/>
    <x v="0"/>
    <x v="0"/>
    <x v="0"/>
    <x v="2"/>
    <x v="3"/>
    <x v="3"/>
    <x v="4"/>
    <x v="12"/>
    <x v="18"/>
    <x v="6"/>
    <x v="0"/>
    <x v="2"/>
    <x v="2"/>
    <x v="0"/>
  </r>
  <r>
    <s v="September 2006"/>
    <n v="50"/>
    <x v="0"/>
    <x v="25"/>
    <x v="0"/>
    <x v="0"/>
    <x v="1"/>
    <x v="0"/>
    <x v="0"/>
    <x v="0"/>
    <x v="0"/>
    <x v="2"/>
    <x v="3"/>
    <x v="3"/>
    <x v="4"/>
    <x v="14"/>
    <x v="17"/>
    <x v="6"/>
    <x v="0"/>
    <x v="2"/>
    <x v="2"/>
    <x v="0"/>
  </r>
  <r>
    <s v="September 2006"/>
    <n v="50"/>
    <x v="0"/>
    <x v="26"/>
    <x v="0"/>
    <x v="0"/>
    <x v="3"/>
    <x v="0"/>
    <x v="0"/>
    <x v="0"/>
    <x v="0"/>
    <x v="2"/>
    <x v="3"/>
    <x v="3"/>
    <x v="4"/>
    <x v="13"/>
    <x v="21"/>
    <x v="6"/>
    <x v="0"/>
    <x v="2"/>
    <x v="2"/>
    <x v="0"/>
  </r>
  <r>
    <s v="September 2006"/>
    <n v="50"/>
    <x v="0"/>
    <x v="28"/>
    <x v="0"/>
    <x v="0"/>
    <x v="4"/>
    <x v="0"/>
    <x v="0"/>
    <x v="0"/>
    <x v="0"/>
    <x v="2"/>
    <x v="3"/>
    <x v="3"/>
    <x v="4"/>
    <x v="12"/>
    <x v="16"/>
    <x v="6"/>
    <x v="0"/>
    <x v="2"/>
    <x v="2"/>
    <x v="0"/>
  </r>
  <r>
    <s v="September 2006"/>
    <n v="50"/>
    <x v="1"/>
    <x v="0"/>
    <x v="0"/>
    <x v="0"/>
    <x v="4"/>
    <x v="0"/>
    <x v="0"/>
    <x v="0"/>
    <x v="0"/>
    <x v="1"/>
    <x v="4"/>
    <x v="3"/>
    <x v="2"/>
    <x v="10"/>
    <x v="7"/>
    <x v="4"/>
    <x v="1"/>
    <x v="2"/>
    <x v="2"/>
    <x v="0"/>
  </r>
  <r>
    <s v="September 2006"/>
    <n v="50"/>
    <x v="1"/>
    <x v="1"/>
    <x v="0"/>
    <x v="0"/>
    <x v="4"/>
    <x v="0"/>
    <x v="0"/>
    <x v="0"/>
    <x v="0"/>
    <x v="1"/>
    <x v="4"/>
    <x v="3"/>
    <x v="2"/>
    <x v="8"/>
    <x v="5"/>
    <x v="4"/>
    <x v="0"/>
    <x v="2"/>
    <x v="2"/>
    <x v="0"/>
  </r>
  <r>
    <s v="September 2006"/>
    <n v="50"/>
    <x v="1"/>
    <x v="2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September 2006"/>
    <n v="50"/>
    <x v="1"/>
    <x v="3"/>
    <x v="0"/>
    <x v="0"/>
    <x v="2"/>
    <x v="0"/>
    <x v="0"/>
    <x v="0"/>
    <x v="0"/>
    <x v="1"/>
    <x v="4"/>
    <x v="3"/>
    <x v="2"/>
    <x v="4"/>
    <x v="2"/>
    <x v="4"/>
    <x v="0"/>
    <x v="2"/>
    <x v="2"/>
    <x v="0"/>
  </r>
  <r>
    <s v="September 2006"/>
    <n v="50"/>
    <x v="1"/>
    <x v="4"/>
    <x v="0"/>
    <x v="0"/>
    <x v="4"/>
    <x v="0"/>
    <x v="0"/>
    <x v="0"/>
    <x v="0"/>
    <x v="1"/>
    <x v="4"/>
    <x v="3"/>
    <x v="2"/>
    <x v="11"/>
    <x v="4"/>
    <x v="5"/>
    <x v="3"/>
    <x v="2"/>
    <x v="2"/>
    <x v="0"/>
  </r>
  <r>
    <s v="September 2006"/>
    <n v="50"/>
    <x v="1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September 2006"/>
    <n v="50"/>
    <x v="1"/>
    <x v="6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September 2006"/>
    <n v="50"/>
    <x v="1"/>
    <x v="7"/>
    <x v="0"/>
    <x v="0"/>
    <x v="0"/>
    <x v="0"/>
    <x v="0"/>
    <x v="0"/>
    <x v="0"/>
    <x v="1"/>
    <x v="4"/>
    <x v="3"/>
    <x v="2"/>
    <x v="11"/>
    <x v="4"/>
    <x v="4"/>
    <x v="0"/>
    <x v="2"/>
    <x v="2"/>
    <x v="0"/>
  </r>
  <r>
    <s v="September 2006"/>
    <n v="50"/>
    <x v="1"/>
    <x v="8"/>
    <x v="0"/>
    <x v="0"/>
    <x v="4"/>
    <x v="0"/>
    <x v="0"/>
    <x v="0"/>
    <x v="0"/>
    <x v="1"/>
    <x v="4"/>
    <x v="3"/>
    <x v="2"/>
    <x v="6"/>
    <x v="4"/>
    <x v="4"/>
    <x v="1"/>
    <x v="2"/>
    <x v="2"/>
    <x v="0"/>
  </r>
  <r>
    <s v="September 2006"/>
    <n v="50"/>
    <x v="1"/>
    <x v="9"/>
    <x v="0"/>
    <x v="0"/>
    <x v="4"/>
    <x v="0"/>
    <x v="0"/>
    <x v="0"/>
    <x v="0"/>
    <x v="1"/>
    <x v="4"/>
    <x v="3"/>
    <x v="2"/>
    <x v="7"/>
    <x v="4"/>
    <x v="4"/>
    <x v="1"/>
    <x v="2"/>
    <x v="2"/>
    <x v="0"/>
  </r>
  <r>
    <s v="September 2006"/>
    <n v="50"/>
    <x v="1"/>
    <x v="10"/>
    <x v="0"/>
    <x v="0"/>
    <x v="2"/>
    <x v="0"/>
    <x v="0"/>
    <x v="0"/>
    <x v="0"/>
    <x v="1"/>
    <x v="4"/>
    <x v="3"/>
    <x v="2"/>
    <x v="4"/>
    <x v="10"/>
    <x v="4"/>
    <x v="0"/>
    <x v="2"/>
    <x v="2"/>
    <x v="0"/>
  </r>
  <r>
    <s v="September 2006"/>
    <n v="50"/>
    <x v="1"/>
    <x v="11"/>
    <x v="0"/>
    <x v="0"/>
    <x v="0"/>
    <x v="0"/>
    <x v="0"/>
    <x v="0"/>
    <x v="0"/>
    <x v="1"/>
    <x v="4"/>
    <x v="3"/>
    <x v="2"/>
    <x v="10"/>
    <x v="13"/>
    <x v="4"/>
    <x v="1"/>
    <x v="2"/>
    <x v="2"/>
    <x v="0"/>
  </r>
  <r>
    <s v="September 2006"/>
    <n v="50"/>
    <x v="1"/>
    <x v="12"/>
    <x v="0"/>
    <x v="0"/>
    <x v="3"/>
    <x v="0"/>
    <x v="0"/>
    <x v="0"/>
    <x v="0"/>
    <x v="1"/>
    <x v="4"/>
    <x v="3"/>
    <x v="2"/>
    <x v="8"/>
    <x v="11"/>
    <x v="4"/>
    <x v="0"/>
    <x v="2"/>
    <x v="2"/>
    <x v="0"/>
  </r>
  <r>
    <s v="September 2006"/>
    <n v="50"/>
    <x v="1"/>
    <x v="13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September 2006"/>
    <n v="50"/>
    <x v="1"/>
    <x v="14"/>
    <x v="0"/>
    <x v="0"/>
    <x v="2"/>
    <x v="0"/>
    <x v="0"/>
    <x v="0"/>
    <x v="0"/>
    <x v="1"/>
    <x v="4"/>
    <x v="3"/>
    <x v="2"/>
    <x v="4"/>
    <x v="8"/>
    <x v="4"/>
    <x v="0"/>
    <x v="2"/>
    <x v="2"/>
    <x v="0"/>
  </r>
  <r>
    <s v="September 2006"/>
    <n v="50"/>
    <x v="1"/>
    <x v="15"/>
    <x v="0"/>
    <x v="0"/>
    <x v="1"/>
    <x v="0"/>
    <x v="0"/>
    <x v="0"/>
    <x v="0"/>
    <x v="1"/>
    <x v="4"/>
    <x v="3"/>
    <x v="2"/>
    <x v="9"/>
    <x v="14"/>
    <x v="4"/>
    <x v="1"/>
    <x v="2"/>
    <x v="2"/>
    <x v="0"/>
  </r>
  <r>
    <s v="September 2006"/>
    <n v="50"/>
    <x v="1"/>
    <x v="16"/>
    <x v="0"/>
    <x v="0"/>
    <x v="0"/>
    <x v="0"/>
    <x v="0"/>
    <x v="0"/>
    <x v="0"/>
    <x v="1"/>
    <x v="4"/>
    <x v="3"/>
    <x v="2"/>
    <x v="5"/>
    <x v="3"/>
    <x v="4"/>
    <x v="1"/>
    <x v="2"/>
    <x v="2"/>
    <x v="0"/>
  </r>
  <r>
    <s v="September 2006"/>
    <n v="50"/>
    <x v="1"/>
    <x v="17"/>
    <x v="0"/>
    <x v="0"/>
    <x v="1"/>
    <x v="0"/>
    <x v="0"/>
    <x v="0"/>
    <x v="0"/>
    <x v="1"/>
    <x v="4"/>
    <x v="3"/>
    <x v="2"/>
    <x v="6"/>
    <x v="4"/>
    <x v="4"/>
    <x v="3"/>
    <x v="2"/>
    <x v="2"/>
    <x v="0"/>
  </r>
  <r>
    <s v="September 2006"/>
    <n v="50"/>
    <x v="1"/>
    <x v="18"/>
    <x v="0"/>
    <x v="0"/>
    <x v="0"/>
    <x v="0"/>
    <x v="0"/>
    <x v="0"/>
    <x v="0"/>
    <x v="1"/>
    <x v="4"/>
    <x v="3"/>
    <x v="2"/>
    <x v="4"/>
    <x v="8"/>
    <x v="4"/>
    <x v="0"/>
    <x v="2"/>
    <x v="2"/>
    <x v="0"/>
  </r>
  <r>
    <s v="September 2006"/>
    <n v="50"/>
    <x v="1"/>
    <x v="19"/>
    <x v="0"/>
    <x v="0"/>
    <x v="1"/>
    <x v="0"/>
    <x v="0"/>
    <x v="0"/>
    <x v="0"/>
    <x v="1"/>
    <x v="4"/>
    <x v="3"/>
    <x v="2"/>
    <x v="4"/>
    <x v="2"/>
    <x v="4"/>
    <x v="0"/>
    <x v="2"/>
    <x v="2"/>
    <x v="0"/>
  </r>
  <r>
    <s v="September 2006"/>
    <n v="50"/>
    <x v="1"/>
    <x v="20"/>
    <x v="0"/>
    <x v="0"/>
    <x v="2"/>
    <x v="0"/>
    <x v="0"/>
    <x v="0"/>
    <x v="0"/>
    <x v="1"/>
    <x v="4"/>
    <x v="3"/>
    <x v="2"/>
    <x v="11"/>
    <x v="4"/>
    <x v="4"/>
    <x v="0"/>
    <x v="2"/>
    <x v="2"/>
    <x v="0"/>
  </r>
  <r>
    <s v="September 2006"/>
    <n v="50"/>
    <x v="1"/>
    <x v="21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September 2006"/>
    <n v="50"/>
    <x v="1"/>
    <x v="22"/>
    <x v="0"/>
    <x v="0"/>
    <x v="2"/>
    <x v="0"/>
    <x v="0"/>
    <x v="0"/>
    <x v="0"/>
    <x v="1"/>
    <x v="4"/>
    <x v="3"/>
    <x v="2"/>
    <x v="10"/>
    <x v="7"/>
    <x v="4"/>
    <x v="1"/>
    <x v="2"/>
    <x v="2"/>
    <x v="0"/>
  </r>
  <r>
    <s v="September 2006"/>
    <n v="50"/>
    <x v="1"/>
    <x v="23"/>
    <x v="0"/>
    <x v="0"/>
    <x v="0"/>
    <x v="0"/>
    <x v="0"/>
    <x v="0"/>
    <x v="0"/>
    <x v="1"/>
    <x v="4"/>
    <x v="3"/>
    <x v="2"/>
    <x v="8"/>
    <x v="5"/>
    <x v="5"/>
    <x v="3"/>
    <x v="2"/>
    <x v="2"/>
    <x v="0"/>
  </r>
  <r>
    <s v="September 2006"/>
    <n v="50"/>
    <x v="1"/>
    <x v="24"/>
    <x v="0"/>
    <x v="0"/>
    <x v="3"/>
    <x v="0"/>
    <x v="0"/>
    <x v="0"/>
    <x v="0"/>
    <x v="1"/>
    <x v="4"/>
    <x v="3"/>
    <x v="2"/>
    <x v="10"/>
    <x v="13"/>
    <x v="4"/>
    <x v="0"/>
    <x v="2"/>
    <x v="2"/>
    <x v="0"/>
  </r>
  <r>
    <s v="September 2006"/>
    <n v="50"/>
    <x v="2"/>
    <x v="0"/>
    <x v="0"/>
    <x v="0"/>
    <x v="3"/>
    <x v="0"/>
    <x v="0"/>
    <x v="0"/>
    <x v="0"/>
    <x v="0"/>
    <x v="0"/>
    <x v="0"/>
    <x v="0"/>
    <x v="1"/>
    <x v="1"/>
    <x v="2"/>
    <x v="0"/>
    <x v="0"/>
    <x v="1"/>
    <x v="0"/>
  </r>
  <r>
    <s v="September 2006"/>
    <n v="50"/>
    <x v="2"/>
    <x v="1"/>
    <x v="0"/>
    <x v="0"/>
    <x v="4"/>
    <x v="0"/>
    <x v="0"/>
    <x v="0"/>
    <x v="0"/>
    <x v="0"/>
    <x v="0"/>
    <x v="0"/>
    <x v="0"/>
    <x v="0"/>
    <x v="0"/>
    <x v="2"/>
    <x v="0"/>
    <x v="0"/>
    <x v="1"/>
    <x v="0"/>
  </r>
  <r>
    <s v="September 2006"/>
    <n v="50"/>
    <x v="2"/>
    <x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</r>
  <r>
    <s v="September 2006"/>
    <n v="50"/>
    <x v="2"/>
    <x v="3"/>
    <x v="0"/>
    <x v="0"/>
    <x v="2"/>
    <x v="0"/>
    <x v="0"/>
    <x v="0"/>
    <x v="0"/>
    <x v="0"/>
    <x v="0"/>
    <x v="0"/>
    <x v="0"/>
    <x v="0"/>
    <x v="1"/>
    <x v="3"/>
    <x v="0"/>
    <x v="0"/>
    <x v="1"/>
    <x v="0"/>
  </r>
  <r>
    <s v="September 2006"/>
    <n v="50"/>
    <x v="2"/>
    <x v="4"/>
    <x v="0"/>
    <x v="0"/>
    <x v="4"/>
    <x v="0"/>
    <x v="0"/>
    <x v="0"/>
    <x v="0"/>
    <x v="0"/>
    <x v="0"/>
    <x v="0"/>
    <x v="0"/>
    <x v="0"/>
    <x v="0"/>
    <x v="2"/>
    <x v="0"/>
    <x v="0"/>
    <x v="1"/>
    <x v="0"/>
  </r>
  <r>
    <s v="September 2006"/>
    <n v="50"/>
    <x v="2"/>
    <x v="5"/>
    <x v="0"/>
    <x v="0"/>
    <x v="2"/>
    <x v="0"/>
    <x v="0"/>
    <x v="0"/>
    <x v="0"/>
    <x v="0"/>
    <x v="1"/>
    <x v="2"/>
    <x v="10"/>
    <x v="1"/>
    <x v="1"/>
    <x v="2"/>
    <x v="0"/>
    <x v="0"/>
    <x v="4"/>
    <x v="0"/>
  </r>
  <r>
    <s v="September 2006"/>
    <n v="50"/>
    <x v="2"/>
    <x v="6"/>
    <x v="0"/>
    <x v="0"/>
    <x v="3"/>
    <x v="0"/>
    <x v="0"/>
    <x v="0"/>
    <x v="0"/>
    <x v="0"/>
    <x v="1"/>
    <x v="2"/>
    <x v="10"/>
    <x v="0"/>
    <x v="0"/>
    <x v="2"/>
    <x v="0"/>
    <x v="0"/>
    <x v="4"/>
    <x v="0"/>
  </r>
  <r>
    <s v="September 2006"/>
    <n v="50"/>
    <x v="2"/>
    <x v="7"/>
    <x v="0"/>
    <x v="0"/>
    <x v="4"/>
    <x v="0"/>
    <x v="0"/>
    <x v="0"/>
    <x v="0"/>
    <x v="0"/>
    <x v="1"/>
    <x v="2"/>
    <x v="10"/>
    <x v="0"/>
    <x v="1"/>
    <x v="3"/>
    <x v="0"/>
    <x v="0"/>
    <x v="4"/>
    <x v="0"/>
  </r>
  <r>
    <s v="September 2006"/>
    <n v="50"/>
    <x v="2"/>
    <x v="8"/>
    <x v="0"/>
    <x v="0"/>
    <x v="0"/>
    <x v="0"/>
    <x v="0"/>
    <x v="0"/>
    <x v="0"/>
    <x v="0"/>
    <x v="1"/>
    <x v="2"/>
    <x v="10"/>
    <x v="0"/>
    <x v="0"/>
    <x v="1"/>
    <x v="0"/>
    <x v="0"/>
    <x v="4"/>
    <x v="0"/>
  </r>
  <r>
    <s v="September 2006"/>
    <n v="50"/>
    <x v="2"/>
    <x v="9"/>
    <x v="0"/>
    <x v="0"/>
    <x v="2"/>
    <x v="0"/>
    <x v="0"/>
    <x v="0"/>
    <x v="0"/>
    <x v="0"/>
    <x v="1"/>
    <x v="2"/>
    <x v="10"/>
    <x v="0"/>
    <x v="0"/>
    <x v="0"/>
    <x v="0"/>
    <x v="0"/>
    <x v="4"/>
    <x v="0"/>
  </r>
  <r>
    <s v="September 2006"/>
    <n v="50"/>
    <x v="2"/>
    <x v="10"/>
    <x v="0"/>
    <x v="0"/>
    <x v="4"/>
    <x v="0"/>
    <x v="0"/>
    <x v="0"/>
    <x v="0"/>
    <x v="0"/>
    <x v="1"/>
    <x v="2"/>
    <x v="10"/>
    <x v="0"/>
    <x v="0"/>
    <x v="0"/>
    <x v="0"/>
    <x v="0"/>
    <x v="4"/>
    <x v="0"/>
  </r>
  <r>
    <s v="September 2006"/>
    <n v="50"/>
    <x v="2"/>
    <x v="11"/>
    <x v="0"/>
    <x v="0"/>
    <x v="4"/>
    <x v="0"/>
    <x v="0"/>
    <x v="0"/>
    <x v="0"/>
    <x v="0"/>
    <x v="2"/>
    <x v="0"/>
    <x v="9"/>
    <x v="1"/>
    <x v="1"/>
    <x v="2"/>
    <x v="0"/>
    <x v="0"/>
    <x v="1"/>
    <x v="3"/>
  </r>
  <r>
    <s v="September 2006"/>
    <n v="50"/>
    <x v="2"/>
    <x v="12"/>
    <x v="0"/>
    <x v="0"/>
    <x v="4"/>
    <x v="0"/>
    <x v="0"/>
    <x v="0"/>
    <x v="0"/>
    <x v="0"/>
    <x v="2"/>
    <x v="0"/>
    <x v="9"/>
    <x v="0"/>
    <x v="1"/>
    <x v="2"/>
    <x v="0"/>
    <x v="0"/>
    <x v="1"/>
    <x v="3"/>
  </r>
  <r>
    <s v="September 2006"/>
    <n v="50"/>
    <x v="2"/>
    <x v="13"/>
    <x v="0"/>
    <x v="0"/>
    <x v="1"/>
    <x v="0"/>
    <x v="0"/>
    <x v="0"/>
    <x v="0"/>
    <x v="0"/>
    <x v="2"/>
    <x v="0"/>
    <x v="9"/>
    <x v="0"/>
    <x v="1"/>
    <x v="3"/>
    <x v="0"/>
    <x v="0"/>
    <x v="1"/>
    <x v="3"/>
  </r>
  <r>
    <s v="September 2006"/>
    <n v="50"/>
    <x v="2"/>
    <x v="14"/>
    <x v="0"/>
    <x v="0"/>
    <x v="0"/>
    <x v="0"/>
    <x v="0"/>
    <x v="0"/>
    <x v="0"/>
    <x v="0"/>
    <x v="2"/>
    <x v="0"/>
    <x v="9"/>
    <x v="0"/>
    <x v="1"/>
    <x v="0"/>
    <x v="0"/>
    <x v="0"/>
    <x v="1"/>
    <x v="3"/>
  </r>
  <r>
    <s v="September 2006"/>
    <n v="50"/>
    <x v="2"/>
    <x v="15"/>
    <x v="0"/>
    <x v="0"/>
    <x v="2"/>
    <x v="0"/>
    <x v="0"/>
    <x v="0"/>
    <x v="0"/>
    <x v="0"/>
    <x v="2"/>
    <x v="0"/>
    <x v="9"/>
    <x v="0"/>
    <x v="0"/>
    <x v="1"/>
    <x v="0"/>
    <x v="0"/>
    <x v="1"/>
    <x v="3"/>
  </r>
  <r>
    <s v="September 2006"/>
    <n v="50"/>
    <x v="2"/>
    <x v="16"/>
    <x v="0"/>
    <x v="0"/>
    <x v="2"/>
    <x v="0"/>
    <x v="0"/>
    <x v="0"/>
    <x v="0"/>
    <x v="0"/>
    <x v="2"/>
    <x v="0"/>
    <x v="9"/>
    <x v="0"/>
    <x v="0"/>
    <x v="0"/>
    <x v="0"/>
    <x v="0"/>
    <x v="1"/>
    <x v="3"/>
  </r>
  <r>
    <s v="September 2006"/>
    <n v="50"/>
    <x v="2"/>
    <x v="17"/>
    <x v="0"/>
    <x v="0"/>
    <x v="4"/>
    <x v="0"/>
    <x v="0"/>
    <x v="0"/>
    <x v="0"/>
    <x v="0"/>
    <x v="3"/>
    <x v="1"/>
    <x v="12"/>
    <x v="1"/>
    <x v="1"/>
    <x v="2"/>
    <x v="0"/>
    <x v="4"/>
    <x v="5"/>
    <x v="0"/>
  </r>
  <r>
    <s v="September 2006"/>
    <n v="50"/>
    <x v="2"/>
    <x v="18"/>
    <x v="0"/>
    <x v="0"/>
    <x v="3"/>
    <x v="0"/>
    <x v="0"/>
    <x v="0"/>
    <x v="0"/>
    <x v="0"/>
    <x v="3"/>
    <x v="1"/>
    <x v="12"/>
    <x v="0"/>
    <x v="0"/>
    <x v="2"/>
    <x v="0"/>
    <x v="4"/>
    <x v="5"/>
    <x v="0"/>
  </r>
  <r>
    <s v="September 2006"/>
    <n v="50"/>
    <x v="2"/>
    <x v="19"/>
    <x v="0"/>
    <x v="0"/>
    <x v="2"/>
    <x v="0"/>
    <x v="0"/>
    <x v="0"/>
    <x v="0"/>
    <x v="0"/>
    <x v="3"/>
    <x v="1"/>
    <x v="12"/>
    <x v="0"/>
    <x v="0"/>
    <x v="0"/>
    <x v="0"/>
    <x v="4"/>
    <x v="5"/>
    <x v="0"/>
  </r>
  <r>
    <s v="September 2006"/>
    <n v="50"/>
    <x v="2"/>
    <x v="20"/>
    <x v="0"/>
    <x v="0"/>
    <x v="3"/>
    <x v="0"/>
    <x v="0"/>
    <x v="0"/>
    <x v="0"/>
    <x v="0"/>
    <x v="3"/>
    <x v="1"/>
    <x v="12"/>
    <x v="3"/>
    <x v="1"/>
    <x v="2"/>
    <x v="0"/>
    <x v="4"/>
    <x v="5"/>
    <x v="0"/>
  </r>
  <r>
    <s v="September 2006"/>
    <n v="50"/>
    <x v="2"/>
    <x v="21"/>
    <x v="0"/>
    <x v="0"/>
    <x v="0"/>
    <x v="0"/>
    <x v="0"/>
    <x v="0"/>
    <x v="0"/>
    <x v="0"/>
    <x v="3"/>
    <x v="1"/>
    <x v="12"/>
    <x v="0"/>
    <x v="0"/>
    <x v="2"/>
    <x v="0"/>
    <x v="4"/>
    <x v="5"/>
    <x v="0"/>
  </r>
  <r>
    <s v="September 2006"/>
    <n v="50"/>
    <x v="3"/>
    <x v="0"/>
    <x v="0"/>
    <x v="0"/>
    <x v="2"/>
    <x v="0"/>
    <x v="0"/>
    <x v="0"/>
    <x v="0"/>
    <x v="1"/>
    <x v="4"/>
    <x v="3"/>
    <x v="2"/>
    <x v="6"/>
    <x v="4"/>
    <x v="4"/>
    <x v="3"/>
    <x v="2"/>
    <x v="2"/>
    <x v="0"/>
  </r>
  <r>
    <s v="September 2006"/>
    <n v="50"/>
    <x v="3"/>
    <x v="1"/>
    <x v="0"/>
    <x v="0"/>
    <x v="1"/>
    <x v="0"/>
    <x v="0"/>
    <x v="0"/>
    <x v="0"/>
    <x v="1"/>
    <x v="4"/>
    <x v="3"/>
    <x v="2"/>
    <x v="7"/>
    <x v="4"/>
    <x v="4"/>
    <x v="1"/>
    <x v="2"/>
    <x v="2"/>
    <x v="0"/>
  </r>
  <r>
    <s v="September 2006"/>
    <n v="50"/>
    <x v="3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</r>
  <r>
    <s v="September 2006"/>
    <n v="50"/>
    <x v="3"/>
    <x v="3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September 2006"/>
    <n v="50"/>
    <x v="3"/>
    <x v="4"/>
    <x v="0"/>
    <x v="0"/>
    <x v="2"/>
    <x v="0"/>
    <x v="0"/>
    <x v="0"/>
    <x v="0"/>
    <x v="1"/>
    <x v="4"/>
    <x v="3"/>
    <x v="2"/>
    <x v="8"/>
    <x v="5"/>
    <x v="4"/>
    <x v="0"/>
    <x v="2"/>
    <x v="2"/>
    <x v="0"/>
  </r>
  <r>
    <s v="September 2006"/>
    <n v="50"/>
    <x v="3"/>
    <x v="5"/>
    <x v="0"/>
    <x v="0"/>
    <x v="1"/>
    <x v="0"/>
    <x v="0"/>
    <x v="0"/>
    <x v="0"/>
    <x v="1"/>
    <x v="4"/>
    <x v="3"/>
    <x v="2"/>
    <x v="4"/>
    <x v="12"/>
    <x v="4"/>
    <x v="0"/>
    <x v="2"/>
    <x v="2"/>
    <x v="0"/>
  </r>
  <r>
    <s v="September 2006"/>
    <n v="50"/>
    <x v="3"/>
    <x v="6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September 2006"/>
    <n v="50"/>
    <x v="3"/>
    <x v="7"/>
    <x v="0"/>
    <x v="0"/>
    <x v="4"/>
    <x v="0"/>
    <x v="0"/>
    <x v="0"/>
    <x v="0"/>
    <x v="1"/>
    <x v="4"/>
    <x v="3"/>
    <x v="2"/>
    <x v="4"/>
    <x v="10"/>
    <x v="4"/>
    <x v="0"/>
    <x v="2"/>
    <x v="2"/>
    <x v="0"/>
  </r>
  <r>
    <s v="September 2006"/>
    <n v="50"/>
    <x v="3"/>
    <x v="8"/>
    <x v="0"/>
    <x v="0"/>
    <x v="0"/>
    <x v="0"/>
    <x v="0"/>
    <x v="0"/>
    <x v="0"/>
    <x v="1"/>
    <x v="4"/>
    <x v="3"/>
    <x v="2"/>
    <x v="9"/>
    <x v="6"/>
    <x v="4"/>
    <x v="1"/>
    <x v="2"/>
    <x v="2"/>
    <x v="0"/>
  </r>
  <r>
    <s v="September 2006"/>
    <n v="50"/>
    <x v="3"/>
    <x v="9"/>
    <x v="0"/>
    <x v="0"/>
    <x v="2"/>
    <x v="0"/>
    <x v="0"/>
    <x v="0"/>
    <x v="0"/>
    <x v="1"/>
    <x v="4"/>
    <x v="3"/>
    <x v="2"/>
    <x v="6"/>
    <x v="4"/>
    <x v="4"/>
    <x v="1"/>
    <x v="2"/>
    <x v="2"/>
    <x v="0"/>
  </r>
  <r>
    <s v="September 2006"/>
    <n v="50"/>
    <x v="3"/>
    <x v="10"/>
    <x v="0"/>
    <x v="0"/>
    <x v="3"/>
    <x v="0"/>
    <x v="0"/>
    <x v="0"/>
    <x v="0"/>
    <x v="1"/>
    <x v="4"/>
    <x v="3"/>
    <x v="2"/>
    <x v="9"/>
    <x v="14"/>
    <x v="4"/>
    <x v="3"/>
    <x v="2"/>
    <x v="2"/>
    <x v="0"/>
  </r>
  <r>
    <s v="September 2006"/>
    <n v="50"/>
    <x v="3"/>
    <x v="11"/>
    <x v="0"/>
    <x v="0"/>
    <x v="0"/>
    <x v="0"/>
    <x v="0"/>
    <x v="0"/>
    <x v="0"/>
    <x v="1"/>
    <x v="4"/>
    <x v="3"/>
    <x v="2"/>
    <x v="8"/>
    <x v="5"/>
    <x v="4"/>
    <x v="0"/>
    <x v="2"/>
    <x v="2"/>
    <x v="0"/>
  </r>
  <r>
    <s v="September 2006"/>
    <n v="50"/>
    <x v="3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September 2006"/>
    <n v="50"/>
    <x v="3"/>
    <x v="13"/>
    <x v="0"/>
    <x v="0"/>
    <x v="3"/>
    <x v="0"/>
    <x v="0"/>
    <x v="0"/>
    <x v="0"/>
    <x v="1"/>
    <x v="4"/>
    <x v="3"/>
    <x v="2"/>
    <x v="5"/>
    <x v="9"/>
    <x v="4"/>
    <x v="1"/>
    <x v="2"/>
    <x v="2"/>
    <x v="0"/>
  </r>
  <r>
    <s v="September 2006"/>
    <n v="50"/>
    <x v="3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September 2006"/>
    <n v="50"/>
    <x v="3"/>
    <x v="15"/>
    <x v="0"/>
    <x v="0"/>
    <x v="1"/>
    <x v="0"/>
    <x v="0"/>
    <x v="0"/>
    <x v="0"/>
    <x v="1"/>
    <x v="4"/>
    <x v="3"/>
    <x v="2"/>
    <x v="11"/>
    <x v="4"/>
    <x v="4"/>
    <x v="3"/>
    <x v="2"/>
    <x v="2"/>
    <x v="0"/>
  </r>
  <r>
    <s v="September 2006"/>
    <n v="50"/>
    <x v="3"/>
    <x v="16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September 2006"/>
    <n v="50"/>
    <x v="3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</r>
  <r>
    <s v="September 2006"/>
    <n v="50"/>
    <x v="3"/>
    <x v="18"/>
    <x v="0"/>
    <x v="0"/>
    <x v="0"/>
    <x v="0"/>
    <x v="0"/>
    <x v="0"/>
    <x v="0"/>
    <x v="1"/>
    <x v="4"/>
    <x v="3"/>
    <x v="2"/>
    <x v="7"/>
    <x v="4"/>
    <x v="4"/>
    <x v="2"/>
    <x v="2"/>
    <x v="2"/>
    <x v="0"/>
  </r>
  <r>
    <s v="September 2006"/>
    <n v="50"/>
    <x v="3"/>
    <x v="19"/>
    <x v="0"/>
    <x v="0"/>
    <x v="2"/>
    <x v="0"/>
    <x v="0"/>
    <x v="0"/>
    <x v="0"/>
    <x v="1"/>
    <x v="4"/>
    <x v="3"/>
    <x v="2"/>
    <x v="10"/>
    <x v="13"/>
    <x v="4"/>
    <x v="0"/>
    <x v="2"/>
    <x v="2"/>
    <x v="0"/>
  </r>
  <r>
    <s v="September 2006"/>
    <n v="50"/>
    <x v="3"/>
    <x v="20"/>
    <x v="0"/>
    <x v="0"/>
    <x v="1"/>
    <x v="0"/>
    <x v="0"/>
    <x v="0"/>
    <x v="0"/>
    <x v="1"/>
    <x v="4"/>
    <x v="3"/>
    <x v="2"/>
    <x v="9"/>
    <x v="14"/>
    <x v="4"/>
    <x v="0"/>
    <x v="2"/>
    <x v="2"/>
    <x v="0"/>
  </r>
  <r>
    <s v="September 2006"/>
    <n v="50"/>
    <x v="3"/>
    <x v="21"/>
    <x v="0"/>
    <x v="0"/>
    <x v="2"/>
    <x v="0"/>
    <x v="0"/>
    <x v="0"/>
    <x v="0"/>
    <x v="1"/>
    <x v="4"/>
    <x v="3"/>
    <x v="2"/>
    <x v="7"/>
    <x v="4"/>
    <x v="4"/>
    <x v="2"/>
    <x v="2"/>
    <x v="2"/>
    <x v="0"/>
  </r>
  <r>
    <s v="September 2006"/>
    <n v="50"/>
    <x v="3"/>
    <x v="22"/>
    <x v="0"/>
    <x v="0"/>
    <x v="1"/>
    <x v="0"/>
    <x v="0"/>
    <x v="0"/>
    <x v="0"/>
    <x v="1"/>
    <x v="4"/>
    <x v="3"/>
    <x v="2"/>
    <x v="8"/>
    <x v="11"/>
    <x v="4"/>
    <x v="3"/>
    <x v="2"/>
    <x v="2"/>
    <x v="0"/>
  </r>
  <r>
    <s v="September 2006"/>
    <n v="50"/>
    <x v="3"/>
    <x v="23"/>
    <x v="0"/>
    <x v="0"/>
    <x v="3"/>
    <x v="0"/>
    <x v="0"/>
    <x v="0"/>
    <x v="0"/>
    <x v="1"/>
    <x v="4"/>
    <x v="3"/>
    <x v="2"/>
    <x v="5"/>
    <x v="3"/>
    <x v="4"/>
    <x v="3"/>
    <x v="2"/>
    <x v="2"/>
    <x v="0"/>
  </r>
  <r>
    <s v="September 2006"/>
    <n v="50"/>
    <x v="3"/>
    <x v="24"/>
    <x v="0"/>
    <x v="0"/>
    <x v="2"/>
    <x v="0"/>
    <x v="0"/>
    <x v="0"/>
    <x v="0"/>
    <x v="1"/>
    <x v="4"/>
    <x v="3"/>
    <x v="2"/>
    <x v="4"/>
    <x v="2"/>
    <x v="4"/>
    <x v="0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December 2006"/>
    <n v="51"/>
    <x v="0"/>
    <x v="0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December 2006"/>
    <n v="51"/>
    <x v="0"/>
    <x v="1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December 2006"/>
    <n v="51"/>
    <x v="0"/>
    <x v="2"/>
    <x v="0"/>
    <x v="0"/>
    <x v="4"/>
    <x v="0"/>
    <x v="0"/>
    <x v="0"/>
    <x v="0"/>
    <x v="1"/>
    <x v="4"/>
    <x v="3"/>
    <x v="2"/>
    <x v="11"/>
    <x v="4"/>
    <x v="4"/>
    <x v="0"/>
    <x v="2"/>
    <x v="2"/>
    <x v="0"/>
  </r>
  <r>
    <s v="December 2006"/>
    <n v="51"/>
    <x v="0"/>
    <x v="3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December 2006"/>
    <n v="51"/>
    <x v="0"/>
    <x v="4"/>
    <x v="0"/>
    <x v="0"/>
    <x v="3"/>
    <x v="0"/>
    <x v="0"/>
    <x v="0"/>
    <x v="0"/>
    <x v="1"/>
    <x v="4"/>
    <x v="3"/>
    <x v="2"/>
    <x v="5"/>
    <x v="9"/>
    <x v="4"/>
    <x v="1"/>
    <x v="2"/>
    <x v="2"/>
    <x v="0"/>
  </r>
  <r>
    <s v="December 2006"/>
    <n v="51"/>
    <x v="0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December 2006"/>
    <n v="51"/>
    <x v="0"/>
    <x v="6"/>
    <x v="0"/>
    <x v="0"/>
    <x v="1"/>
    <x v="0"/>
    <x v="0"/>
    <x v="0"/>
    <x v="0"/>
    <x v="1"/>
    <x v="4"/>
    <x v="3"/>
    <x v="2"/>
    <x v="9"/>
    <x v="14"/>
    <x v="4"/>
    <x v="0"/>
    <x v="2"/>
    <x v="2"/>
    <x v="0"/>
  </r>
  <r>
    <s v="December 2006"/>
    <n v="51"/>
    <x v="0"/>
    <x v="7"/>
    <x v="0"/>
    <x v="0"/>
    <x v="1"/>
    <x v="0"/>
    <x v="0"/>
    <x v="0"/>
    <x v="0"/>
    <x v="1"/>
    <x v="4"/>
    <x v="3"/>
    <x v="2"/>
    <x v="8"/>
    <x v="5"/>
    <x v="4"/>
    <x v="3"/>
    <x v="2"/>
    <x v="2"/>
    <x v="0"/>
  </r>
  <r>
    <s v="December 2006"/>
    <n v="51"/>
    <x v="0"/>
    <x v="8"/>
    <x v="0"/>
    <x v="0"/>
    <x v="2"/>
    <x v="0"/>
    <x v="0"/>
    <x v="0"/>
    <x v="0"/>
    <x v="1"/>
    <x v="4"/>
    <x v="3"/>
    <x v="2"/>
    <x v="10"/>
    <x v="7"/>
    <x v="4"/>
    <x v="1"/>
    <x v="2"/>
    <x v="2"/>
    <x v="0"/>
  </r>
  <r>
    <s v="December 2006"/>
    <n v="51"/>
    <x v="0"/>
    <x v="9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December 2006"/>
    <n v="51"/>
    <x v="0"/>
    <x v="10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December 2006"/>
    <n v="51"/>
    <x v="0"/>
    <x v="11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December 2006"/>
    <n v="51"/>
    <x v="0"/>
    <x v="12"/>
    <x v="0"/>
    <x v="0"/>
    <x v="4"/>
    <x v="0"/>
    <x v="0"/>
    <x v="0"/>
    <x v="0"/>
    <x v="1"/>
    <x v="4"/>
    <x v="3"/>
    <x v="2"/>
    <x v="4"/>
    <x v="2"/>
    <x v="4"/>
    <x v="0"/>
    <x v="2"/>
    <x v="2"/>
    <x v="0"/>
  </r>
  <r>
    <s v="December 2006"/>
    <n v="51"/>
    <x v="0"/>
    <x v="13"/>
    <x v="0"/>
    <x v="0"/>
    <x v="1"/>
    <x v="0"/>
    <x v="0"/>
    <x v="0"/>
    <x v="0"/>
    <x v="1"/>
    <x v="4"/>
    <x v="3"/>
    <x v="2"/>
    <x v="4"/>
    <x v="8"/>
    <x v="4"/>
    <x v="0"/>
    <x v="2"/>
    <x v="2"/>
    <x v="0"/>
  </r>
  <r>
    <s v="December 2006"/>
    <n v="51"/>
    <x v="0"/>
    <x v="14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December 2006"/>
    <n v="51"/>
    <x v="0"/>
    <x v="15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December 2006"/>
    <n v="51"/>
    <x v="0"/>
    <x v="16"/>
    <x v="0"/>
    <x v="0"/>
    <x v="1"/>
    <x v="0"/>
    <x v="0"/>
    <x v="0"/>
    <x v="0"/>
    <x v="1"/>
    <x v="4"/>
    <x v="3"/>
    <x v="2"/>
    <x v="10"/>
    <x v="7"/>
    <x v="4"/>
    <x v="1"/>
    <x v="2"/>
    <x v="2"/>
    <x v="0"/>
  </r>
  <r>
    <s v="December 2006"/>
    <n v="51"/>
    <x v="0"/>
    <x v="17"/>
    <x v="0"/>
    <x v="0"/>
    <x v="2"/>
    <x v="0"/>
    <x v="0"/>
    <x v="0"/>
    <x v="0"/>
    <x v="1"/>
    <x v="4"/>
    <x v="3"/>
    <x v="2"/>
    <x v="7"/>
    <x v="4"/>
    <x v="4"/>
    <x v="2"/>
    <x v="2"/>
    <x v="2"/>
    <x v="0"/>
  </r>
  <r>
    <s v="December 2006"/>
    <n v="51"/>
    <x v="0"/>
    <x v="18"/>
    <x v="0"/>
    <x v="0"/>
    <x v="4"/>
    <x v="0"/>
    <x v="0"/>
    <x v="0"/>
    <x v="0"/>
    <x v="1"/>
    <x v="4"/>
    <x v="3"/>
    <x v="2"/>
    <x v="9"/>
    <x v="6"/>
    <x v="4"/>
    <x v="0"/>
    <x v="2"/>
    <x v="2"/>
    <x v="0"/>
  </r>
  <r>
    <s v="December 2006"/>
    <n v="51"/>
    <x v="0"/>
    <x v="19"/>
    <x v="0"/>
    <x v="0"/>
    <x v="4"/>
    <x v="0"/>
    <x v="0"/>
    <x v="0"/>
    <x v="0"/>
    <x v="1"/>
    <x v="4"/>
    <x v="3"/>
    <x v="2"/>
    <x v="5"/>
    <x v="3"/>
    <x v="4"/>
    <x v="1"/>
    <x v="2"/>
    <x v="2"/>
    <x v="0"/>
  </r>
  <r>
    <s v="December 2006"/>
    <n v="51"/>
    <x v="0"/>
    <x v="20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December 2006"/>
    <n v="51"/>
    <x v="0"/>
    <x v="21"/>
    <x v="0"/>
    <x v="0"/>
    <x v="4"/>
    <x v="0"/>
    <x v="0"/>
    <x v="0"/>
    <x v="0"/>
    <x v="1"/>
    <x v="4"/>
    <x v="3"/>
    <x v="2"/>
    <x v="11"/>
    <x v="4"/>
    <x v="4"/>
    <x v="0"/>
    <x v="2"/>
    <x v="2"/>
    <x v="0"/>
  </r>
  <r>
    <s v="December 2006"/>
    <n v="51"/>
    <x v="0"/>
    <x v="22"/>
    <x v="0"/>
    <x v="0"/>
    <x v="0"/>
    <x v="0"/>
    <x v="0"/>
    <x v="0"/>
    <x v="0"/>
    <x v="1"/>
    <x v="4"/>
    <x v="3"/>
    <x v="2"/>
    <x v="4"/>
    <x v="10"/>
    <x v="4"/>
    <x v="0"/>
    <x v="2"/>
    <x v="2"/>
    <x v="0"/>
  </r>
  <r>
    <s v="December 2006"/>
    <n v="51"/>
    <x v="0"/>
    <x v="23"/>
    <x v="0"/>
    <x v="0"/>
    <x v="4"/>
    <x v="0"/>
    <x v="0"/>
    <x v="0"/>
    <x v="0"/>
    <x v="1"/>
    <x v="4"/>
    <x v="3"/>
    <x v="2"/>
    <x v="8"/>
    <x v="11"/>
    <x v="4"/>
    <x v="0"/>
    <x v="2"/>
    <x v="2"/>
    <x v="0"/>
  </r>
  <r>
    <s v="December 2006"/>
    <n v="51"/>
    <x v="0"/>
    <x v="24"/>
    <x v="0"/>
    <x v="0"/>
    <x v="0"/>
    <x v="0"/>
    <x v="0"/>
    <x v="0"/>
    <x v="0"/>
    <x v="1"/>
    <x v="4"/>
    <x v="3"/>
    <x v="2"/>
    <x v="8"/>
    <x v="5"/>
    <x v="4"/>
    <x v="3"/>
    <x v="2"/>
    <x v="2"/>
    <x v="0"/>
  </r>
  <r>
    <s v="December 2006"/>
    <n v="51"/>
    <x v="1"/>
    <x v="0"/>
    <x v="0"/>
    <x v="0"/>
    <x v="4"/>
    <x v="0"/>
    <x v="0"/>
    <x v="0"/>
    <x v="0"/>
    <x v="2"/>
    <x v="0"/>
    <x v="3"/>
    <x v="3"/>
    <x v="12"/>
    <x v="23"/>
    <x v="6"/>
    <x v="0"/>
    <x v="2"/>
    <x v="2"/>
    <x v="0"/>
  </r>
  <r>
    <s v="December 2006"/>
    <n v="51"/>
    <x v="1"/>
    <x v="1"/>
    <x v="0"/>
    <x v="0"/>
    <x v="4"/>
    <x v="0"/>
    <x v="0"/>
    <x v="0"/>
    <x v="0"/>
    <x v="2"/>
    <x v="0"/>
    <x v="3"/>
    <x v="3"/>
    <x v="14"/>
    <x v="17"/>
    <x v="6"/>
    <x v="0"/>
    <x v="2"/>
    <x v="2"/>
    <x v="0"/>
  </r>
  <r>
    <s v="December 2006"/>
    <n v="51"/>
    <x v="1"/>
    <x v="2"/>
    <x v="0"/>
    <x v="0"/>
    <x v="2"/>
    <x v="0"/>
    <x v="0"/>
    <x v="0"/>
    <x v="0"/>
    <x v="2"/>
    <x v="0"/>
    <x v="3"/>
    <x v="3"/>
    <x v="13"/>
    <x v="21"/>
    <x v="6"/>
    <x v="0"/>
    <x v="2"/>
    <x v="2"/>
    <x v="0"/>
  </r>
  <r>
    <s v="December 2006"/>
    <n v="51"/>
    <x v="1"/>
    <x v="3"/>
    <x v="0"/>
    <x v="0"/>
    <x v="0"/>
    <x v="0"/>
    <x v="0"/>
    <x v="0"/>
    <x v="0"/>
    <x v="2"/>
    <x v="0"/>
    <x v="3"/>
    <x v="3"/>
    <x v="14"/>
    <x v="17"/>
    <x v="6"/>
    <x v="0"/>
    <x v="2"/>
    <x v="2"/>
    <x v="0"/>
  </r>
  <r>
    <s v="December 2006"/>
    <n v="51"/>
    <x v="1"/>
    <x v="4"/>
    <x v="0"/>
    <x v="0"/>
    <x v="1"/>
    <x v="0"/>
    <x v="0"/>
    <x v="0"/>
    <x v="0"/>
    <x v="2"/>
    <x v="0"/>
    <x v="3"/>
    <x v="3"/>
    <x v="13"/>
    <x v="20"/>
    <x v="6"/>
    <x v="0"/>
    <x v="2"/>
    <x v="2"/>
    <x v="0"/>
  </r>
  <r>
    <s v="December 2006"/>
    <n v="51"/>
    <x v="1"/>
    <x v="5"/>
    <x v="0"/>
    <x v="0"/>
    <x v="0"/>
    <x v="0"/>
    <x v="0"/>
    <x v="0"/>
    <x v="0"/>
    <x v="2"/>
    <x v="0"/>
    <x v="3"/>
    <x v="3"/>
    <x v="12"/>
    <x v="18"/>
    <x v="6"/>
    <x v="0"/>
    <x v="2"/>
    <x v="2"/>
    <x v="0"/>
  </r>
  <r>
    <s v="December 2006"/>
    <n v="51"/>
    <x v="1"/>
    <x v="6"/>
    <x v="0"/>
    <x v="0"/>
    <x v="3"/>
    <x v="0"/>
    <x v="0"/>
    <x v="0"/>
    <x v="0"/>
    <x v="2"/>
    <x v="0"/>
    <x v="3"/>
    <x v="3"/>
    <x v="13"/>
    <x v="21"/>
    <x v="6"/>
    <x v="0"/>
    <x v="2"/>
    <x v="2"/>
    <x v="0"/>
  </r>
  <r>
    <s v="December 2006"/>
    <n v="51"/>
    <x v="1"/>
    <x v="7"/>
    <x v="0"/>
    <x v="0"/>
    <x v="2"/>
    <x v="0"/>
    <x v="0"/>
    <x v="0"/>
    <x v="0"/>
    <x v="2"/>
    <x v="1"/>
    <x v="3"/>
    <x v="4"/>
    <x v="12"/>
    <x v="15"/>
    <x v="6"/>
    <x v="0"/>
    <x v="2"/>
    <x v="2"/>
    <x v="0"/>
  </r>
  <r>
    <s v="December 2006"/>
    <n v="51"/>
    <x v="1"/>
    <x v="8"/>
    <x v="0"/>
    <x v="0"/>
    <x v="4"/>
    <x v="0"/>
    <x v="0"/>
    <x v="0"/>
    <x v="0"/>
    <x v="2"/>
    <x v="1"/>
    <x v="3"/>
    <x v="4"/>
    <x v="13"/>
    <x v="24"/>
    <x v="6"/>
    <x v="0"/>
    <x v="2"/>
    <x v="2"/>
    <x v="0"/>
  </r>
  <r>
    <s v="December 2006"/>
    <n v="51"/>
    <x v="1"/>
    <x v="9"/>
    <x v="0"/>
    <x v="0"/>
    <x v="3"/>
    <x v="0"/>
    <x v="0"/>
    <x v="0"/>
    <x v="0"/>
    <x v="2"/>
    <x v="1"/>
    <x v="3"/>
    <x v="4"/>
    <x v="13"/>
    <x v="20"/>
    <x v="6"/>
    <x v="0"/>
    <x v="2"/>
    <x v="2"/>
    <x v="0"/>
  </r>
  <r>
    <s v="December 2006"/>
    <n v="51"/>
    <x v="1"/>
    <x v="10"/>
    <x v="0"/>
    <x v="0"/>
    <x v="1"/>
    <x v="0"/>
    <x v="0"/>
    <x v="0"/>
    <x v="0"/>
    <x v="2"/>
    <x v="1"/>
    <x v="3"/>
    <x v="4"/>
    <x v="12"/>
    <x v="19"/>
    <x v="6"/>
    <x v="0"/>
    <x v="2"/>
    <x v="2"/>
    <x v="0"/>
  </r>
  <r>
    <s v="December 2006"/>
    <n v="51"/>
    <x v="1"/>
    <x v="11"/>
    <x v="0"/>
    <x v="0"/>
    <x v="4"/>
    <x v="0"/>
    <x v="0"/>
    <x v="0"/>
    <x v="0"/>
    <x v="2"/>
    <x v="1"/>
    <x v="3"/>
    <x v="4"/>
    <x v="14"/>
    <x v="17"/>
    <x v="6"/>
    <x v="0"/>
    <x v="2"/>
    <x v="2"/>
    <x v="0"/>
  </r>
  <r>
    <s v="December 2006"/>
    <n v="51"/>
    <x v="1"/>
    <x v="12"/>
    <x v="0"/>
    <x v="0"/>
    <x v="0"/>
    <x v="0"/>
    <x v="0"/>
    <x v="0"/>
    <x v="0"/>
    <x v="2"/>
    <x v="1"/>
    <x v="3"/>
    <x v="4"/>
    <x v="12"/>
    <x v="16"/>
    <x v="6"/>
    <x v="0"/>
    <x v="2"/>
    <x v="2"/>
    <x v="0"/>
  </r>
  <r>
    <s v="December 2006"/>
    <n v="51"/>
    <x v="1"/>
    <x v="13"/>
    <x v="0"/>
    <x v="0"/>
    <x v="1"/>
    <x v="0"/>
    <x v="0"/>
    <x v="0"/>
    <x v="0"/>
    <x v="2"/>
    <x v="2"/>
    <x v="3"/>
    <x v="6"/>
    <x v="12"/>
    <x v="15"/>
    <x v="6"/>
    <x v="0"/>
    <x v="2"/>
    <x v="2"/>
    <x v="0"/>
  </r>
  <r>
    <s v="December 2006"/>
    <n v="51"/>
    <x v="1"/>
    <x v="14"/>
    <x v="0"/>
    <x v="0"/>
    <x v="4"/>
    <x v="0"/>
    <x v="0"/>
    <x v="0"/>
    <x v="0"/>
    <x v="2"/>
    <x v="2"/>
    <x v="3"/>
    <x v="6"/>
    <x v="12"/>
    <x v="20"/>
    <x v="6"/>
    <x v="0"/>
    <x v="2"/>
    <x v="2"/>
    <x v="0"/>
  </r>
  <r>
    <s v="December 2006"/>
    <n v="51"/>
    <x v="1"/>
    <x v="15"/>
    <x v="0"/>
    <x v="0"/>
    <x v="1"/>
    <x v="0"/>
    <x v="0"/>
    <x v="0"/>
    <x v="0"/>
    <x v="2"/>
    <x v="2"/>
    <x v="3"/>
    <x v="6"/>
    <x v="12"/>
    <x v="19"/>
    <x v="6"/>
    <x v="0"/>
    <x v="2"/>
    <x v="2"/>
    <x v="0"/>
  </r>
  <r>
    <s v="December 2006"/>
    <n v="51"/>
    <x v="1"/>
    <x v="16"/>
    <x v="0"/>
    <x v="0"/>
    <x v="3"/>
    <x v="0"/>
    <x v="0"/>
    <x v="0"/>
    <x v="0"/>
    <x v="2"/>
    <x v="2"/>
    <x v="3"/>
    <x v="6"/>
    <x v="12"/>
    <x v="20"/>
    <x v="6"/>
    <x v="0"/>
    <x v="2"/>
    <x v="2"/>
    <x v="0"/>
  </r>
  <r>
    <s v="December 2006"/>
    <n v="51"/>
    <x v="1"/>
    <x v="17"/>
    <x v="0"/>
    <x v="0"/>
    <x v="2"/>
    <x v="0"/>
    <x v="0"/>
    <x v="0"/>
    <x v="0"/>
    <x v="2"/>
    <x v="2"/>
    <x v="3"/>
    <x v="6"/>
    <x v="13"/>
    <x v="21"/>
    <x v="6"/>
    <x v="0"/>
    <x v="2"/>
    <x v="2"/>
    <x v="0"/>
  </r>
  <r>
    <s v="December 2006"/>
    <n v="51"/>
    <x v="1"/>
    <x v="18"/>
    <x v="0"/>
    <x v="0"/>
    <x v="4"/>
    <x v="0"/>
    <x v="0"/>
    <x v="0"/>
    <x v="0"/>
    <x v="2"/>
    <x v="2"/>
    <x v="3"/>
    <x v="6"/>
    <x v="14"/>
    <x v="17"/>
    <x v="6"/>
    <x v="0"/>
    <x v="2"/>
    <x v="2"/>
    <x v="0"/>
  </r>
  <r>
    <s v="December 2006"/>
    <n v="51"/>
    <x v="1"/>
    <x v="19"/>
    <x v="0"/>
    <x v="0"/>
    <x v="0"/>
    <x v="0"/>
    <x v="0"/>
    <x v="0"/>
    <x v="0"/>
    <x v="2"/>
    <x v="2"/>
    <x v="3"/>
    <x v="6"/>
    <x v="12"/>
    <x v="16"/>
    <x v="6"/>
    <x v="0"/>
    <x v="2"/>
    <x v="2"/>
    <x v="0"/>
  </r>
  <r>
    <s v="December 2006"/>
    <n v="51"/>
    <x v="1"/>
    <x v="20"/>
    <x v="0"/>
    <x v="0"/>
    <x v="0"/>
    <x v="0"/>
    <x v="0"/>
    <x v="0"/>
    <x v="0"/>
    <x v="2"/>
    <x v="3"/>
    <x v="3"/>
    <x v="5"/>
    <x v="12"/>
    <x v="15"/>
    <x v="6"/>
    <x v="0"/>
    <x v="2"/>
    <x v="2"/>
    <x v="0"/>
  </r>
  <r>
    <s v="December 2006"/>
    <n v="51"/>
    <x v="1"/>
    <x v="21"/>
    <x v="0"/>
    <x v="0"/>
    <x v="0"/>
    <x v="0"/>
    <x v="0"/>
    <x v="0"/>
    <x v="0"/>
    <x v="2"/>
    <x v="3"/>
    <x v="3"/>
    <x v="5"/>
    <x v="12"/>
    <x v="20"/>
    <x v="6"/>
    <x v="0"/>
    <x v="2"/>
    <x v="2"/>
    <x v="0"/>
  </r>
  <r>
    <s v="December 2006"/>
    <n v="51"/>
    <x v="1"/>
    <x v="22"/>
    <x v="0"/>
    <x v="0"/>
    <x v="4"/>
    <x v="0"/>
    <x v="0"/>
    <x v="0"/>
    <x v="0"/>
    <x v="2"/>
    <x v="3"/>
    <x v="3"/>
    <x v="5"/>
    <x v="12"/>
    <x v="15"/>
    <x v="6"/>
    <x v="0"/>
    <x v="2"/>
    <x v="2"/>
    <x v="0"/>
  </r>
  <r>
    <s v="December 2006"/>
    <n v="51"/>
    <x v="1"/>
    <x v="23"/>
    <x v="0"/>
    <x v="0"/>
    <x v="2"/>
    <x v="0"/>
    <x v="0"/>
    <x v="0"/>
    <x v="0"/>
    <x v="2"/>
    <x v="3"/>
    <x v="3"/>
    <x v="5"/>
    <x v="12"/>
    <x v="18"/>
    <x v="6"/>
    <x v="0"/>
    <x v="2"/>
    <x v="2"/>
    <x v="0"/>
  </r>
  <r>
    <s v="December 2006"/>
    <n v="51"/>
    <x v="1"/>
    <x v="24"/>
    <x v="0"/>
    <x v="0"/>
    <x v="3"/>
    <x v="0"/>
    <x v="0"/>
    <x v="0"/>
    <x v="0"/>
    <x v="2"/>
    <x v="3"/>
    <x v="3"/>
    <x v="5"/>
    <x v="13"/>
    <x v="24"/>
    <x v="6"/>
    <x v="0"/>
    <x v="2"/>
    <x v="2"/>
    <x v="0"/>
  </r>
  <r>
    <s v="December 2006"/>
    <n v="51"/>
    <x v="1"/>
    <x v="25"/>
    <x v="0"/>
    <x v="0"/>
    <x v="1"/>
    <x v="0"/>
    <x v="0"/>
    <x v="0"/>
    <x v="0"/>
    <x v="2"/>
    <x v="3"/>
    <x v="3"/>
    <x v="5"/>
    <x v="13"/>
    <x v="21"/>
    <x v="6"/>
    <x v="0"/>
    <x v="2"/>
    <x v="2"/>
    <x v="0"/>
  </r>
  <r>
    <s v="December 2006"/>
    <n v="51"/>
    <x v="1"/>
    <x v="26"/>
    <x v="0"/>
    <x v="0"/>
    <x v="1"/>
    <x v="0"/>
    <x v="0"/>
    <x v="0"/>
    <x v="0"/>
    <x v="2"/>
    <x v="3"/>
    <x v="3"/>
    <x v="5"/>
    <x v="14"/>
    <x v="17"/>
    <x v="6"/>
    <x v="0"/>
    <x v="2"/>
    <x v="2"/>
    <x v="0"/>
  </r>
  <r>
    <s v="December 2006"/>
    <n v="51"/>
    <x v="1"/>
    <x v="28"/>
    <x v="0"/>
    <x v="0"/>
    <x v="4"/>
    <x v="0"/>
    <x v="0"/>
    <x v="0"/>
    <x v="0"/>
    <x v="2"/>
    <x v="3"/>
    <x v="3"/>
    <x v="5"/>
    <x v="13"/>
    <x v="20"/>
    <x v="6"/>
    <x v="0"/>
    <x v="2"/>
    <x v="2"/>
    <x v="0"/>
  </r>
  <r>
    <s v="December 2006"/>
    <n v="51"/>
    <x v="2"/>
    <x v="0"/>
    <x v="0"/>
    <x v="0"/>
    <x v="0"/>
    <x v="0"/>
    <x v="0"/>
    <x v="0"/>
    <x v="0"/>
    <x v="1"/>
    <x v="4"/>
    <x v="3"/>
    <x v="2"/>
    <x v="8"/>
    <x v="5"/>
    <x v="4"/>
    <x v="0"/>
    <x v="2"/>
    <x v="2"/>
    <x v="0"/>
  </r>
  <r>
    <s v="December 2006"/>
    <n v="51"/>
    <x v="2"/>
    <x v="1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December 2006"/>
    <n v="51"/>
    <x v="2"/>
    <x v="2"/>
    <x v="0"/>
    <x v="0"/>
    <x v="1"/>
    <x v="0"/>
    <x v="0"/>
    <x v="0"/>
    <x v="0"/>
    <x v="1"/>
    <x v="4"/>
    <x v="3"/>
    <x v="2"/>
    <x v="8"/>
    <x v="11"/>
    <x v="4"/>
    <x v="0"/>
    <x v="2"/>
    <x v="2"/>
    <x v="0"/>
  </r>
  <r>
    <s v="December 2006"/>
    <n v="51"/>
    <x v="2"/>
    <x v="3"/>
    <x v="0"/>
    <x v="0"/>
    <x v="4"/>
    <x v="0"/>
    <x v="0"/>
    <x v="0"/>
    <x v="0"/>
    <x v="1"/>
    <x v="4"/>
    <x v="3"/>
    <x v="2"/>
    <x v="7"/>
    <x v="4"/>
    <x v="4"/>
    <x v="2"/>
    <x v="2"/>
    <x v="2"/>
    <x v="0"/>
  </r>
  <r>
    <s v="December 2006"/>
    <n v="51"/>
    <x v="2"/>
    <x v="4"/>
    <x v="0"/>
    <x v="0"/>
    <x v="0"/>
    <x v="0"/>
    <x v="0"/>
    <x v="0"/>
    <x v="0"/>
    <x v="1"/>
    <x v="4"/>
    <x v="3"/>
    <x v="2"/>
    <x v="6"/>
    <x v="4"/>
    <x v="4"/>
    <x v="0"/>
    <x v="2"/>
    <x v="2"/>
    <x v="0"/>
  </r>
  <r>
    <s v="December 2006"/>
    <n v="51"/>
    <x v="2"/>
    <x v="5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December 2006"/>
    <n v="51"/>
    <x v="2"/>
    <x v="6"/>
    <x v="0"/>
    <x v="0"/>
    <x v="4"/>
    <x v="0"/>
    <x v="0"/>
    <x v="0"/>
    <x v="0"/>
    <x v="1"/>
    <x v="4"/>
    <x v="3"/>
    <x v="2"/>
    <x v="10"/>
    <x v="13"/>
    <x v="4"/>
    <x v="0"/>
    <x v="2"/>
    <x v="2"/>
    <x v="0"/>
  </r>
  <r>
    <s v="December 2006"/>
    <n v="51"/>
    <x v="2"/>
    <x v="7"/>
    <x v="0"/>
    <x v="0"/>
    <x v="3"/>
    <x v="0"/>
    <x v="0"/>
    <x v="0"/>
    <x v="0"/>
    <x v="1"/>
    <x v="4"/>
    <x v="3"/>
    <x v="2"/>
    <x v="11"/>
    <x v="4"/>
    <x v="4"/>
    <x v="3"/>
    <x v="2"/>
    <x v="2"/>
    <x v="0"/>
  </r>
  <r>
    <s v="December 2006"/>
    <n v="51"/>
    <x v="2"/>
    <x v="8"/>
    <x v="0"/>
    <x v="0"/>
    <x v="3"/>
    <x v="0"/>
    <x v="0"/>
    <x v="0"/>
    <x v="0"/>
    <x v="1"/>
    <x v="4"/>
    <x v="3"/>
    <x v="2"/>
    <x v="7"/>
    <x v="4"/>
    <x v="4"/>
    <x v="3"/>
    <x v="2"/>
    <x v="2"/>
    <x v="0"/>
  </r>
  <r>
    <s v="December 2006"/>
    <n v="51"/>
    <x v="2"/>
    <x v="9"/>
    <x v="0"/>
    <x v="0"/>
    <x v="2"/>
    <x v="0"/>
    <x v="0"/>
    <x v="0"/>
    <x v="0"/>
    <x v="1"/>
    <x v="4"/>
    <x v="3"/>
    <x v="2"/>
    <x v="11"/>
    <x v="4"/>
    <x v="4"/>
    <x v="0"/>
    <x v="2"/>
    <x v="2"/>
    <x v="0"/>
  </r>
  <r>
    <s v="December 2006"/>
    <n v="51"/>
    <x v="2"/>
    <x v="10"/>
    <x v="0"/>
    <x v="0"/>
    <x v="2"/>
    <x v="0"/>
    <x v="0"/>
    <x v="0"/>
    <x v="0"/>
    <x v="1"/>
    <x v="4"/>
    <x v="3"/>
    <x v="2"/>
    <x v="4"/>
    <x v="8"/>
    <x v="4"/>
    <x v="0"/>
    <x v="2"/>
    <x v="2"/>
    <x v="0"/>
  </r>
  <r>
    <s v="December 2006"/>
    <n v="51"/>
    <x v="2"/>
    <x v="11"/>
    <x v="0"/>
    <x v="0"/>
    <x v="0"/>
    <x v="0"/>
    <x v="0"/>
    <x v="0"/>
    <x v="0"/>
    <x v="1"/>
    <x v="4"/>
    <x v="3"/>
    <x v="2"/>
    <x v="6"/>
    <x v="4"/>
    <x v="4"/>
    <x v="0"/>
    <x v="2"/>
    <x v="2"/>
    <x v="0"/>
  </r>
  <r>
    <s v="December 2006"/>
    <n v="51"/>
    <x v="2"/>
    <x v="12"/>
    <x v="0"/>
    <x v="0"/>
    <x v="4"/>
    <x v="0"/>
    <x v="0"/>
    <x v="0"/>
    <x v="0"/>
    <x v="1"/>
    <x v="4"/>
    <x v="3"/>
    <x v="2"/>
    <x v="10"/>
    <x v="13"/>
    <x v="4"/>
    <x v="0"/>
    <x v="2"/>
    <x v="2"/>
    <x v="0"/>
  </r>
  <r>
    <s v="December 2006"/>
    <n v="51"/>
    <x v="2"/>
    <x v="13"/>
    <x v="0"/>
    <x v="0"/>
    <x v="1"/>
    <x v="0"/>
    <x v="0"/>
    <x v="0"/>
    <x v="0"/>
    <x v="1"/>
    <x v="4"/>
    <x v="3"/>
    <x v="2"/>
    <x v="6"/>
    <x v="4"/>
    <x v="4"/>
    <x v="4"/>
    <x v="2"/>
    <x v="2"/>
    <x v="0"/>
  </r>
  <r>
    <s v="December 2006"/>
    <n v="51"/>
    <x v="2"/>
    <x v="14"/>
    <x v="0"/>
    <x v="0"/>
    <x v="0"/>
    <x v="0"/>
    <x v="0"/>
    <x v="0"/>
    <x v="0"/>
    <x v="1"/>
    <x v="4"/>
    <x v="3"/>
    <x v="2"/>
    <x v="9"/>
    <x v="14"/>
    <x v="4"/>
    <x v="1"/>
    <x v="2"/>
    <x v="2"/>
    <x v="0"/>
  </r>
  <r>
    <s v="December 2006"/>
    <n v="51"/>
    <x v="2"/>
    <x v="15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December 2006"/>
    <n v="51"/>
    <x v="2"/>
    <x v="16"/>
    <x v="0"/>
    <x v="0"/>
    <x v="3"/>
    <x v="0"/>
    <x v="0"/>
    <x v="0"/>
    <x v="0"/>
    <x v="1"/>
    <x v="4"/>
    <x v="3"/>
    <x v="2"/>
    <x v="7"/>
    <x v="4"/>
    <x v="4"/>
    <x v="2"/>
    <x v="2"/>
    <x v="2"/>
    <x v="0"/>
  </r>
  <r>
    <s v="December 2006"/>
    <n v="51"/>
    <x v="2"/>
    <x v="17"/>
    <x v="0"/>
    <x v="0"/>
    <x v="4"/>
    <x v="0"/>
    <x v="0"/>
    <x v="0"/>
    <x v="0"/>
    <x v="1"/>
    <x v="4"/>
    <x v="3"/>
    <x v="2"/>
    <x v="9"/>
    <x v="14"/>
    <x v="4"/>
    <x v="1"/>
    <x v="2"/>
    <x v="2"/>
    <x v="0"/>
  </r>
  <r>
    <s v="December 2006"/>
    <n v="51"/>
    <x v="2"/>
    <x v="18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December 2006"/>
    <n v="51"/>
    <x v="2"/>
    <x v="19"/>
    <x v="0"/>
    <x v="0"/>
    <x v="1"/>
    <x v="0"/>
    <x v="0"/>
    <x v="0"/>
    <x v="0"/>
    <x v="1"/>
    <x v="4"/>
    <x v="3"/>
    <x v="2"/>
    <x v="9"/>
    <x v="6"/>
    <x v="4"/>
    <x v="1"/>
    <x v="2"/>
    <x v="2"/>
    <x v="0"/>
  </r>
  <r>
    <s v="December 2006"/>
    <n v="51"/>
    <x v="2"/>
    <x v="20"/>
    <x v="0"/>
    <x v="0"/>
    <x v="2"/>
    <x v="0"/>
    <x v="0"/>
    <x v="0"/>
    <x v="0"/>
    <x v="1"/>
    <x v="4"/>
    <x v="3"/>
    <x v="2"/>
    <x v="6"/>
    <x v="4"/>
    <x v="4"/>
    <x v="4"/>
    <x v="2"/>
    <x v="2"/>
    <x v="0"/>
  </r>
  <r>
    <s v="December 2006"/>
    <n v="51"/>
    <x v="2"/>
    <x v="21"/>
    <x v="0"/>
    <x v="0"/>
    <x v="4"/>
    <x v="0"/>
    <x v="0"/>
    <x v="0"/>
    <x v="0"/>
    <x v="1"/>
    <x v="4"/>
    <x v="3"/>
    <x v="2"/>
    <x v="5"/>
    <x v="3"/>
    <x v="4"/>
    <x v="0"/>
    <x v="2"/>
    <x v="2"/>
    <x v="0"/>
  </r>
  <r>
    <s v="December 2006"/>
    <n v="51"/>
    <x v="2"/>
    <x v="22"/>
    <x v="0"/>
    <x v="0"/>
    <x v="4"/>
    <x v="0"/>
    <x v="0"/>
    <x v="0"/>
    <x v="0"/>
    <x v="1"/>
    <x v="4"/>
    <x v="3"/>
    <x v="2"/>
    <x v="4"/>
    <x v="8"/>
    <x v="4"/>
    <x v="0"/>
    <x v="2"/>
    <x v="2"/>
    <x v="0"/>
  </r>
  <r>
    <s v="December 2006"/>
    <n v="51"/>
    <x v="2"/>
    <x v="23"/>
    <x v="0"/>
    <x v="0"/>
    <x v="1"/>
    <x v="0"/>
    <x v="0"/>
    <x v="0"/>
    <x v="0"/>
    <x v="1"/>
    <x v="4"/>
    <x v="3"/>
    <x v="2"/>
    <x v="5"/>
    <x v="9"/>
    <x v="4"/>
    <x v="1"/>
    <x v="2"/>
    <x v="2"/>
    <x v="0"/>
  </r>
  <r>
    <s v="December 2006"/>
    <n v="51"/>
    <x v="2"/>
    <x v="24"/>
    <x v="0"/>
    <x v="0"/>
    <x v="1"/>
    <x v="0"/>
    <x v="0"/>
    <x v="0"/>
    <x v="0"/>
    <x v="1"/>
    <x v="4"/>
    <x v="3"/>
    <x v="2"/>
    <x v="8"/>
    <x v="11"/>
    <x v="4"/>
    <x v="0"/>
    <x v="2"/>
    <x v="2"/>
    <x v="0"/>
  </r>
  <r>
    <s v="December 2006"/>
    <n v="51"/>
    <x v="3"/>
    <x v="0"/>
    <x v="0"/>
    <x v="0"/>
    <x v="3"/>
    <x v="0"/>
    <x v="0"/>
    <x v="0"/>
    <x v="0"/>
    <x v="0"/>
    <x v="0"/>
    <x v="2"/>
    <x v="1"/>
    <x v="1"/>
    <x v="1"/>
    <x v="2"/>
    <x v="0"/>
    <x v="5"/>
    <x v="1"/>
    <x v="3"/>
  </r>
  <r>
    <s v="December 2006"/>
    <n v="51"/>
    <x v="3"/>
    <x v="1"/>
    <x v="0"/>
    <x v="0"/>
    <x v="0"/>
    <x v="0"/>
    <x v="0"/>
    <x v="0"/>
    <x v="0"/>
    <x v="0"/>
    <x v="0"/>
    <x v="2"/>
    <x v="1"/>
    <x v="0"/>
    <x v="0"/>
    <x v="3"/>
    <x v="0"/>
    <x v="5"/>
    <x v="1"/>
    <x v="3"/>
  </r>
  <r>
    <s v="December 2006"/>
    <n v="51"/>
    <x v="3"/>
    <x v="2"/>
    <x v="0"/>
    <x v="0"/>
    <x v="2"/>
    <x v="0"/>
    <x v="0"/>
    <x v="0"/>
    <x v="0"/>
    <x v="0"/>
    <x v="0"/>
    <x v="2"/>
    <x v="1"/>
    <x v="0"/>
    <x v="0"/>
    <x v="2"/>
    <x v="0"/>
    <x v="5"/>
    <x v="1"/>
    <x v="3"/>
  </r>
  <r>
    <s v="December 2006"/>
    <n v="51"/>
    <x v="3"/>
    <x v="3"/>
    <x v="0"/>
    <x v="0"/>
    <x v="1"/>
    <x v="0"/>
    <x v="0"/>
    <x v="0"/>
    <x v="0"/>
    <x v="0"/>
    <x v="0"/>
    <x v="2"/>
    <x v="1"/>
    <x v="0"/>
    <x v="1"/>
    <x v="3"/>
    <x v="0"/>
    <x v="5"/>
    <x v="1"/>
    <x v="3"/>
  </r>
  <r>
    <s v="December 2006"/>
    <n v="51"/>
    <x v="3"/>
    <x v="4"/>
    <x v="0"/>
    <x v="0"/>
    <x v="2"/>
    <x v="0"/>
    <x v="0"/>
    <x v="0"/>
    <x v="0"/>
    <x v="0"/>
    <x v="0"/>
    <x v="2"/>
    <x v="1"/>
    <x v="0"/>
    <x v="0"/>
    <x v="0"/>
    <x v="0"/>
    <x v="5"/>
    <x v="1"/>
    <x v="3"/>
  </r>
  <r>
    <s v="December 2006"/>
    <n v="51"/>
    <x v="3"/>
    <x v="5"/>
    <x v="0"/>
    <x v="0"/>
    <x v="4"/>
    <x v="0"/>
    <x v="0"/>
    <x v="0"/>
    <x v="0"/>
    <x v="0"/>
    <x v="1"/>
    <x v="0"/>
    <x v="12"/>
    <x v="1"/>
    <x v="1"/>
    <x v="2"/>
    <x v="0"/>
    <x v="3"/>
    <x v="5"/>
    <x v="0"/>
  </r>
  <r>
    <s v="December 2006"/>
    <n v="51"/>
    <x v="3"/>
    <x v="6"/>
    <x v="0"/>
    <x v="0"/>
    <x v="1"/>
    <x v="0"/>
    <x v="0"/>
    <x v="0"/>
    <x v="0"/>
    <x v="0"/>
    <x v="1"/>
    <x v="0"/>
    <x v="12"/>
    <x v="0"/>
    <x v="0"/>
    <x v="2"/>
    <x v="0"/>
    <x v="3"/>
    <x v="5"/>
    <x v="0"/>
  </r>
  <r>
    <s v="December 2006"/>
    <n v="51"/>
    <x v="3"/>
    <x v="7"/>
    <x v="0"/>
    <x v="0"/>
    <x v="0"/>
    <x v="0"/>
    <x v="0"/>
    <x v="0"/>
    <x v="0"/>
    <x v="0"/>
    <x v="1"/>
    <x v="0"/>
    <x v="12"/>
    <x v="0"/>
    <x v="1"/>
    <x v="3"/>
    <x v="0"/>
    <x v="3"/>
    <x v="5"/>
    <x v="0"/>
  </r>
  <r>
    <s v="December 2006"/>
    <n v="51"/>
    <x v="3"/>
    <x v="8"/>
    <x v="0"/>
    <x v="0"/>
    <x v="3"/>
    <x v="0"/>
    <x v="0"/>
    <x v="0"/>
    <x v="0"/>
    <x v="0"/>
    <x v="1"/>
    <x v="0"/>
    <x v="12"/>
    <x v="0"/>
    <x v="0"/>
    <x v="2"/>
    <x v="0"/>
    <x v="3"/>
    <x v="5"/>
    <x v="0"/>
  </r>
  <r>
    <s v="December 2006"/>
    <n v="51"/>
    <x v="3"/>
    <x v="9"/>
    <x v="0"/>
    <x v="0"/>
    <x v="3"/>
    <x v="0"/>
    <x v="0"/>
    <x v="0"/>
    <x v="0"/>
    <x v="0"/>
    <x v="1"/>
    <x v="0"/>
    <x v="12"/>
    <x v="0"/>
    <x v="0"/>
    <x v="2"/>
    <x v="0"/>
    <x v="3"/>
    <x v="5"/>
    <x v="0"/>
  </r>
  <r>
    <s v="December 2006"/>
    <n v="51"/>
    <x v="3"/>
    <x v="10"/>
    <x v="0"/>
    <x v="0"/>
    <x v="3"/>
    <x v="0"/>
    <x v="0"/>
    <x v="0"/>
    <x v="0"/>
    <x v="0"/>
    <x v="2"/>
    <x v="0"/>
    <x v="9"/>
    <x v="1"/>
    <x v="1"/>
    <x v="2"/>
    <x v="0"/>
    <x v="3"/>
    <x v="0"/>
    <x v="0"/>
  </r>
  <r>
    <s v="December 2006"/>
    <n v="51"/>
    <x v="3"/>
    <x v="11"/>
    <x v="0"/>
    <x v="0"/>
    <x v="2"/>
    <x v="0"/>
    <x v="0"/>
    <x v="0"/>
    <x v="0"/>
    <x v="0"/>
    <x v="2"/>
    <x v="0"/>
    <x v="9"/>
    <x v="0"/>
    <x v="1"/>
    <x v="0"/>
    <x v="0"/>
    <x v="3"/>
    <x v="0"/>
    <x v="0"/>
  </r>
  <r>
    <s v="December 2006"/>
    <n v="51"/>
    <x v="3"/>
    <x v="12"/>
    <x v="0"/>
    <x v="0"/>
    <x v="3"/>
    <x v="0"/>
    <x v="0"/>
    <x v="0"/>
    <x v="0"/>
    <x v="0"/>
    <x v="2"/>
    <x v="0"/>
    <x v="9"/>
    <x v="0"/>
    <x v="1"/>
    <x v="0"/>
    <x v="0"/>
    <x v="3"/>
    <x v="0"/>
    <x v="0"/>
  </r>
  <r>
    <s v="December 2006"/>
    <n v="51"/>
    <x v="3"/>
    <x v="13"/>
    <x v="0"/>
    <x v="0"/>
    <x v="3"/>
    <x v="0"/>
    <x v="0"/>
    <x v="0"/>
    <x v="0"/>
    <x v="0"/>
    <x v="2"/>
    <x v="0"/>
    <x v="9"/>
    <x v="0"/>
    <x v="0"/>
    <x v="0"/>
    <x v="0"/>
    <x v="3"/>
    <x v="0"/>
    <x v="0"/>
  </r>
  <r>
    <s v="December 2006"/>
    <n v="51"/>
    <x v="3"/>
    <x v="14"/>
    <x v="0"/>
    <x v="0"/>
    <x v="2"/>
    <x v="0"/>
    <x v="0"/>
    <x v="0"/>
    <x v="0"/>
    <x v="0"/>
    <x v="2"/>
    <x v="0"/>
    <x v="9"/>
    <x v="0"/>
    <x v="0"/>
    <x v="2"/>
    <x v="0"/>
    <x v="3"/>
    <x v="0"/>
    <x v="0"/>
  </r>
  <r>
    <s v="December 2006"/>
    <n v="51"/>
    <x v="3"/>
    <x v="15"/>
    <x v="0"/>
    <x v="0"/>
    <x v="3"/>
    <x v="0"/>
    <x v="0"/>
    <x v="0"/>
    <x v="0"/>
    <x v="0"/>
    <x v="3"/>
    <x v="0"/>
    <x v="12"/>
    <x v="1"/>
    <x v="1"/>
    <x v="2"/>
    <x v="0"/>
    <x v="3"/>
    <x v="0"/>
    <x v="0"/>
  </r>
  <r>
    <s v="December 2006"/>
    <n v="51"/>
    <x v="3"/>
    <x v="16"/>
    <x v="0"/>
    <x v="0"/>
    <x v="1"/>
    <x v="0"/>
    <x v="0"/>
    <x v="0"/>
    <x v="0"/>
    <x v="0"/>
    <x v="3"/>
    <x v="0"/>
    <x v="12"/>
    <x v="0"/>
    <x v="1"/>
    <x v="0"/>
    <x v="0"/>
    <x v="3"/>
    <x v="0"/>
    <x v="0"/>
  </r>
  <r>
    <s v="December 2006"/>
    <n v="51"/>
    <x v="3"/>
    <x v="17"/>
    <x v="0"/>
    <x v="0"/>
    <x v="3"/>
    <x v="0"/>
    <x v="0"/>
    <x v="0"/>
    <x v="0"/>
    <x v="0"/>
    <x v="3"/>
    <x v="0"/>
    <x v="12"/>
    <x v="0"/>
    <x v="0"/>
    <x v="0"/>
    <x v="0"/>
    <x v="3"/>
    <x v="0"/>
    <x v="0"/>
  </r>
  <r>
    <s v="December 2006"/>
    <n v="51"/>
    <x v="3"/>
    <x v="18"/>
    <x v="0"/>
    <x v="0"/>
    <x v="0"/>
    <x v="0"/>
    <x v="0"/>
    <x v="0"/>
    <x v="0"/>
    <x v="0"/>
    <x v="3"/>
    <x v="0"/>
    <x v="12"/>
    <x v="0"/>
    <x v="0"/>
    <x v="1"/>
    <x v="0"/>
    <x v="3"/>
    <x v="0"/>
    <x v="0"/>
  </r>
  <r>
    <s v="December 2006"/>
    <n v="51"/>
    <x v="3"/>
    <x v="19"/>
    <x v="0"/>
    <x v="0"/>
    <x v="4"/>
    <x v="0"/>
    <x v="0"/>
    <x v="0"/>
    <x v="0"/>
    <x v="0"/>
    <x v="3"/>
    <x v="0"/>
    <x v="12"/>
    <x v="0"/>
    <x v="1"/>
    <x v="1"/>
    <x v="0"/>
    <x v="3"/>
    <x v="0"/>
    <x v="0"/>
  </r>
  <r>
    <s v="December 2006"/>
    <n v="51"/>
    <x v="3"/>
    <x v="20"/>
    <x v="0"/>
    <x v="0"/>
    <x v="1"/>
    <x v="0"/>
    <x v="0"/>
    <x v="0"/>
    <x v="0"/>
    <x v="0"/>
    <x v="3"/>
    <x v="0"/>
    <x v="12"/>
    <x v="0"/>
    <x v="0"/>
    <x v="1"/>
    <x v="0"/>
    <x v="3"/>
    <x v="0"/>
    <x v="0"/>
  </r>
  <r>
    <s v="December 2006"/>
    <n v="51"/>
    <x v="3"/>
    <x v="21"/>
    <x v="0"/>
    <x v="0"/>
    <x v="1"/>
    <x v="0"/>
    <x v="0"/>
    <x v="0"/>
    <x v="0"/>
    <x v="0"/>
    <x v="3"/>
    <x v="0"/>
    <x v="12"/>
    <x v="0"/>
    <x v="0"/>
    <x v="3"/>
    <x v="0"/>
    <x v="3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September 2007"/>
    <n v="52"/>
    <x v="0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</r>
  <r>
    <s v="September 2007"/>
    <n v="52"/>
    <x v="0"/>
    <x v="1"/>
    <x v="0"/>
    <x v="0"/>
    <x v="3"/>
    <x v="0"/>
    <x v="0"/>
    <x v="0"/>
    <x v="0"/>
    <x v="1"/>
    <x v="4"/>
    <x v="3"/>
    <x v="2"/>
    <x v="7"/>
    <x v="4"/>
    <x v="4"/>
    <x v="3"/>
    <x v="2"/>
    <x v="2"/>
    <x v="0"/>
  </r>
  <r>
    <s v="September 2007"/>
    <n v="52"/>
    <x v="0"/>
    <x v="2"/>
    <x v="0"/>
    <x v="0"/>
    <x v="0"/>
    <x v="0"/>
    <x v="0"/>
    <x v="0"/>
    <x v="0"/>
    <x v="1"/>
    <x v="4"/>
    <x v="3"/>
    <x v="2"/>
    <x v="5"/>
    <x v="9"/>
    <x v="4"/>
    <x v="1"/>
    <x v="2"/>
    <x v="2"/>
    <x v="0"/>
  </r>
  <r>
    <s v="September 2007"/>
    <n v="52"/>
    <x v="0"/>
    <x v="3"/>
    <x v="0"/>
    <x v="0"/>
    <x v="1"/>
    <x v="0"/>
    <x v="0"/>
    <x v="0"/>
    <x v="0"/>
    <x v="1"/>
    <x v="4"/>
    <x v="3"/>
    <x v="2"/>
    <x v="8"/>
    <x v="11"/>
    <x v="4"/>
    <x v="1"/>
    <x v="2"/>
    <x v="2"/>
    <x v="0"/>
  </r>
  <r>
    <s v="September 2007"/>
    <n v="52"/>
    <x v="0"/>
    <x v="4"/>
    <x v="0"/>
    <x v="0"/>
    <x v="4"/>
    <x v="0"/>
    <x v="0"/>
    <x v="0"/>
    <x v="0"/>
    <x v="1"/>
    <x v="4"/>
    <x v="3"/>
    <x v="2"/>
    <x v="6"/>
    <x v="4"/>
    <x v="4"/>
    <x v="1"/>
    <x v="2"/>
    <x v="2"/>
    <x v="0"/>
  </r>
  <r>
    <s v="September 2007"/>
    <n v="52"/>
    <x v="0"/>
    <x v="5"/>
    <x v="0"/>
    <x v="0"/>
    <x v="2"/>
    <x v="0"/>
    <x v="0"/>
    <x v="0"/>
    <x v="0"/>
    <x v="1"/>
    <x v="4"/>
    <x v="3"/>
    <x v="2"/>
    <x v="7"/>
    <x v="4"/>
    <x v="4"/>
    <x v="1"/>
    <x v="2"/>
    <x v="2"/>
    <x v="0"/>
  </r>
  <r>
    <s v="September 2007"/>
    <n v="52"/>
    <x v="0"/>
    <x v="6"/>
    <x v="0"/>
    <x v="0"/>
    <x v="0"/>
    <x v="0"/>
    <x v="0"/>
    <x v="0"/>
    <x v="0"/>
    <x v="1"/>
    <x v="4"/>
    <x v="3"/>
    <x v="2"/>
    <x v="6"/>
    <x v="4"/>
    <x v="4"/>
    <x v="3"/>
    <x v="2"/>
    <x v="2"/>
    <x v="0"/>
  </r>
  <r>
    <s v="September 2007"/>
    <n v="52"/>
    <x v="0"/>
    <x v="7"/>
    <x v="0"/>
    <x v="0"/>
    <x v="1"/>
    <x v="0"/>
    <x v="0"/>
    <x v="0"/>
    <x v="0"/>
    <x v="1"/>
    <x v="4"/>
    <x v="3"/>
    <x v="2"/>
    <x v="10"/>
    <x v="13"/>
    <x v="4"/>
    <x v="0"/>
    <x v="2"/>
    <x v="2"/>
    <x v="0"/>
  </r>
  <r>
    <s v="September 2007"/>
    <n v="52"/>
    <x v="0"/>
    <x v="8"/>
    <x v="0"/>
    <x v="0"/>
    <x v="3"/>
    <x v="0"/>
    <x v="0"/>
    <x v="0"/>
    <x v="0"/>
    <x v="1"/>
    <x v="4"/>
    <x v="3"/>
    <x v="2"/>
    <x v="8"/>
    <x v="5"/>
    <x v="4"/>
    <x v="0"/>
    <x v="2"/>
    <x v="2"/>
    <x v="0"/>
  </r>
  <r>
    <s v="September 2007"/>
    <n v="52"/>
    <x v="0"/>
    <x v="9"/>
    <x v="0"/>
    <x v="0"/>
    <x v="0"/>
    <x v="0"/>
    <x v="0"/>
    <x v="0"/>
    <x v="0"/>
    <x v="1"/>
    <x v="4"/>
    <x v="3"/>
    <x v="2"/>
    <x v="9"/>
    <x v="14"/>
    <x v="4"/>
    <x v="1"/>
    <x v="2"/>
    <x v="2"/>
    <x v="0"/>
  </r>
  <r>
    <s v="September 2007"/>
    <n v="52"/>
    <x v="0"/>
    <x v="10"/>
    <x v="0"/>
    <x v="0"/>
    <x v="1"/>
    <x v="0"/>
    <x v="0"/>
    <x v="0"/>
    <x v="0"/>
    <x v="1"/>
    <x v="4"/>
    <x v="3"/>
    <x v="2"/>
    <x v="11"/>
    <x v="4"/>
    <x v="5"/>
    <x v="3"/>
    <x v="2"/>
    <x v="2"/>
    <x v="0"/>
  </r>
  <r>
    <s v="September 2007"/>
    <n v="52"/>
    <x v="0"/>
    <x v="11"/>
    <x v="0"/>
    <x v="0"/>
    <x v="2"/>
    <x v="0"/>
    <x v="0"/>
    <x v="0"/>
    <x v="0"/>
    <x v="1"/>
    <x v="4"/>
    <x v="3"/>
    <x v="2"/>
    <x v="8"/>
    <x v="5"/>
    <x v="4"/>
    <x v="0"/>
    <x v="2"/>
    <x v="2"/>
    <x v="0"/>
  </r>
  <r>
    <s v="September 2007"/>
    <n v="52"/>
    <x v="0"/>
    <x v="12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September 2007"/>
    <n v="52"/>
    <x v="0"/>
    <x v="13"/>
    <x v="0"/>
    <x v="0"/>
    <x v="1"/>
    <x v="0"/>
    <x v="0"/>
    <x v="0"/>
    <x v="0"/>
    <x v="1"/>
    <x v="4"/>
    <x v="3"/>
    <x v="2"/>
    <x v="11"/>
    <x v="4"/>
    <x v="4"/>
    <x v="0"/>
    <x v="2"/>
    <x v="2"/>
    <x v="0"/>
  </r>
  <r>
    <s v="September 2007"/>
    <n v="52"/>
    <x v="0"/>
    <x v="14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September 2007"/>
    <n v="52"/>
    <x v="0"/>
    <x v="15"/>
    <x v="0"/>
    <x v="0"/>
    <x v="0"/>
    <x v="0"/>
    <x v="0"/>
    <x v="0"/>
    <x v="0"/>
    <x v="1"/>
    <x v="4"/>
    <x v="3"/>
    <x v="2"/>
    <x v="5"/>
    <x v="3"/>
    <x v="4"/>
    <x v="1"/>
    <x v="2"/>
    <x v="2"/>
    <x v="0"/>
  </r>
  <r>
    <s v="September 2007"/>
    <n v="52"/>
    <x v="0"/>
    <x v="16"/>
    <x v="0"/>
    <x v="0"/>
    <x v="2"/>
    <x v="0"/>
    <x v="0"/>
    <x v="0"/>
    <x v="0"/>
    <x v="1"/>
    <x v="4"/>
    <x v="3"/>
    <x v="2"/>
    <x v="9"/>
    <x v="6"/>
    <x v="4"/>
    <x v="1"/>
    <x v="2"/>
    <x v="2"/>
    <x v="0"/>
  </r>
  <r>
    <s v="September 2007"/>
    <n v="52"/>
    <x v="0"/>
    <x v="17"/>
    <x v="0"/>
    <x v="0"/>
    <x v="4"/>
    <x v="0"/>
    <x v="0"/>
    <x v="0"/>
    <x v="0"/>
    <x v="1"/>
    <x v="4"/>
    <x v="3"/>
    <x v="2"/>
    <x v="6"/>
    <x v="4"/>
    <x v="5"/>
    <x v="0"/>
    <x v="2"/>
    <x v="2"/>
    <x v="0"/>
  </r>
  <r>
    <s v="September 2007"/>
    <n v="52"/>
    <x v="0"/>
    <x v="18"/>
    <x v="0"/>
    <x v="0"/>
    <x v="2"/>
    <x v="0"/>
    <x v="0"/>
    <x v="0"/>
    <x v="0"/>
    <x v="1"/>
    <x v="4"/>
    <x v="3"/>
    <x v="2"/>
    <x v="10"/>
    <x v="13"/>
    <x v="4"/>
    <x v="1"/>
    <x v="2"/>
    <x v="2"/>
    <x v="0"/>
  </r>
  <r>
    <s v="September 2007"/>
    <n v="52"/>
    <x v="0"/>
    <x v="19"/>
    <x v="0"/>
    <x v="0"/>
    <x v="2"/>
    <x v="0"/>
    <x v="0"/>
    <x v="0"/>
    <x v="0"/>
    <x v="1"/>
    <x v="4"/>
    <x v="3"/>
    <x v="2"/>
    <x v="9"/>
    <x v="6"/>
    <x v="4"/>
    <x v="2"/>
    <x v="2"/>
    <x v="2"/>
    <x v="0"/>
  </r>
  <r>
    <s v="September 2007"/>
    <n v="52"/>
    <x v="0"/>
    <x v="20"/>
    <x v="0"/>
    <x v="0"/>
    <x v="1"/>
    <x v="0"/>
    <x v="0"/>
    <x v="0"/>
    <x v="0"/>
    <x v="1"/>
    <x v="4"/>
    <x v="3"/>
    <x v="2"/>
    <x v="8"/>
    <x v="5"/>
    <x v="4"/>
    <x v="0"/>
    <x v="2"/>
    <x v="2"/>
    <x v="0"/>
  </r>
  <r>
    <s v="September 2007"/>
    <n v="52"/>
    <x v="0"/>
    <x v="21"/>
    <x v="0"/>
    <x v="0"/>
    <x v="3"/>
    <x v="0"/>
    <x v="0"/>
    <x v="0"/>
    <x v="0"/>
    <x v="1"/>
    <x v="4"/>
    <x v="3"/>
    <x v="2"/>
    <x v="10"/>
    <x v="7"/>
    <x v="4"/>
    <x v="1"/>
    <x v="2"/>
    <x v="2"/>
    <x v="0"/>
  </r>
  <r>
    <s v="September 2007"/>
    <n v="52"/>
    <x v="0"/>
    <x v="22"/>
    <x v="0"/>
    <x v="0"/>
    <x v="3"/>
    <x v="0"/>
    <x v="0"/>
    <x v="0"/>
    <x v="0"/>
    <x v="1"/>
    <x v="4"/>
    <x v="3"/>
    <x v="2"/>
    <x v="7"/>
    <x v="4"/>
    <x v="4"/>
    <x v="1"/>
    <x v="2"/>
    <x v="2"/>
    <x v="0"/>
  </r>
  <r>
    <s v="September 2007"/>
    <n v="52"/>
    <x v="0"/>
    <x v="23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September 2007"/>
    <n v="52"/>
    <x v="0"/>
    <x v="24"/>
    <x v="0"/>
    <x v="0"/>
    <x v="2"/>
    <x v="0"/>
    <x v="0"/>
    <x v="0"/>
    <x v="0"/>
    <x v="1"/>
    <x v="4"/>
    <x v="3"/>
    <x v="2"/>
    <x v="9"/>
    <x v="14"/>
    <x v="4"/>
    <x v="1"/>
    <x v="2"/>
    <x v="2"/>
    <x v="0"/>
  </r>
  <r>
    <s v="September 2007"/>
    <n v="52"/>
    <x v="1"/>
    <x v="0"/>
    <x v="0"/>
    <x v="0"/>
    <x v="2"/>
    <x v="0"/>
    <x v="0"/>
    <x v="0"/>
    <x v="0"/>
    <x v="0"/>
    <x v="0"/>
    <x v="0"/>
    <x v="12"/>
    <x v="1"/>
    <x v="1"/>
    <x v="2"/>
    <x v="0"/>
    <x v="0"/>
    <x v="0"/>
    <x v="0"/>
  </r>
  <r>
    <s v="September 2007"/>
    <n v="52"/>
    <x v="1"/>
    <x v="1"/>
    <x v="0"/>
    <x v="0"/>
    <x v="1"/>
    <x v="0"/>
    <x v="0"/>
    <x v="0"/>
    <x v="0"/>
    <x v="0"/>
    <x v="0"/>
    <x v="0"/>
    <x v="12"/>
    <x v="0"/>
    <x v="1"/>
    <x v="1"/>
    <x v="0"/>
    <x v="0"/>
    <x v="0"/>
    <x v="0"/>
  </r>
  <r>
    <s v="September 2007"/>
    <n v="52"/>
    <x v="1"/>
    <x v="2"/>
    <x v="0"/>
    <x v="0"/>
    <x v="4"/>
    <x v="0"/>
    <x v="0"/>
    <x v="0"/>
    <x v="0"/>
    <x v="0"/>
    <x v="0"/>
    <x v="0"/>
    <x v="12"/>
    <x v="0"/>
    <x v="0"/>
    <x v="1"/>
    <x v="0"/>
    <x v="0"/>
    <x v="0"/>
    <x v="0"/>
  </r>
  <r>
    <s v="September 2007"/>
    <n v="52"/>
    <x v="1"/>
    <x v="3"/>
    <x v="0"/>
    <x v="0"/>
    <x v="4"/>
    <x v="0"/>
    <x v="0"/>
    <x v="0"/>
    <x v="0"/>
    <x v="0"/>
    <x v="0"/>
    <x v="0"/>
    <x v="12"/>
    <x v="0"/>
    <x v="0"/>
    <x v="1"/>
    <x v="0"/>
    <x v="0"/>
    <x v="0"/>
    <x v="0"/>
  </r>
  <r>
    <s v="September 2007"/>
    <n v="52"/>
    <x v="1"/>
    <x v="4"/>
    <x v="0"/>
    <x v="0"/>
    <x v="2"/>
    <x v="0"/>
    <x v="0"/>
    <x v="0"/>
    <x v="0"/>
    <x v="0"/>
    <x v="0"/>
    <x v="0"/>
    <x v="12"/>
    <x v="0"/>
    <x v="1"/>
    <x v="0"/>
    <x v="0"/>
    <x v="0"/>
    <x v="0"/>
    <x v="0"/>
  </r>
  <r>
    <s v="September 2007"/>
    <n v="52"/>
    <x v="1"/>
    <x v="5"/>
    <x v="0"/>
    <x v="0"/>
    <x v="4"/>
    <x v="0"/>
    <x v="0"/>
    <x v="0"/>
    <x v="0"/>
    <x v="0"/>
    <x v="0"/>
    <x v="0"/>
    <x v="12"/>
    <x v="0"/>
    <x v="0"/>
    <x v="2"/>
    <x v="0"/>
    <x v="0"/>
    <x v="0"/>
    <x v="0"/>
  </r>
  <r>
    <s v="September 2007"/>
    <n v="52"/>
    <x v="1"/>
    <x v="6"/>
    <x v="0"/>
    <x v="0"/>
    <x v="4"/>
    <x v="0"/>
    <x v="0"/>
    <x v="0"/>
    <x v="0"/>
    <x v="0"/>
    <x v="0"/>
    <x v="0"/>
    <x v="12"/>
    <x v="0"/>
    <x v="0"/>
    <x v="9"/>
    <x v="0"/>
    <x v="0"/>
    <x v="0"/>
    <x v="0"/>
  </r>
  <r>
    <s v="September 2007"/>
    <n v="52"/>
    <x v="1"/>
    <x v="7"/>
    <x v="0"/>
    <x v="0"/>
    <x v="4"/>
    <x v="0"/>
    <x v="0"/>
    <x v="0"/>
    <x v="0"/>
    <x v="0"/>
    <x v="1"/>
    <x v="2"/>
    <x v="8"/>
    <x v="1"/>
    <x v="1"/>
    <x v="2"/>
    <x v="0"/>
    <x v="0"/>
    <x v="0"/>
    <x v="0"/>
  </r>
  <r>
    <s v="September 2007"/>
    <n v="52"/>
    <x v="1"/>
    <x v="8"/>
    <x v="0"/>
    <x v="0"/>
    <x v="2"/>
    <x v="0"/>
    <x v="0"/>
    <x v="0"/>
    <x v="0"/>
    <x v="0"/>
    <x v="1"/>
    <x v="2"/>
    <x v="8"/>
    <x v="0"/>
    <x v="0"/>
    <x v="0"/>
    <x v="0"/>
    <x v="0"/>
    <x v="0"/>
    <x v="0"/>
  </r>
  <r>
    <s v="September 2007"/>
    <n v="52"/>
    <x v="1"/>
    <x v="9"/>
    <x v="0"/>
    <x v="0"/>
    <x v="0"/>
    <x v="0"/>
    <x v="0"/>
    <x v="0"/>
    <x v="0"/>
    <x v="0"/>
    <x v="1"/>
    <x v="2"/>
    <x v="8"/>
    <x v="0"/>
    <x v="0"/>
    <x v="2"/>
    <x v="0"/>
    <x v="0"/>
    <x v="0"/>
    <x v="0"/>
  </r>
  <r>
    <s v="September 2007"/>
    <n v="52"/>
    <x v="1"/>
    <x v="10"/>
    <x v="0"/>
    <x v="0"/>
    <x v="3"/>
    <x v="0"/>
    <x v="0"/>
    <x v="0"/>
    <x v="0"/>
    <x v="0"/>
    <x v="1"/>
    <x v="2"/>
    <x v="8"/>
    <x v="0"/>
    <x v="1"/>
    <x v="3"/>
    <x v="0"/>
    <x v="0"/>
    <x v="0"/>
    <x v="0"/>
  </r>
  <r>
    <s v="September 2007"/>
    <n v="52"/>
    <x v="1"/>
    <x v="11"/>
    <x v="0"/>
    <x v="0"/>
    <x v="1"/>
    <x v="0"/>
    <x v="0"/>
    <x v="0"/>
    <x v="0"/>
    <x v="0"/>
    <x v="1"/>
    <x v="2"/>
    <x v="8"/>
    <x v="0"/>
    <x v="1"/>
    <x v="3"/>
    <x v="0"/>
    <x v="0"/>
    <x v="0"/>
    <x v="0"/>
  </r>
  <r>
    <s v="September 2007"/>
    <n v="52"/>
    <x v="1"/>
    <x v="12"/>
    <x v="0"/>
    <x v="0"/>
    <x v="4"/>
    <x v="0"/>
    <x v="0"/>
    <x v="0"/>
    <x v="0"/>
    <x v="0"/>
    <x v="2"/>
    <x v="1"/>
    <x v="8"/>
    <x v="1"/>
    <x v="1"/>
    <x v="2"/>
    <x v="0"/>
    <x v="1"/>
    <x v="4"/>
    <x v="0"/>
  </r>
  <r>
    <s v="September 2007"/>
    <n v="52"/>
    <x v="1"/>
    <x v="13"/>
    <x v="0"/>
    <x v="0"/>
    <x v="2"/>
    <x v="0"/>
    <x v="0"/>
    <x v="0"/>
    <x v="0"/>
    <x v="0"/>
    <x v="2"/>
    <x v="1"/>
    <x v="8"/>
    <x v="0"/>
    <x v="0"/>
    <x v="2"/>
    <x v="0"/>
    <x v="1"/>
    <x v="4"/>
    <x v="0"/>
  </r>
  <r>
    <s v="September 2007"/>
    <n v="52"/>
    <x v="1"/>
    <x v="14"/>
    <x v="0"/>
    <x v="0"/>
    <x v="1"/>
    <x v="0"/>
    <x v="0"/>
    <x v="0"/>
    <x v="0"/>
    <x v="0"/>
    <x v="2"/>
    <x v="1"/>
    <x v="8"/>
    <x v="0"/>
    <x v="0"/>
    <x v="0"/>
    <x v="0"/>
    <x v="1"/>
    <x v="4"/>
    <x v="0"/>
  </r>
  <r>
    <s v="September 2007"/>
    <n v="52"/>
    <x v="1"/>
    <x v="15"/>
    <x v="0"/>
    <x v="0"/>
    <x v="4"/>
    <x v="0"/>
    <x v="0"/>
    <x v="0"/>
    <x v="0"/>
    <x v="0"/>
    <x v="2"/>
    <x v="1"/>
    <x v="8"/>
    <x v="0"/>
    <x v="1"/>
    <x v="3"/>
    <x v="0"/>
    <x v="1"/>
    <x v="4"/>
    <x v="0"/>
  </r>
  <r>
    <s v="September 2007"/>
    <n v="52"/>
    <x v="1"/>
    <x v="16"/>
    <x v="0"/>
    <x v="0"/>
    <x v="3"/>
    <x v="0"/>
    <x v="0"/>
    <x v="0"/>
    <x v="0"/>
    <x v="0"/>
    <x v="2"/>
    <x v="1"/>
    <x v="8"/>
    <x v="0"/>
    <x v="0"/>
    <x v="2"/>
    <x v="0"/>
    <x v="1"/>
    <x v="4"/>
    <x v="0"/>
  </r>
  <r>
    <s v="September 2007"/>
    <n v="52"/>
    <x v="1"/>
    <x v="17"/>
    <x v="0"/>
    <x v="0"/>
    <x v="1"/>
    <x v="0"/>
    <x v="0"/>
    <x v="0"/>
    <x v="0"/>
    <x v="0"/>
    <x v="3"/>
    <x v="0"/>
    <x v="12"/>
    <x v="1"/>
    <x v="1"/>
    <x v="2"/>
    <x v="0"/>
    <x v="0"/>
    <x v="5"/>
    <x v="0"/>
  </r>
  <r>
    <s v="September 2007"/>
    <n v="52"/>
    <x v="1"/>
    <x v="18"/>
    <x v="0"/>
    <x v="0"/>
    <x v="0"/>
    <x v="0"/>
    <x v="0"/>
    <x v="0"/>
    <x v="0"/>
    <x v="0"/>
    <x v="3"/>
    <x v="0"/>
    <x v="12"/>
    <x v="0"/>
    <x v="0"/>
    <x v="0"/>
    <x v="0"/>
    <x v="0"/>
    <x v="5"/>
    <x v="0"/>
  </r>
  <r>
    <s v="September 2007"/>
    <n v="52"/>
    <x v="1"/>
    <x v="19"/>
    <x v="0"/>
    <x v="0"/>
    <x v="2"/>
    <x v="0"/>
    <x v="0"/>
    <x v="0"/>
    <x v="0"/>
    <x v="0"/>
    <x v="3"/>
    <x v="0"/>
    <x v="12"/>
    <x v="0"/>
    <x v="0"/>
    <x v="0"/>
    <x v="0"/>
    <x v="0"/>
    <x v="5"/>
    <x v="0"/>
  </r>
  <r>
    <s v="September 2007"/>
    <n v="52"/>
    <x v="1"/>
    <x v="20"/>
    <x v="0"/>
    <x v="0"/>
    <x v="1"/>
    <x v="0"/>
    <x v="0"/>
    <x v="0"/>
    <x v="0"/>
    <x v="0"/>
    <x v="3"/>
    <x v="0"/>
    <x v="12"/>
    <x v="0"/>
    <x v="1"/>
    <x v="0"/>
    <x v="0"/>
    <x v="0"/>
    <x v="5"/>
    <x v="0"/>
  </r>
  <r>
    <s v="September 2007"/>
    <n v="52"/>
    <x v="1"/>
    <x v="21"/>
    <x v="0"/>
    <x v="0"/>
    <x v="1"/>
    <x v="0"/>
    <x v="0"/>
    <x v="0"/>
    <x v="0"/>
    <x v="0"/>
    <x v="3"/>
    <x v="0"/>
    <x v="12"/>
    <x v="0"/>
    <x v="0"/>
    <x v="2"/>
    <x v="0"/>
    <x v="0"/>
    <x v="5"/>
    <x v="0"/>
  </r>
  <r>
    <s v="September 2007"/>
    <n v="52"/>
    <x v="1"/>
    <x v="22"/>
    <x v="0"/>
    <x v="0"/>
    <x v="2"/>
    <x v="0"/>
    <x v="0"/>
    <x v="0"/>
    <x v="0"/>
    <x v="0"/>
    <x v="3"/>
    <x v="0"/>
    <x v="12"/>
    <x v="0"/>
    <x v="1"/>
    <x v="3"/>
    <x v="0"/>
    <x v="0"/>
    <x v="5"/>
    <x v="0"/>
  </r>
  <r>
    <s v="September 2007"/>
    <n v="52"/>
    <x v="2"/>
    <x v="0"/>
    <x v="0"/>
    <x v="0"/>
    <x v="3"/>
    <x v="0"/>
    <x v="0"/>
    <x v="0"/>
    <x v="0"/>
    <x v="1"/>
    <x v="4"/>
    <x v="3"/>
    <x v="2"/>
    <x v="10"/>
    <x v="13"/>
    <x v="4"/>
    <x v="1"/>
    <x v="2"/>
    <x v="2"/>
    <x v="0"/>
  </r>
  <r>
    <s v="September 2007"/>
    <n v="52"/>
    <x v="2"/>
    <x v="1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September 2007"/>
    <n v="52"/>
    <x v="2"/>
    <x v="2"/>
    <x v="0"/>
    <x v="0"/>
    <x v="4"/>
    <x v="0"/>
    <x v="0"/>
    <x v="0"/>
    <x v="0"/>
    <x v="1"/>
    <x v="4"/>
    <x v="3"/>
    <x v="2"/>
    <x v="8"/>
    <x v="11"/>
    <x v="4"/>
    <x v="0"/>
    <x v="2"/>
    <x v="2"/>
    <x v="0"/>
  </r>
  <r>
    <s v="September 2007"/>
    <n v="52"/>
    <x v="2"/>
    <x v="3"/>
    <x v="0"/>
    <x v="0"/>
    <x v="4"/>
    <x v="0"/>
    <x v="0"/>
    <x v="0"/>
    <x v="0"/>
    <x v="1"/>
    <x v="4"/>
    <x v="3"/>
    <x v="2"/>
    <x v="7"/>
    <x v="4"/>
    <x v="4"/>
    <x v="3"/>
    <x v="2"/>
    <x v="2"/>
    <x v="0"/>
  </r>
  <r>
    <s v="September 2007"/>
    <n v="52"/>
    <x v="2"/>
    <x v="4"/>
    <x v="0"/>
    <x v="0"/>
    <x v="3"/>
    <x v="0"/>
    <x v="0"/>
    <x v="0"/>
    <x v="0"/>
    <x v="1"/>
    <x v="4"/>
    <x v="3"/>
    <x v="2"/>
    <x v="4"/>
    <x v="12"/>
    <x v="4"/>
    <x v="0"/>
    <x v="2"/>
    <x v="2"/>
    <x v="0"/>
  </r>
  <r>
    <s v="September 2007"/>
    <n v="52"/>
    <x v="2"/>
    <x v="5"/>
    <x v="0"/>
    <x v="0"/>
    <x v="1"/>
    <x v="0"/>
    <x v="0"/>
    <x v="0"/>
    <x v="0"/>
    <x v="1"/>
    <x v="4"/>
    <x v="3"/>
    <x v="2"/>
    <x v="8"/>
    <x v="5"/>
    <x v="4"/>
    <x v="3"/>
    <x v="2"/>
    <x v="2"/>
    <x v="0"/>
  </r>
  <r>
    <s v="September 2007"/>
    <n v="52"/>
    <x v="2"/>
    <x v="6"/>
    <x v="0"/>
    <x v="0"/>
    <x v="0"/>
    <x v="0"/>
    <x v="0"/>
    <x v="0"/>
    <x v="0"/>
    <x v="1"/>
    <x v="4"/>
    <x v="3"/>
    <x v="2"/>
    <x v="9"/>
    <x v="14"/>
    <x v="4"/>
    <x v="3"/>
    <x v="2"/>
    <x v="2"/>
    <x v="0"/>
  </r>
  <r>
    <s v="September 2007"/>
    <n v="52"/>
    <x v="2"/>
    <x v="7"/>
    <x v="0"/>
    <x v="0"/>
    <x v="0"/>
    <x v="0"/>
    <x v="0"/>
    <x v="0"/>
    <x v="0"/>
    <x v="1"/>
    <x v="4"/>
    <x v="3"/>
    <x v="2"/>
    <x v="7"/>
    <x v="4"/>
    <x v="4"/>
    <x v="1"/>
    <x v="2"/>
    <x v="2"/>
    <x v="0"/>
  </r>
  <r>
    <s v="September 2007"/>
    <n v="52"/>
    <x v="2"/>
    <x v="8"/>
    <x v="0"/>
    <x v="0"/>
    <x v="1"/>
    <x v="0"/>
    <x v="0"/>
    <x v="0"/>
    <x v="0"/>
    <x v="1"/>
    <x v="4"/>
    <x v="3"/>
    <x v="2"/>
    <x v="9"/>
    <x v="14"/>
    <x v="4"/>
    <x v="3"/>
    <x v="2"/>
    <x v="2"/>
    <x v="0"/>
  </r>
  <r>
    <s v="September 2007"/>
    <n v="52"/>
    <x v="2"/>
    <x v="9"/>
    <x v="0"/>
    <x v="0"/>
    <x v="2"/>
    <x v="0"/>
    <x v="0"/>
    <x v="0"/>
    <x v="0"/>
    <x v="1"/>
    <x v="4"/>
    <x v="3"/>
    <x v="2"/>
    <x v="4"/>
    <x v="10"/>
    <x v="4"/>
    <x v="0"/>
    <x v="2"/>
    <x v="2"/>
    <x v="0"/>
  </r>
  <r>
    <s v="September 2007"/>
    <n v="52"/>
    <x v="2"/>
    <x v="10"/>
    <x v="0"/>
    <x v="0"/>
    <x v="4"/>
    <x v="0"/>
    <x v="0"/>
    <x v="0"/>
    <x v="0"/>
    <x v="1"/>
    <x v="4"/>
    <x v="3"/>
    <x v="2"/>
    <x v="10"/>
    <x v="13"/>
    <x v="4"/>
    <x v="1"/>
    <x v="2"/>
    <x v="2"/>
    <x v="0"/>
  </r>
  <r>
    <s v="September 2007"/>
    <n v="52"/>
    <x v="2"/>
    <x v="11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September 2007"/>
    <n v="52"/>
    <x v="2"/>
    <x v="12"/>
    <x v="0"/>
    <x v="0"/>
    <x v="3"/>
    <x v="0"/>
    <x v="0"/>
    <x v="0"/>
    <x v="0"/>
    <x v="1"/>
    <x v="4"/>
    <x v="3"/>
    <x v="2"/>
    <x v="9"/>
    <x v="14"/>
    <x v="4"/>
    <x v="0"/>
    <x v="2"/>
    <x v="2"/>
    <x v="0"/>
  </r>
  <r>
    <s v="September 2007"/>
    <n v="52"/>
    <x v="2"/>
    <x v="13"/>
    <x v="0"/>
    <x v="0"/>
    <x v="1"/>
    <x v="0"/>
    <x v="0"/>
    <x v="0"/>
    <x v="0"/>
    <x v="1"/>
    <x v="4"/>
    <x v="3"/>
    <x v="2"/>
    <x v="6"/>
    <x v="4"/>
    <x v="4"/>
    <x v="1"/>
    <x v="2"/>
    <x v="2"/>
    <x v="0"/>
  </r>
  <r>
    <s v="September 2007"/>
    <n v="52"/>
    <x v="2"/>
    <x v="14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September 2007"/>
    <n v="52"/>
    <x v="2"/>
    <x v="15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September 2007"/>
    <n v="52"/>
    <x v="2"/>
    <x v="16"/>
    <x v="0"/>
    <x v="0"/>
    <x v="4"/>
    <x v="0"/>
    <x v="0"/>
    <x v="0"/>
    <x v="0"/>
    <x v="1"/>
    <x v="4"/>
    <x v="3"/>
    <x v="2"/>
    <x v="4"/>
    <x v="8"/>
    <x v="4"/>
    <x v="0"/>
    <x v="2"/>
    <x v="2"/>
    <x v="0"/>
  </r>
  <r>
    <s v="September 2007"/>
    <n v="52"/>
    <x v="2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September 2007"/>
    <n v="52"/>
    <x v="2"/>
    <x v="18"/>
    <x v="0"/>
    <x v="0"/>
    <x v="0"/>
    <x v="0"/>
    <x v="0"/>
    <x v="0"/>
    <x v="0"/>
    <x v="1"/>
    <x v="4"/>
    <x v="3"/>
    <x v="2"/>
    <x v="8"/>
    <x v="5"/>
    <x v="4"/>
    <x v="3"/>
    <x v="2"/>
    <x v="2"/>
    <x v="0"/>
  </r>
  <r>
    <s v="September 2007"/>
    <n v="52"/>
    <x v="2"/>
    <x v="19"/>
    <x v="0"/>
    <x v="0"/>
    <x v="2"/>
    <x v="0"/>
    <x v="0"/>
    <x v="0"/>
    <x v="0"/>
    <x v="1"/>
    <x v="4"/>
    <x v="3"/>
    <x v="2"/>
    <x v="11"/>
    <x v="4"/>
    <x v="4"/>
    <x v="3"/>
    <x v="2"/>
    <x v="2"/>
    <x v="0"/>
  </r>
  <r>
    <s v="September 2007"/>
    <n v="52"/>
    <x v="2"/>
    <x v="20"/>
    <x v="0"/>
    <x v="0"/>
    <x v="2"/>
    <x v="0"/>
    <x v="0"/>
    <x v="0"/>
    <x v="0"/>
    <x v="1"/>
    <x v="4"/>
    <x v="3"/>
    <x v="2"/>
    <x v="7"/>
    <x v="4"/>
    <x v="4"/>
    <x v="3"/>
    <x v="2"/>
    <x v="2"/>
    <x v="0"/>
  </r>
  <r>
    <s v="September 2007"/>
    <n v="52"/>
    <x v="2"/>
    <x v="21"/>
    <x v="0"/>
    <x v="0"/>
    <x v="2"/>
    <x v="0"/>
    <x v="0"/>
    <x v="0"/>
    <x v="0"/>
    <x v="1"/>
    <x v="4"/>
    <x v="3"/>
    <x v="2"/>
    <x v="11"/>
    <x v="4"/>
    <x v="4"/>
    <x v="0"/>
    <x v="2"/>
    <x v="2"/>
    <x v="0"/>
  </r>
  <r>
    <s v="September 2007"/>
    <n v="52"/>
    <x v="2"/>
    <x v="22"/>
    <x v="0"/>
    <x v="0"/>
    <x v="0"/>
    <x v="0"/>
    <x v="0"/>
    <x v="0"/>
    <x v="0"/>
    <x v="1"/>
    <x v="4"/>
    <x v="3"/>
    <x v="2"/>
    <x v="6"/>
    <x v="4"/>
    <x v="4"/>
    <x v="3"/>
    <x v="2"/>
    <x v="2"/>
    <x v="0"/>
  </r>
  <r>
    <s v="September 2007"/>
    <n v="52"/>
    <x v="2"/>
    <x v="23"/>
    <x v="0"/>
    <x v="0"/>
    <x v="1"/>
    <x v="0"/>
    <x v="0"/>
    <x v="0"/>
    <x v="0"/>
    <x v="1"/>
    <x v="4"/>
    <x v="3"/>
    <x v="2"/>
    <x v="5"/>
    <x v="3"/>
    <x v="4"/>
    <x v="1"/>
    <x v="2"/>
    <x v="2"/>
    <x v="0"/>
  </r>
  <r>
    <s v="September 2007"/>
    <n v="52"/>
    <x v="2"/>
    <x v="24"/>
    <x v="0"/>
    <x v="0"/>
    <x v="0"/>
    <x v="0"/>
    <x v="0"/>
    <x v="0"/>
    <x v="0"/>
    <x v="1"/>
    <x v="4"/>
    <x v="3"/>
    <x v="2"/>
    <x v="10"/>
    <x v="7"/>
    <x v="4"/>
    <x v="0"/>
    <x v="2"/>
    <x v="2"/>
    <x v="0"/>
  </r>
  <r>
    <s v="September 2007"/>
    <n v="52"/>
    <x v="3"/>
    <x v="0"/>
    <x v="0"/>
    <x v="0"/>
    <x v="2"/>
    <x v="0"/>
    <x v="0"/>
    <x v="0"/>
    <x v="0"/>
    <x v="2"/>
    <x v="0"/>
    <x v="3"/>
    <x v="3"/>
    <x v="12"/>
    <x v="15"/>
    <x v="6"/>
    <x v="0"/>
    <x v="2"/>
    <x v="2"/>
    <x v="0"/>
  </r>
  <r>
    <s v="September 2007"/>
    <n v="52"/>
    <x v="3"/>
    <x v="1"/>
    <x v="0"/>
    <x v="0"/>
    <x v="2"/>
    <x v="0"/>
    <x v="0"/>
    <x v="0"/>
    <x v="0"/>
    <x v="2"/>
    <x v="0"/>
    <x v="3"/>
    <x v="3"/>
    <x v="14"/>
    <x v="17"/>
    <x v="6"/>
    <x v="0"/>
    <x v="2"/>
    <x v="2"/>
    <x v="0"/>
  </r>
  <r>
    <s v="September 2007"/>
    <n v="52"/>
    <x v="3"/>
    <x v="2"/>
    <x v="0"/>
    <x v="0"/>
    <x v="0"/>
    <x v="0"/>
    <x v="0"/>
    <x v="0"/>
    <x v="0"/>
    <x v="2"/>
    <x v="0"/>
    <x v="3"/>
    <x v="3"/>
    <x v="12"/>
    <x v="16"/>
    <x v="6"/>
    <x v="0"/>
    <x v="2"/>
    <x v="2"/>
    <x v="0"/>
  </r>
  <r>
    <s v="September 2007"/>
    <n v="52"/>
    <x v="3"/>
    <x v="3"/>
    <x v="0"/>
    <x v="0"/>
    <x v="3"/>
    <x v="0"/>
    <x v="0"/>
    <x v="0"/>
    <x v="0"/>
    <x v="2"/>
    <x v="0"/>
    <x v="3"/>
    <x v="3"/>
    <x v="13"/>
    <x v="21"/>
    <x v="6"/>
    <x v="0"/>
    <x v="2"/>
    <x v="2"/>
    <x v="0"/>
  </r>
  <r>
    <s v="September 2007"/>
    <n v="52"/>
    <x v="3"/>
    <x v="4"/>
    <x v="0"/>
    <x v="0"/>
    <x v="1"/>
    <x v="0"/>
    <x v="0"/>
    <x v="0"/>
    <x v="0"/>
    <x v="2"/>
    <x v="0"/>
    <x v="3"/>
    <x v="3"/>
    <x v="13"/>
    <x v="21"/>
    <x v="6"/>
    <x v="0"/>
    <x v="2"/>
    <x v="2"/>
    <x v="0"/>
  </r>
  <r>
    <s v="September 2007"/>
    <n v="52"/>
    <x v="3"/>
    <x v="5"/>
    <x v="0"/>
    <x v="0"/>
    <x v="0"/>
    <x v="0"/>
    <x v="0"/>
    <x v="0"/>
    <x v="0"/>
    <x v="2"/>
    <x v="0"/>
    <x v="3"/>
    <x v="3"/>
    <x v="14"/>
    <x v="17"/>
    <x v="6"/>
    <x v="0"/>
    <x v="2"/>
    <x v="2"/>
    <x v="0"/>
  </r>
  <r>
    <s v="September 2007"/>
    <n v="52"/>
    <x v="3"/>
    <x v="6"/>
    <x v="0"/>
    <x v="0"/>
    <x v="3"/>
    <x v="0"/>
    <x v="0"/>
    <x v="0"/>
    <x v="0"/>
    <x v="2"/>
    <x v="1"/>
    <x v="3"/>
    <x v="6"/>
    <x v="12"/>
    <x v="19"/>
    <x v="7"/>
    <x v="0"/>
    <x v="2"/>
    <x v="2"/>
    <x v="0"/>
  </r>
  <r>
    <s v="September 2007"/>
    <n v="52"/>
    <x v="3"/>
    <x v="7"/>
    <x v="0"/>
    <x v="0"/>
    <x v="4"/>
    <x v="0"/>
    <x v="0"/>
    <x v="0"/>
    <x v="0"/>
    <x v="2"/>
    <x v="1"/>
    <x v="3"/>
    <x v="6"/>
    <x v="12"/>
    <x v="21"/>
    <x v="7"/>
    <x v="0"/>
    <x v="2"/>
    <x v="2"/>
    <x v="0"/>
  </r>
  <r>
    <s v="September 2007"/>
    <n v="52"/>
    <x v="3"/>
    <x v="8"/>
    <x v="0"/>
    <x v="0"/>
    <x v="0"/>
    <x v="0"/>
    <x v="0"/>
    <x v="0"/>
    <x v="0"/>
    <x v="2"/>
    <x v="1"/>
    <x v="3"/>
    <x v="6"/>
    <x v="12"/>
    <x v="17"/>
    <x v="7"/>
    <x v="0"/>
    <x v="2"/>
    <x v="2"/>
    <x v="0"/>
  </r>
  <r>
    <s v="September 2007"/>
    <n v="52"/>
    <x v="3"/>
    <x v="9"/>
    <x v="0"/>
    <x v="0"/>
    <x v="1"/>
    <x v="0"/>
    <x v="0"/>
    <x v="0"/>
    <x v="0"/>
    <x v="2"/>
    <x v="1"/>
    <x v="3"/>
    <x v="6"/>
    <x v="12"/>
    <x v="20"/>
    <x v="7"/>
    <x v="0"/>
    <x v="2"/>
    <x v="2"/>
    <x v="0"/>
  </r>
  <r>
    <s v="September 2007"/>
    <n v="52"/>
    <x v="3"/>
    <x v="10"/>
    <x v="0"/>
    <x v="0"/>
    <x v="4"/>
    <x v="0"/>
    <x v="0"/>
    <x v="0"/>
    <x v="0"/>
    <x v="2"/>
    <x v="1"/>
    <x v="3"/>
    <x v="6"/>
    <x v="12"/>
    <x v="16"/>
    <x v="7"/>
    <x v="0"/>
    <x v="2"/>
    <x v="2"/>
    <x v="0"/>
  </r>
  <r>
    <s v="September 2007"/>
    <n v="52"/>
    <x v="3"/>
    <x v="11"/>
    <x v="0"/>
    <x v="0"/>
    <x v="3"/>
    <x v="0"/>
    <x v="0"/>
    <x v="0"/>
    <x v="0"/>
    <x v="2"/>
    <x v="1"/>
    <x v="3"/>
    <x v="6"/>
    <x v="12"/>
    <x v="16"/>
    <x v="7"/>
    <x v="0"/>
    <x v="2"/>
    <x v="2"/>
    <x v="0"/>
  </r>
  <r>
    <s v="September 2007"/>
    <n v="52"/>
    <x v="3"/>
    <x v="12"/>
    <x v="0"/>
    <x v="0"/>
    <x v="1"/>
    <x v="0"/>
    <x v="0"/>
    <x v="0"/>
    <x v="0"/>
    <x v="2"/>
    <x v="2"/>
    <x v="3"/>
    <x v="4"/>
    <x v="12"/>
    <x v="15"/>
    <x v="6"/>
    <x v="0"/>
    <x v="2"/>
    <x v="2"/>
    <x v="0"/>
  </r>
  <r>
    <s v="September 2007"/>
    <n v="52"/>
    <x v="3"/>
    <x v="13"/>
    <x v="0"/>
    <x v="0"/>
    <x v="2"/>
    <x v="0"/>
    <x v="0"/>
    <x v="0"/>
    <x v="0"/>
    <x v="2"/>
    <x v="2"/>
    <x v="3"/>
    <x v="4"/>
    <x v="13"/>
    <x v="21"/>
    <x v="6"/>
    <x v="0"/>
    <x v="2"/>
    <x v="2"/>
    <x v="0"/>
  </r>
  <r>
    <s v="September 2007"/>
    <n v="52"/>
    <x v="3"/>
    <x v="14"/>
    <x v="0"/>
    <x v="0"/>
    <x v="5"/>
    <x v="0"/>
    <x v="0"/>
    <x v="0"/>
    <x v="0"/>
    <x v="2"/>
    <x v="2"/>
    <x v="3"/>
    <x v="4"/>
    <x v="15"/>
    <x v="22"/>
    <x v="6"/>
    <x v="0"/>
    <x v="2"/>
    <x v="2"/>
    <x v="0"/>
  </r>
  <r>
    <s v="September 2007"/>
    <n v="52"/>
    <x v="3"/>
    <x v="15"/>
    <x v="0"/>
    <x v="0"/>
    <x v="3"/>
    <x v="0"/>
    <x v="0"/>
    <x v="0"/>
    <x v="0"/>
    <x v="2"/>
    <x v="2"/>
    <x v="3"/>
    <x v="4"/>
    <x v="12"/>
    <x v="21"/>
    <x v="6"/>
    <x v="0"/>
    <x v="2"/>
    <x v="2"/>
    <x v="0"/>
  </r>
  <r>
    <s v="September 2007"/>
    <n v="52"/>
    <x v="3"/>
    <x v="16"/>
    <x v="0"/>
    <x v="0"/>
    <x v="2"/>
    <x v="0"/>
    <x v="0"/>
    <x v="0"/>
    <x v="0"/>
    <x v="2"/>
    <x v="2"/>
    <x v="3"/>
    <x v="4"/>
    <x v="12"/>
    <x v="20"/>
    <x v="6"/>
    <x v="0"/>
    <x v="2"/>
    <x v="2"/>
    <x v="0"/>
  </r>
  <r>
    <s v="September 2007"/>
    <n v="52"/>
    <x v="3"/>
    <x v="17"/>
    <x v="0"/>
    <x v="0"/>
    <x v="4"/>
    <x v="0"/>
    <x v="0"/>
    <x v="0"/>
    <x v="0"/>
    <x v="2"/>
    <x v="2"/>
    <x v="3"/>
    <x v="4"/>
    <x v="13"/>
    <x v="21"/>
    <x v="6"/>
    <x v="0"/>
    <x v="2"/>
    <x v="2"/>
    <x v="0"/>
  </r>
  <r>
    <s v="September 2007"/>
    <n v="52"/>
    <x v="3"/>
    <x v="18"/>
    <x v="0"/>
    <x v="0"/>
    <x v="0"/>
    <x v="0"/>
    <x v="0"/>
    <x v="0"/>
    <x v="0"/>
    <x v="2"/>
    <x v="2"/>
    <x v="3"/>
    <x v="4"/>
    <x v="12"/>
    <x v="15"/>
    <x v="6"/>
    <x v="0"/>
    <x v="2"/>
    <x v="2"/>
    <x v="0"/>
  </r>
  <r>
    <s v="September 2007"/>
    <n v="52"/>
    <x v="3"/>
    <x v="19"/>
    <x v="0"/>
    <x v="0"/>
    <x v="1"/>
    <x v="0"/>
    <x v="0"/>
    <x v="0"/>
    <x v="0"/>
    <x v="2"/>
    <x v="3"/>
    <x v="3"/>
    <x v="5"/>
    <x v="12"/>
    <x v="15"/>
    <x v="6"/>
    <x v="0"/>
    <x v="2"/>
    <x v="2"/>
    <x v="0"/>
  </r>
  <r>
    <s v="September 2007"/>
    <n v="52"/>
    <x v="3"/>
    <x v="20"/>
    <x v="0"/>
    <x v="0"/>
    <x v="0"/>
    <x v="0"/>
    <x v="0"/>
    <x v="0"/>
    <x v="0"/>
    <x v="2"/>
    <x v="3"/>
    <x v="3"/>
    <x v="5"/>
    <x v="14"/>
    <x v="17"/>
    <x v="6"/>
    <x v="0"/>
    <x v="2"/>
    <x v="2"/>
    <x v="0"/>
  </r>
  <r>
    <s v="September 2007"/>
    <n v="52"/>
    <x v="3"/>
    <x v="21"/>
    <x v="0"/>
    <x v="0"/>
    <x v="4"/>
    <x v="0"/>
    <x v="0"/>
    <x v="0"/>
    <x v="0"/>
    <x v="2"/>
    <x v="3"/>
    <x v="3"/>
    <x v="5"/>
    <x v="12"/>
    <x v="18"/>
    <x v="6"/>
    <x v="0"/>
    <x v="2"/>
    <x v="2"/>
    <x v="0"/>
  </r>
  <r>
    <s v="September 2007"/>
    <n v="52"/>
    <x v="3"/>
    <x v="22"/>
    <x v="0"/>
    <x v="0"/>
    <x v="0"/>
    <x v="0"/>
    <x v="0"/>
    <x v="0"/>
    <x v="0"/>
    <x v="2"/>
    <x v="3"/>
    <x v="3"/>
    <x v="5"/>
    <x v="13"/>
    <x v="24"/>
    <x v="6"/>
    <x v="0"/>
    <x v="2"/>
    <x v="2"/>
    <x v="0"/>
  </r>
  <r>
    <s v="September 2007"/>
    <n v="52"/>
    <x v="3"/>
    <x v="23"/>
    <x v="0"/>
    <x v="0"/>
    <x v="4"/>
    <x v="0"/>
    <x v="0"/>
    <x v="0"/>
    <x v="0"/>
    <x v="2"/>
    <x v="3"/>
    <x v="3"/>
    <x v="5"/>
    <x v="12"/>
    <x v="16"/>
    <x v="6"/>
    <x v="0"/>
    <x v="2"/>
    <x v="2"/>
    <x v="0"/>
  </r>
  <r>
    <s v="September 2007"/>
    <n v="52"/>
    <x v="3"/>
    <x v="24"/>
    <x v="0"/>
    <x v="0"/>
    <x v="1"/>
    <x v="0"/>
    <x v="0"/>
    <x v="0"/>
    <x v="0"/>
    <x v="2"/>
    <x v="3"/>
    <x v="3"/>
    <x v="5"/>
    <x v="12"/>
    <x v="18"/>
    <x v="6"/>
    <x v="0"/>
    <x v="2"/>
    <x v="2"/>
    <x v="0"/>
  </r>
  <r>
    <s v="September 2007"/>
    <n v="52"/>
    <x v="3"/>
    <x v="25"/>
    <x v="0"/>
    <x v="0"/>
    <x v="3"/>
    <x v="0"/>
    <x v="0"/>
    <x v="0"/>
    <x v="0"/>
    <x v="2"/>
    <x v="3"/>
    <x v="3"/>
    <x v="5"/>
    <x v="13"/>
    <x v="20"/>
    <x v="6"/>
    <x v="0"/>
    <x v="2"/>
    <x v="2"/>
    <x v="0"/>
  </r>
  <r>
    <s v="September 2007"/>
    <n v="52"/>
    <x v="3"/>
    <x v="26"/>
    <x v="0"/>
    <x v="0"/>
    <x v="3"/>
    <x v="0"/>
    <x v="0"/>
    <x v="0"/>
    <x v="0"/>
    <x v="2"/>
    <x v="3"/>
    <x v="3"/>
    <x v="5"/>
    <x v="12"/>
    <x v="15"/>
    <x v="6"/>
    <x v="0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December 2007"/>
    <n v="53"/>
    <x v="0"/>
    <x v="0"/>
    <x v="0"/>
    <x v="0"/>
    <x v="1"/>
    <x v="0"/>
    <x v="0"/>
    <x v="0"/>
    <x v="0"/>
    <x v="1"/>
    <x v="4"/>
    <x v="3"/>
    <x v="2"/>
    <x v="8"/>
    <x v="11"/>
    <x v="5"/>
    <x v="0"/>
    <x v="2"/>
    <x v="2"/>
    <x v="0"/>
  </r>
  <r>
    <s v="December 2007"/>
    <n v="53"/>
    <x v="0"/>
    <x v="1"/>
    <x v="0"/>
    <x v="0"/>
    <x v="4"/>
    <x v="0"/>
    <x v="0"/>
    <x v="0"/>
    <x v="0"/>
    <x v="1"/>
    <x v="4"/>
    <x v="3"/>
    <x v="2"/>
    <x v="4"/>
    <x v="10"/>
    <x v="4"/>
    <x v="0"/>
    <x v="2"/>
    <x v="2"/>
    <x v="0"/>
  </r>
  <r>
    <s v="December 2007"/>
    <n v="53"/>
    <x v="0"/>
    <x v="2"/>
    <x v="0"/>
    <x v="0"/>
    <x v="4"/>
    <x v="0"/>
    <x v="0"/>
    <x v="0"/>
    <x v="0"/>
    <x v="1"/>
    <x v="4"/>
    <x v="3"/>
    <x v="2"/>
    <x v="8"/>
    <x v="5"/>
    <x v="4"/>
    <x v="3"/>
    <x v="2"/>
    <x v="2"/>
    <x v="0"/>
  </r>
  <r>
    <s v="December 2007"/>
    <n v="53"/>
    <x v="0"/>
    <x v="3"/>
    <x v="0"/>
    <x v="0"/>
    <x v="0"/>
    <x v="0"/>
    <x v="0"/>
    <x v="0"/>
    <x v="0"/>
    <x v="1"/>
    <x v="4"/>
    <x v="3"/>
    <x v="2"/>
    <x v="4"/>
    <x v="2"/>
    <x v="4"/>
    <x v="0"/>
    <x v="2"/>
    <x v="2"/>
    <x v="0"/>
  </r>
  <r>
    <s v="December 2007"/>
    <n v="53"/>
    <x v="0"/>
    <x v="4"/>
    <x v="0"/>
    <x v="0"/>
    <x v="2"/>
    <x v="0"/>
    <x v="0"/>
    <x v="0"/>
    <x v="0"/>
    <x v="1"/>
    <x v="4"/>
    <x v="3"/>
    <x v="2"/>
    <x v="10"/>
    <x v="13"/>
    <x v="4"/>
    <x v="3"/>
    <x v="2"/>
    <x v="2"/>
    <x v="0"/>
  </r>
  <r>
    <s v="December 2007"/>
    <n v="53"/>
    <x v="0"/>
    <x v="5"/>
    <x v="0"/>
    <x v="0"/>
    <x v="0"/>
    <x v="0"/>
    <x v="0"/>
    <x v="0"/>
    <x v="0"/>
    <x v="1"/>
    <x v="4"/>
    <x v="3"/>
    <x v="2"/>
    <x v="8"/>
    <x v="11"/>
    <x v="4"/>
    <x v="0"/>
    <x v="2"/>
    <x v="2"/>
    <x v="0"/>
  </r>
  <r>
    <s v="December 2007"/>
    <n v="53"/>
    <x v="0"/>
    <x v="6"/>
    <x v="0"/>
    <x v="0"/>
    <x v="0"/>
    <x v="0"/>
    <x v="0"/>
    <x v="0"/>
    <x v="0"/>
    <x v="1"/>
    <x v="4"/>
    <x v="3"/>
    <x v="2"/>
    <x v="6"/>
    <x v="4"/>
    <x v="4"/>
    <x v="1"/>
    <x v="2"/>
    <x v="2"/>
    <x v="0"/>
  </r>
  <r>
    <s v="December 2007"/>
    <n v="53"/>
    <x v="0"/>
    <x v="7"/>
    <x v="0"/>
    <x v="0"/>
    <x v="3"/>
    <x v="0"/>
    <x v="0"/>
    <x v="0"/>
    <x v="0"/>
    <x v="1"/>
    <x v="4"/>
    <x v="3"/>
    <x v="2"/>
    <x v="8"/>
    <x v="5"/>
    <x v="4"/>
    <x v="3"/>
    <x v="2"/>
    <x v="2"/>
    <x v="0"/>
  </r>
  <r>
    <s v="December 2007"/>
    <n v="53"/>
    <x v="0"/>
    <x v="8"/>
    <x v="0"/>
    <x v="0"/>
    <x v="0"/>
    <x v="0"/>
    <x v="0"/>
    <x v="0"/>
    <x v="0"/>
    <x v="1"/>
    <x v="4"/>
    <x v="3"/>
    <x v="2"/>
    <x v="9"/>
    <x v="14"/>
    <x v="4"/>
    <x v="1"/>
    <x v="2"/>
    <x v="2"/>
    <x v="0"/>
  </r>
  <r>
    <s v="December 2007"/>
    <n v="53"/>
    <x v="0"/>
    <x v="9"/>
    <x v="0"/>
    <x v="0"/>
    <x v="3"/>
    <x v="0"/>
    <x v="0"/>
    <x v="0"/>
    <x v="0"/>
    <x v="1"/>
    <x v="4"/>
    <x v="3"/>
    <x v="2"/>
    <x v="8"/>
    <x v="11"/>
    <x v="4"/>
    <x v="1"/>
    <x v="2"/>
    <x v="2"/>
    <x v="0"/>
  </r>
  <r>
    <s v="December 2007"/>
    <n v="53"/>
    <x v="0"/>
    <x v="10"/>
    <x v="0"/>
    <x v="0"/>
    <x v="3"/>
    <x v="0"/>
    <x v="0"/>
    <x v="0"/>
    <x v="0"/>
    <x v="1"/>
    <x v="4"/>
    <x v="3"/>
    <x v="2"/>
    <x v="4"/>
    <x v="8"/>
    <x v="4"/>
    <x v="0"/>
    <x v="2"/>
    <x v="2"/>
    <x v="0"/>
  </r>
  <r>
    <s v="December 2007"/>
    <n v="53"/>
    <x v="0"/>
    <x v="11"/>
    <x v="0"/>
    <x v="0"/>
    <x v="1"/>
    <x v="0"/>
    <x v="0"/>
    <x v="0"/>
    <x v="0"/>
    <x v="1"/>
    <x v="4"/>
    <x v="3"/>
    <x v="2"/>
    <x v="7"/>
    <x v="4"/>
    <x v="4"/>
    <x v="2"/>
    <x v="2"/>
    <x v="2"/>
    <x v="0"/>
  </r>
  <r>
    <s v="December 2007"/>
    <n v="53"/>
    <x v="0"/>
    <x v="12"/>
    <x v="0"/>
    <x v="0"/>
    <x v="0"/>
    <x v="0"/>
    <x v="0"/>
    <x v="0"/>
    <x v="0"/>
    <x v="1"/>
    <x v="4"/>
    <x v="3"/>
    <x v="2"/>
    <x v="9"/>
    <x v="14"/>
    <x v="4"/>
    <x v="1"/>
    <x v="2"/>
    <x v="2"/>
    <x v="0"/>
  </r>
  <r>
    <s v="December 2007"/>
    <n v="53"/>
    <x v="0"/>
    <x v="13"/>
    <x v="0"/>
    <x v="0"/>
    <x v="3"/>
    <x v="0"/>
    <x v="0"/>
    <x v="0"/>
    <x v="0"/>
    <x v="1"/>
    <x v="4"/>
    <x v="3"/>
    <x v="2"/>
    <x v="4"/>
    <x v="8"/>
    <x v="4"/>
    <x v="0"/>
    <x v="2"/>
    <x v="2"/>
    <x v="0"/>
  </r>
  <r>
    <s v="December 2007"/>
    <n v="53"/>
    <x v="0"/>
    <x v="14"/>
    <x v="0"/>
    <x v="0"/>
    <x v="4"/>
    <x v="0"/>
    <x v="0"/>
    <x v="0"/>
    <x v="0"/>
    <x v="1"/>
    <x v="4"/>
    <x v="3"/>
    <x v="2"/>
    <x v="9"/>
    <x v="14"/>
    <x v="4"/>
    <x v="0"/>
    <x v="2"/>
    <x v="2"/>
    <x v="0"/>
  </r>
  <r>
    <s v="December 2007"/>
    <n v="53"/>
    <x v="0"/>
    <x v="15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December 2007"/>
    <n v="53"/>
    <x v="0"/>
    <x v="16"/>
    <x v="0"/>
    <x v="0"/>
    <x v="4"/>
    <x v="0"/>
    <x v="0"/>
    <x v="0"/>
    <x v="0"/>
    <x v="1"/>
    <x v="4"/>
    <x v="3"/>
    <x v="2"/>
    <x v="10"/>
    <x v="7"/>
    <x v="4"/>
    <x v="3"/>
    <x v="2"/>
    <x v="2"/>
    <x v="0"/>
  </r>
  <r>
    <s v="December 2007"/>
    <n v="53"/>
    <x v="0"/>
    <x v="17"/>
    <x v="0"/>
    <x v="0"/>
    <x v="4"/>
    <x v="0"/>
    <x v="0"/>
    <x v="0"/>
    <x v="0"/>
    <x v="1"/>
    <x v="4"/>
    <x v="3"/>
    <x v="2"/>
    <x v="7"/>
    <x v="4"/>
    <x v="4"/>
    <x v="1"/>
    <x v="2"/>
    <x v="2"/>
    <x v="0"/>
  </r>
  <r>
    <s v="December 2007"/>
    <n v="53"/>
    <x v="0"/>
    <x v="18"/>
    <x v="0"/>
    <x v="0"/>
    <x v="0"/>
    <x v="0"/>
    <x v="0"/>
    <x v="0"/>
    <x v="0"/>
    <x v="1"/>
    <x v="4"/>
    <x v="3"/>
    <x v="2"/>
    <x v="5"/>
    <x v="9"/>
    <x v="4"/>
    <x v="3"/>
    <x v="2"/>
    <x v="2"/>
    <x v="0"/>
  </r>
  <r>
    <s v="December 2007"/>
    <n v="53"/>
    <x v="0"/>
    <x v="19"/>
    <x v="0"/>
    <x v="0"/>
    <x v="1"/>
    <x v="0"/>
    <x v="0"/>
    <x v="0"/>
    <x v="0"/>
    <x v="1"/>
    <x v="4"/>
    <x v="3"/>
    <x v="2"/>
    <x v="9"/>
    <x v="6"/>
    <x v="4"/>
    <x v="1"/>
    <x v="2"/>
    <x v="2"/>
    <x v="0"/>
  </r>
  <r>
    <s v="December 2007"/>
    <n v="53"/>
    <x v="0"/>
    <x v="20"/>
    <x v="0"/>
    <x v="0"/>
    <x v="0"/>
    <x v="0"/>
    <x v="0"/>
    <x v="0"/>
    <x v="0"/>
    <x v="1"/>
    <x v="4"/>
    <x v="3"/>
    <x v="2"/>
    <x v="5"/>
    <x v="3"/>
    <x v="4"/>
    <x v="1"/>
    <x v="2"/>
    <x v="2"/>
    <x v="0"/>
  </r>
  <r>
    <s v="December 2007"/>
    <n v="53"/>
    <x v="0"/>
    <x v="21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December 2007"/>
    <n v="53"/>
    <x v="0"/>
    <x v="22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December 2007"/>
    <n v="53"/>
    <x v="0"/>
    <x v="23"/>
    <x v="0"/>
    <x v="0"/>
    <x v="3"/>
    <x v="0"/>
    <x v="0"/>
    <x v="0"/>
    <x v="0"/>
    <x v="1"/>
    <x v="4"/>
    <x v="3"/>
    <x v="2"/>
    <x v="11"/>
    <x v="4"/>
    <x v="5"/>
    <x v="3"/>
    <x v="2"/>
    <x v="2"/>
    <x v="0"/>
  </r>
  <r>
    <s v="December 2007"/>
    <n v="53"/>
    <x v="0"/>
    <x v="24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December 2007"/>
    <n v="53"/>
    <x v="1"/>
    <x v="0"/>
    <x v="0"/>
    <x v="0"/>
    <x v="4"/>
    <x v="0"/>
    <x v="0"/>
    <x v="0"/>
    <x v="0"/>
    <x v="0"/>
    <x v="0"/>
    <x v="2"/>
    <x v="1"/>
    <x v="1"/>
    <x v="1"/>
    <x v="2"/>
    <x v="0"/>
    <x v="0"/>
    <x v="0"/>
    <x v="0"/>
  </r>
  <r>
    <s v="December 2007"/>
    <n v="53"/>
    <x v="1"/>
    <x v="1"/>
    <x v="0"/>
    <x v="0"/>
    <x v="0"/>
    <x v="0"/>
    <x v="0"/>
    <x v="0"/>
    <x v="0"/>
    <x v="0"/>
    <x v="0"/>
    <x v="2"/>
    <x v="1"/>
    <x v="0"/>
    <x v="1"/>
    <x v="2"/>
    <x v="0"/>
    <x v="0"/>
    <x v="0"/>
    <x v="0"/>
  </r>
  <r>
    <s v="December 2007"/>
    <n v="53"/>
    <x v="1"/>
    <x v="2"/>
    <x v="0"/>
    <x v="0"/>
    <x v="4"/>
    <x v="0"/>
    <x v="0"/>
    <x v="0"/>
    <x v="0"/>
    <x v="0"/>
    <x v="0"/>
    <x v="2"/>
    <x v="1"/>
    <x v="0"/>
    <x v="1"/>
    <x v="0"/>
    <x v="0"/>
    <x v="0"/>
    <x v="0"/>
    <x v="0"/>
  </r>
  <r>
    <s v="December 2007"/>
    <n v="53"/>
    <x v="1"/>
    <x v="3"/>
    <x v="0"/>
    <x v="0"/>
    <x v="4"/>
    <x v="0"/>
    <x v="0"/>
    <x v="0"/>
    <x v="0"/>
    <x v="0"/>
    <x v="0"/>
    <x v="2"/>
    <x v="1"/>
    <x v="16"/>
    <x v="1"/>
    <x v="10"/>
    <x v="0"/>
    <x v="0"/>
    <x v="0"/>
    <x v="0"/>
  </r>
  <r>
    <s v="December 2007"/>
    <n v="53"/>
    <x v="1"/>
    <x v="4"/>
    <x v="0"/>
    <x v="0"/>
    <x v="1"/>
    <x v="0"/>
    <x v="0"/>
    <x v="0"/>
    <x v="0"/>
    <x v="0"/>
    <x v="0"/>
    <x v="2"/>
    <x v="1"/>
    <x v="0"/>
    <x v="0"/>
    <x v="3"/>
    <x v="0"/>
    <x v="0"/>
    <x v="0"/>
    <x v="0"/>
  </r>
  <r>
    <s v="December 2007"/>
    <n v="53"/>
    <x v="1"/>
    <x v="5"/>
    <x v="0"/>
    <x v="0"/>
    <x v="1"/>
    <x v="0"/>
    <x v="0"/>
    <x v="0"/>
    <x v="0"/>
    <x v="0"/>
    <x v="1"/>
    <x v="0"/>
    <x v="12"/>
    <x v="1"/>
    <x v="1"/>
    <x v="2"/>
    <x v="0"/>
    <x v="0"/>
    <x v="5"/>
    <x v="0"/>
  </r>
  <r>
    <s v="December 2007"/>
    <n v="53"/>
    <x v="1"/>
    <x v="6"/>
    <x v="0"/>
    <x v="0"/>
    <x v="0"/>
    <x v="0"/>
    <x v="0"/>
    <x v="0"/>
    <x v="0"/>
    <x v="0"/>
    <x v="1"/>
    <x v="0"/>
    <x v="12"/>
    <x v="0"/>
    <x v="1"/>
    <x v="3"/>
    <x v="0"/>
    <x v="0"/>
    <x v="5"/>
    <x v="0"/>
  </r>
  <r>
    <s v="December 2007"/>
    <n v="53"/>
    <x v="1"/>
    <x v="7"/>
    <x v="0"/>
    <x v="0"/>
    <x v="0"/>
    <x v="0"/>
    <x v="0"/>
    <x v="0"/>
    <x v="0"/>
    <x v="0"/>
    <x v="1"/>
    <x v="0"/>
    <x v="12"/>
    <x v="0"/>
    <x v="0"/>
    <x v="0"/>
    <x v="0"/>
    <x v="0"/>
    <x v="5"/>
    <x v="0"/>
  </r>
  <r>
    <s v="December 2007"/>
    <n v="53"/>
    <x v="1"/>
    <x v="8"/>
    <x v="0"/>
    <x v="0"/>
    <x v="3"/>
    <x v="0"/>
    <x v="0"/>
    <x v="0"/>
    <x v="0"/>
    <x v="0"/>
    <x v="1"/>
    <x v="0"/>
    <x v="12"/>
    <x v="0"/>
    <x v="0"/>
    <x v="3"/>
    <x v="0"/>
    <x v="0"/>
    <x v="5"/>
    <x v="0"/>
  </r>
  <r>
    <s v="December 2007"/>
    <n v="53"/>
    <x v="1"/>
    <x v="9"/>
    <x v="0"/>
    <x v="0"/>
    <x v="1"/>
    <x v="0"/>
    <x v="0"/>
    <x v="0"/>
    <x v="0"/>
    <x v="0"/>
    <x v="1"/>
    <x v="0"/>
    <x v="12"/>
    <x v="0"/>
    <x v="1"/>
    <x v="3"/>
    <x v="0"/>
    <x v="0"/>
    <x v="5"/>
    <x v="0"/>
  </r>
  <r>
    <s v="December 2007"/>
    <n v="53"/>
    <x v="1"/>
    <x v="10"/>
    <x v="0"/>
    <x v="0"/>
    <x v="4"/>
    <x v="0"/>
    <x v="0"/>
    <x v="0"/>
    <x v="0"/>
    <x v="0"/>
    <x v="1"/>
    <x v="0"/>
    <x v="12"/>
    <x v="0"/>
    <x v="1"/>
    <x v="2"/>
    <x v="0"/>
    <x v="0"/>
    <x v="5"/>
    <x v="0"/>
  </r>
  <r>
    <s v="December 2007"/>
    <n v="53"/>
    <x v="1"/>
    <x v="11"/>
    <x v="0"/>
    <x v="0"/>
    <x v="4"/>
    <x v="0"/>
    <x v="0"/>
    <x v="0"/>
    <x v="0"/>
    <x v="0"/>
    <x v="2"/>
    <x v="0"/>
    <x v="9"/>
    <x v="0"/>
    <x v="1"/>
    <x v="2"/>
    <x v="0"/>
    <x v="0"/>
    <x v="0"/>
    <x v="0"/>
  </r>
  <r>
    <s v="December 2007"/>
    <n v="53"/>
    <x v="1"/>
    <x v="12"/>
    <x v="0"/>
    <x v="0"/>
    <x v="2"/>
    <x v="0"/>
    <x v="0"/>
    <x v="0"/>
    <x v="0"/>
    <x v="0"/>
    <x v="2"/>
    <x v="0"/>
    <x v="9"/>
    <x v="0"/>
    <x v="0"/>
    <x v="3"/>
    <x v="0"/>
    <x v="0"/>
    <x v="0"/>
    <x v="0"/>
  </r>
  <r>
    <s v="December 2007"/>
    <n v="53"/>
    <x v="1"/>
    <x v="13"/>
    <x v="0"/>
    <x v="0"/>
    <x v="0"/>
    <x v="0"/>
    <x v="0"/>
    <x v="0"/>
    <x v="0"/>
    <x v="0"/>
    <x v="2"/>
    <x v="0"/>
    <x v="9"/>
    <x v="0"/>
    <x v="0"/>
    <x v="2"/>
    <x v="0"/>
    <x v="0"/>
    <x v="0"/>
    <x v="0"/>
  </r>
  <r>
    <s v="December 2007"/>
    <n v="53"/>
    <x v="1"/>
    <x v="14"/>
    <x v="0"/>
    <x v="0"/>
    <x v="2"/>
    <x v="0"/>
    <x v="0"/>
    <x v="0"/>
    <x v="0"/>
    <x v="0"/>
    <x v="2"/>
    <x v="0"/>
    <x v="9"/>
    <x v="0"/>
    <x v="1"/>
    <x v="0"/>
    <x v="0"/>
    <x v="0"/>
    <x v="0"/>
    <x v="0"/>
  </r>
  <r>
    <s v="December 2007"/>
    <n v="53"/>
    <x v="1"/>
    <x v="15"/>
    <x v="0"/>
    <x v="0"/>
    <x v="0"/>
    <x v="0"/>
    <x v="0"/>
    <x v="0"/>
    <x v="0"/>
    <x v="0"/>
    <x v="2"/>
    <x v="0"/>
    <x v="9"/>
    <x v="0"/>
    <x v="0"/>
    <x v="3"/>
    <x v="0"/>
    <x v="0"/>
    <x v="0"/>
    <x v="0"/>
  </r>
  <r>
    <s v="December 2007"/>
    <n v="53"/>
    <x v="1"/>
    <x v="16"/>
    <x v="0"/>
    <x v="0"/>
    <x v="3"/>
    <x v="0"/>
    <x v="0"/>
    <x v="0"/>
    <x v="0"/>
    <x v="0"/>
    <x v="2"/>
    <x v="0"/>
    <x v="9"/>
    <x v="0"/>
    <x v="0"/>
    <x v="0"/>
    <x v="0"/>
    <x v="0"/>
    <x v="0"/>
    <x v="0"/>
  </r>
  <r>
    <s v="December 2007"/>
    <n v="53"/>
    <x v="1"/>
    <x v="17"/>
    <x v="0"/>
    <x v="0"/>
    <x v="2"/>
    <x v="0"/>
    <x v="0"/>
    <x v="0"/>
    <x v="0"/>
    <x v="0"/>
    <x v="3"/>
    <x v="1"/>
    <x v="8"/>
    <x v="1"/>
    <x v="1"/>
    <x v="2"/>
    <x v="0"/>
    <x v="6"/>
    <x v="0"/>
    <x v="0"/>
  </r>
  <r>
    <s v="December 2007"/>
    <n v="53"/>
    <x v="1"/>
    <x v="18"/>
    <x v="0"/>
    <x v="0"/>
    <x v="0"/>
    <x v="0"/>
    <x v="0"/>
    <x v="0"/>
    <x v="0"/>
    <x v="0"/>
    <x v="3"/>
    <x v="1"/>
    <x v="8"/>
    <x v="0"/>
    <x v="0"/>
    <x v="2"/>
    <x v="0"/>
    <x v="6"/>
    <x v="0"/>
    <x v="0"/>
  </r>
  <r>
    <s v="December 2007"/>
    <n v="53"/>
    <x v="1"/>
    <x v="19"/>
    <x v="0"/>
    <x v="0"/>
    <x v="4"/>
    <x v="0"/>
    <x v="0"/>
    <x v="0"/>
    <x v="0"/>
    <x v="0"/>
    <x v="3"/>
    <x v="1"/>
    <x v="8"/>
    <x v="0"/>
    <x v="0"/>
    <x v="2"/>
    <x v="0"/>
    <x v="6"/>
    <x v="0"/>
    <x v="0"/>
  </r>
  <r>
    <s v="December 2007"/>
    <n v="53"/>
    <x v="1"/>
    <x v="20"/>
    <x v="0"/>
    <x v="0"/>
    <x v="1"/>
    <x v="0"/>
    <x v="0"/>
    <x v="0"/>
    <x v="0"/>
    <x v="0"/>
    <x v="3"/>
    <x v="1"/>
    <x v="8"/>
    <x v="16"/>
    <x v="0"/>
    <x v="10"/>
    <x v="0"/>
    <x v="6"/>
    <x v="0"/>
    <x v="0"/>
  </r>
  <r>
    <s v="December 2007"/>
    <n v="53"/>
    <x v="1"/>
    <x v="21"/>
    <x v="0"/>
    <x v="0"/>
    <x v="2"/>
    <x v="0"/>
    <x v="0"/>
    <x v="0"/>
    <x v="0"/>
    <x v="0"/>
    <x v="3"/>
    <x v="1"/>
    <x v="8"/>
    <x v="0"/>
    <x v="0"/>
    <x v="2"/>
    <x v="0"/>
    <x v="6"/>
    <x v="0"/>
    <x v="0"/>
  </r>
  <r>
    <s v="December 2007"/>
    <n v="53"/>
    <x v="1"/>
    <x v="22"/>
    <x v="0"/>
    <x v="0"/>
    <x v="4"/>
    <x v="0"/>
    <x v="0"/>
    <x v="0"/>
    <x v="0"/>
    <x v="0"/>
    <x v="3"/>
    <x v="1"/>
    <x v="8"/>
    <x v="0"/>
    <x v="1"/>
    <x v="3"/>
    <x v="0"/>
    <x v="6"/>
    <x v="0"/>
    <x v="0"/>
  </r>
  <r>
    <s v="December 2007"/>
    <n v="53"/>
    <x v="2"/>
    <x v="0"/>
    <x v="0"/>
    <x v="0"/>
    <x v="0"/>
    <x v="0"/>
    <x v="0"/>
    <x v="0"/>
    <x v="0"/>
    <x v="1"/>
    <x v="4"/>
    <x v="3"/>
    <x v="2"/>
    <x v="8"/>
    <x v="11"/>
    <x v="4"/>
    <x v="0"/>
    <x v="2"/>
    <x v="2"/>
    <x v="0"/>
  </r>
  <r>
    <s v="December 2007"/>
    <n v="53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December 2007"/>
    <n v="53"/>
    <x v="2"/>
    <x v="2"/>
    <x v="0"/>
    <x v="0"/>
    <x v="2"/>
    <x v="0"/>
    <x v="0"/>
    <x v="0"/>
    <x v="0"/>
    <x v="1"/>
    <x v="4"/>
    <x v="3"/>
    <x v="2"/>
    <x v="4"/>
    <x v="2"/>
    <x v="4"/>
    <x v="0"/>
    <x v="2"/>
    <x v="2"/>
    <x v="0"/>
  </r>
  <r>
    <s v="December 2007"/>
    <n v="53"/>
    <x v="2"/>
    <x v="3"/>
    <x v="0"/>
    <x v="0"/>
    <x v="0"/>
    <x v="0"/>
    <x v="0"/>
    <x v="0"/>
    <x v="0"/>
    <x v="1"/>
    <x v="4"/>
    <x v="3"/>
    <x v="2"/>
    <x v="8"/>
    <x v="5"/>
    <x v="4"/>
    <x v="2"/>
    <x v="2"/>
    <x v="2"/>
    <x v="0"/>
  </r>
  <r>
    <s v="December 2007"/>
    <n v="53"/>
    <x v="2"/>
    <x v="4"/>
    <x v="0"/>
    <x v="0"/>
    <x v="2"/>
    <x v="0"/>
    <x v="0"/>
    <x v="0"/>
    <x v="0"/>
    <x v="1"/>
    <x v="4"/>
    <x v="3"/>
    <x v="2"/>
    <x v="4"/>
    <x v="2"/>
    <x v="4"/>
    <x v="0"/>
    <x v="2"/>
    <x v="2"/>
    <x v="0"/>
  </r>
  <r>
    <s v="December 2007"/>
    <n v="53"/>
    <x v="2"/>
    <x v="5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December 2007"/>
    <n v="53"/>
    <x v="2"/>
    <x v="6"/>
    <x v="0"/>
    <x v="0"/>
    <x v="0"/>
    <x v="0"/>
    <x v="0"/>
    <x v="0"/>
    <x v="0"/>
    <x v="1"/>
    <x v="4"/>
    <x v="3"/>
    <x v="2"/>
    <x v="6"/>
    <x v="4"/>
    <x v="4"/>
    <x v="1"/>
    <x v="2"/>
    <x v="2"/>
    <x v="0"/>
  </r>
  <r>
    <s v="December 2007"/>
    <n v="53"/>
    <x v="2"/>
    <x v="7"/>
    <x v="0"/>
    <x v="0"/>
    <x v="0"/>
    <x v="0"/>
    <x v="0"/>
    <x v="0"/>
    <x v="0"/>
    <x v="1"/>
    <x v="4"/>
    <x v="3"/>
    <x v="2"/>
    <x v="9"/>
    <x v="14"/>
    <x v="4"/>
    <x v="1"/>
    <x v="2"/>
    <x v="2"/>
    <x v="0"/>
  </r>
  <r>
    <s v="December 2007"/>
    <n v="53"/>
    <x v="2"/>
    <x v="8"/>
    <x v="0"/>
    <x v="0"/>
    <x v="2"/>
    <x v="0"/>
    <x v="0"/>
    <x v="0"/>
    <x v="0"/>
    <x v="1"/>
    <x v="4"/>
    <x v="3"/>
    <x v="2"/>
    <x v="8"/>
    <x v="5"/>
    <x v="4"/>
    <x v="3"/>
    <x v="2"/>
    <x v="2"/>
    <x v="0"/>
  </r>
  <r>
    <s v="December 2007"/>
    <n v="53"/>
    <x v="2"/>
    <x v="9"/>
    <x v="0"/>
    <x v="0"/>
    <x v="4"/>
    <x v="0"/>
    <x v="0"/>
    <x v="0"/>
    <x v="0"/>
    <x v="1"/>
    <x v="4"/>
    <x v="3"/>
    <x v="2"/>
    <x v="4"/>
    <x v="8"/>
    <x v="4"/>
    <x v="0"/>
    <x v="2"/>
    <x v="2"/>
    <x v="0"/>
  </r>
  <r>
    <s v="December 2007"/>
    <n v="53"/>
    <x v="2"/>
    <x v="10"/>
    <x v="0"/>
    <x v="0"/>
    <x v="1"/>
    <x v="0"/>
    <x v="0"/>
    <x v="0"/>
    <x v="0"/>
    <x v="1"/>
    <x v="4"/>
    <x v="3"/>
    <x v="2"/>
    <x v="8"/>
    <x v="11"/>
    <x v="4"/>
    <x v="3"/>
    <x v="2"/>
    <x v="2"/>
    <x v="0"/>
  </r>
  <r>
    <s v="December 2007"/>
    <n v="53"/>
    <x v="2"/>
    <x v="11"/>
    <x v="0"/>
    <x v="0"/>
    <x v="4"/>
    <x v="0"/>
    <x v="0"/>
    <x v="0"/>
    <x v="0"/>
    <x v="1"/>
    <x v="4"/>
    <x v="3"/>
    <x v="2"/>
    <x v="10"/>
    <x v="13"/>
    <x v="4"/>
    <x v="1"/>
    <x v="2"/>
    <x v="2"/>
    <x v="0"/>
  </r>
  <r>
    <s v="December 2007"/>
    <n v="53"/>
    <x v="2"/>
    <x v="12"/>
    <x v="0"/>
    <x v="0"/>
    <x v="4"/>
    <x v="0"/>
    <x v="0"/>
    <x v="0"/>
    <x v="0"/>
    <x v="1"/>
    <x v="4"/>
    <x v="3"/>
    <x v="2"/>
    <x v="5"/>
    <x v="3"/>
    <x v="5"/>
    <x v="0"/>
    <x v="2"/>
    <x v="2"/>
    <x v="0"/>
  </r>
  <r>
    <s v="December 2007"/>
    <n v="53"/>
    <x v="2"/>
    <x v="13"/>
    <x v="0"/>
    <x v="0"/>
    <x v="0"/>
    <x v="0"/>
    <x v="0"/>
    <x v="0"/>
    <x v="0"/>
    <x v="1"/>
    <x v="4"/>
    <x v="3"/>
    <x v="2"/>
    <x v="8"/>
    <x v="5"/>
    <x v="4"/>
    <x v="0"/>
    <x v="2"/>
    <x v="2"/>
    <x v="0"/>
  </r>
  <r>
    <s v="December 2007"/>
    <n v="53"/>
    <x v="2"/>
    <x v="14"/>
    <x v="0"/>
    <x v="0"/>
    <x v="2"/>
    <x v="0"/>
    <x v="0"/>
    <x v="0"/>
    <x v="0"/>
    <x v="1"/>
    <x v="4"/>
    <x v="3"/>
    <x v="2"/>
    <x v="9"/>
    <x v="14"/>
    <x v="4"/>
    <x v="0"/>
    <x v="2"/>
    <x v="2"/>
    <x v="0"/>
  </r>
  <r>
    <s v="December 2007"/>
    <n v="53"/>
    <x v="2"/>
    <x v="15"/>
    <x v="0"/>
    <x v="0"/>
    <x v="4"/>
    <x v="0"/>
    <x v="0"/>
    <x v="0"/>
    <x v="0"/>
    <x v="1"/>
    <x v="4"/>
    <x v="3"/>
    <x v="2"/>
    <x v="8"/>
    <x v="5"/>
    <x v="4"/>
    <x v="0"/>
    <x v="2"/>
    <x v="2"/>
    <x v="0"/>
  </r>
  <r>
    <s v="December 2007"/>
    <n v="53"/>
    <x v="2"/>
    <x v="16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December 2007"/>
    <n v="53"/>
    <x v="2"/>
    <x v="17"/>
    <x v="0"/>
    <x v="0"/>
    <x v="2"/>
    <x v="0"/>
    <x v="0"/>
    <x v="0"/>
    <x v="0"/>
    <x v="1"/>
    <x v="4"/>
    <x v="3"/>
    <x v="2"/>
    <x v="10"/>
    <x v="13"/>
    <x v="4"/>
    <x v="1"/>
    <x v="2"/>
    <x v="2"/>
    <x v="0"/>
  </r>
  <r>
    <s v="December 2007"/>
    <n v="53"/>
    <x v="2"/>
    <x v="18"/>
    <x v="0"/>
    <x v="0"/>
    <x v="0"/>
    <x v="0"/>
    <x v="0"/>
    <x v="0"/>
    <x v="0"/>
    <x v="1"/>
    <x v="4"/>
    <x v="3"/>
    <x v="2"/>
    <x v="6"/>
    <x v="4"/>
    <x v="4"/>
    <x v="1"/>
    <x v="2"/>
    <x v="2"/>
    <x v="0"/>
  </r>
  <r>
    <s v="December 2007"/>
    <n v="53"/>
    <x v="2"/>
    <x v="19"/>
    <x v="0"/>
    <x v="0"/>
    <x v="3"/>
    <x v="0"/>
    <x v="0"/>
    <x v="0"/>
    <x v="0"/>
    <x v="1"/>
    <x v="4"/>
    <x v="3"/>
    <x v="2"/>
    <x v="9"/>
    <x v="14"/>
    <x v="4"/>
    <x v="0"/>
    <x v="2"/>
    <x v="2"/>
    <x v="0"/>
  </r>
  <r>
    <s v="December 2007"/>
    <n v="53"/>
    <x v="2"/>
    <x v="20"/>
    <x v="0"/>
    <x v="0"/>
    <x v="1"/>
    <x v="0"/>
    <x v="0"/>
    <x v="0"/>
    <x v="0"/>
    <x v="1"/>
    <x v="4"/>
    <x v="3"/>
    <x v="2"/>
    <x v="6"/>
    <x v="4"/>
    <x v="4"/>
    <x v="0"/>
    <x v="2"/>
    <x v="2"/>
    <x v="0"/>
  </r>
  <r>
    <s v="December 2007"/>
    <n v="53"/>
    <x v="2"/>
    <x v="21"/>
    <x v="0"/>
    <x v="0"/>
    <x v="4"/>
    <x v="0"/>
    <x v="0"/>
    <x v="0"/>
    <x v="0"/>
    <x v="1"/>
    <x v="4"/>
    <x v="3"/>
    <x v="2"/>
    <x v="11"/>
    <x v="4"/>
    <x v="5"/>
    <x v="3"/>
    <x v="2"/>
    <x v="2"/>
    <x v="0"/>
  </r>
  <r>
    <s v="December 2007"/>
    <n v="53"/>
    <x v="2"/>
    <x v="22"/>
    <x v="0"/>
    <x v="0"/>
    <x v="3"/>
    <x v="0"/>
    <x v="0"/>
    <x v="0"/>
    <x v="0"/>
    <x v="1"/>
    <x v="4"/>
    <x v="3"/>
    <x v="2"/>
    <x v="5"/>
    <x v="9"/>
    <x v="4"/>
    <x v="0"/>
    <x v="2"/>
    <x v="2"/>
    <x v="0"/>
  </r>
  <r>
    <s v="December 2007"/>
    <n v="53"/>
    <x v="2"/>
    <x v="23"/>
    <x v="0"/>
    <x v="0"/>
    <x v="0"/>
    <x v="0"/>
    <x v="0"/>
    <x v="0"/>
    <x v="0"/>
    <x v="1"/>
    <x v="4"/>
    <x v="3"/>
    <x v="2"/>
    <x v="4"/>
    <x v="12"/>
    <x v="4"/>
    <x v="0"/>
    <x v="2"/>
    <x v="2"/>
    <x v="0"/>
  </r>
  <r>
    <s v="December 2007"/>
    <n v="53"/>
    <x v="2"/>
    <x v="24"/>
    <x v="0"/>
    <x v="0"/>
    <x v="1"/>
    <x v="0"/>
    <x v="0"/>
    <x v="0"/>
    <x v="0"/>
    <x v="1"/>
    <x v="4"/>
    <x v="3"/>
    <x v="2"/>
    <x v="8"/>
    <x v="11"/>
    <x v="4"/>
    <x v="1"/>
    <x v="2"/>
    <x v="2"/>
    <x v="0"/>
  </r>
  <r>
    <s v="December 2007"/>
    <n v="53"/>
    <x v="3"/>
    <x v="0"/>
    <x v="0"/>
    <x v="0"/>
    <x v="0"/>
    <x v="0"/>
    <x v="0"/>
    <x v="0"/>
    <x v="0"/>
    <x v="2"/>
    <x v="0"/>
    <x v="3"/>
    <x v="3"/>
    <x v="12"/>
    <x v="15"/>
    <x v="6"/>
    <x v="0"/>
    <x v="2"/>
    <x v="2"/>
    <x v="0"/>
  </r>
  <r>
    <s v="December 2007"/>
    <n v="53"/>
    <x v="3"/>
    <x v="1"/>
    <x v="0"/>
    <x v="0"/>
    <x v="1"/>
    <x v="0"/>
    <x v="0"/>
    <x v="0"/>
    <x v="0"/>
    <x v="2"/>
    <x v="0"/>
    <x v="3"/>
    <x v="3"/>
    <x v="12"/>
    <x v="19"/>
    <x v="6"/>
    <x v="0"/>
    <x v="2"/>
    <x v="2"/>
    <x v="0"/>
  </r>
  <r>
    <s v="December 2007"/>
    <n v="53"/>
    <x v="3"/>
    <x v="2"/>
    <x v="0"/>
    <x v="0"/>
    <x v="3"/>
    <x v="0"/>
    <x v="0"/>
    <x v="0"/>
    <x v="0"/>
    <x v="2"/>
    <x v="0"/>
    <x v="3"/>
    <x v="3"/>
    <x v="13"/>
    <x v="20"/>
    <x v="6"/>
    <x v="0"/>
    <x v="2"/>
    <x v="2"/>
    <x v="0"/>
  </r>
  <r>
    <s v="December 2007"/>
    <n v="53"/>
    <x v="3"/>
    <x v="3"/>
    <x v="0"/>
    <x v="0"/>
    <x v="1"/>
    <x v="0"/>
    <x v="0"/>
    <x v="0"/>
    <x v="0"/>
    <x v="2"/>
    <x v="0"/>
    <x v="3"/>
    <x v="3"/>
    <x v="14"/>
    <x v="17"/>
    <x v="6"/>
    <x v="0"/>
    <x v="2"/>
    <x v="2"/>
    <x v="0"/>
  </r>
  <r>
    <s v="December 2007"/>
    <n v="53"/>
    <x v="3"/>
    <x v="4"/>
    <x v="0"/>
    <x v="0"/>
    <x v="3"/>
    <x v="0"/>
    <x v="0"/>
    <x v="0"/>
    <x v="0"/>
    <x v="2"/>
    <x v="0"/>
    <x v="3"/>
    <x v="3"/>
    <x v="13"/>
    <x v="20"/>
    <x v="6"/>
    <x v="0"/>
    <x v="2"/>
    <x v="2"/>
    <x v="0"/>
  </r>
  <r>
    <s v="December 2007"/>
    <n v="53"/>
    <x v="3"/>
    <x v="5"/>
    <x v="0"/>
    <x v="0"/>
    <x v="3"/>
    <x v="0"/>
    <x v="0"/>
    <x v="0"/>
    <x v="0"/>
    <x v="2"/>
    <x v="0"/>
    <x v="3"/>
    <x v="3"/>
    <x v="12"/>
    <x v="18"/>
    <x v="6"/>
    <x v="0"/>
    <x v="2"/>
    <x v="2"/>
    <x v="0"/>
  </r>
  <r>
    <s v="December 2007"/>
    <n v="53"/>
    <x v="3"/>
    <x v="6"/>
    <x v="0"/>
    <x v="0"/>
    <x v="3"/>
    <x v="0"/>
    <x v="0"/>
    <x v="0"/>
    <x v="0"/>
    <x v="2"/>
    <x v="1"/>
    <x v="3"/>
    <x v="5"/>
    <x v="12"/>
    <x v="15"/>
    <x v="6"/>
    <x v="0"/>
    <x v="2"/>
    <x v="2"/>
    <x v="0"/>
  </r>
  <r>
    <s v="December 2007"/>
    <n v="53"/>
    <x v="3"/>
    <x v="7"/>
    <x v="0"/>
    <x v="0"/>
    <x v="0"/>
    <x v="0"/>
    <x v="0"/>
    <x v="0"/>
    <x v="0"/>
    <x v="2"/>
    <x v="1"/>
    <x v="3"/>
    <x v="5"/>
    <x v="13"/>
    <x v="24"/>
    <x v="6"/>
    <x v="0"/>
    <x v="2"/>
    <x v="2"/>
    <x v="0"/>
  </r>
  <r>
    <s v="December 2007"/>
    <n v="53"/>
    <x v="3"/>
    <x v="8"/>
    <x v="0"/>
    <x v="0"/>
    <x v="1"/>
    <x v="0"/>
    <x v="0"/>
    <x v="0"/>
    <x v="0"/>
    <x v="2"/>
    <x v="1"/>
    <x v="3"/>
    <x v="5"/>
    <x v="12"/>
    <x v="16"/>
    <x v="6"/>
    <x v="0"/>
    <x v="2"/>
    <x v="2"/>
    <x v="0"/>
  </r>
  <r>
    <s v="December 2007"/>
    <n v="53"/>
    <x v="3"/>
    <x v="9"/>
    <x v="0"/>
    <x v="0"/>
    <x v="2"/>
    <x v="0"/>
    <x v="0"/>
    <x v="0"/>
    <x v="0"/>
    <x v="2"/>
    <x v="1"/>
    <x v="3"/>
    <x v="5"/>
    <x v="13"/>
    <x v="23"/>
    <x v="6"/>
    <x v="0"/>
    <x v="2"/>
    <x v="2"/>
    <x v="0"/>
  </r>
  <r>
    <s v="December 2007"/>
    <n v="53"/>
    <x v="3"/>
    <x v="10"/>
    <x v="0"/>
    <x v="0"/>
    <x v="3"/>
    <x v="0"/>
    <x v="0"/>
    <x v="0"/>
    <x v="0"/>
    <x v="2"/>
    <x v="1"/>
    <x v="3"/>
    <x v="5"/>
    <x v="13"/>
    <x v="21"/>
    <x v="6"/>
    <x v="0"/>
    <x v="2"/>
    <x v="2"/>
    <x v="0"/>
  </r>
  <r>
    <s v="December 2007"/>
    <n v="53"/>
    <x v="3"/>
    <x v="11"/>
    <x v="0"/>
    <x v="0"/>
    <x v="4"/>
    <x v="0"/>
    <x v="0"/>
    <x v="0"/>
    <x v="0"/>
    <x v="2"/>
    <x v="1"/>
    <x v="3"/>
    <x v="5"/>
    <x v="14"/>
    <x v="17"/>
    <x v="6"/>
    <x v="0"/>
    <x v="2"/>
    <x v="2"/>
    <x v="0"/>
  </r>
  <r>
    <s v="December 2007"/>
    <n v="53"/>
    <x v="3"/>
    <x v="12"/>
    <x v="0"/>
    <x v="0"/>
    <x v="4"/>
    <x v="0"/>
    <x v="0"/>
    <x v="0"/>
    <x v="0"/>
    <x v="2"/>
    <x v="1"/>
    <x v="3"/>
    <x v="5"/>
    <x v="12"/>
    <x v="18"/>
    <x v="6"/>
    <x v="0"/>
    <x v="2"/>
    <x v="2"/>
    <x v="0"/>
  </r>
  <r>
    <s v="December 2007"/>
    <n v="53"/>
    <x v="3"/>
    <x v="13"/>
    <x v="0"/>
    <x v="0"/>
    <x v="0"/>
    <x v="0"/>
    <x v="0"/>
    <x v="0"/>
    <x v="0"/>
    <x v="2"/>
    <x v="1"/>
    <x v="3"/>
    <x v="5"/>
    <x v="12"/>
    <x v="15"/>
    <x v="6"/>
    <x v="0"/>
    <x v="2"/>
    <x v="2"/>
    <x v="0"/>
  </r>
  <r>
    <s v="December 2007"/>
    <n v="53"/>
    <x v="3"/>
    <x v="14"/>
    <x v="0"/>
    <x v="0"/>
    <x v="0"/>
    <x v="0"/>
    <x v="0"/>
    <x v="0"/>
    <x v="0"/>
    <x v="2"/>
    <x v="2"/>
    <x v="3"/>
    <x v="6"/>
    <x v="12"/>
    <x v="17"/>
    <x v="7"/>
    <x v="0"/>
    <x v="2"/>
    <x v="2"/>
    <x v="0"/>
  </r>
  <r>
    <s v="December 2007"/>
    <n v="53"/>
    <x v="3"/>
    <x v="15"/>
    <x v="0"/>
    <x v="0"/>
    <x v="1"/>
    <x v="0"/>
    <x v="0"/>
    <x v="0"/>
    <x v="0"/>
    <x v="2"/>
    <x v="2"/>
    <x v="3"/>
    <x v="6"/>
    <x v="12"/>
    <x v="17"/>
    <x v="7"/>
    <x v="0"/>
    <x v="2"/>
    <x v="2"/>
    <x v="0"/>
  </r>
  <r>
    <s v="December 2007"/>
    <n v="53"/>
    <x v="3"/>
    <x v="16"/>
    <x v="0"/>
    <x v="0"/>
    <x v="3"/>
    <x v="0"/>
    <x v="0"/>
    <x v="0"/>
    <x v="0"/>
    <x v="2"/>
    <x v="2"/>
    <x v="3"/>
    <x v="6"/>
    <x v="12"/>
    <x v="17"/>
    <x v="7"/>
    <x v="0"/>
    <x v="2"/>
    <x v="2"/>
    <x v="0"/>
  </r>
  <r>
    <s v="December 2007"/>
    <n v="53"/>
    <x v="3"/>
    <x v="17"/>
    <x v="0"/>
    <x v="0"/>
    <x v="1"/>
    <x v="0"/>
    <x v="0"/>
    <x v="0"/>
    <x v="0"/>
    <x v="2"/>
    <x v="2"/>
    <x v="3"/>
    <x v="6"/>
    <x v="12"/>
    <x v="18"/>
    <x v="7"/>
    <x v="0"/>
    <x v="2"/>
    <x v="2"/>
    <x v="0"/>
  </r>
  <r>
    <s v="December 2007"/>
    <n v="53"/>
    <x v="3"/>
    <x v="18"/>
    <x v="0"/>
    <x v="0"/>
    <x v="3"/>
    <x v="0"/>
    <x v="0"/>
    <x v="0"/>
    <x v="0"/>
    <x v="2"/>
    <x v="2"/>
    <x v="3"/>
    <x v="6"/>
    <x v="12"/>
    <x v="19"/>
    <x v="7"/>
    <x v="0"/>
    <x v="2"/>
    <x v="2"/>
    <x v="0"/>
  </r>
  <r>
    <s v="December 2007"/>
    <n v="53"/>
    <x v="3"/>
    <x v="19"/>
    <x v="0"/>
    <x v="0"/>
    <x v="1"/>
    <x v="0"/>
    <x v="0"/>
    <x v="0"/>
    <x v="0"/>
    <x v="2"/>
    <x v="3"/>
    <x v="3"/>
    <x v="4"/>
    <x v="12"/>
    <x v="15"/>
    <x v="6"/>
    <x v="0"/>
    <x v="2"/>
    <x v="2"/>
    <x v="0"/>
  </r>
  <r>
    <s v="December 2007"/>
    <n v="53"/>
    <x v="3"/>
    <x v="20"/>
    <x v="0"/>
    <x v="0"/>
    <x v="3"/>
    <x v="0"/>
    <x v="0"/>
    <x v="0"/>
    <x v="0"/>
    <x v="2"/>
    <x v="3"/>
    <x v="3"/>
    <x v="4"/>
    <x v="13"/>
    <x v="24"/>
    <x v="6"/>
    <x v="0"/>
    <x v="2"/>
    <x v="2"/>
    <x v="0"/>
  </r>
  <r>
    <s v="December 2007"/>
    <n v="53"/>
    <x v="3"/>
    <x v="21"/>
    <x v="0"/>
    <x v="0"/>
    <x v="2"/>
    <x v="0"/>
    <x v="0"/>
    <x v="0"/>
    <x v="0"/>
    <x v="2"/>
    <x v="3"/>
    <x v="3"/>
    <x v="4"/>
    <x v="14"/>
    <x v="17"/>
    <x v="6"/>
    <x v="0"/>
    <x v="2"/>
    <x v="2"/>
    <x v="0"/>
  </r>
  <r>
    <s v="December 2007"/>
    <n v="53"/>
    <x v="3"/>
    <x v="22"/>
    <x v="0"/>
    <x v="0"/>
    <x v="0"/>
    <x v="0"/>
    <x v="0"/>
    <x v="0"/>
    <x v="0"/>
    <x v="2"/>
    <x v="3"/>
    <x v="3"/>
    <x v="4"/>
    <x v="12"/>
    <x v="16"/>
    <x v="6"/>
    <x v="0"/>
    <x v="2"/>
    <x v="2"/>
    <x v="0"/>
  </r>
  <r>
    <s v="December 2007"/>
    <n v="53"/>
    <x v="3"/>
    <x v="23"/>
    <x v="0"/>
    <x v="0"/>
    <x v="1"/>
    <x v="0"/>
    <x v="0"/>
    <x v="0"/>
    <x v="0"/>
    <x v="2"/>
    <x v="3"/>
    <x v="3"/>
    <x v="4"/>
    <x v="12"/>
    <x v="18"/>
    <x v="6"/>
    <x v="0"/>
    <x v="2"/>
    <x v="2"/>
    <x v="0"/>
  </r>
  <r>
    <s v="December 2007"/>
    <n v="53"/>
    <x v="3"/>
    <x v="24"/>
    <x v="0"/>
    <x v="0"/>
    <x v="3"/>
    <x v="0"/>
    <x v="0"/>
    <x v="0"/>
    <x v="0"/>
    <x v="2"/>
    <x v="3"/>
    <x v="3"/>
    <x v="4"/>
    <x v="13"/>
    <x v="20"/>
    <x v="6"/>
    <x v="0"/>
    <x v="2"/>
    <x v="2"/>
    <x v="0"/>
  </r>
  <r>
    <s v="December 2007"/>
    <n v="53"/>
    <x v="3"/>
    <x v="25"/>
    <x v="0"/>
    <x v="0"/>
    <x v="2"/>
    <x v="0"/>
    <x v="0"/>
    <x v="0"/>
    <x v="0"/>
    <x v="2"/>
    <x v="3"/>
    <x v="3"/>
    <x v="4"/>
    <x v="12"/>
    <x v="16"/>
    <x v="6"/>
    <x v="0"/>
    <x v="2"/>
    <x v="2"/>
    <x v="0"/>
  </r>
  <r>
    <s v="December 2007"/>
    <n v="53"/>
    <x v="3"/>
    <x v="26"/>
    <x v="0"/>
    <x v="0"/>
    <x v="0"/>
    <x v="0"/>
    <x v="0"/>
    <x v="0"/>
    <x v="0"/>
    <x v="2"/>
    <x v="3"/>
    <x v="3"/>
    <x v="4"/>
    <x v="13"/>
    <x v="21"/>
    <x v="6"/>
    <x v="0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June 2008"/>
    <n v="54"/>
    <x v="0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</r>
  <r>
    <s v="June 2008"/>
    <n v="54"/>
    <x v="0"/>
    <x v="1"/>
    <x v="0"/>
    <x v="0"/>
    <x v="1"/>
    <x v="0"/>
    <x v="0"/>
    <x v="0"/>
    <x v="0"/>
    <x v="2"/>
    <x v="0"/>
    <x v="3"/>
    <x v="5"/>
    <x v="13"/>
    <x v="20"/>
    <x v="6"/>
    <x v="0"/>
    <x v="2"/>
    <x v="2"/>
    <x v="0"/>
  </r>
  <r>
    <s v="June 2008"/>
    <n v="54"/>
    <x v="0"/>
    <x v="2"/>
    <x v="0"/>
    <x v="0"/>
    <x v="3"/>
    <x v="0"/>
    <x v="0"/>
    <x v="0"/>
    <x v="0"/>
    <x v="2"/>
    <x v="0"/>
    <x v="3"/>
    <x v="5"/>
    <x v="14"/>
    <x v="17"/>
    <x v="6"/>
    <x v="0"/>
    <x v="2"/>
    <x v="2"/>
    <x v="0"/>
  </r>
  <r>
    <s v="June 2008"/>
    <n v="54"/>
    <x v="0"/>
    <x v="3"/>
    <x v="0"/>
    <x v="0"/>
    <x v="3"/>
    <x v="0"/>
    <x v="0"/>
    <x v="0"/>
    <x v="0"/>
    <x v="2"/>
    <x v="0"/>
    <x v="3"/>
    <x v="5"/>
    <x v="12"/>
    <x v="24"/>
    <x v="6"/>
    <x v="0"/>
    <x v="2"/>
    <x v="2"/>
    <x v="0"/>
  </r>
  <r>
    <s v="June 2008"/>
    <n v="54"/>
    <x v="0"/>
    <x v="4"/>
    <x v="0"/>
    <x v="0"/>
    <x v="2"/>
    <x v="0"/>
    <x v="0"/>
    <x v="0"/>
    <x v="0"/>
    <x v="2"/>
    <x v="0"/>
    <x v="3"/>
    <x v="5"/>
    <x v="12"/>
    <x v="20"/>
    <x v="6"/>
    <x v="0"/>
    <x v="2"/>
    <x v="2"/>
    <x v="0"/>
  </r>
  <r>
    <s v="June 2008"/>
    <n v="54"/>
    <x v="0"/>
    <x v="5"/>
    <x v="0"/>
    <x v="0"/>
    <x v="4"/>
    <x v="0"/>
    <x v="0"/>
    <x v="0"/>
    <x v="0"/>
    <x v="2"/>
    <x v="1"/>
    <x v="3"/>
    <x v="4"/>
    <x v="12"/>
    <x v="15"/>
    <x v="7"/>
    <x v="0"/>
    <x v="2"/>
    <x v="2"/>
    <x v="0"/>
  </r>
  <r>
    <s v="June 2008"/>
    <n v="54"/>
    <x v="0"/>
    <x v="6"/>
    <x v="0"/>
    <x v="0"/>
    <x v="2"/>
    <x v="0"/>
    <x v="0"/>
    <x v="0"/>
    <x v="0"/>
    <x v="2"/>
    <x v="1"/>
    <x v="3"/>
    <x v="4"/>
    <x v="12"/>
    <x v="17"/>
    <x v="7"/>
    <x v="0"/>
    <x v="2"/>
    <x v="2"/>
    <x v="0"/>
  </r>
  <r>
    <s v="June 2008"/>
    <n v="54"/>
    <x v="0"/>
    <x v="7"/>
    <x v="0"/>
    <x v="0"/>
    <x v="2"/>
    <x v="0"/>
    <x v="0"/>
    <x v="0"/>
    <x v="0"/>
    <x v="2"/>
    <x v="1"/>
    <x v="3"/>
    <x v="4"/>
    <x v="12"/>
    <x v="21"/>
    <x v="7"/>
    <x v="0"/>
    <x v="2"/>
    <x v="2"/>
    <x v="0"/>
  </r>
  <r>
    <s v="June 2008"/>
    <n v="54"/>
    <x v="0"/>
    <x v="8"/>
    <x v="0"/>
    <x v="0"/>
    <x v="4"/>
    <x v="0"/>
    <x v="0"/>
    <x v="0"/>
    <x v="0"/>
    <x v="2"/>
    <x v="1"/>
    <x v="3"/>
    <x v="4"/>
    <x v="12"/>
    <x v="21"/>
    <x v="7"/>
    <x v="0"/>
    <x v="2"/>
    <x v="2"/>
    <x v="0"/>
  </r>
  <r>
    <s v="June 2008"/>
    <n v="54"/>
    <x v="0"/>
    <x v="9"/>
    <x v="0"/>
    <x v="0"/>
    <x v="4"/>
    <x v="0"/>
    <x v="0"/>
    <x v="0"/>
    <x v="0"/>
    <x v="2"/>
    <x v="1"/>
    <x v="3"/>
    <x v="4"/>
    <x v="12"/>
    <x v="21"/>
    <x v="7"/>
    <x v="0"/>
    <x v="2"/>
    <x v="2"/>
    <x v="0"/>
  </r>
  <r>
    <s v="June 2008"/>
    <n v="54"/>
    <x v="0"/>
    <x v="10"/>
    <x v="0"/>
    <x v="0"/>
    <x v="1"/>
    <x v="0"/>
    <x v="0"/>
    <x v="0"/>
    <x v="0"/>
    <x v="2"/>
    <x v="1"/>
    <x v="3"/>
    <x v="4"/>
    <x v="12"/>
    <x v="16"/>
    <x v="7"/>
    <x v="0"/>
    <x v="2"/>
    <x v="2"/>
    <x v="0"/>
  </r>
  <r>
    <s v="June 2008"/>
    <n v="54"/>
    <x v="0"/>
    <x v="11"/>
    <x v="0"/>
    <x v="0"/>
    <x v="0"/>
    <x v="0"/>
    <x v="0"/>
    <x v="0"/>
    <x v="0"/>
    <x v="2"/>
    <x v="1"/>
    <x v="3"/>
    <x v="4"/>
    <x v="14"/>
    <x v="17"/>
    <x v="7"/>
    <x v="0"/>
    <x v="2"/>
    <x v="2"/>
    <x v="0"/>
  </r>
  <r>
    <s v="June 2008"/>
    <n v="54"/>
    <x v="0"/>
    <x v="12"/>
    <x v="0"/>
    <x v="0"/>
    <x v="1"/>
    <x v="0"/>
    <x v="0"/>
    <x v="0"/>
    <x v="0"/>
    <x v="2"/>
    <x v="2"/>
    <x v="3"/>
    <x v="3"/>
    <x v="12"/>
    <x v="15"/>
    <x v="6"/>
    <x v="0"/>
    <x v="2"/>
    <x v="2"/>
    <x v="0"/>
  </r>
  <r>
    <s v="June 2008"/>
    <n v="54"/>
    <x v="0"/>
    <x v="13"/>
    <x v="0"/>
    <x v="0"/>
    <x v="3"/>
    <x v="0"/>
    <x v="0"/>
    <x v="0"/>
    <x v="0"/>
    <x v="2"/>
    <x v="2"/>
    <x v="3"/>
    <x v="3"/>
    <x v="13"/>
    <x v="20"/>
    <x v="6"/>
    <x v="0"/>
    <x v="2"/>
    <x v="2"/>
    <x v="0"/>
  </r>
  <r>
    <s v="June 2008"/>
    <n v="54"/>
    <x v="0"/>
    <x v="14"/>
    <x v="0"/>
    <x v="0"/>
    <x v="1"/>
    <x v="0"/>
    <x v="0"/>
    <x v="0"/>
    <x v="0"/>
    <x v="2"/>
    <x v="2"/>
    <x v="3"/>
    <x v="3"/>
    <x v="12"/>
    <x v="16"/>
    <x v="6"/>
    <x v="0"/>
    <x v="2"/>
    <x v="2"/>
    <x v="0"/>
  </r>
  <r>
    <s v="June 2008"/>
    <n v="54"/>
    <x v="0"/>
    <x v="15"/>
    <x v="0"/>
    <x v="0"/>
    <x v="2"/>
    <x v="0"/>
    <x v="0"/>
    <x v="0"/>
    <x v="0"/>
    <x v="2"/>
    <x v="2"/>
    <x v="3"/>
    <x v="3"/>
    <x v="14"/>
    <x v="17"/>
    <x v="6"/>
    <x v="0"/>
    <x v="2"/>
    <x v="2"/>
    <x v="0"/>
  </r>
  <r>
    <s v="June 2008"/>
    <n v="54"/>
    <x v="0"/>
    <x v="16"/>
    <x v="0"/>
    <x v="0"/>
    <x v="2"/>
    <x v="0"/>
    <x v="0"/>
    <x v="0"/>
    <x v="0"/>
    <x v="2"/>
    <x v="2"/>
    <x v="3"/>
    <x v="3"/>
    <x v="13"/>
    <x v="24"/>
    <x v="6"/>
    <x v="0"/>
    <x v="2"/>
    <x v="2"/>
    <x v="0"/>
  </r>
  <r>
    <s v="June 2008"/>
    <n v="54"/>
    <x v="0"/>
    <x v="17"/>
    <x v="0"/>
    <x v="0"/>
    <x v="0"/>
    <x v="0"/>
    <x v="0"/>
    <x v="0"/>
    <x v="0"/>
    <x v="2"/>
    <x v="2"/>
    <x v="3"/>
    <x v="3"/>
    <x v="12"/>
    <x v="19"/>
    <x v="6"/>
    <x v="0"/>
    <x v="2"/>
    <x v="2"/>
    <x v="0"/>
  </r>
  <r>
    <s v="June 2008"/>
    <n v="54"/>
    <x v="0"/>
    <x v="18"/>
    <x v="0"/>
    <x v="0"/>
    <x v="0"/>
    <x v="0"/>
    <x v="0"/>
    <x v="0"/>
    <x v="0"/>
    <x v="2"/>
    <x v="2"/>
    <x v="3"/>
    <x v="3"/>
    <x v="14"/>
    <x v="17"/>
    <x v="6"/>
    <x v="0"/>
    <x v="2"/>
    <x v="2"/>
    <x v="0"/>
  </r>
  <r>
    <s v="June 2008"/>
    <n v="54"/>
    <x v="0"/>
    <x v="19"/>
    <x v="0"/>
    <x v="0"/>
    <x v="0"/>
    <x v="0"/>
    <x v="0"/>
    <x v="0"/>
    <x v="0"/>
    <x v="2"/>
    <x v="3"/>
    <x v="3"/>
    <x v="6"/>
    <x v="12"/>
    <x v="15"/>
    <x v="6"/>
    <x v="0"/>
    <x v="2"/>
    <x v="2"/>
    <x v="0"/>
  </r>
  <r>
    <s v="June 2008"/>
    <n v="54"/>
    <x v="0"/>
    <x v="20"/>
    <x v="0"/>
    <x v="0"/>
    <x v="1"/>
    <x v="0"/>
    <x v="0"/>
    <x v="0"/>
    <x v="0"/>
    <x v="2"/>
    <x v="3"/>
    <x v="3"/>
    <x v="6"/>
    <x v="12"/>
    <x v="16"/>
    <x v="6"/>
    <x v="0"/>
    <x v="2"/>
    <x v="2"/>
    <x v="0"/>
  </r>
  <r>
    <s v="June 2008"/>
    <n v="54"/>
    <x v="0"/>
    <x v="21"/>
    <x v="0"/>
    <x v="0"/>
    <x v="1"/>
    <x v="0"/>
    <x v="0"/>
    <x v="0"/>
    <x v="0"/>
    <x v="2"/>
    <x v="3"/>
    <x v="3"/>
    <x v="6"/>
    <x v="12"/>
    <x v="16"/>
    <x v="6"/>
    <x v="0"/>
    <x v="2"/>
    <x v="2"/>
    <x v="0"/>
  </r>
  <r>
    <s v="June 2008"/>
    <n v="54"/>
    <x v="0"/>
    <x v="22"/>
    <x v="0"/>
    <x v="0"/>
    <x v="4"/>
    <x v="0"/>
    <x v="0"/>
    <x v="0"/>
    <x v="0"/>
    <x v="2"/>
    <x v="3"/>
    <x v="3"/>
    <x v="6"/>
    <x v="14"/>
    <x v="17"/>
    <x v="6"/>
    <x v="0"/>
    <x v="2"/>
    <x v="2"/>
    <x v="0"/>
  </r>
  <r>
    <s v="June 2008"/>
    <n v="54"/>
    <x v="0"/>
    <x v="23"/>
    <x v="0"/>
    <x v="0"/>
    <x v="2"/>
    <x v="0"/>
    <x v="0"/>
    <x v="0"/>
    <x v="0"/>
    <x v="2"/>
    <x v="3"/>
    <x v="3"/>
    <x v="6"/>
    <x v="13"/>
    <x v="24"/>
    <x v="6"/>
    <x v="0"/>
    <x v="2"/>
    <x v="2"/>
    <x v="0"/>
  </r>
  <r>
    <s v="June 2008"/>
    <n v="54"/>
    <x v="0"/>
    <x v="24"/>
    <x v="0"/>
    <x v="0"/>
    <x v="2"/>
    <x v="0"/>
    <x v="0"/>
    <x v="0"/>
    <x v="0"/>
    <x v="2"/>
    <x v="3"/>
    <x v="3"/>
    <x v="6"/>
    <x v="14"/>
    <x v="17"/>
    <x v="6"/>
    <x v="0"/>
    <x v="2"/>
    <x v="2"/>
    <x v="0"/>
  </r>
  <r>
    <s v="June 2008"/>
    <n v="54"/>
    <x v="0"/>
    <x v="25"/>
    <x v="0"/>
    <x v="0"/>
    <x v="0"/>
    <x v="0"/>
    <x v="0"/>
    <x v="0"/>
    <x v="0"/>
    <x v="2"/>
    <x v="3"/>
    <x v="3"/>
    <x v="6"/>
    <x v="13"/>
    <x v="20"/>
    <x v="6"/>
    <x v="0"/>
    <x v="2"/>
    <x v="2"/>
    <x v="0"/>
  </r>
  <r>
    <s v="June 2008"/>
    <n v="54"/>
    <x v="0"/>
    <x v="26"/>
    <x v="0"/>
    <x v="0"/>
    <x v="4"/>
    <x v="0"/>
    <x v="0"/>
    <x v="0"/>
    <x v="0"/>
    <x v="2"/>
    <x v="3"/>
    <x v="3"/>
    <x v="6"/>
    <x v="12"/>
    <x v="18"/>
    <x v="6"/>
    <x v="0"/>
    <x v="2"/>
    <x v="2"/>
    <x v="0"/>
  </r>
  <r>
    <s v="June 2008"/>
    <n v="54"/>
    <x v="1"/>
    <x v="0"/>
    <x v="0"/>
    <x v="0"/>
    <x v="3"/>
    <x v="0"/>
    <x v="0"/>
    <x v="0"/>
    <x v="0"/>
    <x v="1"/>
    <x v="4"/>
    <x v="3"/>
    <x v="2"/>
    <x v="7"/>
    <x v="22"/>
    <x v="4"/>
    <x v="0"/>
    <x v="2"/>
    <x v="2"/>
    <x v="0"/>
  </r>
  <r>
    <s v="June 2008"/>
    <n v="54"/>
    <x v="1"/>
    <x v="1"/>
    <x v="0"/>
    <x v="0"/>
    <x v="2"/>
    <x v="0"/>
    <x v="0"/>
    <x v="0"/>
    <x v="0"/>
    <x v="1"/>
    <x v="4"/>
    <x v="3"/>
    <x v="2"/>
    <x v="9"/>
    <x v="14"/>
    <x v="4"/>
    <x v="3"/>
    <x v="2"/>
    <x v="2"/>
    <x v="0"/>
  </r>
  <r>
    <s v="June 2008"/>
    <n v="54"/>
    <x v="1"/>
    <x v="2"/>
    <x v="0"/>
    <x v="0"/>
    <x v="0"/>
    <x v="0"/>
    <x v="0"/>
    <x v="0"/>
    <x v="0"/>
    <x v="1"/>
    <x v="4"/>
    <x v="3"/>
    <x v="2"/>
    <x v="8"/>
    <x v="5"/>
    <x v="4"/>
    <x v="3"/>
    <x v="2"/>
    <x v="2"/>
    <x v="0"/>
  </r>
  <r>
    <s v="June 2008"/>
    <n v="54"/>
    <x v="1"/>
    <x v="3"/>
    <x v="0"/>
    <x v="0"/>
    <x v="2"/>
    <x v="0"/>
    <x v="0"/>
    <x v="0"/>
    <x v="0"/>
    <x v="1"/>
    <x v="4"/>
    <x v="3"/>
    <x v="2"/>
    <x v="11"/>
    <x v="4"/>
    <x v="4"/>
    <x v="3"/>
    <x v="2"/>
    <x v="2"/>
    <x v="0"/>
  </r>
  <r>
    <s v="June 2008"/>
    <n v="54"/>
    <x v="1"/>
    <x v="4"/>
    <x v="0"/>
    <x v="0"/>
    <x v="4"/>
    <x v="0"/>
    <x v="0"/>
    <x v="0"/>
    <x v="0"/>
    <x v="1"/>
    <x v="4"/>
    <x v="3"/>
    <x v="2"/>
    <x v="7"/>
    <x v="4"/>
    <x v="4"/>
    <x v="1"/>
    <x v="2"/>
    <x v="2"/>
    <x v="0"/>
  </r>
  <r>
    <s v="June 2008"/>
    <n v="54"/>
    <x v="1"/>
    <x v="5"/>
    <x v="0"/>
    <x v="0"/>
    <x v="1"/>
    <x v="0"/>
    <x v="0"/>
    <x v="0"/>
    <x v="0"/>
    <x v="1"/>
    <x v="4"/>
    <x v="3"/>
    <x v="2"/>
    <x v="9"/>
    <x v="14"/>
    <x v="4"/>
    <x v="1"/>
    <x v="2"/>
    <x v="2"/>
    <x v="0"/>
  </r>
  <r>
    <s v="June 2008"/>
    <n v="54"/>
    <x v="1"/>
    <x v="6"/>
    <x v="0"/>
    <x v="0"/>
    <x v="1"/>
    <x v="0"/>
    <x v="0"/>
    <x v="0"/>
    <x v="0"/>
    <x v="1"/>
    <x v="4"/>
    <x v="3"/>
    <x v="2"/>
    <x v="6"/>
    <x v="4"/>
    <x v="4"/>
    <x v="1"/>
    <x v="2"/>
    <x v="2"/>
    <x v="0"/>
  </r>
  <r>
    <s v="June 2008"/>
    <n v="54"/>
    <x v="1"/>
    <x v="7"/>
    <x v="0"/>
    <x v="0"/>
    <x v="0"/>
    <x v="0"/>
    <x v="0"/>
    <x v="0"/>
    <x v="0"/>
    <x v="1"/>
    <x v="4"/>
    <x v="3"/>
    <x v="2"/>
    <x v="6"/>
    <x v="4"/>
    <x v="4"/>
    <x v="0"/>
    <x v="2"/>
    <x v="2"/>
    <x v="0"/>
  </r>
  <r>
    <s v="June 2008"/>
    <n v="54"/>
    <x v="1"/>
    <x v="8"/>
    <x v="0"/>
    <x v="0"/>
    <x v="0"/>
    <x v="0"/>
    <x v="0"/>
    <x v="0"/>
    <x v="0"/>
    <x v="1"/>
    <x v="4"/>
    <x v="3"/>
    <x v="2"/>
    <x v="9"/>
    <x v="14"/>
    <x v="4"/>
    <x v="0"/>
    <x v="2"/>
    <x v="2"/>
    <x v="0"/>
  </r>
  <r>
    <s v="June 2008"/>
    <n v="54"/>
    <x v="1"/>
    <x v="9"/>
    <x v="0"/>
    <x v="0"/>
    <x v="4"/>
    <x v="0"/>
    <x v="0"/>
    <x v="0"/>
    <x v="0"/>
    <x v="1"/>
    <x v="4"/>
    <x v="3"/>
    <x v="2"/>
    <x v="4"/>
    <x v="12"/>
    <x v="4"/>
    <x v="0"/>
    <x v="2"/>
    <x v="2"/>
    <x v="0"/>
  </r>
  <r>
    <s v="June 2008"/>
    <n v="54"/>
    <x v="1"/>
    <x v="10"/>
    <x v="0"/>
    <x v="0"/>
    <x v="4"/>
    <x v="0"/>
    <x v="0"/>
    <x v="0"/>
    <x v="0"/>
    <x v="1"/>
    <x v="4"/>
    <x v="3"/>
    <x v="2"/>
    <x v="4"/>
    <x v="2"/>
    <x v="4"/>
    <x v="0"/>
    <x v="2"/>
    <x v="2"/>
    <x v="0"/>
  </r>
  <r>
    <s v="June 2008"/>
    <n v="54"/>
    <x v="1"/>
    <x v="11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June 2008"/>
    <n v="54"/>
    <x v="1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June 2008"/>
    <n v="54"/>
    <x v="1"/>
    <x v="13"/>
    <x v="0"/>
    <x v="0"/>
    <x v="1"/>
    <x v="0"/>
    <x v="0"/>
    <x v="0"/>
    <x v="0"/>
    <x v="1"/>
    <x v="4"/>
    <x v="3"/>
    <x v="2"/>
    <x v="8"/>
    <x v="5"/>
    <x v="4"/>
    <x v="3"/>
    <x v="2"/>
    <x v="2"/>
    <x v="0"/>
  </r>
  <r>
    <s v="June 2008"/>
    <n v="54"/>
    <x v="1"/>
    <x v="14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June 2008"/>
    <n v="54"/>
    <x v="1"/>
    <x v="15"/>
    <x v="0"/>
    <x v="0"/>
    <x v="3"/>
    <x v="0"/>
    <x v="0"/>
    <x v="0"/>
    <x v="0"/>
    <x v="1"/>
    <x v="4"/>
    <x v="3"/>
    <x v="2"/>
    <x v="6"/>
    <x v="4"/>
    <x v="4"/>
    <x v="4"/>
    <x v="2"/>
    <x v="2"/>
    <x v="0"/>
  </r>
  <r>
    <s v="June 2008"/>
    <n v="54"/>
    <x v="1"/>
    <x v="16"/>
    <x v="0"/>
    <x v="0"/>
    <x v="3"/>
    <x v="0"/>
    <x v="0"/>
    <x v="0"/>
    <x v="0"/>
    <x v="1"/>
    <x v="4"/>
    <x v="3"/>
    <x v="2"/>
    <x v="4"/>
    <x v="8"/>
    <x v="4"/>
    <x v="0"/>
    <x v="2"/>
    <x v="2"/>
    <x v="0"/>
  </r>
  <r>
    <s v="June 2008"/>
    <n v="54"/>
    <x v="1"/>
    <x v="17"/>
    <x v="0"/>
    <x v="0"/>
    <x v="1"/>
    <x v="0"/>
    <x v="0"/>
    <x v="0"/>
    <x v="0"/>
    <x v="1"/>
    <x v="4"/>
    <x v="3"/>
    <x v="2"/>
    <x v="10"/>
    <x v="13"/>
    <x v="4"/>
    <x v="1"/>
    <x v="2"/>
    <x v="2"/>
    <x v="0"/>
  </r>
  <r>
    <s v="June 2008"/>
    <n v="54"/>
    <x v="1"/>
    <x v="18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June 2008"/>
    <n v="54"/>
    <x v="1"/>
    <x v="19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June 2008"/>
    <n v="54"/>
    <x v="1"/>
    <x v="20"/>
    <x v="0"/>
    <x v="0"/>
    <x v="0"/>
    <x v="0"/>
    <x v="0"/>
    <x v="0"/>
    <x v="0"/>
    <x v="1"/>
    <x v="4"/>
    <x v="3"/>
    <x v="2"/>
    <x v="5"/>
    <x v="3"/>
    <x v="4"/>
    <x v="4"/>
    <x v="2"/>
    <x v="2"/>
    <x v="0"/>
  </r>
  <r>
    <s v="June 2008"/>
    <n v="54"/>
    <x v="1"/>
    <x v="21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June 2008"/>
    <n v="54"/>
    <x v="1"/>
    <x v="22"/>
    <x v="0"/>
    <x v="0"/>
    <x v="1"/>
    <x v="0"/>
    <x v="0"/>
    <x v="0"/>
    <x v="0"/>
    <x v="1"/>
    <x v="4"/>
    <x v="3"/>
    <x v="2"/>
    <x v="5"/>
    <x v="9"/>
    <x v="4"/>
    <x v="1"/>
    <x v="2"/>
    <x v="2"/>
    <x v="0"/>
  </r>
  <r>
    <s v="June 2008"/>
    <n v="54"/>
    <x v="1"/>
    <x v="23"/>
    <x v="0"/>
    <x v="0"/>
    <x v="0"/>
    <x v="0"/>
    <x v="0"/>
    <x v="0"/>
    <x v="0"/>
    <x v="1"/>
    <x v="4"/>
    <x v="3"/>
    <x v="2"/>
    <x v="8"/>
    <x v="11"/>
    <x v="4"/>
    <x v="0"/>
    <x v="2"/>
    <x v="2"/>
    <x v="0"/>
  </r>
  <r>
    <s v="June 2008"/>
    <n v="54"/>
    <x v="1"/>
    <x v="24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June 2008"/>
    <n v="54"/>
    <x v="1"/>
    <x v="25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June 2008"/>
    <n v="54"/>
    <x v="2"/>
    <x v="0"/>
    <x v="0"/>
    <x v="0"/>
    <x v="1"/>
    <x v="0"/>
    <x v="0"/>
    <x v="0"/>
    <x v="0"/>
    <x v="0"/>
    <x v="0"/>
    <x v="2"/>
    <x v="11"/>
    <x v="1"/>
    <x v="1"/>
    <x v="2"/>
    <x v="0"/>
    <x v="3"/>
    <x v="3"/>
    <x v="0"/>
  </r>
  <r>
    <s v="June 2008"/>
    <n v="54"/>
    <x v="2"/>
    <x v="1"/>
    <x v="0"/>
    <x v="0"/>
    <x v="3"/>
    <x v="0"/>
    <x v="0"/>
    <x v="0"/>
    <x v="0"/>
    <x v="0"/>
    <x v="0"/>
    <x v="2"/>
    <x v="11"/>
    <x v="0"/>
    <x v="1"/>
    <x v="3"/>
    <x v="0"/>
    <x v="3"/>
    <x v="3"/>
    <x v="0"/>
  </r>
  <r>
    <s v="June 2008"/>
    <n v="54"/>
    <x v="2"/>
    <x v="2"/>
    <x v="0"/>
    <x v="0"/>
    <x v="2"/>
    <x v="0"/>
    <x v="0"/>
    <x v="0"/>
    <x v="0"/>
    <x v="0"/>
    <x v="0"/>
    <x v="2"/>
    <x v="11"/>
    <x v="3"/>
    <x v="0"/>
    <x v="2"/>
    <x v="0"/>
    <x v="3"/>
    <x v="3"/>
    <x v="0"/>
  </r>
  <r>
    <s v="June 2008"/>
    <n v="54"/>
    <x v="2"/>
    <x v="3"/>
    <x v="0"/>
    <x v="0"/>
    <x v="1"/>
    <x v="0"/>
    <x v="0"/>
    <x v="0"/>
    <x v="0"/>
    <x v="0"/>
    <x v="0"/>
    <x v="2"/>
    <x v="11"/>
    <x v="3"/>
    <x v="0"/>
    <x v="10"/>
    <x v="0"/>
    <x v="3"/>
    <x v="3"/>
    <x v="0"/>
  </r>
  <r>
    <s v="June 2008"/>
    <n v="54"/>
    <x v="2"/>
    <x v="4"/>
    <x v="0"/>
    <x v="0"/>
    <x v="1"/>
    <x v="0"/>
    <x v="0"/>
    <x v="0"/>
    <x v="0"/>
    <x v="0"/>
    <x v="0"/>
    <x v="2"/>
    <x v="11"/>
    <x v="2"/>
    <x v="1"/>
    <x v="10"/>
    <x v="0"/>
    <x v="3"/>
    <x v="3"/>
    <x v="0"/>
  </r>
  <r>
    <s v="June 2008"/>
    <n v="54"/>
    <x v="2"/>
    <x v="5"/>
    <x v="0"/>
    <x v="0"/>
    <x v="0"/>
    <x v="0"/>
    <x v="0"/>
    <x v="0"/>
    <x v="0"/>
    <x v="0"/>
    <x v="1"/>
    <x v="2"/>
    <x v="1"/>
    <x v="1"/>
    <x v="1"/>
    <x v="2"/>
    <x v="0"/>
    <x v="3"/>
    <x v="0"/>
    <x v="0"/>
  </r>
  <r>
    <s v="June 2008"/>
    <n v="54"/>
    <x v="2"/>
    <x v="6"/>
    <x v="0"/>
    <x v="0"/>
    <x v="0"/>
    <x v="0"/>
    <x v="0"/>
    <x v="0"/>
    <x v="0"/>
    <x v="0"/>
    <x v="1"/>
    <x v="2"/>
    <x v="1"/>
    <x v="0"/>
    <x v="0"/>
    <x v="0"/>
    <x v="0"/>
    <x v="3"/>
    <x v="0"/>
    <x v="0"/>
  </r>
  <r>
    <s v="June 2008"/>
    <n v="54"/>
    <x v="2"/>
    <x v="7"/>
    <x v="0"/>
    <x v="0"/>
    <x v="3"/>
    <x v="0"/>
    <x v="0"/>
    <x v="0"/>
    <x v="0"/>
    <x v="0"/>
    <x v="1"/>
    <x v="2"/>
    <x v="1"/>
    <x v="0"/>
    <x v="0"/>
    <x v="0"/>
    <x v="0"/>
    <x v="3"/>
    <x v="0"/>
    <x v="0"/>
  </r>
  <r>
    <s v="June 2008"/>
    <n v="54"/>
    <x v="2"/>
    <x v="8"/>
    <x v="0"/>
    <x v="0"/>
    <x v="2"/>
    <x v="0"/>
    <x v="0"/>
    <x v="0"/>
    <x v="0"/>
    <x v="0"/>
    <x v="1"/>
    <x v="2"/>
    <x v="1"/>
    <x v="0"/>
    <x v="0"/>
    <x v="2"/>
    <x v="0"/>
    <x v="3"/>
    <x v="0"/>
    <x v="0"/>
  </r>
  <r>
    <s v="June 2008"/>
    <n v="54"/>
    <x v="2"/>
    <x v="9"/>
    <x v="0"/>
    <x v="0"/>
    <x v="3"/>
    <x v="0"/>
    <x v="0"/>
    <x v="0"/>
    <x v="0"/>
    <x v="0"/>
    <x v="1"/>
    <x v="2"/>
    <x v="1"/>
    <x v="0"/>
    <x v="1"/>
    <x v="3"/>
    <x v="0"/>
    <x v="3"/>
    <x v="0"/>
    <x v="0"/>
  </r>
  <r>
    <s v="June 2008"/>
    <n v="54"/>
    <x v="2"/>
    <x v="10"/>
    <x v="0"/>
    <x v="0"/>
    <x v="2"/>
    <x v="0"/>
    <x v="0"/>
    <x v="0"/>
    <x v="0"/>
    <x v="0"/>
    <x v="1"/>
    <x v="2"/>
    <x v="1"/>
    <x v="0"/>
    <x v="0"/>
    <x v="2"/>
    <x v="0"/>
    <x v="3"/>
    <x v="0"/>
    <x v="0"/>
  </r>
  <r>
    <s v="June 2008"/>
    <n v="54"/>
    <x v="2"/>
    <x v="11"/>
    <x v="0"/>
    <x v="0"/>
    <x v="4"/>
    <x v="0"/>
    <x v="0"/>
    <x v="0"/>
    <x v="0"/>
    <x v="0"/>
    <x v="1"/>
    <x v="2"/>
    <x v="1"/>
    <x v="0"/>
    <x v="1"/>
    <x v="3"/>
    <x v="0"/>
    <x v="3"/>
    <x v="0"/>
    <x v="0"/>
  </r>
  <r>
    <s v="June 2008"/>
    <n v="54"/>
    <x v="2"/>
    <x v="12"/>
    <x v="0"/>
    <x v="0"/>
    <x v="0"/>
    <x v="0"/>
    <x v="0"/>
    <x v="0"/>
    <x v="0"/>
    <x v="0"/>
    <x v="2"/>
    <x v="0"/>
    <x v="0"/>
    <x v="1"/>
    <x v="1"/>
    <x v="2"/>
    <x v="0"/>
    <x v="3"/>
    <x v="0"/>
    <x v="0"/>
  </r>
  <r>
    <s v="June 2008"/>
    <n v="54"/>
    <x v="2"/>
    <x v="13"/>
    <x v="0"/>
    <x v="0"/>
    <x v="4"/>
    <x v="0"/>
    <x v="0"/>
    <x v="0"/>
    <x v="0"/>
    <x v="0"/>
    <x v="2"/>
    <x v="0"/>
    <x v="0"/>
    <x v="0"/>
    <x v="0"/>
    <x v="2"/>
    <x v="0"/>
    <x v="3"/>
    <x v="0"/>
    <x v="0"/>
  </r>
  <r>
    <s v="June 2008"/>
    <n v="54"/>
    <x v="2"/>
    <x v="14"/>
    <x v="0"/>
    <x v="0"/>
    <x v="2"/>
    <x v="0"/>
    <x v="0"/>
    <x v="0"/>
    <x v="0"/>
    <x v="0"/>
    <x v="2"/>
    <x v="0"/>
    <x v="0"/>
    <x v="3"/>
    <x v="0"/>
    <x v="2"/>
    <x v="0"/>
    <x v="3"/>
    <x v="0"/>
    <x v="0"/>
  </r>
  <r>
    <s v="June 2008"/>
    <n v="54"/>
    <x v="2"/>
    <x v="15"/>
    <x v="0"/>
    <x v="0"/>
    <x v="4"/>
    <x v="0"/>
    <x v="0"/>
    <x v="0"/>
    <x v="0"/>
    <x v="0"/>
    <x v="2"/>
    <x v="0"/>
    <x v="0"/>
    <x v="0"/>
    <x v="0"/>
    <x v="2"/>
    <x v="0"/>
    <x v="3"/>
    <x v="0"/>
    <x v="0"/>
  </r>
  <r>
    <s v="June 2008"/>
    <n v="54"/>
    <x v="2"/>
    <x v="16"/>
    <x v="0"/>
    <x v="0"/>
    <x v="4"/>
    <x v="0"/>
    <x v="0"/>
    <x v="0"/>
    <x v="0"/>
    <x v="0"/>
    <x v="2"/>
    <x v="0"/>
    <x v="0"/>
    <x v="0"/>
    <x v="1"/>
    <x v="2"/>
    <x v="0"/>
    <x v="3"/>
    <x v="0"/>
    <x v="0"/>
  </r>
  <r>
    <s v="June 2008"/>
    <n v="54"/>
    <x v="2"/>
    <x v="17"/>
    <x v="0"/>
    <x v="0"/>
    <x v="4"/>
    <x v="0"/>
    <x v="0"/>
    <x v="0"/>
    <x v="0"/>
    <x v="0"/>
    <x v="3"/>
    <x v="0"/>
    <x v="0"/>
    <x v="1"/>
    <x v="1"/>
    <x v="2"/>
    <x v="0"/>
    <x v="3"/>
    <x v="5"/>
    <x v="0"/>
  </r>
  <r>
    <s v="June 2008"/>
    <n v="54"/>
    <x v="2"/>
    <x v="18"/>
    <x v="0"/>
    <x v="0"/>
    <x v="0"/>
    <x v="0"/>
    <x v="0"/>
    <x v="0"/>
    <x v="0"/>
    <x v="0"/>
    <x v="3"/>
    <x v="0"/>
    <x v="0"/>
    <x v="0"/>
    <x v="1"/>
    <x v="3"/>
    <x v="0"/>
    <x v="3"/>
    <x v="5"/>
    <x v="0"/>
  </r>
  <r>
    <s v="June 2008"/>
    <n v="54"/>
    <x v="2"/>
    <x v="19"/>
    <x v="0"/>
    <x v="0"/>
    <x v="4"/>
    <x v="0"/>
    <x v="0"/>
    <x v="0"/>
    <x v="0"/>
    <x v="0"/>
    <x v="3"/>
    <x v="0"/>
    <x v="0"/>
    <x v="0"/>
    <x v="1"/>
    <x v="3"/>
    <x v="0"/>
    <x v="3"/>
    <x v="5"/>
    <x v="0"/>
  </r>
  <r>
    <s v="June 2008"/>
    <n v="54"/>
    <x v="2"/>
    <x v="20"/>
    <x v="0"/>
    <x v="0"/>
    <x v="3"/>
    <x v="0"/>
    <x v="0"/>
    <x v="0"/>
    <x v="0"/>
    <x v="0"/>
    <x v="3"/>
    <x v="0"/>
    <x v="0"/>
    <x v="0"/>
    <x v="0"/>
    <x v="0"/>
    <x v="0"/>
    <x v="3"/>
    <x v="5"/>
    <x v="0"/>
  </r>
  <r>
    <s v="June 2008"/>
    <n v="54"/>
    <x v="2"/>
    <x v="21"/>
    <x v="0"/>
    <x v="0"/>
    <x v="1"/>
    <x v="0"/>
    <x v="0"/>
    <x v="0"/>
    <x v="0"/>
    <x v="0"/>
    <x v="3"/>
    <x v="0"/>
    <x v="0"/>
    <x v="0"/>
    <x v="1"/>
    <x v="0"/>
    <x v="0"/>
    <x v="3"/>
    <x v="5"/>
    <x v="0"/>
  </r>
  <r>
    <s v="June 2008"/>
    <n v="54"/>
    <x v="2"/>
    <x v="22"/>
    <x v="0"/>
    <x v="0"/>
    <x v="0"/>
    <x v="0"/>
    <x v="0"/>
    <x v="0"/>
    <x v="0"/>
    <x v="0"/>
    <x v="3"/>
    <x v="0"/>
    <x v="0"/>
    <x v="0"/>
    <x v="0"/>
    <x v="9"/>
    <x v="0"/>
    <x v="3"/>
    <x v="5"/>
    <x v="0"/>
  </r>
  <r>
    <s v="June 2008"/>
    <n v="54"/>
    <x v="3"/>
    <x v="0"/>
    <x v="0"/>
    <x v="0"/>
    <x v="2"/>
    <x v="0"/>
    <x v="0"/>
    <x v="0"/>
    <x v="0"/>
    <x v="1"/>
    <x v="4"/>
    <x v="3"/>
    <x v="2"/>
    <x v="8"/>
    <x v="11"/>
    <x v="4"/>
    <x v="0"/>
    <x v="2"/>
    <x v="2"/>
    <x v="0"/>
  </r>
  <r>
    <s v="June 2008"/>
    <n v="54"/>
    <x v="3"/>
    <x v="1"/>
    <x v="0"/>
    <x v="0"/>
    <x v="3"/>
    <x v="0"/>
    <x v="0"/>
    <x v="0"/>
    <x v="0"/>
    <x v="1"/>
    <x v="4"/>
    <x v="3"/>
    <x v="2"/>
    <x v="4"/>
    <x v="12"/>
    <x v="4"/>
    <x v="0"/>
    <x v="2"/>
    <x v="2"/>
    <x v="0"/>
  </r>
  <r>
    <s v="June 2008"/>
    <n v="54"/>
    <x v="3"/>
    <x v="2"/>
    <x v="0"/>
    <x v="0"/>
    <x v="0"/>
    <x v="0"/>
    <x v="0"/>
    <x v="0"/>
    <x v="0"/>
    <x v="1"/>
    <x v="4"/>
    <x v="3"/>
    <x v="2"/>
    <x v="9"/>
    <x v="14"/>
    <x v="4"/>
    <x v="1"/>
    <x v="2"/>
    <x v="2"/>
    <x v="0"/>
  </r>
  <r>
    <s v="June 2008"/>
    <n v="54"/>
    <x v="3"/>
    <x v="3"/>
    <x v="0"/>
    <x v="0"/>
    <x v="3"/>
    <x v="0"/>
    <x v="0"/>
    <x v="0"/>
    <x v="0"/>
    <x v="1"/>
    <x v="4"/>
    <x v="3"/>
    <x v="2"/>
    <x v="7"/>
    <x v="4"/>
    <x v="4"/>
    <x v="3"/>
    <x v="2"/>
    <x v="2"/>
    <x v="0"/>
  </r>
  <r>
    <s v="June 2008"/>
    <n v="54"/>
    <x v="3"/>
    <x v="4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June 2008"/>
    <n v="54"/>
    <x v="3"/>
    <x v="5"/>
    <x v="0"/>
    <x v="0"/>
    <x v="1"/>
    <x v="0"/>
    <x v="0"/>
    <x v="0"/>
    <x v="0"/>
    <x v="1"/>
    <x v="4"/>
    <x v="3"/>
    <x v="2"/>
    <x v="11"/>
    <x v="4"/>
    <x v="4"/>
    <x v="0"/>
    <x v="2"/>
    <x v="2"/>
    <x v="0"/>
  </r>
  <r>
    <s v="June 2008"/>
    <n v="54"/>
    <x v="3"/>
    <x v="6"/>
    <x v="0"/>
    <x v="0"/>
    <x v="3"/>
    <x v="0"/>
    <x v="0"/>
    <x v="0"/>
    <x v="0"/>
    <x v="1"/>
    <x v="4"/>
    <x v="3"/>
    <x v="2"/>
    <x v="9"/>
    <x v="14"/>
    <x v="4"/>
    <x v="3"/>
    <x v="2"/>
    <x v="2"/>
    <x v="0"/>
  </r>
  <r>
    <s v="June 2008"/>
    <n v="54"/>
    <x v="3"/>
    <x v="7"/>
    <x v="0"/>
    <x v="0"/>
    <x v="1"/>
    <x v="0"/>
    <x v="0"/>
    <x v="0"/>
    <x v="0"/>
    <x v="1"/>
    <x v="4"/>
    <x v="3"/>
    <x v="2"/>
    <x v="5"/>
    <x v="3"/>
    <x v="4"/>
    <x v="0"/>
    <x v="2"/>
    <x v="2"/>
    <x v="0"/>
  </r>
  <r>
    <s v="June 2008"/>
    <n v="54"/>
    <x v="3"/>
    <x v="8"/>
    <x v="0"/>
    <x v="0"/>
    <x v="0"/>
    <x v="0"/>
    <x v="0"/>
    <x v="0"/>
    <x v="0"/>
    <x v="1"/>
    <x v="4"/>
    <x v="3"/>
    <x v="2"/>
    <x v="10"/>
    <x v="13"/>
    <x v="4"/>
    <x v="1"/>
    <x v="2"/>
    <x v="2"/>
    <x v="0"/>
  </r>
  <r>
    <s v="June 2008"/>
    <n v="54"/>
    <x v="3"/>
    <x v="9"/>
    <x v="0"/>
    <x v="0"/>
    <x v="3"/>
    <x v="0"/>
    <x v="0"/>
    <x v="0"/>
    <x v="0"/>
    <x v="1"/>
    <x v="4"/>
    <x v="3"/>
    <x v="2"/>
    <x v="8"/>
    <x v="5"/>
    <x v="4"/>
    <x v="0"/>
    <x v="2"/>
    <x v="2"/>
    <x v="0"/>
  </r>
  <r>
    <s v="June 2008"/>
    <n v="54"/>
    <x v="3"/>
    <x v="10"/>
    <x v="0"/>
    <x v="0"/>
    <x v="1"/>
    <x v="0"/>
    <x v="0"/>
    <x v="0"/>
    <x v="0"/>
    <x v="1"/>
    <x v="4"/>
    <x v="3"/>
    <x v="2"/>
    <x v="4"/>
    <x v="2"/>
    <x v="4"/>
    <x v="0"/>
    <x v="2"/>
    <x v="2"/>
    <x v="0"/>
  </r>
  <r>
    <s v="June 2008"/>
    <n v="54"/>
    <x v="3"/>
    <x v="11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June 2008"/>
    <n v="54"/>
    <x v="3"/>
    <x v="12"/>
    <x v="0"/>
    <x v="0"/>
    <x v="0"/>
    <x v="0"/>
    <x v="0"/>
    <x v="0"/>
    <x v="0"/>
    <x v="1"/>
    <x v="4"/>
    <x v="3"/>
    <x v="2"/>
    <x v="11"/>
    <x v="4"/>
    <x v="4"/>
    <x v="3"/>
    <x v="2"/>
    <x v="2"/>
    <x v="0"/>
  </r>
  <r>
    <s v="June 2008"/>
    <n v="54"/>
    <x v="3"/>
    <x v="13"/>
    <x v="0"/>
    <x v="0"/>
    <x v="3"/>
    <x v="0"/>
    <x v="0"/>
    <x v="0"/>
    <x v="0"/>
    <x v="1"/>
    <x v="4"/>
    <x v="3"/>
    <x v="2"/>
    <x v="7"/>
    <x v="4"/>
    <x v="4"/>
    <x v="1"/>
    <x v="2"/>
    <x v="2"/>
    <x v="0"/>
  </r>
  <r>
    <s v="June 2008"/>
    <n v="54"/>
    <x v="3"/>
    <x v="14"/>
    <x v="0"/>
    <x v="0"/>
    <x v="4"/>
    <x v="0"/>
    <x v="0"/>
    <x v="0"/>
    <x v="0"/>
    <x v="1"/>
    <x v="4"/>
    <x v="3"/>
    <x v="2"/>
    <x v="4"/>
    <x v="8"/>
    <x v="4"/>
    <x v="0"/>
    <x v="2"/>
    <x v="2"/>
    <x v="0"/>
  </r>
  <r>
    <s v="June 2008"/>
    <n v="54"/>
    <x v="3"/>
    <x v="15"/>
    <x v="0"/>
    <x v="0"/>
    <x v="0"/>
    <x v="0"/>
    <x v="0"/>
    <x v="0"/>
    <x v="0"/>
    <x v="1"/>
    <x v="4"/>
    <x v="3"/>
    <x v="2"/>
    <x v="7"/>
    <x v="4"/>
    <x v="4"/>
    <x v="3"/>
    <x v="2"/>
    <x v="2"/>
    <x v="0"/>
  </r>
  <r>
    <s v="June 2008"/>
    <n v="54"/>
    <x v="3"/>
    <x v="16"/>
    <x v="0"/>
    <x v="0"/>
    <x v="2"/>
    <x v="0"/>
    <x v="0"/>
    <x v="0"/>
    <x v="0"/>
    <x v="1"/>
    <x v="4"/>
    <x v="3"/>
    <x v="2"/>
    <x v="10"/>
    <x v="7"/>
    <x v="4"/>
    <x v="1"/>
    <x v="2"/>
    <x v="2"/>
    <x v="0"/>
  </r>
  <r>
    <s v="June 2008"/>
    <n v="54"/>
    <x v="3"/>
    <x v="17"/>
    <x v="0"/>
    <x v="0"/>
    <x v="1"/>
    <x v="0"/>
    <x v="0"/>
    <x v="0"/>
    <x v="0"/>
    <x v="1"/>
    <x v="4"/>
    <x v="3"/>
    <x v="2"/>
    <x v="9"/>
    <x v="14"/>
    <x v="4"/>
    <x v="1"/>
    <x v="2"/>
    <x v="2"/>
    <x v="0"/>
  </r>
  <r>
    <s v="June 2008"/>
    <n v="54"/>
    <x v="3"/>
    <x v="18"/>
    <x v="0"/>
    <x v="0"/>
    <x v="4"/>
    <x v="0"/>
    <x v="0"/>
    <x v="0"/>
    <x v="0"/>
    <x v="1"/>
    <x v="4"/>
    <x v="3"/>
    <x v="2"/>
    <x v="7"/>
    <x v="4"/>
    <x v="4"/>
    <x v="1"/>
    <x v="2"/>
    <x v="2"/>
    <x v="0"/>
  </r>
  <r>
    <s v="June 2008"/>
    <n v="54"/>
    <x v="3"/>
    <x v="19"/>
    <x v="0"/>
    <x v="0"/>
    <x v="0"/>
    <x v="0"/>
    <x v="0"/>
    <x v="0"/>
    <x v="0"/>
    <x v="1"/>
    <x v="4"/>
    <x v="3"/>
    <x v="2"/>
    <x v="8"/>
    <x v="11"/>
    <x v="4"/>
    <x v="0"/>
    <x v="2"/>
    <x v="2"/>
    <x v="0"/>
  </r>
  <r>
    <s v="June 2008"/>
    <n v="54"/>
    <x v="3"/>
    <x v="20"/>
    <x v="0"/>
    <x v="0"/>
    <x v="1"/>
    <x v="0"/>
    <x v="0"/>
    <x v="0"/>
    <x v="0"/>
    <x v="1"/>
    <x v="4"/>
    <x v="3"/>
    <x v="2"/>
    <x v="11"/>
    <x v="4"/>
    <x v="4"/>
    <x v="3"/>
    <x v="2"/>
    <x v="2"/>
    <x v="0"/>
  </r>
  <r>
    <s v="June 2008"/>
    <n v="54"/>
    <x v="3"/>
    <x v="21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June 2008"/>
    <n v="54"/>
    <x v="3"/>
    <x v="22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June 2008"/>
    <n v="54"/>
    <x v="3"/>
    <x v="23"/>
    <x v="0"/>
    <x v="0"/>
    <x v="2"/>
    <x v="0"/>
    <x v="0"/>
    <x v="0"/>
    <x v="0"/>
    <x v="1"/>
    <x v="4"/>
    <x v="3"/>
    <x v="2"/>
    <x v="9"/>
    <x v="14"/>
    <x v="4"/>
    <x v="0"/>
    <x v="2"/>
    <x v="2"/>
    <x v="0"/>
  </r>
  <r>
    <s v="June 2008"/>
    <n v="54"/>
    <x v="3"/>
    <x v="24"/>
    <x v="0"/>
    <x v="0"/>
    <x v="1"/>
    <x v="0"/>
    <x v="0"/>
    <x v="0"/>
    <x v="0"/>
    <x v="1"/>
    <x v="4"/>
    <x v="3"/>
    <x v="2"/>
    <x v="5"/>
    <x v="9"/>
    <x v="4"/>
    <x v="1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October 2008"/>
    <n v="55"/>
    <x v="0"/>
    <x v="0"/>
    <x v="0"/>
    <x v="0"/>
    <x v="4"/>
    <x v="0"/>
    <x v="0"/>
    <x v="0"/>
    <x v="0"/>
    <x v="1"/>
    <x v="4"/>
    <x v="3"/>
    <x v="2"/>
    <x v="5"/>
    <x v="3"/>
    <x v="4"/>
    <x v="0"/>
    <x v="2"/>
    <x v="2"/>
    <x v="0"/>
  </r>
  <r>
    <s v="October 2008"/>
    <n v="55"/>
    <x v="0"/>
    <x v="1"/>
    <x v="0"/>
    <x v="0"/>
    <x v="0"/>
    <x v="0"/>
    <x v="0"/>
    <x v="0"/>
    <x v="0"/>
    <x v="1"/>
    <x v="4"/>
    <x v="3"/>
    <x v="2"/>
    <x v="9"/>
    <x v="14"/>
    <x v="4"/>
    <x v="0"/>
    <x v="2"/>
    <x v="2"/>
    <x v="0"/>
  </r>
  <r>
    <s v="October 2008"/>
    <n v="55"/>
    <x v="0"/>
    <x v="2"/>
    <x v="0"/>
    <x v="0"/>
    <x v="1"/>
    <x v="0"/>
    <x v="0"/>
    <x v="0"/>
    <x v="0"/>
    <x v="1"/>
    <x v="4"/>
    <x v="3"/>
    <x v="2"/>
    <x v="4"/>
    <x v="12"/>
    <x v="4"/>
    <x v="0"/>
    <x v="2"/>
    <x v="2"/>
    <x v="0"/>
  </r>
  <r>
    <s v="October 2008"/>
    <n v="55"/>
    <x v="0"/>
    <x v="3"/>
    <x v="0"/>
    <x v="0"/>
    <x v="0"/>
    <x v="0"/>
    <x v="0"/>
    <x v="0"/>
    <x v="0"/>
    <x v="1"/>
    <x v="4"/>
    <x v="3"/>
    <x v="2"/>
    <x v="9"/>
    <x v="6"/>
    <x v="4"/>
    <x v="3"/>
    <x v="2"/>
    <x v="2"/>
    <x v="0"/>
  </r>
  <r>
    <s v="October 2008"/>
    <n v="55"/>
    <x v="0"/>
    <x v="4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October 2008"/>
    <n v="55"/>
    <x v="0"/>
    <x v="5"/>
    <x v="0"/>
    <x v="0"/>
    <x v="0"/>
    <x v="0"/>
    <x v="0"/>
    <x v="0"/>
    <x v="0"/>
    <x v="1"/>
    <x v="4"/>
    <x v="3"/>
    <x v="2"/>
    <x v="10"/>
    <x v="13"/>
    <x v="4"/>
    <x v="1"/>
    <x v="2"/>
    <x v="2"/>
    <x v="0"/>
  </r>
  <r>
    <s v="October 2008"/>
    <n v="55"/>
    <x v="0"/>
    <x v="6"/>
    <x v="0"/>
    <x v="0"/>
    <x v="0"/>
    <x v="0"/>
    <x v="0"/>
    <x v="0"/>
    <x v="0"/>
    <x v="1"/>
    <x v="4"/>
    <x v="3"/>
    <x v="2"/>
    <x v="8"/>
    <x v="5"/>
    <x v="4"/>
    <x v="3"/>
    <x v="2"/>
    <x v="2"/>
    <x v="0"/>
  </r>
  <r>
    <s v="October 2008"/>
    <n v="55"/>
    <x v="0"/>
    <x v="7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October 2008"/>
    <n v="55"/>
    <x v="0"/>
    <x v="8"/>
    <x v="0"/>
    <x v="0"/>
    <x v="3"/>
    <x v="0"/>
    <x v="0"/>
    <x v="0"/>
    <x v="0"/>
    <x v="1"/>
    <x v="4"/>
    <x v="3"/>
    <x v="2"/>
    <x v="8"/>
    <x v="5"/>
    <x v="4"/>
    <x v="0"/>
    <x v="2"/>
    <x v="2"/>
    <x v="0"/>
  </r>
  <r>
    <s v="October 2008"/>
    <n v="55"/>
    <x v="0"/>
    <x v="9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October 2008"/>
    <n v="55"/>
    <x v="0"/>
    <x v="10"/>
    <x v="0"/>
    <x v="0"/>
    <x v="2"/>
    <x v="0"/>
    <x v="0"/>
    <x v="0"/>
    <x v="0"/>
    <x v="1"/>
    <x v="4"/>
    <x v="3"/>
    <x v="2"/>
    <x v="10"/>
    <x v="7"/>
    <x v="4"/>
    <x v="1"/>
    <x v="2"/>
    <x v="2"/>
    <x v="0"/>
  </r>
  <r>
    <s v="October 2008"/>
    <n v="55"/>
    <x v="0"/>
    <x v="11"/>
    <x v="0"/>
    <x v="0"/>
    <x v="1"/>
    <x v="0"/>
    <x v="0"/>
    <x v="0"/>
    <x v="0"/>
    <x v="1"/>
    <x v="4"/>
    <x v="3"/>
    <x v="2"/>
    <x v="9"/>
    <x v="14"/>
    <x v="4"/>
    <x v="1"/>
    <x v="2"/>
    <x v="2"/>
    <x v="0"/>
  </r>
  <r>
    <s v="October 2008"/>
    <n v="55"/>
    <x v="0"/>
    <x v="12"/>
    <x v="0"/>
    <x v="0"/>
    <x v="3"/>
    <x v="0"/>
    <x v="0"/>
    <x v="0"/>
    <x v="0"/>
    <x v="1"/>
    <x v="4"/>
    <x v="3"/>
    <x v="2"/>
    <x v="11"/>
    <x v="4"/>
    <x v="4"/>
    <x v="3"/>
    <x v="2"/>
    <x v="2"/>
    <x v="0"/>
  </r>
  <r>
    <s v="October 2008"/>
    <n v="55"/>
    <x v="0"/>
    <x v="13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October 2008"/>
    <n v="55"/>
    <x v="0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October 2008"/>
    <n v="55"/>
    <x v="0"/>
    <x v="15"/>
    <x v="0"/>
    <x v="0"/>
    <x v="4"/>
    <x v="0"/>
    <x v="0"/>
    <x v="0"/>
    <x v="0"/>
    <x v="1"/>
    <x v="4"/>
    <x v="3"/>
    <x v="2"/>
    <x v="10"/>
    <x v="7"/>
    <x v="4"/>
    <x v="1"/>
    <x v="2"/>
    <x v="2"/>
    <x v="0"/>
  </r>
  <r>
    <s v="October 2008"/>
    <n v="55"/>
    <x v="0"/>
    <x v="16"/>
    <x v="0"/>
    <x v="0"/>
    <x v="3"/>
    <x v="0"/>
    <x v="0"/>
    <x v="0"/>
    <x v="0"/>
    <x v="1"/>
    <x v="4"/>
    <x v="3"/>
    <x v="2"/>
    <x v="9"/>
    <x v="14"/>
    <x v="4"/>
    <x v="0"/>
    <x v="2"/>
    <x v="2"/>
    <x v="0"/>
  </r>
  <r>
    <s v="October 2008"/>
    <n v="55"/>
    <x v="0"/>
    <x v="17"/>
    <x v="0"/>
    <x v="0"/>
    <x v="2"/>
    <x v="0"/>
    <x v="0"/>
    <x v="0"/>
    <x v="0"/>
    <x v="1"/>
    <x v="4"/>
    <x v="3"/>
    <x v="2"/>
    <x v="4"/>
    <x v="2"/>
    <x v="4"/>
    <x v="0"/>
    <x v="2"/>
    <x v="2"/>
    <x v="0"/>
  </r>
  <r>
    <s v="October 2008"/>
    <n v="55"/>
    <x v="0"/>
    <x v="18"/>
    <x v="0"/>
    <x v="0"/>
    <x v="1"/>
    <x v="0"/>
    <x v="0"/>
    <x v="0"/>
    <x v="0"/>
    <x v="1"/>
    <x v="4"/>
    <x v="3"/>
    <x v="2"/>
    <x v="4"/>
    <x v="8"/>
    <x v="4"/>
    <x v="0"/>
    <x v="2"/>
    <x v="2"/>
    <x v="0"/>
  </r>
  <r>
    <s v="October 2008"/>
    <n v="55"/>
    <x v="0"/>
    <x v="19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October 2008"/>
    <n v="55"/>
    <x v="0"/>
    <x v="20"/>
    <x v="0"/>
    <x v="0"/>
    <x v="4"/>
    <x v="0"/>
    <x v="0"/>
    <x v="0"/>
    <x v="0"/>
    <x v="1"/>
    <x v="4"/>
    <x v="3"/>
    <x v="2"/>
    <x v="10"/>
    <x v="13"/>
    <x v="4"/>
    <x v="1"/>
    <x v="2"/>
    <x v="2"/>
    <x v="0"/>
  </r>
  <r>
    <s v="October 2008"/>
    <n v="55"/>
    <x v="0"/>
    <x v="21"/>
    <x v="0"/>
    <x v="0"/>
    <x v="2"/>
    <x v="0"/>
    <x v="0"/>
    <x v="0"/>
    <x v="0"/>
    <x v="1"/>
    <x v="4"/>
    <x v="3"/>
    <x v="2"/>
    <x v="8"/>
    <x v="5"/>
    <x v="4"/>
    <x v="3"/>
    <x v="2"/>
    <x v="2"/>
    <x v="0"/>
  </r>
  <r>
    <s v="October 2008"/>
    <n v="55"/>
    <x v="0"/>
    <x v="22"/>
    <x v="0"/>
    <x v="0"/>
    <x v="4"/>
    <x v="0"/>
    <x v="0"/>
    <x v="0"/>
    <x v="0"/>
    <x v="1"/>
    <x v="4"/>
    <x v="3"/>
    <x v="2"/>
    <x v="8"/>
    <x v="11"/>
    <x v="4"/>
    <x v="0"/>
    <x v="2"/>
    <x v="2"/>
    <x v="0"/>
  </r>
  <r>
    <s v="October 2008"/>
    <n v="55"/>
    <x v="0"/>
    <x v="23"/>
    <x v="0"/>
    <x v="0"/>
    <x v="3"/>
    <x v="0"/>
    <x v="0"/>
    <x v="0"/>
    <x v="0"/>
    <x v="1"/>
    <x v="4"/>
    <x v="3"/>
    <x v="2"/>
    <x v="7"/>
    <x v="4"/>
    <x v="4"/>
    <x v="1"/>
    <x v="2"/>
    <x v="2"/>
    <x v="0"/>
  </r>
  <r>
    <s v="October 2008"/>
    <n v="55"/>
    <x v="0"/>
    <x v="24"/>
    <x v="0"/>
    <x v="0"/>
    <x v="1"/>
    <x v="0"/>
    <x v="0"/>
    <x v="0"/>
    <x v="0"/>
    <x v="1"/>
    <x v="4"/>
    <x v="3"/>
    <x v="2"/>
    <x v="13"/>
    <x v="4"/>
    <x v="5"/>
    <x v="4"/>
    <x v="2"/>
    <x v="2"/>
    <x v="0"/>
  </r>
  <r>
    <s v="October 2008"/>
    <n v="55"/>
    <x v="1"/>
    <x v="0"/>
    <x v="0"/>
    <x v="0"/>
    <x v="3"/>
    <x v="0"/>
    <x v="0"/>
    <x v="0"/>
    <x v="0"/>
    <x v="2"/>
    <x v="0"/>
    <x v="3"/>
    <x v="5"/>
    <x v="12"/>
    <x v="15"/>
    <x v="6"/>
    <x v="0"/>
    <x v="2"/>
    <x v="2"/>
    <x v="0"/>
  </r>
  <r>
    <s v="October 2008"/>
    <n v="55"/>
    <x v="1"/>
    <x v="1"/>
    <x v="0"/>
    <x v="0"/>
    <x v="0"/>
    <x v="0"/>
    <x v="0"/>
    <x v="0"/>
    <x v="0"/>
    <x v="2"/>
    <x v="0"/>
    <x v="3"/>
    <x v="5"/>
    <x v="12"/>
    <x v="16"/>
    <x v="6"/>
    <x v="0"/>
    <x v="2"/>
    <x v="2"/>
    <x v="0"/>
  </r>
  <r>
    <s v="October 2008"/>
    <n v="55"/>
    <x v="1"/>
    <x v="2"/>
    <x v="0"/>
    <x v="0"/>
    <x v="0"/>
    <x v="0"/>
    <x v="0"/>
    <x v="0"/>
    <x v="0"/>
    <x v="2"/>
    <x v="0"/>
    <x v="3"/>
    <x v="5"/>
    <x v="12"/>
    <x v="15"/>
    <x v="6"/>
    <x v="0"/>
    <x v="2"/>
    <x v="2"/>
    <x v="0"/>
  </r>
  <r>
    <s v="October 2008"/>
    <n v="55"/>
    <x v="1"/>
    <x v="3"/>
    <x v="0"/>
    <x v="0"/>
    <x v="4"/>
    <x v="0"/>
    <x v="0"/>
    <x v="0"/>
    <x v="0"/>
    <x v="2"/>
    <x v="0"/>
    <x v="3"/>
    <x v="5"/>
    <x v="12"/>
    <x v="19"/>
    <x v="6"/>
    <x v="0"/>
    <x v="2"/>
    <x v="2"/>
    <x v="0"/>
  </r>
  <r>
    <s v="October 2008"/>
    <n v="55"/>
    <x v="1"/>
    <x v="4"/>
    <x v="0"/>
    <x v="0"/>
    <x v="2"/>
    <x v="0"/>
    <x v="0"/>
    <x v="0"/>
    <x v="0"/>
    <x v="2"/>
    <x v="0"/>
    <x v="3"/>
    <x v="5"/>
    <x v="13"/>
    <x v="24"/>
    <x v="6"/>
    <x v="0"/>
    <x v="2"/>
    <x v="2"/>
    <x v="0"/>
  </r>
  <r>
    <s v="October 2008"/>
    <n v="55"/>
    <x v="1"/>
    <x v="5"/>
    <x v="0"/>
    <x v="0"/>
    <x v="2"/>
    <x v="0"/>
    <x v="0"/>
    <x v="0"/>
    <x v="0"/>
    <x v="2"/>
    <x v="0"/>
    <x v="3"/>
    <x v="5"/>
    <x v="14"/>
    <x v="17"/>
    <x v="6"/>
    <x v="0"/>
    <x v="2"/>
    <x v="2"/>
    <x v="0"/>
  </r>
  <r>
    <s v="October 2008"/>
    <n v="55"/>
    <x v="1"/>
    <x v="6"/>
    <x v="0"/>
    <x v="0"/>
    <x v="0"/>
    <x v="0"/>
    <x v="0"/>
    <x v="0"/>
    <x v="0"/>
    <x v="2"/>
    <x v="1"/>
    <x v="3"/>
    <x v="4"/>
    <x v="12"/>
    <x v="17"/>
    <x v="7"/>
    <x v="0"/>
    <x v="2"/>
    <x v="2"/>
    <x v="0"/>
  </r>
  <r>
    <s v="October 2008"/>
    <n v="55"/>
    <x v="1"/>
    <x v="7"/>
    <x v="0"/>
    <x v="0"/>
    <x v="2"/>
    <x v="0"/>
    <x v="0"/>
    <x v="0"/>
    <x v="0"/>
    <x v="2"/>
    <x v="1"/>
    <x v="3"/>
    <x v="4"/>
    <x v="12"/>
    <x v="21"/>
    <x v="7"/>
    <x v="0"/>
    <x v="2"/>
    <x v="2"/>
    <x v="0"/>
  </r>
  <r>
    <s v="October 2008"/>
    <n v="55"/>
    <x v="1"/>
    <x v="8"/>
    <x v="0"/>
    <x v="0"/>
    <x v="4"/>
    <x v="0"/>
    <x v="0"/>
    <x v="0"/>
    <x v="0"/>
    <x v="2"/>
    <x v="1"/>
    <x v="3"/>
    <x v="4"/>
    <x v="12"/>
    <x v="18"/>
    <x v="7"/>
    <x v="0"/>
    <x v="2"/>
    <x v="2"/>
    <x v="0"/>
  </r>
  <r>
    <s v="October 2008"/>
    <n v="55"/>
    <x v="1"/>
    <x v="9"/>
    <x v="0"/>
    <x v="0"/>
    <x v="2"/>
    <x v="0"/>
    <x v="0"/>
    <x v="0"/>
    <x v="0"/>
    <x v="2"/>
    <x v="1"/>
    <x v="3"/>
    <x v="4"/>
    <x v="12"/>
    <x v="18"/>
    <x v="7"/>
    <x v="0"/>
    <x v="2"/>
    <x v="2"/>
    <x v="0"/>
  </r>
  <r>
    <s v="October 2008"/>
    <n v="55"/>
    <x v="1"/>
    <x v="10"/>
    <x v="0"/>
    <x v="0"/>
    <x v="0"/>
    <x v="0"/>
    <x v="0"/>
    <x v="0"/>
    <x v="0"/>
    <x v="2"/>
    <x v="1"/>
    <x v="3"/>
    <x v="4"/>
    <x v="12"/>
    <x v="24"/>
    <x v="7"/>
    <x v="0"/>
    <x v="2"/>
    <x v="2"/>
    <x v="0"/>
  </r>
  <r>
    <s v="October 2008"/>
    <n v="55"/>
    <x v="1"/>
    <x v="11"/>
    <x v="0"/>
    <x v="0"/>
    <x v="1"/>
    <x v="0"/>
    <x v="0"/>
    <x v="0"/>
    <x v="0"/>
    <x v="2"/>
    <x v="1"/>
    <x v="3"/>
    <x v="4"/>
    <x v="12"/>
    <x v="20"/>
    <x v="7"/>
    <x v="0"/>
    <x v="2"/>
    <x v="2"/>
    <x v="0"/>
  </r>
  <r>
    <s v="October 2008"/>
    <n v="55"/>
    <x v="1"/>
    <x v="12"/>
    <x v="0"/>
    <x v="0"/>
    <x v="0"/>
    <x v="0"/>
    <x v="0"/>
    <x v="0"/>
    <x v="0"/>
    <x v="2"/>
    <x v="1"/>
    <x v="3"/>
    <x v="4"/>
    <x v="12"/>
    <x v="16"/>
    <x v="7"/>
    <x v="0"/>
    <x v="2"/>
    <x v="2"/>
    <x v="0"/>
  </r>
  <r>
    <s v="October 2008"/>
    <n v="55"/>
    <x v="1"/>
    <x v="13"/>
    <x v="0"/>
    <x v="0"/>
    <x v="0"/>
    <x v="0"/>
    <x v="0"/>
    <x v="0"/>
    <x v="0"/>
    <x v="2"/>
    <x v="2"/>
    <x v="3"/>
    <x v="3"/>
    <x v="12"/>
    <x v="15"/>
    <x v="6"/>
    <x v="0"/>
    <x v="2"/>
    <x v="2"/>
    <x v="0"/>
  </r>
  <r>
    <s v="October 2008"/>
    <n v="55"/>
    <x v="1"/>
    <x v="14"/>
    <x v="0"/>
    <x v="0"/>
    <x v="3"/>
    <x v="0"/>
    <x v="0"/>
    <x v="0"/>
    <x v="0"/>
    <x v="2"/>
    <x v="2"/>
    <x v="3"/>
    <x v="3"/>
    <x v="13"/>
    <x v="21"/>
    <x v="6"/>
    <x v="0"/>
    <x v="2"/>
    <x v="2"/>
    <x v="0"/>
  </r>
  <r>
    <s v="October 2008"/>
    <n v="55"/>
    <x v="1"/>
    <x v="15"/>
    <x v="0"/>
    <x v="0"/>
    <x v="1"/>
    <x v="0"/>
    <x v="0"/>
    <x v="0"/>
    <x v="0"/>
    <x v="2"/>
    <x v="2"/>
    <x v="3"/>
    <x v="3"/>
    <x v="13"/>
    <x v="20"/>
    <x v="6"/>
    <x v="0"/>
    <x v="2"/>
    <x v="2"/>
    <x v="0"/>
  </r>
  <r>
    <s v="October 2008"/>
    <n v="55"/>
    <x v="1"/>
    <x v="16"/>
    <x v="0"/>
    <x v="0"/>
    <x v="4"/>
    <x v="0"/>
    <x v="0"/>
    <x v="0"/>
    <x v="0"/>
    <x v="2"/>
    <x v="2"/>
    <x v="3"/>
    <x v="3"/>
    <x v="12"/>
    <x v="16"/>
    <x v="6"/>
    <x v="0"/>
    <x v="2"/>
    <x v="2"/>
    <x v="0"/>
  </r>
  <r>
    <s v="October 2008"/>
    <n v="55"/>
    <x v="1"/>
    <x v="17"/>
    <x v="0"/>
    <x v="0"/>
    <x v="1"/>
    <x v="0"/>
    <x v="0"/>
    <x v="0"/>
    <x v="0"/>
    <x v="2"/>
    <x v="2"/>
    <x v="3"/>
    <x v="3"/>
    <x v="13"/>
    <x v="23"/>
    <x v="6"/>
    <x v="0"/>
    <x v="2"/>
    <x v="2"/>
    <x v="0"/>
  </r>
  <r>
    <s v="October 2008"/>
    <n v="55"/>
    <x v="1"/>
    <x v="18"/>
    <x v="0"/>
    <x v="0"/>
    <x v="3"/>
    <x v="0"/>
    <x v="0"/>
    <x v="0"/>
    <x v="0"/>
    <x v="2"/>
    <x v="2"/>
    <x v="3"/>
    <x v="3"/>
    <x v="12"/>
    <x v="16"/>
    <x v="6"/>
    <x v="0"/>
    <x v="2"/>
    <x v="2"/>
    <x v="0"/>
  </r>
  <r>
    <s v="October 2008"/>
    <n v="55"/>
    <x v="1"/>
    <x v="19"/>
    <x v="0"/>
    <x v="0"/>
    <x v="4"/>
    <x v="0"/>
    <x v="0"/>
    <x v="0"/>
    <x v="0"/>
    <x v="2"/>
    <x v="2"/>
    <x v="3"/>
    <x v="3"/>
    <x v="12"/>
    <x v="19"/>
    <x v="6"/>
    <x v="0"/>
    <x v="2"/>
    <x v="2"/>
    <x v="0"/>
  </r>
  <r>
    <s v="October 2008"/>
    <n v="55"/>
    <x v="1"/>
    <x v="20"/>
    <x v="0"/>
    <x v="0"/>
    <x v="0"/>
    <x v="0"/>
    <x v="0"/>
    <x v="0"/>
    <x v="0"/>
    <x v="2"/>
    <x v="2"/>
    <x v="3"/>
    <x v="3"/>
    <x v="12"/>
    <x v="18"/>
    <x v="6"/>
    <x v="0"/>
    <x v="2"/>
    <x v="2"/>
    <x v="0"/>
  </r>
  <r>
    <s v="October 2008"/>
    <n v="55"/>
    <x v="1"/>
    <x v="21"/>
    <x v="0"/>
    <x v="0"/>
    <x v="3"/>
    <x v="0"/>
    <x v="0"/>
    <x v="0"/>
    <x v="0"/>
    <x v="2"/>
    <x v="3"/>
    <x v="3"/>
    <x v="6"/>
    <x v="12"/>
    <x v="15"/>
    <x v="6"/>
    <x v="0"/>
    <x v="2"/>
    <x v="2"/>
    <x v="0"/>
  </r>
  <r>
    <s v="October 2008"/>
    <n v="55"/>
    <x v="1"/>
    <x v="22"/>
    <x v="0"/>
    <x v="0"/>
    <x v="3"/>
    <x v="0"/>
    <x v="0"/>
    <x v="0"/>
    <x v="0"/>
    <x v="2"/>
    <x v="3"/>
    <x v="3"/>
    <x v="6"/>
    <x v="12"/>
    <x v="16"/>
    <x v="6"/>
    <x v="0"/>
    <x v="2"/>
    <x v="2"/>
    <x v="0"/>
  </r>
  <r>
    <s v="October 2008"/>
    <n v="55"/>
    <x v="1"/>
    <x v="23"/>
    <x v="0"/>
    <x v="0"/>
    <x v="4"/>
    <x v="0"/>
    <x v="0"/>
    <x v="0"/>
    <x v="0"/>
    <x v="2"/>
    <x v="3"/>
    <x v="3"/>
    <x v="6"/>
    <x v="13"/>
    <x v="24"/>
    <x v="6"/>
    <x v="0"/>
    <x v="2"/>
    <x v="2"/>
    <x v="0"/>
  </r>
  <r>
    <s v="October 2008"/>
    <n v="55"/>
    <x v="1"/>
    <x v="24"/>
    <x v="0"/>
    <x v="0"/>
    <x v="4"/>
    <x v="0"/>
    <x v="0"/>
    <x v="0"/>
    <x v="0"/>
    <x v="2"/>
    <x v="3"/>
    <x v="3"/>
    <x v="6"/>
    <x v="14"/>
    <x v="17"/>
    <x v="6"/>
    <x v="0"/>
    <x v="2"/>
    <x v="2"/>
    <x v="0"/>
  </r>
  <r>
    <s v="October 2008"/>
    <n v="55"/>
    <x v="1"/>
    <x v="25"/>
    <x v="0"/>
    <x v="0"/>
    <x v="1"/>
    <x v="0"/>
    <x v="0"/>
    <x v="0"/>
    <x v="0"/>
    <x v="2"/>
    <x v="3"/>
    <x v="3"/>
    <x v="6"/>
    <x v="13"/>
    <x v="20"/>
    <x v="6"/>
    <x v="0"/>
    <x v="2"/>
    <x v="2"/>
    <x v="0"/>
  </r>
  <r>
    <s v="October 2008"/>
    <n v="55"/>
    <x v="1"/>
    <x v="26"/>
    <x v="0"/>
    <x v="0"/>
    <x v="3"/>
    <x v="0"/>
    <x v="0"/>
    <x v="0"/>
    <x v="0"/>
    <x v="2"/>
    <x v="3"/>
    <x v="3"/>
    <x v="6"/>
    <x v="13"/>
    <x v="21"/>
    <x v="6"/>
    <x v="0"/>
    <x v="2"/>
    <x v="2"/>
    <x v="0"/>
  </r>
  <r>
    <s v="October 2008"/>
    <n v="55"/>
    <x v="2"/>
    <x v="0"/>
    <x v="0"/>
    <x v="0"/>
    <x v="4"/>
    <x v="0"/>
    <x v="0"/>
    <x v="0"/>
    <x v="0"/>
    <x v="1"/>
    <x v="4"/>
    <x v="3"/>
    <x v="2"/>
    <x v="11"/>
    <x v="4"/>
    <x v="4"/>
    <x v="0"/>
    <x v="2"/>
    <x v="2"/>
    <x v="0"/>
  </r>
  <r>
    <s v="October 2008"/>
    <n v="55"/>
    <x v="2"/>
    <x v="1"/>
    <x v="0"/>
    <x v="0"/>
    <x v="1"/>
    <x v="0"/>
    <x v="0"/>
    <x v="0"/>
    <x v="0"/>
    <x v="1"/>
    <x v="4"/>
    <x v="3"/>
    <x v="2"/>
    <x v="7"/>
    <x v="4"/>
    <x v="4"/>
    <x v="1"/>
    <x v="2"/>
    <x v="2"/>
    <x v="0"/>
  </r>
  <r>
    <s v="October 2008"/>
    <n v="55"/>
    <x v="2"/>
    <x v="2"/>
    <x v="0"/>
    <x v="0"/>
    <x v="4"/>
    <x v="0"/>
    <x v="0"/>
    <x v="0"/>
    <x v="0"/>
    <x v="1"/>
    <x v="4"/>
    <x v="3"/>
    <x v="2"/>
    <x v="8"/>
    <x v="11"/>
    <x v="4"/>
    <x v="0"/>
    <x v="2"/>
    <x v="2"/>
    <x v="0"/>
  </r>
  <r>
    <s v="October 2008"/>
    <n v="55"/>
    <x v="2"/>
    <x v="3"/>
    <x v="0"/>
    <x v="0"/>
    <x v="0"/>
    <x v="0"/>
    <x v="0"/>
    <x v="0"/>
    <x v="0"/>
    <x v="1"/>
    <x v="4"/>
    <x v="3"/>
    <x v="2"/>
    <x v="8"/>
    <x v="5"/>
    <x v="4"/>
    <x v="0"/>
    <x v="2"/>
    <x v="2"/>
    <x v="0"/>
  </r>
  <r>
    <s v="October 2008"/>
    <n v="55"/>
    <x v="2"/>
    <x v="4"/>
    <x v="0"/>
    <x v="0"/>
    <x v="0"/>
    <x v="0"/>
    <x v="0"/>
    <x v="0"/>
    <x v="0"/>
    <x v="1"/>
    <x v="4"/>
    <x v="3"/>
    <x v="2"/>
    <x v="6"/>
    <x v="4"/>
    <x v="4"/>
    <x v="0"/>
    <x v="2"/>
    <x v="2"/>
    <x v="0"/>
  </r>
  <r>
    <s v="October 2008"/>
    <n v="55"/>
    <x v="2"/>
    <x v="5"/>
    <x v="0"/>
    <x v="0"/>
    <x v="3"/>
    <x v="0"/>
    <x v="0"/>
    <x v="0"/>
    <x v="0"/>
    <x v="1"/>
    <x v="4"/>
    <x v="3"/>
    <x v="2"/>
    <x v="10"/>
    <x v="7"/>
    <x v="5"/>
    <x v="3"/>
    <x v="2"/>
    <x v="2"/>
    <x v="0"/>
  </r>
  <r>
    <s v="October 2008"/>
    <n v="55"/>
    <x v="2"/>
    <x v="6"/>
    <x v="0"/>
    <x v="0"/>
    <x v="2"/>
    <x v="0"/>
    <x v="0"/>
    <x v="0"/>
    <x v="0"/>
    <x v="1"/>
    <x v="4"/>
    <x v="3"/>
    <x v="2"/>
    <x v="4"/>
    <x v="8"/>
    <x v="4"/>
    <x v="0"/>
    <x v="2"/>
    <x v="2"/>
    <x v="0"/>
  </r>
  <r>
    <s v="October 2008"/>
    <n v="55"/>
    <x v="2"/>
    <x v="7"/>
    <x v="0"/>
    <x v="0"/>
    <x v="2"/>
    <x v="0"/>
    <x v="0"/>
    <x v="0"/>
    <x v="0"/>
    <x v="1"/>
    <x v="4"/>
    <x v="3"/>
    <x v="2"/>
    <x v="9"/>
    <x v="14"/>
    <x v="4"/>
    <x v="1"/>
    <x v="2"/>
    <x v="2"/>
    <x v="0"/>
  </r>
  <r>
    <s v="October 2008"/>
    <n v="55"/>
    <x v="2"/>
    <x v="8"/>
    <x v="0"/>
    <x v="0"/>
    <x v="3"/>
    <x v="0"/>
    <x v="0"/>
    <x v="0"/>
    <x v="0"/>
    <x v="1"/>
    <x v="4"/>
    <x v="3"/>
    <x v="2"/>
    <x v="8"/>
    <x v="5"/>
    <x v="4"/>
    <x v="3"/>
    <x v="2"/>
    <x v="2"/>
    <x v="0"/>
  </r>
  <r>
    <s v="October 2008"/>
    <n v="55"/>
    <x v="2"/>
    <x v="9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October 2008"/>
    <n v="55"/>
    <x v="2"/>
    <x v="10"/>
    <x v="0"/>
    <x v="0"/>
    <x v="4"/>
    <x v="0"/>
    <x v="0"/>
    <x v="0"/>
    <x v="0"/>
    <x v="1"/>
    <x v="4"/>
    <x v="3"/>
    <x v="2"/>
    <x v="7"/>
    <x v="4"/>
    <x v="4"/>
    <x v="1"/>
    <x v="2"/>
    <x v="2"/>
    <x v="0"/>
  </r>
  <r>
    <s v="October 2008"/>
    <n v="55"/>
    <x v="2"/>
    <x v="11"/>
    <x v="0"/>
    <x v="0"/>
    <x v="3"/>
    <x v="0"/>
    <x v="0"/>
    <x v="0"/>
    <x v="0"/>
    <x v="1"/>
    <x v="4"/>
    <x v="3"/>
    <x v="2"/>
    <x v="6"/>
    <x v="4"/>
    <x v="4"/>
    <x v="3"/>
    <x v="2"/>
    <x v="2"/>
    <x v="0"/>
  </r>
  <r>
    <s v="October 2008"/>
    <n v="55"/>
    <x v="2"/>
    <x v="12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October 2008"/>
    <n v="55"/>
    <x v="2"/>
    <x v="13"/>
    <x v="0"/>
    <x v="0"/>
    <x v="4"/>
    <x v="0"/>
    <x v="0"/>
    <x v="0"/>
    <x v="0"/>
    <x v="1"/>
    <x v="4"/>
    <x v="3"/>
    <x v="2"/>
    <x v="8"/>
    <x v="11"/>
    <x v="4"/>
    <x v="2"/>
    <x v="2"/>
    <x v="2"/>
    <x v="0"/>
  </r>
  <r>
    <s v="October 2008"/>
    <n v="55"/>
    <x v="2"/>
    <x v="14"/>
    <x v="0"/>
    <x v="0"/>
    <x v="2"/>
    <x v="0"/>
    <x v="0"/>
    <x v="0"/>
    <x v="0"/>
    <x v="1"/>
    <x v="4"/>
    <x v="3"/>
    <x v="2"/>
    <x v="5"/>
    <x v="9"/>
    <x v="4"/>
    <x v="1"/>
    <x v="2"/>
    <x v="2"/>
    <x v="0"/>
  </r>
  <r>
    <s v="October 2008"/>
    <n v="55"/>
    <x v="2"/>
    <x v="15"/>
    <x v="0"/>
    <x v="0"/>
    <x v="1"/>
    <x v="0"/>
    <x v="0"/>
    <x v="0"/>
    <x v="0"/>
    <x v="1"/>
    <x v="4"/>
    <x v="3"/>
    <x v="2"/>
    <x v="6"/>
    <x v="4"/>
    <x v="4"/>
    <x v="2"/>
    <x v="2"/>
    <x v="2"/>
    <x v="0"/>
  </r>
  <r>
    <s v="October 2008"/>
    <n v="55"/>
    <x v="2"/>
    <x v="16"/>
    <x v="0"/>
    <x v="0"/>
    <x v="0"/>
    <x v="0"/>
    <x v="0"/>
    <x v="0"/>
    <x v="0"/>
    <x v="1"/>
    <x v="4"/>
    <x v="3"/>
    <x v="2"/>
    <x v="10"/>
    <x v="13"/>
    <x v="4"/>
    <x v="1"/>
    <x v="2"/>
    <x v="2"/>
    <x v="0"/>
  </r>
  <r>
    <s v="October 2008"/>
    <n v="55"/>
    <x v="2"/>
    <x v="17"/>
    <x v="0"/>
    <x v="0"/>
    <x v="2"/>
    <x v="0"/>
    <x v="0"/>
    <x v="0"/>
    <x v="0"/>
    <x v="1"/>
    <x v="4"/>
    <x v="3"/>
    <x v="2"/>
    <x v="7"/>
    <x v="4"/>
    <x v="4"/>
    <x v="1"/>
    <x v="2"/>
    <x v="2"/>
    <x v="0"/>
  </r>
  <r>
    <s v="October 2008"/>
    <n v="55"/>
    <x v="2"/>
    <x v="18"/>
    <x v="0"/>
    <x v="0"/>
    <x v="1"/>
    <x v="0"/>
    <x v="0"/>
    <x v="0"/>
    <x v="0"/>
    <x v="1"/>
    <x v="4"/>
    <x v="3"/>
    <x v="2"/>
    <x v="9"/>
    <x v="14"/>
    <x v="4"/>
    <x v="0"/>
    <x v="2"/>
    <x v="2"/>
    <x v="0"/>
  </r>
  <r>
    <s v="October 2008"/>
    <n v="55"/>
    <x v="2"/>
    <x v="19"/>
    <x v="0"/>
    <x v="0"/>
    <x v="4"/>
    <x v="0"/>
    <x v="0"/>
    <x v="0"/>
    <x v="0"/>
    <x v="1"/>
    <x v="4"/>
    <x v="3"/>
    <x v="2"/>
    <x v="4"/>
    <x v="2"/>
    <x v="4"/>
    <x v="0"/>
    <x v="2"/>
    <x v="2"/>
    <x v="0"/>
  </r>
  <r>
    <s v="October 2008"/>
    <n v="55"/>
    <x v="2"/>
    <x v="20"/>
    <x v="0"/>
    <x v="0"/>
    <x v="0"/>
    <x v="0"/>
    <x v="0"/>
    <x v="0"/>
    <x v="0"/>
    <x v="1"/>
    <x v="4"/>
    <x v="3"/>
    <x v="2"/>
    <x v="9"/>
    <x v="6"/>
    <x v="4"/>
    <x v="1"/>
    <x v="2"/>
    <x v="2"/>
    <x v="0"/>
  </r>
  <r>
    <s v="October 2008"/>
    <n v="55"/>
    <x v="2"/>
    <x v="21"/>
    <x v="0"/>
    <x v="0"/>
    <x v="0"/>
    <x v="0"/>
    <x v="0"/>
    <x v="0"/>
    <x v="0"/>
    <x v="1"/>
    <x v="4"/>
    <x v="3"/>
    <x v="2"/>
    <x v="8"/>
    <x v="5"/>
    <x v="4"/>
    <x v="0"/>
    <x v="2"/>
    <x v="2"/>
    <x v="0"/>
  </r>
  <r>
    <s v="October 2008"/>
    <n v="55"/>
    <x v="2"/>
    <x v="22"/>
    <x v="0"/>
    <x v="0"/>
    <x v="1"/>
    <x v="0"/>
    <x v="0"/>
    <x v="0"/>
    <x v="0"/>
    <x v="1"/>
    <x v="4"/>
    <x v="3"/>
    <x v="2"/>
    <x v="5"/>
    <x v="3"/>
    <x v="4"/>
    <x v="0"/>
    <x v="2"/>
    <x v="2"/>
    <x v="0"/>
  </r>
  <r>
    <s v="October 2008"/>
    <n v="55"/>
    <x v="2"/>
    <x v="23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October 2008"/>
    <n v="55"/>
    <x v="2"/>
    <x v="24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October 2008"/>
    <n v="55"/>
    <x v="3"/>
    <x v="0"/>
    <x v="0"/>
    <x v="0"/>
    <x v="3"/>
    <x v="0"/>
    <x v="0"/>
    <x v="0"/>
    <x v="0"/>
    <x v="0"/>
    <x v="0"/>
    <x v="2"/>
    <x v="13"/>
    <x v="1"/>
    <x v="1"/>
    <x v="2"/>
    <x v="0"/>
    <x v="0"/>
    <x v="5"/>
    <x v="0"/>
  </r>
  <r>
    <s v="October 2008"/>
    <n v="55"/>
    <x v="3"/>
    <x v="1"/>
    <x v="0"/>
    <x v="0"/>
    <x v="1"/>
    <x v="0"/>
    <x v="0"/>
    <x v="0"/>
    <x v="0"/>
    <x v="0"/>
    <x v="0"/>
    <x v="2"/>
    <x v="13"/>
    <x v="0"/>
    <x v="0"/>
    <x v="2"/>
    <x v="0"/>
    <x v="0"/>
    <x v="5"/>
    <x v="0"/>
  </r>
  <r>
    <s v="October 2008"/>
    <n v="55"/>
    <x v="3"/>
    <x v="2"/>
    <x v="0"/>
    <x v="0"/>
    <x v="0"/>
    <x v="0"/>
    <x v="0"/>
    <x v="0"/>
    <x v="0"/>
    <x v="0"/>
    <x v="0"/>
    <x v="2"/>
    <x v="13"/>
    <x v="0"/>
    <x v="1"/>
    <x v="2"/>
    <x v="0"/>
    <x v="0"/>
    <x v="5"/>
    <x v="0"/>
  </r>
  <r>
    <s v="October 2008"/>
    <n v="55"/>
    <x v="3"/>
    <x v="3"/>
    <x v="0"/>
    <x v="0"/>
    <x v="4"/>
    <x v="0"/>
    <x v="0"/>
    <x v="0"/>
    <x v="0"/>
    <x v="0"/>
    <x v="0"/>
    <x v="2"/>
    <x v="13"/>
    <x v="16"/>
    <x v="0"/>
    <x v="10"/>
    <x v="0"/>
    <x v="0"/>
    <x v="5"/>
    <x v="0"/>
  </r>
  <r>
    <s v="October 2008"/>
    <n v="55"/>
    <x v="3"/>
    <x v="4"/>
    <x v="0"/>
    <x v="0"/>
    <x v="2"/>
    <x v="0"/>
    <x v="0"/>
    <x v="0"/>
    <x v="0"/>
    <x v="0"/>
    <x v="0"/>
    <x v="2"/>
    <x v="13"/>
    <x v="0"/>
    <x v="0"/>
    <x v="0"/>
    <x v="0"/>
    <x v="0"/>
    <x v="5"/>
    <x v="0"/>
  </r>
  <r>
    <s v="October 2008"/>
    <n v="55"/>
    <x v="3"/>
    <x v="5"/>
    <x v="0"/>
    <x v="0"/>
    <x v="1"/>
    <x v="0"/>
    <x v="0"/>
    <x v="0"/>
    <x v="0"/>
    <x v="0"/>
    <x v="0"/>
    <x v="2"/>
    <x v="13"/>
    <x v="0"/>
    <x v="0"/>
    <x v="2"/>
    <x v="0"/>
    <x v="0"/>
    <x v="5"/>
    <x v="0"/>
  </r>
  <r>
    <s v="October 2008"/>
    <n v="55"/>
    <x v="3"/>
    <x v="6"/>
    <x v="0"/>
    <x v="0"/>
    <x v="3"/>
    <x v="0"/>
    <x v="0"/>
    <x v="0"/>
    <x v="0"/>
    <x v="0"/>
    <x v="1"/>
    <x v="0"/>
    <x v="0"/>
    <x v="1"/>
    <x v="1"/>
    <x v="2"/>
    <x v="0"/>
    <x v="0"/>
    <x v="1"/>
    <x v="0"/>
  </r>
  <r>
    <s v="October 2008"/>
    <n v="55"/>
    <x v="3"/>
    <x v="7"/>
    <x v="0"/>
    <x v="0"/>
    <x v="1"/>
    <x v="0"/>
    <x v="0"/>
    <x v="0"/>
    <x v="0"/>
    <x v="0"/>
    <x v="1"/>
    <x v="0"/>
    <x v="0"/>
    <x v="2"/>
    <x v="1"/>
    <x v="10"/>
    <x v="0"/>
    <x v="0"/>
    <x v="1"/>
    <x v="0"/>
  </r>
  <r>
    <s v="October 2008"/>
    <n v="55"/>
    <x v="3"/>
    <x v="8"/>
    <x v="0"/>
    <x v="0"/>
    <x v="0"/>
    <x v="0"/>
    <x v="0"/>
    <x v="0"/>
    <x v="0"/>
    <x v="0"/>
    <x v="1"/>
    <x v="0"/>
    <x v="0"/>
    <x v="0"/>
    <x v="0"/>
    <x v="0"/>
    <x v="0"/>
    <x v="0"/>
    <x v="1"/>
    <x v="0"/>
  </r>
  <r>
    <s v="October 2008"/>
    <n v="55"/>
    <x v="3"/>
    <x v="9"/>
    <x v="0"/>
    <x v="0"/>
    <x v="2"/>
    <x v="0"/>
    <x v="0"/>
    <x v="0"/>
    <x v="0"/>
    <x v="0"/>
    <x v="1"/>
    <x v="0"/>
    <x v="0"/>
    <x v="0"/>
    <x v="1"/>
    <x v="3"/>
    <x v="0"/>
    <x v="0"/>
    <x v="1"/>
    <x v="0"/>
  </r>
  <r>
    <s v="October 2008"/>
    <n v="55"/>
    <x v="3"/>
    <x v="10"/>
    <x v="0"/>
    <x v="0"/>
    <x v="3"/>
    <x v="0"/>
    <x v="0"/>
    <x v="0"/>
    <x v="0"/>
    <x v="0"/>
    <x v="1"/>
    <x v="0"/>
    <x v="0"/>
    <x v="0"/>
    <x v="0"/>
    <x v="0"/>
    <x v="0"/>
    <x v="0"/>
    <x v="1"/>
    <x v="0"/>
  </r>
  <r>
    <s v="October 2008"/>
    <n v="55"/>
    <x v="3"/>
    <x v="11"/>
    <x v="0"/>
    <x v="0"/>
    <x v="4"/>
    <x v="0"/>
    <x v="0"/>
    <x v="0"/>
    <x v="0"/>
    <x v="0"/>
    <x v="1"/>
    <x v="0"/>
    <x v="0"/>
    <x v="2"/>
    <x v="0"/>
    <x v="10"/>
    <x v="0"/>
    <x v="0"/>
    <x v="1"/>
    <x v="0"/>
  </r>
  <r>
    <s v="October 2008"/>
    <n v="55"/>
    <x v="3"/>
    <x v="12"/>
    <x v="0"/>
    <x v="0"/>
    <x v="3"/>
    <x v="0"/>
    <x v="0"/>
    <x v="0"/>
    <x v="0"/>
    <x v="0"/>
    <x v="2"/>
    <x v="0"/>
    <x v="12"/>
    <x v="1"/>
    <x v="1"/>
    <x v="2"/>
    <x v="0"/>
    <x v="0"/>
    <x v="5"/>
    <x v="0"/>
  </r>
  <r>
    <s v="October 2008"/>
    <n v="55"/>
    <x v="3"/>
    <x v="13"/>
    <x v="0"/>
    <x v="0"/>
    <x v="4"/>
    <x v="0"/>
    <x v="0"/>
    <x v="0"/>
    <x v="0"/>
    <x v="0"/>
    <x v="2"/>
    <x v="0"/>
    <x v="12"/>
    <x v="0"/>
    <x v="0"/>
    <x v="2"/>
    <x v="0"/>
    <x v="0"/>
    <x v="5"/>
    <x v="0"/>
  </r>
  <r>
    <s v="October 2008"/>
    <n v="55"/>
    <x v="3"/>
    <x v="14"/>
    <x v="0"/>
    <x v="0"/>
    <x v="1"/>
    <x v="0"/>
    <x v="0"/>
    <x v="0"/>
    <x v="0"/>
    <x v="0"/>
    <x v="2"/>
    <x v="0"/>
    <x v="12"/>
    <x v="0"/>
    <x v="1"/>
    <x v="3"/>
    <x v="0"/>
    <x v="0"/>
    <x v="5"/>
    <x v="0"/>
  </r>
  <r>
    <s v="October 2008"/>
    <n v="55"/>
    <x v="3"/>
    <x v="15"/>
    <x v="0"/>
    <x v="0"/>
    <x v="1"/>
    <x v="0"/>
    <x v="0"/>
    <x v="0"/>
    <x v="0"/>
    <x v="0"/>
    <x v="2"/>
    <x v="0"/>
    <x v="12"/>
    <x v="16"/>
    <x v="1"/>
    <x v="10"/>
    <x v="0"/>
    <x v="0"/>
    <x v="5"/>
    <x v="0"/>
  </r>
  <r>
    <s v="October 2008"/>
    <n v="55"/>
    <x v="3"/>
    <x v="16"/>
    <x v="0"/>
    <x v="0"/>
    <x v="1"/>
    <x v="0"/>
    <x v="0"/>
    <x v="0"/>
    <x v="0"/>
    <x v="0"/>
    <x v="2"/>
    <x v="0"/>
    <x v="12"/>
    <x v="0"/>
    <x v="0"/>
    <x v="2"/>
    <x v="0"/>
    <x v="0"/>
    <x v="5"/>
    <x v="0"/>
  </r>
  <r>
    <s v="October 2008"/>
    <n v="55"/>
    <x v="3"/>
    <x v="17"/>
    <x v="0"/>
    <x v="0"/>
    <x v="2"/>
    <x v="0"/>
    <x v="0"/>
    <x v="0"/>
    <x v="0"/>
    <x v="0"/>
    <x v="2"/>
    <x v="0"/>
    <x v="12"/>
    <x v="3"/>
    <x v="1"/>
    <x v="3"/>
    <x v="0"/>
    <x v="0"/>
    <x v="5"/>
    <x v="0"/>
  </r>
  <r>
    <s v="October 2008"/>
    <n v="55"/>
    <x v="3"/>
    <x v="18"/>
    <x v="0"/>
    <x v="0"/>
    <x v="2"/>
    <x v="0"/>
    <x v="0"/>
    <x v="0"/>
    <x v="0"/>
    <x v="0"/>
    <x v="3"/>
    <x v="0"/>
    <x v="9"/>
    <x v="1"/>
    <x v="1"/>
    <x v="2"/>
    <x v="0"/>
    <x v="0"/>
    <x v="5"/>
    <x v="0"/>
  </r>
  <r>
    <s v="October 2008"/>
    <n v="55"/>
    <x v="3"/>
    <x v="19"/>
    <x v="0"/>
    <x v="0"/>
    <x v="3"/>
    <x v="0"/>
    <x v="0"/>
    <x v="0"/>
    <x v="0"/>
    <x v="0"/>
    <x v="3"/>
    <x v="0"/>
    <x v="9"/>
    <x v="3"/>
    <x v="0"/>
    <x v="2"/>
    <x v="0"/>
    <x v="0"/>
    <x v="5"/>
    <x v="0"/>
  </r>
  <r>
    <s v="October 2008"/>
    <n v="55"/>
    <x v="3"/>
    <x v="20"/>
    <x v="0"/>
    <x v="0"/>
    <x v="3"/>
    <x v="0"/>
    <x v="0"/>
    <x v="0"/>
    <x v="0"/>
    <x v="0"/>
    <x v="3"/>
    <x v="0"/>
    <x v="9"/>
    <x v="0"/>
    <x v="0"/>
    <x v="2"/>
    <x v="0"/>
    <x v="0"/>
    <x v="5"/>
    <x v="0"/>
  </r>
  <r>
    <s v="October 2008"/>
    <n v="55"/>
    <x v="3"/>
    <x v="21"/>
    <x v="0"/>
    <x v="0"/>
    <x v="1"/>
    <x v="0"/>
    <x v="0"/>
    <x v="0"/>
    <x v="0"/>
    <x v="0"/>
    <x v="3"/>
    <x v="0"/>
    <x v="9"/>
    <x v="0"/>
    <x v="0"/>
    <x v="0"/>
    <x v="0"/>
    <x v="0"/>
    <x v="5"/>
    <x v="0"/>
  </r>
  <r>
    <s v="October 2008"/>
    <n v="55"/>
    <x v="3"/>
    <x v="22"/>
    <x v="0"/>
    <x v="0"/>
    <x v="3"/>
    <x v="0"/>
    <x v="0"/>
    <x v="0"/>
    <x v="0"/>
    <x v="0"/>
    <x v="3"/>
    <x v="0"/>
    <x v="9"/>
    <x v="0"/>
    <x v="0"/>
    <x v="3"/>
    <x v="0"/>
    <x v="0"/>
    <x v="5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December 2008"/>
    <n v="56"/>
    <x v="0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</r>
  <r>
    <s v="December 2008"/>
    <n v="56"/>
    <x v="0"/>
    <x v="1"/>
    <x v="0"/>
    <x v="0"/>
    <x v="4"/>
    <x v="0"/>
    <x v="0"/>
    <x v="0"/>
    <x v="0"/>
    <x v="0"/>
    <x v="0"/>
    <x v="0"/>
    <x v="0"/>
    <x v="0"/>
    <x v="1"/>
    <x v="0"/>
    <x v="0"/>
    <x v="0"/>
    <x v="0"/>
    <x v="0"/>
  </r>
  <r>
    <s v="December 2008"/>
    <n v="56"/>
    <x v="0"/>
    <x v="2"/>
    <x v="0"/>
    <x v="0"/>
    <x v="1"/>
    <x v="0"/>
    <x v="0"/>
    <x v="0"/>
    <x v="0"/>
    <x v="0"/>
    <x v="0"/>
    <x v="0"/>
    <x v="0"/>
    <x v="0"/>
    <x v="1"/>
    <x v="10"/>
    <x v="0"/>
    <x v="0"/>
    <x v="0"/>
    <x v="0"/>
  </r>
  <r>
    <s v="December 2008"/>
    <n v="56"/>
    <x v="0"/>
    <x v="3"/>
    <x v="0"/>
    <x v="0"/>
    <x v="1"/>
    <x v="0"/>
    <x v="0"/>
    <x v="0"/>
    <x v="0"/>
    <x v="0"/>
    <x v="0"/>
    <x v="0"/>
    <x v="0"/>
    <x v="3"/>
    <x v="0"/>
    <x v="10"/>
    <x v="0"/>
    <x v="0"/>
    <x v="0"/>
    <x v="0"/>
  </r>
  <r>
    <s v="December 2008"/>
    <n v="56"/>
    <x v="0"/>
    <x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</r>
  <r>
    <s v="December 2008"/>
    <n v="56"/>
    <x v="0"/>
    <x v="5"/>
    <x v="0"/>
    <x v="0"/>
    <x v="2"/>
    <x v="0"/>
    <x v="0"/>
    <x v="0"/>
    <x v="0"/>
    <x v="0"/>
    <x v="0"/>
    <x v="0"/>
    <x v="0"/>
    <x v="0"/>
    <x v="1"/>
    <x v="0"/>
    <x v="0"/>
    <x v="0"/>
    <x v="0"/>
    <x v="0"/>
  </r>
  <r>
    <s v="December 2008"/>
    <n v="56"/>
    <x v="0"/>
    <x v="6"/>
    <x v="0"/>
    <x v="0"/>
    <x v="0"/>
    <x v="0"/>
    <x v="0"/>
    <x v="0"/>
    <x v="0"/>
    <x v="0"/>
    <x v="1"/>
    <x v="2"/>
    <x v="8"/>
    <x v="1"/>
    <x v="1"/>
    <x v="2"/>
    <x v="0"/>
    <x v="0"/>
    <x v="1"/>
    <x v="0"/>
  </r>
  <r>
    <s v="December 2008"/>
    <n v="56"/>
    <x v="0"/>
    <x v="7"/>
    <x v="0"/>
    <x v="0"/>
    <x v="3"/>
    <x v="0"/>
    <x v="0"/>
    <x v="0"/>
    <x v="0"/>
    <x v="0"/>
    <x v="1"/>
    <x v="2"/>
    <x v="8"/>
    <x v="0"/>
    <x v="0"/>
    <x v="0"/>
    <x v="0"/>
    <x v="0"/>
    <x v="1"/>
    <x v="0"/>
  </r>
  <r>
    <s v="December 2008"/>
    <n v="56"/>
    <x v="0"/>
    <x v="8"/>
    <x v="0"/>
    <x v="0"/>
    <x v="4"/>
    <x v="0"/>
    <x v="0"/>
    <x v="0"/>
    <x v="0"/>
    <x v="0"/>
    <x v="1"/>
    <x v="2"/>
    <x v="8"/>
    <x v="0"/>
    <x v="0"/>
    <x v="2"/>
    <x v="0"/>
    <x v="0"/>
    <x v="1"/>
    <x v="0"/>
  </r>
  <r>
    <s v="December 2008"/>
    <n v="56"/>
    <x v="0"/>
    <x v="9"/>
    <x v="0"/>
    <x v="0"/>
    <x v="4"/>
    <x v="0"/>
    <x v="0"/>
    <x v="0"/>
    <x v="0"/>
    <x v="0"/>
    <x v="1"/>
    <x v="2"/>
    <x v="8"/>
    <x v="0"/>
    <x v="1"/>
    <x v="2"/>
    <x v="0"/>
    <x v="0"/>
    <x v="1"/>
    <x v="0"/>
  </r>
  <r>
    <s v="December 2008"/>
    <n v="56"/>
    <x v="0"/>
    <x v="10"/>
    <x v="0"/>
    <x v="0"/>
    <x v="2"/>
    <x v="0"/>
    <x v="0"/>
    <x v="0"/>
    <x v="0"/>
    <x v="0"/>
    <x v="1"/>
    <x v="2"/>
    <x v="8"/>
    <x v="0"/>
    <x v="0"/>
    <x v="2"/>
    <x v="0"/>
    <x v="0"/>
    <x v="1"/>
    <x v="0"/>
  </r>
  <r>
    <s v="December 2008"/>
    <n v="56"/>
    <x v="0"/>
    <x v="11"/>
    <x v="0"/>
    <x v="0"/>
    <x v="3"/>
    <x v="0"/>
    <x v="0"/>
    <x v="0"/>
    <x v="0"/>
    <x v="0"/>
    <x v="2"/>
    <x v="2"/>
    <x v="8"/>
    <x v="1"/>
    <x v="1"/>
    <x v="2"/>
    <x v="0"/>
    <x v="0"/>
    <x v="1"/>
    <x v="0"/>
  </r>
  <r>
    <s v="December 2008"/>
    <n v="56"/>
    <x v="0"/>
    <x v="12"/>
    <x v="0"/>
    <x v="0"/>
    <x v="1"/>
    <x v="0"/>
    <x v="0"/>
    <x v="0"/>
    <x v="0"/>
    <x v="0"/>
    <x v="2"/>
    <x v="2"/>
    <x v="8"/>
    <x v="0"/>
    <x v="1"/>
    <x v="0"/>
    <x v="0"/>
    <x v="0"/>
    <x v="1"/>
    <x v="0"/>
  </r>
  <r>
    <s v="December 2008"/>
    <n v="56"/>
    <x v="0"/>
    <x v="13"/>
    <x v="0"/>
    <x v="0"/>
    <x v="0"/>
    <x v="0"/>
    <x v="0"/>
    <x v="0"/>
    <x v="0"/>
    <x v="0"/>
    <x v="2"/>
    <x v="2"/>
    <x v="8"/>
    <x v="0"/>
    <x v="0"/>
    <x v="2"/>
    <x v="0"/>
    <x v="0"/>
    <x v="1"/>
    <x v="0"/>
  </r>
  <r>
    <s v="December 2008"/>
    <n v="56"/>
    <x v="0"/>
    <x v="14"/>
    <x v="0"/>
    <x v="0"/>
    <x v="0"/>
    <x v="0"/>
    <x v="0"/>
    <x v="0"/>
    <x v="0"/>
    <x v="0"/>
    <x v="2"/>
    <x v="2"/>
    <x v="8"/>
    <x v="0"/>
    <x v="1"/>
    <x v="3"/>
    <x v="0"/>
    <x v="0"/>
    <x v="1"/>
    <x v="0"/>
  </r>
  <r>
    <s v="December 2008"/>
    <n v="56"/>
    <x v="0"/>
    <x v="15"/>
    <x v="0"/>
    <x v="0"/>
    <x v="2"/>
    <x v="0"/>
    <x v="0"/>
    <x v="0"/>
    <x v="0"/>
    <x v="0"/>
    <x v="2"/>
    <x v="2"/>
    <x v="8"/>
    <x v="0"/>
    <x v="1"/>
    <x v="2"/>
    <x v="0"/>
    <x v="0"/>
    <x v="1"/>
    <x v="0"/>
  </r>
  <r>
    <s v="December 2008"/>
    <n v="56"/>
    <x v="0"/>
    <x v="16"/>
    <x v="0"/>
    <x v="0"/>
    <x v="0"/>
    <x v="0"/>
    <x v="0"/>
    <x v="0"/>
    <x v="0"/>
    <x v="0"/>
    <x v="3"/>
    <x v="1"/>
    <x v="1"/>
    <x v="1"/>
    <x v="1"/>
    <x v="2"/>
    <x v="0"/>
    <x v="1"/>
    <x v="0"/>
    <x v="0"/>
  </r>
  <r>
    <s v="December 2008"/>
    <n v="56"/>
    <x v="0"/>
    <x v="17"/>
    <x v="0"/>
    <x v="0"/>
    <x v="0"/>
    <x v="0"/>
    <x v="0"/>
    <x v="0"/>
    <x v="0"/>
    <x v="0"/>
    <x v="3"/>
    <x v="1"/>
    <x v="1"/>
    <x v="0"/>
    <x v="0"/>
    <x v="0"/>
    <x v="0"/>
    <x v="1"/>
    <x v="0"/>
    <x v="0"/>
  </r>
  <r>
    <s v="December 2008"/>
    <n v="56"/>
    <x v="0"/>
    <x v="18"/>
    <x v="0"/>
    <x v="0"/>
    <x v="1"/>
    <x v="0"/>
    <x v="0"/>
    <x v="0"/>
    <x v="0"/>
    <x v="0"/>
    <x v="3"/>
    <x v="1"/>
    <x v="1"/>
    <x v="0"/>
    <x v="0"/>
    <x v="2"/>
    <x v="0"/>
    <x v="1"/>
    <x v="0"/>
    <x v="0"/>
  </r>
  <r>
    <s v="December 2008"/>
    <n v="56"/>
    <x v="0"/>
    <x v="19"/>
    <x v="0"/>
    <x v="0"/>
    <x v="3"/>
    <x v="0"/>
    <x v="0"/>
    <x v="0"/>
    <x v="0"/>
    <x v="0"/>
    <x v="3"/>
    <x v="1"/>
    <x v="1"/>
    <x v="0"/>
    <x v="1"/>
    <x v="3"/>
    <x v="0"/>
    <x v="1"/>
    <x v="0"/>
    <x v="0"/>
  </r>
  <r>
    <s v="December 2008"/>
    <n v="56"/>
    <x v="0"/>
    <x v="20"/>
    <x v="0"/>
    <x v="0"/>
    <x v="2"/>
    <x v="0"/>
    <x v="0"/>
    <x v="0"/>
    <x v="0"/>
    <x v="0"/>
    <x v="3"/>
    <x v="1"/>
    <x v="1"/>
    <x v="0"/>
    <x v="0"/>
    <x v="2"/>
    <x v="0"/>
    <x v="1"/>
    <x v="0"/>
    <x v="0"/>
  </r>
  <r>
    <s v="December 2008"/>
    <n v="56"/>
    <x v="0"/>
    <x v="21"/>
    <x v="0"/>
    <x v="0"/>
    <x v="2"/>
    <x v="0"/>
    <x v="0"/>
    <x v="0"/>
    <x v="0"/>
    <x v="0"/>
    <x v="3"/>
    <x v="1"/>
    <x v="1"/>
    <x v="0"/>
    <x v="1"/>
    <x v="0"/>
    <x v="0"/>
    <x v="1"/>
    <x v="0"/>
    <x v="0"/>
  </r>
  <r>
    <s v="December 2008"/>
    <n v="56"/>
    <x v="0"/>
    <x v="22"/>
    <x v="0"/>
    <x v="0"/>
    <x v="4"/>
    <x v="0"/>
    <x v="0"/>
    <x v="0"/>
    <x v="0"/>
    <x v="0"/>
    <x v="3"/>
    <x v="1"/>
    <x v="1"/>
    <x v="0"/>
    <x v="0"/>
    <x v="0"/>
    <x v="0"/>
    <x v="1"/>
    <x v="0"/>
    <x v="0"/>
  </r>
  <r>
    <s v="December 2008"/>
    <n v="56"/>
    <x v="1"/>
    <x v="0"/>
    <x v="0"/>
    <x v="0"/>
    <x v="2"/>
    <x v="0"/>
    <x v="0"/>
    <x v="0"/>
    <x v="0"/>
    <x v="1"/>
    <x v="4"/>
    <x v="3"/>
    <x v="2"/>
    <x v="7"/>
    <x v="4"/>
    <x v="4"/>
    <x v="2"/>
    <x v="2"/>
    <x v="2"/>
    <x v="0"/>
  </r>
  <r>
    <s v="December 2008"/>
    <n v="56"/>
    <x v="1"/>
    <x v="1"/>
    <x v="0"/>
    <x v="0"/>
    <x v="0"/>
    <x v="0"/>
    <x v="0"/>
    <x v="0"/>
    <x v="0"/>
    <x v="1"/>
    <x v="4"/>
    <x v="3"/>
    <x v="2"/>
    <x v="4"/>
    <x v="10"/>
    <x v="4"/>
    <x v="0"/>
    <x v="2"/>
    <x v="2"/>
    <x v="0"/>
  </r>
  <r>
    <s v="December 2008"/>
    <n v="56"/>
    <x v="1"/>
    <x v="2"/>
    <x v="0"/>
    <x v="0"/>
    <x v="4"/>
    <x v="0"/>
    <x v="0"/>
    <x v="0"/>
    <x v="0"/>
    <x v="1"/>
    <x v="4"/>
    <x v="3"/>
    <x v="2"/>
    <x v="8"/>
    <x v="5"/>
    <x v="4"/>
    <x v="0"/>
    <x v="2"/>
    <x v="2"/>
    <x v="0"/>
  </r>
  <r>
    <s v="December 2008"/>
    <n v="56"/>
    <x v="1"/>
    <x v="3"/>
    <x v="0"/>
    <x v="0"/>
    <x v="1"/>
    <x v="0"/>
    <x v="0"/>
    <x v="0"/>
    <x v="0"/>
    <x v="1"/>
    <x v="4"/>
    <x v="3"/>
    <x v="2"/>
    <x v="9"/>
    <x v="4"/>
    <x v="4"/>
    <x v="0"/>
    <x v="2"/>
    <x v="2"/>
    <x v="0"/>
  </r>
  <r>
    <s v="December 2008"/>
    <n v="56"/>
    <x v="1"/>
    <x v="4"/>
    <x v="0"/>
    <x v="0"/>
    <x v="2"/>
    <x v="0"/>
    <x v="0"/>
    <x v="0"/>
    <x v="0"/>
    <x v="1"/>
    <x v="4"/>
    <x v="3"/>
    <x v="2"/>
    <x v="4"/>
    <x v="12"/>
    <x v="4"/>
    <x v="0"/>
    <x v="2"/>
    <x v="2"/>
    <x v="0"/>
  </r>
  <r>
    <s v="December 2008"/>
    <n v="56"/>
    <x v="1"/>
    <x v="5"/>
    <x v="0"/>
    <x v="0"/>
    <x v="2"/>
    <x v="0"/>
    <x v="0"/>
    <x v="0"/>
    <x v="0"/>
    <x v="1"/>
    <x v="4"/>
    <x v="3"/>
    <x v="2"/>
    <x v="9"/>
    <x v="14"/>
    <x v="4"/>
    <x v="0"/>
    <x v="2"/>
    <x v="2"/>
    <x v="0"/>
  </r>
  <r>
    <s v="December 2008"/>
    <n v="56"/>
    <x v="1"/>
    <x v="6"/>
    <x v="0"/>
    <x v="0"/>
    <x v="1"/>
    <x v="0"/>
    <x v="0"/>
    <x v="0"/>
    <x v="0"/>
    <x v="1"/>
    <x v="4"/>
    <x v="3"/>
    <x v="2"/>
    <x v="5"/>
    <x v="3"/>
    <x v="4"/>
    <x v="3"/>
    <x v="2"/>
    <x v="2"/>
    <x v="0"/>
  </r>
  <r>
    <s v="December 2008"/>
    <n v="56"/>
    <x v="1"/>
    <x v="7"/>
    <x v="0"/>
    <x v="0"/>
    <x v="3"/>
    <x v="0"/>
    <x v="0"/>
    <x v="0"/>
    <x v="0"/>
    <x v="1"/>
    <x v="4"/>
    <x v="3"/>
    <x v="2"/>
    <x v="8"/>
    <x v="5"/>
    <x v="4"/>
    <x v="3"/>
    <x v="2"/>
    <x v="2"/>
    <x v="0"/>
  </r>
  <r>
    <s v="December 2008"/>
    <n v="56"/>
    <x v="1"/>
    <x v="8"/>
    <x v="0"/>
    <x v="0"/>
    <x v="4"/>
    <x v="0"/>
    <x v="0"/>
    <x v="0"/>
    <x v="0"/>
    <x v="1"/>
    <x v="4"/>
    <x v="3"/>
    <x v="2"/>
    <x v="4"/>
    <x v="8"/>
    <x v="4"/>
    <x v="1"/>
    <x v="2"/>
    <x v="2"/>
    <x v="0"/>
  </r>
  <r>
    <s v="December 2008"/>
    <n v="56"/>
    <x v="1"/>
    <x v="9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December 2008"/>
    <n v="56"/>
    <x v="1"/>
    <x v="10"/>
    <x v="0"/>
    <x v="0"/>
    <x v="4"/>
    <x v="0"/>
    <x v="0"/>
    <x v="0"/>
    <x v="0"/>
    <x v="1"/>
    <x v="4"/>
    <x v="3"/>
    <x v="2"/>
    <x v="4"/>
    <x v="12"/>
    <x v="4"/>
    <x v="1"/>
    <x v="2"/>
    <x v="2"/>
    <x v="0"/>
  </r>
  <r>
    <s v="December 2008"/>
    <n v="56"/>
    <x v="1"/>
    <x v="11"/>
    <x v="0"/>
    <x v="0"/>
    <x v="2"/>
    <x v="0"/>
    <x v="0"/>
    <x v="0"/>
    <x v="0"/>
    <x v="1"/>
    <x v="4"/>
    <x v="3"/>
    <x v="2"/>
    <x v="7"/>
    <x v="4"/>
    <x v="4"/>
    <x v="1"/>
    <x v="2"/>
    <x v="2"/>
    <x v="0"/>
  </r>
  <r>
    <s v="December 2008"/>
    <n v="56"/>
    <x v="1"/>
    <x v="12"/>
    <x v="0"/>
    <x v="0"/>
    <x v="0"/>
    <x v="0"/>
    <x v="0"/>
    <x v="0"/>
    <x v="0"/>
    <x v="1"/>
    <x v="4"/>
    <x v="3"/>
    <x v="2"/>
    <x v="11"/>
    <x v="4"/>
    <x v="4"/>
    <x v="3"/>
    <x v="2"/>
    <x v="2"/>
    <x v="0"/>
  </r>
  <r>
    <s v="December 2008"/>
    <n v="56"/>
    <x v="1"/>
    <x v="13"/>
    <x v="0"/>
    <x v="0"/>
    <x v="3"/>
    <x v="0"/>
    <x v="0"/>
    <x v="0"/>
    <x v="0"/>
    <x v="1"/>
    <x v="4"/>
    <x v="3"/>
    <x v="2"/>
    <x v="8"/>
    <x v="11"/>
    <x v="4"/>
    <x v="2"/>
    <x v="2"/>
    <x v="2"/>
    <x v="0"/>
  </r>
  <r>
    <s v="December 2008"/>
    <n v="56"/>
    <x v="1"/>
    <x v="14"/>
    <x v="0"/>
    <x v="0"/>
    <x v="4"/>
    <x v="0"/>
    <x v="0"/>
    <x v="0"/>
    <x v="0"/>
    <x v="1"/>
    <x v="4"/>
    <x v="3"/>
    <x v="2"/>
    <x v="7"/>
    <x v="4"/>
    <x v="4"/>
    <x v="1"/>
    <x v="2"/>
    <x v="2"/>
    <x v="0"/>
  </r>
  <r>
    <s v="December 2008"/>
    <n v="56"/>
    <x v="1"/>
    <x v="15"/>
    <x v="0"/>
    <x v="0"/>
    <x v="3"/>
    <x v="0"/>
    <x v="0"/>
    <x v="0"/>
    <x v="0"/>
    <x v="1"/>
    <x v="4"/>
    <x v="3"/>
    <x v="2"/>
    <x v="17"/>
    <x v="13"/>
    <x v="4"/>
    <x v="1"/>
    <x v="2"/>
    <x v="2"/>
    <x v="0"/>
  </r>
  <r>
    <s v="December 2008"/>
    <n v="56"/>
    <x v="1"/>
    <x v="16"/>
    <x v="0"/>
    <x v="0"/>
    <x v="2"/>
    <x v="0"/>
    <x v="0"/>
    <x v="0"/>
    <x v="0"/>
    <x v="1"/>
    <x v="4"/>
    <x v="3"/>
    <x v="2"/>
    <x v="4"/>
    <x v="10"/>
    <x v="4"/>
    <x v="0"/>
    <x v="2"/>
    <x v="2"/>
    <x v="0"/>
  </r>
  <r>
    <s v="December 2008"/>
    <n v="56"/>
    <x v="1"/>
    <x v="17"/>
    <x v="0"/>
    <x v="0"/>
    <x v="1"/>
    <x v="0"/>
    <x v="0"/>
    <x v="0"/>
    <x v="0"/>
    <x v="1"/>
    <x v="4"/>
    <x v="3"/>
    <x v="2"/>
    <x v="10"/>
    <x v="7"/>
    <x v="4"/>
    <x v="0"/>
    <x v="2"/>
    <x v="2"/>
    <x v="0"/>
  </r>
  <r>
    <s v="December 2008"/>
    <n v="56"/>
    <x v="1"/>
    <x v="18"/>
    <x v="0"/>
    <x v="0"/>
    <x v="0"/>
    <x v="0"/>
    <x v="0"/>
    <x v="0"/>
    <x v="0"/>
    <x v="1"/>
    <x v="4"/>
    <x v="3"/>
    <x v="2"/>
    <x v="6"/>
    <x v="4"/>
    <x v="4"/>
    <x v="4"/>
    <x v="2"/>
    <x v="2"/>
    <x v="0"/>
  </r>
  <r>
    <s v="December 2008"/>
    <n v="56"/>
    <x v="1"/>
    <x v="19"/>
    <x v="0"/>
    <x v="0"/>
    <x v="2"/>
    <x v="0"/>
    <x v="0"/>
    <x v="0"/>
    <x v="0"/>
    <x v="1"/>
    <x v="4"/>
    <x v="3"/>
    <x v="2"/>
    <x v="10"/>
    <x v="13"/>
    <x v="4"/>
    <x v="1"/>
    <x v="2"/>
    <x v="2"/>
    <x v="0"/>
  </r>
  <r>
    <s v="December 2008"/>
    <n v="56"/>
    <x v="1"/>
    <x v="20"/>
    <x v="0"/>
    <x v="0"/>
    <x v="4"/>
    <x v="0"/>
    <x v="0"/>
    <x v="0"/>
    <x v="0"/>
    <x v="1"/>
    <x v="4"/>
    <x v="3"/>
    <x v="2"/>
    <x v="4"/>
    <x v="10"/>
    <x v="4"/>
    <x v="1"/>
    <x v="2"/>
    <x v="2"/>
    <x v="0"/>
  </r>
  <r>
    <s v="December 2008"/>
    <n v="56"/>
    <x v="1"/>
    <x v="21"/>
    <x v="0"/>
    <x v="0"/>
    <x v="1"/>
    <x v="0"/>
    <x v="0"/>
    <x v="0"/>
    <x v="0"/>
    <x v="1"/>
    <x v="4"/>
    <x v="3"/>
    <x v="2"/>
    <x v="11"/>
    <x v="4"/>
    <x v="4"/>
    <x v="0"/>
    <x v="2"/>
    <x v="2"/>
    <x v="0"/>
  </r>
  <r>
    <s v="December 2008"/>
    <n v="56"/>
    <x v="1"/>
    <x v="22"/>
    <x v="0"/>
    <x v="0"/>
    <x v="2"/>
    <x v="0"/>
    <x v="0"/>
    <x v="0"/>
    <x v="0"/>
    <x v="1"/>
    <x v="4"/>
    <x v="3"/>
    <x v="2"/>
    <x v="6"/>
    <x v="4"/>
    <x v="4"/>
    <x v="1"/>
    <x v="2"/>
    <x v="2"/>
    <x v="0"/>
  </r>
  <r>
    <s v="December 2008"/>
    <n v="56"/>
    <x v="1"/>
    <x v="23"/>
    <x v="0"/>
    <x v="0"/>
    <x v="0"/>
    <x v="0"/>
    <x v="0"/>
    <x v="0"/>
    <x v="0"/>
    <x v="1"/>
    <x v="4"/>
    <x v="3"/>
    <x v="2"/>
    <x v="8"/>
    <x v="11"/>
    <x v="4"/>
    <x v="0"/>
    <x v="2"/>
    <x v="2"/>
    <x v="0"/>
  </r>
  <r>
    <s v="December 2008"/>
    <n v="56"/>
    <x v="1"/>
    <x v="24"/>
    <x v="0"/>
    <x v="0"/>
    <x v="4"/>
    <x v="0"/>
    <x v="0"/>
    <x v="0"/>
    <x v="0"/>
    <x v="1"/>
    <x v="4"/>
    <x v="3"/>
    <x v="2"/>
    <x v="4"/>
    <x v="8"/>
    <x v="4"/>
    <x v="3"/>
    <x v="2"/>
    <x v="2"/>
    <x v="0"/>
  </r>
  <r>
    <s v="December 2008"/>
    <n v="56"/>
    <x v="2"/>
    <x v="0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December 2008"/>
    <n v="56"/>
    <x v="2"/>
    <x v="1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December 2008"/>
    <n v="56"/>
    <x v="2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</r>
  <r>
    <s v="December 2008"/>
    <n v="56"/>
    <x v="2"/>
    <x v="3"/>
    <x v="0"/>
    <x v="0"/>
    <x v="0"/>
    <x v="0"/>
    <x v="0"/>
    <x v="0"/>
    <x v="0"/>
    <x v="1"/>
    <x v="4"/>
    <x v="3"/>
    <x v="2"/>
    <x v="7"/>
    <x v="4"/>
    <x v="4"/>
    <x v="3"/>
    <x v="2"/>
    <x v="2"/>
    <x v="0"/>
  </r>
  <r>
    <s v="December 2008"/>
    <n v="56"/>
    <x v="2"/>
    <x v="4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December 2008"/>
    <n v="56"/>
    <x v="2"/>
    <x v="5"/>
    <x v="0"/>
    <x v="0"/>
    <x v="3"/>
    <x v="0"/>
    <x v="0"/>
    <x v="0"/>
    <x v="0"/>
    <x v="1"/>
    <x v="4"/>
    <x v="3"/>
    <x v="2"/>
    <x v="4"/>
    <x v="12"/>
    <x v="4"/>
    <x v="0"/>
    <x v="2"/>
    <x v="2"/>
    <x v="0"/>
  </r>
  <r>
    <s v="December 2008"/>
    <n v="56"/>
    <x v="2"/>
    <x v="6"/>
    <x v="0"/>
    <x v="0"/>
    <x v="2"/>
    <x v="0"/>
    <x v="0"/>
    <x v="0"/>
    <x v="0"/>
    <x v="1"/>
    <x v="4"/>
    <x v="3"/>
    <x v="2"/>
    <x v="11"/>
    <x v="4"/>
    <x v="4"/>
    <x v="3"/>
    <x v="2"/>
    <x v="2"/>
    <x v="0"/>
  </r>
  <r>
    <s v="December 2008"/>
    <n v="56"/>
    <x v="2"/>
    <x v="7"/>
    <x v="0"/>
    <x v="0"/>
    <x v="0"/>
    <x v="0"/>
    <x v="0"/>
    <x v="0"/>
    <x v="0"/>
    <x v="1"/>
    <x v="4"/>
    <x v="3"/>
    <x v="2"/>
    <x v="8"/>
    <x v="11"/>
    <x v="4"/>
    <x v="0"/>
    <x v="2"/>
    <x v="2"/>
    <x v="0"/>
  </r>
  <r>
    <s v="December 2008"/>
    <n v="56"/>
    <x v="2"/>
    <x v="8"/>
    <x v="0"/>
    <x v="0"/>
    <x v="0"/>
    <x v="0"/>
    <x v="0"/>
    <x v="0"/>
    <x v="0"/>
    <x v="1"/>
    <x v="4"/>
    <x v="3"/>
    <x v="2"/>
    <x v="9"/>
    <x v="14"/>
    <x v="4"/>
    <x v="0"/>
    <x v="2"/>
    <x v="2"/>
    <x v="0"/>
  </r>
  <r>
    <s v="December 2008"/>
    <n v="56"/>
    <x v="2"/>
    <x v="9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December 2008"/>
    <n v="56"/>
    <x v="2"/>
    <x v="10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December 2008"/>
    <n v="56"/>
    <x v="2"/>
    <x v="11"/>
    <x v="0"/>
    <x v="0"/>
    <x v="0"/>
    <x v="0"/>
    <x v="0"/>
    <x v="0"/>
    <x v="0"/>
    <x v="1"/>
    <x v="4"/>
    <x v="3"/>
    <x v="2"/>
    <x v="10"/>
    <x v="13"/>
    <x v="4"/>
    <x v="1"/>
    <x v="2"/>
    <x v="2"/>
    <x v="0"/>
  </r>
  <r>
    <s v="December 2008"/>
    <n v="56"/>
    <x v="2"/>
    <x v="12"/>
    <x v="0"/>
    <x v="0"/>
    <x v="0"/>
    <x v="0"/>
    <x v="0"/>
    <x v="0"/>
    <x v="0"/>
    <x v="1"/>
    <x v="4"/>
    <x v="3"/>
    <x v="2"/>
    <x v="8"/>
    <x v="11"/>
    <x v="4"/>
    <x v="3"/>
    <x v="2"/>
    <x v="2"/>
    <x v="0"/>
  </r>
  <r>
    <s v="December 2008"/>
    <n v="56"/>
    <x v="2"/>
    <x v="13"/>
    <x v="0"/>
    <x v="0"/>
    <x v="4"/>
    <x v="0"/>
    <x v="0"/>
    <x v="0"/>
    <x v="0"/>
    <x v="1"/>
    <x v="4"/>
    <x v="3"/>
    <x v="2"/>
    <x v="5"/>
    <x v="3"/>
    <x v="4"/>
    <x v="1"/>
    <x v="2"/>
    <x v="2"/>
    <x v="0"/>
  </r>
  <r>
    <s v="December 2008"/>
    <n v="56"/>
    <x v="2"/>
    <x v="14"/>
    <x v="0"/>
    <x v="0"/>
    <x v="3"/>
    <x v="0"/>
    <x v="0"/>
    <x v="0"/>
    <x v="0"/>
    <x v="1"/>
    <x v="4"/>
    <x v="3"/>
    <x v="2"/>
    <x v="6"/>
    <x v="4"/>
    <x v="4"/>
    <x v="3"/>
    <x v="2"/>
    <x v="2"/>
    <x v="0"/>
  </r>
  <r>
    <s v="December 2008"/>
    <n v="56"/>
    <x v="2"/>
    <x v="15"/>
    <x v="0"/>
    <x v="0"/>
    <x v="0"/>
    <x v="0"/>
    <x v="0"/>
    <x v="0"/>
    <x v="0"/>
    <x v="1"/>
    <x v="4"/>
    <x v="3"/>
    <x v="2"/>
    <x v="9"/>
    <x v="6"/>
    <x v="4"/>
    <x v="1"/>
    <x v="2"/>
    <x v="2"/>
    <x v="0"/>
  </r>
  <r>
    <s v="December 2008"/>
    <n v="56"/>
    <x v="2"/>
    <x v="16"/>
    <x v="0"/>
    <x v="0"/>
    <x v="1"/>
    <x v="0"/>
    <x v="0"/>
    <x v="0"/>
    <x v="0"/>
    <x v="1"/>
    <x v="4"/>
    <x v="3"/>
    <x v="2"/>
    <x v="7"/>
    <x v="4"/>
    <x v="4"/>
    <x v="3"/>
    <x v="2"/>
    <x v="2"/>
    <x v="0"/>
  </r>
  <r>
    <s v="December 2008"/>
    <n v="56"/>
    <x v="2"/>
    <x v="17"/>
    <x v="0"/>
    <x v="0"/>
    <x v="2"/>
    <x v="0"/>
    <x v="0"/>
    <x v="0"/>
    <x v="0"/>
    <x v="1"/>
    <x v="4"/>
    <x v="3"/>
    <x v="2"/>
    <x v="9"/>
    <x v="14"/>
    <x v="4"/>
    <x v="3"/>
    <x v="2"/>
    <x v="2"/>
    <x v="0"/>
  </r>
  <r>
    <s v="December 2008"/>
    <n v="56"/>
    <x v="2"/>
    <x v="18"/>
    <x v="0"/>
    <x v="0"/>
    <x v="2"/>
    <x v="0"/>
    <x v="0"/>
    <x v="0"/>
    <x v="0"/>
    <x v="1"/>
    <x v="4"/>
    <x v="3"/>
    <x v="2"/>
    <x v="4"/>
    <x v="2"/>
    <x v="4"/>
    <x v="0"/>
    <x v="2"/>
    <x v="2"/>
    <x v="0"/>
  </r>
  <r>
    <s v="December 2008"/>
    <n v="56"/>
    <x v="2"/>
    <x v="19"/>
    <x v="0"/>
    <x v="0"/>
    <x v="3"/>
    <x v="0"/>
    <x v="0"/>
    <x v="0"/>
    <x v="0"/>
    <x v="1"/>
    <x v="4"/>
    <x v="3"/>
    <x v="2"/>
    <x v="8"/>
    <x v="5"/>
    <x v="4"/>
    <x v="0"/>
    <x v="2"/>
    <x v="2"/>
    <x v="0"/>
  </r>
  <r>
    <s v="December 2008"/>
    <n v="56"/>
    <x v="2"/>
    <x v="20"/>
    <x v="0"/>
    <x v="0"/>
    <x v="3"/>
    <x v="0"/>
    <x v="0"/>
    <x v="0"/>
    <x v="0"/>
    <x v="1"/>
    <x v="4"/>
    <x v="3"/>
    <x v="2"/>
    <x v="7"/>
    <x v="4"/>
    <x v="4"/>
    <x v="3"/>
    <x v="2"/>
    <x v="2"/>
    <x v="0"/>
  </r>
  <r>
    <s v="December 2008"/>
    <n v="56"/>
    <x v="2"/>
    <x v="21"/>
    <x v="0"/>
    <x v="0"/>
    <x v="4"/>
    <x v="0"/>
    <x v="0"/>
    <x v="0"/>
    <x v="0"/>
    <x v="1"/>
    <x v="4"/>
    <x v="3"/>
    <x v="2"/>
    <x v="6"/>
    <x v="4"/>
    <x v="5"/>
    <x v="1"/>
    <x v="2"/>
    <x v="2"/>
    <x v="0"/>
  </r>
  <r>
    <s v="December 2008"/>
    <n v="56"/>
    <x v="2"/>
    <x v="22"/>
    <x v="0"/>
    <x v="0"/>
    <x v="2"/>
    <x v="0"/>
    <x v="0"/>
    <x v="0"/>
    <x v="0"/>
    <x v="1"/>
    <x v="4"/>
    <x v="3"/>
    <x v="2"/>
    <x v="10"/>
    <x v="7"/>
    <x v="4"/>
    <x v="1"/>
    <x v="2"/>
    <x v="2"/>
    <x v="0"/>
  </r>
  <r>
    <s v="December 2008"/>
    <n v="56"/>
    <x v="2"/>
    <x v="23"/>
    <x v="0"/>
    <x v="0"/>
    <x v="3"/>
    <x v="0"/>
    <x v="0"/>
    <x v="0"/>
    <x v="0"/>
    <x v="1"/>
    <x v="4"/>
    <x v="3"/>
    <x v="2"/>
    <x v="5"/>
    <x v="9"/>
    <x v="4"/>
    <x v="0"/>
    <x v="2"/>
    <x v="2"/>
    <x v="0"/>
  </r>
  <r>
    <s v="December 2008"/>
    <n v="56"/>
    <x v="2"/>
    <x v="24"/>
    <x v="0"/>
    <x v="0"/>
    <x v="2"/>
    <x v="0"/>
    <x v="0"/>
    <x v="0"/>
    <x v="0"/>
    <x v="1"/>
    <x v="4"/>
    <x v="3"/>
    <x v="2"/>
    <x v="9"/>
    <x v="14"/>
    <x v="4"/>
    <x v="1"/>
    <x v="2"/>
    <x v="2"/>
    <x v="0"/>
  </r>
  <r>
    <s v="December 2008"/>
    <n v="56"/>
    <x v="3"/>
    <x v="0"/>
    <x v="0"/>
    <x v="0"/>
    <x v="4"/>
    <x v="0"/>
    <x v="0"/>
    <x v="0"/>
    <x v="0"/>
    <x v="2"/>
    <x v="0"/>
    <x v="3"/>
    <x v="3"/>
    <x v="12"/>
    <x v="15"/>
    <x v="6"/>
    <x v="0"/>
    <x v="2"/>
    <x v="2"/>
    <x v="0"/>
  </r>
  <r>
    <s v="December 2008"/>
    <n v="56"/>
    <x v="3"/>
    <x v="1"/>
    <x v="0"/>
    <x v="0"/>
    <x v="3"/>
    <x v="0"/>
    <x v="0"/>
    <x v="0"/>
    <x v="0"/>
    <x v="2"/>
    <x v="0"/>
    <x v="3"/>
    <x v="3"/>
    <x v="12"/>
    <x v="16"/>
    <x v="6"/>
    <x v="0"/>
    <x v="2"/>
    <x v="2"/>
    <x v="0"/>
  </r>
  <r>
    <s v="December 2008"/>
    <n v="56"/>
    <x v="3"/>
    <x v="2"/>
    <x v="0"/>
    <x v="0"/>
    <x v="0"/>
    <x v="0"/>
    <x v="0"/>
    <x v="0"/>
    <x v="0"/>
    <x v="2"/>
    <x v="0"/>
    <x v="3"/>
    <x v="3"/>
    <x v="12"/>
    <x v="18"/>
    <x v="6"/>
    <x v="0"/>
    <x v="2"/>
    <x v="2"/>
    <x v="0"/>
  </r>
  <r>
    <s v="December 2008"/>
    <n v="56"/>
    <x v="3"/>
    <x v="3"/>
    <x v="0"/>
    <x v="0"/>
    <x v="3"/>
    <x v="0"/>
    <x v="0"/>
    <x v="0"/>
    <x v="0"/>
    <x v="2"/>
    <x v="0"/>
    <x v="3"/>
    <x v="3"/>
    <x v="14"/>
    <x v="17"/>
    <x v="6"/>
    <x v="0"/>
    <x v="2"/>
    <x v="2"/>
    <x v="0"/>
  </r>
  <r>
    <s v="December 2008"/>
    <n v="56"/>
    <x v="3"/>
    <x v="4"/>
    <x v="0"/>
    <x v="0"/>
    <x v="2"/>
    <x v="0"/>
    <x v="0"/>
    <x v="0"/>
    <x v="0"/>
    <x v="2"/>
    <x v="0"/>
    <x v="3"/>
    <x v="3"/>
    <x v="14"/>
    <x v="17"/>
    <x v="6"/>
    <x v="0"/>
    <x v="2"/>
    <x v="2"/>
    <x v="0"/>
  </r>
  <r>
    <s v="December 2008"/>
    <n v="56"/>
    <x v="3"/>
    <x v="5"/>
    <x v="0"/>
    <x v="0"/>
    <x v="0"/>
    <x v="0"/>
    <x v="0"/>
    <x v="0"/>
    <x v="0"/>
    <x v="2"/>
    <x v="0"/>
    <x v="3"/>
    <x v="3"/>
    <x v="13"/>
    <x v="21"/>
    <x v="6"/>
    <x v="0"/>
    <x v="2"/>
    <x v="2"/>
    <x v="0"/>
  </r>
  <r>
    <s v="December 2008"/>
    <n v="56"/>
    <x v="3"/>
    <x v="6"/>
    <x v="0"/>
    <x v="0"/>
    <x v="1"/>
    <x v="0"/>
    <x v="0"/>
    <x v="0"/>
    <x v="0"/>
    <x v="2"/>
    <x v="0"/>
    <x v="3"/>
    <x v="3"/>
    <x v="12"/>
    <x v="15"/>
    <x v="6"/>
    <x v="0"/>
    <x v="2"/>
    <x v="2"/>
    <x v="0"/>
  </r>
  <r>
    <s v="December 2008"/>
    <n v="56"/>
    <x v="3"/>
    <x v="7"/>
    <x v="0"/>
    <x v="0"/>
    <x v="0"/>
    <x v="0"/>
    <x v="0"/>
    <x v="0"/>
    <x v="0"/>
    <x v="2"/>
    <x v="1"/>
    <x v="3"/>
    <x v="4"/>
    <x v="12"/>
    <x v="15"/>
    <x v="6"/>
    <x v="0"/>
    <x v="2"/>
    <x v="2"/>
    <x v="0"/>
  </r>
  <r>
    <s v="December 2008"/>
    <n v="56"/>
    <x v="3"/>
    <x v="8"/>
    <x v="0"/>
    <x v="0"/>
    <x v="1"/>
    <x v="0"/>
    <x v="0"/>
    <x v="0"/>
    <x v="0"/>
    <x v="2"/>
    <x v="1"/>
    <x v="3"/>
    <x v="4"/>
    <x v="14"/>
    <x v="17"/>
    <x v="6"/>
    <x v="0"/>
    <x v="2"/>
    <x v="2"/>
    <x v="0"/>
  </r>
  <r>
    <s v="December 2008"/>
    <n v="56"/>
    <x v="3"/>
    <x v="9"/>
    <x v="0"/>
    <x v="0"/>
    <x v="3"/>
    <x v="0"/>
    <x v="0"/>
    <x v="0"/>
    <x v="0"/>
    <x v="2"/>
    <x v="1"/>
    <x v="3"/>
    <x v="4"/>
    <x v="13"/>
    <x v="24"/>
    <x v="6"/>
    <x v="0"/>
    <x v="2"/>
    <x v="2"/>
    <x v="0"/>
  </r>
  <r>
    <s v="December 2008"/>
    <n v="56"/>
    <x v="3"/>
    <x v="10"/>
    <x v="0"/>
    <x v="0"/>
    <x v="0"/>
    <x v="0"/>
    <x v="0"/>
    <x v="0"/>
    <x v="0"/>
    <x v="2"/>
    <x v="1"/>
    <x v="3"/>
    <x v="4"/>
    <x v="13"/>
    <x v="20"/>
    <x v="6"/>
    <x v="0"/>
    <x v="2"/>
    <x v="2"/>
    <x v="0"/>
  </r>
  <r>
    <s v="December 2008"/>
    <n v="56"/>
    <x v="3"/>
    <x v="11"/>
    <x v="0"/>
    <x v="0"/>
    <x v="0"/>
    <x v="0"/>
    <x v="0"/>
    <x v="0"/>
    <x v="0"/>
    <x v="2"/>
    <x v="1"/>
    <x v="3"/>
    <x v="4"/>
    <x v="13"/>
    <x v="21"/>
    <x v="6"/>
    <x v="0"/>
    <x v="2"/>
    <x v="2"/>
    <x v="0"/>
  </r>
  <r>
    <s v="December 2008"/>
    <n v="56"/>
    <x v="3"/>
    <x v="12"/>
    <x v="0"/>
    <x v="0"/>
    <x v="4"/>
    <x v="0"/>
    <x v="0"/>
    <x v="0"/>
    <x v="0"/>
    <x v="2"/>
    <x v="1"/>
    <x v="3"/>
    <x v="4"/>
    <x v="14"/>
    <x v="17"/>
    <x v="6"/>
    <x v="0"/>
    <x v="2"/>
    <x v="2"/>
    <x v="0"/>
  </r>
  <r>
    <s v="December 2008"/>
    <n v="56"/>
    <x v="3"/>
    <x v="13"/>
    <x v="0"/>
    <x v="0"/>
    <x v="2"/>
    <x v="0"/>
    <x v="0"/>
    <x v="0"/>
    <x v="0"/>
    <x v="2"/>
    <x v="1"/>
    <x v="3"/>
    <x v="4"/>
    <x v="13"/>
    <x v="21"/>
    <x v="6"/>
    <x v="0"/>
    <x v="2"/>
    <x v="2"/>
    <x v="0"/>
  </r>
  <r>
    <s v="December 2008"/>
    <n v="56"/>
    <x v="3"/>
    <x v="14"/>
    <x v="0"/>
    <x v="0"/>
    <x v="1"/>
    <x v="0"/>
    <x v="0"/>
    <x v="0"/>
    <x v="0"/>
    <x v="2"/>
    <x v="1"/>
    <x v="3"/>
    <x v="4"/>
    <x v="12"/>
    <x v="16"/>
    <x v="6"/>
    <x v="0"/>
    <x v="2"/>
    <x v="2"/>
    <x v="0"/>
  </r>
  <r>
    <s v="December 2008"/>
    <n v="56"/>
    <x v="3"/>
    <x v="15"/>
    <x v="0"/>
    <x v="0"/>
    <x v="2"/>
    <x v="0"/>
    <x v="0"/>
    <x v="0"/>
    <x v="0"/>
    <x v="2"/>
    <x v="2"/>
    <x v="3"/>
    <x v="5"/>
    <x v="12"/>
    <x v="15"/>
    <x v="7"/>
    <x v="0"/>
    <x v="2"/>
    <x v="2"/>
    <x v="0"/>
  </r>
  <r>
    <s v="December 2008"/>
    <n v="56"/>
    <x v="3"/>
    <x v="16"/>
    <x v="0"/>
    <x v="0"/>
    <x v="1"/>
    <x v="0"/>
    <x v="0"/>
    <x v="0"/>
    <x v="0"/>
    <x v="2"/>
    <x v="2"/>
    <x v="3"/>
    <x v="5"/>
    <x v="12"/>
    <x v="21"/>
    <x v="7"/>
    <x v="0"/>
    <x v="2"/>
    <x v="2"/>
    <x v="0"/>
  </r>
  <r>
    <s v="December 2008"/>
    <n v="56"/>
    <x v="3"/>
    <x v="17"/>
    <x v="0"/>
    <x v="0"/>
    <x v="3"/>
    <x v="0"/>
    <x v="0"/>
    <x v="0"/>
    <x v="0"/>
    <x v="2"/>
    <x v="2"/>
    <x v="3"/>
    <x v="5"/>
    <x v="14"/>
    <x v="17"/>
    <x v="7"/>
    <x v="0"/>
    <x v="2"/>
    <x v="2"/>
    <x v="0"/>
  </r>
  <r>
    <s v="December 2008"/>
    <n v="56"/>
    <x v="3"/>
    <x v="18"/>
    <x v="0"/>
    <x v="0"/>
    <x v="2"/>
    <x v="0"/>
    <x v="0"/>
    <x v="0"/>
    <x v="0"/>
    <x v="2"/>
    <x v="2"/>
    <x v="3"/>
    <x v="5"/>
    <x v="12"/>
    <x v="18"/>
    <x v="7"/>
    <x v="0"/>
    <x v="2"/>
    <x v="2"/>
    <x v="0"/>
  </r>
  <r>
    <s v="December 2008"/>
    <n v="56"/>
    <x v="3"/>
    <x v="19"/>
    <x v="0"/>
    <x v="0"/>
    <x v="0"/>
    <x v="0"/>
    <x v="0"/>
    <x v="0"/>
    <x v="0"/>
    <x v="2"/>
    <x v="2"/>
    <x v="3"/>
    <x v="5"/>
    <x v="12"/>
    <x v="16"/>
    <x v="7"/>
    <x v="0"/>
    <x v="2"/>
    <x v="2"/>
    <x v="0"/>
  </r>
  <r>
    <s v="December 2008"/>
    <n v="56"/>
    <x v="3"/>
    <x v="20"/>
    <x v="0"/>
    <x v="0"/>
    <x v="4"/>
    <x v="0"/>
    <x v="0"/>
    <x v="0"/>
    <x v="0"/>
    <x v="2"/>
    <x v="2"/>
    <x v="3"/>
    <x v="5"/>
    <x v="12"/>
    <x v="16"/>
    <x v="7"/>
    <x v="0"/>
    <x v="2"/>
    <x v="2"/>
    <x v="0"/>
  </r>
  <r>
    <s v="December 2008"/>
    <n v="56"/>
    <x v="3"/>
    <x v="21"/>
    <x v="0"/>
    <x v="0"/>
    <x v="1"/>
    <x v="0"/>
    <x v="0"/>
    <x v="0"/>
    <x v="0"/>
    <x v="2"/>
    <x v="3"/>
    <x v="3"/>
    <x v="6"/>
    <x v="13"/>
    <x v="21"/>
    <x v="6"/>
    <x v="0"/>
    <x v="2"/>
    <x v="2"/>
    <x v="0"/>
  </r>
  <r>
    <s v="December 2008"/>
    <n v="56"/>
    <x v="3"/>
    <x v="22"/>
    <x v="0"/>
    <x v="0"/>
    <x v="2"/>
    <x v="0"/>
    <x v="0"/>
    <x v="0"/>
    <x v="0"/>
    <x v="2"/>
    <x v="3"/>
    <x v="3"/>
    <x v="6"/>
    <x v="12"/>
    <x v="20"/>
    <x v="6"/>
    <x v="0"/>
    <x v="2"/>
    <x v="2"/>
    <x v="0"/>
  </r>
  <r>
    <s v="December 2008"/>
    <n v="56"/>
    <x v="3"/>
    <x v="23"/>
    <x v="0"/>
    <x v="0"/>
    <x v="0"/>
    <x v="0"/>
    <x v="0"/>
    <x v="0"/>
    <x v="0"/>
    <x v="2"/>
    <x v="3"/>
    <x v="3"/>
    <x v="6"/>
    <x v="12"/>
    <x v="16"/>
    <x v="6"/>
    <x v="0"/>
    <x v="2"/>
    <x v="2"/>
    <x v="0"/>
  </r>
  <r>
    <s v="December 2008"/>
    <n v="56"/>
    <x v="3"/>
    <x v="24"/>
    <x v="0"/>
    <x v="0"/>
    <x v="4"/>
    <x v="0"/>
    <x v="0"/>
    <x v="0"/>
    <x v="0"/>
    <x v="2"/>
    <x v="3"/>
    <x v="3"/>
    <x v="6"/>
    <x v="14"/>
    <x v="17"/>
    <x v="6"/>
    <x v="0"/>
    <x v="2"/>
    <x v="2"/>
    <x v="0"/>
  </r>
  <r>
    <s v="December 2008"/>
    <n v="56"/>
    <x v="3"/>
    <x v="25"/>
    <x v="0"/>
    <x v="0"/>
    <x v="2"/>
    <x v="0"/>
    <x v="0"/>
    <x v="0"/>
    <x v="0"/>
    <x v="2"/>
    <x v="3"/>
    <x v="3"/>
    <x v="6"/>
    <x v="13"/>
    <x v="21"/>
    <x v="6"/>
    <x v="0"/>
    <x v="2"/>
    <x v="2"/>
    <x v="0"/>
  </r>
  <r>
    <s v="December 2008"/>
    <n v="56"/>
    <x v="3"/>
    <x v="26"/>
    <x v="0"/>
    <x v="0"/>
    <x v="1"/>
    <x v="0"/>
    <x v="0"/>
    <x v="0"/>
    <x v="0"/>
    <x v="2"/>
    <x v="3"/>
    <x v="3"/>
    <x v="6"/>
    <x v="12"/>
    <x v="18"/>
    <x v="6"/>
    <x v="0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June 2009"/>
    <n v="57"/>
    <x v="0"/>
    <x v="0"/>
    <x v="0"/>
    <x v="0"/>
    <x v="3"/>
    <x v="0"/>
    <x v="0"/>
    <x v="0"/>
    <x v="0"/>
    <x v="0"/>
    <x v="0"/>
    <x v="0"/>
    <x v="0"/>
    <x v="1"/>
    <x v="1"/>
    <x v="2"/>
    <x v="0"/>
    <x v="0"/>
    <x v="0"/>
    <x v="0"/>
  </r>
  <r>
    <s v="June 2009"/>
    <n v="57"/>
    <x v="0"/>
    <x v="1"/>
    <x v="0"/>
    <x v="0"/>
    <x v="4"/>
    <x v="0"/>
    <x v="0"/>
    <x v="0"/>
    <x v="0"/>
    <x v="0"/>
    <x v="0"/>
    <x v="0"/>
    <x v="0"/>
    <x v="0"/>
    <x v="1"/>
    <x v="3"/>
    <x v="0"/>
    <x v="0"/>
    <x v="0"/>
    <x v="0"/>
  </r>
  <r>
    <s v="June 2009"/>
    <n v="57"/>
    <x v="0"/>
    <x v="2"/>
    <x v="0"/>
    <x v="0"/>
    <x v="1"/>
    <x v="0"/>
    <x v="0"/>
    <x v="0"/>
    <x v="0"/>
    <x v="0"/>
    <x v="0"/>
    <x v="0"/>
    <x v="0"/>
    <x v="0"/>
    <x v="1"/>
    <x v="3"/>
    <x v="0"/>
    <x v="0"/>
    <x v="0"/>
    <x v="0"/>
  </r>
  <r>
    <s v="June 2009"/>
    <n v="57"/>
    <x v="0"/>
    <x v="3"/>
    <x v="0"/>
    <x v="0"/>
    <x v="3"/>
    <x v="0"/>
    <x v="0"/>
    <x v="0"/>
    <x v="0"/>
    <x v="0"/>
    <x v="0"/>
    <x v="0"/>
    <x v="0"/>
    <x v="0"/>
    <x v="1"/>
    <x v="3"/>
    <x v="0"/>
    <x v="0"/>
    <x v="0"/>
    <x v="0"/>
  </r>
  <r>
    <s v="June 2009"/>
    <n v="57"/>
    <x v="0"/>
    <x v="4"/>
    <x v="0"/>
    <x v="0"/>
    <x v="1"/>
    <x v="0"/>
    <x v="0"/>
    <x v="0"/>
    <x v="0"/>
    <x v="0"/>
    <x v="0"/>
    <x v="0"/>
    <x v="0"/>
    <x v="18"/>
    <x v="1"/>
    <x v="10"/>
    <x v="0"/>
    <x v="0"/>
    <x v="0"/>
    <x v="0"/>
  </r>
  <r>
    <s v="June 2009"/>
    <n v="57"/>
    <x v="0"/>
    <x v="5"/>
    <x v="0"/>
    <x v="0"/>
    <x v="4"/>
    <x v="0"/>
    <x v="0"/>
    <x v="0"/>
    <x v="0"/>
    <x v="0"/>
    <x v="1"/>
    <x v="0"/>
    <x v="0"/>
    <x v="1"/>
    <x v="1"/>
    <x v="2"/>
    <x v="0"/>
    <x v="0"/>
    <x v="1"/>
    <x v="0"/>
  </r>
  <r>
    <s v="June 2009"/>
    <n v="57"/>
    <x v="0"/>
    <x v="6"/>
    <x v="0"/>
    <x v="0"/>
    <x v="4"/>
    <x v="0"/>
    <x v="0"/>
    <x v="0"/>
    <x v="0"/>
    <x v="0"/>
    <x v="1"/>
    <x v="0"/>
    <x v="0"/>
    <x v="0"/>
    <x v="0"/>
    <x v="2"/>
    <x v="0"/>
    <x v="0"/>
    <x v="1"/>
    <x v="0"/>
  </r>
  <r>
    <s v="June 2009"/>
    <n v="57"/>
    <x v="0"/>
    <x v="7"/>
    <x v="0"/>
    <x v="0"/>
    <x v="2"/>
    <x v="0"/>
    <x v="0"/>
    <x v="0"/>
    <x v="0"/>
    <x v="0"/>
    <x v="1"/>
    <x v="0"/>
    <x v="0"/>
    <x v="0"/>
    <x v="1"/>
    <x v="3"/>
    <x v="0"/>
    <x v="0"/>
    <x v="1"/>
    <x v="0"/>
  </r>
  <r>
    <s v="June 2009"/>
    <n v="57"/>
    <x v="0"/>
    <x v="8"/>
    <x v="0"/>
    <x v="0"/>
    <x v="3"/>
    <x v="0"/>
    <x v="0"/>
    <x v="0"/>
    <x v="0"/>
    <x v="0"/>
    <x v="1"/>
    <x v="0"/>
    <x v="0"/>
    <x v="0"/>
    <x v="1"/>
    <x v="3"/>
    <x v="0"/>
    <x v="0"/>
    <x v="1"/>
    <x v="0"/>
  </r>
  <r>
    <s v="June 2009"/>
    <n v="57"/>
    <x v="0"/>
    <x v="9"/>
    <x v="0"/>
    <x v="0"/>
    <x v="1"/>
    <x v="0"/>
    <x v="0"/>
    <x v="0"/>
    <x v="0"/>
    <x v="0"/>
    <x v="1"/>
    <x v="0"/>
    <x v="0"/>
    <x v="0"/>
    <x v="1"/>
    <x v="2"/>
    <x v="0"/>
    <x v="0"/>
    <x v="1"/>
    <x v="0"/>
  </r>
  <r>
    <s v="June 2009"/>
    <n v="57"/>
    <x v="0"/>
    <x v="10"/>
    <x v="0"/>
    <x v="0"/>
    <x v="4"/>
    <x v="0"/>
    <x v="0"/>
    <x v="0"/>
    <x v="0"/>
    <x v="0"/>
    <x v="1"/>
    <x v="0"/>
    <x v="0"/>
    <x v="0"/>
    <x v="0"/>
    <x v="2"/>
    <x v="0"/>
    <x v="0"/>
    <x v="1"/>
    <x v="0"/>
  </r>
  <r>
    <s v="June 2009"/>
    <n v="57"/>
    <x v="0"/>
    <x v="11"/>
    <x v="0"/>
    <x v="0"/>
    <x v="4"/>
    <x v="0"/>
    <x v="0"/>
    <x v="0"/>
    <x v="0"/>
    <x v="0"/>
    <x v="2"/>
    <x v="2"/>
    <x v="10"/>
    <x v="1"/>
    <x v="1"/>
    <x v="2"/>
    <x v="0"/>
    <x v="0"/>
    <x v="0"/>
    <x v="0"/>
  </r>
  <r>
    <s v="June 2009"/>
    <n v="57"/>
    <x v="0"/>
    <x v="12"/>
    <x v="0"/>
    <x v="0"/>
    <x v="3"/>
    <x v="0"/>
    <x v="0"/>
    <x v="0"/>
    <x v="0"/>
    <x v="0"/>
    <x v="2"/>
    <x v="2"/>
    <x v="10"/>
    <x v="0"/>
    <x v="0"/>
    <x v="9"/>
    <x v="0"/>
    <x v="0"/>
    <x v="0"/>
    <x v="0"/>
  </r>
  <r>
    <s v="June 2009"/>
    <n v="57"/>
    <x v="0"/>
    <x v="13"/>
    <x v="0"/>
    <x v="0"/>
    <x v="0"/>
    <x v="0"/>
    <x v="0"/>
    <x v="0"/>
    <x v="0"/>
    <x v="0"/>
    <x v="2"/>
    <x v="2"/>
    <x v="10"/>
    <x v="0"/>
    <x v="1"/>
    <x v="2"/>
    <x v="0"/>
    <x v="0"/>
    <x v="0"/>
    <x v="0"/>
  </r>
  <r>
    <s v="June 2009"/>
    <n v="57"/>
    <x v="0"/>
    <x v="14"/>
    <x v="0"/>
    <x v="0"/>
    <x v="2"/>
    <x v="0"/>
    <x v="0"/>
    <x v="0"/>
    <x v="0"/>
    <x v="0"/>
    <x v="2"/>
    <x v="2"/>
    <x v="10"/>
    <x v="0"/>
    <x v="0"/>
    <x v="0"/>
    <x v="0"/>
    <x v="0"/>
    <x v="0"/>
    <x v="0"/>
  </r>
  <r>
    <s v="June 2009"/>
    <n v="57"/>
    <x v="0"/>
    <x v="15"/>
    <x v="0"/>
    <x v="0"/>
    <x v="0"/>
    <x v="0"/>
    <x v="0"/>
    <x v="0"/>
    <x v="0"/>
    <x v="0"/>
    <x v="2"/>
    <x v="2"/>
    <x v="10"/>
    <x v="0"/>
    <x v="0"/>
    <x v="0"/>
    <x v="0"/>
    <x v="0"/>
    <x v="0"/>
    <x v="0"/>
  </r>
  <r>
    <s v="June 2009"/>
    <n v="57"/>
    <x v="0"/>
    <x v="16"/>
    <x v="0"/>
    <x v="0"/>
    <x v="4"/>
    <x v="0"/>
    <x v="0"/>
    <x v="0"/>
    <x v="0"/>
    <x v="0"/>
    <x v="2"/>
    <x v="2"/>
    <x v="10"/>
    <x v="0"/>
    <x v="0"/>
    <x v="2"/>
    <x v="0"/>
    <x v="0"/>
    <x v="0"/>
    <x v="0"/>
  </r>
  <r>
    <s v="June 2009"/>
    <n v="57"/>
    <x v="0"/>
    <x v="17"/>
    <x v="0"/>
    <x v="0"/>
    <x v="1"/>
    <x v="0"/>
    <x v="0"/>
    <x v="0"/>
    <x v="0"/>
    <x v="0"/>
    <x v="3"/>
    <x v="2"/>
    <x v="1"/>
    <x v="1"/>
    <x v="1"/>
    <x v="2"/>
    <x v="0"/>
    <x v="0"/>
    <x v="1"/>
    <x v="0"/>
  </r>
  <r>
    <s v="June 2009"/>
    <n v="57"/>
    <x v="0"/>
    <x v="18"/>
    <x v="0"/>
    <x v="0"/>
    <x v="3"/>
    <x v="0"/>
    <x v="0"/>
    <x v="0"/>
    <x v="0"/>
    <x v="0"/>
    <x v="3"/>
    <x v="2"/>
    <x v="1"/>
    <x v="0"/>
    <x v="1"/>
    <x v="3"/>
    <x v="0"/>
    <x v="0"/>
    <x v="1"/>
    <x v="0"/>
  </r>
  <r>
    <s v="June 2009"/>
    <n v="57"/>
    <x v="0"/>
    <x v="19"/>
    <x v="0"/>
    <x v="0"/>
    <x v="2"/>
    <x v="0"/>
    <x v="0"/>
    <x v="0"/>
    <x v="0"/>
    <x v="0"/>
    <x v="3"/>
    <x v="2"/>
    <x v="1"/>
    <x v="0"/>
    <x v="0"/>
    <x v="1"/>
    <x v="0"/>
    <x v="0"/>
    <x v="1"/>
    <x v="0"/>
  </r>
  <r>
    <s v="June 2009"/>
    <n v="57"/>
    <x v="0"/>
    <x v="20"/>
    <x v="0"/>
    <x v="0"/>
    <x v="4"/>
    <x v="0"/>
    <x v="0"/>
    <x v="0"/>
    <x v="0"/>
    <x v="0"/>
    <x v="3"/>
    <x v="2"/>
    <x v="1"/>
    <x v="0"/>
    <x v="0"/>
    <x v="2"/>
    <x v="0"/>
    <x v="0"/>
    <x v="1"/>
    <x v="0"/>
  </r>
  <r>
    <s v="June 2009"/>
    <n v="57"/>
    <x v="0"/>
    <x v="21"/>
    <x v="0"/>
    <x v="0"/>
    <x v="3"/>
    <x v="0"/>
    <x v="0"/>
    <x v="0"/>
    <x v="0"/>
    <x v="0"/>
    <x v="3"/>
    <x v="2"/>
    <x v="1"/>
    <x v="0"/>
    <x v="1"/>
    <x v="3"/>
    <x v="0"/>
    <x v="0"/>
    <x v="1"/>
    <x v="0"/>
  </r>
  <r>
    <s v="June 2009"/>
    <n v="57"/>
    <x v="0"/>
    <x v="22"/>
    <x v="0"/>
    <x v="0"/>
    <x v="2"/>
    <x v="0"/>
    <x v="0"/>
    <x v="0"/>
    <x v="0"/>
    <x v="0"/>
    <x v="3"/>
    <x v="2"/>
    <x v="1"/>
    <x v="16"/>
    <x v="0"/>
    <x v="10"/>
    <x v="0"/>
    <x v="0"/>
    <x v="1"/>
    <x v="0"/>
  </r>
  <r>
    <s v="June 2009"/>
    <n v="57"/>
    <x v="1"/>
    <x v="0"/>
    <x v="0"/>
    <x v="0"/>
    <x v="0"/>
    <x v="0"/>
    <x v="0"/>
    <x v="0"/>
    <x v="0"/>
    <x v="1"/>
    <x v="4"/>
    <x v="3"/>
    <x v="2"/>
    <x v="10"/>
    <x v="13"/>
    <x v="4"/>
    <x v="1"/>
    <x v="2"/>
    <x v="2"/>
    <x v="0"/>
  </r>
  <r>
    <s v="June 2009"/>
    <n v="57"/>
    <x v="1"/>
    <x v="1"/>
    <x v="0"/>
    <x v="0"/>
    <x v="0"/>
    <x v="0"/>
    <x v="0"/>
    <x v="0"/>
    <x v="0"/>
    <x v="1"/>
    <x v="4"/>
    <x v="3"/>
    <x v="2"/>
    <x v="6"/>
    <x v="4"/>
    <x v="4"/>
    <x v="0"/>
    <x v="2"/>
    <x v="2"/>
    <x v="0"/>
  </r>
  <r>
    <s v="June 2009"/>
    <n v="57"/>
    <x v="1"/>
    <x v="2"/>
    <x v="0"/>
    <x v="0"/>
    <x v="3"/>
    <x v="0"/>
    <x v="0"/>
    <x v="0"/>
    <x v="0"/>
    <x v="1"/>
    <x v="4"/>
    <x v="3"/>
    <x v="2"/>
    <x v="11"/>
    <x v="4"/>
    <x v="4"/>
    <x v="3"/>
    <x v="2"/>
    <x v="2"/>
    <x v="0"/>
  </r>
  <r>
    <s v="June 2009"/>
    <n v="57"/>
    <x v="1"/>
    <x v="3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June 2009"/>
    <n v="57"/>
    <x v="1"/>
    <x v="4"/>
    <x v="0"/>
    <x v="0"/>
    <x v="2"/>
    <x v="0"/>
    <x v="0"/>
    <x v="0"/>
    <x v="0"/>
    <x v="1"/>
    <x v="4"/>
    <x v="3"/>
    <x v="2"/>
    <x v="8"/>
    <x v="11"/>
    <x v="4"/>
    <x v="3"/>
    <x v="2"/>
    <x v="2"/>
    <x v="0"/>
  </r>
  <r>
    <s v="June 2009"/>
    <n v="57"/>
    <x v="1"/>
    <x v="5"/>
    <x v="0"/>
    <x v="0"/>
    <x v="1"/>
    <x v="0"/>
    <x v="0"/>
    <x v="0"/>
    <x v="0"/>
    <x v="1"/>
    <x v="4"/>
    <x v="3"/>
    <x v="2"/>
    <x v="7"/>
    <x v="4"/>
    <x v="4"/>
    <x v="3"/>
    <x v="2"/>
    <x v="2"/>
    <x v="0"/>
  </r>
  <r>
    <s v="June 2009"/>
    <n v="57"/>
    <x v="1"/>
    <x v="6"/>
    <x v="0"/>
    <x v="0"/>
    <x v="0"/>
    <x v="0"/>
    <x v="0"/>
    <x v="0"/>
    <x v="0"/>
    <x v="1"/>
    <x v="4"/>
    <x v="3"/>
    <x v="2"/>
    <x v="9"/>
    <x v="6"/>
    <x v="4"/>
    <x v="1"/>
    <x v="2"/>
    <x v="2"/>
    <x v="0"/>
  </r>
  <r>
    <s v="June 2009"/>
    <n v="57"/>
    <x v="1"/>
    <x v="7"/>
    <x v="0"/>
    <x v="0"/>
    <x v="2"/>
    <x v="0"/>
    <x v="0"/>
    <x v="0"/>
    <x v="0"/>
    <x v="1"/>
    <x v="4"/>
    <x v="3"/>
    <x v="2"/>
    <x v="5"/>
    <x v="3"/>
    <x v="4"/>
    <x v="0"/>
    <x v="2"/>
    <x v="2"/>
    <x v="0"/>
  </r>
  <r>
    <s v="June 2009"/>
    <n v="57"/>
    <x v="1"/>
    <x v="8"/>
    <x v="0"/>
    <x v="0"/>
    <x v="1"/>
    <x v="0"/>
    <x v="0"/>
    <x v="0"/>
    <x v="0"/>
    <x v="1"/>
    <x v="4"/>
    <x v="3"/>
    <x v="2"/>
    <x v="8"/>
    <x v="5"/>
    <x v="4"/>
    <x v="0"/>
    <x v="2"/>
    <x v="2"/>
    <x v="0"/>
  </r>
  <r>
    <s v="June 2009"/>
    <n v="57"/>
    <x v="1"/>
    <x v="9"/>
    <x v="0"/>
    <x v="0"/>
    <x v="4"/>
    <x v="0"/>
    <x v="0"/>
    <x v="0"/>
    <x v="0"/>
    <x v="1"/>
    <x v="4"/>
    <x v="3"/>
    <x v="2"/>
    <x v="10"/>
    <x v="7"/>
    <x v="4"/>
    <x v="3"/>
    <x v="2"/>
    <x v="2"/>
    <x v="0"/>
  </r>
  <r>
    <s v="June 2009"/>
    <n v="57"/>
    <x v="1"/>
    <x v="10"/>
    <x v="0"/>
    <x v="0"/>
    <x v="1"/>
    <x v="0"/>
    <x v="0"/>
    <x v="0"/>
    <x v="0"/>
    <x v="1"/>
    <x v="4"/>
    <x v="3"/>
    <x v="2"/>
    <x v="4"/>
    <x v="8"/>
    <x v="4"/>
    <x v="1"/>
    <x v="2"/>
    <x v="2"/>
    <x v="0"/>
  </r>
  <r>
    <s v="June 2009"/>
    <n v="57"/>
    <x v="1"/>
    <x v="11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June 2009"/>
    <n v="57"/>
    <x v="1"/>
    <x v="12"/>
    <x v="0"/>
    <x v="0"/>
    <x v="1"/>
    <x v="0"/>
    <x v="0"/>
    <x v="0"/>
    <x v="0"/>
    <x v="1"/>
    <x v="4"/>
    <x v="3"/>
    <x v="2"/>
    <x v="4"/>
    <x v="8"/>
    <x v="4"/>
    <x v="0"/>
    <x v="2"/>
    <x v="2"/>
    <x v="0"/>
  </r>
  <r>
    <s v="June 2009"/>
    <n v="57"/>
    <x v="1"/>
    <x v="13"/>
    <x v="0"/>
    <x v="0"/>
    <x v="2"/>
    <x v="0"/>
    <x v="0"/>
    <x v="0"/>
    <x v="0"/>
    <x v="1"/>
    <x v="4"/>
    <x v="3"/>
    <x v="2"/>
    <x v="8"/>
    <x v="5"/>
    <x v="4"/>
    <x v="3"/>
    <x v="2"/>
    <x v="2"/>
    <x v="0"/>
  </r>
  <r>
    <s v="June 2009"/>
    <n v="57"/>
    <x v="1"/>
    <x v="14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June 2009"/>
    <n v="57"/>
    <x v="1"/>
    <x v="15"/>
    <x v="0"/>
    <x v="0"/>
    <x v="4"/>
    <x v="0"/>
    <x v="0"/>
    <x v="0"/>
    <x v="0"/>
    <x v="1"/>
    <x v="4"/>
    <x v="3"/>
    <x v="2"/>
    <x v="4"/>
    <x v="8"/>
    <x v="4"/>
    <x v="0"/>
    <x v="2"/>
    <x v="2"/>
    <x v="0"/>
  </r>
  <r>
    <s v="June 2009"/>
    <n v="57"/>
    <x v="1"/>
    <x v="16"/>
    <x v="0"/>
    <x v="0"/>
    <x v="2"/>
    <x v="0"/>
    <x v="0"/>
    <x v="0"/>
    <x v="0"/>
    <x v="1"/>
    <x v="4"/>
    <x v="3"/>
    <x v="2"/>
    <x v="8"/>
    <x v="5"/>
    <x v="4"/>
    <x v="3"/>
    <x v="2"/>
    <x v="2"/>
    <x v="0"/>
  </r>
  <r>
    <s v="June 2009"/>
    <n v="57"/>
    <x v="1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June 2009"/>
    <n v="57"/>
    <x v="1"/>
    <x v="18"/>
    <x v="0"/>
    <x v="0"/>
    <x v="1"/>
    <x v="0"/>
    <x v="0"/>
    <x v="0"/>
    <x v="0"/>
    <x v="1"/>
    <x v="4"/>
    <x v="3"/>
    <x v="2"/>
    <x v="5"/>
    <x v="9"/>
    <x v="4"/>
    <x v="1"/>
    <x v="2"/>
    <x v="2"/>
    <x v="0"/>
  </r>
  <r>
    <s v="June 2009"/>
    <n v="57"/>
    <x v="1"/>
    <x v="19"/>
    <x v="0"/>
    <x v="0"/>
    <x v="3"/>
    <x v="0"/>
    <x v="0"/>
    <x v="0"/>
    <x v="0"/>
    <x v="1"/>
    <x v="4"/>
    <x v="3"/>
    <x v="2"/>
    <x v="8"/>
    <x v="5"/>
    <x v="4"/>
    <x v="3"/>
    <x v="2"/>
    <x v="2"/>
    <x v="0"/>
  </r>
  <r>
    <s v="June 2009"/>
    <n v="57"/>
    <x v="1"/>
    <x v="20"/>
    <x v="0"/>
    <x v="0"/>
    <x v="2"/>
    <x v="0"/>
    <x v="0"/>
    <x v="0"/>
    <x v="0"/>
    <x v="1"/>
    <x v="4"/>
    <x v="3"/>
    <x v="2"/>
    <x v="4"/>
    <x v="8"/>
    <x v="4"/>
    <x v="0"/>
    <x v="2"/>
    <x v="2"/>
    <x v="0"/>
  </r>
  <r>
    <s v="June 2009"/>
    <n v="57"/>
    <x v="1"/>
    <x v="21"/>
    <x v="0"/>
    <x v="0"/>
    <x v="0"/>
    <x v="0"/>
    <x v="0"/>
    <x v="0"/>
    <x v="0"/>
    <x v="1"/>
    <x v="4"/>
    <x v="3"/>
    <x v="2"/>
    <x v="8"/>
    <x v="11"/>
    <x v="4"/>
    <x v="0"/>
    <x v="2"/>
    <x v="2"/>
    <x v="0"/>
  </r>
  <r>
    <s v="June 2009"/>
    <n v="57"/>
    <x v="1"/>
    <x v="22"/>
    <x v="0"/>
    <x v="0"/>
    <x v="4"/>
    <x v="0"/>
    <x v="0"/>
    <x v="0"/>
    <x v="0"/>
    <x v="1"/>
    <x v="4"/>
    <x v="3"/>
    <x v="2"/>
    <x v="6"/>
    <x v="4"/>
    <x v="4"/>
    <x v="1"/>
    <x v="2"/>
    <x v="2"/>
    <x v="0"/>
  </r>
  <r>
    <s v="June 2009"/>
    <n v="57"/>
    <x v="1"/>
    <x v="23"/>
    <x v="0"/>
    <x v="0"/>
    <x v="2"/>
    <x v="0"/>
    <x v="0"/>
    <x v="0"/>
    <x v="0"/>
    <x v="1"/>
    <x v="4"/>
    <x v="3"/>
    <x v="2"/>
    <x v="9"/>
    <x v="14"/>
    <x v="4"/>
    <x v="1"/>
    <x v="2"/>
    <x v="2"/>
    <x v="0"/>
  </r>
  <r>
    <s v="June 2009"/>
    <n v="57"/>
    <x v="1"/>
    <x v="24"/>
    <x v="0"/>
    <x v="0"/>
    <x v="1"/>
    <x v="0"/>
    <x v="0"/>
    <x v="0"/>
    <x v="0"/>
    <x v="1"/>
    <x v="4"/>
    <x v="3"/>
    <x v="2"/>
    <x v="6"/>
    <x v="4"/>
    <x v="4"/>
    <x v="1"/>
    <x v="2"/>
    <x v="2"/>
    <x v="0"/>
  </r>
  <r>
    <s v="June 2009"/>
    <n v="57"/>
    <x v="1"/>
    <x v="25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June 2009"/>
    <n v="57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</r>
  <r>
    <s v="June 2009"/>
    <n v="57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June 2009"/>
    <n v="57"/>
    <x v="2"/>
    <x v="2"/>
    <x v="0"/>
    <x v="0"/>
    <x v="0"/>
    <x v="0"/>
    <x v="0"/>
    <x v="0"/>
    <x v="0"/>
    <x v="1"/>
    <x v="4"/>
    <x v="3"/>
    <x v="2"/>
    <x v="4"/>
    <x v="2"/>
    <x v="4"/>
    <x v="0"/>
    <x v="2"/>
    <x v="2"/>
    <x v="0"/>
  </r>
  <r>
    <s v="June 2009"/>
    <n v="57"/>
    <x v="2"/>
    <x v="3"/>
    <x v="0"/>
    <x v="0"/>
    <x v="4"/>
    <x v="0"/>
    <x v="0"/>
    <x v="0"/>
    <x v="0"/>
    <x v="1"/>
    <x v="4"/>
    <x v="3"/>
    <x v="2"/>
    <x v="11"/>
    <x v="4"/>
    <x v="4"/>
    <x v="0"/>
    <x v="2"/>
    <x v="2"/>
    <x v="0"/>
  </r>
  <r>
    <s v="June 2009"/>
    <n v="57"/>
    <x v="2"/>
    <x v="4"/>
    <x v="0"/>
    <x v="0"/>
    <x v="0"/>
    <x v="0"/>
    <x v="0"/>
    <x v="0"/>
    <x v="0"/>
    <x v="1"/>
    <x v="4"/>
    <x v="3"/>
    <x v="2"/>
    <x v="4"/>
    <x v="12"/>
    <x v="4"/>
    <x v="0"/>
    <x v="2"/>
    <x v="2"/>
    <x v="0"/>
  </r>
  <r>
    <s v="June 2009"/>
    <n v="57"/>
    <x v="2"/>
    <x v="5"/>
    <x v="0"/>
    <x v="0"/>
    <x v="0"/>
    <x v="0"/>
    <x v="0"/>
    <x v="0"/>
    <x v="0"/>
    <x v="1"/>
    <x v="4"/>
    <x v="3"/>
    <x v="2"/>
    <x v="8"/>
    <x v="5"/>
    <x v="4"/>
    <x v="3"/>
    <x v="2"/>
    <x v="2"/>
    <x v="0"/>
  </r>
  <r>
    <s v="June 2009"/>
    <n v="57"/>
    <x v="2"/>
    <x v="6"/>
    <x v="0"/>
    <x v="0"/>
    <x v="1"/>
    <x v="0"/>
    <x v="0"/>
    <x v="0"/>
    <x v="0"/>
    <x v="1"/>
    <x v="4"/>
    <x v="3"/>
    <x v="2"/>
    <x v="11"/>
    <x v="4"/>
    <x v="4"/>
    <x v="3"/>
    <x v="2"/>
    <x v="2"/>
    <x v="0"/>
  </r>
  <r>
    <s v="June 2009"/>
    <n v="57"/>
    <x v="2"/>
    <x v="7"/>
    <x v="0"/>
    <x v="0"/>
    <x v="1"/>
    <x v="0"/>
    <x v="0"/>
    <x v="0"/>
    <x v="0"/>
    <x v="1"/>
    <x v="4"/>
    <x v="3"/>
    <x v="2"/>
    <x v="7"/>
    <x v="4"/>
    <x v="4"/>
    <x v="3"/>
    <x v="2"/>
    <x v="2"/>
    <x v="0"/>
  </r>
  <r>
    <s v="June 2009"/>
    <n v="57"/>
    <x v="2"/>
    <x v="8"/>
    <x v="0"/>
    <x v="0"/>
    <x v="3"/>
    <x v="0"/>
    <x v="0"/>
    <x v="0"/>
    <x v="0"/>
    <x v="1"/>
    <x v="4"/>
    <x v="3"/>
    <x v="2"/>
    <x v="8"/>
    <x v="11"/>
    <x v="4"/>
    <x v="3"/>
    <x v="2"/>
    <x v="2"/>
    <x v="0"/>
  </r>
  <r>
    <s v="June 2009"/>
    <n v="57"/>
    <x v="2"/>
    <x v="9"/>
    <x v="0"/>
    <x v="0"/>
    <x v="1"/>
    <x v="0"/>
    <x v="0"/>
    <x v="0"/>
    <x v="0"/>
    <x v="1"/>
    <x v="4"/>
    <x v="3"/>
    <x v="2"/>
    <x v="7"/>
    <x v="4"/>
    <x v="4"/>
    <x v="2"/>
    <x v="2"/>
    <x v="2"/>
    <x v="0"/>
  </r>
  <r>
    <s v="June 2009"/>
    <n v="57"/>
    <x v="2"/>
    <x v="10"/>
    <x v="0"/>
    <x v="0"/>
    <x v="0"/>
    <x v="0"/>
    <x v="0"/>
    <x v="0"/>
    <x v="0"/>
    <x v="1"/>
    <x v="4"/>
    <x v="3"/>
    <x v="2"/>
    <x v="8"/>
    <x v="5"/>
    <x v="4"/>
    <x v="3"/>
    <x v="2"/>
    <x v="2"/>
    <x v="0"/>
  </r>
  <r>
    <s v="June 2009"/>
    <n v="57"/>
    <x v="2"/>
    <x v="11"/>
    <x v="0"/>
    <x v="0"/>
    <x v="2"/>
    <x v="0"/>
    <x v="0"/>
    <x v="0"/>
    <x v="0"/>
    <x v="1"/>
    <x v="4"/>
    <x v="3"/>
    <x v="2"/>
    <x v="9"/>
    <x v="14"/>
    <x v="4"/>
    <x v="1"/>
    <x v="2"/>
    <x v="2"/>
    <x v="0"/>
  </r>
  <r>
    <s v="June 2009"/>
    <n v="57"/>
    <x v="2"/>
    <x v="12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June 2009"/>
    <n v="57"/>
    <x v="2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June 2009"/>
    <n v="57"/>
    <x v="2"/>
    <x v="14"/>
    <x v="0"/>
    <x v="0"/>
    <x v="1"/>
    <x v="0"/>
    <x v="0"/>
    <x v="0"/>
    <x v="0"/>
    <x v="1"/>
    <x v="4"/>
    <x v="3"/>
    <x v="2"/>
    <x v="5"/>
    <x v="3"/>
    <x v="4"/>
    <x v="1"/>
    <x v="2"/>
    <x v="2"/>
    <x v="0"/>
  </r>
  <r>
    <s v="June 2009"/>
    <n v="57"/>
    <x v="2"/>
    <x v="15"/>
    <x v="0"/>
    <x v="0"/>
    <x v="1"/>
    <x v="0"/>
    <x v="0"/>
    <x v="0"/>
    <x v="0"/>
    <x v="1"/>
    <x v="4"/>
    <x v="3"/>
    <x v="2"/>
    <x v="10"/>
    <x v="13"/>
    <x v="4"/>
    <x v="3"/>
    <x v="2"/>
    <x v="2"/>
    <x v="0"/>
  </r>
  <r>
    <s v="June 2009"/>
    <n v="57"/>
    <x v="2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June 2009"/>
    <n v="57"/>
    <x v="2"/>
    <x v="17"/>
    <x v="0"/>
    <x v="0"/>
    <x v="4"/>
    <x v="0"/>
    <x v="0"/>
    <x v="0"/>
    <x v="0"/>
    <x v="1"/>
    <x v="4"/>
    <x v="3"/>
    <x v="2"/>
    <x v="7"/>
    <x v="4"/>
    <x v="4"/>
    <x v="3"/>
    <x v="2"/>
    <x v="2"/>
    <x v="0"/>
  </r>
  <r>
    <s v="June 2009"/>
    <n v="57"/>
    <x v="2"/>
    <x v="18"/>
    <x v="0"/>
    <x v="0"/>
    <x v="3"/>
    <x v="0"/>
    <x v="0"/>
    <x v="0"/>
    <x v="0"/>
    <x v="1"/>
    <x v="4"/>
    <x v="3"/>
    <x v="2"/>
    <x v="10"/>
    <x v="13"/>
    <x v="4"/>
    <x v="1"/>
    <x v="2"/>
    <x v="2"/>
    <x v="0"/>
  </r>
  <r>
    <s v="June 2009"/>
    <n v="57"/>
    <x v="2"/>
    <x v="19"/>
    <x v="0"/>
    <x v="0"/>
    <x v="2"/>
    <x v="0"/>
    <x v="0"/>
    <x v="0"/>
    <x v="0"/>
    <x v="1"/>
    <x v="4"/>
    <x v="3"/>
    <x v="2"/>
    <x v="5"/>
    <x v="9"/>
    <x v="4"/>
    <x v="4"/>
    <x v="2"/>
    <x v="2"/>
    <x v="0"/>
  </r>
  <r>
    <s v="June 2009"/>
    <n v="57"/>
    <x v="2"/>
    <x v="20"/>
    <x v="0"/>
    <x v="0"/>
    <x v="4"/>
    <x v="0"/>
    <x v="0"/>
    <x v="0"/>
    <x v="0"/>
    <x v="1"/>
    <x v="4"/>
    <x v="3"/>
    <x v="2"/>
    <x v="4"/>
    <x v="8"/>
    <x v="4"/>
    <x v="3"/>
    <x v="2"/>
    <x v="2"/>
    <x v="0"/>
  </r>
  <r>
    <s v="June 2009"/>
    <n v="57"/>
    <x v="2"/>
    <x v="21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June 2009"/>
    <n v="57"/>
    <x v="2"/>
    <x v="22"/>
    <x v="0"/>
    <x v="0"/>
    <x v="1"/>
    <x v="0"/>
    <x v="0"/>
    <x v="0"/>
    <x v="0"/>
    <x v="1"/>
    <x v="4"/>
    <x v="3"/>
    <x v="2"/>
    <x v="6"/>
    <x v="4"/>
    <x v="4"/>
    <x v="0"/>
    <x v="2"/>
    <x v="2"/>
    <x v="0"/>
  </r>
  <r>
    <s v="June 2009"/>
    <n v="57"/>
    <x v="2"/>
    <x v="23"/>
    <x v="0"/>
    <x v="0"/>
    <x v="1"/>
    <x v="0"/>
    <x v="0"/>
    <x v="0"/>
    <x v="0"/>
    <x v="1"/>
    <x v="4"/>
    <x v="3"/>
    <x v="2"/>
    <x v="9"/>
    <x v="6"/>
    <x v="4"/>
    <x v="1"/>
    <x v="2"/>
    <x v="2"/>
    <x v="0"/>
  </r>
  <r>
    <s v="June 2009"/>
    <n v="57"/>
    <x v="2"/>
    <x v="24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June 2009"/>
    <n v="57"/>
    <x v="3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</r>
  <r>
    <s v="June 2009"/>
    <n v="57"/>
    <x v="3"/>
    <x v="1"/>
    <x v="0"/>
    <x v="0"/>
    <x v="0"/>
    <x v="0"/>
    <x v="0"/>
    <x v="0"/>
    <x v="0"/>
    <x v="2"/>
    <x v="0"/>
    <x v="3"/>
    <x v="5"/>
    <x v="13"/>
    <x v="20"/>
    <x v="6"/>
    <x v="0"/>
    <x v="2"/>
    <x v="2"/>
    <x v="0"/>
  </r>
  <r>
    <s v="June 2009"/>
    <n v="57"/>
    <x v="3"/>
    <x v="2"/>
    <x v="0"/>
    <x v="0"/>
    <x v="3"/>
    <x v="0"/>
    <x v="0"/>
    <x v="0"/>
    <x v="0"/>
    <x v="2"/>
    <x v="0"/>
    <x v="3"/>
    <x v="5"/>
    <x v="14"/>
    <x v="17"/>
    <x v="6"/>
    <x v="0"/>
    <x v="2"/>
    <x v="2"/>
    <x v="0"/>
  </r>
  <r>
    <s v="June 2009"/>
    <n v="57"/>
    <x v="3"/>
    <x v="3"/>
    <x v="0"/>
    <x v="0"/>
    <x v="1"/>
    <x v="0"/>
    <x v="0"/>
    <x v="0"/>
    <x v="0"/>
    <x v="2"/>
    <x v="0"/>
    <x v="3"/>
    <x v="5"/>
    <x v="12"/>
    <x v="18"/>
    <x v="6"/>
    <x v="0"/>
    <x v="2"/>
    <x v="2"/>
    <x v="0"/>
  </r>
  <r>
    <s v="June 2009"/>
    <n v="57"/>
    <x v="3"/>
    <x v="4"/>
    <x v="0"/>
    <x v="0"/>
    <x v="2"/>
    <x v="0"/>
    <x v="0"/>
    <x v="0"/>
    <x v="0"/>
    <x v="2"/>
    <x v="0"/>
    <x v="3"/>
    <x v="5"/>
    <x v="12"/>
    <x v="19"/>
    <x v="6"/>
    <x v="0"/>
    <x v="2"/>
    <x v="2"/>
    <x v="0"/>
  </r>
  <r>
    <s v="June 2009"/>
    <n v="57"/>
    <x v="3"/>
    <x v="5"/>
    <x v="0"/>
    <x v="0"/>
    <x v="2"/>
    <x v="0"/>
    <x v="0"/>
    <x v="0"/>
    <x v="0"/>
    <x v="2"/>
    <x v="1"/>
    <x v="3"/>
    <x v="6"/>
    <x v="12"/>
    <x v="15"/>
    <x v="6"/>
    <x v="0"/>
    <x v="2"/>
    <x v="2"/>
    <x v="0"/>
  </r>
  <r>
    <s v="June 2009"/>
    <n v="57"/>
    <x v="3"/>
    <x v="6"/>
    <x v="0"/>
    <x v="0"/>
    <x v="1"/>
    <x v="0"/>
    <x v="0"/>
    <x v="0"/>
    <x v="0"/>
    <x v="2"/>
    <x v="1"/>
    <x v="3"/>
    <x v="6"/>
    <x v="12"/>
    <x v="18"/>
    <x v="6"/>
    <x v="0"/>
    <x v="2"/>
    <x v="2"/>
    <x v="0"/>
  </r>
  <r>
    <s v="June 2009"/>
    <n v="57"/>
    <x v="3"/>
    <x v="7"/>
    <x v="0"/>
    <x v="0"/>
    <x v="3"/>
    <x v="0"/>
    <x v="0"/>
    <x v="0"/>
    <x v="0"/>
    <x v="2"/>
    <x v="1"/>
    <x v="3"/>
    <x v="6"/>
    <x v="13"/>
    <x v="24"/>
    <x v="6"/>
    <x v="0"/>
    <x v="2"/>
    <x v="2"/>
    <x v="0"/>
  </r>
  <r>
    <s v="June 2009"/>
    <n v="57"/>
    <x v="3"/>
    <x v="8"/>
    <x v="0"/>
    <x v="0"/>
    <x v="4"/>
    <x v="0"/>
    <x v="0"/>
    <x v="0"/>
    <x v="0"/>
    <x v="2"/>
    <x v="1"/>
    <x v="3"/>
    <x v="6"/>
    <x v="14"/>
    <x v="17"/>
    <x v="6"/>
    <x v="0"/>
    <x v="2"/>
    <x v="2"/>
    <x v="0"/>
  </r>
  <r>
    <s v="June 2009"/>
    <n v="57"/>
    <x v="3"/>
    <x v="9"/>
    <x v="0"/>
    <x v="0"/>
    <x v="3"/>
    <x v="0"/>
    <x v="0"/>
    <x v="0"/>
    <x v="0"/>
    <x v="2"/>
    <x v="1"/>
    <x v="3"/>
    <x v="6"/>
    <x v="12"/>
    <x v="20"/>
    <x v="6"/>
    <x v="0"/>
    <x v="2"/>
    <x v="2"/>
    <x v="0"/>
  </r>
  <r>
    <s v="June 2009"/>
    <n v="57"/>
    <x v="3"/>
    <x v="10"/>
    <x v="0"/>
    <x v="0"/>
    <x v="1"/>
    <x v="0"/>
    <x v="0"/>
    <x v="0"/>
    <x v="0"/>
    <x v="2"/>
    <x v="1"/>
    <x v="3"/>
    <x v="6"/>
    <x v="12"/>
    <x v="18"/>
    <x v="6"/>
    <x v="0"/>
    <x v="2"/>
    <x v="2"/>
    <x v="0"/>
  </r>
  <r>
    <s v="June 2009"/>
    <n v="57"/>
    <x v="3"/>
    <x v="11"/>
    <x v="0"/>
    <x v="0"/>
    <x v="4"/>
    <x v="0"/>
    <x v="0"/>
    <x v="0"/>
    <x v="0"/>
    <x v="2"/>
    <x v="1"/>
    <x v="3"/>
    <x v="6"/>
    <x v="13"/>
    <x v="21"/>
    <x v="6"/>
    <x v="0"/>
    <x v="2"/>
    <x v="2"/>
    <x v="0"/>
  </r>
  <r>
    <s v="June 2009"/>
    <n v="57"/>
    <x v="3"/>
    <x v="12"/>
    <x v="0"/>
    <x v="0"/>
    <x v="2"/>
    <x v="0"/>
    <x v="0"/>
    <x v="0"/>
    <x v="0"/>
    <x v="2"/>
    <x v="2"/>
    <x v="3"/>
    <x v="3"/>
    <x v="12"/>
    <x v="18"/>
    <x v="7"/>
    <x v="0"/>
    <x v="2"/>
    <x v="2"/>
    <x v="0"/>
  </r>
  <r>
    <s v="June 2009"/>
    <n v="57"/>
    <x v="3"/>
    <x v="13"/>
    <x v="0"/>
    <x v="0"/>
    <x v="1"/>
    <x v="0"/>
    <x v="0"/>
    <x v="0"/>
    <x v="0"/>
    <x v="2"/>
    <x v="2"/>
    <x v="3"/>
    <x v="3"/>
    <x v="14"/>
    <x v="17"/>
    <x v="7"/>
    <x v="0"/>
    <x v="2"/>
    <x v="2"/>
    <x v="0"/>
  </r>
  <r>
    <s v="June 2009"/>
    <n v="57"/>
    <x v="3"/>
    <x v="14"/>
    <x v="0"/>
    <x v="0"/>
    <x v="1"/>
    <x v="0"/>
    <x v="0"/>
    <x v="0"/>
    <x v="0"/>
    <x v="2"/>
    <x v="2"/>
    <x v="3"/>
    <x v="3"/>
    <x v="12"/>
    <x v="18"/>
    <x v="7"/>
    <x v="0"/>
    <x v="2"/>
    <x v="2"/>
    <x v="0"/>
  </r>
  <r>
    <s v="June 2009"/>
    <n v="57"/>
    <x v="3"/>
    <x v="15"/>
    <x v="0"/>
    <x v="0"/>
    <x v="0"/>
    <x v="0"/>
    <x v="0"/>
    <x v="0"/>
    <x v="0"/>
    <x v="2"/>
    <x v="2"/>
    <x v="3"/>
    <x v="3"/>
    <x v="12"/>
    <x v="15"/>
    <x v="7"/>
    <x v="0"/>
    <x v="2"/>
    <x v="2"/>
    <x v="0"/>
  </r>
  <r>
    <s v="June 2009"/>
    <n v="57"/>
    <x v="3"/>
    <x v="16"/>
    <x v="0"/>
    <x v="0"/>
    <x v="2"/>
    <x v="0"/>
    <x v="0"/>
    <x v="0"/>
    <x v="0"/>
    <x v="2"/>
    <x v="2"/>
    <x v="3"/>
    <x v="3"/>
    <x v="12"/>
    <x v="24"/>
    <x v="7"/>
    <x v="0"/>
    <x v="2"/>
    <x v="2"/>
    <x v="0"/>
  </r>
  <r>
    <s v="June 2009"/>
    <n v="57"/>
    <x v="3"/>
    <x v="17"/>
    <x v="0"/>
    <x v="0"/>
    <x v="2"/>
    <x v="0"/>
    <x v="0"/>
    <x v="0"/>
    <x v="0"/>
    <x v="2"/>
    <x v="2"/>
    <x v="3"/>
    <x v="3"/>
    <x v="12"/>
    <x v="24"/>
    <x v="7"/>
    <x v="0"/>
    <x v="2"/>
    <x v="2"/>
    <x v="0"/>
  </r>
  <r>
    <s v="June 2009"/>
    <n v="57"/>
    <x v="3"/>
    <x v="18"/>
    <x v="0"/>
    <x v="0"/>
    <x v="4"/>
    <x v="0"/>
    <x v="0"/>
    <x v="0"/>
    <x v="0"/>
    <x v="2"/>
    <x v="2"/>
    <x v="3"/>
    <x v="3"/>
    <x v="12"/>
    <x v="15"/>
    <x v="7"/>
    <x v="0"/>
    <x v="2"/>
    <x v="2"/>
    <x v="0"/>
  </r>
  <r>
    <s v="June 2009"/>
    <n v="57"/>
    <x v="3"/>
    <x v="19"/>
    <x v="0"/>
    <x v="0"/>
    <x v="4"/>
    <x v="0"/>
    <x v="0"/>
    <x v="0"/>
    <x v="0"/>
    <x v="2"/>
    <x v="3"/>
    <x v="3"/>
    <x v="4"/>
    <x v="12"/>
    <x v="15"/>
    <x v="6"/>
    <x v="0"/>
    <x v="2"/>
    <x v="2"/>
    <x v="0"/>
  </r>
  <r>
    <s v="June 2009"/>
    <n v="57"/>
    <x v="3"/>
    <x v="20"/>
    <x v="0"/>
    <x v="0"/>
    <x v="1"/>
    <x v="0"/>
    <x v="0"/>
    <x v="0"/>
    <x v="0"/>
    <x v="2"/>
    <x v="3"/>
    <x v="3"/>
    <x v="4"/>
    <x v="13"/>
    <x v="21"/>
    <x v="6"/>
    <x v="0"/>
    <x v="2"/>
    <x v="2"/>
    <x v="0"/>
  </r>
  <r>
    <s v="June 2009"/>
    <n v="57"/>
    <x v="3"/>
    <x v="21"/>
    <x v="0"/>
    <x v="0"/>
    <x v="3"/>
    <x v="0"/>
    <x v="0"/>
    <x v="0"/>
    <x v="0"/>
    <x v="2"/>
    <x v="3"/>
    <x v="3"/>
    <x v="4"/>
    <x v="14"/>
    <x v="17"/>
    <x v="6"/>
    <x v="0"/>
    <x v="2"/>
    <x v="2"/>
    <x v="0"/>
  </r>
  <r>
    <s v="June 2009"/>
    <n v="57"/>
    <x v="3"/>
    <x v="22"/>
    <x v="0"/>
    <x v="0"/>
    <x v="3"/>
    <x v="0"/>
    <x v="0"/>
    <x v="0"/>
    <x v="0"/>
    <x v="2"/>
    <x v="3"/>
    <x v="3"/>
    <x v="4"/>
    <x v="13"/>
    <x v="20"/>
    <x v="6"/>
    <x v="0"/>
    <x v="2"/>
    <x v="2"/>
    <x v="0"/>
  </r>
  <r>
    <s v="June 2009"/>
    <n v="57"/>
    <x v="3"/>
    <x v="23"/>
    <x v="0"/>
    <x v="0"/>
    <x v="2"/>
    <x v="0"/>
    <x v="0"/>
    <x v="0"/>
    <x v="0"/>
    <x v="2"/>
    <x v="3"/>
    <x v="3"/>
    <x v="4"/>
    <x v="14"/>
    <x v="17"/>
    <x v="6"/>
    <x v="0"/>
    <x v="2"/>
    <x v="2"/>
    <x v="0"/>
  </r>
  <r>
    <s v="June 2009"/>
    <n v="57"/>
    <x v="3"/>
    <x v="24"/>
    <x v="0"/>
    <x v="0"/>
    <x v="0"/>
    <x v="0"/>
    <x v="0"/>
    <x v="0"/>
    <x v="0"/>
    <x v="2"/>
    <x v="3"/>
    <x v="3"/>
    <x v="4"/>
    <x v="12"/>
    <x v="21"/>
    <x v="6"/>
    <x v="0"/>
    <x v="2"/>
    <x v="2"/>
    <x v="0"/>
  </r>
  <r>
    <s v="June 2009"/>
    <n v="57"/>
    <x v="3"/>
    <x v="25"/>
    <x v="0"/>
    <x v="0"/>
    <x v="2"/>
    <x v="0"/>
    <x v="0"/>
    <x v="0"/>
    <x v="0"/>
    <x v="2"/>
    <x v="3"/>
    <x v="3"/>
    <x v="4"/>
    <x v="13"/>
    <x v="23"/>
    <x v="6"/>
    <x v="0"/>
    <x v="2"/>
    <x v="2"/>
    <x v="0"/>
  </r>
  <r>
    <s v="June 2009"/>
    <n v="57"/>
    <x v="3"/>
    <x v="26"/>
    <x v="0"/>
    <x v="0"/>
    <x v="3"/>
    <x v="0"/>
    <x v="0"/>
    <x v="0"/>
    <x v="0"/>
    <x v="2"/>
    <x v="3"/>
    <x v="3"/>
    <x v="4"/>
    <x v="12"/>
    <x v="19"/>
    <x v="6"/>
    <x v="0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September 2009"/>
    <n v="58"/>
    <x v="0"/>
    <x v="0"/>
    <x v="0"/>
    <x v="0"/>
    <x v="1"/>
    <x v="0"/>
    <x v="0"/>
    <x v="0"/>
    <x v="0"/>
    <x v="1"/>
    <x v="4"/>
    <x v="3"/>
    <x v="2"/>
    <x v="9"/>
    <x v="14"/>
    <x v="4"/>
    <x v="0"/>
    <x v="2"/>
    <x v="2"/>
    <x v="0"/>
  </r>
  <r>
    <s v="September 2009"/>
    <n v="58"/>
    <x v="0"/>
    <x v="1"/>
    <x v="0"/>
    <x v="0"/>
    <x v="3"/>
    <x v="0"/>
    <x v="0"/>
    <x v="0"/>
    <x v="0"/>
    <x v="1"/>
    <x v="4"/>
    <x v="3"/>
    <x v="2"/>
    <x v="10"/>
    <x v="7"/>
    <x v="4"/>
    <x v="0"/>
    <x v="2"/>
    <x v="2"/>
    <x v="0"/>
  </r>
  <r>
    <s v="September 2009"/>
    <n v="58"/>
    <x v="0"/>
    <x v="2"/>
    <x v="0"/>
    <x v="0"/>
    <x v="2"/>
    <x v="0"/>
    <x v="0"/>
    <x v="0"/>
    <x v="0"/>
    <x v="1"/>
    <x v="4"/>
    <x v="3"/>
    <x v="2"/>
    <x v="8"/>
    <x v="11"/>
    <x v="4"/>
    <x v="2"/>
    <x v="2"/>
    <x v="2"/>
    <x v="0"/>
  </r>
  <r>
    <s v="September 2009"/>
    <n v="58"/>
    <x v="0"/>
    <x v="3"/>
    <x v="0"/>
    <x v="0"/>
    <x v="2"/>
    <x v="0"/>
    <x v="0"/>
    <x v="0"/>
    <x v="0"/>
    <x v="1"/>
    <x v="4"/>
    <x v="3"/>
    <x v="2"/>
    <x v="10"/>
    <x v="13"/>
    <x v="4"/>
    <x v="3"/>
    <x v="2"/>
    <x v="2"/>
    <x v="0"/>
  </r>
  <r>
    <s v="September 2009"/>
    <n v="58"/>
    <x v="0"/>
    <x v="4"/>
    <x v="0"/>
    <x v="0"/>
    <x v="0"/>
    <x v="0"/>
    <x v="0"/>
    <x v="0"/>
    <x v="0"/>
    <x v="1"/>
    <x v="4"/>
    <x v="3"/>
    <x v="2"/>
    <x v="8"/>
    <x v="5"/>
    <x v="4"/>
    <x v="0"/>
    <x v="2"/>
    <x v="2"/>
    <x v="0"/>
  </r>
  <r>
    <s v="September 2009"/>
    <n v="58"/>
    <x v="0"/>
    <x v="5"/>
    <x v="0"/>
    <x v="0"/>
    <x v="0"/>
    <x v="0"/>
    <x v="0"/>
    <x v="0"/>
    <x v="0"/>
    <x v="1"/>
    <x v="4"/>
    <x v="3"/>
    <x v="2"/>
    <x v="4"/>
    <x v="12"/>
    <x v="4"/>
    <x v="0"/>
    <x v="2"/>
    <x v="2"/>
    <x v="0"/>
  </r>
  <r>
    <s v="September 2009"/>
    <n v="58"/>
    <x v="0"/>
    <x v="6"/>
    <x v="0"/>
    <x v="0"/>
    <x v="4"/>
    <x v="0"/>
    <x v="0"/>
    <x v="0"/>
    <x v="0"/>
    <x v="1"/>
    <x v="4"/>
    <x v="3"/>
    <x v="2"/>
    <x v="5"/>
    <x v="3"/>
    <x v="4"/>
    <x v="0"/>
    <x v="2"/>
    <x v="2"/>
    <x v="0"/>
  </r>
  <r>
    <s v="September 2009"/>
    <n v="58"/>
    <x v="0"/>
    <x v="7"/>
    <x v="0"/>
    <x v="0"/>
    <x v="2"/>
    <x v="0"/>
    <x v="0"/>
    <x v="0"/>
    <x v="0"/>
    <x v="1"/>
    <x v="4"/>
    <x v="3"/>
    <x v="2"/>
    <x v="11"/>
    <x v="4"/>
    <x v="5"/>
    <x v="3"/>
    <x v="2"/>
    <x v="2"/>
    <x v="0"/>
  </r>
  <r>
    <s v="September 2009"/>
    <n v="58"/>
    <x v="0"/>
    <x v="8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September 2009"/>
    <n v="58"/>
    <x v="0"/>
    <x v="9"/>
    <x v="0"/>
    <x v="0"/>
    <x v="4"/>
    <x v="0"/>
    <x v="0"/>
    <x v="0"/>
    <x v="0"/>
    <x v="1"/>
    <x v="4"/>
    <x v="3"/>
    <x v="2"/>
    <x v="6"/>
    <x v="4"/>
    <x v="4"/>
    <x v="3"/>
    <x v="2"/>
    <x v="2"/>
    <x v="0"/>
  </r>
  <r>
    <s v="September 2009"/>
    <n v="58"/>
    <x v="0"/>
    <x v="10"/>
    <x v="0"/>
    <x v="0"/>
    <x v="0"/>
    <x v="0"/>
    <x v="0"/>
    <x v="0"/>
    <x v="0"/>
    <x v="1"/>
    <x v="4"/>
    <x v="3"/>
    <x v="2"/>
    <x v="7"/>
    <x v="4"/>
    <x v="4"/>
    <x v="3"/>
    <x v="2"/>
    <x v="2"/>
    <x v="0"/>
  </r>
  <r>
    <s v="September 2009"/>
    <n v="58"/>
    <x v="0"/>
    <x v="11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September 2009"/>
    <n v="58"/>
    <x v="0"/>
    <x v="12"/>
    <x v="0"/>
    <x v="0"/>
    <x v="4"/>
    <x v="0"/>
    <x v="0"/>
    <x v="0"/>
    <x v="0"/>
    <x v="1"/>
    <x v="4"/>
    <x v="3"/>
    <x v="2"/>
    <x v="4"/>
    <x v="2"/>
    <x v="4"/>
    <x v="1"/>
    <x v="2"/>
    <x v="2"/>
    <x v="0"/>
  </r>
  <r>
    <s v="September 2009"/>
    <n v="58"/>
    <x v="0"/>
    <x v="13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September 2009"/>
    <n v="58"/>
    <x v="0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September 2009"/>
    <n v="58"/>
    <x v="0"/>
    <x v="15"/>
    <x v="0"/>
    <x v="0"/>
    <x v="2"/>
    <x v="0"/>
    <x v="0"/>
    <x v="0"/>
    <x v="0"/>
    <x v="1"/>
    <x v="4"/>
    <x v="3"/>
    <x v="2"/>
    <x v="9"/>
    <x v="14"/>
    <x v="4"/>
    <x v="1"/>
    <x v="2"/>
    <x v="2"/>
    <x v="0"/>
  </r>
  <r>
    <s v="September 2009"/>
    <n v="58"/>
    <x v="0"/>
    <x v="16"/>
    <x v="0"/>
    <x v="0"/>
    <x v="4"/>
    <x v="0"/>
    <x v="0"/>
    <x v="0"/>
    <x v="0"/>
    <x v="1"/>
    <x v="4"/>
    <x v="3"/>
    <x v="2"/>
    <x v="11"/>
    <x v="4"/>
    <x v="4"/>
    <x v="0"/>
    <x v="2"/>
    <x v="2"/>
    <x v="0"/>
  </r>
  <r>
    <s v="September 2009"/>
    <n v="58"/>
    <x v="0"/>
    <x v="17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September 2009"/>
    <n v="58"/>
    <x v="0"/>
    <x v="18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September 2009"/>
    <n v="58"/>
    <x v="0"/>
    <x v="19"/>
    <x v="0"/>
    <x v="0"/>
    <x v="2"/>
    <x v="0"/>
    <x v="0"/>
    <x v="0"/>
    <x v="0"/>
    <x v="1"/>
    <x v="4"/>
    <x v="3"/>
    <x v="2"/>
    <x v="6"/>
    <x v="4"/>
    <x v="4"/>
    <x v="0"/>
    <x v="2"/>
    <x v="2"/>
    <x v="0"/>
  </r>
  <r>
    <s v="September 2009"/>
    <n v="58"/>
    <x v="0"/>
    <x v="20"/>
    <x v="0"/>
    <x v="0"/>
    <x v="1"/>
    <x v="0"/>
    <x v="0"/>
    <x v="0"/>
    <x v="0"/>
    <x v="1"/>
    <x v="4"/>
    <x v="3"/>
    <x v="2"/>
    <x v="10"/>
    <x v="7"/>
    <x v="4"/>
    <x v="0"/>
    <x v="2"/>
    <x v="2"/>
    <x v="0"/>
  </r>
  <r>
    <s v="September 2009"/>
    <n v="58"/>
    <x v="0"/>
    <x v="21"/>
    <x v="0"/>
    <x v="0"/>
    <x v="1"/>
    <x v="0"/>
    <x v="0"/>
    <x v="0"/>
    <x v="0"/>
    <x v="1"/>
    <x v="4"/>
    <x v="3"/>
    <x v="2"/>
    <x v="9"/>
    <x v="14"/>
    <x v="4"/>
    <x v="0"/>
    <x v="2"/>
    <x v="2"/>
    <x v="0"/>
  </r>
  <r>
    <s v="September 2009"/>
    <n v="58"/>
    <x v="0"/>
    <x v="22"/>
    <x v="0"/>
    <x v="0"/>
    <x v="1"/>
    <x v="0"/>
    <x v="0"/>
    <x v="0"/>
    <x v="0"/>
    <x v="1"/>
    <x v="4"/>
    <x v="3"/>
    <x v="2"/>
    <x v="10"/>
    <x v="13"/>
    <x v="4"/>
    <x v="0"/>
    <x v="2"/>
    <x v="2"/>
    <x v="0"/>
  </r>
  <r>
    <s v="September 2009"/>
    <n v="58"/>
    <x v="0"/>
    <x v="23"/>
    <x v="0"/>
    <x v="0"/>
    <x v="2"/>
    <x v="0"/>
    <x v="0"/>
    <x v="0"/>
    <x v="0"/>
    <x v="1"/>
    <x v="4"/>
    <x v="3"/>
    <x v="2"/>
    <x v="8"/>
    <x v="5"/>
    <x v="4"/>
    <x v="0"/>
    <x v="2"/>
    <x v="2"/>
    <x v="0"/>
  </r>
  <r>
    <s v="September 2009"/>
    <n v="58"/>
    <x v="0"/>
    <x v="24"/>
    <x v="0"/>
    <x v="0"/>
    <x v="0"/>
    <x v="0"/>
    <x v="0"/>
    <x v="0"/>
    <x v="0"/>
    <x v="1"/>
    <x v="4"/>
    <x v="3"/>
    <x v="2"/>
    <x v="9"/>
    <x v="6"/>
    <x v="4"/>
    <x v="1"/>
    <x v="2"/>
    <x v="2"/>
    <x v="0"/>
  </r>
  <r>
    <s v="September 2009"/>
    <n v="58"/>
    <x v="0"/>
    <x v="25"/>
    <x v="0"/>
    <x v="0"/>
    <x v="0"/>
    <x v="0"/>
    <x v="0"/>
    <x v="0"/>
    <x v="0"/>
    <x v="1"/>
    <x v="4"/>
    <x v="3"/>
    <x v="2"/>
    <x v="4"/>
    <x v="12"/>
    <x v="4"/>
    <x v="0"/>
    <x v="2"/>
    <x v="2"/>
    <x v="0"/>
  </r>
  <r>
    <s v="September 2009"/>
    <n v="58"/>
    <x v="1"/>
    <x v="0"/>
    <x v="0"/>
    <x v="0"/>
    <x v="4"/>
    <x v="0"/>
    <x v="0"/>
    <x v="0"/>
    <x v="0"/>
    <x v="2"/>
    <x v="0"/>
    <x v="3"/>
    <x v="6"/>
    <x v="12"/>
    <x v="15"/>
    <x v="6"/>
    <x v="0"/>
    <x v="2"/>
    <x v="2"/>
    <x v="0"/>
  </r>
  <r>
    <s v="September 2009"/>
    <n v="58"/>
    <x v="1"/>
    <x v="1"/>
    <x v="0"/>
    <x v="0"/>
    <x v="2"/>
    <x v="0"/>
    <x v="0"/>
    <x v="0"/>
    <x v="0"/>
    <x v="2"/>
    <x v="0"/>
    <x v="3"/>
    <x v="6"/>
    <x v="12"/>
    <x v="18"/>
    <x v="6"/>
    <x v="0"/>
    <x v="2"/>
    <x v="2"/>
    <x v="0"/>
  </r>
  <r>
    <s v="September 2009"/>
    <n v="58"/>
    <x v="1"/>
    <x v="2"/>
    <x v="0"/>
    <x v="0"/>
    <x v="2"/>
    <x v="0"/>
    <x v="0"/>
    <x v="0"/>
    <x v="0"/>
    <x v="2"/>
    <x v="0"/>
    <x v="3"/>
    <x v="6"/>
    <x v="14"/>
    <x v="17"/>
    <x v="6"/>
    <x v="0"/>
    <x v="2"/>
    <x v="2"/>
    <x v="0"/>
  </r>
  <r>
    <s v="September 2009"/>
    <n v="58"/>
    <x v="1"/>
    <x v="3"/>
    <x v="0"/>
    <x v="0"/>
    <x v="3"/>
    <x v="0"/>
    <x v="0"/>
    <x v="0"/>
    <x v="0"/>
    <x v="2"/>
    <x v="0"/>
    <x v="3"/>
    <x v="6"/>
    <x v="13"/>
    <x v="21"/>
    <x v="6"/>
    <x v="0"/>
    <x v="2"/>
    <x v="2"/>
    <x v="0"/>
  </r>
  <r>
    <s v="September 2009"/>
    <n v="58"/>
    <x v="1"/>
    <x v="4"/>
    <x v="0"/>
    <x v="0"/>
    <x v="1"/>
    <x v="0"/>
    <x v="0"/>
    <x v="0"/>
    <x v="0"/>
    <x v="2"/>
    <x v="0"/>
    <x v="3"/>
    <x v="6"/>
    <x v="12"/>
    <x v="20"/>
    <x v="6"/>
    <x v="0"/>
    <x v="2"/>
    <x v="2"/>
    <x v="0"/>
  </r>
  <r>
    <s v="September 2009"/>
    <n v="58"/>
    <x v="1"/>
    <x v="5"/>
    <x v="0"/>
    <x v="0"/>
    <x v="2"/>
    <x v="0"/>
    <x v="0"/>
    <x v="0"/>
    <x v="0"/>
    <x v="2"/>
    <x v="0"/>
    <x v="3"/>
    <x v="6"/>
    <x v="14"/>
    <x v="17"/>
    <x v="6"/>
    <x v="0"/>
    <x v="2"/>
    <x v="2"/>
    <x v="0"/>
  </r>
  <r>
    <s v="September 2009"/>
    <n v="58"/>
    <x v="1"/>
    <x v="6"/>
    <x v="0"/>
    <x v="0"/>
    <x v="0"/>
    <x v="0"/>
    <x v="0"/>
    <x v="0"/>
    <x v="0"/>
    <x v="2"/>
    <x v="0"/>
    <x v="3"/>
    <x v="6"/>
    <x v="12"/>
    <x v="20"/>
    <x v="6"/>
    <x v="0"/>
    <x v="2"/>
    <x v="2"/>
    <x v="0"/>
  </r>
  <r>
    <s v="September 2009"/>
    <n v="58"/>
    <x v="1"/>
    <x v="7"/>
    <x v="0"/>
    <x v="0"/>
    <x v="3"/>
    <x v="0"/>
    <x v="0"/>
    <x v="0"/>
    <x v="0"/>
    <x v="2"/>
    <x v="1"/>
    <x v="3"/>
    <x v="4"/>
    <x v="12"/>
    <x v="15"/>
    <x v="6"/>
    <x v="0"/>
    <x v="2"/>
    <x v="2"/>
    <x v="0"/>
  </r>
  <r>
    <s v="September 2009"/>
    <n v="58"/>
    <x v="1"/>
    <x v="8"/>
    <x v="0"/>
    <x v="0"/>
    <x v="1"/>
    <x v="0"/>
    <x v="0"/>
    <x v="0"/>
    <x v="0"/>
    <x v="2"/>
    <x v="1"/>
    <x v="3"/>
    <x v="4"/>
    <x v="14"/>
    <x v="17"/>
    <x v="6"/>
    <x v="0"/>
    <x v="2"/>
    <x v="2"/>
    <x v="0"/>
  </r>
  <r>
    <s v="September 2009"/>
    <n v="58"/>
    <x v="1"/>
    <x v="9"/>
    <x v="0"/>
    <x v="0"/>
    <x v="0"/>
    <x v="0"/>
    <x v="0"/>
    <x v="0"/>
    <x v="0"/>
    <x v="2"/>
    <x v="1"/>
    <x v="3"/>
    <x v="4"/>
    <x v="13"/>
    <x v="23"/>
    <x v="6"/>
    <x v="0"/>
    <x v="2"/>
    <x v="2"/>
    <x v="0"/>
  </r>
  <r>
    <s v="September 2009"/>
    <n v="58"/>
    <x v="1"/>
    <x v="10"/>
    <x v="0"/>
    <x v="0"/>
    <x v="4"/>
    <x v="0"/>
    <x v="0"/>
    <x v="0"/>
    <x v="0"/>
    <x v="2"/>
    <x v="1"/>
    <x v="3"/>
    <x v="4"/>
    <x v="12"/>
    <x v="20"/>
    <x v="6"/>
    <x v="0"/>
    <x v="2"/>
    <x v="2"/>
    <x v="0"/>
  </r>
  <r>
    <s v="September 2009"/>
    <n v="58"/>
    <x v="1"/>
    <x v="11"/>
    <x v="0"/>
    <x v="0"/>
    <x v="0"/>
    <x v="0"/>
    <x v="0"/>
    <x v="0"/>
    <x v="0"/>
    <x v="2"/>
    <x v="1"/>
    <x v="3"/>
    <x v="4"/>
    <x v="12"/>
    <x v="16"/>
    <x v="6"/>
    <x v="0"/>
    <x v="2"/>
    <x v="2"/>
    <x v="0"/>
  </r>
  <r>
    <s v="September 2009"/>
    <n v="58"/>
    <x v="1"/>
    <x v="12"/>
    <x v="0"/>
    <x v="0"/>
    <x v="2"/>
    <x v="0"/>
    <x v="0"/>
    <x v="0"/>
    <x v="0"/>
    <x v="2"/>
    <x v="1"/>
    <x v="3"/>
    <x v="4"/>
    <x v="13"/>
    <x v="21"/>
    <x v="6"/>
    <x v="0"/>
    <x v="2"/>
    <x v="2"/>
    <x v="0"/>
  </r>
  <r>
    <s v="September 2009"/>
    <n v="58"/>
    <x v="1"/>
    <x v="13"/>
    <x v="0"/>
    <x v="0"/>
    <x v="4"/>
    <x v="0"/>
    <x v="0"/>
    <x v="0"/>
    <x v="0"/>
    <x v="2"/>
    <x v="2"/>
    <x v="3"/>
    <x v="5"/>
    <x v="12"/>
    <x v="15"/>
    <x v="6"/>
    <x v="0"/>
    <x v="2"/>
    <x v="2"/>
    <x v="0"/>
  </r>
  <r>
    <s v="September 2009"/>
    <n v="58"/>
    <x v="1"/>
    <x v="14"/>
    <x v="0"/>
    <x v="0"/>
    <x v="0"/>
    <x v="0"/>
    <x v="0"/>
    <x v="0"/>
    <x v="0"/>
    <x v="2"/>
    <x v="2"/>
    <x v="3"/>
    <x v="5"/>
    <x v="14"/>
    <x v="17"/>
    <x v="6"/>
    <x v="0"/>
    <x v="2"/>
    <x v="2"/>
    <x v="0"/>
  </r>
  <r>
    <s v="September 2009"/>
    <n v="58"/>
    <x v="1"/>
    <x v="15"/>
    <x v="0"/>
    <x v="0"/>
    <x v="4"/>
    <x v="0"/>
    <x v="0"/>
    <x v="0"/>
    <x v="0"/>
    <x v="2"/>
    <x v="2"/>
    <x v="3"/>
    <x v="5"/>
    <x v="13"/>
    <x v="21"/>
    <x v="6"/>
    <x v="0"/>
    <x v="2"/>
    <x v="2"/>
    <x v="0"/>
  </r>
  <r>
    <s v="September 2009"/>
    <n v="58"/>
    <x v="1"/>
    <x v="16"/>
    <x v="0"/>
    <x v="0"/>
    <x v="0"/>
    <x v="0"/>
    <x v="0"/>
    <x v="0"/>
    <x v="0"/>
    <x v="2"/>
    <x v="2"/>
    <x v="3"/>
    <x v="5"/>
    <x v="12"/>
    <x v="16"/>
    <x v="6"/>
    <x v="0"/>
    <x v="2"/>
    <x v="2"/>
    <x v="0"/>
  </r>
  <r>
    <s v="September 2009"/>
    <n v="58"/>
    <x v="1"/>
    <x v="17"/>
    <x v="0"/>
    <x v="0"/>
    <x v="2"/>
    <x v="0"/>
    <x v="0"/>
    <x v="0"/>
    <x v="0"/>
    <x v="2"/>
    <x v="2"/>
    <x v="3"/>
    <x v="5"/>
    <x v="12"/>
    <x v="23"/>
    <x v="6"/>
    <x v="0"/>
    <x v="2"/>
    <x v="2"/>
    <x v="0"/>
  </r>
  <r>
    <s v="September 2009"/>
    <n v="58"/>
    <x v="1"/>
    <x v="18"/>
    <x v="0"/>
    <x v="0"/>
    <x v="1"/>
    <x v="0"/>
    <x v="0"/>
    <x v="0"/>
    <x v="0"/>
    <x v="2"/>
    <x v="2"/>
    <x v="3"/>
    <x v="5"/>
    <x v="13"/>
    <x v="21"/>
    <x v="6"/>
    <x v="0"/>
    <x v="2"/>
    <x v="2"/>
    <x v="0"/>
  </r>
  <r>
    <s v="September 2009"/>
    <n v="58"/>
    <x v="1"/>
    <x v="19"/>
    <x v="0"/>
    <x v="0"/>
    <x v="3"/>
    <x v="0"/>
    <x v="0"/>
    <x v="0"/>
    <x v="0"/>
    <x v="2"/>
    <x v="2"/>
    <x v="3"/>
    <x v="5"/>
    <x v="12"/>
    <x v="18"/>
    <x v="6"/>
    <x v="0"/>
    <x v="2"/>
    <x v="2"/>
    <x v="0"/>
  </r>
  <r>
    <s v="September 2009"/>
    <n v="58"/>
    <x v="1"/>
    <x v="20"/>
    <x v="0"/>
    <x v="0"/>
    <x v="2"/>
    <x v="0"/>
    <x v="0"/>
    <x v="0"/>
    <x v="0"/>
    <x v="2"/>
    <x v="3"/>
    <x v="3"/>
    <x v="3"/>
    <x v="14"/>
    <x v="17"/>
    <x v="7"/>
    <x v="0"/>
    <x v="2"/>
    <x v="2"/>
    <x v="0"/>
  </r>
  <r>
    <s v="September 2009"/>
    <n v="58"/>
    <x v="1"/>
    <x v="21"/>
    <x v="0"/>
    <x v="0"/>
    <x v="1"/>
    <x v="0"/>
    <x v="0"/>
    <x v="0"/>
    <x v="0"/>
    <x v="2"/>
    <x v="3"/>
    <x v="3"/>
    <x v="3"/>
    <x v="12"/>
    <x v="19"/>
    <x v="7"/>
    <x v="0"/>
    <x v="2"/>
    <x v="2"/>
    <x v="0"/>
  </r>
  <r>
    <s v="September 2009"/>
    <n v="58"/>
    <x v="1"/>
    <x v="22"/>
    <x v="0"/>
    <x v="0"/>
    <x v="4"/>
    <x v="0"/>
    <x v="0"/>
    <x v="0"/>
    <x v="0"/>
    <x v="2"/>
    <x v="3"/>
    <x v="3"/>
    <x v="3"/>
    <x v="13"/>
    <x v="16"/>
    <x v="7"/>
    <x v="0"/>
    <x v="2"/>
    <x v="2"/>
    <x v="0"/>
  </r>
  <r>
    <s v="September 2009"/>
    <n v="58"/>
    <x v="1"/>
    <x v="23"/>
    <x v="0"/>
    <x v="0"/>
    <x v="0"/>
    <x v="0"/>
    <x v="0"/>
    <x v="0"/>
    <x v="0"/>
    <x v="2"/>
    <x v="3"/>
    <x v="3"/>
    <x v="3"/>
    <x v="12"/>
    <x v="15"/>
    <x v="7"/>
    <x v="0"/>
    <x v="2"/>
    <x v="2"/>
    <x v="0"/>
  </r>
  <r>
    <s v="September 2009"/>
    <n v="58"/>
    <x v="1"/>
    <x v="24"/>
    <x v="0"/>
    <x v="0"/>
    <x v="1"/>
    <x v="0"/>
    <x v="0"/>
    <x v="0"/>
    <x v="0"/>
    <x v="2"/>
    <x v="3"/>
    <x v="3"/>
    <x v="3"/>
    <x v="12"/>
    <x v="16"/>
    <x v="7"/>
    <x v="0"/>
    <x v="2"/>
    <x v="2"/>
    <x v="0"/>
  </r>
  <r>
    <s v="September 2009"/>
    <n v="58"/>
    <x v="1"/>
    <x v="25"/>
    <x v="0"/>
    <x v="0"/>
    <x v="4"/>
    <x v="0"/>
    <x v="0"/>
    <x v="0"/>
    <x v="0"/>
    <x v="2"/>
    <x v="3"/>
    <x v="3"/>
    <x v="3"/>
    <x v="12"/>
    <x v="15"/>
    <x v="7"/>
    <x v="0"/>
    <x v="2"/>
    <x v="2"/>
    <x v="0"/>
  </r>
  <r>
    <s v="September 2009"/>
    <n v="58"/>
    <x v="1"/>
    <x v="26"/>
    <x v="0"/>
    <x v="0"/>
    <x v="3"/>
    <x v="0"/>
    <x v="0"/>
    <x v="0"/>
    <x v="0"/>
    <x v="2"/>
    <x v="3"/>
    <x v="3"/>
    <x v="3"/>
    <x v="12"/>
    <x v="18"/>
    <x v="7"/>
    <x v="0"/>
    <x v="2"/>
    <x v="2"/>
    <x v="0"/>
  </r>
  <r>
    <s v="September 2009"/>
    <n v="58"/>
    <x v="2"/>
    <x v="0"/>
    <x v="0"/>
    <x v="0"/>
    <x v="2"/>
    <x v="0"/>
    <x v="0"/>
    <x v="0"/>
    <x v="0"/>
    <x v="0"/>
    <x v="0"/>
    <x v="0"/>
    <x v="0"/>
    <x v="1"/>
    <x v="1"/>
    <x v="2"/>
    <x v="0"/>
    <x v="3"/>
    <x v="1"/>
    <x v="0"/>
  </r>
  <r>
    <s v="September 2009"/>
    <n v="58"/>
    <x v="2"/>
    <x v="1"/>
    <x v="0"/>
    <x v="0"/>
    <x v="1"/>
    <x v="0"/>
    <x v="0"/>
    <x v="0"/>
    <x v="0"/>
    <x v="0"/>
    <x v="0"/>
    <x v="0"/>
    <x v="0"/>
    <x v="0"/>
    <x v="1"/>
    <x v="0"/>
    <x v="0"/>
    <x v="3"/>
    <x v="1"/>
    <x v="0"/>
  </r>
  <r>
    <s v="September 2009"/>
    <n v="58"/>
    <x v="2"/>
    <x v="2"/>
    <x v="0"/>
    <x v="0"/>
    <x v="2"/>
    <x v="0"/>
    <x v="0"/>
    <x v="0"/>
    <x v="0"/>
    <x v="0"/>
    <x v="0"/>
    <x v="0"/>
    <x v="0"/>
    <x v="16"/>
    <x v="1"/>
    <x v="10"/>
    <x v="0"/>
    <x v="3"/>
    <x v="1"/>
    <x v="0"/>
  </r>
  <r>
    <s v="September 2009"/>
    <n v="58"/>
    <x v="2"/>
    <x v="3"/>
    <x v="0"/>
    <x v="0"/>
    <x v="0"/>
    <x v="0"/>
    <x v="0"/>
    <x v="0"/>
    <x v="0"/>
    <x v="0"/>
    <x v="0"/>
    <x v="0"/>
    <x v="0"/>
    <x v="0"/>
    <x v="1"/>
    <x v="0"/>
    <x v="0"/>
    <x v="3"/>
    <x v="1"/>
    <x v="0"/>
  </r>
  <r>
    <s v="September 2009"/>
    <n v="58"/>
    <x v="2"/>
    <x v="4"/>
    <x v="0"/>
    <x v="0"/>
    <x v="2"/>
    <x v="0"/>
    <x v="0"/>
    <x v="0"/>
    <x v="0"/>
    <x v="0"/>
    <x v="0"/>
    <x v="0"/>
    <x v="0"/>
    <x v="0"/>
    <x v="0"/>
    <x v="0"/>
    <x v="0"/>
    <x v="3"/>
    <x v="1"/>
    <x v="0"/>
  </r>
  <r>
    <s v="September 2009"/>
    <n v="58"/>
    <x v="2"/>
    <x v="5"/>
    <x v="0"/>
    <x v="0"/>
    <x v="1"/>
    <x v="0"/>
    <x v="0"/>
    <x v="0"/>
    <x v="0"/>
    <x v="0"/>
    <x v="0"/>
    <x v="0"/>
    <x v="0"/>
    <x v="0"/>
    <x v="0"/>
    <x v="2"/>
    <x v="0"/>
    <x v="3"/>
    <x v="1"/>
    <x v="0"/>
  </r>
  <r>
    <s v="September 2009"/>
    <n v="58"/>
    <x v="2"/>
    <x v="6"/>
    <x v="0"/>
    <x v="0"/>
    <x v="1"/>
    <x v="0"/>
    <x v="0"/>
    <x v="0"/>
    <x v="0"/>
    <x v="0"/>
    <x v="1"/>
    <x v="2"/>
    <x v="11"/>
    <x v="1"/>
    <x v="1"/>
    <x v="2"/>
    <x v="0"/>
    <x v="3"/>
    <x v="0"/>
    <x v="0"/>
  </r>
  <r>
    <s v="September 2009"/>
    <n v="58"/>
    <x v="2"/>
    <x v="7"/>
    <x v="0"/>
    <x v="0"/>
    <x v="4"/>
    <x v="0"/>
    <x v="0"/>
    <x v="0"/>
    <x v="0"/>
    <x v="0"/>
    <x v="1"/>
    <x v="2"/>
    <x v="11"/>
    <x v="0"/>
    <x v="0"/>
    <x v="2"/>
    <x v="0"/>
    <x v="3"/>
    <x v="0"/>
    <x v="0"/>
  </r>
  <r>
    <s v="September 2009"/>
    <n v="58"/>
    <x v="2"/>
    <x v="8"/>
    <x v="0"/>
    <x v="0"/>
    <x v="1"/>
    <x v="0"/>
    <x v="0"/>
    <x v="0"/>
    <x v="0"/>
    <x v="0"/>
    <x v="1"/>
    <x v="2"/>
    <x v="11"/>
    <x v="0"/>
    <x v="0"/>
    <x v="3"/>
    <x v="0"/>
    <x v="3"/>
    <x v="0"/>
    <x v="0"/>
  </r>
  <r>
    <s v="September 2009"/>
    <n v="58"/>
    <x v="2"/>
    <x v="9"/>
    <x v="0"/>
    <x v="0"/>
    <x v="4"/>
    <x v="0"/>
    <x v="0"/>
    <x v="0"/>
    <x v="0"/>
    <x v="0"/>
    <x v="1"/>
    <x v="2"/>
    <x v="11"/>
    <x v="0"/>
    <x v="0"/>
    <x v="2"/>
    <x v="0"/>
    <x v="3"/>
    <x v="0"/>
    <x v="0"/>
  </r>
  <r>
    <s v="September 2009"/>
    <n v="58"/>
    <x v="2"/>
    <x v="10"/>
    <x v="0"/>
    <x v="0"/>
    <x v="0"/>
    <x v="0"/>
    <x v="0"/>
    <x v="0"/>
    <x v="0"/>
    <x v="0"/>
    <x v="1"/>
    <x v="2"/>
    <x v="11"/>
    <x v="0"/>
    <x v="0"/>
    <x v="0"/>
    <x v="0"/>
    <x v="3"/>
    <x v="0"/>
    <x v="0"/>
  </r>
  <r>
    <s v="September 2009"/>
    <n v="58"/>
    <x v="2"/>
    <x v="11"/>
    <x v="0"/>
    <x v="0"/>
    <x v="4"/>
    <x v="0"/>
    <x v="0"/>
    <x v="0"/>
    <x v="0"/>
    <x v="0"/>
    <x v="1"/>
    <x v="2"/>
    <x v="11"/>
    <x v="0"/>
    <x v="1"/>
    <x v="0"/>
    <x v="0"/>
    <x v="3"/>
    <x v="0"/>
    <x v="0"/>
  </r>
  <r>
    <s v="September 2009"/>
    <n v="58"/>
    <x v="2"/>
    <x v="12"/>
    <x v="0"/>
    <x v="0"/>
    <x v="3"/>
    <x v="0"/>
    <x v="0"/>
    <x v="0"/>
    <x v="0"/>
    <x v="0"/>
    <x v="2"/>
    <x v="0"/>
    <x v="9"/>
    <x v="1"/>
    <x v="1"/>
    <x v="2"/>
    <x v="0"/>
    <x v="3"/>
    <x v="4"/>
    <x v="0"/>
  </r>
  <r>
    <s v="September 2009"/>
    <n v="58"/>
    <x v="2"/>
    <x v="13"/>
    <x v="0"/>
    <x v="0"/>
    <x v="3"/>
    <x v="0"/>
    <x v="0"/>
    <x v="0"/>
    <x v="0"/>
    <x v="0"/>
    <x v="2"/>
    <x v="0"/>
    <x v="9"/>
    <x v="3"/>
    <x v="1"/>
    <x v="10"/>
    <x v="0"/>
    <x v="3"/>
    <x v="4"/>
    <x v="0"/>
  </r>
  <r>
    <s v="September 2009"/>
    <n v="58"/>
    <x v="2"/>
    <x v="14"/>
    <x v="0"/>
    <x v="0"/>
    <x v="4"/>
    <x v="0"/>
    <x v="0"/>
    <x v="0"/>
    <x v="0"/>
    <x v="0"/>
    <x v="2"/>
    <x v="0"/>
    <x v="9"/>
    <x v="0"/>
    <x v="0"/>
    <x v="3"/>
    <x v="0"/>
    <x v="3"/>
    <x v="4"/>
    <x v="0"/>
  </r>
  <r>
    <s v="September 2009"/>
    <n v="58"/>
    <x v="2"/>
    <x v="15"/>
    <x v="0"/>
    <x v="0"/>
    <x v="4"/>
    <x v="0"/>
    <x v="0"/>
    <x v="0"/>
    <x v="0"/>
    <x v="0"/>
    <x v="2"/>
    <x v="0"/>
    <x v="9"/>
    <x v="0"/>
    <x v="1"/>
    <x v="0"/>
    <x v="0"/>
    <x v="3"/>
    <x v="4"/>
    <x v="0"/>
  </r>
  <r>
    <s v="September 2009"/>
    <n v="58"/>
    <x v="2"/>
    <x v="16"/>
    <x v="0"/>
    <x v="0"/>
    <x v="1"/>
    <x v="0"/>
    <x v="0"/>
    <x v="0"/>
    <x v="0"/>
    <x v="0"/>
    <x v="2"/>
    <x v="0"/>
    <x v="9"/>
    <x v="0"/>
    <x v="0"/>
    <x v="1"/>
    <x v="0"/>
    <x v="3"/>
    <x v="4"/>
    <x v="0"/>
  </r>
  <r>
    <s v="September 2009"/>
    <n v="58"/>
    <x v="2"/>
    <x v="17"/>
    <x v="0"/>
    <x v="0"/>
    <x v="1"/>
    <x v="0"/>
    <x v="0"/>
    <x v="0"/>
    <x v="0"/>
    <x v="0"/>
    <x v="3"/>
    <x v="2"/>
    <x v="11"/>
    <x v="1"/>
    <x v="1"/>
    <x v="2"/>
    <x v="0"/>
    <x v="3"/>
    <x v="0"/>
    <x v="0"/>
  </r>
  <r>
    <s v="September 2009"/>
    <n v="58"/>
    <x v="2"/>
    <x v="18"/>
    <x v="0"/>
    <x v="0"/>
    <x v="3"/>
    <x v="0"/>
    <x v="0"/>
    <x v="0"/>
    <x v="0"/>
    <x v="0"/>
    <x v="3"/>
    <x v="2"/>
    <x v="11"/>
    <x v="2"/>
    <x v="1"/>
    <x v="10"/>
    <x v="0"/>
    <x v="3"/>
    <x v="0"/>
    <x v="0"/>
  </r>
  <r>
    <s v="September 2009"/>
    <n v="58"/>
    <x v="2"/>
    <x v="19"/>
    <x v="0"/>
    <x v="0"/>
    <x v="4"/>
    <x v="0"/>
    <x v="0"/>
    <x v="0"/>
    <x v="0"/>
    <x v="0"/>
    <x v="3"/>
    <x v="2"/>
    <x v="11"/>
    <x v="0"/>
    <x v="0"/>
    <x v="2"/>
    <x v="0"/>
    <x v="3"/>
    <x v="0"/>
    <x v="0"/>
  </r>
  <r>
    <s v="September 2009"/>
    <n v="58"/>
    <x v="2"/>
    <x v="20"/>
    <x v="0"/>
    <x v="0"/>
    <x v="2"/>
    <x v="0"/>
    <x v="0"/>
    <x v="0"/>
    <x v="0"/>
    <x v="0"/>
    <x v="3"/>
    <x v="2"/>
    <x v="11"/>
    <x v="0"/>
    <x v="0"/>
    <x v="0"/>
    <x v="0"/>
    <x v="3"/>
    <x v="0"/>
    <x v="0"/>
  </r>
  <r>
    <s v="September 2009"/>
    <n v="58"/>
    <x v="2"/>
    <x v="21"/>
    <x v="0"/>
    <x v="0"/>
    <x v="4"/>
    <x v="0"/>
    <x v="0"/>
    <x v="0"/>
    <x v="0"/>
    <x v="0"/>
    <x v="3"/>
    <x v="2"/>
    <x v="11"/>
    <x v="0"/>
    <x v="1"/>
    <x v="0"/>
    <x v="0"/>
    <x v="3"/>
    <x v="0"/>
    <x v="0"/>
  </r>
  <r>
    <s v="September 2009"/>
    <n v="58"/>
    <x v="2"/>
    <x v="22"/>
    <x v="0"/>
    <x v="0"/>
    <x v="4"/>
    <x v="0"/>
    <x v="0"/>
    <x v="0"/>
    <x v="0"/>
    <x v="0"/>
    <x v="3"/>
    <x v="2"/>
    <x v="11"/>
    <x v="18"/>
    <x v="1"/>
    <x v="10"/>
    <x v="0"/>
    <x v="3"/>
    <x v="0"/>
    <x v="0"/>
  </r>
  <r>
    <s v="September 2009"/>
    <n v="58"/>
    <x v="3"/>
    <x v="0"/>
    <x v="0"/>
    <x v="0"/>
    <x v="2"/>
    <x v="0"/>
    <x v="0"/>
    <x v="0"/>
    <x v="0"/>
    <x v="1"/>
    <x v="4"/>
    <x v="3"/>
    <x v="2"/>
    <x v="11"/>
    <x v="4"/>
    <x v="4"/>
    <x v="3"/>
    <x v="2"/>
    <x v="2"/>
    <x v="0"/>
  </r>
  <r>
    <s v="September 2009"/>
    <n v="58"/>
    <x v="3"/>
    <x v="1"/>
    <x v="0"/>
    <x v="0"/>
    <x v="1"/>
    <x v="0"/>
    <x v="0"/>
    <x v="0"/>
    <x v="0"/>
    <x v="1"/>
    <x v="4"/>
    <x v="3"/>
    <x v="2"/>
    <x v="8"/>
    <x v="5"/>
    <x v="4"/>
    <x v="3"/>
    <x v="2"/>
    <x v="2"/>
    <x v="0"/>
  </r>
  <r>
    <s v="September 2009"/>
    <n v="58"/>
    <x v="3"/>
    <x v="2"/>
    <x v="0"/>
    <x v="0"/>
    <x v="0"/>
    <x v="0"/>
    <x v="0"/>
    <x v="0"/>
    <x v="0"/>
    <x v="1"/>
    <x v="4"/>
    <x v="3"/>
    <x v="2"/>
    <x v="4"/>
    <x v="2"/>
    <x v="4"/>
    <x v="3"/>
    <x v="2"/>
    <x v="2"/>
    <x v="0"/>
  </r>
  <r>
    <s v="September 2009"/>
    <n v="58"/>
    <x v="3"/>
    <x v="3"/>
    <x v="0"/>
    <x v="0"/>
    <x v="1"/>
    <x v="0"/>
    <x v="0"/>
    <x v="0"/>
    <x v="0"/>
    <x v="1"/>
    <x v="4"/>
    <x v="3"/>
    <x v="2"/>
    <x v="10"/>
    <x v="7"/>
    <x v="4"/>
    <x v="2"/>
    <x v="2"/>
    <x v="2"/>
    <x v="0"/>
  </r>
  <r>
    <s v="September 2009"/>
    <n v="58"/>
    <x v="3"/>
    <x v="4"/>
    <x v="0"/>
    <x v="0"/>
    <x v="0"/>
    <x v="0"/>
    <x v="0"/>
    <x v="0"/>
    <x v="0"/>
    <x v="1"/>
    <x v="4"/>
    <x v="3"/>
    <x v="2"/>
    <x v="7"/>
    <x v="4"/>
    <x v="4"/>
    <x v="1"/>
    <x v="2"/>
    <x v="2"/>
    <x v="0"/>
  </r>
  <r>
    <s v="September 2009"/>
    <n v="58"/>
    <x v="3"/>
    <x v="5"/>
    <x v="0"/>
    <x v="0"/>
    <x v="3"/>
    <x v="0"/>
    <x v="0"/>
    <x v="0"/>
    <x v="0"/>
    <x v="1"/>
    <x v="4"/>
    <x v="3"/>
    <x v="2"/>
    <x v="6"/>
    <x v="4"/>
    <x v="4"/>
    <x v="0"/>
    <x v="2"/>
    <x v="2"/>
    <x v="0"/>
  </r>
  <r>
    <s v="September 2009"/>
    <n v="58"/>
    <x v="3"/>
    <x v="6"/>
    <x v="0"/>
    <x v="0"/>
    <x v="0"/>
    <x v="0"/>
    <x v="0"/>
    <x v="0"/>
    <x v="0"/>
    <x v="1"/>
    <x v="4"/>
    <x v="3"/>
    <x v="2"/>
    <x v="11"/>
    <x v="4"/>
    <x v="4"/>
    <x v="0"/>
    <x v="2"/>
    <x v="2"/>
    <x v="0"/>
  </r>
  <r>
    <s v="September 2009"/>
    <n v="58"/>
    <x v="3"/>
    <x v="7"/>
    <x v="0"/>
    <x v="0"/>
    <x v="4"/>
    <x v="0"/>
    <x v="0"/>
    <x v="0"/>
    <x v="0"/>
    <x v="1"/>
    <x v="4"/>
    <x v="3"/>
    <x v="2"/>
    <x v="7"/>
    <x v="4"/>
    <x v="4"/>
    <x v="1"/>
    <x v="2"/>
    <x v="2"/>
    <x v="0"/>
  </r>
  <r>
    <s v="September 2009"/>
    <n v="58"/>
    <x v="3"/>
    <x v="8"/>
    <x v="0"/>
    <x v="0"/>
    <x v="0"/>
    <x v="0"/>
    <x v="0"/>
    <x v="0"/>
    <x v="0"/>
    <x v="1"/>
    <x v="4"/>
    <x v="3"/>
    <x v="2"/>
    <x v="6"/>
    <x v="4"/>
    <x v="4"/>
    <x v="3"/>
    <x v="2"/>
    <x v="2"/>
    <x v="0"/>
  </r>
  <r>
    <s v="September 2009"/>
    <n v="58"/>
    <x v="3"/>
    <x v="9"/>
    <x v="0"/>
    <x v="0"/>
    <x v="3"/>
    <x v="0"/>
    <x v="0"/>
    <x v="0"/>
    <x v="0"/>
    <x v="1"/>
    <x v="4"/>
    <x v="3"/>
    <x v="2"/>
    <x v="8"/>
    <x v="5"/>
    <x v="4"/>
    <x v="0"/>
    <x v="2"/>
    <x v="2"/>
    <x v="0"/>
  </r>
  <r>
    <s v="September 2009"/>
    <n v="58"/>
    <x v="3"/>
    <x v="10"/>
    <x v="0"/>
    <x v="0"/>
    <x v="2"/>
    <x v="0"/>
    <x v="0"/>
    <x v="0"/>
    <x v="0"/>
    <x v="1"/>
    <x v="4"/>
    <x v="3"/>
    <x v="2"/>
    <x v="9"/>
    <x v="14"/>
    <x v="4"/>
    <x v="0"/>
    <x v="2"/>
    <x v="2"/>
    <x v="0"/>
  </r>
  <r>
    <s v="September 2009"/>
    <n v="58"/>
    <x v="3"/>
    <x v="11"/>
    <x v="0"/>
    <x v="0"/>
    <x v="0"/>
    <x v="0"/>
    <x v="0"/>
    <x v="0"/>
    <x v="0"/>
    <x v="1"/>
    <x v="4"/>
    <x v="3"/>
    <x v="2"/>
    <x v="4"/>
    <x v="12"/>
    <x v="4"/>
    <x v="1"/>
    <x v="2"/>
    <x v="2"/>
    <x v="0"/>
  </r>
  <r>
    <s v="September 2009"/>
    <n v="58"/>
    <x v="3"/>
    <x v="12"/>
    <x v="0"/>
    <x v="0"/>
    <x v="1"/>
    <x v="0"/>
    <x v="0"/>
    <x v="0"/>
    <x v="0"/>
    <x v="1"/>
    <x v="4"/>
    <x v="3"/>
    <x v="2"/>
    <x v="6"/>
    <x v="4"/>
    <x v="4"/>
    <x v="0"/>
    <x v="2"/>
    <x v="2"/>
    <x v="0"/>
  </r>
  <r>
    <s v="September 2009"/>
    <n v="58"/>
    <x v="3"/>
    <x v="13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September 2009"/>
    <n v="58"/>
    <x v="3"/>
    <x v="14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September 2009"/>
    <n v="58"/>
    <x v="3"/>
    <x v="15"/>
    <x v="0"/>
    <x v="0"/>
    <x v="4"/>
    <x v="0"/>
    <x v="0"/>
    <x v="0"/>
    <x v="0"/>
    <x v="1"/>
    <x v="4"/>
    <x v="3"/>
    <x v="2"/>
    <x v="10"/>
    <x v="13"/>
    <x v="4"/>
    <x v="0"/>
    <x v="2"/>
    <x v="2"/>
    <x v="0"/>
  </r>
  <r>
    <s v="September 2009"/>
    <n v="58"/>
    <x v="3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September 2009"/>
    <n v="58"/>
    <x v="3"/>
    <x v="17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September 2009"/>
    <n v="58"/>
    <x v="3"/>
    <x v="18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September 2009"/>
    <n v="58"/>
    <x v="3"/>
    <x v="19"/>
    <x v="0"/>
    <x v="0"/>
    <x v="2"/>
    <x v="0"/>
    <x v="0"/>
    <x v="0"/>
    <x v="0"/>
    <x v="1"/>
    <x v="4"/>
    <x v="3"/>
    <x v="2"/>
    <x v="11"/>
    <x v="4"/>
    <x v="4"/>
    <x v="3"/>
    <x v="2"/>
    <x v="2"/>
    <x v="0"/>
  </r>
  <r>
    <s v="September 2009"/>
    <n v="58"/>
    <x v="3"/>
    <x v="20"/>
    <x v="0"/>
    <x v="0"/>
    <x v="3"/>
    <x v="0"/>
    <x v="0"/>
    <x v="0"/>
    <x v="0"/>
    <x v="1"/>
    <x v="4"/>
    <x v="3"/>
    <x v="2"/>
    <x v="9"/>
    <x v="14"/>
    <x v="4"/>
    <x v="3"/>
    <x v="2"/>
    <x v="2"/>
    <x v="0"/>
  </r>
  <r>
    <s v="September 2009"/>
    <n v="58"/>
    <x v="3"/>
    <x v="21"/>
    <x v="0"/>
    <x v="0"/>
    <x v="1"/>
    <x v="0"/>
    <x v="0"/>
    <x v="0"/>
    <x v="0"/>
    <x v="1"/>
    <x v="4"/>
    <x v="3"/>
    <x v="2"/>
    <x v="5"/>
    <x v="3"/>
    <x v="4"/>
    <x v="1"/>
    <x v="2"/>
    <x v="2"/>
    <x v="0"/>
  </r>
  <r>
    <s v="September 2009"/>
    <n v="58"/>
    <x v="3"/>
    <x v="22"/>
    <x v="0"/>
    <x v="0"/>
    <x v="4"/>
    <x v="0"/>
    <x v="0"/>
    <x v="0"/>
    <x v="0"/>
    <x v="1"/>
    <x v="4"/>
    <x v="3"/>
    <x v="2"/>
    <x v="8"/>
    <x v="11"/>
    <x v="4"/>
    <x v="3"/>
    <x v="2"/>
    <x v="2"/>
    <x v="0"/>
  </r>
  <r>
    <s v="September 2009"/>
    <n v="58"/>
    <x v="3"/>
    <x v="23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September 2009"/>
    <n v="58"/>
    <x v="3"/>
    <x v="24"/>
    <x v="0"/>
    <x v="0"/>
    <x v="0"/>
    <x v="0"/>
    <x v="0"/>
    <x v="0"/>
    <x v="0"/>
    <x v="1"/>
    <x v="4"/>
    <x v="3"/>
    <x v="2"/>
    <x v="10"/>
    <x v="13"/>
    <x v="4"/>
    <x v="3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December 2009"/>
    <n v="59"/>
    <x v="0"/>
    <x v="0"/>
    <x v="0"/>
    <x v="0"/>
    <x v="1"/>
    <x v="0"/>
    <x v="0"/>
    <x v="0"/>
    <x v="0"/>
    <x v="0"/>
    <x v="0"/>
    <x v="2"/>
    <x v="1"/>
    <x v="1"/>
    <x v="1"/>
    <x v="2"/>
    <x v="0"/>
    <x v="3"/>
    <x v="6"/>
    <x v="0"/>
  </r>
  <r>
    <s v="December 2009"/>
    <n v="59"/>
    <x v="0"/>
    <x v="1"/>
    <x v="0"/>
    <x v="0"/>
    <x v="0"/>
    <x v="0"/>
    <x v="0"/>
    <x v="0"/>
    <x v="0"/>
    <x v="0"/>
    <x v="0"/>
    <x v="2"/>
    <x v="1"/>
    <x v="0"/>
    <x v="0"/>
    <x v="2"/>
    <x v="0"/>
    <x v="3"/>
    <x v="6"/>
    <x v="0"/>
  </r>
  <r>
    <s v="December 2009"/>
    <n v="59"/>
    <x v="0"/>
    <x v="2"/>
    <x v="0"/>
    <x v="0"/>
    <x v="1"/>
    <x v="0"/>
    <x v="0"/>
    <x v="0"/>
    <x v="0"/>
    <x v="0"/>
    <x v="0"/>
    <x v="2"/>
    <x v="1"/>
    <x v="0"/>
    <x v="1"/>
    <x v="3"/>
    <x v="0"/>
    <x v="3"/>
    <x v="6"/>
    <x v="0"/>
  </r>
  <r>
    <s v="December 2009"/>
    <n v="59"/>
    <x v="0"/>
    <x v="3"/>
    <x v="0"/>
    <x v="0"/>
    <x v="3"/>
    <x v="0"/>
    <x v="0"/>
    <x v="0"/>
    <x v="0"/>
    <x v="0"/>
    <x v="0"/>
    <x v="2"/>
    <x v="1"/>
    <x v="0"/>
    <x v="0"/>
    <x v="2"/>
    <x v="0"/>
    <x v="3"/>
    <x v="6"/>
    <x v="0"/>
  </r>
  <r>
    <s v="December 2009"/>
    <n v="59"/>
    <x v="0"/>
    <x v="4"/>
    <x v="0"/>
    <x v="0"/>
    <x v="1"/>
    <x v="0"/>
    <x v="0"/>
    <x v="0"/>
    <x v="0"/>
    <x v="0"/>
    <x v="0"/>
    <x v="2"/>
    <x v="1"/>
    <x v="0"/>
    <x v="0"/>
    <x v="0"/>
    <x v="0"/>
    <x v="3"/>
    <x v="6"/>
    <x v="0"/>
  </r>
  <r>
    <s v="December 2009"/>
    <n v="59"/>
    <x v="0"/>
    <x v="5"/>
    <x v="0"/>
    <x v="0"/>
    <x v="1"/>
    <x v="0"/>
    <x v="0"/>
    <x v="0"/>
    <x v="0"/>
    <x v="0"/>
    <x v="1"/>
    <x v="0"/>
    <x v="0"/>
    <x v="1"/>
    <x v="1"/>
    <x v="2"/>
    <x v="0"/>
    <x v="3"/>
    <x v="0"/>
    <x v="0"/>
  </r>
  <r>
    <s v="December 2009"/>
    <n v="59"/>
    <x v="0"/>
    <x v="6"/>
    <x v="0"/>
    <x v="0"/>
    <x v="2"/>
    <x v="0"/>
    <x v="0"/>
    <x v="0"/>
    <x v="0"/>
    <x v="0"/>
    <x v="1"/>
    <x v="0"/>
    <x v="0"/>
    <x v="0"/>
    <x v="0"/>
    <x v="2"/>
    <x v="0"/>
    <x v="3"/>
    <x v="0"/>
    <x v="0"/>
  </r>
  <r>
    <s v="December 2009"/>
    <n v="59"/>
    <x v="0"/>
    <x v="7"/>
    <x v="0"/>
    <x v="0"/>
    <x v="3"/>
    <x v="0"/>
    <x v="0"/>
    <x v="0"/>
    <x v="0"/>
    <x v="0"/>
    <x v="1"/>
    <x v="0"/>
    <x v="0"/>
    <x v="16"/>
    <x v="1"/>
    <x v="10"/>
    <x v="0"/>
    <x v="3"/>
    <x v="0"/>
    <x v="0"/>
  </r>
  <r>
    <s v="December 2009"/>
    <n v="59"/>
    <x v="0"/>
    <x v="8"/>
    <x v="0"/>
    <x v="0"/>
    <x v="4"/>
    <x v="0"/>
    <x v="0"/>
    <x v="0"/>
    <x v="0"/>
    <x v="0"/>
    <x v="1"/>
    <x v="0"/>
    <x v="0"/>
    <x v="0"/>
    <x v="0"/>
    <x v="3"/>
    <x v="0"/>
    <x v="3"/>
    <x v="0"/>
    <x v="0"/>
  </r>
  <r>
    <s v="December 2009"/>
    <n v="59"/>
    <x v="0"/>
    <x v="9"/>
    <x v="0"/>
    <x v="0"/>
    <x v="3"/>
    <x v="0"/>
    <x v="0"/>
    <x v="0"/>
    <x v="0"/>
    <x v="0"/>
    <x v="1"/>
    <x v="0"/>
    <x v="0"/>
    <x v="18"/>
    <x v="0"/>
    <x v="10"/>
    <x v="0"/>
    <x v="3"/>
    <x v="0"/>
    <x v="0"/>
  </r>
  <r>
    <s v="December 2009"/>
    <n v="59"/>
    <x v="0"/>
    <x v="10"/>
    <x v="0"/>
    <x v="0"/>
    <x v="3"/>
    <x v="0"/>
    <x v="0"/>
    <x v="0"/>
    <x v="0"/>
    <x v="0"/>
    <x v="2"/>
    <x v="2"/>
    <x v="11"/>
    <x v="1"/>
    <x v="1"/>
    <x v="2"/>
    <x v="0"/>
    <x v="3"/>
    <x v="0"/>
    <x v="0"/>
  </r>
  <r>
    <s v="December 2009"/>
    <n v="59"/>
    <x v="0"/>
    <x v="11"/>
    <x v="0"/>
    <x v="0"/>
    <x v="2"/>
    <x v="0"/>
    <x v="0"/>
    <x v="0"/>
    <x v="0"/>
    <x v="0"/>
    <x v="2"/>
    <x v="2"/>
    <x v="11"/>
    <x v="0"/>
    <x v="1"/>
    <x v="2"/>
    <x v="0"/>
    <x v="3"/>
    <x v="0"/>
    <x v="0"/>
  </r>
  <r>
    <s v="December 2009"/>
    <n v="59"/>
    <x v="0"/>
    <x v="12"/>
    <x v="0"/>
    <x v="0"/>
    <x v="1"/>
    <x v="0"/>
    <x v="0"/>
    <x v="0"/>
    <x v="0"/>
    <x v="0"/>
    <x v="2"/>
    <x v="2"/>
    <x v="11"/>
    <x v="16"/>
    <x v="1"/>
    <x v="10"/>
    <x v="0"/>
    <x v="3"/>
    <x v="0"/>
    <x v="0"/>
  </r>
  <r>
    <s v="December 2009"/>
    <n v="59"/>
    <x v="0"/>
    <x v="13"/>
    <x v="0"/>
    <x v="0"/>
    <x v="0"/>
    <x v="0"/>
    <x v="0"/>
    <x v="0"/>
    <x v="0"/>
    <x v="0"/>
    <x v="2"/>
    <x v="2"/>
    <x v="11"/>
    <x v="0"/>
    <x v="0"/>
    <x v="0"/>
    <x v="0"/>
    <x v="3"/>
    <x v="0"/>
    <x v="0"/>
  </r>
  <r>
    <s v="December 2009"/>
    <n v="59"/>
    <x v="0"/>
    <x v="14"/>
    <x v="0"/>
    <x v="0"/>
    <x v="3"/>
    <x v="0"/>
    <x v="0"/>
    <x v="0"/>
    <x v="0"/>
    <x v="0"/>
    <x v="2"/>
    <x v="2"/>
    <x v="11"/>
    <x v="0"/>
    <x v="0"/>
    <x v="0"/>
    <x v="0"/>
    <x v="3"/>
    <x v="0"/>
    <x v="0"/>
  </r>
  <r>
    <s v="December 2009"/>
    <n v="59"/>
    <x v="0"/>
    <x v="15"/>
    <x v="0"/>
    <x v="0"/>
    <x v="0"/>
    <x v="0"/>
    <x v="0"/>
    <x v="0"/>
    <x v="0"/>
    <x v="0"/>
    <x v="2"/>
    <x v="2"/>
    <x v="11"/>
    <x v="19"/>
    <x v="1"/>
    <x v="10"/>
    <x v="0"/>
    <x v="3"/>
    <x v="0"/>
    <x v="0"/>
  </r>
  <r>
    <s v="December 2009"/>
    <n v="59"/>
    <x v="0"/>
    <x v="16"/>
    <x v="0"/>
    <x v="0"/>
    <x v="0"/>
    <x v="0"/>
    <x v="0"/>
    <x v="0"/>
    <x v="0"/>
    <x v="0"/>
    <x v="3"/>
    <x v="0"/>
    <x v="0"/>
    <x v="1"/>
    <x v="1"/>
    <x v="2"/>
    <x v="0"/>
    <x v="3"/>
    <x v="0"/>
    <x v="0"/>
  </r>
  <r>
    <s v="December 2009"/>
    <n v="59"/>
    <x v="0"/>
    <x v="17"/>
    <x v="0"/>
    <x v="0"/>
    <x v="2"/>
    <x v="0"/>
    <x v="0"/>
    <x v="0"/>
    <x v="0"/>
    <x v="0"/>
    <x v="3"/>
    <x v="0"/>
    <x v="0"/>
    <x v="0"/>
    <x v="1"/>
    <x v="0"/>
    <x v="0"/>
    <x v="3"/>
    <x v="0"/>
    <x v="0"/>
  </r>
  <r>
    <s v="December 2009"/>
    <n v="59"/>
    <x v="0"/>
    <x v="18"/>
    <x v="0"/>
    <x v="0"/>
    <x v="3"/>
    <x v="0"/>
    <x v="0"/>
    <x v="0"/>
    <x v="0"/>
    <x v="0"/>
    <x v="3"/>
    <x v="0"/>
    <x v="0"/>
    <x v="16"/>
    <x v="0"/>
    <x v="0"/>
    <x v="0"/>
    <x v="3"/>
    <x v="0"/>
    <x v="0"/>
  </r>
  <r>
    <s v="December 2009"/>
    <n v="59"/>
    <x v="0"/>
    <x v="19"/>
    <x v="0"/>
    <x v="0"/>
    <x v="2"/>
    <x v="0"/>
    <x v="0"/>
    <x v="0"/>
    <x v="0"/>
    <x v="0"/>
    <x v="3"/>
    <x v="0"/>
    <x v="0"/>
    <x v="3"/>
    <x v="1"/>
    <x v="10"/>
    <x v="0"/>
    <x v="3"/>
    <x v="0"/>
    <x v="0"/>
  </r>
  <r>
    <s v="December 2009"/>
    <n v="59"/>
    <x v="0"/>
    <x v="20"/>
    <x v="0"/>
    <x v="0"/>
    <x v="2"/>
    <x v="0"/>
    <x v="0"/>
    <x v="0"/>
    <x v="0"/>
    <x v="0"/>
    <x v="3"/>
    <x v="0"/>
    <x v="0"/>
    <x v="0"/>
    <x v="0"/>
    <x v="3"/>
    <x v="0"/>
    <x v="3"/>
    <x v="0"/>
    <x v="0"/>
  </r>
  <r>
    <s v="December 2009"/>
    <n v="59"/>
    <x v="0"/>
    <x v="21"/>
    <x v="0"/>
    <x v="0"/>
    <x v="4"/>
    <x v="0"/>
    <x v="0"/>
    <x v="0"/>
    <x v="0"/>
    <x v="0"/>
    <x v="3"/>
    <x v="0"/>
    <x v="0"/>
    <x v="0"/>
    <x v="1"/>
    <x v="2"/>
    <x v="0"/>
    <x v="3"/>
    <x v="0"/>
    <x v="0"/>
  </r>
  <r>
    <s v="December 2009"/>
    <n v="59"/>
    <x v="0"/>
    <x v="22"/>
    <x v="0"/>
    <x v="0"/>
    <x v="4"/>
    <x v="0"/>
    <x v="0"/>
    <x v="0"/>
    <x v="0"/>
    <x v="0"/>
    <x v="3"/>
    <x v="0"/>
    <x v="0"/>
    <x v="0"/>
    <x v="1"/>
    <x v="3"/>
    <x v="0"/>
    <x v="3"/>
    <x v="0"/>
    <x v="0"/>
  </r>
  <r>
    <s v="December 2009"/>
    <n v="59"/>
    <x v="1"/>
    <x v="0"/>
    <x v="0"/>
    <x v="0"/>
    <x v="0"/>
    <x v="0"/>
    <x v="0"/>
    <x v="0"/>
    <x v="0"/>
    <x v="1"/>
    <x v="4"/>
    <x v="3"/>
    <x v="2"/>
    <x v="8"/>
    <x v="11"/>
    <x v="4"/>
    <x v="3"/>
    <x v="2"/>
    <x v="2"/>
    <x v="0"/>
  </r>
  <r>
    <s v="December 2009"/>
    <n v="59"/>
    <x v="1"/>
    <x v="1"/>
    <x v="0"/>
    <x v="0"/>
    <x v="3"/>
    <x v="0"/>
    <x v="0"/>
    <x v="0"/>
    <x v="0"/>
    <x v="1"/>
    <x v="4"/>
    <x v="3"/>
    <x v="2"/>
    <x v="4"/>
    <x v="10"/>
    <x v="4"/>
    <x v="0"/>
    <x v="2"/>
    <x v="2"/>
    <x v="0"/>
  </r>
  <r>
    <s v="December 2009"/>
    <n v="59"/>
    <x v="1"/>
    <x v="2"/>
    <x v="0"/>
    <x v="0"/>
    <x v="0"/>
    <x v="0"/>
    <x v="0"/>
    <x v="0"/>
    <x v="0"/>
    <x v="1"/>
    <x v="4"/>
    <x v="3"/>
    <x v="2"/>
    <x v="8"/>
    <x v="11"/>
    <x v="4"/>
    <x v="3"/>
    <x v="2"/>
    <x v="2"/>
    <x v="0"/>
  </r>
  <r>
    <s v="December 2009"/>
    <n v="59"/>
    <x v="1"/>
    <x v="3"/>
    <x v="0"/>
    <x v="0"/>
    <x v="2"/>
    <x v="0"/>
    <x v="0"/>
    <x v="0"/>
    <x v="0"/>
    <x v="1"/>
    <x v="4"/>
    <x v="3"/>
    <x v="2"/>
    <x v="7"/>
    <x v="4"/>
    <x v="4"/>
    <x v="3"/>
    <x v="2"/>
    <x v="2"/>
    <x v="0"/>
  </r>
  <r>
    <s v="December 2009"/>
    <n v="59"/>
    <x v="1"/>
    <x v="4"/>
    <x v="0"/>
    <x v="0"/>
    <x v="2"/>
    <x v="0"/>
    <x v="0"/>
    <x v="0"/>
    <x v="0"/>
    <x v="1"/>
    <x v="4"/>
    <x v="3"/>
    <x v="2"/>
    <x v="8"/>
    <x v="11"/>
    <x v="4"/>
    <x v="1"/>
    <x v="2"/>
    <x v="2"/>
    <x v="0"/>
  </r>
  <r>
    <s v="December 2009"/>
    <n v="59"/>
    <x v="1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</r>
  <r>
    <s v="December 2009"/>
    <n v="59"/>
    <x v="1"/>
    <x v="6"/>
    <x v="0"/>
    <x v="0"/>
    <x v="2"/>
    <x v="0"/>
    <x v="0"/>
    <x v="0"/>
    <x v="0"/>
    <x v="1"/>
    <x v="4"/>
    <x v="3"/>
    <x v="2"/>
    <x v="4"/>
    <x v="8"/>
    <x v="4"/>
    <x v="3"/>
    <x v="2"/>
    <x v="2"/>
    <x v="0"/>
  </r>
  <r>
    <s v="December 2009"/>
    <n v="59"/>
    <x v="1"/>
    <x v="7"/>
    <x v="0"/>
    <x v="0"/>
    <x v="4"/>
    <x v="0"/>
    <x v="0"/>
    <x v="0"/>
    <x v="0"/>
    <x v="1"/>
    <x v="4"/>
    <x v="3"/>
    <x v="2"/>
    <x v="7"/>
    <x v="4"/>
    <x v="4"/>
    <x v="3"/>
    <x v="2"/>
    <x v="2"/>
    <x v="0"/>
  </r>
  <r>
    <s v="December 2009"/>
    <n v="59"/>
    <x v="1"/>
    <x v="8"/>
    <x v="0"/>
    <x v="0"/>
    <x v="1"/>
    <x v="0"/>
    <x v="0"/>
    <x v="0"/>
    <x v="0"/>
    <x v="1"/>
    <x v="4"/>
    <x v="3"/>
    <x v="2"/>
    <x v="5"/>
    <x v="3"/>
    <x v="4"/>
    <x v="1"/>
    <x v="2"/>
    <x v="2"/>
    <x v="0"/>
  </r>
  <r>
    <s v="December 2009"/>
    <n v="59"/>
    <x v="1"/>
    <x v="9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December 2009"/>
    <n v="59"/>
    <x v="1"/>
    <x v="10"/>
    <x v="0"/>
    <x v="0"/>
    <x v="4"/>
    <x v="0"/>
    <x v="0"/>
    <x v="0"/>
    <x v="0"/>
    <x v="1"/>
    <x v="4"/>
    <x v="3"/>
    <x v="2"/>
    <x v="11"/>
    <x v="4"/>
    <x v="4"/>
    <x v="3"/>
    <x v="2"/>
    <x v="2"/>
    <x v="0"/>
  </r>
  <r>
    <s v="December 2009"/>
    <n v="59"/>
    <x v="1"/>
    <x v="11"/>
    <x v="0"/>
    <x v="0"/>
    <x v="1"/>
    <x v="0"/>
    <x v="0"/>
    <x v="0"/>
    <x v="0"/>
    <x v="1"/>
    <x v="4"/>
    <x v="3"/>
    <x v="2"/>
    <x v="6"/>
    <x v="4"/>
    <x v="4"/>
    <x v="1"/>
    <x v="2"/>
    <x v="2"/>
    <x v="0"/>
  </r>
  <r>
    <s v="December 2009"/>
    <n v="59"/>
    <x v="1"/>
    <x v="12"/>
    <x v="0"/>
    <x v="0"/>
    <x v="1"/>
    <x v="0"/>
    <x v="0"/>
    <x v="0"/>
    <x v="0"/>
    <x v="1"/>
    <x v="4"/>
    <x v="3"/>
    <x v="2"/>
    <x v="10"/>
    <x v="13"/>
    <x v="4"/>
    <x v="0"/>
    <x v="2"/>
    <x v="2"/>
    <x v="0"/>
  </r>
  <r>
    <s v="December 2009"/>
    <n v="59"/>
    <x v="1"/>
    <x v="13"/>
    <x v="0"/>
    <x v="0"/>
    <x v="3"/>
    <x v="0"/>
    <x v="0"/>
    <x v="0"/>
    <x v="0"/>
    <x v="1"/>
    <x v="4"/>
    <x v="3"/>
    <x v="2"/>
    <x v="9"/>
    <x v="14"/>
    <x v="4"/>
    <x v="0"/>
    <x v="2"/>
    <x v="2"/>
    <x v="0"/>
  </r>
  <r>
    <s v="December 2009"/>
    <n v="59"/>
    <x v="1"/>
    <x v="14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December 2009"/>
    <n v="59"/>
    <x v="1"/>
    <x v="15"/>
    <x v="0"/>
    <x v="0"/>
    <x v="2"/>
    <x v="0"/>
    <x v="0"/>
    <x v="0"/>
    <x v="0"/>
    <x v="1"/>
    <x v="4"/>
    <x v="3"/>
    <x v="2"/>
    <x v="5"/>
    <x v="9"/>
    <x v="4"/>
    <x v="1"/>
    <x v="2"/>
    <x v="2"/>
    <x v="0"/>
  </r>
  <r>
    <s v="December 2009"/>
    <n v="59"/>
    <x v="1"/>
    <x v="16"/>
    <x v="0"/>
    <x v="0"/>
    <x v="2"/>
    <x v="0"/>
    <x v="0"/>
    <x v="0"/>
    <x v="0"/>
    <x v="1"/>
    <x v="4"/>
    <x v="3"/>
    <x v="2"/>
    <x v="9"/>
    <x v="6"/>
    <x v="4"/>
    <x v="1"/>
    <x v="2"/>
    <x v="2"/>
    <x v="0"/>
  </r>
  <r>
    <s v="December 2009"/>
    <n v="59"/>
    <x v="1"/>
    <x v="17"/>
    <x v="0"/>
    <x v="0"/>
    <x v="3"/>
    <x v="0"/>
    <x v="0"/>
    <x v="0"/>
    <x v="0"/>
    <x v="1"/>
    <x v="4"/>
    <x v="3"/>
    <x v="2"/>
    <x v="4"/>
    <x v="8"/>
    <x v="4"/>
    <x v="0"/>
    <x v="2"/>
    <x v="2"/>
    <x v="0"/>
  </r>
  <r>
    <s v="December 2009"/>
    <n v="59"/>
    <x v="1"/>
    <x v="18"/>
    <x v="0"/>
    <x v="0"/>
    <x v="1"/>
    <x v="0"/>
    <x v="0"/>
    <x v="0"/>
    <x v="0"/>
    <x v="1"/>
    <x v="4"/>
    <x v="3"/>
    <x v="2"/>
    <x v="6"/>
    <x v="4"/>
    <x v="4"/>
    <x v="4"/>
    <x v="2"/>
    <x v="2"/>
    <x v="0"/>
  </r>
  <r>
    <s v="December 2009"/>
    <n v="59"/>
    <x v="1"/>
    <x v="19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December 2009"/>
    <n v="59"/>
    <x v="1"/>
    <x v="20"/>
    <x v="0"/>
    <x v="0"/>
    <x v="1"/>
    <x v="0"/>
    <x v="0"/>
    <x v="0"/>
    <x v="0"/>
    <x v="1"/>
    <x v="4"/>
    <x v="3"/>
    <x v="2"/>
    <x v="8"/>
    <x v="5"/>
    <x v="4"/>
    <x v="3"/>
    <x v="2"/>
    <x v="2"/>
    <x v="0"/>
  </r>
  <r>
    <s v="December 2009"/>
    <n v="59"/>
    <x v="1"/>
    <x v="21"/>
    <x v="0"/>
    <x v="0"/>
    <x v="0"/>
    <x v="0"/>
    <x v="0"/>
    <x v="0"/>
    <x v="0"/>
    <x v="1"/>
    <x v="4"/>
    <x v="3"/>
    <x v="2"/>
    <x v="8"/>
    <x v="11"/>
    <x v="4"/>
    <x v="3"/>
    <x v="2"/>
    <x v="2"/>
    <x v="0"/>
  </r>
  <r>
    <s v="December 2009"/>
    <n v="59"/>
    <x v="1"/>
    <x v="22"/>
    <x v="0"/>
    <x v="0"/>
    <x v="3"/>
    <x v="0"/>
    <x v="0"/>
    <x v="0"/>
    <x v="0"/>
    <x v="1"/>
    <x v="4"/>
    <x v="3"/>
    <x v="2"/>
    <x v="10"/>
    <x v="13"/>
    <x v="4"/>
    <x v="0"/>
    <x v="2"/>
    <x v="2"/>
    <x v="0"/>
  </r>
  <r>
    <s v="December 2009"/>
    <n v="59"/>
    <x v="1"/>
    <x v="23"/>
    <x v="0"/>
    <x v="0"/>
    <x v="4"/>
    <x v="0"/>
    <x v="0"/>
    <x v="0"/>
    <x v="0"/>
    <x v="1"/>
    <x v="4"/>
    <x v="3"/>
    <x v="2"/>
    <x v="6"/>
    <x v="4"/>
    <x v="4"/>
    <x v="0"/>
    <x v="2"/>
    <x v="2"/>
    <x v="0"/>
  </r>
  <r>
    <s v="December 2009"/>
    <n v="59"/>
    <x v="1"/>
    <x v="24"/>
    <x v="0"/>
    <x v="0"/>
    <x v="4"/>
    <x v="0"/>
    <x v="0"/>
    <x v="0"/>
    <x v="0"/>
    <x v="1"/>
    <x v="4"/>
    <x v="3"/>
    <x v="2"/>
    <x v="8"/>
    <x v="5"/>
    <x v="4"/>
    <x v="3"/>
    <x v="2"/>
    <x v="2"/>
    <x v="0"/>
  </r>
  <r>
    <s v="December 2009"/>
    <n v="59"/>
    <x v="1"/>
    <x v="25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December 2009"/>
    <n v="59"/>
    <x v="2"/>
    <x v="0"/>
    <x v="0"/>
    <x v="0"/>
    <x v="0"/>
    <x v="0"/>
    <x v="0"/>
    <x v="0"/>
    <x v="0"/>
    <x v="1"/>
    <x v="4"/>
    <x v="3"/>
    <x v="2"/>
    <x v="11"/>
    <x v="4"/>
    <x v="4"/>
    <x v="3"/>
    <x v="2"/>
    <x v="2"/>
    <x v="0"/>
  </r>
  <r>
    <s v="December 2009"/>
    <n v="59"/>
    <x v="2"/>
    <x v="1"/>
    <x v="0"/>
    <x v="0"/>
    <x v="0"/>
    <x v="0"/>
    <x v="0"/>
    <x v="0"/>
    <x v="0"/>
    <x v="1"/>
    <x v="4"/>
    <x v="3"/>
    <x v="2"/>
    <x v="8"/>
    <x v="5"/>
    <x v="4"/>
    <x v="3"/>
    <x v="2"/>
    <x v="2"/>
    <x v="0"/>
  </r>
  <r>
    <s v="December 2009"/>
    <n v="59"/>
    <x v="2"/>
    <x v="2"/>
    <x v="0"/>
    <x v="0"/>
    <x v="1"/>
    <x v="0"/>
    <x v="0"/>
    <x v="0"/>
    <x v="0"/>
    <x v="1"/>
    <x v="4"/>
    <x v="3"/>
    <x v="2"/>
    <x v="6"/>
    <x v="4"/>
    <x v="4"/>
    <x v="0"/>
    <x v="2"/>
    <x v="2"/>
    <x v="0"/>
  </r>
  <r>
    <s v="December 2009"/>
    <n v="59"/>
    <x v="2"/>
    <x v="3"/>
    <x v="0"/>
    <x v="0"/>
    <x v="1"/>
    <x v="0"/>
    <x v="0"/>
    <x v="0"/>
    <x v="0"/>
    <x v="1"/>
    <x v="4"/>
    <x v="3"/>
    <x v="2"/>
    <x v="11"/>
    <x v="4"/>
    <x v="4"/>
    <x v="0"/>
    <x v="2"/>
    <x v="2"/>
    <x v="0"/>
  </r>
  <r>
    <s v="December 2009"/>
    <n v="59"/>
    <x v="2"/>
    <x v="4"/>
    <x v="0"/>
    <x v="0"/>
    <x v="1"/>
    <x v="0"/>
    <x v="0"/>
    <x v="0"/>
    <x v="0"/>
    <x v="1"/>
    <x v="4"/>
    <x v="3"/>
    <x v="2"/>
    <x v="7"/>
    <x v="4"/>
    <x v="4"/>
    <x v="2"/>
    <x v="2"/>
    <x v="2"/>
    <x v="0"/>
  </r>
  <r>
    <s v="December 2009"/>
    <n v="59"/>
    <x v="2"/>
    <x v="5"/>
    <x v="0"/>
    <x v="0"/>
    <x v="4"/>
    <x v="0"/>
    <x v="0"/>
    <x v="0"/>
    <x v="0"/>
    <x v="1"/>
    <x v="4"/>
    <x v="3"/>
    <x v="2"/>
    <x v="10"/>
    <x v="7"/>
    <x v="4"/>
    <x v="1"/>
    <x v="2"/>
    <x v="2"/>
    <x v="0"/>
  </r>
  <r>
    <s v="December 2009"/>
    <n v="59"/>
    <x v="2"/>
    <x v="6"/>
    <x v="0"/>
    <x v="0"/>
    <x v="0"/>
    <x v="0"/>
    <x v="0"/>
    <x v="0"/>
    <x v="0"/>
    <x v="1"/>
    <x v="4"/>
    <x v="3"/>
    <x v="2"/>
    <x v="6"/>
    <x v="4"/>
    <x v="4"/>
    <x v="0"/>
    <x v="2"/>
    <x v="2"/>
    <x v="0"/>
  </r>
  <r>
    <s v="December 2009"/>
    <n v="59"/>
    <x v="2"/>
    <x v="7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December 2009"/>
    <n v="59"/>
    <x v="2"/>
    <x v="8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December 2009"/>
    <n v="59"/>
    <x v="2"/>
    <x v="9"/>
    <x v="0"/>
    <x v="0"/>
    <x v="2"/>
    <x v="0"/>
    <x v="0"/>
    <x v="0"/>
    <x v="0"/>
    <x v="1"/>
    <x v="4"/>
    <x v="3"/>
    <x v="2"/>
    <x v="9"/>
    <x v="6"/>
    <x v="4"/>
    <x v="1"/>
    <x v="2"/>
    <x v="2"/>
    <x v="0"/>
  </r>
  <r>
    <s v="December 2009"/>
    <n v="59"/>
    <x v="2"/>
    <x v="10"/>
    <x v="0"/>
    <x v="0"/>
    <x v="4"/>
    <x v="0"/>
    <x v="0"/>
    <x v="0"/>
    <x v="0"/>
    <x v="1"/>
    <x v="4"/>
    <x v="3"/>
    <x v="2"/>
    <x v="8"/>
    <x v="11"/>
    <x v="4"/>
    <x v="0"/>
    <x v="2"/>
    <x v="2"/>
    <x v="0"/>
  </r>
  <r>
    <s v="December 2009"/>
    <n v="59"/>
    <x v="2"/>
    <x v="11"/>
    <x v="0"/>
    <x v="0"/>
    <x v="0"/>
    <x v="0"/>
    <x v="0"/>
    <x v="0"/>
    <x v="0"/>
    <x v="1"/>
    <x v="4"/>
    <x v="3"/>
    <x v="2"/>
    <x v="9"/>
    <x v="14"/>
    <x v="4"/>
    <x v="3"/>
    <x v="2"/>
    <x v="2"/>
    <x v="0"/>
  </r>
  <r>
    <s v="December 2009"/>
    <n v="59"/>
    <x v="2"/>
    <x v="12"/>
    <x v="0"/>
    <x v="0"/>
    <x v="3"/>
    <x v="0"/>
    <x v="0"/>
    <x v="0"/>
    <x v="0"/>
    <x v="1"/>
    <x v="4"/>
    <x v="3"/>
    <x v="2"/>
    <x v="8"/>
    <x v="5"/>
    <x v="4"/>
    <x v="2"/>
    <x v="2"/>
    <x v="2"/>
    <x v="0"/>
  </r>
  <r>
    <s v="December 2009"/>
    <n v="59"/>
    <x v="2"/>
    <x v="13"/>
    <x v="0"/>
    <x v="0"/>
    <x v="1"/>
    <x v="0"/>
    <x v="0"/>
    <x v="0"/>
    <x v="0"/>
    <x v="1"/>
    <x v="4"/>
    <x v="3"/>
    <x v="2"/>
    <x v="4"/>
    <x v="12"/>
    <x v="4"/>
    <x v="0"/>
    <x v="2"/>
    <x v="2"/>
    <x v="0"/>
  </r>
  <r>
    <s v="December 2009"/>
    <n v="59"/>
    <x v="2"/>
    <x v="14"/>
    <x v="0"/>
    <x v="0"/>
    <x v="1"/>
    <x v="0"/>
    <x v="0"/>
    <x v="0"/>
    <x v="0"/>
    <x v="1"/>
    <x v="4"/>
    <x v="3"/>
    <x v="2"/>
    <x v="5"/>
    <x v="3"/>
    <x v="4"/>
    <x v="4"/>
    <x v="2"/>
    <x v="2"/>
    <x v="0"/>
  </r>
  <r>
    <s v="December 2009"/>
    <n v="59"/>
    <x v="2"/>
    <x v="15"/>
    <x v="0"/>
    <x v="0"/>
    <x v="2"/>
    <x v="0"/>
    <x v="0"/>
    <x v="0"/>
    <x v="0"/>
    <x v="1"/>
    <x v="4"/>
    <x v="3"/>
    <x v="2"/>
    <x v="9"/>
    <x v="14"/>
    <x v="4"/>
    <x v="1"/>
    <x v="2"/>
    <x v="2"/>
    <x v="0"/>
  </r>
  <r>
    <s v="December 2009"/>
    <n v="59"/>
    <x v="2"/>
    <x v="16"/>
    <x v="0"/>
    <x v="0"/>
    <x v="0"/>
    <x v="0"/>
    <x v="0"/>
    <x v="0"/>
    <x v="0"/>
    <x v="1"/>
    <x v="4"/>
    <x v="3"/>
    <x v="2"/>
    <x v="11"/>
    <x v="4"/>
    <x v="5"/>
    <x v="3"/>
    <x v="2"/>
    <x v="2"/>
    <x v="0"/>
  </r>
  <r>
    <s v="December 2009"/>
    <n v="59"/>
    <x v="2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</r>
  <r>
    <s v="December 2009"/>
    <n v="59"/>
    <x v="2"/>
    <x v="18"/>
    <x v="0"/>
    <x v="0"/>
    <x v="2"/>
    <x v="0"/>
    <x v="0"/>
    <x v="0"/>
    <x v="0"/>
    <x v="1"/>
    <x v="4"/>
    <x v="3"/>
    <x v="2"/>
    <x v="6"/>
    <x v="4"/>
    <x v="4"/>
    <x v="4"/>
    <x v="2"/>
    <x v="2"/>
    <x v="0"/>
  </r>
  <r>
    <s v="December 2009"/>
    <n v="59"/>
    <x v="2"/>
    <x v="19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December 2009"/>
    <n v="59"/>
    <x v="2"/>
    <x v="20"/>
    <x v="0"/>
    <x v="0"/>
    <x v="2"/>
    <x v="0"/>
    <x v="0"/>
    <x v="0"/>
    <x v="0"/>
    <x v="1"/>
    <x v="4"/>
    <x v="3"/>
    <x v="2"/>
    <x v="6"/>
    <x v="4"/>
    <x v="4"/>
    <x v="3"/>
    <x v="2"/>
    <x v="2"/>
    <x v="0"/>
  </r>
  <r>
    <s v="December 2009"/>
    <n v="59"/>
    <x v="2"/>
    <x v="21"/>
    <x v="0"/>
    <x v="0"/>
    <x v="3"/>
    <x v="0"/>
    <x v="0"/>
    <x v="0"/>
    <x v="0"/>
    <x v="1"/>
    <x v="4"/>
    <x v="3"/>
    <x v="2"/>
    <x v="7"/>
    <x v="4"/>
    <x v="4"/>
    <x v="1"/>
    <x v="2"/>
    <x v="2"/>
    <x v="0"/>
  </r>
  <r>
    <s v="December 2009"/>
    <n v="59"/>
    <x v="2"/>
    <x v="22"/>
    <x v="0"/>
    <x v="0"/>
    <x v="4"/>
    <x v="0"/>
    <x v="0"/>
    <x v="0"/>
    <x v="0"/>
    <x v="1"/>
    <x v="4"/>
    <x v="3"/>
    <x v="2"/>
    <x v="4"/>
    <x v="12"/>
    <x v="4"/>
    <x v="1"/>
    <x v="2"/>
    <x v="2"/>
    <x v="0"/>
  </r>
  <r>
    <s v="December 2009"/>
    <n v="59"/>
    <x v="2"/>
    <x v="23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December 2009"/>
    <n v="59"/>
    <x v="2"/>
    <x v="24"/>
    <x v="0"/>
    <x v="0"/>
    <x v="4"/>
    <x v="0"/>
    <x v="0"/>
    <x v="0"/>
    <x v="0"/>
    <x v="1"/>
    <x v="4"/>
    <x v="3"/>
    <x v="2"/>
    <x v="9"/>
    <x v="14"/>
    <x v="4"/>
    <x v="0"/>
    <x v="2"/>
    <x v="2"/>
    <x v="0"/>
  </r>
  <r>
    <s v="December 2009"/>
    <n v="59"/>
    <x v="3"/>
    <x v="0"/>
    <x v="0"/>
    <x v="0"/>
    <x v="1"/>
    <x v="0"/>
    <x v="0"/>
    <x v="0"/>
    <x v="0"/>
    <x v="2"/>
    <x v="0"/>
    <x v="3"/>
    <x v="4"/>
    <x v="12"/>
    <x v="15"/>
    <x v="7"/>
    <x v="0"/>
    <x v="2"/>
    <x v="2"/>
    <x v="0"/>
  </r>
  <r>
    <s v="December 2009"/>
    <n v="59"/>
    <x v="3"/>
    <x v="1"/>
    <x v="0"/>
    <x v="0"/>
    <x v="1"/>
    <x v="0"/>
    <x v="0"/>
    <x v="0"/>
    <x v="0"/>
    <x v="2"/>
    <x v="0"/>
    <x v="3"/>
    <x v="4"/>
    <x v="12"/>
    <x v="21"/>
    <x v="7"/>
    <x v="0"/>
    <x v="2"/>
    <x v="2"/>
    <x v="0"/>
  </r>
  <r>
    <s v="December 2009"/>
    <n v="59"/>
    <x v="3"/>
    <x v="2"/>
    <x v="0"/>
    <x v="0"/>
    <x v="2"/>
    <x v="0"/>
    <x v="0"/>
    <x v="0"/>
    <x v="0"/>
    <x v="2"/>
    <x v="0"/>
    <x v="3"/>
    <x v="4"/>
    <x v="12"/>
    <x v="19"/>
    <x v="7"/>
    <x v="0"/>
    <x v="2"/>
    <x v="2"/>
    <x v="0"/>
  </r>
  <r>
    <s v="December 2009"/>
    <n v="59"/>
    <x v="3"/>
    <x v="3"/>
    <x v="0"/>
    <x v="0"/>
    <x v="4"/>
    <x v="0"/>
    <x v="0"/>
    <x v="0"/>
    <x v="0"/>
    <x v="2"/>
    <x v="0"/>
    <x v="3"/>
    <x v="4"/>
    <x v="13"/>
    <x v="20"/>
    <x v="7"/>
    <x v="0"/>
    <x v="2"/>
    <x v="2"/>
    <x v="0"/>
  </r>
  <r>
    <s v="December 2009"/>
    <n v="59"/>
    <x v="3"/>
    <x v="4"/>
    <x v="0"/>
    <x v="0"/>
    <x v="1"/>
    <x v="0"/>
    <x v="0"/>
    <x v="0"/>
    <x v="0"/>
    <x v="2"/>
    <x v="0"/>
    <x v="3"/>
    <x v="4"/>
    <x v="12"/>
    <x v="20"/>
    <x v="7"/>
    <x v="0"/>
    <x v="2"/>
    <x v="2"/>
    <x v="0"/>
  </r>
  <r>
    <s v="December 2009"/>
    <n v="59"/>
    <x v="3"/>
    <x v="5"/>
    <x v="0"/>
    <x v="0"/>
    <x v="4"/>
    <x v="0"/>
    <x v="0"/>
    <x v="0"/>
    <x v="0"/>
    <x v="2"/>
    <x v="0"/>
    <x v="3"/>
    <x v="4"/>
    <x v="12"/>
    <x v="15"/>
    <x v="7"/>
    <x v="0"/>
    <x v="2"/>
    <x v="2"/>
    <x v="0"/>
  </r>
  <r>
    <s v="December 2009"/>
    <n v="59"/>
    <x v="3"/>
    <x v="6"/>
    <x v="0"/>
    <x v="0"/>
    <x v="0"/>
    <x v="0"/>
    <x v="0"/>
    <x v="0"/>
    <x v="0"/>
    <x v="2"/>
    <x v="0"/>
    <x v="3"/>
    <x v="4"/>
    <x v="13"/>
    <x v="21"/>
    <x v="7"/>
    <x v="0"/>
    <x v="2"/>
    <x v="2"/>
    <x v="0"/>
  </r>
  <r>
    <s v="December 2009"/>
    <n v="59"/>
    <x v="3"/>
    <x v="7"/>
    <x v="0"/>
    <x v="0"/>
    <x v="2"/>
    <x v="0"/>
    <x v="0"/>
    <x v="0"/>
    <x v="0"/>
    <x v="2"/>
    <x v="0"/>
    <x v="3"/>
    <x v="4"/>
    <x v="12"/>
    <x v="19"/>
    <x v="7"/>
    <x v="0"/>
    <x v="2"/>
    <x v="2"/>
    <x v="0"/>
  </r>
  <r>
    <s v="December 2009"/>
    <n v="59"/>
    <x v="3"/>
    <x v="8"/>
    <x v="0"/>
    <x v="0"/>
    <x v="1"/>
    <x v="0"/>
    <x v="0"/>
    <x v="0"/>
    <x v="0"/>
    <x v="2"/>
    <x v="1"/>
    <x v="3"/>
    <x v="5"/>
    <x v="12"/>
    <x v="15"/>
    <x v="6"/>
    <x v="0"/>
    <x v="2"/>
    <x v="2"/>
    <x v="0"/>
  </r>
  <r>
    <s v="December 2009"/>
    <n v="59"/>
    <x v="3"/>
    <x v="9"/>
    <x v="0"/>
    <x v="0"/>
    <x v="2"/>
    <x v="0"/>
    <x v="0"/>
    <x v="0"/>
    <x v="0"/>
    <x v="2"/>
    <x v="1"/>
    <x v="3"/>
    <x v="5"/>
    <x v="14"/>
    <x v="17"/>
    <x v="6"/>
    <x v="0"/>
    <x v="2"/>
    <x v="2"/>
    <x v="0"/>
  </r>
  <r>
    <s v="December 2009"/>
    <n v="59"/>
    <x v="3"/>
    <x v="10"/>
    <x v="0"/>
    <x v="0"/>
    <x v="4"/>
    <x v="0"/>
    <x v="0"/>
    <x v="0"/>
    <x v="0"/>
    <x v="2"/>
    <x v="1"/>
    <x v="3"/>
    <x v="5"/>
    <x v="12"/>
    <x v="16"/>
    <x v="6"/>
    <x v="0"/>
    <x v="2"/>
    <x v="2"/>
    <x v="0"/>
  </r>
  <r>
    <s v="December 2009"/>
    <n v="59"/>
    <x v="3"/>
    <x v="11"/>
    <x v="0"/>
    <x v="0"/>
    <x v="0"/>
    <x v="0"/>
    <x v="0"/>
    <x v="0"/>
    <x v="0"/>
    <x v="2"/>
    <x v="1"/>
    <x v="3"/>
    <x v="5"/>
    <x v="13"/>
    <x v="20"/>
    <x v="6"/>
    <x v="0"/>
    <x v="2"/>
    <x v="2"/>
    <x v="0"/>
  </r>
  <r>
    <s v="December 2009"/>
    <n v="59"/>
    <x v="3"/>
    <x v="12"/>
    <x v="0"/>
    <x v="0"/>
    <x v="2"/>
    <x v="0"/>
    <x v="0"/>
    <x v="0"/>
    <x v="0"/>
    <x v="2"/>
    <x v="1"/>
    <x v="3"/>
    <x v="5"/>
    <x v="13"/>
    <x v="21"/>
    <x v="6"/>
    <x v="0"/>
    <x v="2"/>
    <x v="2"/>
    <x v="0"/>
  </r>
  <r>
    <s v="December 2009"/>
    <n v="59"/>
    <x v="3"/>
    <x v="13"/>
    <x v="0"/>
    <x v="0"/>
    <x v="4"/>
    <x v="0"/>
    <x v="0"/>
    <x v="0"/>
    <x v="0"/>
    <x v="2"/>
    <x v="1"/>
    <x v="3"/>
    <x v="5"/>
    <x v="12"/>
    <x v="24"/>
    <x v="6"/>
    <x v="0"/>
    <x v="2"/>
    <x v="2"/>
    <x v="0"/>
  </r>
  <r>
    <s v="December 2009"/>
    <n v="59"/>
    <x v="3"/>
    <x v="14"/>
    <x v="0"/>
    <x v="0"/>
    <x v="0"/>
    <x v="0"/>
    <x v="0"/>
    <x v="0"/>
    <x v="0"/>
    <x v="2"/>
    <x v="1"/>
    <x v="3"/>
    <x v="5"/>
    <x v="14"/>
    <x v="17"/>
    <x v="6"/>
    <x v="0"/>
    <x v="2"/>
    <x v="2"/>
    <x v="0"/>
  </r>
  <r>
    <s v="December 2009"/>
    <n v="59"/>
    <x v="3"/>
    <x v="15"/>
    <x v="0"/>
    <x v="0"/>
    <x v="1"/>
    <x v="0"/>
    <x v="0"/>
    <x v="0"/>
    <x v="0"/>
    <x v="2"/>
    <x v="2"/>
    <x v="3"/>
    <x v="3"/>
    <x v="13"/>
    <x v="21"/>
    <x v="6"/>
    <x v="0"/>
    <x v="2"/>
    <x v="2"/>
    <x v="0"/>
  </r>
  <r>
    <s v="December 2009"/>
    <n v="59"/>
    <x v="3"/>
    <x v="16"/>
    <x v="0"/>
    <x v="0"/>
    <x v="3"/>
    <x v="0"/>
    <x v="0"/>
    <x v="0"/>
    <x v="0"/>
    <x v="2"/>
    <x v="2"/>
    <x v="3"/>
    <x v="3"/>
    <x v="14"/>
    <x v="17"/>
    <x v="6"/>
    <x v="0"/>
    <x v="2"/>
    <x v="2"/>
    <x v="0"/>
  </r>
  <r>
    <s v="December 2009"/>
    <n v="59"/>
    <x v="3"/>
    <x v="17"/>
    <x v="0"/>
    <x v="0"/>
    <x v="3"/>
    <x v="0"/>
    <x v="0"/>
    <x v="0"/>
    <x v="0"/>
    <x v="2"/>
    <x v="2"/>
    <x v="3"/>
    <x v="3"/>
    <x v="12"/>
    <x v="18"/>
    <x v="6"/>
    <x v="0"/>
    <x v="2"/>
    <x v="2"/>
    <x v="0"/>
  </r>
  <r>
    <s v="December 2009"/>
    <n v="59"/>
    <x v="3"/>
    <x v="18"/>
    <x v="0"/>
    <x v="0"/>
    <x v="1"/>
    <x v="0"/>
    <x v="0"/>
    <x v="0"/>
    <x v="0"/>
    <x v="2"/>
    <x v="2"/>
    <x v="3"/>
    <x v="3"/>
    <x v="12"/>
    <x v="16"/>
    <x v="6"/>
    <x v="0"/>
    <x v="2"/>
    <x v="2"/>
    <x v="0"/>
  </r>
  <r>
    <s v="December 2009"/>
    <n v="59"/>
    <x v="3"/>
    <x v="19"/>
    <x v="0"/>
    <x v="0"/>
    <x v="2"/>
    <x v="0"/>
    <x v="0"/>
    <x v="0"/>
    <x v="0"/>
    <x v="2"/>
    <x v="2"/>
    <x v="3"/>
    <x v="3"/>
    <x v="12"/>
    <x v="19"/>
    <x v="6"/>
    <x v="0"/>
    <x v="2"/>
    <x v="2"/>
    <x v="0"/>
  </r>
  <r>
    <s v="December 2009"/>
    <n v="59"/>
    <x v="3"/>
    <x v="20"/>
    <x v="0"/>
    <x v="0"/>
    <x v="4"/>
    <x v="0"/>
    <x v="0"/>
    <x v="0"/>
    <x v="0"/>
    <x v="2"/>
    <x v="2"/>
    <x v="3"/>
    <x v="3"/>
    <x v="13"/>
    <x v="21"/>
    <x v="6"/>
    <x v="0"/>
    <x v="2"/>
    <x v="2"/>
    <x v="0"/>
  </r>
  <r>
    <s v="December 2009"/>
    <n v="59"/>
    <x v="3"/>
    <x v="21"/>
    <x v="0"/>
    <x v="0"/>
    <x v="0"/>
    <x v="0"/>
    <x v="0"/>
    <x v="0"/>
    <x v="0"/>
    <x v="2"/>
    <x v="2"/>
    <x v="3"/>
    <x v="3"/>
    <x v="12"/>
    <x v="16"/>
    <x v="6"/>
    <x v="0"/>
    <x v="2"/>
    <x v="2"/>
    <x v="0"/>
  </r>
  <r>
    <s v="December 2009"/>
    <n v="59"/>
    <x v="3"/>
    <x v="22"/>
    <x v="0"/>
    <x v="0"/>
    <x v="4"/>
    <x v="0"/>
    <x v="0"/>
    <x v="0"/>
    <x v="0"/>
    <x v="2"/>
    <x v="3"/>
    <x v="3"/>
    <x v="6"/>
    <x v="12"/>
    <x v="15"/>
    <x v="6"/>
    <x v="0"/>
    <x v="2"/>
    <x v="2"/>
    <x v="0"/>
  </r>
  <r>
    <s v="December 2009"/>
    <n v="59"/>
    <x v="3"/>
    <x v="23"/>
    <x v="0"/>
    <x v="0"/>
    <x v="3"/>
    <x v="0"/>
    <x v="0"/>
    <x v="0"/>
    <x v="0"/>
    <x v="2"/>
    <x v="3"/>
    <x v="3"/>
    <x v="6"/>
    <x v="13"/>
    <x v="21"/>
    <x v="6"/>
    <x v="0"/>
    <x v="2"/>
    <x v="2"/>
    <x v="0"/>
  </r>
  <r>
    <s v="December 2009"/>
    <n v="59"/>
    <x v="3"/>
    <x v="24"/>
    <x v="0"/>
    <x v="0"/>
    <x v="3"/>
    <x v="0"/>
    <x v="0"/>
    <x v="0"/>
    <x v="0"/>
    <x v="2"/>
    <x v="3"/>
    <x v="3"/>
    <x v="6"/>
    <x v="12"/>
    <x v="15"/>
    <x v="6"/>
    <x v="0"/>
    <x v="2"/>
    <x v="2"/>
    <x v="0"/>
  </r>
  <r>
    <s v="December 2009"/>
    <n v="59"/>
    <x v="3"/>
    <x v="25"/>
    <x v="0"/>
    <x v="0"/>
    <x v="1"/>
    <x v="0"/>
    <x v="0"/>
    <x v="0"/>
    <x v="0"/>
    <x v="2"/>
    <x v="3"/>
    <x v="3"/>
    <x v="6"/>
    <x v="12"/>
    <x v="19"/>
    <x v="6"/>
    <x v="0"/>
    <x v="2"/>
    <x v="2"/>
    <x v="0"/>
  </r>
  <r>
    <s v="December 2009"/>
    <n v="59"/>
    <x v="3"/>
    <x v="26"/>
    <x v="0"/>
    <x v="0"/>
    <x v="3"/>
    <x v="0"/>
    <x v="0"/>
    <x v="0"/>
    <x v="0"/>
    <x v="2"/>
    <x v="3"/>
    <x v="3"/>
    <x v="6"/>
    <x v="12"/>
    <x v="18"/>
    <x v="6"/>
    <x v="0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June 2010"/>
    <n v="60"/>
    <x v="0"/>
    <x v="0"/>
    <x v="0"/>
    <x v="0"/>
    <x v="3"/>
    <x v="0"/>
    <x v="0"/>
    <x v="0"/>
    <x v="0"/>
    <x v="1"/>
    <x v="4"/>
    <x v="3"/>
    <x v="2"/>
    <x v="7"/>
    <x v="4"/>
    <x v="4"/>
    <x v="3"/>
    <x v="2"/>
    <x v="2"/>
    <x v="0"/>
  </r>
  <r>
    <s v="June 2010"/>
    <n v="60"/>
    <x v="0"/>
    <x v="1"/>
    <x v="0"/>
    <x v="0"/>
    <x v="2"/>
    <x v="0"/>
    <x v="0"/>
    <x v="0"/>
    <x v="0"/>
    <x v="1"/>
    <x v="4"/>
    <x v="3"/>
    <x v="2"/>
    <x v="4"/>
    <x v="12"/>
    <x v="4"/>
    <x v="3"/>
    <x v="2"/>
    <x v="2"/>
    <x v="0"/>
  </r>
  <r>
    <s v="June 2010"/>
    <n v="60"/>
    <x v="0"/>
    <x v="2"/>
    <x v="0"/>
    <x v="0"/>
    <x v="4"/>
    <x v="0"/>
    <x v="0"/>
    <x v="0"/>
    <x v="0"/>
    <x v="1"/>
    <x v="4"/>
    <x v="3"/>
    <x v="2"/>
    <x v="6"/>
    <x v="4"/>
    <x v="4"/>
    <x v="1"/>
    <x v="2"/>
    <x v="2"/>
    <x v="0"/>
  </r>
  <r>
    <s v="June 2010"/>
    <n v="60"/>
    <x v="0"/>
    <x v="3"/>
    <x v="0"/>
    <x v="0"/>
    <x v="3"/>
    <x v="0"/>
    <x v="0"/>
    <x v="0"/>
    <x v="0"/>
    <x v="1"/>
    <x v="4"/>
    <x v="3"/>
    <x v="2"/>
    <x v="4"/>
    <x v="8"/>
    <x v="4"/>
    <x v="0"/>
    <x v="2"/>
    <x v="2"/>
    <x v="0"/>
  </r>
  <r>
    <s v="June 2010"/>
    <n v="60"/>
    <x v="0"/>
    <x v="4"/>
    <x v="0"/>
    <x v="0"/>
    <x v="1"/>
    <x v="0"/>
    <x v="0"/>
    <x v="0"/>
    <x v="0"/>
    <x v="1"/>
    <x v="4"/>
    <x v="3"/>
    <x v="2"/>
    <x v="11"/>
    <x v="4"/>
    <x v="4"/>
    <x v="2"/>
    <x v="2"/>
    <x v="2"/>
    <x v="0"/>
  </r>
  <r>
    <s v="June 2010"/>
    <n v="60"/>
    <x v="0"/>
    <x v="5"/>
    <x v="0"/>
    <x v="0"/>
    <x v="4"/>
    <x v="0"/>
    <x v="0"/>
    <x v="0"/>
    <x v="0"/>
    <x v="1"/>
    <x v="4"/>
    <x v="3"/>
    <x v="2"/>
    <x v="8"/>
    <x v="5"/>
    <x v="4"/>
    <x v="2"/>
    <x v="2"/>
    <x v="2"/>
    <x v="0"/>
  </r>
  <r>
    <s v="June 2010"/>
    <n v="60"/>
    <x v="0"/>
    <x v="6"/>
    <x v="0"/>
    <x v="0"/>
    <x v="1"/>
    <x v="0"/>
    <x v="0"/>
    <x v="0"/>
    <x v="0"/>
    <x v="1"/>
    <x v="4"/>
    <x v="3"/>
    <x v="2"/>
    <x v="9"/>
    <x v="14"/>
    <x v="4"/>
    <x v="3"/>
    <x v="2"/>
    <x v="2"/>
    <x v="0"/>
  </r>
  <r>
    <s v="June 2010"/>
    <n v="60"/>
    <x v="0"/>
    <x v="7"/>
    <x v="0"/>
    <x v="0"/>
    <x v="2"/>
    <x v="0"/>
    <x v="0"/>
    <x v="0"/>
    <x v="0"/>
    <x v="1"/>
    <x v="4"/>
    <x v="3"/>
    <x v="2"/>
    <x v="4"/>
    <x v="2"/>
    <x v="4"/>
    <x v="0"/>
    <x v="2"/>
    <x v="2"/>
    <x v="0"/>
  </r>
  <r>
    <s v="June 2010"/>
    <n v="60"/>
    <x v="0"/>
    <x v="8"/>
    <x v="0"/>
    <x v="0"/>
    <x v="3"/>
    <x v="0"/>
    <x v="0"/>
    <x v="0"/>
    <x v="0"/>
    <x v="1"/>
    <x v="4"/>
    <x v="3"/>
    <x v="2"/>
    <x v="11"/>
    <x v="4"/>
    <x v="4"/>
    <x v="3"/>
    <x v="2"/>
    <x v="2"/>
    <x v="0"/>
  </r>
  <r>
    <s v="June 2010"/>
    <n v="60"/>
    <x v="0"/>
    <x v="9"/>
    <x v="0"/>
    <x v="0"/>
    <x v="3"/>
    <x v="0"/>
    <x v="0"/>
    <x v="0"/>
    <x v="0"/>
    <x v="1"/>
    <x v="4"/>
    <x v="3"/>
    <x v="2"/>
    <x v="7"/>
    <x v="4"/>
    <x v="4"/>
    <x v="0"/>
    <x v="2"/>
    <x v="2"/>
    <x v="0"/>
  </r>
  <r>
    <s v="June 2010"/>
    <n v="60"/>
    <x v="0"/>
    <x v="10"/>
    <x v="0"/>
    <x v="0"/>
    <x v="1"/>
    <x v="0"/>
    <x v="0"/>
    <x v="0"/>
    <x v="0"/>
    <x v="1"/>
    <x v="4"/>
    <x v="3"/>
    <x v="2"/>
    <x v="8"/>
    <x v="11"/>
    <x v="4"/>
    <x v="0"/>
    <x v="2"/>
    <x v="2"/>
    <x v="0"/>
  </r>
  <r>
    <s v="June 2010"/>
    <n v="60"/>
    <x v="0"/>
    <x v="11"/>
    <x v="0"/>
    <x v="0"/>
    <x v="0"/>
    <x v="0"/>
    <x v="0"/>
    <x v="0"/>
    <x v="0"/>
    <x v="1"/>
    <x v="4"/>
    <x v="3"/>
    <x v="2"/>
    <x v="7"/>
    <x v="4"/>
    <x v="4"/>
    <x v="0"/>
    <x v="2"/>
    <x v="2"/>
    <x v="0"/>
  </r>
  <r>
    <s v="June 2010"/>
    <n v="60"/>
    <x v="0"/>
    <x v="12"/>
    <x v="0"/>
    <x v="0"/>
    <x v="1"/>
    <x v="0"/>
    <x v="0"/>
    <x v="0"/>
    <x v="0"/>
    <x v="1"/>
    <x v="4"/>
    <x v="3"/>
    <x v="2"/>
    <x v="8"/>
    <x v="5"/>
    <x v="4"/>
    <x v="0"/>
    <x v="2"/>
    <x v="2"/>
    <x v="0"/>
  </r>
  <r>
    <s v="June 2010"/>
    <n v="60"/>
    <x v="0"/>
    <x v="13"/>
    <x v="0"/>
    <x v="0"/>
    <x v="3"/>
    <x v="0"/>
    <x v="0"/>
    <x v="0"/>
    <x v="0"/>
    <x v="1"/>
    <x v="4"/>
    <x v="3"/>
    <x v="2"/>
    <x v="9"/>
    <x v="14"/>
    <x v="4"/>
    <x v="3"/>
    <x v="2"/>
    <x v="2"/>
    <x v="0"/>
  </r>
  <r>
    <s v="June 2010"/>
    <n v="60"/>
    <x v="0"/>
    <x v="14"/>
    <x v="0"/>
    <x v="0"/>
    <x v="4"/>
    <x v="0"/>
    <x v="0"/>
    <x v="0"/>
    <x v="0"/>
    <x v="1"/>
    <x v="4"/>
    <x v="3"/>
    <x v="2"/>
    <x v="7"/>
    <x v="4"/>
    <x v="4"/>
    <x v="0"/>
    <x v="2"/>
    <x v="2"/>
    <x v="0"/>
  </r>
  <r>
    <s v="June 2010"/>
    <n v="60"/>
    <x v="0"/>
    <x v="15"/>
    <x v="0"/>
    <x v="0"/>
    <x v="1"/>
    <x v="0"/>
    <x v="0"/>
    <x v="0"/>
    <x v="0"/>
    <x v="1"/>
    <x v="4"/>
    <x v="3"/>
    <x v="2"/>
    <x v="8"/>
    <x v="5"/>
    <x v="4"/>
    <x v="2"/>
    <x v="2"/>
    <x v="2"/>
    <x v="0"/>
  </r>
  <r>
    <s v="June 2010"/>
    <n v="60"/>
    <x v="0"/>
    <x v="16"/>
    <x v="0"/>
    <x v="0"/>
    <x v="0"/>
    <x v="0"/>
    <x v="0"/>
    <x v="0"/>
    <x v="0"/>
    <x v="1"/>
    <x v="4"/>
    <x v="3"/>
    <x v="2"/>
    <x v="5"/>
    <x v="9"/>
    <x v="4"/>
    <x v="1"/>
    <x v="2"/>
    <x v="2"/>
    <x v="0"/>
  </r>
  <r>
    <s v="June 2010"/>
    <n v="60"/>
    <x v="0"/>
    <x v="17"/>
    <x v="0"/>
    <x v="0"/>
    <x v="2"/>
    <x v="0"/>
    <x v="0"/>
    <x v="0"/>
    <x v="0"/>
    <x v="1"/>
    <x v="4"/>
    <x v="3"/>
    <x v="2"/>
    <x v="10"/>
    <x v="13"/>
    <x v="4"/>
    <x v="1"/>
    <x v="2"/>
    <x v="2"/>
    <x v="0"/>
  </r>
  <r>
    <s v="June 2010"/>
    <n v="60"/>
    <x v="0"/>
    <x v="18"/>
    <x v="0"/>
    <x v="0"/>
    <x v="5"/>
    <x v="0"/>
    <x v="0"/>
    <x v="0"/>
    <x v="0"/>
    <x v="1"/>
    <x v="4"/>
    <x v="3"/>
    <x v="2"/>
    <x v="15"/>
    <x v="4"/>
    <x v="8"/>
    <x v="0"/>
    <x v="2"/>
    <x v="2"/>
    <x v="0"/>
  </r>
  <r>
    <s v="June 2010"/>
    <n v="60"/>
    <x v="0"/>
    <x v="19"/>
    <x v="0"/>
    <x v="0"/>
    <x v="3"/>
    <x v="0"/>
    <x v="0"/>
    <x v="0"/>
    <x v="0"/>
    <x v="1"/>
    <x v="4"/>
    <x v="3"/>
    <x v="2"/>
    <x v="9"/>
    <x v="14"/>
    <x v="4"/>
    <x v="1"/>
    <x v="2"/>
    <x v="2"/>
    <x v="0"/>
  </r>
  <r>
    <s v="June 2010"/>
    <n v="60"/>
    <x v="0"/>
    <x v="20"/>
    <x v="0"/>
    <x v="0"/>
    <x v="4"/>
    <x v="0"/>
    <x v="0"/>
    <x v="0"/>
    <x v="0"/>
    <x v="1"/>
    <x v="4"/>
    <x v="3"/>
    <x v="2"/>
    <x v="5"/>
    <x v="3"/>
    <x v="4"/>
    <x v="4"/>
    <x v="2"/>
    <x v="2"/>
    <x v="0"/>
  </r>
  <r>
    <s v="June 2010"/>
    <n v="60"/>
    <x v="0"/>
    <x v="21"/>
    <x v="0"/>
    <x v="0"/>
    <x v="0"/>
    <x v="0"/>
    <x v="0"/>
    <x v="0"/>
    <x v="0"/>
    <x v="1"/>
    <x v="4"/>
    <x v="3"/>
    <x v="2"/>
    <x v="9"/>
    <x v="6"/>
    <x v="4"/>
    <x v="3"/>
    <x v="2"/>
    <x v="2"/>
    <x v="0"/>
  </r>
  <r>
    <s v="June 2010"/>
    <n v="60"/>
    <x v="0"/>
    <x v="22"/>
    <x v="0"/>
    <x v="0"/>
    <x v="2"/>
    <x v="0"/>
    <x v="0"/>
    <x v="0"/>
    <x v="0"/>
    <x v="1"/>
    <x v="4"/>
    <x v="3"/>
    <x v="2"/>
    <x v="10"/>
    <x v="13"/>
    <x v="4"/>
    <x v="1"/>
    <x v="2"/>
    <x v="2"/>
    <x v="0"/>
  </r>
  <r>
    <s v="June 2010"/>
    <n v="60"/>
    <x v="0"/>
    <x v="23"/>
    <x v="0"/>
    <x v="0"/>
    <x v="1"/>
    <x v="0"/>
    <x v="0"/>
    <x v="0"/>
    <x v="0"/>
    <x v="1"/>
    <x v="4"/>
    <x v="3"/>
    <x v="2"/>
    <x v="6"/>
    <x v="4"/>
    <x v="4"/>
    <x v="0"/>
    <x v="2"/>
    <x v="2"/>
    <x v="0"/>
  </r>
  <r>
    <s v="June 2010"/>
    <n v="60"/>
    <x v="0"/>
    <x v="24"/>
    <x v="0"/>
    <x v="0"/>
    <x v="1"/>
    <x v="0"/>
    <x v="0"/>
    <x v="0"/>
    <x v="0"/>
    <x v="1"/>
    <x v="4"/>
    <x v="3"/>
    <x v="2"/>
    <x v="4"/>
    <x v="12"/>
    <x v="4"/>
    <x v="0"/>
    <x v="2"/>
    <x v="2"/>
    <x v="0"/>
  </r>
  <r>
    <s v="June 2010"/>
    <n v="60"/>
    <x v="1"/>
    <x v="0"/>
    <x v="0"/>
    <x v="0"/>
    <x v="4"/>
    <x v="0"/>
    <x v="0"/>
    <x v="0"/>
    <x v="0"/>
    <x v="0"/>
    <x v="0"/>
    <x v="2"/>
    <x v="13"/>
    <x v="1"/>
    <x v="1"/>
    <x v="2"/>
    <x v="0"/>
    <x v="0"/>
    <x v="0"/>
    <x v="0"/>
  </r>
  <r>
    <s v="June 2010"/>
    <n v="60"/>
    <x v="1"/>
    <x v="1"/>
    <x v="0"/>
    <x v="0"/>
    <x v="3"/>
    <x v="0"/>
    <x v="0"/>
    <x v="0"/>
    <x v="0"/>
    <x v="0"/>
    <x v="0"/>
    <x v="2"/>
    <x v="13"/>
    <x v="0"/>
    <x v="1"/>
    <x v="3"/>
    <x v="0"/>
    <x v="0"/>
    <x v="0"/>
    <x v="0"/>
  </r>
  <r>
    <s v="June 2010"/>
    <n v="60"/>
    <x v="1"/>
    <x v="2"/>
    <x v="0"/>
    <x v="0"/>
    <x v="0"/>
    <x v="0"/>
    <x v="0"/>
    <x v="0"/>
    <x v="0"/>
    <x v="0"/>
    <x v="0"/>
    <x v="2"/>
    <x v="13"/>
    <x v="0"/>
    <x v="1"/>
    <x v="3"/>
    <x v="0"/>
    <x v="0"/>
    <x v="0"/>
    <x v="0"/>
  </r>
  <r>
    <s v="June 2010"/>
    <n v="60"/>
    <x v="1"/>
    <x v="3"/>
    <x v="0"/>
    <x v="0"/>
    <x v="0"/>
    <x v="0"/>
    <x v="0"/>
    <x v="0"/>
    <x v="0"/>
    <x v="0"/>
    <x v="0"/>
    <x v="2"/>
    <x v="13"/>
    <x v="0"/>
    <x v="0"/>
    <x v="2"/>
    <x v="0"/>
    <x v="0"/>
    <x v="0"/>
    <x v="0"/>
  </r>
  <r>
    <s v="June 2010"/>
    <n v="60"/>
    <x v="1"/>
    <x v="4"/>
    <x v="0"/>
    <x v="0"/>
    <x v="2"/>
    <x v="0"/>
    <x v="0"/>
    <x v="0"/>
    <x v="0"/>
    <x v="0"/>
    <x v="0"/>
    <x v="2"/>
    <x v="13"/>
    <x v="0"/>
    <x v="0"/>
    <x v="3"/>
    <x v="0"/>
    <x v="0"/>
    <x v="0"/>
    <x v="0"/>
  </r>
  <r>
    <s v="June 2010"/>
    <n v="60"/>
    <x v="1"/>
    <x v="5"/>
    <x v="0"/>
    <x v="0"/>
    <x v="1"/>
    <x v="0"/>
    <x v="0"/>
    <x v="0"/>
    <x v="0"/>
    <x v="0"/>
    <x v="0"/>
    <x v="2"/>
    <x v="13"/>
    <x v="3"/>
    <x v="1"/>
    <x v="10"/>
    <x v="0"/>
    <x v="0"/>
    <x v="0"/>
    <x v="0"/>
  </r>
  <r>
    <s v="June 2010"/>
    <n v="60"/>
    <x v="1"/>
    <x v="6"/>
    <x v="0"/>
    <x v="0"/>
    <x v="2"/>
    <x v="0"/>
    <x v="0"/>
    <x v="0"/>
    <x v="0"/>
    <x v="0"/>
    <x v="1"/>
    <x v="0"/>
    <x v="12"/>
    <x v="1"/>
    <x v="1"/>
    <x v="2"/>
    <x v="0"/>
    <x v="0"/>
    <x v="0"/>
    <x v="0"/>
  </r>
  <r>
    <s v="June 2010"/>
    <n v="60"/>
    <x v="1"/>
    <x v="7"/>
    <x v="0"/>
    <x v="0"/>
    <x v="1"/>
    <x v="0"/>
    <x v="0"/>
    <x v="0"/>
    <x v="0"/>
    <x v="0"/>
    <x v="1"/>
    <x v="0"/>
    <x v="12"/>
    <x v="0"/>
    <x v="1"/>
    <x v="3"/>
    <x v="0"/>
    <x v="0"/>
    <x v="0"/>
    <x v="0"/>
  </r>
  <r>
    <s v="June 2010"/>
    <n v="60"/>
    <x v="1"/>
    <x v="8"/>
    <x v="0"/>
    <x v="0"/>
    <x v="3"/>
    <x v="0"/>
    <x v="0"/>
    <x v="0"/>
    <x v="0"/>
    <x v="0"/>
    <x v="1"/>
    <x v="0"/>
    <x v="12"/>
    <x v="3"/>
    <x v="1"/>
    <x v="10"/>
    <x v="0"/>
    <x v="0"/>
    <x v="0"/>
    <x v="0"/>
  </r>
  <r>
    <s v="June 2010"/>
    <n v="60"/>
    <x v="1"/>
    <x v="9"/>
    <x v="0"/>
    <x v="0"/>
    <x v="0"/>
    <x v="0"/>
    <x v="0"/>
    <x v="0"/>
    <x v="0"/>
    <x v="0"/>
    <x v="1"/>
    <x v="0"/>
    <x v="12"/>
    <x v="0"/>
    <x v="0"/>
    <x v="2"/>
    <x v="0"/>
    <x v="0"/>
    <x v="0"/>
    <x v="0"/>
  </r>
  <r>
    <s v="June 2010"/>
    <n v="60"/>
    <x v="1"/>
    <x v="10"/>
    <x v="0"/>
    <x v="0"/>
    <x v="1"/>
    <x v="0"/>
    <x v="0"/>
    <x v="0"/>
    <x v="0"/>
    <x v="0"/>
    <x v="1"/>
    <x v="0"/>
    <x v="12"/>
    <x v="0"/>
    <x v="0"/>
    <x v="0"/>
    <x v="0"/>
    <x v="0"/>
    <x v="0"/>
    <x v="0"/>
  </r>
  <r>
    <s v="June 2010"/>
    <n v="60"/>
    <x v="1"/>
    <x v="11"/>
    <x v="0"/>
    <x v="0"/>
    <x v="1"/>
    <x v="0"/>
    <x v="0"/>
    <x v="0"/>
    <x v="0"/>
    <x v="0"/>
    <x v="1"/>
    <x v="0"/>
    <x v="12"/>
    <x v="0"/>
    <x v="0"/>
    <x v="0"/>
    <x v="0"/>
    <x v="0"/>
    <x v="0"/>
    <x v="0"/>
  </r>
  <r>
    <s v="June 2010"/>
    <n v="60"/>
    <x v="1"/>
    <x v="12"/>
    <x v="0"/>
    <x v="0"/>
    <x v="2"/>
    <x v="0"/>
    <x v="0"/>
    <x v="0"/>
    <x v="0"/>
    <x v="0"/>
    <x v="2"/>
    <x v="0"/>
    <x v="0"/>
    <x v="0"/>
    <x v="1"/>
    <x v="2"/>
    <x v="0"/>
    <x v="0"/>
    <x v="1"/>
    <x v="0"/>
  </r>
  <r>
    <s v="June 2010"/>
    <n v="60"/>
    <x v="1"/>
    <x v="13"/>
    <x v="0"/>
    <x v="0"/>
    <x v="3"/>
    <x v="0"/>
    <x v="0"/>
    <x v="0"/>
    <x v="0"/>
    <x v="0"/>
    <x v="2"/>
    <x v="0"/>
    <x v="0"/>
    <x v="0"/>
    <x v="1"/>
    <x v="0"/>
    <x v="0"/>
    <x v="0"/>
    <x v="1"/>
    <x v="0"/>
  </r>
  <r>
    <s v="June 2010"/>
    <n v="60"/>
    <x v="1"/>
    <x v="14"/>
    <x v="0"/>
    <x v="0"/>
    <x v="2"/>
    <x v="0"/>
    <x v="0"/>
    <x v="0"/>
    <x v="0"/>
    <x v="0"/>
    <x v="2"/>
    <x v="0"/>
    <x v="0"/>
    <x v="0"/>
    <x v="0"/>
    <x v="0"/>
    <x v="0"/>
    <x v="0"/>
    <x v="1"/>
    <x v="0"/>
  </r>
  <r>
    <s v="June 2010"/>
    <n v="60"/>
    <x v="1"/>
    <x v="15"/>
    <x v="0"/>
    <x v="0"/>
    <x v="0"/>
    <x v="0"/>
    <x v="0"/>
    <x v="0"/>
    <x v="0"/>
    <x v="0"/>
    <x v="2"/>
    <x v="0"/>
    <x v="0"/>
    <x v="0"/>
    <x v="0"/>
    <x v="0"/>
    <x v="0"/>
    <x v="0"/>
    <x v="1"/>
    <x v="0"/>
  </r>
  <r>
    <s v="June 2010"/>
    <n v="60"/>
    <x v="1"/>
    <x v="16"/>
    <x v="0"/>
    <x v="0"/>
    <x v="4"/>
    <x v="0"/>
    <x v="0"/>
    <x v="0"/>
    <x v="0"/>
    <x v="0"/>
    <x v="2"/>
    <x v="0"/>
    <x v="0"/>
    <x v="0"/>
    <x v="0"/>
    <x v="2"/>
    <x v="0"/>
    <x v="0"/>
    <x v="1"/>
    <x v="0"/>
  </r>
  <r>
    <s v="June 2010"/>
    <n v="60"/>
    <x v="1"/>
    <x v="17"/>
    <x v="0"/>
    <x v="0"/>
    <x v="0"/>
    <x v="0"/>
    <x v="0"/>
    <x v="0"/>
    <x v="0"/>
    <x v="0"/>
    <x v="3"/>
    <x v="2"/>
    <x v="13"/>
    <x v="1"/>
    <x v="1"/>
    <x v="2"/>
    <x v="0"/>
    <x v="0"/>
    <x v="0"/>
    <x v="0"/>
  </r>
  <r>
    <s v="June 2010"/>
    <n v="60"/>
    <x v="1"/>
    <x v="18"/>
    <x v="0"/>
    <x v="0"/>
    <x v="4"/>
    <x v="0"/>
    <x v="0"/>
    <x v="0"/>
    <x v="0"/>
    <x v="0"/>
    <x v="3"/>
    <x v="2"/>
    <x v="13"/>
    <x v="0"/>
    <x v="0"/>
    <x v="0"/>
    <x v="0"/>
    <x v="0"/>
    <x v="0"/>
    <x v="0"/>
  </r>
  <r>
    <s v="June 2010"/>
    <n v="60"/>
    <x v="1"/>
    <x v="19"/>
    <x v="0"/>
    <x v="0"/>
    <x v="4"/>
    <x v="0"/>
    <x v="0"/>
    <x v="0"/>
    <x v="0"/>
    <x v="0"/>
    <x v="3"/>
    <x v="2"/>
    <x v="13"/>
    <x v="0"/>
    <x v="0"/>
    <x v="2"/>
    <x v="0"/>
    <x v="0"/>
    <x v="0"/>
    <x v="0"/>
  </r>
  <r>
    <s v="June 2010"/>
    <n v="60"/>
    <x v="1"/>
    <x v="20"/>
    <x v="0"/>
    <x v="0"/>
    <x v="3"/>
    <x v="0"/>
    <x v="0"/>
    <x v="0"/>
    <x v="0"/>
    <x v="0"/>
    <x v="3"/>
    <x v="2"/>
    <x v="13"/>
    <x v="0"/>
    <x v="0"/>
    <x v="2"/>
    <x v="0"/>
    <x v="0"/>
    <x v="0"/>
    <x v="0"/>
  </r>
  <r>
    <s v="June 2010"/>
    <n v="60"/>
    <x v="1"/>
    <x v="21"/>
    <x v="0"/>
    <x v="0"/>
    <x v="2"/>
    <x v="0"/>
    <x v="0"/>
    <x v="0"/>
    <x v="0"/>
    <x v="0"/>
    <x v="3"/>
    <x v="2"/>
    <x v="13"/>
    <x v="0"/>
    <x v="0"/>
    <x v="2"/>
    <x v="0"/>
    <x v="0"/>
    <x v="0"/>
    <x v="0"/>
  </r>
  <r>
    <s v="June 2010"/>
    <n v="60"/>
    <x v="1"/>
    <x v="22"/>
    <x v="0"/>
    <x v="0"/>
    <x v="1"/>
    <x v="0"/>
    <x v="0"/>
    <x v="0"/>
    <x v="0"/>
    <x v="0"/>
    <x v="3"/>
    <x v="2"/>
    <x v="13"/>
    <x v="0"/>
    <x v="1"/>
    <x v="3"/>
    <x v="0"/>
    <x v="0"/>
    <x v="0"/>
    <x v="0"/>
  </r>
  <r>
    <s v="June 2010"/>
    <n v="60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</r>
  <r>
    <s v="June 2010"/>
    <n v="60"/>
    <x v="2"/>
    <x v="1"/>
    <x v="0"/>
    <x v="0"/>
    <x v="4"/>
    <x v="0"/>
    <x v="0"/>
    <x v="0"/>
    <x v="0"/>
    <x v="1"/>
    <x v="4"/>
    <x v="3"/>
    <x v="2"/>
    <x v="8"/>
    <x v="11"/>
    <x v="4"/>
    <x v="0"/>
    <x v="2"/>
    <x v="2"/>
    <x v="0"/>
  </r>
  <r>
    <s v="June 2010"/>
    <n v="60"/>
    <x v="2"/>
    <x v="2"/>
    <x v="0"/>
    <x v="0"/>
    <x v="0"/>
    <x v="0"/>
    <x v="0"/>
    <x v="0"/>
    <x v="0"/>
    <x v="1"/>
    <x v="4"/>
    <x v="3"/>
    <x v="2"/>
    <x v="6"/>
    <x v="22"/>
    <x v="4"/>
    <x v="1"/>
    <x v="2"/>
    <x v="2"/>
    <x v="0"/>
  </r>
  <r>
    <s v="June 2010"/>
    <n v="60"/>
    <x v="2"/>
    <x v="3"/>
    <x v="0"/>
    <x v="0"/>
    <x v="4"/>
    <x v="0"/>
    <x v="0"/>
    <x v="0"/>
    <x v="0"/>
    <x v="1"/>
    <x v="4"/>
    <x v="3"/>
    <x v="2"/>
    <x v="8"/>
    <x v="5"/>
    <x v="4"/>
    <x v="3"/>
    <x v="2"/>
    <x v="2"/>
    <x v="0"/>
  </r>
  <r>
    <s v="June 2010"/>
    <n v="60"/>
    <x v="2"/>
    <x v="4"/>
    <x v="0"/>
    <x v="0"/>
    <x v="3"/>
    <x v="0"/>
    <x v="0"/>
    <x v="0"/>
    <x v="0"/>
    <x v="1"/>
    <x v="4"/>
    <x v="3"/>
    <x v="2"/>
    <x v="4"/>
    <x v="8"/>
    <x v="4"/>
    <x v="2"/>
    <x v="2"/>
    <x v="2"/>
    <x v="0"/>
  </r>
  <r>
    <s v="June 2010"/>
    <n v="60"/>
    <x v="2"/>
    <x v="5"/>
    <x v="0"/>
    <x v="0"/>
    <x v="3"/>
    <x v="0"/>
    <x v="0"/>
    <x v="0"/>
    <x v="0"/>
    <x v="1"/>
    <x v="4"/>
    <x v="3"/>
    <x v="2"/>
    <x v="5"/>
    <x v="9"/>
    <x v="4"/>
    <x v="0"/>
    <x v="2"/>
    <x v="2"/>
    <x v="0"/>
  </r>
  <r>
    <s v="June 2010"/>
    <n v="60"/>
    <x v="2"/>
    <x v="6"/>
    <x v="0"/>
    <x v="0"/>
    <x v="1"/>
    <x v="0"/>
    <x v="0"/>
    <x v="0"/>
    <x v="0"/>
    <x v="1"/>
    <x v="4"/>
    <x v="3"/>
    <x v="2"/>
    <x v="4"/>
    <x v="8"/>
    <x v="4"/>
    <x v="1"/>
    <x v="2"/>
    <x v="2"/>
    <x v="0"/>
  </r>
  <r>
    <s v="June 2010"/>
    <n v="60"/>
    <x v="2"/>
    <x v="7"/>
    <x v="0"/>
    <x v="0"/>
    <x v="1"/>
    <x v="0"/>
    <x v="0"/>
    <x v="0"/>
    <x v="0"/>
    <x v="1"/>
    <x v="4"/>
    <x v="3"/>
    <x v="2"/>
    <x v="7"/>
    <x v="4"/>
    <x v="4"/>
    <x v="1"/>
    <x v="2"/>
    <x v="2"/>
    <x v="0"/>
  </r>
  <r>
    <s v="June 2010"/>
    <n v="60"/>
    <x v="2"/>
    <x v="8"/>
    <x v="0"/>
    <x v="0"/>
    <x v="1"/>
    <x v="0"/>
    <x v="0"/>
    <x v="0"/>
    <x v="0"/>
    <x v="1"/>
    <x v="4"/>
    <x v="3"/>
    <x v="2"/>
    <x v="10"/>
    <x v="13"/>
    <x v="4"/>
    <x v="1"/>
    <x v="2"/>
    <x v="2"/>
    <x v="0"/>
  </r>
  <r>
    <s v="June 2010"/>
    <n v="60"/>
    <x v="2"/>
    <x v="9"/>
    <x v="0"/>
    <x v="0"/>
    <x v="1"/>
    <x v="0"/>
    <x v="0"/>
    <x v="0"/>
    <x v="0"/>
    <x v="1"/>
    <x v="4"/>
    <x v="3"/>
    <x v="2"/>
    <x v="6"/>
    <x v="4"/>
    <x v="4"/>
    <x v="1"/>
    <x v="2"/>
    <x v="2"/>
    <x v="0"/>
  </r>
  <r>
    <s v="June 2010"/>
    <n v="60"/>
    <x v="2"/>
    <x v="10"/>
    <x v="0"/>
    <x v="0"/>
    <x v="3"/>
    <x v="0"/>
    <x v="0"/>
    <x v="0"/>
    <x v="0"/>
    <x v="1"/>
    <x v="4"/>
    <x v="3"/>
    <x v="2"/>
    <x v="9"/>
    <x v="14"/>
    <x v="4"/>
    <x v="3"/>
    <x v="2"/>
    <x v="2"/>
    <x v="0"/>
  </r>
  <r>
    <s v="June 2010"/>
    <n v="60"/>
    <x v="2"/>
    <x v="11"/>
    <x v="0"/>
    <x v="0"/>
    <x v="2"/>
    <x v="0"/>
    <x v="0"/>
    <x v="0"/>
    <x v="0"/>
    <x v="1"/>
    <x v="4"/>
    <x v="3"/>
    <x v="2"/>
    <x v="6"/>
    <x v="4"/>
    <x v="4"/>
    <x v="1"/>
    <x v="2"/>
    <x v="2"/>
    <x v="0"/>
  </r>
  <r>
    <s v="June 2010"/>
    <n v="60"/>
    <x v="2"/>
    <x v="12"/>
    <x v="0"/>
    <x v="0"/>
    <x v="3"/>
    <x v="0"/>
    <x v="0"/>
    <x v="0"/>
    <x v="0"/>
    <x v="1"/>
    <x v="4"/>
    <x v="3"/>
    <x v="2"/>
    <x v="8"/>
    <x v="5"/>
    <x v="4"/>
    <x v="3"/>
    <x v="2"/>
    <x v="2"/>
    <x v="0"/>
  </r>
  <r>
    <s v="June 2010"/>
    <n v="60"/>
    <x v="2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June 2010"/>
    <n v="60"/>
    <x v="2"/>
    <x v="14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June 2010"/>
    <n v="60"/>
    <x v="2"/>
    <x v="15"/>
    <x v="0"/>
    <x v="0"/>
    <x v="2"/>
    <x v="0"/>
    <x v="0"/>
    <x v="0"/>
    <x v="0"/>
    <x v="1"/>
    <x v="4"/>
    <x v="3"/>
    <x v="2"/>
    <x v="7"/>
    <x v="4"/>
    <x v="4"/>
    <x v="0"/>
    <x v="2"/>
    <x v="2"/>
    <x v="0"/>
  </r>
  <r>
    <s v="June 2010"/>
    <n v="60"/>
    <x v="2"/>
    <x v="16"/>
    <x v="0"/>
    <x v="0"/>
    <x v="3"/>
    <x v="0"/>
    <x v="0"/>
    <x v="0"/>
    <x v="0"/>
    <x v="1"/>
    <x v="4"/>
    <x v="3"/>
    <x v="2"/>
    <x v="6"/>
    <x v="4"/>
    <x v="4"/>
    <x v="1"/>
    <x v="2"/>
    <x v="2"/>
    <x v="0"/>
  </r>
  <r>
    <s v="June 2010"/>
    <n v="60"/>
    <x v="2"/>
    <x v="17"/>
    <x v="0"/>
    <x v="0"/>
    <x v="1"/>
    <x v="0"/>
    <x v="0"/>
    <x v="0"/>
    <x v="0"/>
    <x v="1"/>
    <x v="4"/>
    <x v="3"/>
    <x v="2"/>
    <x v="10"/>
    <x v="7"/>
    <x v="4"/>
    <x v="1"/>
    <x v="2"/>
    <x v="2"/>
    <x v="0"/>
  </r>
  <r>
    <s v="June 2010"/>
    <n v="60"/>
    <x v="2"/>
    <x v="18"/>
    <x v="0"/>
    <x v="0"/>
    <x v="3"/>
    <x v="0"/>
    <x v="0"/>
    <x v="0"/>
    <x v="0"/>
    <x v="1"/>
    <x v="4"/>
    <x v="3"/>
    <x v="2"/>
    <x v="7"/>
    <x v="4"/>
    <x v="4"/>
    <x v="3"/>
    <x v="2"/>
    <x v="2"/>
    <x v="0"/>
  </r>
  <r>
    <s v="June 2010"/>
    <n v="60"/>
    <x v="2"/>
    <x v="19"/>
    <x v="0"/>
    <x v="0"/>
    <x v="0"/>
    <x v="0"/>
    <x v="0"/>
    <x v="0"/>
    <x v="0"/>
    <x v="1"/>
    <x v="4"/>
    <x v="3"/>
    <x v="2"/>
    <x v="8"/>
    <x v="11"/>
    <x v="4"/>
    <x v="1"/>
    <x v="2"/>
    <x v="2"/>
    <x v="0"/>
  </r>
  <r>
    <s v="June 2010"/>
    <n v="60"/>
    <x v="2"/>
    <x v="20"/>
    <x v="0"/>
    <x v="0"/>
    <x v="2"/>
    <x v="0"/>
    <x v="0"/>
    <x v="0"/>
    <x v="0"/>
    <x v="1"/>
    <x v="4"/>
    <x v="3"/>
    <x v="2"/>
    <x v="8"/>
    <x v="11"/>
    <x v="4"/>
    <x v="3"/>
    <x v="2"/>
    <x v="2"/>
    <x v="0"/>
  </r>
  <r>
    <s v="June 2010"/>
    <n v="60"/>
    <x v="2"/>
    <x v="21"/>
    <x v="0"/>
    <x v="0"/>
    <x v="0"/>
    <x v="0"/>
    <x v="0"/>
    <x v="0"/>
    <x v="0"/>
    <x v="1"/>
    <x v="4"/>
    <x v="3"/>
    <x v="2"/>
    <x v="9"/>
    <x v="14"/>
    <x v="4"/>
    <x v="3"/>
    <x v="2"/>
    <x v="2"/>
    <x v="0"/>
  </r>
  <r>
    <s v="June 2010"/>
    <n v="60"/>
    <x v="2"/>
    <x v="22"/>
    <x v="0"/>
    <x v="0"/>
    <x v="1"/>
    <x v="0"/>
    <x v="0"/>
    <x v="0"/>
    <x v="0"/>
    <x v="1"/>
    <x v="4"/>
    <x v="3"/>
    <x v="2"/>
    <x v="5"/>
    <x v="3"/>
    <x v="4"/>
    <x v="1"/>
    <x v="2"/>
    <x v="2"/>
    <x v="0"/>
  </r>
  <r>
    <s v="June 2010"/>
    <n v="60"/>
    <x v="2"/>
    <x v="23"/>
    <x v="0"/>
    <x v="0"/>
    <x v="4"/>
    <x v="0"/>
    <x v="0"/>
    <x v="0"/>
    <x v="0"/>
    <x v="1"/>
    <x v="4"/>
    <x v="3"/>
    <x v="2"/>
    <x v="10"/>
    <x v="13"/>
    <x v="4"/>
    <x v="1"/>
    <x v="2"/>
    <x v="2"/>
    <x v="0"/>
  </r>
  <r>
    <s v="June 2010"/>
    <n v="60"/>
    <x v="2"/>
    <x v="24"/>
    <x v="0"/>
    <x v="0"/>
    <x v="1"/>
    <x v="0"/>
    <x v="0"/>
    <x v="0"/>
    <x v="0"/>
    <x v="1"/>
    <x v="4"/>
    <x v="3"/>
    <x v="2"/>
    <x v="4"/>
    <x v="10"/>
    <x v="4"/>
    <x v="0"/>
    <x v="2"/>
    <x v="2"/>
    <x v="0"/>
  </r>
  <r>
    <s v="June 2010"/>
    <n v="60"/>
    <x v="3"/>
    <x v="0"/>
    <x v="0"/>
    <x v="0"/>
    <x v="3"/>
    <x v="0"/>
    <x v="0"/>
    <x v="0"/>
    <x v="0"/>
    <x v="2"/>
    <x v="0"/>
    <x v="3"/>
    <x v="6"/>
    <x v="12"/>
    <x v="15"/>
    <x v="6"/>
    <x v="0"/>
    <x v="2"/>
    <x v="2"/>
    <x v="0"/>
  </r>
  <r>
    <s v="June 2010"/>
    <n v="60"/>
    <x v="3"/>
    <x v="1"/>
    <x v="0"/>
    <x v="0"/>
    <x v="1"/>
    <x v="0"/>
    <x v="0"/>
    <x v="0"/>
    <x v="0"/>
    <x v="2"/>
    <x v="0"/>
    <x v="3"/>
    <x v="6"/>
    <x v="14"/>
    <x v="17"/>
    <x v="6"/>
    <x v="0"/>
    <x v="2"/>
    <x v="2"/>
    <x v="0"/>
  </r>
  <r>
    <s v="June 2010"/>
    <n v="60"/>
    <x v="3"/>
    <x v="2"/>
    <x v="0"/>
    <x v="0"/>
    <x v="3"/>
    <x v="0"/>
    <x v="0"/>
    <x v="0"/>
    <x v="0"/>
    <x v="2"/>
    <x v="0"/>
    <x v="3"/>
    <x v="6"/>
    <x v="12"/>
    <x v="23"/>
    <x v="6"/>
    <x v="0"/>
    <x v="2"/>
    <x v="2"/>
    <x v="0"/>
  </r>
  <r>
    <s v="June 2010"/>
    <n v="60"/>
    <x v="3"/>
    <x v="3"/>
    <x v="0"/>
    <x v="0"/>
    <x v="4"/>
    <x v="0"/>
    <x v="0"/>
    <x v="0"/>
    <x v="0"/>
    <x v="2"/>
    <x v="0"/>
    <x v="3"/>
    <x v="6"/>
    <x v="12"/>
    <x v="21"/>
    <x v="6"/>
    <x v="0"/>
    <x v="2"/>
    <x v="2"/>
    <x v="0"/>
  </r>
  <r>
    <s v="June 2010"/>
    <n v="60"/>
    <x v="3"/>
    <x v="4"/>
    <x v="0"/>
    <x v="0"/>
    <x v="3"/>
    <x v="0"/>
    <x v="0"/>
    <x v="0"/>
    <x v="0"/>
    <x v="2"/>
    <x v="0"/>
    <x v="3"/>
    <x v="6"/>
    <x v="13"/>
    <x v="16"/>
    <x v="6"/>
    <x v="0"/>
    <x v="2"/>
    <x v="2"/>
    <x v="0"/>
  </r>
  <r>
    <s v="June 2010"/>
    <n v="60"/>
    <x v="3"/>
    <x v="5"/>
    <x v="0"/>
    <x v="0"/>
    <x v="2"/>
    <x v="0"/>
    <x v="0"/>
    <x v="0"/>
    <x v="0"/>
    <x v="2"/>
    <x v="0"/>
    <x v="3"/>
    <x v="6"/>
    <x v="13"/>
    <x v="21"/>
    <x v="6"/>
    <x v="0"/>
    <x v="2"/>
    <x v="2"/>
    <x v="0"/>
  </r>
  <r>
    <s v="June 2010"/>
    <n v="60"/>
    <x v="3"/>
    <x v="6"/>
    <x v="0"/>
    <x v="0"/>
    <x v="0"/>
    <x v="0"/>
    <x v="0"/>
    <x v="0"/>
    <x v="0"/>
    <x v="2"/>
    <x v="0"/>
    <x v="3"/>
    <x v="6"/>
    <x v="13"/>
    <x v="16"/>
    <x v="6"/>
    <x v="0"/>
    <x v="2"/>
    <x v="2"/>
    <x v="0"/>
  </r>
  <r>
    <s v="June 2010"/>
    <n v="60"/>
    <x v="3"/>
    <x v="7"/>
    <x v="0"/>
    <x v="0"/>
    <x v="1"/>
    <x v="0"/>
    <x v="0"/>
    <x v="0"/>
    <x v="0"/>
    <x v="2"/>
    <x v="1"/>
    <x v="3"/>
    <x v="4"/>
    <x v="12"/>
    <x v="17"/>
    <x v="7"/>
    <x v="0"/>
    <x v="2"/>
    <x v="2"/>
    <x v="0"/>
  </r>
  <r>
    <s v="June 2010"/>
    <n v="60"/>
    <x v="3"/>
    <x v="8"/>
    <x v="0"/>
    <x v="0"/>
    <x v="0"/>
    <x v="0"/>
    <x v="0"/>
    <x v="0"/>
    <x v="0"/>
    <x v="2"/>
    <x v="1"/>
    <x v="3"/>
    <x v="4"/>
    <x v="12"/>
    <x v="19"/>
    <x v="7"/>
    <x v="0"/>
    <x v="2"/>
    <x v="2"/>
    <x v="0"/>
  </r>
  <r>
    <s v="June 2010"/>
    <n v="60"/>
    <x v="3"/>
    <x v="9"/>
    <x v="0"/>
    <x v="0"/>
    <x v="3"/>
    <x v="0"/>
    <x v="0"/>
    <x v="0"/>
    <x v="0"/>
    <x v="2"/>
    <x v="1"/>
    <x v="3"/>
    <x v="4"/>
    <x v="12"/>
    <x v="21"/>
    <x v="7"/>
    <x v="0"/>
    <x v="2"/>
    <x v="2"/>
    <x v="0"/>
  </r>
  <r>
    <s v="June 2010"/>
    <n v="60"/>
    <x v="3"/>
    <x v="10"/>
    <x v="0"/>
    <x v="0"/>
    <x v="3"/>
    <x v="0"/>
    <x v="0"/>
    <x v="0"/>
    <x v="0"/>
    <x v="2"/>
    <x v="1"/>
    <x v="3"/>
    <x v="4"/>
    <x v="12"/>
    <x v="21"/>
    <x v="7"/>
    <x v="0"/>
    <x v="2"/>
    <x v="2"/>
    <x v="0"/>
  </r>
  <r>
    <s v="June 2010"/>
    <n v="60"/>
    <x v="3"/>
    <x v="11"/>
    <x v="0"/>
    <x v="0"/>
    <x v="1"/>
    <x v="0"/>
    <x v="0"/>
    <x v="0"/>
    <x v="0"/>
    <x v="2"/>
    <x v="1"/>
    <x v="3"/>
    <x v="4"/>
    <x v="12"/>
    <x v="19"/>
    <x v="7"/>
    <x v="0"/>
    <x v="2"/>
    <x v="2"/>
    <x v="0"/>
  </r>
  <r>
    <s v="June 2010"/>
    <n v="60"/>
    <x v="3"/>
    <x v="12"/>
    <x v="0"/>
    <x v="0"/>
    <x v="1"/>
    <x v="0"/>
    <x v="0"/>
    <x v="0"/>
    <x v="0"/>
    <x v="2"/>
    <x v="2"/>
    <x v="3"/>
    <x v="3"/>
    <x v="12"/>
    <x v="15"/>
    <x v="6"/>
    <x v="0"/>
    <x v="2"/>
    <x v="2"/>
    <x v="0"/>
  </r>
  <r>
    <s v="June 2010"/>
    <n v="60"/>
    <x v="3"/>
    <x v="13"/>
    <x v="0"/>
    <x v="0"/>
    <x v="2"/>
    <x v="0"/>
    <x v="0"/>
    <x v="0"/>
    <x v="0"/>
    <x v="2"/>
    <x v="2"/>
    <x v="3"/>
    <x v="3"/>
    <x v="13"/>
    <x v="21"/>
    <x v="6"/>
    <x v="0"/>
    <x v="2"/>
    <x v="2"/>
    <x v="0"/>
  </r>
  <r>
    <s v="June 2010"/>
    <n v="60"/>
    <x v="3"/>
    <x v="14"/>
    <x v="0"/>
    <x v="0"/>
    <x v="0"/>
    <x v="0"/>
    <x v="0"/>
    <x v="0"/>
    <x v="0"/>
    <x v="2"/>
    <x v="2"/>
    <x v="3"/>
    <x v="3"/>
    <x v="13"/>
    <x v="20"/>
    <x v="6"/>
    <x v="0"/>
    <x v="2"/>
    <x v="2"/>
    <x v="0"/>
  </r>
  <r>
    <s v="June 2010"/>
    <n v="60"/>
    <x v="3"/>
    <x v="15"/>
    <x v="0"/>
    <x v="0"/>
    <x v="3"/>
    <x v="0"/>
    <x v="0"/>
    <x v="0"/>
    <x v="0"/>
    <x v="2"/>
    <x v="2"/>
    <x v="3"/>
    <x v="3"/>
    <x v="13"/>
    <x v="21"/>
    <x v="6"/>
    <x v="0"/>
    <x v="2"/>
    <x v="2"/>
    <x v="0"/>
  </r>
  <r>
    <s v="June 2010"/>
    <n v="60"/>
    <x v="3"/>
    <x v="16"/>
    <x v="0"/>
    <x v="0"/>
    <x v="3"/>
    <x v="0"/>
    <x v="0"/>
    <x v="0"/>
    <x v="0"/>
    <x v="2"/>
    <x v="2"/>
    <x v="3"/>
    <x v="3"/>
    <x v="13"/>
    <x v="23"/>
    <x v="6"/>
    <x v="0"/>
    <x v="2"/>
    <x v="2"/>
    <x v="0"/>
  </r>
  <r>
    <s v="June 2010"/>
    <n v="60"/>
    <x v="3"/>
    <x v="17"/>
    <x v="0"/>
    <x v="0"/>
    <x v="1"/>
    <x v="0"/>
    <x v="0"/>
    <x v="0"/>
    <x v="0"/>
    <x v="2"/>
    <x v="2"/>
    <x v="3"/>
    <x v="3"/>
    <x v="12"/>
    <x v="23"/>
    <x v="6"/>
    <x v="0"/>
    <x v="2"/>
    <x v="2"/>
    <x v="0"/>
  </r>
  <r>
    <s v="June 2010"/>
    <n v="60"/>
    <x v="3"/>
    <x v="18"/>
    <x v="0"/>
    <x v="0"/>
    <x v="1"/>
    <x v="0"/>
    <x v="0"/>
    <x v="0"/>
    <x v="0"/>
    <x v="2"/>
    <x v="2"/>
    <x v="3"/>
    <x v="3"/>
    <x v="13"/>
    <x v="21"/>
    <x v="6"/>
    <x v="0"/>
    <x v="2"/>
    <x v="2"/>
    <x v="0"/>
  </r>
  <r>
    <s v="June 2010"/>
    <n v="60"/>
    <x v="3"/>
    <x v="19"/>
    <x v="0"/>
    <x v="0"/>
    <x v="4"/>
    <x v="0"/>
    <x v="0"/>
    <x v="0"/>
    <x v="0"/>
    <x v="2"/>
    <x v="2"/>
    <x v="3"/>
    <x v="3"/>
    <x v="13"/>
    <x v="21"/>
    <x v="6"/>
    <x v="0"/>
    <x v="2"/>
    <x v="2"/>
    <x v="0"/>
  </r>
  <r>
    <s v="June 2010"/>
    <n v="60"/>
    <x v="3"/>
    <x v="20"/>
    <x v="0"/>
    <x v="0"/>
    <x v="4"/>
    <x v="0"/>
    <x v="0"/>
    <x v="0"/>
    <x v="0"/>
    <x v="2"/>
    <x v="3"/>
    <x v="3"/>
    <x v="5"/>
    <x v="13"/>
    <x v="16"/>
    <x v="6"/>
    <x v="0"/>
    <x v="2"/>
    <x v="2"/>
    <x v="0"/>
  </r>
  <r>
    <s v="June 2010"/>
    <n v="60"/>
    <x v="3"/>
    <x v="21"/>
    <x v="0"/>
    <x v="0"/>
    <x v="0"/>
    <x v="0"/>
    <x v="0"/>
    <x v="0"/>
    <x v="0"/>
    <x v="2"/>
    <x v="3"/>
    <x v="3"/>
    <x v="5"/>
    <x v="14"/>
    <x v="17"/>
    <x v="6"/>
    <x v="0"/>
    <x v="2"/>
    <x v="2"/>
    <x v="0"/>
  </r>
  <r>
    <s v="June 2010"/>
    <n v="60"/>
    <x v="3"/>
    <x v="22"/>
    <x v="0"/>
    <x v="0"/>
    <x v="2"/>
    <x v="0"/>
    <x v="0"/>
    <x v="0"/>
    <x v="0"/>
    <x v="2"/>
    <x v="3"/>
    <x v="3"/>
    <x v="5"/>
    <x v="12"/>
    <x v="15"/>
    <x v="6"/>
    <x v="0"/>
    <x v="2"/>
    <x v="2"/>
    <x v="0"/>
  </r>
  <r>
    <s v="June 2010"/>
    <n v="60"/>
    <x v="3"/>
    <x v="23"/>
    <x v="0"/>
    <x v="0"/>
    <x v="1"/>
    <x v="0"/>
    <x v="0"/>
    <x v="0"/>
    <x v="0"/>
    <x v="2"/>
    <x v="3"/>
    <x v="3"/>
    <x v="5"/>
    <x v="14"/>
    <x v="17"/>
    <x v="6"/>
    <x v="0"/>
    <x v="2"/>
    <x v="2"/>
    <x v="0"/>
  </r>
  <r>
    <s v="June 2010"/>
    <n v="60"/>
    <x v="3"/>
    <x v="24"/>
    <x v="0"/>
    <x v="0"/>
    <x v="4"/>
    <x v="0"/>
    <x v="0"/>
    <x v="0"/>
    <x v="0"/>
    <x v="2"/>
    <x v="3"/>
    <x v="3"/>
    <x v="5"/>
    <x v="13"/>
    <x v="21"/>
    <x v="6"/>
    <x v="0"/>
    <x v="2"/>
    <x v="2"/>
    <x v="0"/>
  </r>
  <r>
    <s v="June 2010"/>
    <n v="60"/>
    <x v="3"/>
    <x v="25"/>
    <x v="0"/>
    <x v="0"/>
    <x v="3"/>
    <x v="0"/>
    <x v="0"/>
    <x v="0"/>
    <x v="0"/>
    <x v="2"/>
    <x v="3"/>
    <x v="3"/>
    <x v="5"/>
    <x v="14"/>
    <x v="17"/>
    <x v="6"/>
    <x v="0"/>
    <x v="2"/>
    <x v="2"/>
    <x v="0"/>
  </r>
  <r>
    <s v="June 2010"/>
    <n v="60"/>
    <x v="3"/>
    <x v="26"/>
    <x v="0"/>
    <x v="0"/>
    <x v="4"/>
    <x v="0"/>
    <x v="0"/>
    <x v="0"/>
    <x v="0"/>
    <x v="2"/>
    <x v="3"/>
    <x v="3"/>
    <x v="5"/>
    <x v="12"/>
    <x v="16"/>
    <x v="6"/>
    <x v="0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October 2010"/>
    <n v="61"/>
    <x v="0"/>
    <x v="0"/>
    <x v="0"/>
    <x v="0"/>
    <x v="3"/>
    <x v="0"/>
    <x v="0"/>
    <x v="0"/>
    <x v="0"/>
    <x v="2"/>
    <x v="0"/>
    <x v="3"/>
    <x v="5"/>
    <x v="13"/>
    <x v="20"/>
    <x v="6"/>
    <x v="0"/>
    <x v="2"/>
    <x v="2"/>
    <x v="0"/>
  </r>
  <r>
    <s v="October 2010"/>
    <n v="61"/>
    <x v="0"/>
    <x v="1"/>
    <x v="0"/>
    <x v="0"/>
    <x v="4"/>
    <x v="0"/>
    <x v="0"/>
    <x v="0"/>
    <x v="0"/>
    <x v="2"/>
    <x v="0"/>
    <x v="3"/>
    <x v="5"/>
    <x v="12"/>
    <x v="20"/>
    <x v="6"/>
    <x v="0"/>
    <x v="2"/>
    <x v="2"/>
    <x v="0"/>
  </r>
  <r>
    <s v="October 2010"/>
    <n v="61"/>
    <x v="0"/>
    <x v="2"/>
    <x v="0"/>
    <x v="0"/>
    <x v="4"/>
    <x v="0"/>
    <x v="0"/>
    <x v="0"/>
    <x v="0"/>
    <x v="2"/>
    <x v="0"/>
    <x v="3"/>
    <x v="5"/>
    <x v="12"/>
    <x v="18"/>
    <x v="6"/>
    <x v="0"/>
    <x v="2"/>
    <x v="2"/>
    <x v="0"/>
  </r>
  <r>
    <s v="October 2010"/>
    <n v="61"/>
    <x v="0"/>
    <x v="3"/>
    <x v="0"/>
    <x v="0"/>
    <x v="3"/>
    <x v="0"/>
    <x v="0"/>
    <x v="0"/>
    <x v="0"/>
    <x v="2"/>
    <x v="0"/>
    <x v="3"/>
    <x v="5"/>
    <x v="14"/>
    <x v="17"/>
    <x v="6"/>
    <x v="0"/>
    <x v="2"/>
    <x v="2"/>
    <x v="0"/>
  </r>
  <r>
    <s v="October 2010"/>
    <n v="61"/>
    <x v="0"/>
    <x v="4"/>
    <x v="0"/>
    <x v="0"/>
    <x v="2"/>
    <x v="0"/>
    <x v="0"/>
    <x v="0"/>
    <x v="0"/>
    <x v="2"/>
    <x v="0"/>
    <x v="3"/>
    <x v="5"/>
    <x v="12"/>
    <x v="18"/>
    <x v="6"/>
    <x v="0"/>
    <x v="2"/>
    <x v="2"/>
    <x v="0"/>
  </r>
  <r>
    <s v="October 2010"/>
    <n v="61"/>
    <x v="0"/>
    <x v="5"/>
    <x v="0"/>
    <x v="0"/>
    <x v="0"/>
    <x v="0"/>
    <x v="0"/>
    <x v="0"/>
    <x v="0"/>
    <x v="2"/>
    <x v="0"/>
    <x v="3"/>
    <x v="5"/>
    <x v="13"/>
    <x v="16"/>
    <x v="6"/>
    <x v="0"/>
    <x v="2"/>
    <x v="2"/>
    <x v="0"/>
  </r>
  <r>
    <s v="October 2010"/>
    <n v="61"/>
    <x v="0"/>
    <x v="6"/>
    <x v="0"/>
    <x v="0"/>
    <x v="1"/>
    <x v="0"/>
    <x v="0"/>
    <x v="0"/>
    <x v="0"/>
    <x v="2"/>
    <x v="1"/>
    <x v="3"/>
    <x v="3"/>
    <x v="12"/>
    <x v="15"/>
    <x v="6"/>
    <x v="0"/>
    <x v="2"/>
    <x v="2"/>
    <x v="0"/>
  </r>
  <r>
    <s v="October 2010"/>
    <n v="61"/>
    <x v="0"/>
    <x v="7"/>
    <x v="0"/>
    <x v="0"/>
    <x v="0"/>
    <x v="0"/>
    <x v="0"/>
    <x v="0"/>
    <x v="0"/>
    <x v="2"/>
    <x v="1"/>
    <x v="3"/>
    <x v="3"/>
    <x v="13"/>
    <x v="23"/>
    <x v="6"/>
    <x v="0"/>
    <x v="2"/>
    <x v="2"/>
    <x v="0"/>
  </r>
  <r>
    <s v="October 2010"/>
    <n v="61"/>
    <x v="0"/>
    <x v="8"/>
    <x v="0"/>
    <x v="0"/>
    <x v="2"/>
    <x v="0"/>
    <x v="0"/>
    <x v="0"/>
    <x v="0"/>
    <x v="2"/>
    <x v="1"/>
    <x v="3"/>
    <x v="3"/>
    <x v="13"/>
    <x v="20"/>
    <x v="6"/>
    <x v="0"/>
    <x v="2"/>
    <x v="2"/>
    <x v="0"/>
  </r>
  <r>
    <s v="October 2010"/>
    <n v="61"/>
    <x v="0"/>
    <x v="9"/>
    <x v="0"/>
    <x v="0"/>
    <x v="1"/>
    <x v="0"/>
    <x v="0"/>
    <x v="0"/>
    <x v="0"/>
    <x v="2"/>
    <x v="1"/>
    <x v="3"/>
    <x v="3"/>
    <x v="13"/>
    <x v="16"/>
    <x v="6"/>
    <x v="0"/>
    <x v="2"/>
    <x v="2"/>
    <x v="0"/>
  </r>
  <r>
    <s v="October 2010"/>
    <n v="61"/>
    <x v="0"/>
    <x v="10"/>
    <x v="0"/>
    <x v="0"/>
    <x v="4"/>
    <x v="0"/>
    <x v="0"/>
    <x v="0"/>
    <x v="0"/>
    <x v="2"/>
    <x v="1"/>
    <x v="3"/>
    <x v="3"/>
    <x v="13"/>
    <x v="23"/>
    <x v="6"/>
    <x v="0"/>
    <x v="2"/>
    <x v="2"/>
    <x v="0"/>
  </r>
  <r>
    <s v="October 2010"/>
    <n v="61"/>
    <x v="0"/>
    <x v="11"/>
    <x v="0"/>
    <x v="0"/>
    <x v="2"/>
    <x v="0"/>
    <x v="0"/>
    <x v="0"/>
    <x v="0"/>
    <x v="2"/>
    <x v="1"/>
    <x v="3"/>
    <x v="3"/>
    <x v="13"/>
    <x v="19"/>
    <x v="6"/>
    <x v="0"/>
    <x v="2"/>
    <x v="2"/>
    <x v="0"/>
  </r>
  <r>
    <s v="October 2010"/>
    <n v="61"/>
    <x v="0"/>
    <x v="12"/>
    <x v="0"/>
    <x v="0"/>
    <x v="4"/>
    <x v="0"/>
    <x v="0"/>
    <x v="0"/>
    <x v="0"/>
    <x v="2"/>
    <x v="1"/>
    <x v="3"/>
    <x v="3"/>
    <x v="13"/>
    <x v="16"/>
    <x v="6"/>
    <x v="0"/>
    <x v="2"/>
    <x v="2"/>
    <x v="0"/>
  </r>
  <r>
    <s v="October 2010"/>
    <n v="61"/>
    <x v="0"/>
    <x v="13"/>
    <x v="0"/>
    <x v="0"/>
    <x v="4"/>
    <x v="0"/>
    <x v="0"/>
    <x v="0"/>
    <x v="0"/>
    <x v="2"/>
    <x v="2"/>
    <x v="3"/>
    <x v="4"/>
    <x v="12"/>
    <x v="15"/>
    <x v="7"/>
    <x v="0"/>
    <x v="2"/>
    <x v="2"/>
    <x v="0"/>
  </r>
  <r>
    <s v="October 2010"/>
    <n v="61"/>
    <x v="0"/>
    <x v="14"/>
    <x v="0"/>
    <x v="0"/>
    <x v="0"/>
    <x v="0"/>
    <x v="0"/>
    <x v="0"/>
    <x v="0"/>
    <x v="2"/>
    <x v="2"/>
    <x v="3"/>
    <x v="4"/>
    <x v="13"/>
    <x v="20"/>
    <x v="7"/>
    <x v="0"/>
    <x v="2"/>
    <x v="2"/>
    <x v="0"/>
  </r>
  <r>
    <s v="October 2010"/>
    <n v="61"/>
    <x v="0"/>
    <x v="15"/>
    <x v="0"/>
    <x v="0"/>
    <x v="3"/>
    <x v="0"/>
    <x v="0"/>
    <x v="0"/>
    <x v="0"/>
    <x v="2"/>
    <x v="2"/>
    <x v="3"/>
    <x v="4"/>
    <x v="12"/>
    <x v="24"/>
    <x v="7"/>
    <x v="0"/>
    <x v="2"/>
    <x v="2"/>
    <x v="0"/>
  </r>
  <r>
    <s v="October 2010"/>
    <n v="61"/>
    <x v="0"/>
    <x v="16"/>
    <x v="0"/>
    <x v="0"/>
    <x v="3"/>
    <x v="0"/>
    <x v="0"/>
    <x v="0"/>
    <x v="0"/>
    <x v="2"/>
    <x v="2"/>
    <x v="3"/>
    <x v="4"/>
    <x v="12"/>
    <x v="23"/>
    <x v="7"/>
    <x v="0"/>
    <x v="2"/>
    <x v="2"/>
    <x v="0"/>
  </r>
  <r>
    <s v="October 2010"/>
    <n v="61"/>
    <x v="0"/>
    <x v="17"/>
    <x v="0"/>
    <x v="0"/>
    <x v="1"/>
    <x v="0"/>
    <x v="0"/>
    <x v="0"/>
    <x v="0"/>
    <x v="2"/>
    <x v="2"/>
    <x v="3"/>
    <x v="4"/>
    <x v="12"/>
    <x v="18"/>
    <x v="7"/>
    <x v="0"/>
    <x v="2"/>
    <x v="2"/>
    <x v="0"/>
  </r>
  <r>
    <s v="October 2010"/>
    <n v="61"/>
    <x v="0"/>
    <x v="18"/>
    <x v="0"/>
    <x v="0"/>
    <x v="4"/>
    <x v="0"/>
    <x v="0"/>
    <x v="0"/>
    <x v="0"/>
    <x v="2"/>
    <x v="2"/>
    <x v="3"/>
    <x v="4"/>
    <x v="12"/>
    <x v="18"/>
    <x v="7"/>
    <x v="0"/>
    <x v="2"/>
    <x v="2"/>
    <x v="0"/>
  </r>
  <r>
    <s v="October 2010"/>
    <n v="61"/>
    <x v="0"/>
    <x v="19"/>
    <x v="0"/>
    <x v="0"/>
    <x v="3"/>
    <x v="0"/>
    <x v="0"/>
    <x v="0"/>
    <x v="0"/>
    <x v="2"/>
    <x v="3"/>
    <x v="3"/>
    <x v="6"/>
    <x v="12"/>
    <x v="15"/>
    <x v="6"/>
    <x v="0"/>
    <x v="2"/>
    <x v="2"/>
    <x v="0"/>
  </r>
  <r>
    <s v="October 2010"/>
    <n v="61"/>
    <x v="0"/>
    <x v="20"/>
    <x v="0"/>
    <x v="0"/>
    <x v="2"/>
    <x v="0"/>
    <x v="0"/>
    <x v="0"/>
    <x v="0"/>
    <x v="2"/>
    <x v="3"/>
    <x v="3"/>
    <x v="6"/>
    <x v="13"/>
    <x v="20"/>
    <x v="6"/>
    <x v="0"/>
    <x v="2"/>
    <x v="2"/>
    <x v="0"/>
  </r>
  <r>
    <s v="October 2010"/>
    <n v="61"/>
    <x v="0"/>
    <x v="21"/>
    <x v="0"/>
    <x v="0"/>
    <x v="0"/>
    <x v="0"/>
    <x v="0"/>
    <x v="0"/>
    <x v="0"/>
    <x v="2"/>
    <x v="3"/>
    <x v="3"/>
    <x v="6"/>
    <x v="13"/>
    <x v="21"/>
    <x v="6"/>
    <x v="0"/>
    <x v="2"/>
    <x v="2"/>
    <x v="0"/>
  </r>
  <r>
    <s v="October 2010"/>
    <n v="61"/>
    <x v="0"/>
    <x v="22"/>
    <x v="0"/>
    <x v="0"/>
    <x v="2"/>
    <x v="0"/>
    <x v="0"/>
    <x v="0"/>
    <x v="0"/>
    <x v="2"/>
    <x v="3"/>
    <x v="3"/>
    <x v="6"/>
    <x v="13"/>
    <x v="16"/>
    <x v="6"/>
    <x v="0"/>
    <x v="2"/>
    <x v="2"/>
    <x v="0"/>
  </r>
  <r>
    <s v="October 2010"/>
    <n v="61"/>
    <x v="0"/>
    <x v="23"/>
    <x v="0"/>
    <x v="0"/>
    <x v="2"/>
    <x v="0"/>
    <x v="0"/>
    <x v="0"/>
    <x v="0"/>
    <x v="2"/>
    <x v="3"/>
    <x v="3"/>
    <x v="6"/>
    <x v="14"/>
    <x v="17"/>
    <x v="6"/>
    <x v="0"/>
    <x v="2"/>
    <x v="2"/>
    <x v="0"/>
  </r>
  <r>
    <s v="October 2010"/>
    <n v="61"/>
    <x v="0"/>
    <x v="24"/>
    <x v="0"/>
    <x v="0"/>
    <x v="4"/>
    <x v="0"/>
    <x v="0"/>
    <x v="0"/>
    <x v="0"/>
    <x v="2"/>
    <x v="3"/>
    <x v="3"/>
    <x v="6"/>
    <x v="13"/>
    <x v="24"/>
    <x v="6"/>
    <x v="0"/>
    <x v="2"/>
    <x v="2"/>
    <x v="0"/>
  </r>
  <r>
    <s v="October 2010"/>
    <n v="61"/>
    <x v="0"/>
    <x v="25"/>
    <x v="0"/>
    <x v="0"/>
    <x v="0"/>
    <x v="0"/>
    <x v="0"/>
    <x v="0"/>
    <x v="0"/>
    <x v="2"/>
    <x v="3"/>
    <x v="3"/>
    <x v="6"/>
    <x v="12"/>
    <x v="20"/>
    <x v="6"/>
    <x v="0"/>
    <x v="2"/>
    <x v="2"/>
    <x v="0"/>
  </r>
  <r>
    <s v="October 2010"/>
    <n v="61"/>
    <x v="0"/>
    <x v="26"/>
    <x v="0"/>
    <x v="0"/>
    <x v="4"/>
    <x v="0"/>
    <x v="0"/>
    <x v="0"/>
    <x v="0"/>
    <x v="2"/>
    <x v="3"/>
    <x v="3"/>
    <x v="6"/>
    <x v="13"/>
    <x v="16"/>
    <x v="6"/>
    <x v="0"/>
    <x v="2"/>
    <x v="2"/>
    <x v="0"/>
  </r>
  <r>
    <s v="October 2010"/>
    <n v="61"/>
    <x v="1"/>
    <x v="0"/>
    <x v="0"/>
    <x v="0"/>
    <x v="3"/>
    <x v="0"/>
    <x v="0"/>
    <x v="0"/>
    <x v="0"/>
    <x v="1"/>
    <x v="4"/>
    <x v="3"/>
    <x v="2"/>
    <x v="7"/>
    <x v="22"/>
    <x v="4"/>
    <x v="0"/>
    <x v="2"/>
    <x v="2"/>
    <x v="0"/>
  </r>
  <r>
    <s v="October 2010"/>
    <n v="61"/>
    <x v="1"/>
    <x v="1"/>
    <x v="0"/>
    <x v="0"/>
    <x v="2"/>
    <x v="0"/>
    <x v="0"/>
    <x v="0"/>
    <x v="0"/>
    <x v="1"/>
    <x v="4"/>
    <x v="3"/>
    <x v="2"/>
    <x v="10"/>
    <x v="7"/>
    <x v="4"/>
    <x v="0"/>
    <x v="2"/>
    <x v="2"/>
    <x v="0"/>
  </r>
  <r>
    <s v="October 2010"/>
    <n v="61"/>
    <x v="1"/>
    <x v="2"/>
    <x v="0"/>
    <x v="0"/>
    <x v="1"/>
    <x v="0"/>
    <x v="0"/>
    <x v="0"/>
    <x v="0"/>
    <x v="1"/>
    <x v="4"/>
    <x v="3"/>
    <x v="2"/>
    <x v="6"/>
    <x v="22"/>
    <x v="4"/>
    <x v="1"/>
    <x v="2"/>
    <x v="2"/>
    <x v="0"/>
  </r>
  <r>
    <s v="October 2010"/>
    <n v="61"/>
    <x v="1"/>
    <x v="3"/>
    <x v="0"/>
    <x v="0"/>
    <x v="3"/>
    <x v="0"/>
    <x v="0"/>
    <x v="0"/>
    <x v="0"/>
    <x v="1"/>
    <x v="4"/>
    <x v="3"/>
    <x v="2"/>
    <x v="4"/>
    <x v="12"/>
    <x v="4"/>
    <x v="0"/>
    <x v="2"/>
    <x v="2"/>
    <x v="0"/>
  </r>
  <r>
    <s v="October 2010"/>
    <n v="61"/>
    <x v="1"/>
    <x v="4"/>
    <x v="0"/>
    <x v="0"/>
    <x v="0"/>
    <x v="0"/>
    <x v="0"/>
    <x v="0"/>
    <x v="0"/>
    <x v="1"/>
    <x v="4"/>
    <x v="3"/>
    <x v="2"/>
    <x v="10"/>
    <x v="13"/>
    <x v="4"/>
    <x v="1"/>
    <x v="2"/>
    <x v="2"/>
    <x v="0"/>
  </r>
  <r>
    <s v="October 2010"/>
    <n v="61"/>
    <x v="1"/>
    <x v="5"/>
    <x v="0"/>
    <x v="0"/>
    <x v="1"/>
    <x v="0"/>
    <x v="0"/>
    <x v="0"/>
    <x v="0"/>
    <x v="1"/>
    <x v="4"/>
    <x v="3"/>
    <x v="2"/>
    <x v="8"/>
    <x v="11"/>
    <x v="4"/>
    <x v="3"/>
    <x v="2"/>
    <x v="2"/>
    <x v="0"/>
  </r>
  <r>
    <s v="October 2010"/>
    <n v="61"/>
    <x v="1"/>
    <x v="6"/>
    <x v="0"/>
    <x v="0"/>
    <x v="3"/>
    <x v="0"/>
    <x v="0"/>
    <x v="0"/>
    <x v="0"/>
    <x v="1"/>
    <x v="4"/>
    <x v="3"/>
    <x v="2"/>
    <x v="4"/>
    <x v="10"/>
    <x v="4"/>
    <x v="0"/>
    <x v="2"/>
    <x v="2"/>
    <x v="0"/>
  </r>
  <r>
    <s v="October 2010"/>
    <n v="61"/>
    <x v="1"/>
    <x v="7"/>
    <x v="0"/>
    <x v="0"/>
    <x v="0"/>
    <x v="0"/>
    <x v="0"/>
    <x v="0"/>
    <x v="0"/>
    <x v="1"/>
    <x v="4"/>
    <x v="3"/>
    <x v="2"/>
    <x v="7"/>
    <x v="22"/>
    <x v="4"/>
    <x v="0"/>
    <x v="2"/>
    <x v="2"/>
    <x v="0"/>
  </r>
  <r>
    <s v="October 2010"/>
    <n v="61"/>
    <x v="1"/>
    <x v="8"/>
    <x v="0"/>
    <x v="0"/>
    <x v="2"/>
    <x v="0"/>
    <x v="0"/>
    <x v="0"/>
    <x v="0"/>
    <x v="1"/>
    <x v="4"/>
    <x v="3"/>
    <x v="2"/>
    <x v="4"/>
    <x v="2"/>
    <x v="4"/>
    <x v="0"/>
    <x v="2"/>
    <x v="2"/>
    <x v="0"/>
  </r>
  <r>
    <s v="October 2010"/>
    <n v="61"/>
    <x v="1"/>
    <x v="9"/>
    <x v="0"/>
    <x v="0"/>
    <x v="0"/>
    <x v="0"/>
    <x v="0"/>
    <x v="0"/>
    <x v="0"/>
    <x v="1"/>
    <x v="4"/>
    <x v="3"/>
    <x v="2"/>
    <x v="6"/>
    <x v="22"/>
    <x v="4"/>
    <x v="3"/>
    <x v="2"/>
    <x v="2"/>
    <x v="0"/>
  </r>
  <r>
    <s v="October 2010"/>
    <n v="61"/>
    <x v="1"/>
    <x v="10"/>
    <x v="0"/>
    <x v="0"/>
    <x v="0"/>
    <x v="0"/>
    <x v="0"/>
    <x v="0"/>
    <x v="0"/>
    <x v="1"/>
    <x v="4"/>
    <x v="3"/>
    <x v="2"/>
    <x v="8"/>
    <x v="5"/>
    <x v="4"/>
    <x v="3"/>
    <x v="2"/>
    <x v="2"/>
    <x v="0"/>
  </r>
  <r>
    <s v="October 2010"/>
    <n v="61"/>
    <x v="1"/>
    <x v="11"/>
    <x v="0"/>
    <x v="0"/>
    <x v="0"/>
    <x v="0"/>
    <x v="0"/>
    <x v="0"/>
    <x v="0"/>
    <x v="1"/>
    <x v="4"/>
    <x v="3"/>
    <x v="2"/>
    <x v="11"/>
    <x v="22"/>
    <x v="4"/>
    <x v="0"/>
    <x v="2"/>
    <x v="2"/>
    <x v="0"/>
  </r>
  <r>
    <s v="October 2010"/>
    <n v="61"/>
    <x v="1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October 2010"/>
    <n v="61"/>
    <x v="1"/>
    <x v="13"/>
    <x v="0"/>
    <x v="0"/>
    <x v="3"/>
    <x v="0"/>
    <x v="0"/>
    <x v="0"/>
    <x v="0"/>
    <x v="1"/>
    <x v="4"/>
    <x v="3"/>
    <x v="2"/>
    <x v="8"/>
    <x v="5"/>
    <x v="4"/>
    <x v="3"/>
    <x v="2"/>
    <x v="2"/>
    <x v="0"/>
  </r>
  <r>
    <s v="October 2010"/>
    <n v="61"/>
    <x v="1"/>
    <x v="14"/>
    <x v="0"/>
    <x v="0"/>
    <x v="4"/>
    <x v="0"/>
    <x v="0"/>
    <x v="0"/>
    <x v="0"/>
    <x v="1"/>
    <x v="4"/>
    <x v="3"/>
    <x v="2"/>
    <x v="6"/>
    <x v="22"/>
    <x v="4"/>
    <x v="0"/>
    <x v="2"/>
    <x v="2"/>
    <x v="0"/>
  </r>
  <r>
    <s v="October 2010"/>
    <n v="61"/>
    <x v="1"/>
    <x v="15"/>
    <x v="0"/>
    <x v="0"/>
    <x v="1"/>
    <x v="0"/>
    <x v="0"/>
    <x v="0"/>
    <x v="0"/>
    <x v="1"/>
    <x v="4"/>
    <x v="3"/>
    <x v="2"/>
    <x v="9"/>
    <x v="14"/>
    <x v="4"/>
    <x v="0"/>
    <x v="2"/>
    <x v="2"/>
    <x v="0"/>
  </r>
  <r>
    <s v="October 2010"/>
    <n v="61"/>
    <x v="1"/>
    <x v="16"/>
    <x v="0"/>
    <x v="0"/>
    <x v="0"/>
    <x v="0"/>
    <x v="0"/>
    <x v="0"/>
    <x v="0"/>
    <x v="1"/>
    <x v="4"/>
    <x v="3"/>
    <x v="2"/>
    <x v="4"/>
    <x v="8"/>
    <x v="4"/>
    <x v="0"/>
    <x v="2"/>
    <x v="2"/>
    <x v="0"/>
  </r>
  <r>
    <s v="October 2010"/>
    <n v="61"/>
    <x v="1"/>
    <x v="17"/>
    <x v="0"/>
    <x v="0"/>
    <x v="0"/>
    <x v="0"/>
    <x v="0"/>
    <x v="0"/>
    <x v="0"/>
    <x v="1"/>
    <x v="4"/>
    <x v="3"/>
    <x v="2"/>
    <x v="7"/>
    <x v="22"/>
    <x v="4"/>
    <x v="0"/>
    <x v="2"/>
    <x v="2"/>
    <x v="0"/>
  </r>
  <r>
    <s v="October 2010"/>
    <n v="61"/>
    <x v="1"/>
    <x v="18"/>
    <x v="0"/>
    <x v="0"/>
    <x v="3"/>
    <x v="0"/>
    <x v="0"/>
    <x v="0"/>
    <x v="0"/>
    <x v="1"/>
    <x v="4"/>
    <x v="3"/>
    <x v="2"/>
    <x v="8"/>
    <x v="11"/>
    <x v="5"/>
    <x v="3"/>
    <x v="2"/>
    <x v="2"/>
    <x v="0"/>
  </r>
  <r>
    <s v="October 2010"/>
    <n v="61"/>
    <x v="1"/>
    <x v="19"/>
    <x v="0"/>
    <x v="0"/>
    <x v="1"/>
    <x v="0"/>
    <x v="0"/>
    <x v="0"/>
    <x v="0"/>
    <x v="1"/>
    <x v="4"/>
    <x v="3"/>
    <x v="2"/>
    <x v="8"/>
    <x v="5"/>
    <x v="4"/>
    <x v="2"/>
    <x v="2"/>
    <x v="2"/>
    <x v="0"/>
  </r>
  <r>
    <s v="October 2010"/>
    <n v="61"/>
    <x v="1"/>
    <x v="20"/>
    <x v="0"/>
    <x v="0"/>
    <x v="2"/>
    <x v="0"/>
    <x v="0"/>
    <x v="0"/>
    <x v="0"/>
    <x v="1"/>
    <x v="4"/>
    <x v="3"/>
    <x v="2"/>
    <x v="10"/>
    <x v="13"/>
    <x v="4"/>
    <x v="1"/>
    <x v="2"/>
    <x v="2"/>
    <x v="0"/>
  </r>
  <r>
    <s v="October 2010"/>
    <n v="61"/>
    <x v="1"/>
    <x v="21"/>
    <x v="0"/>
    <x v="0"/>
    <x v="1"/>
    <x v="0"/>
    <x v="0"/>
    <x v="0"/>
    <x v="0"/>
    <x v="1"/>
    <x v="4"/>
    <x v="3"/>
    <x v="2"/>
    <x v="8"/>
    <x v="11"/>
    <x v="5"/>
    <x v="0"/>
    <x v="2"/>
    <x v="2"/>
    <x v="0"/>
  </r>
  <r>
    <s v="October 2010"/>
    <n v="61"/>
    <x v="1"/>
    <x v="22"/>
    <x v="0"/>
    <x v="0"/>
    <x v="3"/>
    <x v="0"/>
    <x v="0"/>
    <x v="0"/>
    <x v="0"/>
    <x v="1"/>
    <x v="4"/>
    <x v="3"/>
    <x v="2"/>
    <x v="5"/>
    <x v="3"/>
    <x v="4"/>
    <x v="4"/>
    <x v="2"/>
    <x v="2"/>
    <x v="0"/>
  </r>
  <r>
    <s v="October 2010"/>
    <n v="61"/>
    <x v="1"/>
    <x v="23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October 2010"/>
    <n v="61"/>
    <x v="1"/>
    <x v="24"/>
    <x v="0"/>
    <x v="0"/>
    <x v="3"/>
    <x v="0"/>
    <x v="0"/>
    <x v="0"/>
    <x v="0"/>
    <x v="1"/>
    <x v="4"/>
    <x v="3"/>
    <x v="2"/>
    <x v="11"/>
    <x v="22"/>
    <x v="4"/>
    <x v="0"/>
    <x v="2"/>
    <x v="2"/>
    <x v="0"/>
  </r>
  <r>
    <s v="October 2010"/>
    <n v="61"/>
    <x v="2"/>
    <x v="0"/>
    <x v="0"/>
    <x v="0"/>
    <x v="0"/>
    <x v="0"/>
    <x v="0"/>
    <x v="0"/>
    <x v="0"/>
    <x v="0"/>
    <x v="0"/>
    <x v="3"/>
    <x v="14"/>
    <x v="1"/>
    <x v="1"/>
    <x v="2"/>
    <x v="0"/>
    <x v="3"/>
    <x v="5"/>
    <x v="0"/>
  </r>
  <r>
    <s v="October 2010"/>
    <n v="61"/>
    <x v="2"/>
    <x v="1"/>
    <x v="0"/>
    <x v="0"/>
    <x v="2"/>
    <x v="0"/>
    <x v="0"/>
    <x v="0"/>
    <x v="0"/>
    <x v="0"/>
    <x v="0"/>
    <x v="3"/>
    <x v="14"/>
    <x v="0"/>
    <x v="1"/>
    <x v="3"/>
    <x v="0"/>
    <x v="3"/>
    <x v="5"/>
    <x v="0"/>
  </r>
  <r>
    <s v="October 2010"/>
    <n v="61"/>
    <x v="2"/>
    <x v="2"/>
    <x v="0"/>
    <x v="0"/>
    <x v="0"/>
    <x v="0"/>
    <x v="0"/>
    <x v="0"/>
    <x v="0"/>
    <x v="0"/>
    <x v="0"/>
    <x v="3"/>
    <x v="14"/>
    <x v="0"/>
    <x v="0"/>
    <x v="2"/>
    <x v="0"/>
    <x v="3"/>
    <x v="5"/>
    <x v="0"/>
  </r>
  <r>
    <s v="October 2010"/>
    <n v="61"/>
    <x v="2"/>
    <x v="3"/>
    <x v="0"/>
    <x v="0"/>
    <x v="1"/>
    <x v="0"/>
    <x v="0"/>
    <x v="0"/>
    <x v="0"/>
    <x v="0"/>
    <x v="0"/>
    <x v="3"/>
    <x v="14"/>
    <x v="0"/>
    <x v="1"/>
    <x v="0"/>
    <x v="0"/>
    <x v="3"/>
    <x v="5"/>
    <x v="0"/>
  </r>
  <r>
    <s v="October 2010"/>
    <n v="61"/>
    <x v="2"/>
    <x v="4"/>
    <x v="0"/>
    <x v="0"/>
    <x v="3"/>
    <x v="0"/>
    <x v="0"/>
    <x v="0"/>
    <x v="0"/>
    <x v="0"/>
    <x v="0"/>
    <x v="3"/>
    <x v="14"/>
    <x v="0"/>
    <x v="1"/>
    <x v="3"/>
    <x v="0"/>
    <x v="3"/>
    <x v="5"/>
    <x v="0"/>
  </r>
  <r>
    <s v="October 2010"/>
    <n v="61"/>
    <x v="2"/>
    <x v="5"/>
    <x v="0"/>
    <x v="0"/>
    <x v="0"/>
    <x v="0"/>
    <x v="0"/>
    <x v="0"/>
    <x v="0"/>
    <x v="0"/>
    <x v="1"/>
    <x v="3"/>
    <x v="12"/>
    <x v="1"/>
    <x v="1"/>
    <x v="2"/>
    <x v="0"/>
    <x v="3"/>
    <x v="5"/>
    <x v="0"/>
  </r>
  <r>
    <s v="October 2010"/>
    <n v="61"/>
    <x v="2"/>
    <x v="6"/>
    <x v="0"/>
    <x v="0"/>
    <x v="1"/>
    <x v="0"/>
    <x v="0"/>
    <x v="0"/>
    <x v="0"/>
    <x v="0"/>
    <x v="1"/>
    <x v="3"/>
    <x v="12"/>
    <x v="3"/>
    <x v="1"/>
    <x v="10"/>
    <x v="0"/>
    <x v="3"/>
    <x v="5"/>
    <x v="0"/>
  </r>
  <r>
    <s v="October 2010"/>
    <n v="61"/>
    <x v="2"/>
    <x v="7"/>
    <x v="0"/>
    <x v="0"/>
    <x v="0"/>
    <x v="0"/>
    <x v="0"/>
    <x v="0"/>
    <x v="0"/>
    <x v="0"/>
    <x v="1"/>
    <x v="3"/>
    <x v="12"/>
    <x v="0"/>
    <x v="1"/>
    <x v="3"/>
    <x v="0"/>
    <x v="3"/>
    <x v="5"/>
    <x v="0"/>
  </r>
  <r>
    <s v="October 2010"/>
    <n v="61"/>
    <x v="2"/>
    <x v="8"/>
    <x v="0"/>
    <x v="0"/>
    <x v="1"/>
    <x v="0"/>
    <x v="0"/>
    <x v="0"/>
    <x v="0"/>
    <x v="0"/>
    <x v="1"/>
    <x v="3"/>
    <x v="12"/>
    <x v="0"/>
    <x v="0"/>
    <x v="0"/>
    <x v="0"/>
    <x v="3"/>
    <x v="5"/>
    <x v="0"/>
  </r>
  <r>
    <s v="October 2010"/>
    <n v="61"/>
    <x v="2"/>
    <x v="9"/>
    <x v="0"/>
    <x v="0"/>
    <x v="4"/>
    <x v="0"/>
    <x v="0"/>
    <x v="0"/>
    <x v="0"/>
    <x v="0"/>
    <x v="1"/>
    <x v="3"/>
    <x v="12"/>
    <x v="3"/>
    <x v="0"/>
    <x v="10"/>
    <x v="0"/>
    <x v="3"/>
    <x v="5"/>
    <x v="0"/>
  </r>
  <r>
    <s v="October 2010"/>
    <n v="61"/>
    <x v="2"/>
    <x v="10"/>
    <x v="0"/>
    <x v="0"/>
    <x v="3"/>
    <x v="0"/>
    <x v="0"/>
    <x v="0"/>
    <x v="0"/>
    <x v="0"/>
    <x v="1"/>
    <x v="3"/>
    <x v="12"/>
    <x v="18"/>
    <x v="1"/>
    <x v="10"/>
    <x v="0"/>
    <x v="3"/>
    <x v="5"/>
    <x v="0"/>
  </r>
  <r>
    <s v="October 2010"/>
    <n v="61"/>
    <x v="2"/>
    <x v="11"/>
    <x v="0"/>
    <x v="0"/>
    <x v="3"/>
    <x v="0"/>
    <x v="0"/>
    <x v="0"/>
    <x v="0"/>
    <x v="0"/>
    <x v="2"/>
    <x v="3"/>
    <x v="15"/>
    <x v="1"/>
    <x v="1"/>
    <x v="2"/>
    <x v="0"/>
    <x v="3"/>
    <x v="7"/>
    <x v="0"/>
  </r>
  <r>
    <s v="October 2010"/>
    <n v="61"/>
    <x v="2"/>
    <x v="12"/>
    <x v="0"/>
    <x v="0"/>
    <x v="3"/>
    <x v="0"/>
    <x v="0"/>
    <x v="0"/>
    <x v="0"/>
    <x v="0"/>
    <x v="2"/>
    <x v="3"/>
    <x v="15"/>
    <x v="0"/>
    <x v="1"/>
    <x v="0"/>
    <x v="0"/>
    <x v="3"/>
    <x v="7"/>
    <x v="0"/>
  </r>
  <r>
    <s v="October 2010"/>
    <n v="61"/>
    <x v="2"/>
    <x v="13"/>
    <x v="0"/>
    <x v="0"/>
    <x v="4"/>
    <x v="0"/>
    <x v="0"/>
    <x v="0"/>
    <x v="0"/>
    <x v="0"/>
    <x v="2"/>
    <x v="3"/>
    <x v="15"/>
    <x v="16"/>
    <x v="1"/>
    <x v="10"/>
    <x v="0"/>
    <x v="3"/>
    <x v="7"/>
    <x v="0"/>
  </r>
  <r>
    <s v="October 2010"/>
    <n v="61"/>
    <x v="2"/>
    <x v="14"/>
    <x v="0"/>
    <x v="0"/>
    <x v="0"/>
    <x v="0"/>
    <x v="0"/>
    <x v="0"/>
    <x v="0"/>
    <x v="0"/>
    <x v="2"/>
    <x v="3"/>
    <x v="15"/>
    <x v="0"/>
    <x v="1"/>
    <x v="3"/>
    <x v="0"/>
    <x v="3"/>
    <x v="7"/>
    <x v="0"/>
  </r>
  <r>
    <s v="October 2010"/>
    <n v="61"/>
    <x v="2"/>
    <x v="15"/>
    <x v="0"/>
    <x v="0"/>
    <x v="2"/>
    <x v="0"/>
    <x v="0"/>
    <x v="0"/>
    <x v="0"/>
    <x v="0"/>
    <x v="2"/>
    <x v="3"/>
    <x v="15"/>
    <x v="0"/>
    <x v="0"/>
    <x v="0"/>
    <x v="0"/>
    <x v="3"/>
    <x v="7"/>
    <x v="0"/>
  </r>
  <r>
    <s v="October 2010"/>
    <n v="61"/>
    <x v="2"/>
    <x v="16"/>
    <x v="0"/>
    <x v="0"/>
    <x v="4"/>
    <x v="0"/>
    <x v="0"/>
    <x v="0"/>
    <x v="0"/>
    <x v="0"/>
    <x v="2"/>
    <x v="3"/>
    <x v="15"/>
    <x v="3"/>
    <x v="0"/>
    <x v="10"/>
    <x v="0"/>
    <x v="3"/>
    <x v="7"/>
    <x v="0"/>
  </r>
  <r>
    <s v="October 2010"/>
    <n v="61"/>
    <x v="2"/>
    <x v="17"/>
    <x v="0"/>
    <x v="0"/>
    <x v="3"/>
    <x v="0"/>
    <x v="0"/>
    <x v="0"/>
    <x v="0"/>
    <x v="0"/>
    <x v="3"/>
    <x v="3"/>
    <x v="15"/>
    <x v="1"/>
    <x v="1"/>
    <x v="2"/>
    <x v="0"/>
    <x v="3"/>
    <x v="8"/>
    <x v="0"/>
  </r>
  <r>
    <s v="October 2010"/>
    <n v="61"/>
    <x v="2"/>
    <x v="18"/>
    <x v="0"/>
    <x v="0"/>
    <x v="1"/>
    <x v="0"/>
    <x v="0"/>
    <x v="0"/>
    <x v="0"/>
    <x v="0"/>
    <x v="3"/>
    <x v="3"/>
    <x v="15"/>
    <x v="0"/>
    <x v="1"/>
    <x v="3"/>
    <x v="0"/>
    <x v="3"/>
    <x v="8"/>
    <x v="0"/>
  </r>
  <r>
    <s v="October 2010"/>
    <n v="61"/>
    <x v="2"/>
    <x v="19"/>
    <x v="0"/>
    <x v="0"/>
    <x v="3"/>
    <x v="0"/>
    <x v="0"/>
    <x v="0"/>
    <x v="0"/>
    <x v="0"/>
    <x v="3"/>
    <x v="3"/>
    <x v="15"/>
    <x v="0"/>
    <x v="0"/>
    <x v="2"/>
    <x v="0"/>
    <x v="3"/>
    <x v="8"/>
    <x v="0"/>
  </r>
  <r>
    <s v="October 2010"/>
    <n v="61"/>
    <x v="2"/>
    <x v="20"/>
    <x v="0"/>
    <x v="0"/>
    <x v="4"/>
    <x v="0"/>
    <x v="0"/>
    <x v="0"/>
    <x v="0"/>
    <x v="0"/>
    <x v="3"/>
    <x v="3"/>
    <x v="15"/>
    <x v="0"/>
    <x v="0"/>
    <x v="2"/>
    <x v="0"/>
    <x v="3"/>
    <x v="8"/>
    <x v="0"/>
  </r>
  <r>
    <s v="October 2010"/>
    <n v="61"/>
    <x v="2"/>
    <x v="21"/>
    <x v="0"/>
    <x v="0"/>
    <x v="4"/>
    <x v="0"/>
    <x v="0"/>
    <x v="0"/>
    <x v="0"/>
    <x v="0"/>
    <x v="3"/>
    <x v="3"/>
    <x v="15"/>
    <x v="0"/>
    <x v="0"/>
    <x v="0"/>
    <x v="0"/>
    <x v="3"/>
    <x v="8"/>
    <x v="0"/>
  </r>
  <r>
    <s v="October 2010"/>
    <n v="61"/>
    <x v="2"/>
    <x v="22"/>
    <x v="0"/>
    <x v="0"/>
    <x v="0"/>
    <x v="0"/>
    <x v="0"/>
    <x v="0"/>
    <x v="0"/>
    <x v="0"/>
    <x v="3"/>
    <x v="3"/>
    <x v="15"/>
    <x v="0"/>
    <x v="1"/>
    <x v="2"/>
    <x v="0"/>
    <x v="3"/>
    <x v="8"/>
    <x v="0"/>
  </r>
  <r>
    <s v="October 2010"/>
    <n v="61"/>
    <x v="3"/>
    <x v="0"/>
    <x v="0"/>
    <x v="0"/>
    <x v="2"/>
    <x v="0"/>
    <x v="0"/>
    <x v="0"/>
    <x v="0"/>
    <x v="1"/>
    <x v="4"/>
    <x v="3"/>
    <x v="2"/>
    <x v="6"/>
    <x v="22"/>
    <x v="4"/>
    <x v="0"/>
    <x v="2"/>
    <x v="2"/>
    <x v="0"/>
  </r>
  <r>
    <s v="October 2010"/>
    <n v="61"/>
    <x v="3"/>
    <x v="1"/>
    <x v="0"/>
    <x v="0"/>
    <x v="4"/>
    <x v="0"/>
    <x v="0"/>
    <x v="0"/>
    <x v="0"/>
    <x v="1"/>
    <x v="4"/>
    <x v="3"/>
    <x v="2"/>
    <x v="9"/>
    <x v="14"/>
    <x v="4"/>
    <x v="2"/>
    <x v="2"/>
    <x v="2"/>
    <x v="0"/>
  </r>
  <r>
    <s v="October 2010"/>
    <n v="61"/>
    <x v="3"/>
    <x v="2"/>
    <x v="0"/>
    <x v="0"/>
    <x v="0"/>
    <x v="0"/>
    <x v="0"/>
    <x v="0"/>
    <x v="0"/>
    <x v="1"/>
    <x v="4"/>
    <x v="3"/>
    <x v="2"/>
    <x v="6"/>
    <x v="22"/>
    <x v="5"/>
    <x v="0"/>
    <x v="2"/>
    <x v="2"/>
    <x v="0"/>
  </r>
  <r>
    <s v="October 2010"/>
    <n v="61"/>
    <x v="3"/>
    <x v="3"/>
    <x v="0"/>
    <x v="0"/>
    <x v="3"/>
    <x v="0"/>
    <x v="0"/>
    <x v="0"/>
    <x v="0"/>
    <x v="1"/>
    <x v="4"/>
    <x v="3"/>
    <x v="2"/>
    <x v="8"/>
    <x v="11"/>
    <x v="4"/>
    <x v="3"/>
    <x v="2"/>
    <x v="2"/>
    <x v="0"/>
  </r>
  <r>
    <s v="October 2010"/>
    <n v="61"/>
    <x v="3"/>
    <x v="4"/>
    <x v="0"/>
    <x v="0"/>
    <x v="1"/>
    <x v="0"/>
    <x v="0"/>
    <x v="0"/>
    <x v="0"/>
    <x v="1"/>
    <x v="4"/>
    <x v="3"/>
    <x v="2"/>
    <x v="6"/>
    <x v="22"/>
    <x v="4"/>
    <x v="0"/>
    <x v="2"/>
    <x v="2"/>
    <x v="0"/>
  </r>
  <r>
    <s v="October 2010"/>
    <n v="61"/>
    <x v="3"/>
    <x v="5"/>
    <x v="0"/>
    <x v="0"/>
    <x v="1"/>
    <x v="0"/>
    <x v="0"/>
    <x v="0"/>
    <x v="0"/>
    <x v="1"/>
    <x v="4"/>
    <x v="3"/>
    <x v="2"/>
    <x v="4"/>
    <x v="2"/>
    <x v="4"/>
    <x v="0"/>
    <x v="2"/>
    <x v="2"/>
    <x v="0"/>
  </r>
  <r>
    <s v="October 2010"/>
    <n v="61"/>
    <x v="3"/>
    <x v="6"/>
    <x v="0"/>
    <x v="0"/>
    <x v="2"/>
    <x v="0"/>
    <x v="0"/>
    <x v="0"/>
    <x v="0"/>
    <x v="1"/>
    <x v="4"/>
    <x v="3"/>
    <x v="2"/>
    <x v="6"/>
    <x v="22"/>
    <x v="4"/>
    <x v="0"/>
    <x v="2"/>
    <x v="2"/>
    <x v="0"/>
  </r>
  <r>
    <s v="October 2010"/>
    <n v="61"/>
    <x v="3"/>
    <x v="7"/>
    <x v="0"/>
    <x v="0"/>
    <x v="2"/>
    <x v="0"/>
    <x v="0"/>
    <x v="0"/>
    <x v="0"/>
    <x v="1"/>
    <x v="4"/>
    <x v="3"/>
    <x v="2"/>
    <x v="8"/>
    <x v="5"/>
    <x v="4"/>
    <x v="3"/>
    <x v="2"/>
    <x v="2"/>
    <x v="0"/>
  </r>
  <r>
    <s v="October 2010"/>
    <n v="61"/>
    <x v="3"/>
    <x v="8"/>
    <x v="0"/>
    <x v="0"/>
    <x v="3"/>
    <x v="0"/>
    <x v="0"/>
    <x v="0"/>
    <x v="0"/>
    <x v="1"/>
    <x v="4"/>
    <x v="3"/>
    <x v="2"/>
    <x v="5"/>
    <x v="9"/>
    <x v="4"/>
    <x v="2"/>
    <x v="2"/>
    <x v="2"/>
    <x v="0"/>
  </r>
  <r>
    <s v="October 2010"/>
    <n v="61"/>
    <x v="3"/>
    <x v="9"/>
    <x v="0"/>
    <x v="0"/>
    <x v="0"/>
    <x v="0"/>
    <x v="0"/>
    <x v="0"/>
    <x v="0"/>
    <x v="1"/>
    <x v="4"/>
    <x v="3"/>
    <x v="2"/>
    <x v="6"/>
    <x v="22"/>
    <x v="4"/>
    <x v="1"/>
    <x v="2"/>
    <x v="2"/>
    <x v="0"/>
  </r>
  <r>
    <s v="October 2010"/>
    <n v="61"/>
    <x v="3"/>
    <x v="10"/>
    <x v="0"/>
    <x v="0"/>
    <x v="0"/>
    <x v="0"/>
    <x v="0"/>
    <x v="0"/>
    <x v="0"/>
    <x v="1"/>
    <x v="4"/>
    <x v="3"/>
    <x v="2"/>
    <x v="7"/>
    <x v="22"/>
    <x v="4"/>
    <x v="1"/>
    <x v="2"/>
    <x v="2"/>
    <x v="0"/>
  </r>
  <r>
    <s v="October 2010"/>
    <n v="61"/>
    <x v="3"/>
    <x v="11"/>
    <x v="0"/>
    <x v="0"/>
    <x v="1"/>
    <x v="0"/>
    <x v="0"/>
    <x v="0"/>
    <x v="0"/>
    <x v="1"/>
    <x v="4"/>
    <x v="3"/>
    <x v="2"/>
    <x v="11"/>
    <x v="22"/>
    <x v="4"/>
    <x v="3"/>
    <x v="2"/>
    <x v="2"/>
    <x v="0"/>
  </r>
  <r>
    <s v="October 2010"/>
    <n v="61"/>
    <x v="3"/>
    <x v="12"/>
    <x v="0"/>
    <x v="0"/>
    <x v="0"/>
    <x v="0"/>
    <x v="0"/>
    <x v="0"/>
    <x v="0"/>
    <x v="1"/>
    <x v="4"/>
    <x v="3"/>
    <x v="2"/>
    <x v="9"/>
    <x v="6"/>
    <x v="4"/>
    <x v="0"/>
    <x v="2"/>
    <x v="2"/>
    <x v="0"/>
  </r>
  <r>
    <s v="October 2010"/>
    <n v="61"/>
    <x v="3"/>
    <x v="13"/>
    <x v="0"/>
    <x v="0"/>
    <x v="0"/>
    <x v="0"/>
    <x v="0"/>
    <x v="0"/>
    <x v="0"/>
    <x v="1"/>
    <x v="4"/>
    <x v="3"/>
    <x v="2"/>
    <x v="8"/>
    <x v="11"/>
    <x v="4"/>
    <x v="2"/>
    <x v="2"/>
    <x v="2"/>
    <x v="0"/>
  </r>
  <r>
    <s v="October 2010"/>
    <n v="61"/>
    <x v="3"/>
    <x v="14"/>
    <x v="0"/>
    <x v="0"/>
    <x v="4"/>
    <x v="0"/>
    <x v="0"/>
    <x v="0"/>
    <x v="0"/>
    <x v="1"/>
    <x v="4"/>
    <x v="3"/>
    <x v="2"/>
    <x v="7"/>
    <x v="22"/>
    <x v="4"/>
    <x v="0"/>
    <x v="2"/>
    <x v="2"/>
    <x v="0"/>
  </r>
  <r>
    <s v="October 2010"/>
    <n v="61"/>
    <x v="3"/>
    <x v="15"/>
    <x v="0"/>
    <x v="0"/>
    <x v="1"/>
    <x v="0"/>
    <x v="0"/>
    <x v="0"/>
    <x v="0"/>
    <x v="1"/>
    <x v="4"/>
    <x v="3"/>
    <x v="2"/>
    <x v="4"/>
    <x v="2"/>
    <x v="4"/>
    <x v="0"/>
    <x v="2"/>
    <x v="2"/>
    <x v="0"/>
  </r>
  <r>
    <s v="October 2010"/>
    <n v="61"/>
    <x v="3"/>
    <x v="16"/>
    <x v="0"/>
    <x v="0"/>
    <x v="3"/>
    <x v="0"/>
    <x v="0"/>
    <x v="0"/>
    <x v="0"/>
    <x v="1"/>
    <x v="4"/>
    <x v="3"/>
    <x v="2"/>
    <x v="4"/>
    <x v="8"/>
    <x v="4"/>
    <x v="0"/>
    <x v="2"/>
    <x v="2"/>
    <x v="0"/>
  </r>
  <r>
    <s v="October 2010"/>
    <n v="61"/>
    <x v="3"/>
    <x v="17"/>
    <x v="0"/>
    <x v="0"/>
    <x v="0"/>
    <x v="0"/>
    <x v="0"/>
    <x v="0"/>
    <x v="0"/>
    <x v="1"/>
    <x v="4"/>
    <x v="3"/>
    <x v="2"/>
    <x v="4"/>
    <x v="10"/>
    <x v="4"/>
    <x v="0"/>
    <x v="2"/>
    <x v="2"/>
    <x v="0"/>
  </r>
  <r>
    <s v="October 2010"/>
    <n v="61"/>
    <x v="3"/>
    <x v="18"/>
    <x v="0"/>
    <x v="0"/>
    <x v="2"/>
    <x v="0"/>
    <x v="0"/>
    <x v="0"/>
    <x v="0"/>
    <x v="1"/>
    <x v="4"/>
    <x v="3"/>
    <x v="2"/>
    <x v="8"/>
    <x v="11"/>
    <x v="4"/>
    <x v="1"/>
    <x v="2"/>
    <x v="2"/>
    <x v="0"/>
  </r>
  <r>
    <s v="October 2010"/>
    <n v="61"/>
    <x v="3"/>
    <x v="19"/>
    <x v="0"/>
    <x v="0"/>
    <x v="0"/>
    <x v="0"/>
    <x v="0"/>
    <x v="0"/>
    <x v="0"/>
    <x v="1"/>
    <x v="4"/>
    <x v="3"/>
    <x v="2"/>
    <x v="9"/>
    <x v="14"/>
    <x v="4"/>
    <x v="0"/>
    <x v="2"/>
    <x v="2"/>
    <x v="0"/>
  </r>
  <r>
    <s v="October 2010"/>
    <n v="61"/>
    <x v="3"/>
    <x v="20"/>
    <x v="0"/>
    <x v="0"/>
    <x v="1"/>
    <x v="0"/>
    <x v="0"/>
    <x v="0"/>
    <x v="0"/>
    <x v="1"/>
    <x v="4"/>
    <x v="3"/>
    <x v="2"/>
    <x v="8"/>
    <x v="5"/>
    <x v="4"/>
    <x v="0"/>
    <x v="2"/>
    <x v="2"/>
    <x v="0"/>
  </r>
  <r>
    <s v="October 2010"/>
    <n v="61"/>
    <x v="3"/>
    <x v="21"/>
    <x v="0"/>
    <x v="0"/>
    <x v="1"/>
    <x v="0"/>
    <x v="0"/>
    <x v="0"/>
    <x v="0"/>
    <x v="1"/>
    <x v="4"/>
    <x v="3"/>
    <x v="2"/>
    <x v="4"/>
    <x v="8"/>
    <x v="4"/>
    <x v="0"/>
    <x v="2"/>
    <x v="2"/>
    <x v="0"/>
  </r>
  <r>
    <s v="October 2010"/>
    <n v="61"/>
    <x v="3"/>
    <x v="22"/>
    <x v="0"/>
    <x v="0"/>
    <x v="3"/>
    <x v="0"/>
    <x v="0"/>
    <x v="0"/>
    <x v="0"/>
    <x v="1"/>
    <x v="4"/>
    <x v="3"/>
    <x v="2"/>
    <x v="10"/>
    <x v="13"/>
    <x v="4"/>
    <x v="1"/>
    <x v="2"/>
    <x v="2"/>
    <x v="0"/>
  </r>
  <r>
    <s v="October 2010"/>
    <n v="61"/>
    <x v="3"/>
    <x v="23"/>
    <x v="0"/>
    <x v="0"/>
    <x v="2"/>
    <x v="0"/>
    <x v="0"/>
    <x v="0"/>
    <x v="0"/>
    <x v="1"/>
    <x v="4"/>
    <x v="3"/>
    <x v="2"/>
    <x v="7"/>
    <x v="22"/>
    <x v="4"/>
    <x v="1"/>
    <x v="2"/>
    <x v="2"/>
    <x v="0"/>
  </r>
  <r>
    <s v="October 2010"/>
    <n v="61"/>
    <x v="3"/>
    <x v="24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October 2010"/>
    <n v="61"/>
    <x v="3"/>
    <x v="25"/>
    <x v="0"/>
    <x v="0"/>
    <x v="4"/>
    <x v="0"/>
    <x v="0"/>
    <x v="0"/>
    <x v="0"/>
    <x v="1"/>
    <x v="4"/>
    <x v="3"/>
    <x v="2"/>
    <x v="10"/>
    <x v="7"/>
    <x v="4"/>
    <x v="1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December 2010"/>
    <n v="62"/>
    <x v="0"/>
    <x v="0"/>
    <x v="0"/>
    <x v="0"/>
    <x v="0"/>
    <x v="0"/>
    <x v="0"/>
    <x v="0"/>
    <x v="0"/>
    <x v="2"/>
    <x v="0"/>
    <x v="3"/>
    <x v="4"/>
    <x v="12"/>
    <x v="15"/>
    <x v="6"/>
    <x v="0"/>
    <x v="2"/>
    <x v="2"/>
    <x v="0"/>
  </r>
  <r>
    <s v="December 2010"/>
    <n v="62"/>
    <x v="0"/>
    <x v="1"/>
    <x v="0"/>
    <x v="0"/>
    <x v="1"/>
    <x v="0"/>
    <x v="0"/>
    <x v="0"/>
    <x v="0"/>
    <x v="2"/>
    <x v="0"/>
    <x v="3"/>
    <x v="4"/>
    <x v="13"/>
    <x v="21"/>
    <x v="6"/>
    <x v="0"/>
    <x v="2"/>
    <x v="2"/>
    <x v="0"/>
  </r>
  <r>
    <s v="December 2010"/>
    <n v="62"/>
    <x v="0"/>
    <x v="2"/>
    <x v="0"/>
    <x v="0"/>
    <x v="2"/>
    <x v="0"/>
    <x v="0"/>
    <x v="0"/>
    <x v="0"/>
    <x v="2"/>
    <x v="0"/>
    <x v="3"/>
    <x v="4"/>
    <x v="13"/>
    <x v="20"/>
    <x v="6"/>
    <x v="0"/>
    <x v="2"/>
    <x v="2"/>
    <x v="0"/>
  </r>
  <r>
    <s v="December 2010"/>
    <n v="62"/>
    <x v="0"/>
    <x v="3"/>
    <x v="0"/>
    <x v="0"/>
    <x v="4"/>
    <x v="0"/>
    <x v="0"/>
    <x v="0"/>
    <x v="0"/>
    <x v="2"/>
    <x v="0"/>
    <x v="3"/>
    <x v="4"/>
    <x v="13"/>
    <x v="19"/>
    <x v="6"/>
    <x v="0"/>
    <x v="2"/>
    <x v="2"/>
    <x v="0"/>
  </r>
  <r>
    <s v="December 2010"/>
    <n v="62"/>
    <x v="0"/>
    <x v="4"/>
    <x v="0"/>
    <x v="0"/>
    <x v="4"/>
    <x v="0"/>
    <x v="0"/>
    <x v="0"/>
    <x v="0"/>
    <x v="2"/>
    <x v="0"/>
    <x v="3"/>
    <x v="4"/>
    <x v="13"/>
    <x v="20"/>
    <x v="6"/>
    <x v="0"/>
    <x v="2"/>
    <x v="2"/>
    <x v="0"/>
  </r>
  <r>
    <s v="December 2010"/>
    <n v="62"/>
    <x v="0"/>
    <x v="5"/>
    <x v="0"/>
    <x v="0"/>
    <x v="2"/>
    <x v="0"/>
    <x v="0"/>
    <x v="0"/>
    <x v="0"/>
    <x v="2"/>
    <x v="0"/>
    <x v="3"/>
    <x v="4"/>
    <x v="13"/>
    <x v="21"/>
    <x v="6"/>
    <x v="0"/>
    <x v="2"/>
    <x v="2"/>
    <x v="0"/>
  </r>
  <r>
    <s v="December 2010"/>
    <n v="62"/>
    <x v="0"/>
    <x v="6"/>
    <x v="0"/>
    <x v="0"/>
    <x v="3"/>
    <x v="0"/>
    <x v="0"/>
    <x v="0"/>
    <x v="0"/>
    <x v="2"/>
    <x v="0"/>
    <x v="3"/>
    <x v="4"/>
    <x v="14"/>
    <x v="17"/>
    <x v="6"/>
    <x v="0"/>
    <x v="2"/>
    <x v="2"/>
    <x v="0"/>
  </r>
  <r>
    <s v="December 2010"/>
    <n v="62"/>
    <x v="0"/>
    <x v="7"/>
    <x v="0"/>
    <x v="0"/>
    <x v="3"/>
    <x v="0"/>
    <x v="0"/>
    <x v="0"/>
    <x v="0"/>
    <x v="2"/>
    <x v="0"/>
    <x v="3"/>
    <x v="4"/>
    <x v="13"/>
    <x v="16"/>
    <x v="6"/>
    <x v="0"/>
    <x v="2"/>
    <x v="2"/>
    <x v="0"/>
  </r>
  <r>
    <s v="December 2010"/>
    <n v="62"/>
    <x v="0"/>
    <x v="8"/>
    <x v="0"/>
    <x v="0"/>
    <x v="0"/>
    <x v="0"/>
    <x v="0"/>
    <x v="0"/>
    <x v="0"/>
    <x v="2"/>
    <x v="1"/>
    <x v="3"/>
    <x v="5"/>
    <x v="13"/>
    <x v="16"/>
    <x v="6"/>
    <x v="0"/>
    <x v="2"/>
    <x v="2"/>
    <x v="0"/>
  </r>
  <r>
    <s v="December 2010"/>
    <n v="62"/>
    <x v="0"/>
    <x v="9"/>
    <x v="0"/>
    <x v="0"/>
    <x v="2"/>
    <x v="0"/>
    <x v="0"/>
    <x v="0"/>
    <x v="0"/>
    <x v="2"/>
    <x v="1"/>
    <x v="3"/>
    <x v="5"/>
    <x v="13"/>
    <x v="24"/>
    <x v="6"/>
    <x v="0"/>
    <x v="2"/>
    <x v="2"/>
    <x v="0"/>
  </r>
  <r>
    <s v="December 2010"/>
    <n v="62"/>
    <x v="0"/>
    <x v="10"/>
    <x v="0"/>
    <x v="0"/>
    <x v="2"/>
    <x v="0"/>
    <x v="0"/>
    <x v="0"/>
    <x v="0"/>
    <x v="2"/>
    <x v="1"/>
    <x v="3"/>
    <x v="5"/>
    <x v="14"/>
    <x v="17"/>
    <x v="6"/>
    <x v="0"/>
    <x v="2"/>
    <x v="2"/>
    <x v="0"/>
  </r>
  <r>
    <s v="December 2010"/>
    <n v="62"/>
    <x v="0"/>
    <x v="11"/>
    <x v="0"/>
    <x v="0"/>
    <x v="3"/>
    <x v="0"/>
    <x v="0"/>
    <x v="0"/>
    <x v="0"/>
    <x v="2"/>
    <x v="1"/>
    <x v="3"/>
    <x v="5"/>
    <x v="14"/>
    <x v="17"/>
    <x v="6"/>
    <x v="0"/>
    <x v="2"/>
    <x v="2"/>
    <x v="0"/>
  </r>
  <r>
    <s v="December 2010"/>
    <n v="62"/>
    <x v="0"/>
    <x v="12"/>
    <x v="0"/>
    <x v="0"/>
    <x v="1"/>
    <x v="0"/>
    <x v="0"/>
    <x v="0"/>
    <x v="0"/>
    <x v="2"/>
    <x v="1"/>
    <x v="3"/>
    <x v="5"/>
    <x v="12"/>
    <x v="18"/>
    <x v="6"/>
    <x v="0"/>
    <x v="2"/>
    <x v="2"/>
    <x v="0"/>
  </r>
  <r>
    <s v="December 2010"/>
    <n v="62"/>
    <x v="0"/>
    <x v="13"/>
    <x v="0"/>
    <x v="0"/>
    <x v="4"/>
    <x v="0"/>
    <x v="0"/>
    <x v="0"/>
    <x v="0"/>
    <x v="2"/>
    <x v="1"/>
    <x v="3"/>
    <x v="5"/>
    <x v="13"/>
    <x v="20"/>
    <x v="6"/>
    <x v="0"/>
    <x v="2"/>
    <x v="2"/>
    <x v="0"/>
  </r>
  <r>
    <s v="December 2010"/>
    <n v="62"/>
    <x v="0"/>
    <x v="14"/>
    <x v="0"/>
    <x v="0"/>
    <x v="0"/>
    <x v="0"/>
    <x v="0"/>
    <x v="0"/>
    <x v="0"/>
    <x v="2"/>
    <x v="2"/>
    <x v="3"/>
    <x v="6"/>
    <x v="12"/>
    <x v="15"/>
    <x v="7"/>
    <x v="0"/>
    <x v="2"/>
    <x v="2"/>
    <x v="0"/>
  </r>
  <r>
    <s v="December 2010"/>
    <n v="62"/>
    <x v="0"/>
    <x v="15"/>
    <x v="0"/>
    <x v="0"/>
    <x v="4"/>
    <x v="0"/>
    <x v="0"/>
    <x v="0"/>
    <x v="0"/>
    <x v="2"/>
    <x v="2"/>
    <x v="3"/>
    <x v="6"/>
    <x v="12"/>
    <x v="21"/>
    <x v="7"/>
    <x v="0"/>
    <x v="2"/>
    <x v="2"/>
    <x v="0"/>
  </r>
  <r>
    <s v="December 2010"/>
    <n v="62"/>
    <x v="0"/>
    <x v="16"/>
    <x v="0"/>
    <x v="0"/>
    <x v="0"/>
    <x v="0"/>
    <x v="0"/>
    <x v="0"/>
    <x v="0"/>
    <x v="2"/>
    <x v="2"/>
    <x v="3"/>
    <x v="6"/>
    <x v="13"/>
    <x v="21"/>
    <x v="7"/>
    <x v="0"/>
    <x v="2"/>
    <x v="2"/>
    <x v="0"/>
  </r>
  <r>
    <s v="December 2010"/>
    <n v="62"/>
    <x v="0"/>
    <x v="17"/>
    <x v="0"/>
    <x v="0"/>
    <x v="4"/>
    <x v="0"/>
    <x v="0"/>
    <x v="0"/>
    <x v="0"/>
    <x v="2"/>
    <x v="2"/>
    <x v="3"/>
    <x v="6"/>
    <x v="14"/>
    <x v="17"/>
    <x v="7"/>
    <x v="0"/>
    <x v="2"/>
    <x v="2"/>
    <x v="0"/>
  </r>
  <r>
    <s v="December 2010"/>
    <n v="62"/>
    <x v="0"/>
    <x v="18"/>
    <x v="0"/>
    <x v="0"/>
    <x v="3"/>
    <x v="0"/>
    <x v="0"/>
    <x v="0"/>
    <x v="0"/>
    <x v="2"/>
    <x v="2"/>
    <x v="3"/>
    <x v="6"/>
    <x v="12"/>
    <x v="18"/>
    <x v="7"/>
    <x v="0"/>
    <x v="2"/>
    <x v="2"/>
    <x v="0"/>
  </r>
  <r>
    <s v="December 2010"/>
    <n v="62"/>
    <x v="0"/>
    <x v="19"/>
    <x v="0"/>
    <x v="0"/>
    <x v="1"/>
    <x v="0"/>
    <x v="0"/>
    <x v="0"/>
    <x v="0"/>
    <x v="2"/>
    <x v="2"/>
    <x v="3"/>
    <x v="6"/>
    <x v="12"/>
    <x v="19"/>
    <x v="7"/>
    <x v="0"/>
    <x v="2"/>
    <x v="2"/>
    <x v="0"/>
  </r>
  <r>
    <s v="December 2010"/>
    <n v="62"/>
    <x v="0"/>
    <x v="20"/>
    <x v="0"/>
    <x v="0"/>
    <x v="3"/>
    <x v="0"/>
    <x v="0"/>
    <x v="0"/>
    <x v="0"/>
    <x v="2"/>
    <x v="2"/>
    <x v="3"/>
    <x v="6"/>
    <x v="12"/>
    <x v="20"/>
    <x v="7"/>
    <x v="0"/>
    <x v="2"/>
    <x v="2"/>
    <x v="0"/>
  </r>
  <r>
    <s v="December 2010"/>
    <n v="62"/>
    <x v="0"/>
    <x v="21"/>
    <x v="0"/>
    <x v="0"/>
    <x v="3"/>
    <x v="0"/>
    <x v="0"/>
    <x v="0"/>
    <x v="0"/>
    <x v="2"/>
    <x v="3"/>
    <x v="3"/>
    <x v="3"/>
    <x v="13"/>
    <x v="21"/>
    <x v="6"/>
    <x v="0"/>
    <x v="2"/>
    <x v="2"/>
    <x v="0"/>
  </r>
  <r>
    <s v="December 2010"/>
    <n v="62"/>
    <x v="0"/>
    <x v="22"/>
    <x v="0"/>
    <x v="0"/>
    <x v="1"/>
    <x v="0"/>
    <x v="0"/>
    <x v="0"/>
    <x v="0"/>
    <x v="2"/>
    <x v="3"/>
    <x v="3"/>
    <x v="3"/>
    <x v="12"/>
    <x v="18"/>
    <x v="6"/>
    <x v="0"/>
    <x v="2"/>
    <x v="2"/>
    <x v="0"/>
  </r>
  <r>
    <s v="December 2010"/>
    <n v="62"/>
    <x v="0"/>
    <x v="23"/>
    <x v="0"/>
    <x v="0"/>
    <x v="4"/>
    <x v="0"/>
    <x v="0"/>
    <x v="0"/>
    <x v="0"/>
    <x v="2"/>
    <x v="3"/>
    <x v="3"/>
    <x v="3"/>
    <x v="13"/>
    <x v="21"/>
    <x v="6"/>
    <x v="0"/>
    <x v="2"/>
    <x v="2"/>
    <x v="0"/>
  </r>
  <r>
    <s v="December 2010"/>
    <n v="62"/>
    <x v="0"/>
    <x v="24"/>
    <x v="0"/>
    <x v="0"/>
    <x v="2"/>
    <x v="0"/>
    <x v="0"/>
    <x v="0"/>
    <x v="0"/>
    <x v="2"/>
    <x v="3"/>
    <x v="3"/>
    <x v="3"/>
    <x v="12"/>
    <x v="15"/>
    <x v="6"/>
    <x v="0"/>
    <x v="2"/>
    <x v="2"/>
    <x v="0"/>
  </r>
  <r>
    <s v="December 2010"/>
    <n v="62"/>
    <x v="0"/>
    <x v="25"/>
    <x v="0"/>
    <x v="0"/>
    <x v="2"/>
    <x v="0"/>
    <x v="0"/>
    <x v="0"/>
    <x v="0"/>
    <x v="2"/>
    <x v="3"/>
    <x v="3"/>
    <x v="3"/>
    <x v="13"/>
    <x v="20"/>
    <x v="6"/>
    <x v="0"/>
    <x v="2"/>
    <x v="2"/>
    <x v="0"/>
  </r>
  <r>
    <s v="December 2010"/>
    <n v="62"/>
    <x v="0"/>
    <x v="26"/>
    <x v="0"/>
    <x v="0"/>
    <x v="1"/>
    <x v="0"/>
    <x v="0"/>
    <x v="0"/>
    <x v="0"/>
    <x v="2"/>
    <x v="3"/>
    <x v="3"/>
    <x v="3"/>
    <x v="13"/>
    <x v="19"/>
    <x v="6"/>
    <x v="0"/>
    <x v="2"/>
    <x v="2"/>
    <x v="0"/>
  </r>
  <r>
    <s v="December 2010"/>
    <n v="62"/>
    <x v="1"/>
    <x v="0"/>
    <x v="0"/>
    <x v="0"/>
    <x v="3"/>
    <x v="0"/>
    <x v="0"/>
    <x v="0"/>
    <x v="0"/>
    <x v="1"/>
    <x v="4"/>
    <x v="3"/>
    <x v="2"/>
    <x v="10"/>
    <x v="13"/>
    <x v="4"/>
    <x v="0"/>
    <x v="2"/>
    <x v="2"/>
    <x v="0"/>
  </r>
  <r>
    <s v="December 2010"/>
    <n v="62"/>
    <x v="1"/>
    <x v="1"/>
    <x v="0"/>
    <x v="0"/>
    <x v="2"/>
    <x v="0"/>
    <x v="0"/>
    <x v="0"/>
    <x v="0"/>
    <x v="1"/>
    <x v="4"/>
    <x v="3"/>
    <x v="2"/>
    <x v="8"/>
    <x v="11"/>
    <x v="4"/>
    <x v="0"/>
    <x v="2"/>
    <x v="2"/>
    <x v="0"/>
  </r>
  <r>
    <s v="December 2010"/>
    <n v="62"/>
    <x v="1"/>
    <x v="2"/>
    <x v="0"/>
    <x v="0"/>
    <x v="4"/>
    <x v="0"/>
    <x v="0"/>
    <x v="0"/>
    <x v="0"/>
    <x v="1"/>
    <x v="4"/>
    <x v="3"/>
    <x v="2"/>
    <x v="9"/>
    <x v="22"/>
    <x v="4"/>
    <x v="0"/>
    <x v="2"/>
    <x v="2"/>
    <x v="0"/>
  </r>
  <r>
    <s v="December 2010"/>
    <n v="62"/>
    <x v="1"/>
    <x v="3"/>
    <x v="0"/>
    <x v="0"/>
    <x v="2"/>
    <x v="0"/>
    <x v="0"/>
    <x v="0"/>
    <x v="0"/>
    <x v="1"/>
    <x v="4"/>
    <x v="3"/>
    <x v="2"/>
    <x v="8"/>
    <x v="11"/>
    <x v="4"/>
    <x v="0"/>
    <x v="2"/>
    <x v="2"/>
    <x v="0"/>
  </r>
  <r>
    <s v="December 2010"/>
    <n v="62"/>
    <x v="1"/>
    <x v="4"/>
    <x v="0"/>
    <x v="0"/>
    <x v="1"/>
    <x v="0"/>
    <x v="0"/>
    <x v="0"/>
    <x v="0"/>
    <x v="1"/>
    <x v="4"/>
    <x v="3"/>
    <x v="2"/>
    <x v="7"/>
    <x v="22"/>
    <x v="4"/>
    <x v="0"/>
    <x v="2"/>
    <x v="2"/>
    <x v="0"/>
  </r>
  <r>
    <s v="December 2010"/>
    <n v="62"/>
    <x v="1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</r>
  <r>
    <s v="December 2010"/>
    <n v="62"/>
    <x v="1"/>
    <x v="6"/>
    <x v="0"/>
    <x v="0"/>
    <x v="1"/>
    <x v="0"/>
    <x v="0"/>
    <x v="0"/>
    <x v="0"/>
    <x v="1"/>
    <x v="4"/>
    <x v="3"/>
    <x v="2"/>
    <x v="5"/>
    <x v="3"/>
    <x v="4"/>
    <x v="0"/>
    <x v="2"/>
    <x v="2"/>
    <x v="0"/>
  </r>
  <r>
    <s v="December 2010"/>
    <n v="62"/>
    <x v="1"/>
    <x v="7"/>
    <x v="0"/>
    <x v="0"/>
    <x v="0"/>
    <x v="0"/>
    <x v="0"/>
    <x v="0"/>
    <x v="0"/>
    <x v="1"/>
    <x v="4"/>
    <x v="3"/>
    <x v="2"/>
    <x v="7"/>
    <x v="22"/>
    <x v="4"/>
    <x v="0"/>
    <x v="2"/>
    <x v="2"/>
    <x v="0"/>
  </r>
  <r>
    <s v="December 2010"/>
    <n v="62"/>
    <x v="1"/>
    <x v="8"/>
    <x v="0"/>
    <x v="0"/>
    <x v="1"/>
    <x v="0"/>
    <x v="0"/>
    <x v="0"/>
    <x v="0"/>
    <x v="1"/>
    <x v="4"/>
    <x v="3"/>
    <x v="2"/>
    <x v="9"/>
    <x v="6"/>
    <x v="4"/>
    <x v="0"/>
    <x v="2"/>
    <x v="2"/>
    <x v="0"/>
  </r>
  <r>
    <s v="December 2010"/>
    <n v="62"/>
    <x v="1"/>
    <x v="9"/>
    <x v="0"/>
    <x v="0"/>
    <x v="4"/>
    <x v="0"/>
    <x v="0"/>
    <x v="0"/>
    <x v="0"/>
    <x v="1"/>
    <x v="4"/>
    <x v="3"/>
    <x v="2"/>
    <x v="4"/>
    <x v="2"/>
    <x v="4"/>
    <x v="0"/>
    <x v="2"/>
    <x v="2"/>
    <x v="0"/>
  </r>
  <r>
    <s v="December 2010"/>
    <n v="62"/>
    <x v="1"/>
    <x v="10"/>
    <x v="0"/>
    <x v="0"/>
    <x v="0"/>
    <x v="0"/>
    <x v="0"/>
    <x v="0"/>
    <x v="0"/>
    <x v="1"/>
    <x v="4"/>
    <x v="3"/>
    <x v="2"/>
    <x v="7"/>
    <x v="22"/>
    <x v="4"/>
    <x v="1"/>
    <x v="2"/>
    <x v="2"/>
    <x v="0"/>
  </r>
  <r>
    <s v="December 2010"/>
    <n v="62"/>
    <x v="1"/>
    <x v="11"/>
    <x v="0"/>
    <x v="0"/>
    <x v="2"/>
    <x v="0"/>
    <x v="0"/>
    <x v="0"/>
    <x v="0"/>
    <x v="1"/>
    <x v="4"/>
    <x v="3"/>
    <x v="2"/>
    <x v="9"/>
    <x v="14"/>
    <x v="4"/>
    <x v="0"/>
    <x v="2"/>
    <x v="2"/>
    <x v="0"/>
  </r>
  <r>
    <s v="December 2010"/>
    <n v="62"/>
    <x v="1"/>
    <x v="12"/>
    <x v="0"/>
    <x v="0"/>
    <x v="3"/>
    <x v="0"/>
    <x v="0"/>
    <x v="0"/>
    <x v="0"/>
    <x v="1"/>
    <x v="4"/>
    <x v="3"/>
    <x v="2"/>
    <x v="10"/>
    <x v="7"/>
    <x v="4"/>
    <x v="0"/>
    <x v="2"/>
    <x v="2"/>
    <x v="0"/>
  </r>
  <r>
    <s v="December 2010"/>
    <n v="62"/>
    <x v="1"/>
    <x v="13"/>
    <x v="0"/>
    <x v="0"/>
    <x v="4"/>
    <x v="0"/>
    <x v="0"/>
    <x v="0"/>
    <x v="0"/>
    <x v="1"/>
    <x v="4"/>
    <x v="3"/>
    <x v="2"/>
    <x v="4"/>
    <x v="10"/>
    <x v="4"/>
    <x v="0"/>
    <x v="2"/>
    <x v="2"/>
    <x v="0"/>
  </r>
  <r>
    <s v="December 2010"/>
    <n v="62"/>
    <x v="1"/>
    <x v="14"/>
    <x v="0"/>
    <x v="0"/>
    <x v="4"/>
    <x v="0"/>
    <x v="0"/>
    <x v="0"/>
    <x v="0"/>
    <x v="1"/>
    <x v="4"/>
    <x v="3"/>
    <x v="2"/>
    <x v="9"/>
    <x v="6"/>
    <x v="4"/>
    <x v="1"/>
    <x v="2"/>
    <x v="2"/>
    <x v="0"/>
  </r>
  <r>
    <s v="December 2010"/>
    <n v="62"/>
    <x v="1"/>
    <x v="15"/>
    <x v="0"/>
    <x v="0"/>
    <x v="2"/>
    <x v="0"/>
    <x v="0"/>
    <x v="0"/>
    <x v="0"/>
    <x v="1"/>
    <x v="4"/>
    <x v="3"/>
    <x v="2"/>
    <x v="8"/>
    <x v="11"/>
    <x v="4"/>
    <x v="3"/>
    <x v="2"/>
    <x v="2"/>
    <x v="0"/>
  </r>
  <r>
    <s v="December 2010"/>
    <n v="62"/>
    <x v="1"/>
    <x v="16"/>
    <x v="0"/>
    <x v="0"/>
    <x v="0"/>
    <x v="0"/>
    <x v="0"/>
    <x v="0"/>
    <x v="0"/>
    <x v="1"/>
    <x v="4"/>
    <x v="3"/>
    <x v="2"/>
    <x v="9"/>
    <x v="6"/>
    <x v="4"/>
    <x v="1"/>
    <x v="2"/>
    <x v="2"/>
    <x v="0"/>
  </r>
  <r>
    <s v="December 2010"/>
    <n v="62"/>
    <x v="1"/>
    <x v="17"/>
    <x v="0"/>
    <x v="0"/>
    <x v="3"/>
    <x v="0"/>
    <x v="0"/>
    <x v="0"/>
    <x v="0"/>
    <x v="1"/>
    <x v="4"/>
    <x v="3"/>
    <x v="2"/>
    <x v="10"/>
    <x v="7"/>
    <x v="5"/>
    <x v="1"/>
    <x v="2"/>
    <x v="2"/>
    <x v="0"/>
  </r>
  <r>
    <s v="December 2010"/>
    <n v="62"/>
    <x v="1"/>
    <x v="18"/>
    <x v="0"/>
    <x v="0"/>
    <x v="3"/>
    <x v="0"/>
    <x v="0"/>
    <x v="0"/>
    <x v="0"/>
    <x v="1"/>
    <x v="4"/>
    <x v="3"/>
    <x v="2"/>
    <x v="6"/>
    <x v="22"/>
    <x v="4"/>
    <x v="4"/>
    <x v="2"/>
    <x v="2"/>
    <x v="0"/>
  </r>
  <r>
    <s v="December 2010"/>
    <n v="62"/>
    <x v="1"/>
    <x v="19"/>
    <x v="0"/>
    <x v="0"/>
    <x v="1"/>
    <x v="0"/>
    <x v="0"/>
    <x v="0"/>
    <x v="0"/>
    <x v="1"/>
    <x v="4"/>
    <x v="3"/>
    <x v="2"/>
    <x v="11"/>
    <x v="22"/>
    <x v="4"/>
    <x v="0"/>
    <x v="2"/>
    <x v="2"/>
    <x v="0"/>
  </r>
  <r>
    <s v="December 2010"/>
    <n v="62"/>
    <x v="1"/>
    <x v="20"/>
    <x v="0"/>
    <x v="0"/>
    <x v="2"/>
    <x v="0"/>
    <x v="0"/>
    <x v="0"/>
    <x v="0"/>
    <x v="1"/>
    <x v="4"/>
    <x v="3"/>
    <x v="2"/>
    <x v="6"/>
    <x v="22"/>
    <x v="4"/>
    <x v="4"/>
    <x v="2"/>
    <x v="2"/>
    <x v="0"/>
  </r>
  <r>
    <s v="December 2010"/>
    <n v="62"/>
    <x v="1"/>
    <x v="21"/>
    <x v="0"/>
    <x v="0"/>
    <x v="3"/>
    <x v="0"/>
    <x v="0"/>
    <x v="0"/>
    <x v="0"/>
    <x v="1"/>
    <x v="4"/>
    <x v="3"/>
    <x v="2"/>
    <x v="8"/>
    <x v="5"/>
    <x v="4"/>
    <x v="0"/>
    <x v="2"/>
    <x v="2"/>
    <x v="0"/>
  </r>
  <r>
    <s v="December 2010"/>
    <n v="62"/>
    <x v="1"/>
    <x v="22"/>
    <x v="0"/>
    <x v="0"/>
    <x v="1"/>
    <x v="0"/>
    <x v="0"/>
    <x v="0"/>
    <x v="0"/>
    <x v="1"/>
    <x v="4"/>
    <x v="3"/>
    <x v="2"/>
    <x v="10"/>
    <x v="13"/>
    <x v="4"/>
    <x v="1"/>
    <x v="2"/>
    <x v="2"/>
    <x v="0"/>
  </r>
  <r>
    <s v="December 2010"/>
    <n v="62"/>
    <x v="1"/>
    <x v="23"/>
    <x v="0"/>
    <x v="0"/>
    <x v="2"/>
    <x v="0"/>
    <x v="0"/>
    <x v="0"/>
    <x v="0"/>
    <x v="1"/>
    <x v="4"/>
    <x v="3"/>
    <x v="2"/>
    <x v="6"/>
    <x v="22"/>
    <x v="4"/>
    <x v="0"/>
    <x v="2"/>
    <x v="2"/>
    <x v="0"/>
  </r>
  <r>
    <s v="December 2010"/>
    <n v="62"/>
    <x v="1"/>
    <x v="24"/>
    <x v="0"/>
    <x v="0"/>
    <x v="0"/>
    <x v="0"/>
    <x v="0"/>
    <x v="0"/>
    <x v="0"/>
    <x v="1"/>
    <x v="4"/>
    <x v="3"/>
    <x v="2"/>
    <x v="9"/>
    <x v="14"/>
    <x v="4"/>
    <x v="0"/>
    <x v="2"/>
    <x v="2"/>
    <x v="0"/>
  </r>
  <r>
    <s v="December 2010"/>
    <n v="62"/>
    <x v="1"/>
    <x v="25"/>
    <x v="0"/>
    <x v="0"/>
    <x v="2"/>
    <x v="0"/>
    <x v="0"/>
    <x v="0"/>
    <x v="0"/>
    <x v="1"/>
    <x v="4"/>
    <x v="3"/>
    <x v="2"/>
    <x v="10"/>
    <x v="13"/>
    <x v="4"/>
    <x v="1"/>
    <x v="2"/>
    <x v="2"/>
    <x v="0"/>
  </r>
  <r>
    <s v="December 2010"/>
    <n v="62"/>
    <x v="2"/>
    <x v="0"/>
    <x v="0"/>
    <x v="0"/>
    <x v="3"/>
    <x v="0"/>
    <x v="0"/>
    <x v="0"/>
    <x v="0"/>
    <x v="0"/>
    <x v="0"/>
    <x v="0"/>
    <x v="15"/>
    <x v="1"/>
    <x v="1"/>
    <x v="2"/>
    <x v="0"/>
    <x v="6"/>
    <x v="0"/>
    <x v="0"/>
  </r>
  <r>
    <s v="December 2010"/>
    <n v="62"/>
    <x v="2"/>
    <x v="1"/>
    <x v="0"/>
    <x v="0"/>
    <x v="3"/>
    <x v="0"/>
    <x v="0"/>
    <x v="0"/>
    <x v="0"/>
    <x v="0"/>
    <x v="0"/>
    <x v="0"/>
    <x v="15"/>
    <x v="0"/>
    <x v="0"/>
    <x v="0"/>
    <x v="0"/>
    <x v="6"/>
    <x v="0"/>
    <x v="0"/>
  </r>
  <r>
    <s v="December 2010"/>
    <n v="62"/>
    <x v="2"/>
    <x v="2"/>
    <x v="0"/>
    <x v="0"/>
    <x v="2"/>
    <x v="0"/>
    <x v="0"/>
    <x v="0"/>
    <x v="0"/>
    <x v="0"/>
    <x v="0"/>
    <x v="0"/>
    <x v="15"/>
    <x v="0"/>
    <x v="1"/>
    <x v="0"/>
    <x v="0"/>
    <x v="6"/>
    <x v="0"/>
    <x v="0"/>
  </r>
  <r>
    <s v="December 2010"/>
    <n v="62"/>
    <x v="2"/>
    <x v="3"/>
    <x v="0"/>
    <x v="0"/>
    <x v="2"/>
    <x v="0"/>
    <x v="0"/>
    <x v="0"/>
    <x v="0"/>
    <x v="0"/>
    <x v="0"/>
    <x v="0"/>
    <x v="15"/>
    <x v="0"/>
    <x v="1"/>
    <x v="3"/>
    <x v="0"/>
    <x v="6"/>
    <x v="0"/>
    <x v="0"/>
  </r>
  <r>
    <s v="December 2010"/>
    <n v="62"/>
    <x v="2"/>
    <x v="4"/>
    <x v="0"/>
    <x v="0"/>
    <x v="4"/>
    <x v="0"/>
    <x v="0"/>
    <x v="0"/>
    <x v="0"/>
    <x v="0"/>
    <x v="0"/>
    <x v="0"/>
    <x v="15"/>
    <x v="0"/>
    <x v="0"/>
    <x v="0"/>
    <x v="0"/>
    <x v="6"/>
    <x v="0"/>
    <x v="0"/>
  </r>
  <r>
    <s v="December 2010"/>
    <n v="62"/>
    <x v="2"/>
    <x v="5"/>
    <x v="0"/>
    <x v="0"/>
    <x v="0"/>
    <x v="0"/>
    <x v="0"/>
    <x v="0"/>
    <x v="0"/>
    <x v="0"/>
    <x v="0"/>
    <x v="0"/>
    <x v="15"/>
    <x v="18"/>
    <x v="1"/>
    <x v="10"/>
    <x v="0"/>
    <x v="6"/>
    <x v="0"/>
    <x v="0"/>
  </r>
  <r>
    <s v="December 2010"/>
    <n v="62"/>
    <x v="2"/>
    <x v="6"/>
    <x v="0"/>
    <x v="0"/>
    <x v="4"/>
    <x v="0"/>
    <x v="0"/>
    <x v="0"/>
    <x v="0"/>
    <x v="0"/>
    <x v="1"/>
    <x v="2"/>
    <x v="1"/>
    <x v="1"/>
    <x v="1"/>
    <x v="2"/>
    <x v="0"/>
    <x v="0"/>
    <x v="1"/>
    <x v="0"/>
  </r>
  <r>
    <s v="December 2010"/>
    <n v="62"/>
    <x v="2"/>
    <x v="7"/>
    <x v="0"/>
    <x v="0"/>
    <x v="1"/>
    <x v="0"/>
    <x v="0"/>
    <x v="0"/>
    <x v="0"/>
    <x v="0"/>
    <x v="1"/>
    <x v="2"/>
    <x v="1"/>
    <x v="0"/>
    <x v="1"/>
    <x v="3"/>
    <x v="0"/>
    <x v="0"/>
    <x v="1"/>
    <x v="0"/>
  </r>
  <r>
    <s v="December 2010"/>
    <n v="62"/>
    <x v="2"/>
    <x v="8"/>
    <x v="0"/>
    <x v="0"/>
    <x v="4"/>
    <x v="0"/>
    <x v="0"/>
    <x v="0"/>
    <x v="0"/>
    <x v="0"/>
    <x v="1"/>
    <x v="2"/>
    <x v="1"/>
    <x v="0"/>
    <x v="0"/>
    <x v="1"/>
    <x v="0"/>
    <x v="0"/>
    <x v="1"/>
    <x v="0"/>
  </r>
  <r>
    <s v="December 2010"/>
    <n v="62"/>
    <x v="2"/>
    <x v="9"/>
    <x v="0"/>
    <x v="0"/>
    <x v="4"/>
    <x v="0"/>
    <x v="0"/>
    <x v="0"/>
    <x v="0"/>
    <x v="0"/>
    <x v="1"/>
    <x v="2"/>
    <x v="1"/>
    <x v="0"/>
    <x v="0"/>
    <x v="2"/>
    <x v="0"/>
    <x v="0"/>
    <x v="1"/>
    <x v="0"/>
  </r>
  <r>
    <s v="December 2010"/>
    <n v="62"/>
    <x v="2"/>
    <x v="10"/>
    <x v="0"/>
    <x v="0"/>
    <x v="0"/>
    <x v="0"/>
    <x v="0"/>
    <x v="0"/>
    <x v="0"/>
    <x v="0"/>
    <x v="1"/>
    <x v="2"/>
    <x v="1"/>
    <x v="0"/>
    <x v="0"/>
    <x v="2"/>
    <x v="0"/>
    <x v="0"/>
    <x v="1"/>
    <x v="0"/>
  </r>
  <r>
    <s v="December 2010"/>
    <n v="62"/>
    <x v="2"/>
    <x v="11"/>
    <x v="0"/>
    <x v="0"/>
    <x v="1"/>
    <x v="0"/>
    <x v="0"/>
    <x v="0"/>
    <x v="0"/>
    <x v="0"/>
    <x v="1"/>
    <x v="2"/>
    <x v="1"/>
    <x v="3"/>
    <x v="1"/>
    <x v="2"/>
    <x v="0"/>
    <x v="0"/>
    <x v="1"/>
    <x v="0"/>
  </r>
  <r>
    <s v="December 2010"/>
    <n v="62"/>
    <x v="2"/>
    <x v="12"/>
    <x v="0"/>
    <x v="0"/>
    <x v="2"/>
    <x v="0"/>
    <x v="0"/>
    <x v="0"/>
    <x v="0"/>
    <x v="0"/>
    <x v="1"/>
    <x v="2"/>
    <x v="1"/>
    <x v="0"/>
    <x v="0"/>
    <x v="0"/>
    <x v="0"/>
    <x v="0"/>
    <x v="1"/>
    <x v="0"/>
  </r>
  <r>
    <s v="December 2010"/>
    <n v="62"/>
    <x v="2"/>
    <x v="13"/>
    <x v="0"/>
    <x v="0"/>
    <x v="1"/>
    <x v="0"/>
    <x v="0"/>
    <x v="0"/>
    <x v="0"/>
    <x v="0"/>
    <x v="2"/>
    <x v="2"/>
    <x v="1"/>
    <x v="1"/>
    <x v="1"/>
    <x v="2"/>
    <x v="0"/>
    <x v="1"/>
    <x v="0"/>
    <x v="0"/>
  </r>
  <r>
    <s v="December 2010"/>
    <n v="62"/>
    <x v="2"/>
    <x v="14"/>
    <x v="0"/>
    <x v="0"/>
    <x v="0"/>
    <x v="0"/>
    <x v="0"/>
    <x v="0"/>
    <x v="0"/>
    <x v="0"/>
    <x v="2"/>
    <x v="2"/>
    <x v="1"/>
    <x v="0"/>
    <x v="0"/>
    <x v="0"/>
    <x v="0"/>
    <x v="1"/>
    <x v="0"/>
    <x v="0"/>
  </r>
  <r>
    <s v="December 2010"/>
    <n v="62"/>
    <x v="2"/>
    <x v="15"/>
    <x v="0"/>
    <x v="0"/>
    <x v="0"/>
    <x v="0"/>
    <x v="0"/>
    <x v="0"/>
    <x v="0"/>
    <x v="0"/>
    <x v="2"/>
    <x v="2"/>
    <x v="1"/>
    <x v="3"/>
    <x v="1"/>
    <x v="1"/>
    <x v="0"/>
    <x v="1"/>
    <x v="0"/>
    <x v="0"/>
  </r>
  <r>
    <s v="December 2010"/>
    <n v="62"/>
    <x v="2"/>
    <x v="16"/>
    <x v="0"/>
    <x v="0"/>
    <x v="3"/>
    <x v="0"/>
    <x v="0"/>
    <x v="0"/>
    <x v="0"/>
    <x v="0"/>
    <x v="2"/>
    <x v="2"/>
    <x v="1"/>
    <x v="0"/>
    <x v="0"/>
    <x v="9"/>
    <x v="0"/>
    <x v="1"/>
    <x v="0"/>
    <x v="0"/>
  </r>
  <r>
    <s v="December 2010"/>
    <n v="62"/>
    <x v="2"/>
    <x v="17"/>
    <x v="0"/>
    <x v="0"/>
    <x v="2"/>
    <x v="0"/>
    <x v="0"/>
    <x v="0"/>
    <x v="0"/>
    <x v="0"/>
    <x v="2"/>
    <x v="2"/>
    <x v="1"/>
    <x v="0"/>
    <x v="0"/>
    <x v="9"/>
    <x v="0"/>
    <x v="1"/>
    <x v="0"/>
    <x v="0"/>
  </r>
  <r>
    <s v="December 2010"/>
    <n v="62"/>
    <x v="2"/>
    <x v="18"/>
    <x v="0"/>
    <x v="0"/>
    <x v="4"/>
    <x v="0"/>
    <x v="0"/>
    <x v="0"/>
    <x v="0"/>
    <x v="0"/>
    <x v="3"/>
    <x v="0"/>
    <x v="15"/>
    <x v="1"/>
    <x v="1"/>
    <x v="2"/>
    <x v="0"/>
    <x v="6"/>
    <x v="0"/>
    <x v="0"/>
  </r>
  <r>
    <s v="December 2010"/>
    <n v="62"/>
    <x v="2"/>
    <x v="19"/>
    <x v="0"/>
    <x v="0"/>
    <x v="2"/>
    <x v="0"/>
    <x v="0"/>
    <x v="0"/>
    <x v="0"/>
    <x v="0"/>
    <x v="3"/>
    <x v="0"/>
    <x v="15"/>
    <x v="0"/>
    <x v="0"/>
    <x v="2"/>
    <x v="0"/>
    <x v="6"/>
    <x v="0"/>
    <x v="0"/>
  </r>
  <r>
    <s v="December 2010"/>
    <n v="62"/>
    <x v="2"/>
    <x v="20"/>
    <x v="0"/>
    <x v="0"/>
    <x v="0"/>
    <x v="0"/>
    <x v="0"/>
    <x v="0"/>
    <x v="0"/>
    <x v="0"/>
    <x v="3"/>
    <x v="0"/>
    <x v="15"/>
    <x v="0"/>
    <x v="0"/>
    <x v="0"/>
    <x v="0"/>
    <x v="6"/>
    <x v="0"/>
    <x v="0"/>
  </r>
  <r>
    <s v="December 2010"/>
    <n v="62"/>
    <x v="2"/>
    <x v="21"/>
    <x v="0"/>
    <x v="0"/>
    <x v="0"/>
    <x v="0"/>
    <x v="0"/>
    <x v="0"/>
    <x v="0"/>
    <x v="0"/>
    <x v="3"/>
    <x v="0"/>
    <x v="15"/>
    <x v="0"/>
    <x v="1"/>
    <x v="3"/>
    <x v="0"/>
    <x v="6"/>
    <x v="0"/>
    <x v="0"/>
  </r>
  <r>
    <s v="December 2010"/>
    <n v="62"/>
    <x v="2"/>
    <x v="22"/>
    <x v="0"/>
    <x v="0"/>
    <x v="3"/>
    <x v="0"/>
    <x v="0"/>
    <x v="0"/>
    <x v="0"/>
    <x v="0"/>
    <x v="3"/>
    <x v="0"/>
    <x v="15"/>
    <x v="0"/>
    <x v="1"/>
    <x v="3"/>
    <x v="0"/>
    <x v="6"/>
    <x v="0"/>
    <x v="0"/>
  </r>
  <r>
    <s v="December 2010"/>
    <n v="62"/>
    <x v="3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</r>
  <r>
    <s v="December 2010"/>
    <n v="62"/>
    <x v="3"/>
    <x v="1"/>
    <x v="0"/>
    <x v="0"/>
    <x v="3"/>
    <x v="0"/>
    <x v="0"/>
    <x v="0"/>
    <x v="0"/>
    <x v="1"/>
    <x v="4"/>
    <x v="3"/>
    <x v="2"/>
    <x v="10"/>
    <x v="13"/>
    <x v="4"/>
    <x v="0"/>
    <x v="2"/>
    <x v="2"/>
    <x v="0"/>
  </r>
  <r>
    <s v="December 2010"/>
    <n v="62"/>
    <x v="3"/>
    <x v="2"/>
    <x v="0"/>
    <x v="0"/>
    <x v="0"/>
    <x v="0"/>
    <x v="0"/>
    <x v="0"/>
    <x v="0"/>
    <x v="1"/>
    <x v="4"/>
    <x v="3"/>
    <x v="2"/>
    <x v="8"/>
    <x v="11"/>
    <x v="4"/>
    <x v="3"/>
    <x v="2"/>
    <x v="2"/>
    <x v="0"/>
  </r>
  <r>
    <s v="December 2010"/>
    <n v="62"/>
    <x v="3"/>
    <x v="3"/>
    <x v="0"/>
    <x v="0"/>
    <x v="1"/>
    <x v="0"/>
    <x v="0"/>
    <x v="0"/>
    <x v="0"/>
    <x v="1"/>
    <x v="4"/>
    <x v="3"/>
    <x v="2"/>
    <x v="4"/>
    <x v="8"/>
    <x v="4"/>
    <x v="0"/>
    <x v="2"/>
    <x v="2"/>
    <x v="0"/>
  </r>
  <r>
    <s v="December 2010"/>
    <n v="62"/>
    <x v="3"/>
    <x v="4"/>
    <x v="0"/>
    <x v="0"/>
    <x v="4"/>
    <x v="0"/>
    <x v="0"/>
    <x v="0"/>
    <x v="0"/>
    <x v="1"/>
    <x v="4"/>
    <x v="3"/>
    <x v="2"/>
    <x v="8"/>
    <x v="5"/>
    <x v="4"/>
    <x v="0"/>
    <x v="2"/>
    <x v="2"/>
    <x v="0"/>
  </r>
  <r>
    <s v="December 2010"/>
    <n v="62"/>
    <x v="3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</r>
  <r>
    <s v="December 2010"/>
    <n v="62"/>
    <x v="3"/>
    <x v="6"/>
    <x v="0"/>
    <x v="0"/>
    <x v="1"/>
    <x v="0"/>
    <x v="0"/>
    <x v="0"/>
    <x v="0"/>
    <x v="1"/>
    <x v="4"/>
    <x v="3"/>
    <x v="2"/>
    <x v="11"/>
    <x v="22"/>
    <x v="4"/>
    <x v="0"/>
    <x v="2"/>
    <x v="2"/>
    <x v="0"/>
  </r>
  <r>
    <s v="December 2010"/>
    <n v="62"/>
    <x v="3"/>
    <x v="7"/>
    <x v="0"/>
    <x v="0"/>
    <x v="1"/>
    <x v="0"/>
    <x v="0"/>
    <x v="0"/>
    <x v="0"/>
    <x v="1"/>
    <x v="4"/>
    <x v="3"/>
    <x v="2"/>
    <x v="6"/>
    <x v="22"/>
    <x v="4"/>
    <x v="0"/>
    <x v="2"/>
    <x v="2"/>
    <x v="0"/>
  </r>
  <r>
    <s v="December 2010"/>
    <n v="62"/>
    <x v="3"/>
    <x v="8"/>
    <x v="0"/>
    <x v="0"/>
    <x v="1"/>
    <x v="0"/>
    <x v="0"/>
    <x v="0"/>
    <x v="0"/>
    <x v="1"/>
    <x v="4"/>
    <x v="3"/>
    <x v="2"/>
    <x v="5"/>
    <x v="3"/>
    <x v="4"/>
    <x v="1"/>
    <x v="2"/>
    <x v="2"/>
    <x v="0"/>
  </r>
  <r>
    <s v="December 2010"/>
    <n v="62"/>
    <x v="3"/>
    <x v="9"/>
    <x v="0"/>
    <x v="0"/>
    <x v="4"/>
    <x v="0"/>
    <x v="0"/>
    <x v="0"/>
    <x v="0"/>
    <x v="1"/>
    <x v="4"/>
    <x v="3"/>
    <x v="2"/>
    <x v="7"/>
    <x v="22"/>
    <x v="4"/>
    <x v="1"/>
    <x v="2"/>
    <x v="2"/>
    <x v="0"/>
  </r>
  <r>
    <s v="December 2010"/>
    <n v="62"/>
    <x v="3"/>
    <x v="10"/>
    <x v="0"/>
    <x v="0"/>
    <x v="4"/>
    <x v="0"/>
    <x v="0"/>
    <x v="0"/>
    <x v="0"/>
    <x v="1"/>
    <x v="4"/>
    <x v="3"/>
    <x v="2"/>
    <x v="6"/>
    <x v="22"/>
    <x v="4"/>
    <x v="1"/>
    <x v="2"/>
    <x v="2"/>
    <x v="0"/>
  </r>
  <r>
    <s v="December 2010"/>
    <n v="62"/>
    <x v="3"/>
    <x v="11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December 2010"/>
    <n v="62"/>
    <x v="3"/>
    <x v="12"/>
    <x v="0"/>
    <x v="0"/>
    <x v="1"/>
    <x v="0"/>
    <x v="0"/>
    <x v="0"/>
    <x v="0"/>
    <x v="1"/>
    <x v="4"/>
    <x v="3"/>
    <x v="2"/>
    <x v="7"/>
    <x v="22"/>
    <x v="4"/>
    <x v="3"/>
    <x v="2"/>
    <x v="2"/>
    <x v="0"/>
  </r>
  <r>
    <s v="December 2010"/>
    <n v="62"/>
    <x v="3"/>
    <x v="13"/>
    <x v="0"/>
    <x v="0"/>
    <x v="2"/>
    <x v="0"/>
    <x v="0"/>
    <x v="0"/>
    <x v="0"/>
    <x v="1"/>
    <x v="4"/>
    <x v="3"/>
    <x v="2"/>
    <x v="8"/>
    <x v="5"/>
    <x v="4"/>
    <x v="0"/>
    <x v="2"/>
    <x v="2"/>
    <x v="0"/>
  </r>
  <r>
    <s v="December 2010"/>
    <n v="62"/>
    <x v="3"/>
    <x v="14"/>
    <x v="0"/>
    <x v="0"/>
    <x v="3"/>
    <x v="0"/>
    <x v="0"/>
    <x v="0"/>
    <x v="0"/>
    <x v="1"/>
    <x v="4"/>
    <x v="3"/>
    <x v="2"/>
    <x v="10"/>
    <x v="13"/>
    <x v="4"/>
    <x v="0"/>
    <x v="2"/>
    <x v="2"/>
    <x v="0"/>
  </r>
  <r>
    <s v="December 2010"/>
    <n v="62"/>
    <x v="3"/>
    <x v="15"/>
    <x v="0"/>
    <x v="0"/>
    <x v="4"/>
    <x v="0"/>
    <x v="0"/>
    <x v="0"/>
    <x v="0"/>
    <x v="1"/>
    <x v="4"/>
    <x v="3"/>
    <x v="2"/>
    <x v="9"/>
    <x v="6"/>
    <x v="4"/>
    <x v="4"/>
    <x v="2"/>
    <x v="2"/>
    <x v="0"/>
  </r>
  <r>
    <s v="December 2010"/>
    <n v="62"/>
    <x v="3"/>
    <x v="16"/>
    <x v="0"/>
    <x v="0"/>
    <x v="3"/>
    <x v="0"/>
    <x v="0"/>
    <x v="0"/>
    <x v="0"/>
    <x v="1"/>
    <x v="4"/>
    <x v="3"/>
    <x v="2"/>
    <x v="11"/>
    <x v="22"/>
    <x v="5"/>
    <x v="0"/>
    <x v="2"/>
    <x v="2"/>
    <x v="0"/>
  </r>
  <r>
    <s v="December 2010"/>
    <n v="62"/>
    <x v="3"/>
    <x v="17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December 2010"/>
    <n v="62"/>
    <x v="3"/>
    <x v="18"/>
    <x v="0"/>
    <x v="0"/>
    <x v="4"/>
    <x v="0"/>
    <x v="0"/>
    <x v="0"/>
    <x v="0"/>
    <x v="1"/>
    <x v="4"/>
    <x v="3"/>
    <x v="2"/>
    <x v="7"/>
    <x v="22"/>
    <x v="4"/>
    <x v="3"/>
    <x v="2"/>
    <x v="2"/>
    <x v="0"/>
  </r>
  <r>
    <s v="December 2010"/>
    <n v="62"/>
    <x v="3"/>
    <x v="19"/>
    <x v="0"/>
    <x v="0"/>
    <x v="2"/>
    <x v="0"/>
    <x v="0"/>
    <x v="0"/>
    <x v="0"/>
    <x v="1"/>
    <x v="4"/>
    <x v="3"/>
    <x v="2"/>
    <x v="10"/>
    <x v="13"/>
    <x v="4"/>
    <x v="1"/>
    <x v="2"/>
    <x v="2"/>
    <x v="0"/>
  </r>
  <r>
    <s v="December 2010"/>
    <n v="62"/>
    <x v="3"/>
    <x v="20"/>
    <x v="0"/>
    <x v="0"/>
    <x v="0"/>
    <x v="0"/>
    <x v="0"/>
    <x v="0"/>
    <x v="0"/>
    <x v="1"/>
    <x v="4"/>
    <x v="3"/>
    <x v="2"/>
    <x v="4"/>
    <x v="12"/>
    <x v="4"/>
    <x v="0"/>
    <x v="2"/>
    <x v="2"/>
    <x v="0"/>
  </r>
  <r>
    <s v="December 2010"/>
    <n v="62"/>
    <x v="3"/>
    <x v="21"/>
    <x v="0"/>
    <x v="0"/>
    <x v="2"/>
    <x v="0"/>
    <x v="0"/>
    <x v="0"/>
    <x v="0"/>
    <x v="1"/>
    <x v="4"/>
    <x v="3"/>
    <x v="2"/>
    <x v="8"/>
    <x v="11"/>
    <x v="4"/>
    <x v="3"/>
    <x v="2"/>
    <x v="2"/>
    <x v="0"/>
  </r>
  <r>
    <s v="December 2010"/>
    <n v="62"/>
    <x v="3"/>
    <x v="22"/>
    <x v="0"/>
    <x v="0"/>
    <x v="3"/>
    <x v="0"/>
    <x v="0"/>
    <x v="0"/>
    <x v="0"/>
    <x v="1"/>
    <x v="4"/>
    <x v="3"/>
    <x v="2"/>
    <x v="9"/>
    <x v="14"/>
    <x v="4"/>
    <x v="0"/>
    <x v="2"/>
    <x v="2"/>
    <x v="0"/>
  </r>
  <r>
    <s v="December 2010"/>
    <n v="62"/>
    <x v="3"/>
    <x v="23"/>
    <x v="0"/>
    <x v="0"/>
    <x v="1"/>
    <x v="0"/>
    <x v="0"/>
    <x v="0"/>
    <x v="0"/>
    <x v="1"/>
    <x v="4"/>
    <x v="3"/>
    <x v="2"/>
    <x v="6"/>
    <x v="22"/>
    <x v="4"/>
    <x v="0"/>
    <x v="2"/>
    <x v="2"/>
    <x v="0"/>
  </r>
  <r>
    <s v="December 2010"/>
    <n v="62"/>
    <x v="3"/>
    <x v="24"/>
    <x v="0"/>
    <x v="0"/>
    <x v="1"/>
    <x v="0"/>
    <x v="0"/>
    <x v="0"/>
    <x v="0"/>
    <x v="1"/>
    <x v="4"/>
    <x v="3"/>
    <x v="2"/>
    <x v="5"/>
    <x v="9"/>
    <x v="4"/>
    <x v="1"/>
    <x v="2"/>
    <x v="2"/>
    <x v="0"/>
  </r>
  <r>
    <s v="December 2010"/>
    <n v="62"/>
    <x v="3"/>
    <x v="25"/>
    <x v="0"/>
    <x v="0"/>
    <x v="3"/>
    <x v="0"/>
    <x v="0"/>
    <x v="0"/>
    <x v="0"/>
    <x v="1"/>
    <x v="4"/>
    <x v="3"/>
    <x v="2"/>
    <x v="11"/>
    <x v="22"/>
    <x v="5"/>
    <x v="2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June 2011"/>
    <n v="63"/>
    <x v="0"/>
    <x v="0"/>
    <x v="0"/>
    <x v="0"/>
    <x v="1"/>
    <x v="0"/>
    <x v="0"/>
    <x v="0"/>
    <x v="0"/>
    <x v="1"/>
    <x v="4"/>
    <x v="3"/>
    <x v="2"/>
    <x v="6"/>
    <x v="22"/>
    <x v="4"/>
    <x v="0"/>
    <x v="2"/>
    <x v="2"/>
    <x v="0"/>
  </r>
  <r>
    <s v="June 2011"/>
    <n v="63"/>
    <x v="0"/>
    <x v="1"/>
    <x v="0"/>
    <x v="0"/>
    <x v="4"/>
    <x v="0"/>
    <x v="0"/>
    <x v="0"/>
    <x v="0"/>
    <x v="1"/>
    <x v="4"/>
    <x v="3"/>
    <x v="2"/>
    <x v="8"/>
    <x v="5"/>
    <x v="4"/>
    <x v="0"/>
    <x v="2"/>
    <x v="2"/>
    <x v="0"/>
  </r>
  <r>
    <s v="June 2011"/>
    <n v="63"/>
    <x v="0"/>
    <x v="2"/>
    <x v="0"/>
    <x v="0"/>
    <x v="1"/>
    <x v="0"/>
    <x v="0"/>
    <x v="0"/>
    <x v="0"/>
    <x v="1"/>
    <x v="4"/>
    <x v="3"/>
    <x v="2"/>
    <x v="7"/>
    <x v="22"/>
    <x v="4"/>
    <x v="0"/>
    <x v="2"/>
    <x v="2"/>
    <x v="0"/>
  </r>
  <r>
    <s v="June 2011"/>
    <n v="63"/>
    <x v="0"/>
    <x v="3"/>
    <x v="0"/>
    <x v="0"/>
    <x v="3"/>
    <x v="0"/>
    <x v="0"/>
    <x v="0"/>
    <x v="0"/>
    <x v="1"/>
    <x v="4"/>
    <x v="3"/>
    <x v="2"/>
    <x v="11"/>
    <x v="22"/>
    <x v="4"/>
    <x v="0"/>
    <x v="2"/>
    <x v="2"/>
    <x v="0"/>
  </r>
  <r>
    <s v="June 2011"/>
    <n v="63"/>
    <x v="0"/>
    <x v="4"/>
    <x v="0"/>
    <x v="0"/>
    <x v="4"/>
    <x v="0"/>
    <x v="0"/>
    <x v="0"/>
    <x v="0"/>
    <x v="1"/>
    <x v="4"/>
    <x v="3"/>
    <x v="2"/>
    <x v="9"/>
    <x v="14"/>
    <x v="4"/>
    <x v="0"/>
    <x v="2"/>
    <x v="2"/>
    <x v="0"/>
  </r>
  <r>
    <s v="June 2011"/>
    <n v="63"/>
    <x v="0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</r>
  <r>
    <s v="June 2011"/>
    <n v="63"/>
    <x v="0"/>
    <x v="6"/>
    <x v="0"/>
    <x v="0"/>
    <x v="4"/>
    <x v="0"/>
    <x v="0"/>
    <x v="0"/>
    <x v="0"/>
    <x v="1"/>
    <x v="4"/>
    <x v="3"/>
    <x v="2"/>
    <x v="8"/>
    <x v="5"/>
    <x v="5"/>
    <x v="3"/>
    <x v="2"/>
    <x v="2"/>
    <x v="0"/>
  </r>
  <r>
    <s v="June 2011"/>
    <n v="63"/>
    <x v="0"/>
    <x v="7"/>
    <x v="0"/>
    <x v="0"/>
    <x v="2"/>
    <x v="0"/>
    <x v="0"/>
    <x v="0"/>
    <x v="0"/>
    <x v="1"/>
    <x v="4"/>
    <x v="3"/>
    <x v="2"/>
    <x v="4"/>
    <x v="2"/>
    <x v="4"/>
    <x v="0"/>
    <x v="2"/>
    <x v="2"/>
    <x v="0"/>
  </r>
  <r>
    <s v="June 2011"/>
    <n v="63"/>
    <x v="0"/>
    <x v="8"/>
    <x v="0"/>
    <x v="0"/>
    <x v="3"/>
    <x v="0"/>
    <x v="0"/>
    <x v="0"/>
    <x v="0"/>
    <x v="1"/>
    <x v="4"/>
    <x v="3"/>
    <x v="2"/>
    <x v="6"/>
    <x v="22"/>
    <x v="4"/>
    <x v="2"/>
    <x v="2"/>
    <x v="2"/>
    <x v="0"/>
  </r>
  <r>
    <s v="June 2011"/>
    <n v="63"/>
    <x v="0"/>
    <x v="9"/>
    <x v="0"/>
    <x v="0"/>
    <x v="0"/>
    <x v="0"/>
    <x v="0"/>
    <x v="0"/>
    <x v="0"/>
    <x v="1"/>
    <x v="4"/>
    <x v="3"/>
    <x v="2"/>
    <x v="9"/>
    <x v="6"/>
    <x v="4"/>
    <x v="1"/>
    <x v="2"/>
    <x v="2"/>
    <x v="0"/>
  </r>
  <r>
    <s v="June 2011"/>
    <n v="63"/>
    <x v="0"/>
    <x v="10"/>
    <x v="0"/>
    <x v="0"/>
    <x v="3"/>
    <x v="0"/>
    <x v="0"/>
    <x v="0"/>
    <x v="0"/>
    <x v="1"/>
    <x v="4"/>
    <x v="3"/>
    <x v="2"/>
    <x v="10"/>
    <x v="13"/>
    <x v="4"/>
    <x v="1"/>
    <x v="2"/>
    <x v="2"/>
    <x v="0"/>
  </r>
  <r>
    <s v="June 2011"/>
    <n v="63"/>
    <x v="0"/>
    <x v="11"/>
    <x v="0"/>
    <x v="0"/>
    <x v="4"/>
    <x v="0"/>
    <x v="0"/>
    <x v="0"/>
    <x v="0"/>
    <x v="1"/>
    <x v="4"/>
    <x v="3"/>
    <x v="2"/>
    <x v="6"/>
    <x v="22"/>
    <x v="4"/>
    <x v="0"/>
    <x v="2"/>
    <x v="2"/>
    <x v="0"/>
  </r>
  <r>
    <s v="June 2011"/>
    <n v="63"/>
    <x v="0"/>
    <x v="12"/>
    <x v="0"/>
    <x v="0"/>
    <x v="3"/>
    <x v="0"/>
    <x v="0"/>
    <x v="0"/>
    <x v="0"/>
    <x v="1"/>
    <x v="4"/>
    <x v="3"/>
    <x v="2"/>
    <x v="4"/>
    <x v="2"/>
    <x v="4"/>
    <x v="0"/>
    <x v="2"/>
    <x v="2"/>
    <x v="0"/>
  </r>
  <r>
    <s v="June 2011"/>
    <n v="63"/>
    <x v="0"/>
    <x v="13"/>
    <x v="0"/>
    <x v="0"/>
    <x v="3"/>
    <x v="0"/>
    <x v="0"/>
    <x v="0"/>
    <x v="0"/>
    <x v="1"/>
    <x v="4"/>
    <x v="3"/>
    <x v="2"/>
    <x v="4"/>
    <x v="10"/>
    <x v="4"/>
    <x v="0"/>
    <x v="2"/>
    <x v="2"/>
    <x v="0"/>
  </r>
  <r>
    <s v="June 2011"/>
    <n v="63"/>
    <x v="0"/>
    <x v="14"/>
    <x v="0"/>
    <x v="0"/>
    <x v="1"/>
    <x v="0"/>
    <x v="0"/>
    <x v="0"/>
    <x v="0"/>
    <x v="1"/>
    <x v="4"/>
    <x v="3"/>
    <x v="2"/>
    <x v="10"/>
    <x v="13"/>
    <x v="4"/>
    <x v="1"/>
    <x v="2"/>
    <x v="2"/>
    <x v="0"/>
  </r>
  <r>
    <s v="June 2011"/>
    <n v="63"/>
    <x v="0"/>
    <x v="15"/>
    <x v="0"/>
    <x v="0"/>
    <x v="3"/>
    <x v="0"/>
    <x v="0"/>
    <x v="0"/>
    <x v="0"/>
    <x v="1"/>
    <x v="4"/>
    <x v="3"/>
    <x v="2"/>
    <x v="8"/>
    <x v="11"/>
    <x v="4"/>
    <x v="2"/>
    <x v="2"/>
    <x v="2"/>
    <x v="0"/>
  </r>
  <r>
    <s v="June 2011"/>
    <n v="63"/>
    <x v="0"/>
    <x v="16"/>
    <x v="0"/>
    <x v="0"/>
    <x v="1"/>
    <x v="0"/>
    <x v="0"/>
    <x v="0"/>
    <x v="0"/>
    <x v="1"/>
    <x v="4"/>
    <x v="3"/>
    <x v="2"/>
    <x v="4"/>
    <x v="12"/>
    <x v="4"/>
    <x v="0"/>
    <x v="2"/>
    <x v="2"/>
    <x v="0"/>
  </r>
  <r>
    <s v="June 2011"/>
    <n v="63"/>
    <x v="0"/>
    <x v="17"/>
    <x v="0"/>
    <x v="0"/>
    <x v="2"/>
    <x v="0"/>
    <x v="0"/>
    <x v="0"/>
    <x v="0"/>
    <x v="1"/>
    <x v="4"/>
    <x v="3"/>
    <x v="2"/>
    <x v="8"/>
    <x v="11"/>
    <x v="4"/>
    <x v="1"/>
    <x v="2"/>
    <x v="2"/>
    <x v="0"/>
  </r>
  <r>
    <s v="June 2011"/>
    <n v="63"/>
    <x v="0"/>
    <x v="18"/>
    <x v="0"/>
    <x v="0"/>
    <x v="1"/>
    <x v="0"/>
    <x v="0"/>
    <x v="0"/>
    <x v="0"/>
    <x v="1"/>
    <x v="4"/>
    <x v="3"/>
    <x v="2"/>
    <x v="9"/>
    <x v="14"/>
    <x v="4"/>
    <x v="0"/>
    <x v="2"/>
    <x v="2"/>
    <x v="0"/>
  </r>
  <r>
    <s v="June 2011"/>
    <n v="63"/>
    <x v="0"/>
    <x v="19"/>
    <x v="0"/>
    <x v="0"/>
    <x v="4"/>
    <x v="0"/>
    <x v="0"/>
    <x v="0"/>
    <x v="0"/>
    <x v="1"/>
    <x v="4"/>
    <x v="3"/>
    <x v="2"/>
    <x v="6"/>
    <x v="22"/>
    <x v="4"/>
    <x v="1"/>
    <x v="2"/>
    <x v="2"/>
    <x v="0"/>
  </r>
  <r>
    <s v="June 2011"/>
    <n v="63"/>
    <x v="0"/>
    <x v="20"/>
    <x v="0"/>
    <x v="0"/>
    <x v="2"/>
    <x v="0"/>
    <x v="0"/>
    <x v="0"/>
    <x v="0"/>
    <x v="1"/>
    <x v="4"/>
    <x v="3"/>
    <x v="2"/>
    <x v="5"/>
    <x v="9"/>
    <x v="4"/>
    <x v="1"/>
    <x v="2"/>
    <x v="2"/>
    <x v="0"/>
  </r>
  <r>
    <s v="June 2011"/>
    <n v="63"/>
    <x v="0"/>
    <x v="21"/>
    <x v="0"/>
    <x v="0"/>
    <x v="4"/>
    <x v="0"/>
    <x v="0"/>
    <x v="0"/>
    <x v="0"/>
    <x v="1"/>
    <x v="4"/>
    <x v="3"/>
    <x v="2"/>
    <x v="10"/>
    <x v="13"/>
    <x v="4"/>
    <x v="1"/>
    <x v="2"/>
    <x v="2"/>
    <x v="0"/>
  </r>
  <r>
    <s v="June 2011"/>
    <n v="63"/>
    <x v="0"/>
    <x v="22"/>
    <x v="0"/>
    <x v="0"/>
    <x v="4"/>
    <x v="0"/>
    <x v="0"/>
    <x v="0"/>
    <x v="0"/>
    <x v="1"/>
    <x v="4"/>
    <x v="3"/>
    <x v="2"/>
    <x v="7"/>
    <x v="22"/>
    <x v="4"/>
    <x v="0"/>
    <x v="2"/>
    <x v="2"/>
    <x v="0"/>
  </r>
  <r>
    <s v="June 2011"/>
    <n v="63"/>
    <x v="0"/>
    <x v="23"/>
    <x v="0"/>
    <x v="0"/>
    <x v="2"/>
    <x v="0"/>
    <x v="0"/>
    <x v="0"/>
    <x v="0"/>
    <x v="1"/>
    <x v="4"/>
    <x v="3"/>
    <x v="2"/>
    <x v="5"/>
    <x v="3"/>
    <x v="4"/>
    <x v="3"/>
    <x v="2"/>
    <x v="2"/>
    <x v="0"/>
  </r>
  <r>
    <s v="June 2011"/>
    <n v="63"/>
    <x v="0"/>
    <x v="24"/>
    <x v="0"/>
    <x v="0"/>
    <x v="0"/>
    <x v="0"/>
    <x v="0"/>
    <x v="0"/>
    <x v="0"/>
    <x v="1"/>
    <x v="4"/>
    <x v="3"/>
    <x v="2"/>
    <x v="7"/>
    <x v="22"/>
    <x v="4"/>
    <x v="1"/>
    <x v="2"/>
    <x v="2"/>
    <x v="0"/>
  </r>
  <r>
    <s v="June 2011"/>
    <n v="63"/>
    <x v="1"/>
    <x v="0"/>
    <x v="0"/>
    <x v="0"/>
    <x v="2"/>
    <x v="0"/>
    <x v="0"/>
    <x v="0"/>
    <x v="0"/>
    <x v="0"/>
    <x v="0"/>
    <x v="2"/>
    <x v="1"/>
    <x v="1"/>
    <x v="1"/>
    <x v="2"/>
    <x v="0"/>
    <x v="0"/>
    <x v="1"/>
    <x v="0"/>
  </r>
  <r>
    <s v="June 2011"/>
    <n v="63"/>
    <x v="1"/>
    <x v="1"/>
    <x v="0"/>
    <x v="0"/>
    <x v="4"/>
    <x v="0"/>
    <x v="0"/>
    <x v="0"/>
    <x v="0"/>
    <x v="0"/>
    <x v="0"/>
    <x v="2"/>
    <x v="1"/>
    <x v="0"/>
    <x v="1"/>
    <x v="3"/>
    <x v="0"/>
    <x v="0"/>
    <x v="1"/>
    <x v="0"/>
  </r>
  <r>
    <s v="June 2011"/>
    <n v="63"/>
    <x v="1"/>
    <x v="2"/>
    <x v="0"/>
    <x v="0"/>
    <x v="0"/>
    <x v="0"/>
    <x v="0"/>
    <x v="0"/>
    <x v="0"/>
    <x v="0"/>
    <x v="0"/>
    <x v="2"/>
    <x v="1"/>
    <x v="0"/>
    <x v="1"/>
    <x v="3"/>
    <x v="0"/>
    <x v="0"/>
    <x v="1"/>
    <x v="0"/>
  </r>
  <r>
    <s v="June 2011"/>
    <n v="63"/>
    <x v="1"/>
    <x v="3"/>
    <x v="0"/>
    <x v="0"/>
    <x v="1"/>
    <x v="0"/>
    <x v="0"/>
    <x v="0"/>
    <x v="0"/>
    <x v="0"/>
    <x v="0"/>
    <x v="2"/>
    <x v="1"/>
    <x v="0"/>
    <x v="0"/>
    <x v="0"/>
    <x v="0"/>
    <x v="0"/>
    <x v="1"/>
    <x v="0"/>
  </r>
  <r>
    <s v="June 2011"/>
    <n v="63"/>
    <x v="1"/>
    <x v="4"/>
    <x v="0"/>
    <x v="0"/>
    <x v="2"/>
    <x v="0"/>
    <x v="0"/>
    <x v="0"/>
    <x v="0"/>
    <x v="0"/>
    <x v="0"/>
    <x v="2"/>
    <x v="1"/>
    <x v="18"/>
    <x v="1"/>
    <x v="0"/>
    <x v="0"/>
    <x v="0"/>
    <x v="1"/>
    <x v="0"/>
  </r>
  <r>
    <s v="June 2011"/>
    <n v="63"/>
    <x v="1"/>
    <x v="5"/>
    <x v="0"/>
    <x v="0"/>
    <x v="4"/>
    <x v="0"/>
    <x v="0"/>
    <x v="0"/>
    <x v="0"/>
    <x v="0"/>
    <x v="1"/>
    <x v="0"/>
    <x v="15"/>
    <x v="1"/>
    <x v="1"/>
    <x v="2"/>
    <x v="0"/>
    <x v="6"/>
    <x v="5"/>
    <x v="0"/>
  </r>
  <r>
    <s v="June 2011"/>
    <n v="63"/>
    <x v="1"/>
    <x v="6"/>
    <x v="0"/>
    <x v="0"/>
    <x v="3"/>
    <x v="0"/>
    <x v="0"/>
    <x v="0"/>
    <x v="0"/>
    <x v="0"/>
    <x v="1"/>
    <x v="0"/>
    <x v="15"/>
    <x v="0"/>
    <x v="1"/>
    <x v="0"/>
    <x v="0"/>
    <x v="6"/>
    <x v="5"/>
    <x v="0"/>
  </r>
  <r>
    <s v="June 2011"/>
    <n v="63"/>
    <x v="1"/>
    <x v="7"/>
    <x v="0"/>
    <x v="0"/>
    <x v="1"/>
    <x v="0"/>
    <x v="0"/>
    <x v="0"/>
    <x v="0"/>
    <x v="0"/>
    <x v="1"/>
    <x v="0"/>
    <x v="15"/>
    <x v="0"/>
    <x v="0"/>
    <x v="1"/>
    <x v="0"/>
    <x v="6"/>
    <x v="5"/>
    <x v="0"/>
  </r>
  <r>
    <s v="June 2011"/>
    <n v="63"/>
    <x v="1"/>
    <x v="8"/>
    <x v="0"/>
    <x v="0"/>
    <x v="3"/>
    <x v="0"/>
    <x v="0"/>
    <x v="0"/>
    <x v="0"/>
    <x v="0"/>
    <x v="1"/>
    <x v="0"/>
    <x v="15"/>
    <x v="0"/>
    <x v="0"/>
    <x v="3"/>
    <x v="0"/>
    <x v="6"/>
    <x v="5"/>
    <x v="0"/>
  </r>
  <r>
    <s v="June 2011"/>
    <n v="63"/>
    <x v="1"/>
    <x v="9"/>
    <x v="0"/>
    <x v="0"/>
    <x v="0"/>
    <x v="0"/>
    <x v="0"/>
    <x v="0"/>
    <x v="0"/>
    <x v="0"/>
    <x v="1"/>
    <x v="0"/>
    <x v="15"/>
    <x v="0"/>
    <x v="0"/>
    <x v="1"/>
    <x v="0"/>
    <x v="6"/>
    <x v="5"/>
    <x v="0"/>
  </r>
  <r>
    <s v="June 2011"/>
    <n v="63"/>
    <x v="1"/>
    <x v="10"/>
    <x v="0"/>
    <x v="0"/>
    <x v="4"/>
    <x v="0"/>
    <x v="0"/>
    <x v="0"/>
    <x v="0"/>
    <x v="0"/>
    <x v="1"/>
    <x v="0"/>
    <x v="15"/>
    <x v="1"/>
    <x v="1"/>
    <x v="2"/>
    <x v="0"/>
    <x v="6"/>
    <x v="5"/>
    <x v="0"/>
  </r>
  <r>
    <s v="June 2011"/>
    <n v="63"/>
    <x v="1"/>
    <x v="11"/>
    <x v="0"/>
    <x v="0"/>
    <x v="2"/>
    <x v="0"/>
    <x v="0"/>
    <x v="0"/>
    <x v="0"/>
    <x v="0"/>
    <x v="2"/>
    <x v="0"/>
    <x v="15"/>
    <x v="0"/>
    <x v="1"/>
    <x v="3"/>
    <x v="0"/>
    <x v="6"/>
    <x v="5"/>
    <x v="0"/>
  </r>
  <r>
    <s v="June 2011"/>
    <n v="63"/>
    <x v="1"/>
    <x v="12"/>
    <x v="0"/>
    <x v="0"/>
    <x v="1"/>
    <x v="0"/>
    <x v="0"/>
    <x v="0"/>
    <x v="0"/>
    <x v="0"/>
    <x v="2"/>
    <x v="0"/>
    <x v="15"/>
    <x v="0"/>
    <x v="0"/>
    <x v="0"/>
    <x v="0"/>
    <x v="6"/>
    <x v="5"/>
    <x v="0"/>
  </r>
  <r>
    <s v="June 2011"/>
    <n v="63"/>
    <x v="1"/>
    <x v="13"/>
    <x v="0"/>
    <x v="0"/>
    <x v="2"/>
    <x v="0"/>
    <x v="0"/>
    <x v="0"/>
    <x v="0"/>
    <x v="0"/>
    <x v="2"/>
    <x v="0"/>
    <x v="15"/>
    <x v="0"/>
    <x v="0"/>
    <x v="1"/>
    <x v="0"/>
    <x v="6"/>
    <x v="5"/>
    <x v="0"/>
  </r>
  <r>
    <s v="June 2011"/>
    <n v="63"/>
    <x v="1"/>
    <x v="14"/>
    <x v="0"/>
    <x v="0"/>
    <x v="0"/>
    <x v="0"/>
    <x v="0"/>
    <x v="0"/>
    <x v="0"/>
    <x v="0"/>
    <x v="2"/>
    <x v="0"/>
    <x v="15"/>
    <x v="0"/>
    <x v="0"/>
    <x v="2"/>
    <x v="0"/>
    <x v="6"/>
    <x v="5"/>
    <x v="0"/>
  </r>
  <r>
    <s v="June 2011"/>
    <n v="63"/>
    <x v="1"/>
    <x v="15"/>
    <x v="0"/>
    <x v="0"/>
    <x v="4"/>
    <x v="0"/>
    <x v="0"/>
    <x v="0"/>
    <x v="0"/>
    <x v="0"/>
    <x v="2"/>
    <x v="0"/>
    <x v="15"/>
    <x v="0"/>
    <x v="0"/>
    <x v="0"/>
    <x v="0"/>
    <x v="6"/>
    <x v="5"/>
    <x v="0"/>
  </r>
  <r>
    <s v="June 2011"/>
    <n v="63"/>
    <x v="1"/>
    <x v="16"/>
    <x v="0"/>
    <x v="0"/>
    <x v="4"/>
    <x v="0"/>
    <x v="0"/>
    <x v="0"/>
    <x v="0"/>
    <x v="0"/>
    <x v="2"/>
    <x v="0"/>
    <x v="15"/>
    <x v="0"/>
    <x v="1"/>
    <x v="2"/>
    <x v="0"/>
    <x v="6"/>
    <x v="5"/>
    <x v="0"/>
  </r>
  <r>
    <s v="June 2011"/>
    <n v="63"/>
    <x v="1"/>
    <x v="17"/>
    <x v="0"/>
    <x v="0"/>
    <x v="4"/>
    <x v="0"/>
    <x v="0"/>
    <x v="0"/>
    <x v="0"/>
    <x v="0"/>
    <x v="3"/>
    <x v="0"/>
    <x v="15"/>
    <x v="0"/>
    <x v="0"/>
    <x v="2"/>
    <x v="0"/>
    <x v="0"/>
    <x v="1"/>
    <x v="0"/>
  </r>
  <r>
    <s v="June 2011"/>
    <n v="63"/>
    <x v="1"/>
    <x v="18"/>
    <x v="0"/>
    <x v="0"/>
    <x v="1"/>
    <x v="0"/>
    <x v="0"/>
    <x v="0"/>
    <x v="0"/>
    <x v="0"/>
    <x v="3"/>
    <x v="0"/>
    <x v="15"/>
    <x v="0"/>
    <x v="0"/>
    <x v="2"/>
    <x v="0"/>
    <x v="0"/>
    <x v="1"/>
    <x v="0"/>
  </r>
  <r>
    <s v="June 2011"/>
    <n v="63"/>
    <x v="1"/>
    <x v="19"/>
    <x v="0"/>
    <x v="0"/>
    <x v="2"/>
    <x v="0"/>
    <x v="0"/>
    <x v="0"/>
    <x v="0"/>
    <x v="0"/>
    <x v="3"/>
    <x v="0"/>
    <x v="15"/>
    <x v="0"/>
    <x v="1"/>
    <x v="0"/>
    <x v="0"/>
    <x v="0"/>
    <x v="1"/>
    <x v="0"/>
  </r>
  <r>
    <s v="June 2011"/>
    <n v="63"/>
    <x v="1"/>
    <x v="20"/>
    <x v="0"/>
    <x v="0"/>
    <x v="0"/>
    <x v="0"/>
    <x v="0"/>
    <x v="0"/>
    <x v="0"/>
    <x v="0"/>
    <x v="3"/>
    <x v="0"/>
    <x v="15"/>
    <x v="0"/>
    <x v="1"/>
    <x v="0"/>
    <x v="0"/>
    <x v="0"/>
    <x v="1"/>
    <x v="0"/>
  </r>
  <r>
    <s v="June 2011"/>
    <n v="63"/>
    <x v="1"/>
    <x v="21"/>
    <x v="0"/>
    <x v="0"/>
    <x v="1"/>
    <x v="0"/>
    <x v="0"/>
    <x v="0"/>
    <x v="0"/>
    <x v="0"/>
    <x v="3"/>
    <x v="0"/>
    <x v="15"/>
    <x v="0"/>
    <x v="0"/>
    <x v="2"/>
    <x v="0"/>
    <x v="0"/>
    <x v="1"/>
    <x v="0"/>
  </r>
  <r>
    <s v="June 2011"/>
    <n v="63"/>
    <x v="1"/>
    <x v="22"/>
    <x v="0"/>
    <x v="0"/>
    <x v="3"/>
    <x v="0"/>
    <x v="0"/>
    <x v="0"/>
    <x v="0"/>
    <x v="0"/>
    <x v="3"/>
    <x v="0"/>
    <x v="15"/>
    <x v="0"/>
    <x v="0"/>
    <x v="0"/>
    <x v="0"/>
    <x v="0"/>
    <x v="1"/>
    <x v="0"/>
  </r>
  <r>
    <s v="June 2011"/>
    <n v="63"/>
    <x v="2"/>
    <x v="0"/>
    <x v="0"/>
    <x v="0"/>
    <x v="2"/>
    <x v="0"/>
    <x v="0"/>
    <x v="0"/>
    <x v="0"/>
    <x v="1"/>
    <x v="4"/>
    <x v="3"/>
    <x v="2"/>
    <x v="4"/>
    <x v="8"/>
    <x v="4"/>
    <x v="0"/>
    <x v="2"/>
    <x v="2"/>
    <x v="0"/>
  </r>
  <r>
    <s v="June 2011"/>
    <n v="63"/>
    <x v="2"/>
    <x v="1"/>
    <x v="0"/>
    <x v="0"/>
    <x v="3"/>
    <x v="0"/>
    <x v="0"/>
    <x v="0"/>
    <x v="0"/>
    <x v="1"/>
    <x v="4"/>
    <x v="3"/>
    <x v="2"/>
    <x v="7"/>
    <x v="22"/>
    <x v="4"/>
    <x v="0"/>
    <x v="2"/>
    <x v="2"/>
    <x v="0"/>
  </r>
  <r>
    <s v="June 2011"/>
    <n v="63"/>
    <x v="2"/>
    <x v="2"/>
    <x v="0"/>
    <x v="0"/>
    <x v="2"/>
    <x v="0"/>
    <x v="0"/>
    <x v="0"/>
    <x v="0"/>
    <x v="1"/>
    <x v="4"/>
    <x v="3"/>
    <x v="2"/>
    <x v="10"/>
    <x v="13"/>
    <x v="4"/>
    <x v="0"/>
    <x v="2"/>
    <x v="2"/>
    <x v="0"/>
  </r>
  <r>
    <s v="June 2011"/>
    <n v="63"/>
    <x v="2"/>
    <x v="3"/>
    <x v="0"/>
    <x v="0"/>
    <x v="0"/>
    <x v="0"/>
    <x v="0"/>
    <x v="0"/>
    <x v="0"/>
    <x v="1"/>
    <x v="4"/>
    <x v="3"/>
    <x v="2"/>
    <x v="4"/>
    <x v="10"/>
    <x v="4"/>
    <x v="0"/>
    <x v="2"/>
    <x v="2"/>
    <x v="0"/>
  </r>
  <r>
    <s v="June 2011"/>
    <n v="63"/>
    <x v="2"/>
    <x v="4"/>
    <x v="0"/>
    <x v="0"/>
    <x v="3"/>
    <x v="0"/>
    <x v="0"/>
    <x v="0"/>
    <x v="0"/>
    <x v="1"/>
    <x v="4"/>
    <x v="3"/>
    <x v="2"/>
    <x v="6"/>
    <x v="22"/>
    <x v="4"/>
    <x v="0"/>
    <x v="2"/>
    <x v="2"/>
    <x v="0"/>
  </r>
  <r>
    <s v="June 2011"/>
    <n v="63"/>
    <x v="2"/>
    <x v="5"/>
    <x v="0"/>
    <x v="0"/>
    <x v="3"/>
    <x v="0"/>
    <x v="0"/>
    <x v="0"/>
    <x v="0"/>
    <x v="1"/>
    <x v="4"/>
    <x v="3"/>
    <x v="2"/>
    <x v="9"/>
    <x v="14"/>
    <x v="4"/>
    <x v="0"/>
    <x v="2"/>
    <x v="2"/>
    <x v="0"/>
  </r>
  <r>
    <s v="June 2011"/>
    <n v="63"/>
    <x v="2"/>
    <x v="6"/>
    <x v="0"/>
    <x v="0"/>
    <x v="4"/>
    <x v="0"/>
    <x v="0"/>
    <x v="0"/>
    <x v="0"/>
    <x v="1"/>
    <x v="4"/>
    <x v="3"/>
    <x v="2"/>
    <x v="6"/>
    <x v="22"/>
    <x v="4"/>
    <x v="0"/>
    <x v="2"/>
    <x v="2"/>
    <x v="0"/>
  </r>
  <r>
    <s v="June 2011"/>
    <n v="63"/>
    <x v="2"/>
    <x v="7"/>
    <x v="0"/>
    <x v="0"/>
    <x v="4"/>
    <x v="0"/>
    <x v="0"/>
    <x v="0"/>
    <x v="0"/>
    <x v="1"/>
    <x v="4"/>
    <x v="3"/>
    <x v="2"/>
    <x v="11"/>
    <x v="22"/>
    <x v="4"/>
    <x v="2"/>
    <x v="2"/>
    <x v="2"/>
    <x v="0"/>
  </r>
  <r>
    <s v="June 2011"/>
    <n v="63"/>
    <x v="2"/>
    <x v="8"/>
    <x v="0"/>
    <x v="0"/>
    <x v="1"/>
    <x v="0"/>
    <x v="0"/>
    <x v="0"/>
    <x v="0"/>
    <x v="1"/>
    <x v="4"/>
    <x v="3"/>
    <x v="2"/>
    <x v="8"/>
    <x v="5"/>
    <x v="4"/>
    <x v="0"/>
    <x v="2"/>
    <x v="2"/>
    <x v="0"/>
  </r>
  <r>
    <s v="June 2011"/>
    <n v="63"/>
    <x v="2"/>
    <x v="9"/>
    <x v="0"/>
    <x v="0"/>
    <x v="0"/>
    <x v="0"/>
    <x v="0"/>
    <x v="0"/>
    <x v="0"/>
    <x v="1"/>
    <x v="4"/>
    <x v="3"/>
    <x v="2"/>
    <x v="4"/>
    <x v="2"/>
    <x v="4"/>
    <x v="0"/>
    <x v="2"/>
    <x v="2"/>
    <x v="0"/>
  </r>
  <r>
    <s v="June 2011"/>
    <n v="63"/>
    <x v="2"/>
    <x v="10"/>
    <x v="0"/>
    <x v="0"/>
    <x v="4"/>
    <x v="0"/>
    <x v="0"/>
    <x v="0"/>
    <x v="0"/>
    <x v="1"/>
    <x v="4"/>
    <x v="3"/>
    <x v="2"/>
    <x v="9"/>
    <x v="14"/>
    <x v="4"/>
    <x v="1"/>
    <x v="2"/>
    <x v="2"/>
    <x v="0"/>
  </r>
  <r>
    <s v="June 2011"/>
    <n v="63"/>
    <x v="2"/>
    <x v="11"/>
    <x v="0"/>
    <x v="0"/>
    <x v="0"/>
    <x v="0"/>
    <x v="0"/>
    <x v="0"/>
    <x v="0"/>
    <x v="1"/>
    <x v="4"/>
    <x v="3"/>
    <x v="2"/>
    <x v="11"/>
    <x v="22"/>
    <x v="4"/>
    <x v="3"/>
    <x v="2"/>
    <x v="2"/>
    <x v="0"/>
  </r>
  <r>
    <s v="June 2011"/>
    <n v="63"/>
    <x v="2"/>
    <x v="12"/>
    <x v="0"/>
    <x v="0"/>
    <x v="4"/>
    <x v="0"/>
    <x v="0"/>
    <x v="0"/>
    <x v="0"/>
    <x v="1"/>
    <x v="4"/>
    <x v="3"/>
    <x v="2"/>
    <x v="6"/>
    <x v="22"/>
    <x v="4"/>
    <x v="0"/>
    <x v="2"/>
    <x v="2"/>
    <x v="0"/>
  </r>
  <r>
    <s v="June 2011"/>
    <n v="63"/>
    <x v="2"/>
    <x v="13"/>
    <x v="0"/>
    <x v="0"/>
    <x v="4"/>
    <x v="0"/>
    <x v="0"/>
    <x v="0"/>
    <x v="0"/>
    <x v="1"/>
    <x v="4"/>
    <x v="3"/>
    <x v="2"/>
    <x v="7"/>
    <x v="22"/>
    <x v="4"/>
    <x v="0"/>
    <x v="2"/>
    <x v="2"/>
    <x v="0"/>
  </r>
  <r>
    <s v="June 2011"/>
    <n v="63"/>
    <x v="2"/>
    <x v="14"/>
    <x v="0"/>
    <x v="0"/>
    <x v="2"/>
    <x v="0"/>
    <x v="0"/>
    <x v="0"/>
    <x v="0"/>
    <x v="1"/>
    <x v="4"/>
    <x v="3"/>
    <x v="2"/>
    <x v="9"/>
    <x v="14"/>
    <x v="4"/>
    <x v="1"/>
    <x v="2"/>
    <x v="2"/>
    <x v="0"/>
  </r>
  <r>
    <s v="June 2011"/>
    <n v="63"/>
    <x v="2"/>
    <x v="15"/>
    <x v="0"/>
    <x v="0"/>
    <x v="2"/>
    <x v="0"/>
    <x v="0"/>
    <x v="0"/>
    <x v="0"/>
    <x v="1"/>
    <x v="4"/>
    <x v="3"/>
    <x v="2"/>
    <x v="8"/>
    <x v="5"/>
    <x v="4"/>
    <x v="3"/>
    <x v="2"/>
    <x v="2"/>
    <x v="0"/>
  </r>
  <r>
    <s v="June 2011"/>
    <n v="63"/>
    <x v="2"/>
    <x v="16"/>
    <x v="0"/>
    <x v="0"/>
    <x v="3"/>
    <x v="0"/>
    <x v="0"/>
    <x v="0"/>
    <x v="0"/>
    <x v="1"/>
    <x v="4"/>
    <x v="3"/>
    <x v="2"/>
    <x v="9"/>
    <x v="6"/>
    <x v="4"/>
    <x v="1"/>
    <x v="2"/>
    <x v="2"/>
    <x v="0"/>
  </r>
  <r>
    <s v="June 2011"/>
    <n v="63"/>
    <x v="2"/>
    <x v="17"/>
    <x v="0"/>
    <x v="0"/>
    <x v="0"/>
    <x v="0"/>
    <x v="0"/>
    <x v="0"/>
    <x v="0"/>
    <x v="1"/>
    <x v="4"/>
    <x v="3"/>
    <x v="2"/>
    <x v="7"/>
    <x v="22"/>
    <x v="4"/>
    <x v="0"/>
    <x v="2"/>
    <x v="2"/>
    <x v="0"/>
  </r>
  <r>
    <s v="June 2011"/>
    <n v="63"/>
    <x v="2"/>
    <x v="18"/>
    <x v="0"/>
    <x v="0"/>
    <x v="1"/>
    <x v="0"/>
    <x v="0"/>
    <x v="0"/>
    <x v="0"/>
    <x v="1"/>
    <x v="4"/>
    <x v="3"/>
    <x v="2"/>
    <x v="4"/>
    <x v="12"/>
    <x v="4"/>
    <x v="0"/>
    <x v="2"/>
    <x v="2"/>
    <x v="0"/>
  </r>
  <r>
    <s v="June 2011"/>
    <n v="63"/>
    <x v="2"/>
    <x v="19"/>
    <x v="0"/>
    <x v="0"/>
    <x v="2"/>
    <x v="0"/>
    <x v="0"/>
    <x v="0"/>
    <x v="0"/>
    <x v="1"/>
    <x v="4"/>
    <x v="3"/>
    <x v="2"/>
    <x v="5"/>
    <x v="9"/>
    <x v="4"/>
    <x v="0"/>
    <x v="2"/>
    <x v="2"/>
    <x v="0"/>
  </r>
  <r>
    <s v="June 2011"/>
    <n v="63"/>
    <x v="2"/>
    <x v="20"/>
    <x v="0"/>
    <x v="0"/>
    <x v="4"/>
    <x v="0"/>
    <x v="0"/>
    <x v="0"/>
    <x v="0"/>
    <x v="1"/>
    <x v="4"/>
    <x v="3"/>
    <x v="2"/>
    <x v="8"/>
    <x v="11"/>
    <x v="4"/>
    <x v="1"/>
    <x v="2"/>
    <x v="2"/>
    <x v="0"/>
  </r>
  <r>
    <s v="June 2011"/>
    <n v="63"/>
    <x v="2"/>
    <x v="21"/>
    <x v="0"/>
    <x v="0"/>
    <x v="0"/>
    <x v="0"/>
    <x v="0"/>
    <x v="0"/>
    <x v="0"/>
    <x v="1"/>
    <x v="4"/>
    <x v="3"/>
    <x v="2"/>
    <x v="10"/>
    <x v="7"/>
    <x v="4"/>
    <x v="1"/>
    <x v="2"/>
    <x v="2"/>
    <x v="0"/>
  </r>
  <r>
    <s v="June 2011"/>
    <n v="63"/>
    <x v="2"/>
    <x v="22"/>
    <x v="0"/>
    <x v="0"/>
    <x v="1"/>
    <x v="0"/>
    <x v="0"/>
    <x v="0"/>
    <x v="0"/>
    <x v="1"/>
    <x v="4"/>
    <x v="3"/>
    <x v="2"/>
    <x v="10"/>
    <x v="13"/>
    <x v="4"/>
    <x v="1"/>
    <x v="2"/>
    <x v="2"/>
    <x v="0"/>
  </r>
  <r>
    <s v="June 2011"/>
    <n v="63"/>
    <x v="3"/>
    <x v="23"/>
    <x v="0"/>
    <x v="0"/>
    <x v="0"/>
    <x v="0"/>
    <x v="0"/>
    <x v="0"/>
    <x v="0"/>
    <x v="1"/>
    <x v="4"/>
    <x v="3"/>
    <x v="2"/>
    <x v="9"/>
    <x v="6"/>
    <x v="4"/>
    <x v="0"/>
    <x v="2"/>
    <x v="2"/>
    <x v="0"/>
  </r>
  <r>
    <s v="June 2011"/>
    <n v="63"/>
    <x v="2"/>
    <x v="24"/>
    <x v="0"/>
    <x v="0"/>
    <x v="0"/>
    <x v="0"/>
    <x v="0"/>
    <x v="0"/>
    <x v="0"/>
    <x v="1"/>
    <x v="4"/>
    <x v="3"/>
    <x v="2"/>
    <x v="5"/>
    <x v="3"/>
    <x v="4"/>
    <x v="0"/>
    <x v="2"/>
    <x v="2"/>
    <x v="0"/>
  </r>
  <r>
    <s v="June 2011"/>
    <n v="63"/>
    <x v="2"/>
    <x v="25"/>
    <x v="0"/>
    <x v="0"/>
    <x v="0"/>
    <x v="0"/>
    <x v="0"/>
    <x v="0"/>
    <x v="0"/>
    <x v="1"/>
    <x v="4"/>
    <x v="3"/>
    <x v="2"/>
    <x v="11"/>
    <x v="22"/>
    <x v="4"/>
    <x v="2"/>
    <x v="2"/>
    <x v="2"/>
    <x v="0"/>
  </r>
  <r>
    <s v="June 2011"/>
    <n v="63"/>
    <x v="3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</r>
  <r>
    <s v="June 2011"/>
    <n v="63"/>
    <x v="3"/>
    <x v="1"/>
    <x v="0"/>
    <x v="0"/>
    <x v="1"/>
    <x v="0"/>
    <x v="0"/>
    <x v="0"/>
    <x v="0"/>
    <x v="2"/>
    <x v="0"/>
    <x v="3"/>
    <x v="5"/>
    <x v="14"/>
    <x v="17"/>
    <x v="6"/>
    <x v="0"/>
    <x v="2"/>
    <x v="2"/>
    <x v="0"/>
  </r>
  <r>
    <s v="June 2011"/>
    <n v="63"/>
    <x v="3"/>
    <x v="2"/>
    <x v="0"/>
    <x v="0"/>
    <x v="2"/>
    <x v="0"/>
    <x v="0"/>
    <x v="0"/>
    <x v="0"/>
    <x v="2"/>
    <x v="0"/>
    <x v="3"/>
    <x v="5"/>
    <x v="14"/>
    <x v="17"/>
    <x v="6"/>
    <x v="0"/>
    <x v="2"/>
    <x v="2"/>
    <x v="0"/>
  </r>
  <r>
    <s v="June 2011"/>
    <n v="63"/>
    <x v="3"/>
    <x v="3"/>
    <x v="0"/>
    <x v="0"/>
    <x v="4"/>
    <x v="0"/>
    <x v="0"/>
    <x v="0"/>
    <x v="0"/>
    <x v="2"/>
    <x v="0"/>
    <x v="3"/>
    <x v="5"/>
    <x v="12"/>
    <x v="19"/>
    <x v="6"/>
    <x v="0"/>
    <x v="2"/>
    <x v="2"/>
    <x v="0"/>
  </r>
  <r>
    <s v="June 2011"/>
    <n v="63"/>
    <x v="3"/>
    <x v="4"/>
    <x v="0"/>
    <x v="0"/>
    <x v="0"/>
    <x v="0"/>
    <x v="0"/>
    <x v="0"/>
    <x v="0"/>
    <x v="2"/>
    <x v="0"/>
    <x v="3"/>
    <x v="5"/>
    <x v="12"/>
    <x v="19"/>
    <x v="6"/>
    <x v="0"/>
    <x v="2"/>
    <x v="2"/>
    <x v="0"/>
  </r>
  <r>
    <s v="June 2011"/>
    <n v="63"/>
    <x v="3"/>
    <x v="5"/>
    <x v="0"/>
    <x v="0"/>
    <x v="2"/>
    <x v="0"/>
    <x v="0"/>
    <x v="0"/>
    <x v="0"/>
    <x v="2"/>
    <x v="0"/>
    <x v="3"/>
    <x v="5"/>
    <x v="13"/>
    <x v="20"/>
    <x v="6"/>
    <x v="0"/>
    <x v="2"/>
    <x v="2"/>
    <x v="0"/>
  </r>
  <r>
    <s v="June 2011"/>
    <n v="63"/>
    <x v="3"/>
    <x v="6"/>
    <x v="0"/>
    <x v="0"/>
    <x v="1"/>
    <x v="0"/>
    <x v="0"/>
    <x v="0"/>
    <x v="0"/>
    <x v="2"/>
    <x v="0"/>
    <x v="3"/>
    <x v="5"/>
    <x v="12"/>
    <x v="16"/>
    <x v="6"/>
    <x v="0"/>
    <x v="2"/>
    <x v="2"/>
    <x v="0"/>
  </r>
  <r>
    <s v="June 2011"/>
    <n v="63"/>
    <x v="3"/>
    <x v="7"/>
    <x v="0"/>
    <x v="0"/>
    <x v="4"/>
    <x v="0"/>
    <x v="0"/>
    <x v="0"/>
    <x v="0"/>
    <x v="2"/>
    <x v="1"/>
    <x v="3"/>
    <x v="3"/>
    <x v="12"/>
    <x v="15"/>
    <x v="6"/>
    <x v="0"/>
    <x v="2"/>
    <x v="2"/>
    <x v="0"/>
  </r>
  <r>
    <s v="June 2011"/>
    <n v="63"/>
    <x v="3"/>
    <x v="8"/>
    <x v="0"/>
    <x v="0"/>
    <x v="0"/>
    <x v="0"/>
    <x v="0"/>
    <x v="0"/>
    <x v="0"/>
    <x v="2"/>
    <x v="1"/>
    <x v="3"/>
    <x v="3"/>
    <x v="12"/>
    <x v="19"/>
    <x v="6"/>
    <x v="0"/>
    <x v="2"/>
    <x v="2"/>
    <x v="0"/>
  </r>
  <r>
    <s v="June 2011"/>
    <n v="63"/>
    <x v="3"/>
    <x v="9"/>
    <x v="0"/>
    <x v="0"/>
    <x v="1"/>
    <x v="0"/>
    <x v="0"/>
    <x v="0"/>
    <x v="0"/>
    <x v="2"/>
    <x v="1"/>
    <x v="3"/>
    <x v="3"/>
    <x v="14"/>
    <x v="17"/>
    <x v="6"/>
    <x v="0"/>
    <x v="2"/>
    <x v="2"/>
    <x v="0"/>
  </r>
  <r>
    <s v="June 2011"/>
    <n v="63"/>
    <x v="3"/>
    <x v="10"/>
    <x v="0"/>
    <x v="0"/>
    <x v="0"/>
    <x v="0"/>
    <x v="0"/>
    <x v="0"/>
    <x v="0"/>
    <x v="2"/>
    <x v="1"/>
    <x v="3"/>
    <x v="3"/>
    <x v="13"/>
    <x v="21"/>
    <x v="6"/>
    <x v="0"/>
    <x v="2"/>
    <x v="2"/>
    <x v="0"/>
  </r>
  <r>
    <s v="June 2011"/>
    <n v="63"/>
    <x v="3"/>
    <x v="11"/>
    <x v="0"/>
    <x v="0"/>
    <x v="1"/>
    <x v="0"/>
    <x v="0"/>
    <x v="0"/>
    <x v="0"/>
    <x v="2"/>
    <x v="1"/>
    <x v="3"/>
    <x v="3"/>
    <x v="13"/>
    <x v="20"/>
    <x v="6"/>
    <x v="0"/>
    <x v="2"/>
    <x v="2"/>
    <x v="0"/>
  </r>
  <r>
    <s v="June 2011"/>
    <n v="63"/>
    <x v="3"/>
    <x v="12"/>
    <x v="0"/>
    <x v="0"/>
    <x v="1"/>
    <x v="0"/>
    <x v="0"/>
    <x v="0"/>
    <x v="0"/>
    <x v="2"/>
    <x v="1"/>
    <x v="3"/>
    <x v="3"/>
    <x v="13"/>
    <x v="21"/>
    <x v="6"/>
    <x v="0"/>
    <x v="2"/>
    <x v="2"/>
    <x v="0"/>
  </r>
  <r>
    <s v="June 2011"/>
    <n v="63"/>
    <x v="3"/>
    <x v="13"/>
    <x v="0"/>
    <x v="0"/>
    <x v="4"/>
    <x v="0"/>
    <x v="0"/>
    <x v="0"/>
    <x v="0"/>
    <x v="2"/>
    <x v="1"/>
    <x v="3"/>
    <x v="3"/>
    <x v="12"/>
    <x v="15"/>
    <x v="6"/>
    <x v="0"/>
    <x v="2"/>
    <x v="2"/>
    <x v="0"/>
  </r>
  <r>
    <s v="June 2011"/>
    <n v="63"/>
    <x v="3"/>
    <x v="14"/>
    <x v="0"/>
    <x v="0"/>
    <x v="3"/>
    <x v="0"/>
    <x v="0"/>
    <x v="0"/>
    <x v="0"/>
    <x v="2"/>
    <x v="1"/>
    <x v="3"/>
    <x v="3"/>
    <x v="12"/>
    <x v="16"/>
    <x v="6"/>
    <x v="0"/>
    <x v="2"/>
    <x v="2"/>
    <x v="0"/>
  </r>
  <r>
    <s v="June 2011"/>
    <n v="63"/>
    <x v="3"/>
    <x v="15"/>
    <x v="0"/>
    <x v="0"/>
    <x v="1"/>
    <x v="0"/>
    <x v="0"/>
    <x v="0"/>
    <x v="0"/>
    <x v="2"/>
    <x v="2"/>
    <x v="3"/>
    <x v="4"/>
    <x v="12"/>
    <x v="15"/>
    <x v="6"/>
    <x v="0"/>
    <x v="2"/>
    <x v="2"/>
    <x v="0"/>
  </r>
  <r>
    <s v="June 2011"/>
    <n v="63"/>
    <x v="3"/>
    <x v="16"/>
    <x v="0"/>
    <x v="0"/>
    <x v="3"/>
    <x v="0"/>
    <x v="0"/>
    <x v="0"/>
    <x v="0"/>
    <x v="2"/>
    <x v="2"/>
    <x v="3"/>
    <x v="4"/>
    <x v="13"/>
    <x v="20"/>
    <x v="6"/>
    <x v="0"/>
    <x v="2"/>
    <x v="2"/>
    <x v="0"/>
  </r>
  <r>
    <s v="June 2011"/>
    <n v="63"/>
    <x v="3"/>
    <x v="17"/>
    <x v="0"/>
    <x v="0"/>
    <x v="0"/>
    <x v="0"/>
    <x v="0"/>
    <x v="0"/>
    <x v="0"/>
    <x v="2"/>
    <x v="2"/>
    <x v="3"/>
    <x v="4"/>
    <x v="14"/>
    <x v="17"/>
    <x v="6"/>
    <x v="0"/>
    <x v="2"/>
    <x v="2"/>
    <x v="0"/>
  </r>
  <r>
    <s v="June 2011"/>
    <n v="63"/>
    <x v="3"/>
    <x v="18"/>
    <x v="0"/>
    <x v="0"/>
    <x v="1"/>
    <x v="0"/>
    <x v="0"/>
    <x v="0"/>
    <x v="0"/>
    <x v="2"/>
    <x v="2"/>
    <x v="3"/>
    <x v="4"/>
    <x v="13"/>
    <x v="19"/>
    <x v="6"/>
    <x v="0"/>
    <x v="2"/>
    <x v="2"/>
    <x v="0"/>
  </r>
  <r>
    <s v="June 2011"/>
    <n v="63"/>
    <x v="3"/>
    <x v="19"/>
    <x v="0"/>
    <x v="0"/>
    <x v="4"/>
    <x v="0"/>
    <x v="0"/>
    <x v="0"/>
    <x v="0"/>
    <x v="2"/>
    <x v="2"/>
    <x v="3"/>
    <x v="4"/>
    <x v="12"/>
    <x v="16"/>
    <x v="6"/>
    <x v="0"/>
    <x v="2"/>
    <x v="2"/>
    <x v="0"/>
  </r>
  <r>
    <s v="June 2011"/>
    <n v="63"/>
    <x v="3"/>
    <x v="20"/>
    <x v="0"/>
    <x v="0"/>
    <x v="0"/>
    <x v="0"/>
    <x v="0"/>
    <x v="0"/>
    <x v="0"/>
    <x v="2"/>
    <x v="2"/>
    <x v="3"/>
    <x v="4"/>
    <x v="12"/>
    <x v="19"/>
    <x v="6"/>
    <x v="0"/>
    <x v="2"/>
    <x v="2"/>
    <x v="0"/>
  </r>
  <r>
    <s v="June 2011"/>
    <n v="63"/>
    <x v="3"/>
    <x v="21"/>
    <x v="0"/>
    <x v="0"/>
    <x v="4"/>
    <x v="0"/>
    <x v="0"/>
    <x v="0"/>
    <x v="0"/>
    <x v="2"/>
    <x v="3"/>
    <x v="3"/>
    <x v="6"/>
    <x v="12"/>
    <x v="15"/>
    <x v="7"/>
    <x v="0"/>
    <x v="2"/>
    <x v="2"/>
    <x v="0"/>
  </r>
  <r>
    <s v="June 2011"/>
    <n v="63"/>
    <x v="3"/>
    <x v="22"/>
    <x v="0"/>
    <x v="0"/>
    <x v="1"/>
    <x v="0"/>
    <x v="0"/>
    <x v="0"/>
    <x v="0"/>
    <x v="2"/>
    <x v="3"/>
    <x v="3"/>
    <x v="6"/>
    <x v="12"/>
    <x v="17"/>
    <x v="7"/>
    <x v="0"/>
    <x v="2"/>
    <x v="2"/>
    <x v="0"/>
  </r>
  <r>
    <s v="June 2011"/>
    <n v="63"/>
    <x v="3"/>
    <x v="23"/>
    <x v="0"/>
    <x v="0"/>
    <x v="4"/>
    <x v="0"/>
    <x v="0"/>
    <x v="0"/>
    <x v="0"/>
    <x v="2"/>
    <x v="3"/>
    <x v="3"/>
    <x v="6"/>
    <x v="12"/>
    <x v="19"/>
    <x v="7"/>
    <x v="0"/>
    <x v="2"/>
    <x v="2"/>
    <x v="0"/>
  </r>
  <r>
    <s v="June 2011"/>
    <n v="63"/>
    <x v="3"/>
    <x v="24"/>
    <x v="0"/>
    <x v="0"/>
    <x v="4"/>
    <x v="0"/>
    <x v="0"/>
    <x v="0"/>
    <x v="0"/>
    <x v="2"/>
    <x v="3"/>
    <x v="3"/>
    <x v="6"/>
    <x v="12"/>
    <x v="18"/>
    <x v="7"/>
    <x v="0"/>
    <x v="2"/>
    <x v="2"/>
    <x v="0"/>
  </r>
  <r>
    <s v="June 2011"/>
    <n v="63"/>
    <x v="3"/>
    <x v="25"/>
    <x v="0"/>
    <x v="0"/>
    <x v="3"/>
    <x v="0"/>
    <x v="0"/>
    <x v="0"/>
    <x v="0"/>
    <x v="2"/>
    <x v="3"/>
    <x v="3"/>
    <x v="6"/>
    <x v="12"/>
    <x v="20"/>
    <x v="7"/>
    <x v="0"/>
    <x v="2"/>
    <x v="2"/>
    <x v="0"/>
  </r>
  <r>
    <s v="June 2011"/>
    <n v="63"/>
    <x v="3"/>
    <x v="26"/>
    <x v="0"/>
    <x v="0"/>
    <x v="2"/>
    <x v="0"/>
    <x v="0"/>
    <x v="0"/>
    <x v="0"/>
    <x v="2"/>
    <x v="3"/>
    <x v="3"/>
    <x v="6"/>
    <x v="12"/>
    <x v="20"/>
    <x v="7"/>
    <x v="0"/>
    <x v="2"/>
    <x v="2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October 2011"/>
    <n v="64"/>
    <x v="0"/>
    <x v="0"/>
    <x v="0"/>
    <x v="0"/>
    <x v="1"/>
    <x v="0"/>
    <x v="0"/>
    <x v="0"/>
    <x v="0"/>
    <x v="1"/>
    <x v="4"/>
    <x v="3"/>
    <x v="7"/>
    <x v="4"/>
    <x v="2"/>
    <x v="4"/>
    <x v="0"/>
    <x v="0"/>
    <x v="0"/>
    <x v="0"/>
  </r>
  <r>
    <s v="October 2011"/>
    <n v="64"/>
    <x v="0"/>
    <x v="1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October 2011"/>
    <n v="64"/>
    <x v="0"/>
    <x v="2"/>
    <x v="0"/>
    <x v="0"/>
    <x v="4"/>
    <x v="0"/>
    <x v="0"/>
    <x v="0"/>
    <x v="0"/>
    <x v="1"/>
    <x v="4"/>
    <x v="3"/>
    <x v="7"/>
    <x v="4"/>
    <x v="12"/>
    <x v="4"/>
    <x v="0"/>
    <x v="0"/>
    <x v="0"/>
    <x v="0"/>
  </r>
  <r>
    <s v="October 2011"/>
    <n v="64"/>
    <x v="0"/>
    <x v="3"/>
    <x v="0"/>
    <x v="0"/>
    <x v="0"/>
    <x v="0"/>
    <x v="0"/>
    <x v="0"/>
    <x v="0"/>
    <x v="1"/>
    <x v="4"/>
    <x v="3"/>
    <x v="7"/>
    <x v="8"/>
    <x v="5"/>
    <x v="4"/>
    <x v="3"/>
    <x v="0"/>
    <x v="0"/>
    <x v="0"/>
  </r>
  <r>
    <s v="October 2011"/>
    <n v="64"/>
    <x v="0"/>
    <x v="4"/>
    <x v="0"/>
    <x v="0"/>
    <x v="0"/>
    <x v="0"/>
    <x v="0"/>
    <x v="0"/>
    <x v="0"/>
    <x v="1"/>
    <x v="4"/>
    <x v="3"/>
    <x v="7"/>
    <x v="7"/>
    <x v="22"/>
    <x v="4"/>
    <x v="3"/>
    <x v="0"/>
    <x v="0"/>
    <x v="0"/>
  </r>
  <r>
    <s v="October 2011"/>
    <n v="64"/>
    <x v="0"/>
    <x v="5"/>
    <x v="0"/>
    <x v="0"/>
    <x v="2"/>
    <x v="0"/>
    <x v="0"/>
    <x v="0"/>
    <x v="0"/>
    <x v="1"/>
    <x v="4"/>
    <x v="3"/>
    <x v="7"/>
    <x v="11"/>
    <x v="22"/>
    <x v="4"/>
    <x v="0"/>
    <x v="0"/>
    <x v="0"/>
    <x v="0"/>
  </r>
  <r>
    <s v="October 2011"/>
    <n v="64"/>
    <x v="0"/>
    <x v="6"/>
    <x v="0"/>
    <x v="0"/>
    <x v="1"/>
    <x v="0"/>
    <x v="0"/>
    <x v="0"/>
    <x v="0"/>
    <x v="1"/>
    <x v="4"/>
    <x v="3"/>
    <x v="7"/>
    <x v="7"/>
    <x v="22"/>
    <x v="4"/>
    <x v="0"/>
    <x v="0"/>
    <x v="0"/>
    <x v="0"/>
  </r>
  <r>
    <s v="October 2011"/>
    <n v="64"/>
    <x v="0"/>
    <x v="7"/>
    <x v="0"/>
    <x v="0"/>
    <x v="4"/>
    <x v="0"/>
    <x v="0"/>
    <x v="0"/>
    <x v="0"/>
    <x v="1"/>
    <x v="4"/>
    <x v="3"/>
    <x v="7"/>
    <x v="8"/>
    <x v="5"/>
    <x v="4"/>
    <x v="3"/>
    <x v="0"/>
    <x v="0"/>
    <x v="0"/>
  </r>
  <r>
    <s v="October 2011"/>
    <n v="64"/>
    <x v="0"/>
    <x v="8"/>
    <x v="0"/>
    <x v="0"/>
    <x v="4"/>
    <x v="0"/>
    <x v="0"/>
    <x v="0"/>
    <x v="0"/>
    <x v="1"/>
    <x v="4"/>
    <x v="3"/>
    <x v="7"/>
    <x v="5"/>
    <x v="3"/>
    <x v="4"/>
    <x v="1"/>
    <x v="0"/>
    <x v="0"/>
    <x v="0"/>
  </r>
  <r>
    <s v="October 2011"/>
    <n v="64"/>
    <x v="0"/>
    <x v="9"/>
    <x v="0"/>
    <x v="0"/>
    <x v="0"/>
    <x v="0"/>
    <x v="0"/>
    <x v="0"/>
    <x v="0"/>
    <x v="1"/>
    <x v="4"/>
    <x v="3"/>
    <x v="7"/>
    <x v="8"/>
    <x v="5"/>
    <x v="4"/>
    <x v="0"/>
    <x v="0"/>
    <x v="0"/>
    <x v="0"/>
  </r>
  <r>
    <s v="October 2011"/>
    <n v="64"/>
    <x v="0"/>
    <x v="10"/>
    <x v="0"/>
    <x v="0"/>
    <x v="2"/>
    <x v="0"/>
    <x v="0"/>
    <x v="0"/>
    <x v="0"/>
    <x v="1"/>
    <x v="4"/>
    <x v="3"/>
    <x v="7"/>
    <x v="9"/>
    <x v="6"/>
    <x v="4"/>
    <x v="0"/>
    <x v="0"/>
    <x v="0"/>
    <x v="0"/>
  </r>
  <r>
    <s v="October 2011"/>
    <n v="64"/>
    <x v="0"/>
    <x v="11"/>
    <x v="0"/>
    <x v="0"/>
    <x v="3"/>
    <x v="0"/>
    <x v="0"/>
    <x v="0"/>
    <x v="0"/>
    <x v="1"/>
    <x v="4"/>
    <x v="3"/>
    <x v="7"/>
    <x v="10"/>
    <x v="13"/>
    <x v="4"/>
    <x v="0"/>
    <x v="0"/>
    <x v="0"/>
    <x v="0"/>
  </r>
  <r>
    <s v="October 2011"/>
    <n v="64"/>
    <x v="0"/>
    <x v="12"/>
    <x v="0"/>
    <x v="0"/>
    <x v="3"/>
    <x v="0"/>
    <x v="0"/>
    <x v="0"/>
    <x v="0"/>
    <x v="1"/>
    <x v="4"/>
    <x v="3"/>
    <x v="7"/>
    <x v="8"/>
    <x v="5"/>
    <x v="4"/>
    <x v="3"/>
    <x v="0"/>
    <x v="0"/>
    <x v="0"/>
  </r>
  <r>
    <s v="October 2011"/>
    <n v="64"/>
    <x v="0"/>
    <x v="13"/>
    <x v="0"/>
    <x v="0"/>
    <x v="0"/>
    <x v="0"/>
    <x v="0"/>
    <x v="0"/>
    <x v="0"/>
    <x v="1"/>
    <x v="4"/>
    <x v="3"/>
    <x v="7"/>
    <x v="4"/>
    <x v="8"/>
    <x v="4"/>
    <x v="0"/>
    <x v="0"/>
    <x v="0"/>
    <x v="0"/>
  </r>
  <r>
    <s v="October 2011"/>
    <n v="64"/>
    <x v="0"/>
    <x v="14"/>
    <x v="0"/>
    <x v="0"/>
    <x v="4"/>
    <x v="0"/>
    <x v="0"/>
    <x v="0"/>
    <x v="0"/>
    <x v="1"/>
    <x v="4"/>
    <x v="3"/>
    <x v="7"/>
    <x v="9"/>
    <x v="14"/>
    <x v="4"/>
    <x v="0"/>
    <x v="0"/>
    <x v="0"/>
    <x v="0"/>
  </r>
  <r>
    <s v="October 2011"/>
    <n v="64"/>
    <x v="0"/>
    <x v="15"/>
    <x v="0"/>
    <x v="0"/>
    <x v="0"/>
    <x v="0"/>
    <x v="0"/>
    <x v="0"/>
    <x v="0"/>
    <x v="1"/>
    <x v="4"/>
    <x v="3"/>
    <x v="7"/>
    <x v="7"/>
    <x v="22"/>
    <x v="4"/>
    <x v="1"/>
    <x v="0"/>
    <x v="0"/>
    <x v="0"/>
  </r>
  <r>
    <s v="October 2011"/>
    <n v="64"/>
    <x v="0"/>
    <x v="16"/>
    <x v="0"/>
    <x v="0"/>
    <x v="0"/>
    <x v="0"/>
    <x v="0"/>
    <x v="0"/>
    <x v="0"/>
    <x v="1"/>
    <x v="4"/>
    <x v="3"/>
    <x v="7"/>
    <x v="9"/>
    <x v="6"/>
    <x v="4"/>
    <x v="0"/>
    <x v="0"/>
    <x v="0"/>
    <x v="0"/>
  </r>
  <r>
    <s v="October 2011"/>
    <n v="64"/>
    <x v="0"/>
    <x v="17"/>
    <x v="0"/>
    <x v="0"/>
    <x v="4"/>
    <x v="0"/>
    <x v="0"/>
    <x v="0"/>
    <x v="0"/>
    <x v="1"/>
    <x v="4"/>
    <x v="3"/>
    <x v="7"/>
    <x v="6"/>
    <x v="22"/>
    <x v="4"/>
    <x v="1"/>
    <x v="0"/>
    <x v="0"/>
    <x v="0"/>
  </r>
  <r>
    <s v="October 2011"/>
    <n v="64"/>
    <x v="0"/>
    <x v="18"/>
    <x v="0"/>
    <x v="0"/>
    <x v="1"/>
    <x v="0"/>
    <x v="0"/>
    <x v="0"/>
    <x v="0"/>
    <x v="1"/>
    <x v="4"/>
    <x v="3"/>
    <x v="7"/>
    <x v="7"/>
    <x v="22"/>
    <x v="4"/>
    <x v="0"/>
    <x v="0"/>
    <x v="0"/>
    <x v="0"/>
  </r>
  <r>
    <s v="October 2011"/>
    <n v="64"/>
    <x v="0"/>
    <x v="19"/>
    <x v="0"/>
    <x v="0"/>
    <x v="3"/>
    <x v="0"/>
    <x v="0"/>
    <x v="0"/>
    <x v="0"/>
    <x v="1"/>
    <x v="4"/>
    <x v="3"/>
    <x v="7"/>
    <x v="6"/>
    <x v="22"/>
    <x v="4"/>
    <x v="1"/>
    <x v="0"/>
    <x v="0"/>
    <x v="0"/>
  </r>
  <r>
    <s v="October 2011"/>
    <n v="64"/>
    <x v="0"/>
    <x v="20"/>
    <x v="0"/>
    <x v="0"/>
    <x v="2"/>
    <x v="0"/>
    <x v="0"/>
    <x v="0"/>
    <x v="0"/>
    <x v="1"/>
    <x v="4"/>
    <x v="3"/>
    <x v="7"/>
    <x v="5"/>
    <x v="9"/>
    <x v="4"/>
    <x v="0"/>
    <x v="0"/>
    <x v="0"/>
    <x v="0"/>
  </r>
  <r>
    <s v="October 2011"/>
    <n v="64"/>
    <x v="0"/>
    <x v="21"/>
    <x v="0"/>
    <x v="0"/>
    <x v="4"/>
    <x v="0"/>
    <x v="0"/>
    <x v="0"/>
    <x v="0"/>
    <x v="1"/>
    <x v="4"/>
    <x v="3"/>
    <x v="7"/>
    <x v="8"/>
    <x v="11"/>
    <x v="4"/>
    <x v="3"/>
    <x v="0"/>
    <x v="0"/>
    <x v="0"/>
  </r>
  <r>
    <s v="October 2011"/>
    <n v="64"/>
    <x v="0"/>
    <x v="22"/>
    <x v="0"/>
    <x v="0"/>
    <x v="3"/>
    <x v="0"/>
    <x v="0"/>
    <x v="0"/>
    <x v="0"/>
    <x v="1"/>
    <x v="4"/>
    <x v="3"/>
    <x v="7"/>
    <x v="9"/>
    <x v="6"/>
    <x v="4"/>
    <x v="0"/>
    <x v="0"/>
    <x v="0"/>
    <x v="0"/>
  </r>
  <r>
    <s v="October 2011"/>
    <n v="64"/>
    <x v="0"/>
    <x v="23"/>
    <x v="0"/>
    <x v="0"/>
    <x v="2"/>
    <x v="0"/>
    <x v="0"/>
    <x v="0"/>
    <x v="0"/>
    <x v="1"/>
    <x v="4"/>
    <x v="3"/>
    <x v="7"/>
    <x v="7"/>
    <x v="22"/>
    <x v="4"/>
    <x v="1"/>
    <x v="0"/>
    <x v="0"/>
    <x v="0"/>
  </r>
  <r>
    <s v="October 2011"/>
    <n v="64"/>
    <x v="0"/>
    <x v="24"/>
    <x v="0"/>
    <x v="0"/>
    <x v="4"/>
    <x v="0"/>
    <x v="0"/>
    <x v="0"/>
    <x v="0"/>
    <x v="1"/>
    <x v="4"/>
    <x v="3"/>
    <x v="7"/>
    <x v="4"/>
    <x v="8"/>
    <x v="4"/>
    <x v="0"/>
    <x v="0"/>
    <x v="0"/>
    <x v="0"/>
  </r>
  <r>
    <s v="October 2011"/>
    <n v="64"/>
    <x v="1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</r>
  <r>
    <s v="October 2011"/>
    <n v="64"/>
    <x v="1"/>
    <x v="1"/>
    <x v="0"/>
    <x v="0"/>
    <x v="4"/>
    <x v="0"/>
    <x v="0"/>
    <x v="0"/>
    <x v="0"/>
    <x v="0"/>
    <x v="0"/>
    <x v="0"/>
    <x v="0"/>
    <x v="0"/>
    <x v="0"/>
    <x v="2"/>
    <x v="0"/>
    <x v="0"/>
    <x v="0"/>
    <x v="0"/>
  </r>
  <r>
    <s v="October 2011"/>
    <n v="64"/>
    <x v="1"/>
    <x v="2"/>
    <x v="0"/>
    <x v="0"/>
    <x v="1"/>
    <x v="0"/>
    <x v="0"/>
    <x v="0"/>
    <x v="0"/>
    <x v="0"/>
    <x v="0"/>
    <x v="0"/>
    <x v="0"/>
    <x v="16"/>
    <x v="0"/>
    <x v="10"/>
    <x v="0"/>
    <x v="0"/>
    <x v="0"/>
    <x v="0"/>
  </r>
  <r>
    <s v="October 2011"/>
    <n v="64"/>
    <x v="1"/>
    <x v="3"/>
    <x v="0"/>
    <x v="0"/>
    <x v="3"/>
    <x v="0"/>
    <x v="0"/>
    <x v="0"/>
    <x v="0"/>
    <x v="0"/>
    <x v="0"/>
    <x v="0"/>
    <x v="0"/>
    <x v="20"/>
    <x v="1"/>
    <x v="10"/>
    <x v="0"/>
    <x v="0"/>
    <x v="0"/>
    <x v="0"/>
  </r>
  <r>
    <s v="October 2011"/>
    <n v="64"/>
    <x v="1"/>
    <x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</r>
  <r>
    <s v="October 2011"/>
    <n v="64"/>
    <x v="1"/>
    <x v="5"/>
    <x v="0"/>
    <x v="0"/>
    <x v="2"/>
    <x v="0"/>
    <x v="0"/>
    <x v="0"/>
    <x v="0"/>
    <x v="0"/>
    <x v="0"/>
    <x v="0"/>
    <x v="0"/>
    <x v="0"/>
    <x v="0"/>
    <x v="0"/>
    <x v="0"/>
    <x v="0"/>
    <x v="0"/>
    <x v="0"/>
  </r>
  <r>
    <s v="October 2011"/>
    <n v="64"/>
    <x v="1"/>
    <x v="6"/>
    <x v="0"/>
    <x v="0"/>
    <x v="4"/>
    <x v="0"/>
    <x v="0"/>
    <x v="0"/>
    <x v="0"/>
    <x v="0"/>
    <x v="1"/>
    <x v="2"/>
    <x v="10"/>
    <x v="1"/>
    <x v="1"/>
    <x v="2"/>
    <x v="0"/>
    <x v="7"/>
    <x v="6"/>
    <x v="0"/>
  </r>
  <r>
    <s v="October 2011"/>
    <n v="64"/>
    <x v="1"/>
    <x v="7"/>
    <x v="0"/>
    <x v="0"/>
    <x v="0"/>
    <x v="0"/>
    <x v="0"/>
    <x v="0"/>
    <x v="0"/>
    <x v="0"/>
    <x v="1"/>
    <x v="2"/>
    <x v="10"/>
    <x v="0"/>
    <x v="1"/>
    <x v="2"/>
    <x v="0"/>
    <x v="7"/>
    <x v="6"/>
    <x v="0"/>
  </r>
  <r>
    <s v="October 2011"/>
    <n v="64"/>
    <x v="1"/>
    <x v="8"/>
    <x v="0"/>
    <x v="0"/>
    <x v="2"/>
    <x v="0"/>
    <x v="0"/>
    <x v="0"/>
    <x v="0"/>
    <x v="0"/>
    <x v="1"/>
    <x v="2"/>
    <x v="10"/>
    <x v="0"/>
    <x v="0"/>
    <x v="2"/>
    <x v="0"/>
    <x v="7"/>
    <x v="6"/>
    <x v="0"/>
  </r>
  <r>
    <s v="October 2011"/>
    <n v="64"/>
    <x v="1"/>
    <x v="9"/>
    <x v="0"/>
    <x v="0"/>
    <x v="0"/>
    <x v="0"/>
    <x v="0"/>
    <x v="0"/>
    <x v="0"/>
    <x v="0"/>
    <x v="1"/>
    <x v="2"/>
    <x v="10"/>
    <x v="0"/>
    <x v="0"/>
    <x v="0"/>
    <x v="0"/>
    <x v="7"/>
    <x v="6"/>
    <x v="0"/>
  </r>
  <r>
    <s v="October 2011"/>
    <n v="64"/>
    <x v="1"/>
    <x v="10"/>
    <x v="0"/>
    <x v="0"/>
    <x v="1"/>
    <x v="0"/>
    <x v="0"/>
    <x v="0"/>
    <x v="0"/>
    <x v="0"/>
    <x v="1"/>
    <x v="2"/>
    <x v="10"/>
    <x v="0"/>
    <x v="1"/>
    <x v="3"/>
    <x v="0"/>
    <x v="7"/>
    <x v="6"/>
    <x v="0"/>
  </r>
  <r>
    <s v="October 2011"/>
    <n v="64"/>
    <x v="1"/>
    <x v="11"/>
    <x v="0"/>
    <x v="0"/>
    <x v="3"/>
    <x v="0"/>
    <x v="0"/>
    <x v="0"/>
    <x v="0"/>
    <x v="0"/>
    <x v="1"/>
    <x v="2"/>
    <x v="10"/>
    <x v="18"/>
    <x v="0"/>
    <x v="10"/>
    <x v="0"/>
    <x v="7"/>
    <x v="6"/>
    <x v="0"/>
  </r>
  <r>
    <s v="October 2011"/>
    <n v="64"/>
    <x v="1"/>
    <x v="12"/>
    <x v="0"/>
    <x v="0"/>
    <x v="1"/>
    <x v="0"/>
    <x v="0"/>
    <x v="0"/>
    <x v="0"/>
    <x v="0"/>
    <x v="2"/>
    <x v="2"/>
    <x v="8"/>
    <x v="1"/>
    <x v="1"/>
    <x v="2"/>
    <x v="0"/>
    <x v="0"/>
    <x v="6"/>
    <x v="0"/>
  </r>
  <r>
    <s v="October 2011"/>
    <n v="64"/>
    <x v="1"/>
    <x v="13"/>
    <x v="0"/>
    <x v="0"/>
    <x v="2"/>
    <x v="0"/>
    <x v="0"/>
    <x v="0"/>
    <x v="0"/>
    <x v="0"/>
    <x v="2"/>
    <x v="2"/>
    <x v="8"/>
    <x v="0"/>
    <x v="0"/>
    <x v="0"/>
    <x v="0"/>
    <x v="0"/>
    <x v="6"/>
    <x v="0"/>
  </r>
  <r>
    <s v="October 2011"/>
    <n v="64"/>
    <x v="1"/>
    <x v="14"/>
    <x v="0"/>
    <x v="0"/>
    <x v="3"/>
    <x v="0"/>
    <x v="0"/>
    <x v="0"/>
    <x v="0"/>
    <x v="0"/>
    <x v="2"/>
    <x v="2"/>
    <x v="8"/>
    <x v="0"/>
    <x v="1"/>
    <x v="1"/>
    <x v="0"/>
    <x v="0"/>
    <x v="6"/>
    <x v="0"/>
  </r>
  <r>
    <s v="October 2011"/>
    <n v="64"/>
    <x v="1"/>
    <x v="15"/>
    <x v="0"/>
    <x v="0"/>
    <x v="1"/>
    <x v="0"/>
    <x v="0"/>
    <x v="0"/>
    <x v="0"/>
    <x v="0"/>
    <x v="2"/>
    <x v="2"/>
    <x v="8"/>
    <x v="0"/>
    <x v="1"/>
    <x v="3"/>
    <x v="0"/>
    <x v="0"/>
    <x v="6"/>
    <x v="0"/>
  </r>
  <r>
    <s v="October 2011"/>
    <n v="64"/>
    <x v="1"/>
    <x v="16"/>
    <x v="0"/>
    <x v="0"/>
    <x v="4"/>
    <x v="0"/>
    <x v="0"/>
    <x v="0"/>
    <x v="0"/>
    <x v="0"/>
    <x v="2"/>
    <x v="2"/>
    <x v="8"/>
    <x v="0"/>
    <x v="0"/>
    <x v="2"/>
    <x v="0"/>
    <x v="0"/>
    <x v="6"/>
    <x v="0"/>
  </r>
  <r>
    <s v="October 2011"/>
    <n v="64"/>
    <x v="1"/>
    <x v="17"/>
    <x v="0"/>
    <x v="0"/>
    <x v="3"/>
    <x v="0"/>
    <x v="0"/>
    <x v="0"/>
    <x v="0"/>
    <x v="0"/>
    <x v="2"/>
    <x v="2"/>
    <x v="8"/>
    <x v="0"/>
    <x v="1"/>
    <x v="3"/>
    <x v="0"/>
    <x v="0"/>
    <x v="6"/>
    <x v="0"/>
  </r>
  <r>
    <s v="October 2011"/>
    <n v="64"/>
    <x v="1"/>
    <x v="18"/>
    <x v="0"/>
    <x v="0"/>
    <x v="4"/>
    <x v="0"/>
    <x v="0"/>
    <x v="0"/>
    <x v="0"/>
    <x v="0"/>
    <x v="3"/>
    <x v="1"/>
    <x v="1"/>
    <x v="1"/>
    <x v="1"/>
    <x v="2"/>
    <x v="0"/>
    <x v="1"/>
    <x v="0"/>
    <x v="0"/>
  </r>
  <r>
    <s v="October 2011"/>
    <n v="64"/>
    <x v="1"/>
    <x v="19"/>
    <x v="0"/>
    <x v="0"/>
    <x v="0"/>
    <x v="0"/>
    <x v="0"/>
    <x v="0"/>
    <x v="0"/>
    <x v="0"/>
    <x v="3"/>
    <x v="1"/>
    <x v="1"/>
    <x v="16"/>
    <x v="0"/>
    <x v="10"/>
    <x v="0"/>
    <x v="1"/>
    <x v="0"/>
    <x v="0"/>
  </r>
  <r>
    <s v="October 2011"/>
    <n v="64"/>
    <x v="1"/>
    <x v="20"/>
    <x v="0"/>
    <x v="0"/>
    <x v="0"/>
    <x v="0"/>
    <x v="0"/>
    <x v="0"/>
    <x v="0"/>
    <x v="0"/>
    <x v="3"/>
    <x v="1"/>
    <x v="1"/>
    <x v="0"/>
    <x v="1"/>
    <x v="0"/>
    <x v="0"/>
    <x v="1"/>
    <x v="0"/>
    <x v="0"/>
  </r>
  <r>
    <s v="October 2011"/>
    <n v="64"/>
    <x v="1"/>
    <x v="21"/>
    <x v="0"/>
    <x v="0"/>
    <x v="3"/>
    <x v="0"/>
    <x v="0"/>
    <x v="0"/>
    <x v="0"/>
    <x v="0"/>
    <x v="3"/>
    <x v="1"/>
    <x v="1"/>
    <x v="0"/>
    <x v="0"/>
    <x v="2"/>
    <x v="0"/>
    <x v="1"/>
    <x v="0"/>
    <x v="0"/>
  </r>
  <r>
    <s v="October 2011"/>
    <n v="64"/>
    <x v="1"/>
    <x v="22"/>
    <x v="0"/>
    <x v="0"/>
    <x v="1"/>
    <x v="0"/>
    <x v="0"/>
    <x v="0"/>
    <x v="0"/>
    <x v="0"/>
    <x v="3"/>
    <x v="1"/>
    <x v="1"/>
    <x v="0"/>
    <x v="0"/>
    <x v="0"/>
    <x v="0"/>
    <x v="1"/>
    <x v="0"/>
    <x v="0"/>
  </r>
  <r>
    <s v="October 2011"/>
    <n v="64"/>
    <x v="2"/>
    <x v="0"/>
    <x v="0"/>
    <x v="0"/>
    <x v="4"/>
    <x v="0"/>
    <x v="0"/>
    <x v="0"/>
    <x v="0"/>
    <x v="1"/>
    <x v="4"/>
    <x v="3"/>
    <x v="7"/>
    <x v="6"/>
    <x v="22"/>
    <x v="4"/>
    <x v="0"/>
    <x v="0"/>
    <x v="0"/>
    <x v="0"/>
  </r>
  <r>
    <s v="October 2011"/>
    <n v="64"/>
    <x v="2"/>
    <x v="1"/>
    <x v="0"/>
    <x v="0"/>
    <x v="2"/>
    <x v="0"/>
    <x v="0"/>
    <x v="0"/>
    <x v="0"/>
    <x v="1"/>
    <x v="4"/>
    <x v="3"/>
    <x v="7"/>
    <x v="7"/>
    <x v="22"/>
    <x v="4"/>
    <x v="0"/>
    <x v="0"/>
    <x v="0"/>
    <x v="0"/>
  </r>
  <r>
    <s v="October 2011"/>
    <n v="64"/>
    <x v="2"/>
    <x v="2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October 2011"/>
    <n v="64"/>
    <x v="2"/>
    <x v="3"/>
    <x v="0"/>
    <x v="0"/>
    <x v="4"/>
    <x v="0"/>
    <x v="0"/>
    <x v="0"/>
    <x v="0"/>
    <x v="1"/>
    <x v="4"/>
    <x v="3"/>
    <x v="7"/>
    <x v="7"/>
    <x v="22"/>
    <x v="4"/>
    <x v="1"/>
    <x v="0"/>
    <x v="0"/>
    <x v="0"/>
  </r>
  <r>
    <s v="October 2011"/>
    <n v="64"/>
    <x v="2"/>
    <x v="4"/>
    <x v="0"/>
    <x v="0"/>
    <x v="3"/>
    <x v="0"/>
    <x v="0"/>
    <x v="0"/>
    <x v="0"/>
    <x v="1"/>
    <x v="4"/>
    <x v="3"/>
    <x v="7"/>
    <x v="4"/>
    <x v="10"/>
    <x v="4"/>
    <x v="0"/>
    <x v="0"/>
    <x v="0"/>
    <x v="0"/>
  </r>
  <r>
    <s v="October 2011"/>
    <n v="64"/>
    <x v="2"/>
    <x v="5"/>
    <x v="0"/>
    <x v="0"/>
    <x v="3"/>
    <x v="0"/>
    <x v="0"/>
    <x v="0"/>
    <x v="0"/>
    <x v="1"/>
    <x v="4"/>
    <x v="3"/>
    <x v="7"/>
    <x v="7"/>
    <x v="22"/>
    <x v="4"/>
    <x v="3"/>
    <x v="0"/>
    <x v="0"/>
    <x v="0"/>
  </r>
  <r>
    <s v="October 2011"/>
    <n v="64"/>
    <x v="2"/>
    <x v="6"/>
    <x v="0"/>
    <x v="0"/>
    <x v="4"/>
    <x v="0"/>
    <x v="0"/>
    <x v="0"/>
    <x v="0"/>
    <x v="1"/>
    <x v="4"/>
    <x v="3"/>
    <x v="7"/>
    <x v="4"/>
    <x v="10"/>
    <x v="4"/>
    <x v="0"/>
    <x v="0"/>
    <x v="0"/>
    <x v="0"/>
  </r>
  <r>
    <s v="October 2011"/>
    <n v="64"/>
    <x v="2"/>
    <x v="7"/>
    <x v="0"/>
    <x v="0"/>
    <x v="3"/>
    <x v="0"/>
    <x v="0"/>
    <x v="0"/>
    <x v="0"/>
    <x v="1"/>
    <x v="4"/>
    <x v="3"/>
    <x v="7"/>
    <x v="11"/>
    <x v="22"/>
    <x v="4"/>
    <x v="4"/>
    <x v="0"/>
    <x v="0"/>
    <x v="0"/>
  </r>
  <r>
    <s v="October 2011"/>
    <n v="64"/>
    <x v="2"/>
    <x v="8"/>
    <x v="0"/>
    <x v="0"/>
    <x v="0"/>
    <x v="0"/>
    <x v="0"/>
    <x v="0"/>
    <x v="0"/>
    <x v="1"/>
    <x v="4"/>
    <x v="3"/>
    <x v="7"/>
    <x v="8"/>
    <x v="11"/>
    <x v="4"/>
    <x v="0"/>
    <x v="0"/>
    <x v="0"/>
    <x v="0"/>
  </r>
  <r>
    <s v="October 2011"/>
    <n v="64"/>
    <x v="2"/>
    <x v="9"/>
    <x v="0"/>
    <x v="0"/>
    <x v="3"/>
    <x v="0"/>
    <x v="0"/>
    <x v="0"/>
    <x v="0"/>
    <x v="1"/>
    <x v="4"/>
    <x v="3"/>
    <x v="7"/>
    <x v="4"/>
    <x v="8"/>
    <x v="4"/>
    <x v="0"/>
    <x v="0"/>
    <x v="0"/>
    <x v="0"/>
  </r>
  <r>
    <s v="October 2011"/>
    <n v="64"/>
    <x v="2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</r>
  <r>
    <s v="October 2011"/>
    <n v="64"/>
    <x v="2"/>
    <x v="11"/>
    <x v="0"/>
    <x v="0"/>
    <x v="1"/>
    <x v="0"/>
    <x v="0"/>
    <x v="0"/>
    <x v="0"/>
    <x v="1"/>
    <x v="4"/>
    <x v="3"/>
    <x v="7"/>
    <x v="9"/>
    <x v="14"/>
    <x v="4"/>
    <x v="1"/>
    <x v="0"/>
    <x v="0"/>
    <x v="0"/>
  </r>
  <r>
    <s v="October 2011"/>
    <n v="64"/>
    <x v="2"/>
    <x v="12"/>
    <x v="0"/>
    <x v="0"/>
    <x v="0"/>
    <x v="0"/>
    <x v="0"/>
    <x v="0"/>
    <x v="0"/>
    <x v="1"/>
    <x v="4"/>
    <x v="3"/>
    <x v="7"/>
    <x v="11"/>
    <x v="22"/>
    <x v="4"/>
    <x v="0"/>
    <x v="0"/>
    <x v="0"/>
    <x v="0"/>
  </r>
  <r>
    <s v="October 2011"/>
    <n v="64"/>
    <x v="2"/>
    <x v="13"/>
    <x v="0"/>
    <x v="0"/>
    <x v="0"/>
    <x v="0"/>
    <x v="0"/>
    <x v="0"/>
    <x v="0"/>
    <x v="1"/>
    <x v="4"/>
    <x v="3"/>
    <x v="7"/>
    <x v="7"/>
    <x v="22"/>
    <x v="4"/>
    <x v="0"/>
    <x v="0"/>
    <x v="0"/>
    <x v="0"/>
  </r>
  <r>
    <s v="October 2011"/>
    <n v="64"/>
    <x v="2"/>
    <x v="14"/>
    <x v="0"/>
    <x v="0"/>
    <x v="4"/>
    <x v="0"/>
    <x v="0"/>
    <x v="0"/>
    <x v="0"/>
    <x v="1"/>
    <x v="4"/>
    <x v="3"/>
    <x v="7"/>
    <x v="8"/>
    <x v="5"/>
    <x v="4"/>
    <x v="0"/>
    <x v="0"/>
    <x v="0"/>
    <x v="0"/>
  </r>
  <r>
    <s v="October 2011"/>
    <n v="64"/>
    <x v="2"/>
    <x v="15"/>
    <x v="0"/>
    <x v="0"/>
    <x v="3"/>
    <x v="0"/>
    <x v="0"/>
    <x v="0"/>
    <x v="0"/>
    <x v="1"/>
    <x v="4"/>
    <x v="3"/>
    <x v="7"/>
    <x v="4"/>
    <x v="8"/>
    <x v="4"/>
    <x v="0"/>
    <x v="0"/>
    <x v="0"/>
    <x v="0"/>
  </r>
  <r>
    <s v="October 2011"/>
    <n v="64"/>
    <x v="2"/>
    <x v="16"/>
    <x v="0"/>
    <x v="0"/>
    <x v="4"/>
    <x v="0"/>
    <x v="0"/>
    <x v="0"/>
    <x v="0"/>
    <x v="1"/>
    <x v="4"/>
    <x v="3"/>
    <x v="7"/>
    <x v="8"/>
    <x v="11"/>
    <x v="4"/>
    <x v="3"/>
    <x v="0"/>
    <x v="0"/>
    <x v="0"/>
  </r>
  <r>
    <s v="October 2011"/>
    <n v="64"/>
    <x v="2"/>
    <x v="17"/>
    <x v="0"/>
    <x v="0"/>
    <x v="4"/>
    <x v="0"/>
    <x v="0"/>
    <x v="0"/>
    <x v="0"/>
    <x v="1"/>
    <x v="4"/>
    <x v="3"/>
    <x v="7"/>
    <x v="10"/>
    <x v="7"/>
    <x v="4"/>
    <x v="1"/>
    <x v="0"/>
    <x v="0"/>
    <x v="0"/>
  </r>
  <r>
    <s v="October 2011"/>
    <n v="64"/>
    <x v="2"/>
    <x v="18"/>
    <x v="0"/>
    <x v="0"/>
    <x v="3"/>
    <x v="0"/>
    <x v="0"/>
    <x v="0"/>
    <x v="0"/>
    <x v="1"/>
    <x v="4"/>
    <x v="3"/>
    <x v="7"/>
    <x v="9"/>
    <x v="14"/>
    <x v="4"/>
    <x v="1"/>
    <x v="0"/>
    <x v="0"/>
    <x v="0"/>
  </r>
  <r>
    <s v="October 2011"/>
    <n v="64"/>
    <x v="2"/>
    <x v="19"/>
    <x v="0"/>
    <x v="0"/>
    <x v="1"/>
    <x v="0"/>
    <x v="0"/>
    <x v="0"/>
    <x v="0"/>
    <x v="1"/>
    <x v="4"/>
    <x v="3"/>
    <x v="7"/>
    <x v="10"/>
    <x v="7"/>
    <x v="4"/>
    <x v="0"/>
    <x v="0"/>
    <x v="0"/>
    <x v="0"/>
  </r>
  <r>
    <s v="October 2011"/>
    <n v="64"/>
    <x v="2"/>
    <x v="20"/>
    <x v="0"/>
    <x v="0"/>
    <x v="0"/>
    <x v="0"/>
    <x v="0"/>
    <x v="0"/>
    <x v="0"/>
    <x v="1"/>
    <x v="4"/>
    <x v="3"/>
    <x v="7"/>
    <x v="9"/>
    <x v="6"/>
    <x v="4"/>
    <x v="0"/>
    <x v="0"/>
    <x v="0"/>
    <x v="0"/>
  </r>
  <r>
    <s v="October 2011"/>
    <n v="64"/>
    <x v="2"/>
    <x v="21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October 2011"/>
    <n v="64"/>
    <x v="2"/>
    <x v="22"/>
    <x v="0"/>
    <x v="0"/>
    <x v="2"/>
    <x v="0"/>
    <x v="0"/>
    <x v="0"/>
    <x v="0"/>
    <x v="1"/>
    <x v="4"/>
    <x v="3"/>
    <x v="7"/>
    <x v="5"/>
    <x v="3"/>
    <x v="4"/>
    <x v="4"/>
    <x v="0"/>
    <x v="0"/>
    <x v="0"/>
  </r>
  <r>
    <s v="October 2011"/>
    <n v="64"/>
    <x v="2"/>
    <x v="23"/>
    <x v="0"/>
    <x v="0"/>
    <x v="4"/>
    <x v="0"/>
    <x v="0"/>
    <x v="0"/>
    <x v="0"/>
    <x v="1"/>
    <x v="4"/>
    <x v="3"/>
    <x v="7"/>
    <x v="8"/>
    <x v="11"/>
    <x v="4"/>
    <x v="0"/>
    <x v="0"/>
    <x v="0"/>
    <x v="0"/>
  </r>
  <r>
    <s v="October 2011"/>
    <n v="64"/>
    <x v="2"/>
    <x v="24"/>
    <x v="0"/>
    <x v="0"/>
    <x v="3"/>
    <x v="0"/>
    <x v="0"/>
    <x v="0"/>
    <x v="0"/>
    <x v="1"/>
    <x v="4"/>
    <x v="3"/>
    <x v="7"/>
    <x v="5"/>
    <x v="9"/>
    <x v="4"/>
    <x v="1"/>
    <x v="0"/>
    <x v="0"/>
    <x v="0"/>
  </r>
  <r>
    <s v="October 2011"/>
    <n v="64"/>
    <x v="2"/>
    <x v="25"/>
    <x v="0"/>
    <x v="0"/>
    <x v="2"/>
    <x v="0"/>
    <x v="0"/>
    <x v="0"/>
    <x v="0"/>
    <x v="1"/>
    <x v="4"/>
    <x v="3"/>
    <x v="7"/>
    <x v="9"/>
    <x v="6"/>
    <x v="4"/>
    <x v="1"/>
    <x v="0"/>
    <x v="0"/>
    <x v="0"/>
  </r>
  <r>
    <s v="October 2011"/>
    <n v="64"/>
    <x v="3"/>
    <x v="0"/>
    <x v="0"/>
    <x v="0"/>
    <x v="3"/>
    <x v="0"/>
    <x v="0"/>
    <x v="0"/>
    <x v="0"/>
    <x v="2"/>
    <x v="0"/>
    <x v="3"/>
    <x v="5"/>
    <x v="12"/>
    <x v="15"/>
    <x v="6"/>
    <x v="0"/>
    <x v="0"/>
    <x v="0"/>
    <x v="0"/>
  </r>
  <r>
    <s v="October 2011"/>
    <n v="64"/>
    <x v="3"/>
    <x v="1"/>
    <x v="0"/>
    <x v="0"/>
    <x v="4"/>
    <x v="0"/>
    <x v="0"/>
    <x v="0"/>
    <x v="0"/>
    <x v="2"/>
    <x v="0"/>
    <x v="3"/>
    <x v="5"/>
    <x v="13"/>
    <x v="20"/>
    <x v="6"/>
    <x v="0"/>
    <x v="0"/>
    <x v="0"/>
    <x v="0"/>
  </r>
  <r>
    <s v="October 2011"/>
    <n v="64"/>
    <x v="3"/>
    <x v="2"/>
    <x v="0"/>
    <x v="0"/>
    <x v="2"/>
    <x v="0"/>
    <x v="0"/>
    <x v="0"/>
    <x v="0"/>
    <x v="2"/>
    <x v="0"/>
    <x v="3"/>
    <x v="5"/>
    <x v="13"/>
    <x v="16"/>
    <x v="6"/>
    <x v="0"/>
    <x v="0"/>
    <x v="0"/>
    <x v="0"/>
  </r>
  <r>
    <s v="October 2011"/>
    <n v="64"/>
    <x v="3"/>
    <x v="3"/>
    <x v="0"/>
    <x v="0"/>
    <x v="4"/>
    <x v="0"/>
    <x v="0"/>
    <x v="0"/>
    <x v="0"/>
    <x v="2"/>
    <x v="0"/>
    <x v="3"/>
    <x v="5"/>
    <x v="13"/>
    <x v="16"/>
    <x v="6"/>
    <x v="0"/>
    <x v="0"/>
    <x v="0"/>
    <x v="0"/>
  </r>
  <r>
    <s v="October 2011"/>
    <n v="64"/>
    <x v="3"/>
    <x v="4"/>
    <x v="0"/>
    <x v="0"/>
    <x v="0"/>
    <x v="0"/>
    <x v="0"/>
    <x v="0"/>
    <x v="0"/>
    <x v="2"/>
    <x v="0"/>
    <x v="3"/>
    <x v="5"/>
    <x v="12"/>
    <x v="20"/>
    <x v="6"/>
    <x v="0"/>
    <x v="0"/>
    <x v="0"/>
    <x v="0"/>
  </r>
  <r>
    <s v="October 2011"/>
    <n v="64"/>
    <x v="3"/>
    <x v="5"/>
    <x v="0"/>
    <x v="0"/>
    <x v="1"/>
    <x v="0"/>
    <x v="0"/>
    <x v="0"/>
    <x v="0"/>
    <x v="2"/>
    <x v="0"/>
    <x v="3"/>
    <x v="5"/>
    <x v="12"/>
    <x v="24"/>
    <x v="6"/>
    <x v="0"/>
    <x v="0"/>
    <x v="0"/>
    <x v="0"/>
  </r>
  <r>
    <s v="October 2011"/>
    <n v="64"/>
    <x v="3"/>
    <x v="6"/>
    <x v="0"/>
    <x v="0"/>
    <x v="4"/>
    <x v="0"/>
    <x v="0"/>
    <x v="0"/>
    <x v="0"/>
    <x v="2"/>
    <x v="1"/>
    <x v="3"/>
    <x v="6"/>
    <x v="12"/>
    <x v="15"/>
    <x v="6"/>
    <x v="0"/>
    <x v="0"/>
    <x v="0"/>
    <x v="0"/>
  </r>
  <r>
    <s v="October 2011"/>
    <n v="64"/>
    <x v="3"/>
    <x v="7"/>
    <x v="0"/>
    <x v="0"/>
    <x v="0"/>
    <x v="0"/>
    <x v="0"/>
    <x v="0"/>
    <x v="0"/>
    <x v="2"/>
    <x v="1"/>
    <x v="3"/>
    <x v="6"/>
    <x v="13"/>
    <x v="20"/>
    <x v="6"/>
    <x v="0"/>
    <x v="0"/>
    <x v="0"/>
    <x v="0"/>
  </r>
  <r>
    <s v="October 2011"/>
    <n v="64"/>
    <x v="3"/>
    <x v="8"/>
    <x v="0"/>
    <x v="0"/>
    <x v="2"/>
    <x v="0"/>
    <x v="0"/>
    <x v="0"/>
    <x v="0"/>
    <x v="2"/>
    <x v="1"/>
    <x v="3"/>
    <x v="6"/>
    <x v="13"/>
    <x v="21"/>
    <x v="6"/>
    <x v="0"/>
    <x v="0"/>
    <x v="0"/>
    <x v="0"/>
  </r>
  <r>
    <s v="October 2011"/>
    <n v="64"/>
    <x v="3"/>
    <x v="9"/>
    <x v="0"/>
    <x v="0"/>
    <x v="4"/>
    <x v="0"/>
    <x v="0"/>
    <x v="0"/>
    <x v="0"/>
    <x v="2"/>
    <x v="1"/>
    <x v="3"/>
    <x v="6"/>
    <x v="13"/>
    <x v="19"/>
    <x v="6"/>
    <x v="0"/>
    <x v="0"/>
    <x v="0"/>
    <x v="0"/>
  </r>
  <r>
    <s v="October 2011"/>
    <n v="64"/>
    <x v="3"/>
    <x v="10"/>
    <x v="0"/>
    <x v="0"/>
    <x v="3"/>
    <x v="0"/>
    <x v="0"/>
    <x v="0"/>
    <x v="0"/>
    <x v="2"/>
    <x v="1"/>
    <x v="3"/>
    <x v="6"/>
    <x v="12"/>
    <x v="18"/>
    <x v="6"/>
    <x v="0"/>
    <x v="0"/>
    <x v="0"/>
    <x v="0"/>
  </r>
  <r>
    <s v="October 2011"/>
    <n v="64"/>
    <x v="3"/>
    <x v="11"/>
    <x v="0"/>
    <x v="0"/>
    <x v="3"/>
    <x v="0"/>
    <x v="0"/>
    <x v="0"/>
    <x v="0"/>
    <x v="2"/>
    <x v="1"/>
    <x v="3"/>
    <x v="6"/>
    <x v="13"/>
    <x v="19"/>
    <x v="6"/>
    <x v="0"/>
    <x v="0"/>
    <x v="0"/>
    <x v="0"/>
  </r>
  <r>
    <s v="October 2011"/>
    <n v="64"/>
    <x v="3"/>
    <x v="12"/>
    <x v="0"/>
    <x v="0"/>
    <x v="2"/>
    <x v="0"/>
    <x v="0"/>
    <x v="0"/>
    <x v="0"/>
    <x v="2"/>
    <x v="2"/>
    <x v="3"/>
    <x v="4"/>
    <x v="12"/>
    <x v="15"/>
    <x v="7"/>
    <x v="0"/>
    <x v="0"/>
    <x v="0"/>
    <x v="0"/>
  </r>
  <r>
    <s v="October 2011"/>
    <n v="64"/>
    <x v="3"/>
    <x v="13"/>
    <x v="0"/>
    <x v="0"/>
    <x v="4"/>
    <x v="0"/>
    <x v="0"/>
    <x v="0"/>
    <x v="0"/>
    <x v="2"/>
    <x v="2"/>
    <x v="3"/>
    <x v="4"/>
    <x v="12"/>
    <x v="19"/>
    <x v="7"/>
    <x v="0"/>
    <x v="0"/>
    <x v="0"/>
    <x v="0"/>
  </r>
  <r>
    <s v="October 2011"/>
    <n v="64"/>
    <x v="3"/>
    <x v="14"/>
    <x v="0"/>
    <x v="0"/>
    <x v="1"/>
    <x v="0"/>
    <x v="0"/>
    <x v="0"/>
    <x v="0"/>
    <x v="2"/>
    <x v="2"/>
    <x v="3"/>
    <x v="4"/>
    <x v="14"/>
    <x v="17"/>
    <x v="7"/>
    <x v="0"/>
    <x v="0"/>
    <x v="0"/>
    <x v="0"/>
  </r>
  <r>
    <s v="October 2011"/>
    <n v="64"/>
    <x v="3"/>
    <x v="15"/>
    <x v="0"/>
    <x v="0"/>
    <x v="0"/>
    <x v="0"/>
    <x v="0"/>
    <x v="0"/>
    <x v="0"/>
    <x v="2"/>
    <x v="2"/>
    <x v="3"/>
    <x v="4"/>
    <x v="14"/>
    <x v="17"/>
    <x v="7"/>
    <x v="0"/>
    <x v="0"/>
    <x v="0"/>
    <x v="0"/>
  </r>
  <r>
    <s v="October 2011"/>
    <n v="64"/>
    <x v="3"/>
    <x v="16"/>
    <x v="0"/>
    <x v="0"/>
    <x v="2"/>
    <x v="0"/>
    <x v="0"/>
    <x v="0"/>
    <x v="0"/>
    <x v="2"/>
    <x v="2"/>
    <x v="3"/>
    <x v="4"/>
    <x v="12"/>
    <x v="20"/>
    <x v="7"/>
    <x v="0"/>
    <x v="0"/>
    <x v="0"/>
    <x v="0"/>
  </r>
  <r>
    <s v="October 2011"/>
    <n v="64"/>
    <x v="3"/>
    <x v="17"/>
    <x v="0"/>
    <x v="0"/>
    <x v="3"/>
    <x v="0"/>
    <x v="0"/>
    <x v="0"/>
    <x v="0"/>
    <x v="2"/>
    <x v="2"/>
    <x v="3"/>
    <x v="4"/>
    <x v="13"/>
    <x v="21"/>
    <x v="7"/>
    <x v="0"/>
    <x v="0"/>
    <x v="0"/>
    <x v="0"/>
  </r>
  <r>
    <s v="October 2011"/>
    <n v="64"/>
    <x v="3"/>
    <x v="18"/>
    <x v="0"/>
    <x v="0"/>
    <x v="1"/>
    <x v="0"/>
    <x v="0"/>
    <x v="0"/>
    <x v="0"/>
    <x v="2"/>
    <x v="2"/>
    <x v="3"/>
    <x v="4"/>
    <x v="12"/>
    <x v="16"/>
    <x v="7"/>
    <x v="0"/>
    <x v="0"/>
    <x v="0"/>
    <x v="0"/>
  </r>
  <r>
    <s v="October 2011"/>
    <n v="64"/>
    <x v="3"/>
    <x v="19"/>
    <x v="0"/>
    <x v="0"/>
    <x v="2"/>
    <x v="0"/>
    <x v="0"/>
    <x v="0"/>
    <x v="0"/>
    <x v="2"/>
    <x v="3"/>
    <x v="3"/>
    <x v="3"/>
    <x v="12"/>
    <x v="15"/>
    <x v="6"/>
    <x v="0"/>
    <x v="0"/>
    <x v="0"/>
    <x v="0"/>
  </r>
  <r>
    <s v="October 2011"/>
    <n v="64"/>
    <x v="3"/>
    <x v="20"/>
    <x v="0"/>
    <x v="0"/>
    <x v="4"/>
    <x v="0"/>
    <x v="0"/>
    <x v="0"/>
    <x v="0"/>
    <x v="2"/>
    <x v="3"/>
    <x v="3"/>
    <x v="3"/>
    <x v="13"/>
    <x v="23"/>
    <x v="6"/>
    <x v="0"/>
    <x v="0"/>
    <x v="0"/>
    <x v="0"/>
  </r>
  <r>
    <s v="October 2011"/>
    <n v="64"/>
    <x v="3"/>
    <x v="21"/>
    <x v="0"/>
    <x v="0"/>
    <x v="0"/>
    <x v="0"/>
    <x v="0"/>
    <x v="0"/>
    <x v="0"/>
    <x v="2"/>
    <x v="3"/>
    <x v="3"/>
    <x v="3"/>
    <x v="14"/>
    <x v="17"/>
    <x v="6"/>
    <x v="0"/>
    <x v="0"/>
    <x v="0"/>
    <x v="0"/>
  </r>
  <r>
    <s v="October 2011"/>
    <n v="64"/>
    <x v="3"/>
    <x v="22"/>
    <x v="0"/>
    <x v="0"/>
    <x v="1"/>
    <x v="0"/>
    <x v="0"/>
    <x v="0"/>
    <x v="0"/>
    <x v="2"/>
    <x v="3"/>
    <x v="3"/>
    <x v="3"/>
    <x v="13"/>
    <x v="21"/>
    <x v="6"/>
    <x v="0"/>
    <x v="0"/>
    <x v="0"/>
    <x v="0"/>
  </r>
  <r>
    <s v="October 2011"/>
    <n v="64"/>
    <x v="3"/>
    <x v="23"/>
    <x v="0"/>
    <x v="0"/>
    <x v="1"/>
    <x v="0"/>
    <x v="0"/>
    <x v="0"/>
    <x v="0"/>
    <x v="2"/>
    <x v="3"/>
    <x v="3"/>
    <x v="3"/>
    <x v="12"/>
    <x v="20"/>
    <x v="6"/>
    <x v="0"/>
    <x v="0"/>
    <x v="0"/>
    <x v="0"/>
  </r>
  <r>
    <s v="October 2011"/>
    <n v="64"/>
    <x v="3"/>
    <x v="24"/>
    <x v="0"/>
    <x v="0"/>
    <x v="1"/>
    <x v="0"/>
    <x v="0"/>
    <x v="0"/>
    <x v="0"/>
    <x v="2"/>
    <x v="3"/>
    <x v="3"/>
    <x v="3"/>
    <x v="13"/>
    <x v="23"/>
    <x v="6"/>
    <x v="0"/>
    <x v="0"/>
    <x v="0"/>
    <x v="0"/>
  </r>
  <r>
    <s v="October 2011"/>
    <n v="64"/>
    <x v="3"/>
    <x v="25"/>
    <x v="0"/>
    <x v="0"/>
    <x v="0"/>
    <x v="0"/>
    <x v="0"/>
    <x v="0"/>
    <x v="0"/>
    <x v="2"/>
    <x v="3"/>
    <x v="3"/>
    <x v="3"/>
    <x v="13"/>
    <x v="23"/>
    <x v="6"/>
    <x v="0"/>
    <x v="0"/>
    <x v="0"/>
    <x v="0"/>
  </r>
  <r>
    <s v="October 2011"/>
    <n v="64"/>
    <x v="3"/>
    <x v="26"/>
    <x v="0"/>
    <x v="0"/>
    <x v="3"/>
    <x v="0"/>
    <x v="0"/>
    <x v="0"/>
    <x v="0"/>
    <x v="2"/>
    <x v="3"/>
    <x v="3"/>
    <x v="3"/>
    <x v="12"/>
    <x v="16"/>
    <x v="6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December 2011"/>
    <n v="65"/>
    <x v="0"/>
    <x v="0"/>
    <x v="0"/>
    <x v="0"/>
    <x v="4"/>
    <x v="0"/>
    <x v="0"/>
    <x v="0"/>
    <x v="0"/>
    <x v="1"/>
    <x v="4"/>
    <x v="3"/>
    <x v="7"/>
    <x v="8"/>
    <x v="11"/>
    <x v="4"/>
    <x v="0"/>
    <x v="0"/>
    <x v="0"/>
    <x v="0"/>
  </r>
  <r>
    <s v="December 2011"/>
    <n v="65"/>
    <x v="0"/>
    <x v="1"/>
    <x v="0"/>
    <x v="0"/>
    <x v="0"/>
    <x v="0"/>
    <x v="0"/>
    <x v="0"/>
    <x v="0"/>
    <x v="1"/>
    <x v="4"/>
    <x v="3"/>
    <x v="7"/>
    <x v="4"/>
    <x v="2"/>
    <x v="4"/>
    <x v="0"/>
    <x v="0"/>
    <x v="0"/>
    <x v="0"/>
  </r>
  <r>
    <s v="December 2011"/>
    <n v="65"/>
    <x v="0"/>
    <x v="2"/>
    <x v="0"/>
    <x v="0"/>
    <x v="4"/>
    <x v="0"/>
    <x v="0"/>
    <x v="0"/>
    <x v="0"/>
    <x v="1"/>
    <x v="4"/>
    <x v="3"/>
    <x v="7"/>
    <x v="20"/>
    <x v="22"/>
    <x v="4"/>
    <x v="0"/>
    <x v="0"/>
    <x v="0"/>
    <x v="0"/>
  </r>
  <r>
    <s v="December 2011"/>
    <n v="65"/>
    <x v="0"/>
    <x v="3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December 2011"/>
    <n v="65"/>
    <x v="0"/>
    <x v="4"/>
    <x v="0"/>
    <x v="0"/>
    <x v="3"/>
    <x v="0"/>
    <x v="0"/>
    <x v="0"/>
    <x v="0"/>
    <x v="1"/>
    <x v="4"/>
    <x v="3"/>
    <x v="7"/>
    <x v="8"/>
    <x v="5"/>
    <x v="4"/>
    <x v="0"/>
    <x v="0"/>
    <x v="0"/>
    <x v="0"/>
  </r>
  <r>
    <s v="December 2011"/>
    <n v="65"/>
    <x v="0"/>
    <x v="5"/>
    <x v="0"/>
    <x v="0"/>
    <x v="0"/>
    <x v="0"/>
    <x v="0"/>
    <x v="0"/>
    <x v="0"/>
    <x v="1"/>
    <x v="4"/>
    <x v="3"/>
    <x v="7"/>
    <x v="10"/>
    <x v="7"/>
    <x v="4"/>
    <x v="0"/>
    <x v="0"/>
    <x v="0"/>
    <x v="0"/>
  </r>
  <r>
    <s v="December 2011"/>
    <n v="65"/>
    <x v="0"/>
    <x v="6"/>
    <x v="0"/>
    <x v="0"/>
    <x v="3"/>
    <x v="0"/>
    <x v="0"/>
    <x v="0"/>
    <x v="0"/>
    <x v="1"/>
    <x v="4"/>
    <x v="3"/>
    <x v="7"/>
    <x v="6"/>
    <x v="22"/>
    <x v="4"/>
    <x v="1"/>
    <x v="0"/>
    <x v="0"/>
    <x v="0"/>
  </r>
  <r>
    <s v="December 2011"/>
    <n v="65"/>
    <x v="0"/>
    <x v="7"/>
    <x v="0"/>
    <x v="0"/>
    <x v="0"/>
    <x v="0"/>
    <x v="0"/>
    <x v="0"/>
    <x v="0"/>
    <x v="1"/>
    <x v="4"/>
    <x v="3"/>
    <x v="7"/>
    <x v="7"/>
    <x v="22"/>
    <x v="4"/>
    <x v="3"/>
    <x v="0"/>
    <x v="0"/>
    <x v="0"/>
  </r>
  <r>
    <s v="December 2011"/>
    <n v="65"/>
    <x v="0"/>
    <x v="8"/>
    <x v="0"/>
    <x v="0"/>
    <x v="1"/>
    <x v="0"/>
    <x v="0"/>
    <x v="0"/>
    <x v="0"/>
    <x v="1"/>
    <x v="4"/>
    <x v="3"/>
    <x v="7"/>
    <x v="4"/>
    <x v="2"/>
    <x v="4"/>
    <x v="0"/>
    <x v="0"/>
    <x v="0"/>
    <x v="0"/>
  </r>
  <r>
    <s v="December 2011"/>
    <n v="65"/>
    <x v="0"/>
    <x v="9"/>
    <x v="0"/>
    <x v="0"/>
    <x v="4"/>
    <x v="0"/>
    <x v="0"/>
    <x v="0"/>
    <x v="0"/>
    <x v="1"/>
    <x v="4"/>
    <x v="3"/>
    <x v="7"/>
    <x v="4"/>
    <x v="8"/>
    <x v="4"/>
    <x v="3"/>
    <x v="0"/>
    <x v="0"/>
    <x v="0"/>
  </r>
  <r>
    <s v="December 2011"/>
    <n v="65"/>
    <x v="0"/>
    <x v="10"/>
    <x v="0"/>
    <x v="0"/>
    <x v="0"/>
    <x v="0"/>
    <x v="0"/>
    <x v="0"/>
    <x v="0"/>
    <x v="1"/>
    <x v="4"/>
    <x v="3"/>
    <x v="7"/>
    <x v="5"/>
    <x v="3"/>
    <x v="4"/>
    <x v="0"/>
    <x v="0"/>
    <x v="0"/>
    <x v="0"/>
  </r>
  <r>
    <s v="December 2011"/>
    <n v="65"/>
    <x v="0"/>
    <x v="11"/>
    <x v="0"/>
    <x v="0"/>
    <x v="1"/>
    <x v="0"/>
    <x v="0"/>
    <x v="0"/>
    <x v="0"/>
    <x v="1"/>
    <x v="4"/>
    <x v="3"/>
    <x v="7"/>
    <x v="11"/>
    <x v="22"/>
    <x v="4"/>
    <x v="0"/>
    <x v="0"/>
    <x v="0"/>
    <x v="0"/>
  </r>
  <r>
    <s v="December 2011"/>
    <n v="65"/>
    <x v="0"/>
    <x v="12"/>
    <x v="0"/>
    <x v="0"/>
    <x v="2"/>
    <x v="0"/>
    <x v="0"/>
    <x v="0"/>
    <x v="0"/>
    <x v="1"/>
    <x v="4"/>
    <x v="3"/>
    <x v="7"/>
    <x v="8"/>
    <x v="11"/>
    <x v="4"/>
    <x v="0"/>
    <x v="0"/>
    <x v="0"/>
    <x v="0"/>
  </r>
  <r>
    <s v="December 2011"/>
    <n v="65"/>
    <x v="0"/>
    <x v="13"/>
    <x v="0"/>
    <x v="0"/>
    <x v="4"/>
    <x v="0"/>
    <x v="0"/>
    <x v="0"/>
    <x v="0"/>
    <x v="1"/>
    <x v="4"/>
    <x v="3"/>
    <x v="7"/>
    <x v="10"/>
    <x v="13"/>
    <x v="4"/>
    <x v="0"/>
    <x v="0"/>
    <x v="0"/>
    <x v="0"/>
  </r>
  <r>
    <s v="December 2011"/>
    <n v="65"/>
    <x v="0"/>
    <x v="14"/>
    <x v="0"/>
    <x v="0"/>
    <x v="1"/>
    <x v="0"/>
    <x v="0"/>
    <x v="0"/>
    <x v="0"/>
    <x v="1"/>
    <x v="4"/>
    <x v="3"/>
    <x v="7"/>
    <x v="7"/>
    <x v="22"/>
    <x v="4"/>
    <x v="0"/>
    <x v="0"/>
    <x v="0"/>
    <x v="0"/>
  </r>
  <r>
    <s v="December 2011"/>
    <n v="65"/>
    <x v="0"/>
    <x v="15"/>
    <x v="0"/>
    <x v="0"/>
    <x v="4"/>
    <x v="0"/>
    <x v="0"/>
    <x v="0"/>
    <x v="0"/>
    <x v="1"/>
    <x v="4"/>
    <x v="3"/>
    <x v="7"/>
    <x v="9"/>
    <x v="6"/>
    <x v="4"/>
    <x v="1"/>
    <x v="0"/>
    <x v="0"/>
    <x v="0"/>
  </r>
  <r>
    <s v="December 2011"/>
    <n v="65"/>
    <x v="0"/>
    <x v="16"/>
    <x v="0"/>
    <x v="0"/>
    <x v="3"/>
    <x v="0"/>
    <x v="0"/>
    <x v="0"/>
    <x v="0"/>
    <x v="1"/>
    <x v="4"/>
    <x v="3"/>
    <x v="7"/>
    <x v="7"/>
    <x v="22"/>
    <x v="4"/>
    <x v="3"/>
    <x v="0"/>
    <x v="0"/>
    <x v="0"/>
  </r>
  <r>
    <s v="December 2011"/>
    <n v="65"/>
    <x v="0"/>
    <x v="17"/>
    <x v="0"/>
    <x v="0"/>
    <x v="4"/>
    <x v="0"/>
    <x v="0"/>
    <x v="0"/>
    <x v="0"/>
    <x v="1"/>
    <x v="4"/>
    <x v="3"/>
    <x v="7"/>
    <x v="9"/>
    <x v="14"/>
    <x v="4"/>
    <x v="0"/>
    <x v="0"/>
    <x v="0"/>
    <x v="0"/>
  </r>
  <r>
    <s v="December 2011"/>
    <n v="65"/>
    <x v="0"/>
    <x v="18"/>
    <x v="0"/>
    <x v="0"/>
    <x v="1"/>
    <x v="0"/>
    <x v="0"/>
    <x v="0"/>
    <x v="0"/>
    <x v="1"/>
    <x v="4"/>
    <x v="3"/>
    <x v="7"/>
    <x v="8"/>
    <x v="11"/>
    <x v="4"/>
    <x v="3"/>
    <x v="0"/>
    <x v="0"/>
    <x v="0"/>
  </r>
  <r>
    <s v="December 2011"/>
    <n v="65"/>
    <x v="0"/>
    <x v="19"/>
    <x v="0"/>
    <x v="0"/>
    <x v="3"/>
    <x v="0"/>
    <x v="0"/>
    <x v="0"/>
    <x v="0"/>
    <x v="1"/>
    <x v="4"/>
    <x v="3"/>
    <x v="7"/>
    <x v="7"/>
    <x v="22"/>
    <x v="4"/>
    <x v="0"/>
    <x v="0"/>
    <x v="0"/>
    <x v="0"/>
  </r>
  <r>
    <s v="December 2011"/>
    <n v="65"/>
    <x v="0"/>
    <x v="20"/>
    <x v="0"/>
    <x v="0"/>
    <x v="3"/>
    <x v="0"/>
    <x v="0"/>
    <x v="0"/>
    <x v="0"/>
    <x v="1"/>
    <x v="4"/>
    <x v="3"/>
    <x v="7"/>
    <x v="9"/>
    <x v="14"/>
    <x v="4"/>
    <x v="0"/>
    <x v="0"/>
    <x v="0"/>
    <x v="0"/>
  </r>
  <r>
    <s v="December 2011"/>
    <n v="65"/>
    <x v="0"/>
    <x v="21"/>
    <x v="0"/>
    <x v="0"/>
    <x v="2"/>
    <x v="0"/>
    <x v="0"/>
    <x v="0"/>
    <x v="0"/>
    <x v="1"/>
    <x v="4"/>
    <x v="3"/>
    <x v="7"/>
    <x v="4"/>
    <x v="8"/>
    <x v="4"/>
    <x v="0"/>
    <x v="0"/>
    <x v="0"/>
    <x v="0"/>
  </r>
  <r>
    <s v="December 2011"/>
    <n v="65"/>
    <x v="0"/>
    <x v="22"/>
    <x v="0"/>
    <x v="0"/>
    <x v="2"/>
    <x v="0"/>
    <x v="0"/>
    <x v="0"/>
    <x v="0"/>
    <x v="1"/>
    <x v="4"/>
    <x v="3"/>
    <x v="7"/>
    <x v="4"/>
    <x v="10"/>
    <x v="4"/>
    <x v="0"/>
    <x v="0"/>
    <x v="0"/>
    <x v="0"/>
  </r>
  <r>
    <s v="December 2011"/>
    <n v="65"/>
    <x v="0"/>
    <x v="23"/>
    <x v="0"/>
    <x v="0"/>
    <x v="1"/>
    <x v="0"/>
    <x v="0"/>
    <x v="0"/>
    <x v="0"/>
    <x v="1"/>
    <x v="4"/>
    <x v="3"/>
    <x v="7"/>
    <x v="8"/>
    <x v="11"/>
    <x v="4"/>
    <x v="0"/>
    <x v="0"/>
    <x v="0"/>
    <x v="0"/>
  </r>
  <r>
    <s v="December 2011"/>
    <n v="65"/>
    <x v="0"/>
    <x v="24"/>
    <x v="0"/>
    <x v="0"/>
    <x v="3"/>
    <x v="0"/>
    <x v="0"/>
    <x v="0"/>
    <x v="0"/>
    <x v="1"/>
    <x v="4"/>
    <x v="3"/>
    <x v="7"/>
    <x v="6"/>
    <x v="22"/>
    <x v="4"/>
    <x v="4"/>
    <x v="0"/>
    <x v="0"/>
    <x v="0"/>
  </r>
  <r>
    <s v="December 2011"/>
    <n v="65"/>
    <x v="1"/>
    <x v="0"/>
    <x v="0"/>
    <x v="0"/>
    <x v="3"/>
    <x v="0"/>
    <x v="0"/>
    <x v="0"/>
    <x v="0"/>
    <x v="0"/>
    <x v="0"/>
    <x v="0"/>
    <x v="12"/>
    <x v="1"/>
    <x v="1"/>
    <x v="2"/>
    <x v="0"/>
    <x v="0"/>
    <x v="0"/>
    <x v="0"/>
  </r>
  <r>
    <s v="December 2011"/>
    <n v="65"/>
    <x v="1"/>
    <x v="1"/>
    <x v="0"/>
    <x v="0"/>
    <x v="0"/>
    <x v="0"/>
    <x v="0"/>
    <x v="0"/>
    <x v="0"/>
    <x v="0"/>
    <x v="0"/>
    <x v="0"/>
    <x v="12"/>
    <x v="0"/>
    <x v="0"/>
    <x v="2"/>
    <x v="0"/>
    <x v="0"/>
    <x v="0"/>
    <x v="0"/>
  </r>
  <r>
    <s v="December 2011"/>
    <n v="65"/>
    <x v="1"/>
    <x v="2"/>
    <x v="0"/>
    <x v="0"/>
    <x v="1"/>
    <x v="0"/>
    <x v="0"/>
    <x v="0"/>
    <x v="0"/>
    <x v="0"/>
    <x v="0"/>
    <x v="0"/>
    <x v="12"/>
    <x v="0"/>
    <x v="1"/>
    <x v="3"/>
    <x v="0"/>
    <x v="0"/>
    <x v="0"/>
    <x v="0"/>
  </r>
  <r>
    <s v="December 2011"/>
    <n v="65"/>
    <x v="1"/>
    <x v="3"/>
    <x v="0"/>
    <x v="0"/>
    <x v="2"/>
    <x v="0"/>
    <x v="0"/>
    <x v="0"/>
    <x v="0"/>
    <x v="0"/>
    <x v="0"/>
    <x v="0"/>
    <x v="12"/>
    <x v="16"/>
    <x v="0"/>
    <x v="10"/>
    <x v="0"/>
    <x v="0"/>
    <x v="0"/>
    <x v="0"/>
  </r>
  <r>
    <s v="December 2011"/>
    <n v="65"/>
    <x v="1"/>
    <x v="4"/>
    <x v="0"/>
    <x v="0"/>
    <x v="4"/>
    <x v="0"/>
    <x v="0"/>
    <x v="0"/>
    <x v="0"/>
    <x v="0"/>
    <x v="0"/>
    <x v="0"/>
    <x v="12"/>
    <x v="3"/>
    <x v="1"/>
    <x v="10"/>
    <x v="0"/>
    <x v="0"/>
    <x v="0"/>
    <x v="0"/>
  </r>
  <r>
    <s v="December 2011"/>
    <n v="65"/>
    <x v="1"/>
    <x v="5"/>
    <x v="0"/>
    <x v="0"/>
    <x v="1"/>
    <x v="0"/>
    <x v="0"/>
    <x v="0"/>
    <x v="0"/>
    <x v="0"/>
    <x v="1"/>
    <x v="0"/>
    <x v="9"/>
    <x v="1"/>
    <x v="1"/>
    <x v="2"/>
    <x v="0"/>
    <x v="0"/>
    <x v="4"/>
    <x v="0"/>
  </r>
  <r>
    <s v="December 2011"/>
    <n v="65"/>
    <x v="1"/>
    <x v="6"/>
    <x v="0"/>
    <x v="0"/>
    <x v="3"/>
    <x v="0"/>
    <x v="0"/>
    <x v="0"/>
    <x v="0"/>
    <x v="0"/>
    <x v="1"/>
    <x v="0"/>
    <x v="9"/>
    <x v="0"/>
    <x v="0"/>
    <x v="2"/>
    <x v="0"/>
    <x v="0"/>
    <x v="4"/>
    <x v="0"/>
  </r>
  <r>
    <s v="December 2011"/>
    <n v="65"/>
    <x v="1"/>
    <x v="7"/>
    <x v="0"/>
    <x v="0"/>
    <x v="2"/>
    <x v="0"/>
    <x v="0"/>
    <x v="0"/>
    <x v="0"/>
    <x v="0"/>
    <x v="1"/>
    <x v="0"/>
    <x v="9"/>
    <x v="0"/>
    <x v="0"/>
    <x v="2"/>
    <x v="0"/>
    <x v="0"/>
    <x v="4"/>
    <x v="0"/>
  </r>
  <r>
    <s v="December 2011"/>
    <n v="65"/>
    <x v="1"/>
    <x v="8"/>
    <x v="0"/>
    <x v="0"/>
    <x v="4"/>
    <x v="0"/>
    <x v="0"/>
    <x v="0"/>
    <x v="0"/>
    <x v="0"/>
    <x v="1"/>
    <x v="0"/>
    <x v="9"/>
    <x v="0"/>
    <x v="1"/>
    <x v="3"/>
    <x v="0"/>
    <x v="0"/>
    <x v="4"/>
    <x v="0"/>
  </r>
  <r>
    <s v="December 2011"/>
    <n v="65"/>
    <x v="1"/>
    <x v="9"/>
    <x v="0"/>
    <x v="0"/>
    <x v="4"/>
    <x v="0"/>
    <x v="0"/>
    <x v="0"/>
    <x v="0"/>
    <x v="0"/>
    <x v="1"/>
    <x v="0"/>
    <x v="9"/>
    <x v="0"/>
    <x v="0"/>
    <x v="0"/>
    <x v="0"/>
    <x v="0"/>
    <x v="4"/>
    <x v="0"/>
  </r>
  <r>
    <s v="December 2011"/>
    <n v="65"/>
    <x v="1"/>
    <x v="10"/>
    <x v="0"/>
    <x v="0"/>
    <x v="1"/>
    <x v="0"/>
    <x v="0"/>
    <x v="0"/>
    <x v="0"/>
    <x v="0"/>
    <x v="1"/>
    <x v="0"/>
    <x v="9"/>
    <x v="0"/>
    <x v="1"/>
    <x v="3"/>
    <x v="0"/>
    <x v="0"/>
    <x v="4"/>
    <x v="0"/>
  </r>
  <r>
    <s v="December 2011"/>
    <n v="65"/>
    <x v="1"/>
    <x v="11"/>
    <x v="0"/>
    <x v="0"/>
    <x v="4"/>
    <x v="0"/>
    <x v="0"/>
    <x v="0"/>
    <x v="0"/>
    <x v="0"/>
    <x v="2"/>
    <x v="2"/>
    <x v="11"/>
    <x v="1"/>
    <x v="1"/>
    <x v="2"/>
    <x v="0"/>
    <x v="0"/>
    <x v="4"/>
    <x v="0"/>
  </r>
  <r>
    <s v="December 2011"/>
    <n v="65"/>
    <x v="1"/>
    <x v="12"/>
    <x v="0"/>
    <x v="0"/>
    <x v="3"/>
    <x v="0"/>
    <x v="0"/>
    <x v="0"/>
    <x v="0"/>
    <x v="0"/>
    <x v="2"/>
    <x v="2"/>
    <x v="11"/>
    <x v="0"/>
    <x v="1"/>
    <x v="0"/>
    <x v="0"/>
    <x v="0"/>
    <x v="4"/>
    <x v="0"/>
  </r>
  <r>
    <s v="December 2011"/>
    <n v="65"/>
    <x v="1"/>
    <x v="13"/>
    <x v="0"/>
    <x v="0"/>
    <x v="2"/>
    <x v="0"/>
    <x v="0"/>
    <x v="0"/>
    <x v="0"/>
    <x v="0"/>
    <x v="2"/>
    <x v="2"/>
    <x v="11"/>
    <x v="0"/>
    <x v="0"/>
    <x v="3"/>
    <x v="0"/>
    <x v="0"/>
    <x v="4"/>
    <x v="0"/>
  </r>
  <r>
    <s v="December 2011"/>
    <n v="65"/>
    <x v="1"/>
    <x v="14"/>
    <x v="0"/>
    <x v="0"/>
    <x v="3"/>
    <x v="0"/>
    <x v="0"/>
    <x v="0"/>
    <x v="0"/>
    <x v="0"/>
    <x v="2"/>
    <x v="2"/>
    <x v="11"/>
    <x v="0"/>
    <x v="0"/>
    <x v="2"/>
    <x v="0"/>
    <x v="0"/>
    <x v="4"/>
    <x v="0"/>
  </r>
  <r>
    <s v="December 2011"/>
    <n v="65"/>
    <x v="1"/>
    <x v="15"/>
    <x v="0"/>
    <x v="0"/>
    <x v="0"/>
    <x v="0"/>
    <x v="0"/>
    <x v="0"/>
    <x v="0"/>
    <x v="0"/>
    <x v="2"/>
    <x v="2"/>
    <x v="11"/>
    <x v="0"/>
    <x v="0"/>
    <x v="0"/>
    <x v="0"/>
    <x v="0"/>
    <x v="4"/>
    <x v="0"/>
  </r>
  <r>
    <s v="December 2011"/>
    <n v="65"/>
    <x v="1"/>
    <x v="16"/>
    <x v="0"/>
    <x v="0"/>
    <x v="4"/>
    <x v="0"/>
    <x v="0"/>
    <x v="0"/>
    <x v="0"/>
    <x v="0"/>
    <x v="3"/>
    <x v="0"/>
    <x v="0"/>
    <x v="1"/>
    <x v="1"/>
    <x v="2"/>
    <x v="0"/>
    <x v="0"/>
    <x v="6"/>
    <x v="0"/>
  </r>
  <r>
    <s v="December 2011"/>
    <n v="65"/>
    <x v="1"/>
    <x v="17"/>
    <x v="0"/>
    <x v="0"/>
    <x v="4"/>
    <x v="0"/>
    <x v="0"/>
    <x v="0"/>
    <x v="0"/>
    <x v="0"/>
    <x v="3"/>
    <x v="0"/>
    <x v="0"/>
    <x v="0"/>
    <x v="0"/>
    <x v="2"/>
    <x v="0"/>
    <x v="0"/>
    <x v="6"/>
    <x v="0"/>
  </r>
  <r>
    <s v="December 2011"/>
    <n v="65"/>
    <x v="1"/>
    <x v="18"/>
    <x v="0"/>
    <x v="0"/>
    <x v="3"/>
    <x v="0"/>
    <x v="0"/>
    <x v="0"/>
    <x v="0"/>
    <x v="0"/>
    <x v="3"/>
    <x v="0"/>
    <x v="0"/>
    <x v="0"/>
    <x v="0"/>
    <x v="1"/>
    <x v="0"/>
    <x v="0"/>
    <x v="6"/>
    <x v="0"/>
  </r>
  <r>
    <s v="December 2011"/>
    <n v="65"/>
    <x v="1"/>
    <x v="19"/>
    <x v="0"/>
    <x v="0"/>
    <x v="2"/>
    <x v="0"/>
    <x v="0"/>
    <x v="0"/>
    <x v="0"/>
    <x v="0"/>
    <x v="3"/>
    <x v="0"/>
    <x v="0"/>
    <x v="0"/>
    <x v="0"/>
    <x v="0"/>
    <x v="0"/>
    <x v="0"/>
    <x v="6"/>
    <x v="0"/>
  </r>
  <r>
    <s v="December 2011"/>
    <n v="65"/>
    <x v="1"/>
    <x v="20"/>
    <x v="0"/>
    <x v="0"/>
    <x v="1"/>
    <x v="0"/>
    <x v="0"/>
    <x v="0"/>
    <x v="0"/>
    <x v="0"/>
    <x v="3"/>
    <x v="0"/>
    <x v="0"/>
    <x v="0"/>
    <x v="0"/>
    <x v="2"/>
    <x v="0"/>
    <x v="0"/>
    <x v="6"/>
    <x v="0"/>
  </r>
  <r>
    <s v="December 2011"/>
    <n v="65"/>
    <x v="1"/>
    <x v="21"/>
    <x v="0"/>
    <x v="0"/>
    <x v="4"/>
    <x v="0"/>
    <x v="0"/>
    <x v="0"/>
    <x v="0"/>
    <x v="0"/>
    <x v="3"/>
    <x v="0"/>
    <x v="0"/>
    <x v="0"/>
    <x v="1"/>
    <x v="3"/>
    <x v="0"/>
    <x v="0"/>
    <x v="6"/>
    <x v="0"/>
  </r>
  <r>
    <s v="December 2011"/>
    <n v="65"/>
    <x v="1"/>
    <x v="22"/>
    <x v="0"/>
    <x v="0"/>
    <x v="1"/>
    <x v="0"/>
    <x v="0"/>
    <x v="0"/>
    <x v="0"/>
    <x v="0"/>
    <x v="3"/>
    <x v="0"/>
    <x v="0"/>
    <x v="18"/>
    <x v="1"/>
    <x v="10"/>
    <x v="0"/>
    <x v="0"/>
    <x v="6"/>
    <x v="0"/>
  </r>
  <r>
    <s v="December 2011"/>
    <n v="65"/>
    <x v="2"/>
    <x v="0"/>
    <x v="0"/>
    <x v="0"/>
    <x v="4"/>
    <x v="0"/>
    <x v="0"/>
    <x v="0"/>
    <x v="0"/>
    <x v="2"/>
    <x v="0"/>
    <x v="3"/>
    <x v="3"/>
    <x v="12"/>
    <x v="15"/>
    <x v="6"/>
    <x v="0"/>
    <x v="0"/>
    <x v="0"/>
    <x v="0"/>
  </r>
  <r>
    <s v="December 2011"/>
    <n v="65"/>
    <x v="2"/>
    <x v="1"/>
    <x v="0"/>
    <x v="0"/>
    <x v="3"/>
    <x v="0"/>
    <x v="0"/>
    <x v="0"/>
    <x v="0"/>
    <x v="2"/>
    <x v="0"/>
    <x v="3"/>
    <x v="3"/>
    <x v="14"/>
    <x v="17"/>
    <x v="6"/>
    <x v="0"/>
    <x v="0"/>
    <x v="0"/>
    <x v="0"/>
  </r>
  <r>
    <s v="December 2011"/>
    <n v="65"/>
    <x v="2"/>
    <x v="2"/>
    <x v="0"/>
    <x v="0"/>
    <x v="2"/>
    <x v="0"/>
    <x v="0"/>
    <x v="0"/>
    <x v="0"/>
    <x v="2"/>
    <x v="0"/>
    <x v="3"/>
    <x v="3"/>
    <x v="13"/>
    <x v="20"/>
    <x v="6"/>
    <x v="0"/>
    <x v="0"/>
    <x v="0"/>
    <x v="0"/>
  </r>
  <r>
    <s v="December 2011"/>
    <n v="65"/>
    <x v="2"/>
    <x v="3"/>
    <x v="0"/>
    <x v="0"/>
    <x v="0"/>
    <x v="0"/>
    <x v="0"/>
    <x v="0"/>
    <x v="0"/>
    <x v="2"/>
    <x v="0"/>
    <x v="3"/>
    <x v="3"/>
    <x v="13"/>
    <x v="21"/>
    <x v="6"/>
    <x v="0"/>
    <x v="0"/>
    <x v="0"/>
    <x v="0"/>
  </r>
  <r>
    <s v="December 2011"/>
    <n v="65"/>
    <x v="2"/>
    <x v="4"/>
    <x v="0"/>
    <x v="0"/>
    <x v="4"/>
    <x v="0"/>
    <x v="0"/>
    <x v="0"/>
    <x v="0"/>
    <x v="2"/>
    <x v="0"/>
    <x v="3"/>
    <x v="3"/>
    <x v="12"/>
    <x v="18"/>
    <x v="6"/>
    <x v="0"/>
    <x v="0"/>
    <x v="0"/>
    <x v="0"/>
  </r>
  <r>
    <s v="December 2011"/>
    <n v="65"/>
    <x v="2"/>
    <x v="5"/>
    <x v="0"/>
    <x v="0"/>
    <x v="0"/>
    <x v="0"/>
    <x v="0"/>
    <x v="0"/>
    <x v="0"/>
    <x v="2"/>
    <x v="0"/>
    <x v="3"/>
    <x v="3"/>
    <x v="12"/>
    <x v="16"/>
    <x v="6"/>
    <x v="0"/>
    <x v="0"/>
    <x v="0"/>
    <x v="0"/>
  </r>
  <r>
    <s v="December 2011"/>
    <n v="65"/>
    <x v="2"/>
    <x v="6"/>
    <x v="0"/>
    <x v="0"/>
    <x v="3"/>
    <x v="0"/>
    <x v="0"/>
    <x v="0"/>
    <x v="0"/>
    <x v="2"/>
    <x v="0"/>
    <x v="3"/>
    <x v="3"/>
    <x v="12"/>
    <x v="16"/>
    <x v="6"/>
    <x v="0"/>
    <x v="0"/>
    <x v="0"/>
    <x v="0"/>
  </r>
  <r>
    <s v="December 2011"/>
    <n v="65"/>
    <x v="2"/>
    <x v="7"/>
    <x v="0"/>
    <x v="0"/>
    <x v="0"/>
    <x v="0"/>
    <x v="0"/>
    <x v="0"/>
    <x v="0"/>
    <x v="2"/>
    <x v="1"/>
    <x v="3"/>
    <x v="6"/>
    <x v="12"/>
    <x v="15"/>
    <x v="6"/>
    <x v="0"/>
    <x v="0"/>
    <x v="0"/>
    <x v="0"/>
  </r>
  <r>
    <s v="December 2011"/>
    <n v="65"/>
    <x v="2"/>
    <x v="8"/>
    <x v="0"/>
    <x v="0"/>
    <x v="1"/>
    <x v="0"/>
    <x v="0"/>
    <x v="0"/>
    <x v="0"/>
    <x v="2"/>
    <x v="1"/>
    <x v="3"/>
    <x v="6"/>
    <x v="14"/>
    <x v="17"/>
    <x v="6"/>
    <x v="0"/>
    <x v="0"/>
    <x v="0"/>
    <x v="0"/>
  </r>
  <r>
    <s v="December 2011"/>
    <n v="65"/>
    <x v="2"/>
    <x v="9"/>
    <x v="0"/>
    <x v="0"/>
    <x v="0"/>
    <x v="0"/>
    <x v="0"/>
    <x v="0"/>
    <x v="0"/>
    <x v="2"/>
    <x v="1"/>
    <x v="3"/>
    <x v="6"/>
    <x v="13"/>
    <x v="18"/>
    <x v="6"/>
    <x v="0"/>
    <x v="0"/>
    <x v="0"/>
    <x v="0"/>
  </r>
  <r>
    <s v="December 2011"/>
    <n v="65"/>
    <x v="2"/>
    <x v="10"/>
    <x v="0"/>
    <x v="0"/>
    <x v="4"/>
    <x v="0"/>
    <x v="0"/>
    <x v="0"/>
    <x v="0"/>
    <x v="2"/>
    <x v="1"/>
    <x v="3"/>
    <x v="6"/>
    <x v="13"/>
    <x v="20"/>
    <x v="6"/>
    <x v="0"/>
    <x v="0"/>
    <x v="0"/>
    <x v="0"/>
  </r>
  <r>
    <s v="December 2011"/>
    <n v="65"/>
    <x v="2"/>
    <x v="11"/>
    <x v="0"/>
    <x v="0"/>
    <x v="3"/>
    <x v="0"/>
    <x v="0"/>
    <x v="0"/>
    <x v="0"/>
    <x v="2"/>
    <x v="1"/>
    <x v="3"/>
    <x v="6"/>
    <x v="13"/>
    <x v="21"/>
    <x v="6"/>
    <x v="0"/>
    <x v="0"/>
    <x v="0"/>
    <x v="0"/>
  </r>
  <r>
    <s v="December 2011"/>
    <n v="65"/>
    <x v="2"/>
    <x v="12"/>
    <x v="0"/>
    <x v="0"/>
    <x v="2"/>
    <x v="0"/>
    <x v="0"/>
    <x v="0"/>
    <x v="0"/>
    <x v="2"/>
    <x v="1"/>
    <x v="3"/>
    <x v="6"/>
    <x v="12"/>
    <x v="18"/>
    <x v="6"/>
    <x v="0"/>
    <x v="0"/>
    <x v="0"/>
    <x v="0"/>
  </r>
  <r>
    <s v="December 2011"/>
    <n v="65"/>
    <x v="2"/>
    <x v="13"/>
    <x v="0"/>
    <x v="0"/>
    <x v="1"/>
    <x v="0"/>
    <x v="0"/>
    <x v="0"/>
    <x v="0"/>
    <x v="2"/>
    <x v="2"/>
    <x v="3"/>
    <x v="5"/>
    <x v="12"/>
    <x v="15"/>
    <x v="7"/>
    <x v="0"/>
    <x v="0"/>
    <x v="0"/>
    <x v="0"/>
  </r>
  <r>
    <s v="December 2011"/>
    <n v="65"/>
    <x v="2"/>
    <x v="14"/>
    <x v="0"/>
    <x v="0"/>
    <x v="4"/>
    <x v="0"/>
    <x v="0"/>
    <x v="0"/>
    <x v="0"/>
    <x v="2"/>
    <x v="2"/>
    <x v="3"/>
    <x v="5"/>
    <x v="13"/>
    <x v="21"/>
    <x v="7"/>
    <x v="0"/>
    <x v="0"/>
    <x v="0"/>
    <x v="0"/>
  </r>
  <r>
    <s v="December 2011"/>
    <n v="65"/>
    <x v="2"/>
    <x v="15"/>
    <x v="0"/>
    <x v="0"/>
    <x v="0"/>
    <x v="0"/>
    <x v="0"/>
    <x v="0"/>
    <x v="0"/>
    <x v="2"/>
    <x v="2"/>
    <x v="3"/>
    <x v="5"/>
    <x v="13"/>
    <x v="21"/>
    <x v="7"/>
    <x v="0"/>
    <x v="0"/>
    <x v="0"/>
    <x v="0"/>
  </r>
  <r>
    <s v="December 2011"/>
    <n v="65"/>
    <x v="2"/>
    <x v="16"/>
    <x v="0"/>
    <x v="0"/>
    <x v="0"/>
    <x v="0"/>
    <x v="0"/>
    <x v="0"/>
    <x v="0"/>
    <x v="2"/>
    <x v="2"/>
    <x v="3"/>
    <x v="5"/>
    <x v="12"/>
    <x v="21"/>
    <x v="7"/>
    <x v="0"/>
    <x v="0"/>
    <x v="0"/>
    <x v="0"/>
  </r>
  <r>
    <s v="December 2011"/>
    <n v="65"/>
    <x v="2"/>
    <x v="17"/>
    <x v="0"/>
    <x v="0"/>
    <x v="2"/>
    <x v="0"/>
    <x v="0"/>
    <x v="0"/>
    <x v="0"/>
    <x v="2"/>
    <x v="2"/>
    <x v="3"/>
    <x v="5"/>
    <x v="12"/>
    <x v="21"/>
    <x v="7"/>
    <x v="0"/>
    <x v="0"/>
    <x v="0"/>
    <x v="0"/>
  </r>
  <r>
    <s v="December 2011"/>
    <n v="65"/>
    <x v="2"/>
    <x v="18"/>
    <x v="0"/>
    <x v="0"/>
    <x v="3"/>
    <x v="0"/>
    <x v="0"/>
    <x v="0"/>
    <x v="0"/>
    <x v="2"/>
    <x v="2"/>
    <x v="3"/>
    <x v="5"/>
    <x v="12"/>
    <x v="16"/>
    <x v="7"/>
    <x v="0"/>
    <x v="0"/>
    <x v="0"/>
    <x v="0"/>
  </r>
  <r>
    <s v="December 2011"/>
    <n v="65"/>
    <x v="2"/>
    <x v="19"/>
    <x v="0"/>
    <x v="0"/>
    <x v="0"/>
    <x v="0"/>
    <x v="0"/>
    <x v="0"/>
    <x v="0"/>
    <x v="2"/>
    <x v="3"/>
    <x v="3"/>
    <x v="4"/>
    <x v="12"/>
    <x v="15"/>
    <x v="6"/>
    <x v="0"/>
    <x v="0"/>
    <x v="0"/>
    <x v="0"/>
  </r>
  <r>
    <s v="December 2011"/>
    <n v="65"/>
    <x v="2"/>
    <x v="20"/>
    <x v="0"/>
    <x v="0"/>
    <x v="2"/>
    <x v="0"/>
    <x v="0"/>
    <x v="0"/>
    <x v="0"/>
    <x v="2"/>
    <x v="3"/>
    <x v="3"/>
    <x v="4"/>
    <x v="12"/>
    <x v="20"/>
    <x v="6"/>
    <x v="0"/>
    <x v="0"/>
    <x v="0"/>
    <x v="0"/>
  </r>
  <r>
    <s v="December 2011"/>
    <n v="65"/>
    <x v="2"/>
    <x v="21"/>
    <x v="0"/>
    <x v="0"/>
    <x v="4"/>
    <x v="0"/>
    <x v="0"/>
    <x v="0"/>
    <x v="0"/>
    <x v="2"/>
    <x v="3"/>
    <x v="3"/>
    <x v="4"/>
    <x v="14"/>
    <x v="17"/>
    <x v="6"/>
    <x v="0"/>
    <x v="0"/>
    <x v="0"/>
    <x v="0"/>
  </r>
  <r>
    <s v="December 2011"/>
    <n v="65"/>
    <x v="2"/>
    <x v="22"/>
    <x v="0"/>
    <x v="0"/>
    <x v="3"/>
    <x v="0"/>
    <x v="0"/>
    <x v="0"/>
    <x v="0"/>
    <x v="2"/>
    <x v="3"/>
    <x v="3"/>
    <x v="4"/>
    <x v="13"/>
    <x v="21"/>
    <x v="6"/>
    <x v="0"/>
    <x v="0"/>
    <x v="0"/>
    <x v="0"/>
  </r>
  <r>
    <s v="December 2011"/>
    <n v="65"/>
    <x v="2"/>
    <x v="23"/>
    <x v="0"/>
    <x v="0"/>
    <x v="2"/>
    <x v="0"/>
    <x v="0"/>
    <x v="0"/>
    <x v="0"/>
    <x v="2"/>
    <x v="3"/>
    <x v="3"/>
    <x v="4"/>
    <x v="13"/>
    <x v="20"/>
    <x v="6"/>
    <x v="0"/>
    <x v="0"/>
    <x v="0"/>
    <x v="0"/>
  </r>
  <r>
    <s v="December 2011"/>
    <n v="65"/>
    <x v="2"/>
    <x v="24"/>
    <x v="0"/>
    <x v="0"/>
    <x v="4"/>
    <x v="0"/>
    <x v="0"/>
    <x v="0"/>
    <x v="0"/>
    <x v="2"/>
    <x v="3"/>
    <x v="3"/>
    <x v="4"/>
    <x v="12"/>
    <x v="16"/>
    <x v="6"/>
    <x v="0"/>
    <x v="0"/>
    <x v="0"/>
    <x v="0"/>
  </r>
  <r>
    <s v="December 2011"/>
    <n v="65"/>
    <x v="2"/>
    <x v="25"/>
    <x v="0"/>
    <x v="0"/>
    <x v="1"/>
    <x v="0"/>
    <x v="0"/>
    <x v="0"/>
    <x v="0"/>
    <x v="2"/>
    <x v="3"/>
    <x v="3"/>
    <x v="4"/>
    <x v="13"/>
    <x v="21"/>
    <x v="6"/>
    <x v="0"/>
    <x v="0"/>
    <x v="0"/>
    <x v="0"/>
  </r>
  <r>
    <s v="December 2011"/>
    <n v="65"/>
    <x v="2"/>
    <x v="26"/>
    <x v="0"/>
    <x v="0"/>
    <x v="4"/>
    <x v="0"/>
    <x v="0"/>
    <x v="0"/>
    <x v="0"/>
    <x v="2"/>
    <x v="3"/>
    <x v="3"/>
    <x v="4"/>
    <x v="12"/>
    <x v="16"/>
    <x v="6"/>
    <x v="0"/>
    <x v="0"/>
    <x v="0"/>
    <x v="0"/>
  </r>
  <r>
    <s v="December 2011"/>
    <n v="65"/>
    <x v="3"/>
    <x v="0"/>
    <x v="0"/>
    <x v="0"/>
    <x v="1"/>
    <x v="0"/>
    <x v="0"/>
    <x v="0"/>
    <x v="0"/>
    <x v="1"/>
    <x v="4"/>
    <x v="3"/>
    <x v="7"/>
    <x v="11"/>
    <x v="22"/>
    <x v="4"/>
    <x v="0"/>
    <x v="0"/>
    <x v="0"/>
    <x v="0"/>
  </r>
  <r>
    <s v="December 2011"/>
    <n v="65"/>
    <x v="3"/>
    <x v="1"/>
    <x v="0"/>
    <x v="0"/>
    <x v="2"/>
    <x v="0"/>
    <x v="0"/>
    <x v="0"/>
    <x v="0"/>
    <x v="1"/>
    <x v="4"/>
    <x v="3"/>
    <x v="7"/>
    <x v="9"/>
    <x v="14"/>
    <x v="4"/>
    <x v="0"/>
    <x v="0"/>
    <x v="0"/>
    <x v="0"/>
  </r>
  <r>
    <s v="December 2011"/>
    <n v="65"/>
    <x v="3"/>
    <x v="2"/>
    <x v="0"/>
    <x v="0"/>
    <x v="3"/>
    <x v="0"/>
    <x v="0"/>
    <x v="0"/>
    <x v="0"/>
    <x v="1"/>
    <x v="4"/>
    <x v="3"/>
    <x v="7"/>
    <x v="8"/>
    <x v="5"/>
    <x v="4"/>
    <x v="0"/>
    <x v="0"/>
    <x v="0"/>
    <x v="0"/>
  </r>
  <r>
    <s v="December 2011"/>
    <n v="65"/>
    <x v="3"/>
    <x v="3"/>
    <x v="0"/>
    <x v="0"/>
    <x v="4"/>
    <x v="0"/>
    <x v="0"/>
    <x v="0"/>
    <x v="0"/>
    <x v="1"/>
    <x v="4"/>
    <x v="3"/>
    <x v="7"/>
    <x v="4"/>
    <x v="10"/>
    <x v="4"/>
    <x v="0"/>
    <x v="0"/>
    <x v="0"/>
    <x v="0"/>
  </r>
  <r>
    <s v="December 2011"/>
    <n v="65"/>
    <x v="3"/>
    <x v="4"/>
    <x v="0"/>
    <x v="0"/>
    <x v="4"/>
    <x v="0"/>
    <x v="0"/>
    <x v="0"/>
    <x v="0"/>
    <x v="1"/>
    <x v="4"/>
    <x v="3"/>
    <x v="7"/>
    <x v="10"/>
    <x v="13"/>
    <x v="4"/>
    <x v="0"/>
    <x v="0"/>
    <x v="0"/>
    <x v="0"/>
  </r>
  <r>
    <s v="December 2011"/>
    <n v="65"/>
    <x v="3"/>
    <x v="5"/>
    <x v="0"/>
    <x v="0"/>
    <x v="2"/>
    <x v="0"/>
    <x v="0"/>
    <x v="0"/>
    <x v="0"/>
    <x v="1"/>
    <x v="4"/>
    <x v="3"/>
    <x v="7"/>
    <x v="6"/>
    <x v="22"/>
    <x v="4"/>
    <x v="3"/>
    <x v="0"/>
    <x v="0"/>
    <x v="0"/>
  </r>
  <r>
    <s v="December 2011"/>
    <n v="65"/>
    <x v="3"/>
    <x v="6"/>
    <x v="0"/>
    <x v="0"/>
    <x v="0"/>
    <x v="0"/>
    <x v="0"/>
    <x v="0"/>
    <x v="0"/>
    <x v="1"/>
    <x v="4"/>
    <x v="3"/>
    <x v="7"/>
    <x v="20"/>
    <x v="22"/>
    <x v="4"/>
    <x v="0"/>
    <x v="0"/>
    <x v="0"/>
    <x v="0"/>
  </r>
  <r>
    <s v="December 2011"/>
    <n v="65"/>
    <x v="3"/>
    <x v="7"/>
    <x v="0"/>
    <x v="0"/>
    <x v="1"/>
    <x v="0"/>
    <x v="0"/>
    <x v="0"/>
    <x v="0"/>
    <x v="1"/>
    <x v="4"/>
    <x v="3"/>
    <x v="7"/>
    <x v="7"/>
    <x v="22"/>
    <x v="4"/>
    <x v="0"/>
    <x v="0"/>
    <x v="0"/>
    <x v="0"/>
  </r>
  <r>
    <s v="December 2011"/>
    <n v="65"/>
    <x v="3"/>
    <x v="8"/>
    <x v="0"/>
    <x v="0"/>
    <x v="2"/>
    <x v="0"/>
    <x v="0"/>
    <x v="0"/>
    <x v="0"/>
    <x v="1"/>
    <x v="4"/>
    <x v="3"/>
    <x v="7"/>
    <x v="6"/>
    <x v="22"/>
    <x v="4"/>
    <x v="0"/>
    <x v="0"/>
    <x v="0"/>
    <x v="0"/>
  </r>
  <r>
    <s v="December 2011"/>
    <n v="65"/>
    <x v="3"/>
    <x v="9"/>
    <x v="0"/>
    <x v="0"/>
    <x v="3"/>
    <x v="0"/>
    <x v="0"/>
    <x v="0"/>
    <x v="0"/>
    <x v="1"/>
    <x v="4"/>
    <x v="3"/>
    <x v="7"/>
    <x v="11"/>
    <x v="22"/>
    <x v="4"/>
    <x v="0"/>
    <x v="0"/>
    <x v="0"/>
    <x v="0"/>
  </r>
  <r>
    <s v="December 2011"/>
    <n v="65"/>
    <x v="3"/>
    <x v="10"/>
    <x v="0"/>
    <x v="0"/>
    <x v="3"/>
    <x v="0"/>
    <x v="0"/>
    <x v="0"/>
    <x v="0"/>
    <x v="1"/>
    <x v="4"/>
    <x v="3"/>
    <x v="7"/>
    <x v="7"/>
    <x v="22"/>
    <x v="4"/>
    <x v="0"/>
    <x v="0"/>
    <x v="0"/>
    <x v="0"/>
  </r>
  <r>
    <s v="December 2011"/>
    <n v="65"/>
    <x v="3"/>
    <x v="11"/>
    <x v="0"/>
    <x v="0"/>
    <x v="1"/>
    <x v="0"/>
    <x v="0"/>
    <x v="0"/>
    <x v="0"/>
    <x v="1"/>
    <x v="4"/>
    <x v="3"/>
    <x v="7"/>
    <x v="4"/>
    <x v="8"/>
    <x v="4"/>
    <x v="0"/>
    <x v="0"/>
    <x v="0"/>
    <x v="0"/>
  </r>
  <r>
    <s v="December 2011"/>
    <n v="65"/>
    <x v="3"/>
    <x v="12"/>
    <x v="0"/>
    <x v="0"/>
    <x v="2"/>
    <x v="0"/>
    <x v="0"/>
    <x v="0"/>
    <x v="0"/>
    <x v="1"/>
    <x v="4"/>
    <x v="3"/>
    <x v="7"/>
    <x v="9"/>
    <x v="14"/>
    <x v="4"/>
    <x v="0"/>
    <x v="0"/>
    <x v="0"/>
    <x v="0"/>
  </r>
  <r>
    <s v="December 2011"/>
    <n v="65"/>
    <x v="3"/>
    <x v="13"/>
    <x v="0"/>
    <x v="0"/>
    <x v="2"/>
    <x v="0"/>
    <x v="0"/>
    <x v="0"/>
    <x v="0"/>
    <x v="1"/>
    <x v="4"/>
    <x v="3"/>
    <x v="7"/>
    <x v="4"/>
    <x v="2"/>
    <x v="4"/>
    <x v="0"/>
    <x v="0"/>
    <x v="0"/>
    <x v="0"/>
  </r>
  <r>
    <s v="December 2011"/>
    <n v="65"/>
    <x v="3"/>
    <x v="14"/>
    <x v="0"/>
    <x v="0"/>
    <x v="2"/>
    <x v="0"/>
    <x v="0"/>
    <x v="0"/>
    <x v="0"/>
    <x v="1"/>
    <x v="4"/>
    <x v="3"/>
    <x v="7"/>
    <x v="8"/>
    <x v="11"/>
    <x v="4"/>
    <x v="0"/>
    <x v="0"/>
    <x v="0"/>
    <x v="0"/>
  </r>
  <r>
    <s v="December 2011"/>
    <n v="65"/>
    <x v="3"/>
    <x v="15"/>
    <x v="0"/>
    <x v="0"/>
    <x v="0"/>
    <x v="0"/>
    <x v="0"/>
    <x v="0"/>
    <x v="0"/>
    <x v="1"/>
    <x v="4"/>
    <x v="3"/>
    <x v="7"/>
    <x v="4"/>
    <x v="12"/>
    <x v="4"/>
    <x v="0"/>
    <x v="0"/>
    <x v="0"/>
    <x v="0"/>
  </r>
  <r>
    <s v="December 2011"/>
    <n v="65"/>
    <x v="3"/>
    <x v="16"/>
    <x v="0"/>
    <x v="0"/>
    <x v="1"/>
    <x v="0"/>
    <x v="0"/>
    <x v="0"/>
    <x v="0"/>
    <x v="1"/>
    <x v="4"/>
    <x v="3"/>
    <x v="7"/>
    <x v="5"/>
    <x v="9"/>
    <x v="4"/>
    <x v="0"/>
    <x v="0"/>
    <x v="0"/>
    <x v="0"/>
  </r>
  <r>
    <s v="December 2011"/>
    <n v="65"/>
    <x v="3"/>
    <x v="17"/>
    <x v="0"/>
    <x v="0"/>
    <x v="4"/>
    <x v="0"/>
    <x v="0"/>
    <x v="0"/>
    <x v="0"/>
    <x v="1"/>
    <x v="4"/>
    <x v="3"/>
    <x v="7"/>
    <x v="10"/>
    <x v="13"/>
    <x v="4"/>
    <x v="0"/>
    <x v="0"/>
    <x v="0"/>
    <x v="0"/>
  </r>
  <r>
    <s v="December 2011"/>
    <n v="65"/>
    <x v="3"/>
    <x v="18"/>
    <x v="0"/>
    <x v="0"/>
    <x v="4"/>
    <x v="0"/>
    <x v="0"/>
    <x v="0"/>
    <x v="0"/>
    <x v="1"/>
    <x v="4"/>
    <x v="3"/>
    <x v="7"/>
    <x v="8"/>
    <x v="5"/>
    <x v="5"/>
    <x v="0"/>
    <x v="0"/>
    <x v="0"/>
    <x v="0"/>
  </r>
  <r>
    <s v="December 2011"/>
    <n v="65"/>
    <x v="3"/>
    <x v="19"/>
    <x v="0"/>
    <x v="0"/>
    <x v="3"/>
    <x v="0"/>
    <x v="0"/>
    <x v="0"/>
    <x v="0"/>
    <x v="1"/>
    <x v="4"/>
    <x v="3"/>
    <x v="7"/>
    <x v="9"/>
    <x v="14"/>
    <x v="4"/>
    <x v="0"/>
    <x v="0"/>
    <x v="0"/>
    <x v="0"/>
  </r>
  <r>
    <s v="December 2011"/>
    <n v="65"/>
    <x v="3"/>
    <x v="20"/>
    <x v="0"/>
    <x v="0"/>
    <x v="2"/>
    <x v="0"/>
    <x v="0"/>
    <x v="0"/>
    <x v="0"/>
    <x v="1"/>
    <x v="4"/>
    <x v="3"/>
    <x v="7"/>
    <x v="4"/>
    <x v="8"/>
    <x v="4"/>
    <x v="0"/>
    <x v="0"/>
    <x v="0"/>
    <x v="0"/>
  </r>
  <r>
    <s v="December 2011"/>
    <n v="65"/>
    <x v="3"/>
    <x v="21"/>
    <x v="0"/>
    <x v="0"/>
    <x v="0"/>
    <x v="0"/>
    <x v="0"/>
    <x v="0"/>
    <x v="0"/>
    <x v="1"/>
    <x v="4"/>
    <x v="3"/>
    <x v="7"/>
    <x v="9"/>
    <x v="6"/>
    <x v="4"/>
    <x v="0"/>
    <x v="0"/>
    <x v="0"/>
    <x v="0"/>
  </r>
  <r>
    <s v="December 2011"/>
    <n v="65"/>
    <x v="3"/>
    <x v="22"/>
    <x v="0"/>
    <x v="0"/>
    <x v="4"/>
    <x v="0"/>
    <x v="0"/>
    <x v="0"/>
    <x v="0"/>
    <x v="1"/>
    <x v="4"/>
    <x v="3"/>
    <x v="7"/>
    <x v="10"/>
    <x v="13"/>
    <x v="4"/>
    <x v="0"/>
    <x v="0"/>
    <x v="0"/>
    <x v="0"/>
  </r>
  <r>
    <s v="December 2011"/>
    <n v="65"/>
    <x v="3"/>
    <x v="23"/>
    <x v="0"/>
    <x v="0"/>
    <x v="0"/>
    <x v="0"/>
    <x v="0"/>
    <x v="0"/>
    <x v="0"/>
    <x v="1"/>
    <x v="4"/>
    <x v="3"/>
    <x v="7"/>
    <x v="5"/>
    <x v="3"/>
    <x v="4"/>
    <x v="0"/>
    <x v="0"/>
    <x v="0"/>
    <x v="0"/>
  </r>
  <r>
    <s v="December 2011"/>
    <n v="65"/>
    <x v="3"/>
    <x v="24"/>
    <x v="0"/>
    <x v="0"/>
    <x v="1"/>
    <x v="0"/>
    <x v="0"/>
    <x v="0"/>
    <x v="0"/>
    <x v="1"/>
    <x v="4"/>
    <x v="3"/>
    <x v="7"/>
    <x v="4"/>
    <x v="10"/>
    <x v="4"/>
    <x v="0"/>
    <x v="0"/>
    <x v="0"/>
    <x v="0"/>
  </r>
  <r>
    <s v="December 2011"/>
    <n v="65"/>
    <x v="3"/>
    <x v="25"/>
    <x v="0"/>
    <x v="0"/>
    <x v="2"/>
    <x v="0"/>
    <x v="0"/>
    <x v="0"/>
    <x v="0"/>
    <x v="1"/>
    <x v="4"/>
    <x v="3"/>
    <x v="7"/>
    <x v="7"/>
    <x v="22"/>
    <x v="4"/>
    <x v="3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June 2012"/>
    <n v="66"/>
    <x v="0"/>
    <x v="0"/>
    <x v="0"/>
    <x v="0"/>
    <x v="2"/>
    <x v="0"/>
    <x v="0"/>
    <x v="0"/>
    <x v="0"/>
    <x v="2"/>
    <x v="0"/>
    <x v="3"/>
    <x v="6"/>
    <x v="12"/>
    <x v="15"/>
    <x v="6"/>
    <x v="0"/>
    <x v="0"/>
    <x v="0"/>
    <x v="0"/>
  </r>
  <r>
    <s v="June 2012"/>
    <n v="66"/>
    <x v="0"/>
    <x v="1"/>
    <x v="0"/>
    <x v="0"/>
    <x v="3"/>
    <x v="0"/>
    <x v="0"/>
    <x v="0"/>
    <x v="0"/>
    <x v="2"/>
    <x v="0"/>
    <x v="3"/>
    <x v="6"/>
    <x v="14"/>
    <x v="17"/>
    <x v="6"/>
    <x v="0"/>
    <x v="0"/>
    <x v="0"/>
    <x v="0"/>
  </r>
  <r>
    <s v="June 2012"/>
    <n v="66"/>
    <x v="0"/>
    <x v="2"/>
    <x v="0"/>
    <x v="0"/>
    <x v="0"/>
    <x v="0"/>
    <x v="0"/>
    <x v="0"/>
    <x v="0"/>
    <x v="2"/>
    <x v="0"/>
    <x v="3"/>
    <x v="6"/>
    <x v="13"/>
    <x v="18"/>
    <x v="6"/>
    <x v="0"/>
    <x v="0"/>
    <x v="0"/>
    <x v="0"/>
  </r>
  <r>
    <s v="June 2012"/>
    <n v="66"/>
    <x v="0"/>
    <x v="3"/>
    <x v="0"/>
    <x v="0"/>
    <x v="4"/>
    <x v="0"/>
    <x v="0"/>
    <x v="0"/>
    <x v="0"/>
    <x v="2"/>
    <x v="0"/>
    <x v="3"/>
    <x v="6"/>
    <x v="14"/>
    <x v="17"/>
    <x v="6"/>
    <x v="0"/>
    <x v="0"/>
    <x v="0"/>
    <x v="0"/>
  </r>
  <r>
    <s v="June 2012"/>
    <n v="66"/>
    <x v="0"/>
    <x v="4"/>
    <x v="0"/>
    <x v="0"/>
    <x v="0"/>
    <x v="0"/>
    <x v="0"/>
    <x v="0"/>
    <x v="0"/>
    <x v="2"/>
    <x v="0"/>
    <x v="3"/>
    <x v="6"/>
    <x v="13"/>
    <x v="21"/>
    <x v="6"/>
    <x v="0"/>
    <x v="0"/>
    <x v="0"/>
    <x v="0"/>
  </r>
  <r>
    <s v="June 2012"/>
    <n v="66"/>
    <x v="0"/>
    <x v="5"/>
    <x v="0"/>
    <x v="0"/>
    <x v="1"/>
    <x v="0"/>
    <x v="0"/>
    <x v="0"/>
    <x v="0"/>
    <x v="2"/>
    <x v="0"/>
    <x v="3"/>
    <x v="6"/>
    <x v="13"/>
    <x v="24"/>
    <x v="6"/>
    <x v="0"/>
    <x v="0"/>
    <x v="0"/>
    <x v="0"/>
  </r>
  <r>
    <s v="June 2012"/>
    <n v="66"/>
    <x v="0"/>
    <x v="6"/>
    <x v="0"/>
    <x v="0"/>
    <x v="4"/>
    <x v="0"/>
    <x v="0"/>
    <x v="0"/>
    <x v="0"/>
    <x v="2"/>
    <x v="0"/>
    <x v="3"/>
    <x v="6"/>
    <x v="13"/>
    <x v="20"/>
    <x v="6"/>
    <x v="0"/>
    <x v="0"/>
    <x v="0"/>
    <x v="0"/>
  </r>
  <r>
    <s v="June 2012"/>
    <n v="66"/>
    <x v="0"/>
    <x v="7"/>
    <x v="0"/>
    <x v="0"/>
    <x v="3"/>
    <x v="0"/>
    <x v="0"/>
    <x v="0"/>
    <x v="0"/>
    <x v="2"/>
    <x v="1"/>
    <x v="3"/>
    <x v="5"/>
    <x v="12"/>
    <x v="15"/>
    <x v="7"/>
    <x v="0"/>
    <x v="0"/>
    <x v="0"/>
    <x v="0"/>
  </r>
  <r>
    <s v="June 2012"/>
    <n v="66"/>
    <x v="0"/>
    <x v="8"/>
    <x v="0"/>
    <x v="0"/>
    <x v="4"/>
    <x v="0"/>
    <x v="0"/>
    <x v="0"/>
    <x v="0"/>
    <x v="2"/>
    <x v="1"/>
    <x v="3"/>
    <x v="5"/>
    <x v="12"/>
    <x v="18"/>
    <x v="7"/>
    <x v="0"/>
    <x v="0"/>
    <x v="0"/>
    <x v="0"/>
  </r>
  <r>
    <s v="June 2012"/>
    <n v="66"/>
    <x v="0"/>
    <x v="9"/>
    <x v="0"/>
    <x v="0"/>
    <x v="0"/>
    <x v="0"/>
    <x v="0"/>
    <x v="0"/>
    <x v="0"/>
    <x v="2"/>
    <x v="1"/>
    <x v="3"/>
    <x v="5"/>
    <x v="13"/>
    <x v="19"/>
    <x v="7"/>
    <x v="0"/>
    <x v="0"/>
    <x v="0"/>
    <x v="0"/>
  </r>
  <r>
    <s v="June 2012"/>
    <n v="66"/>
    <x v="0"/>
    <x v="10"/>
    <x v="0"/>
    <x v="0"/>
    <x v="1"/>
    <x v="0"/>
    <x v="0"/>
    <x v="0"/>
    <x v="0"/>
    <x v="2"/>
    <x v="1"/>
    <x v="3"/>
    <x v="5"/>
    <x v="14"/>
    <x v="17"/>
    <x v="7"/>
    <x v="0"/>
    <x v="0"/>
    <x v="0"/>
    <x v="0"/>
  </r>
  <r>
    <s v="June 2012"/>
    <n v="66"/>
    <x v="0"/>
    <x v="11"/>
    <x v="0"/>
    <x v="0"/>
    <x v="2"/>
    <x v="0"/>
    <x v="0"/>
    <x v="0"/>
    <x v="0"/>
    <x v="2"/>
    <x v="1"/>
    <x v="3"/>
    <x v="5"/>
    <x v="12"/>
    <x v="19"/>
    <x v="7"/>
    <x v="0"/>
    <x v="0"/>
    <x v="0"/>
    <x v="0"/>
  </r>
  <r>
    <s v="June 2012"/>
    <n v="66"/>
    <x v="0"/>
    <x v="12"/>
    <x v="0"/>
    <x v="0"/>
    <x v="1"/>
    <x v="0"/>
    <x v="0"/>
    <x v="0"/>
    <x v="0"/>
    <x v="2"/>
    <x v="1"/>
    <x v="3"/>
    <x v="5"/>
    <x v="14"/>
    <x v="17"/>
    <x v="7"/>
    <x v="0"/>
    <x v="0"/>
    <x v="0"/>
    <x v="0"/>
  </r>
  <r>
    <s v="June 2012"/>
    <n v="66"/>
    <x v="0"/>
    <x v="13"/>
    <x v="0"/>
    <x v="0"/>
    <x v="4"/>
    <x v="0"/>
    <x v="0"/>
    <x v="0"/>
    <x v="0"/>
    <x v="2"/>
    <x v="1"/>
    <x v="3"/>
    <x v="5"/>
    <x v="12"/>
    <x v="19"/>
    <x v="7"/>
    <x v="0"/>
    <x v="0"/>
    <x v="0"/>
    <x v="0"/>
  </r>
  <r>
    <s v="June 2012"/>
    <n v="66"/>
    <x v="0"/>
    <x v="14"/>
    <x v="0"/>
    <x v="0"/>
    <x v="2"/>
    <x v="0"/>
    <x v="0"/>
    <x v="0"/>
    <x v="0"/>
    <x v="2"/>
    <x v="2"/>
    <x v="3"/>
    <x v="3"/>
    <x v="12"/>
    <x v="15"/>
    <x v="6"/>
    <x v="0"/>
    <x v="0"/>
    <x v="0"/>
    <x v="0"/>
  </r>
  <r>
    <s v="June 2012"/>
    <n v="66"/>
    <x v="0"/>
    <x v="15"/>
    <x v="0"/>
    <x v="0"/>
    <x v="4"/>
    <x v="0"/>
    <x v="0"/>
    <x v="0"/>
    <x v="0"/>
    <x v="2"/>
    <x v="2"/>
    <x v="3"/>
    <x v="3"/>
    <x v="13"/>
    <x v="20"/>
    <x v="6"/>
    <x v="0"/>
    <x v="0"/>
    <x v="0"/>
    <x v="0"/>
  </r>
  <r>
    <s v="June 2012"/>
    <n v="66"/>
    <x v="0"/>
    <x v="16"/>
    <x v="0"/>
    <x v="0"/>
    <x v="4"/>
    <x v="0"/>
    <x v="0"/>
    <x v="0"/>
    <x v="0"/>
    <x v="2"/>
    <x v="2"/>
    <x v="3"/>
    <x v="3"/>
    <x v="12"/>
    <x v="16"/>
    <x v="6"/>
    <x v="0"/>
    <x v="0"/>
    <x v="0"/>
    <x v="0"/>
  </r>
  <r>
    <s v="June 2012"/>
    <n v="66"/>
    <x v="0"/>
    <x v="17"/>
    <x v="0"/>
    <x v="0"/>
    <x v="3"/>
    <x v="0"/>
    <x v="0"/>
    <x v="0"/>
    <x v="0"/>
    <x v="2"/>
    <x v="2"/>
    <x v="3"/>
    <x v="3"/>
    <x v="13"/>
    <x v="21"/>
    <x v="6"/>
    <x v="0"/>
    <x v="0"/>
    <x v="0"/>
    <x v="0"/>
  </r>
  <r>
    <s v="June 2012"/>
    <n v="66"/>
    <x v="0"/>
    <x v="18"/>
    <x v="0"/>
    <x v="0"/>
    <x v="1"/>
    <x v="0"/>
    <x v="0"/>
    <x v="0"/>
    <x v="0"/>
    <x v="2"/>
    <x v="2"/>
    <x v="3"/>
    <x v="3"/>
    <x v="12"/>
    <x v="15"/>
    <x v="6"/>
    <x v="0"/>
    <x v="0"/>
    <x v="0"/>
    <x v="0"/>
  </r>
  <r>
    <s v="June 2012"/>
    <n v="66"/>
    <x v="0"/>
    <x v="19"/>
    <x v="0"/>
    <x v="0"/>
    <x v="0"/>
    <x v="0"/>
    <x v="0"/>
    <x v="0"/>
    <x v="0"/>
    <x v="2"/>
    <x v="2"/>
    <x v="3"/>
    <x v="3"/>
    <x v="13"/>
    <x v="18"/>
    <x v="6"/>
    <x v="0"/>
    <x v="0"/>
    <x v="0"/>
    <x v="0"/>
  </r>
  <r>
    <s v="June 2012"/>
    <n v="66"/>
    <x v="0"/>
    <x v="20"/>
    <x v="0"/>
    <x v="0"/>
    <x v="3"/>
    <x v="0"/>
    <x v="0"/>
    <x v="0"/>
    <x v="0"/>
    <x v="2"/>
    <x v="2"/>
    <x v="3"/>
    <x v="3"/>
    <x v="12"/>
    <x v="18"/>
    <x v="6"/>
    <x v="0"/>
    <x v="0"/>
    <x v="0"/>
    <x v="0"/>
  </r>
  <r>
    <s v="June 2012"/>
    <n v="66"/>
    <x v="0"/>
    <x v="21"/>
    <x v="0"/>
    <x v="0"/>
    <x v="2"/>
    <x v="0"/>
    <x v="0"/>
    <x v="0"/>
    <x v="0"/>
    <x v="2"/>
    <x v="2"/>
    <x v="3"/>
    <x v="3"/>
    <x v="14"/>
    <x v="17"/>
    <x v="6"/>
    <x v="0"/>
    <x v="0"/>
    <x v="0"/>
    <x v="0"/>
  </r>
  <r>
    <s v="June 2012"/>
    <n v="66"/>
    <x v="0"/>
    <x v="22"/>
    <x v="0"/>
    <x v="0"/>
    <x v="4"/>
    <x v="0"/>
    <x v="0"/>
    <x v="0"/>
    <x v="0"/>
    <x v="2"/>
    <x v="3"/>
    <x v="3"/>
    <x v="4"/>
    <x v="12"/>
    <x v="15"/>
    <x v="6"/>
    <x v="0"/>
    <x v="0"/>
    <x v="0"/>
    <x v="0"/>
  </r>
  <r>
    <s v="June 2012"/>
    <n v="66"/>
    <x v="0"/>
    <x v="23"/>
    <x v="0"/>
    <x v="0"/>
    <x v="3"/>
    <x v="0"/>
    <x v="0"/>
    <x v="0"/>
    <x v="0"/>
    <x v="2"/>
    <x v="3"/>
    <x v="3"/>
    <x v="4"/>
    <x v="13"/>
    <x v="21"/>
    <x v="6"/>
    <x v="0"/>
    <x v="0"/>
    <x v="0"/>
    <x v="0"/>
  </r>
  <r>
    <s v="June 2012"/>
    <n v="66"/>
    <x v="0"/>
    <x v="24"/>
    <x v="0"/>
    <x v="0"/>
    <x v="0"/>
    <x v="0"/>
    <x v="0"/>
    <x v="0"/>
    <x v="0"/>
    <x v="2"/>
    <x v="3"/>
    <x v="3"/>
    <x v="4"/>
    <x v="13"/>
    <x v="21"/>
    <x v="6"/>
    <x v="0"/>
    <x v="0"/>
    <x v="0"/>
    <x v="0"/>
  </r>
  <r>
    <s v="June 2012"/>
    <n v="66"/>
    <x v="0"/>
    <x v="25"/>
    <x v="0"/>
    <x v="0"/>
    <x v="4"/>
    <x v="0"/>
    <x v="0"/>
    <x v="0"/>
    <x v="0"/>
    <x v="2"/>
    <x v="3"/>
    <x v="3"/>
    <x v="4"/>
    <x v="12"/>
    <x v="16"/>
    <x v="6"/>
    <x v="0"/>
    <x v="0"/>
    <x v="0"/>
    <x v="0"/>
  </r>
  <r>
    <s v="June 2012"/>
    <n v="66"/>
    <x v="0"/>
    <x v="26"/>
    <x v="0"/>
    <x v="0"/>
    <x v="2"/>
    <x v="0"/>
    <x v="0"/>
    <x v="0"/>
    <x v="0"/>
    <x v="2"/>
    <x v="3"/>
    <x v="3"/>
    <x v="4"/>
    <x v="14"/>
    <x v="17"/>
    <x v="6"/>
    <x v="0"/>
    <x v="0"/>
    <x v="0"/>
    <x v="0"/>
  </r>
  <r>
    <s v="June 2012"/>
    <n v="66"/>
    <x v="1"/>
    <x v="0"/>
    <x v="0"/>
    <x v="0"/>
    <x v="2"/>
    <x v="0"/>
    <x v="0"/>
    <x v="0"/>
    <x v="0"/>
    <x v="1"/>
    <x v="4"/>
    <x v="3"/>
    <x v="7"/>
    <x v="7"/>
    <x v="22"/>
    <x v="4"/>
    <x v="0"/>
    <x v="0"/>
    <x v="0"/>
    <x v="0"/>
  </r>
  <r>
    <s v="June 2012"/>
    <n v="66"/>
    <x v="1"/>
    <x v="1"/>
    <x v="0"/>
    <x v="0"/>
    <x v="3"/>
    <x v="0"/>
    <x v="0"/>
    <x v="0"/>
    <x v="0"/>
    <x v="1"/>
    <x v="4"/>
    <x v="3"/>
    <x v="7"/>
    <x v="9"/>
    <x v="14"/>
    <x v="4"/>
    <x v="0"/>
    <x v="0"/>
    <x v="0"/>
    <x v="0"/>
  </r>
  <r>
    <s v="June 2012"/>
    <n v="66"/>
    <x v="1"/>
    <x v="2"/>
    <x v="0"/>
    <x v="0"/>
    <x v="3"/>
    <x v="0"/>
    <x v="0"/>
    <x v="0"/>
    <x v="0"/>
    <x v="1"/>
    <x v="4"/>
    <x v="3"/>
    <x v="7"/>
    <x v="8"/>
    <x v="11"/>
    <x v="5"/>
    <x v="0"/>
    <x v="0"/>
    <x v="0"/>
    <x v="0"/>
  </r>
  <r>
    <s v="June 2012"/>
    <n v="66"/>
    <x v="1"/>
    <x v="3"/>
    <x v="0"/>
    <x v="0"/>
    <x v="4"/>
    <x v="0"/>
    <x v="0"/>
    <x v="0"/>
    <x v="0"/>
    <x v="1"/>
    <x v="4"/>
    <x v="3"/>
    <x v="7"/>
    <x v="9"/>
    <x v="14"/>
    <x v="4"/>
    <x v="0"/>
    <x v="0"/>
    <x v="0"/>
    <x v="0"/>
  </r>
  <r>
    <s v="June 2012"/>
    <n v="66"/>
    <x v="1"/>
    <x v="4"/>
    <x v="0"/>
    <x v="0"/>
    <x v="1"/>
    <x v="0"/>
    <x v="0"/>
    <x v="0"/>
    <x v="0"/>
    <x v="1"/>
    <x v="4"/>
    <x v="3"/>
    <x v="7"/>
    <x v="8"/>
    <x v="5"/>
    <x v="4"/>
    <x v="0"/>
    <x v="0"/>
    <x v="0"/>
    <x v="0"/>
  </r>
  <r>
    <s v="June 2012"/>
    <n v="66"/>
    <x v="1"/>
    <x v="5"/>
    <x v="0"/>
    <x v="0"/>
    <x v="2"/>
    <x v="0"/>
    <x v="0"/>
    <x v="0"/>
    <x v="0"/>
    <x v="1"/>
    <x v="4"/>
    <x v="3"/>
    <x v="7"/>
    <x v="9"/>
    <x v="6"/>
    <x v="4"/>
    <x v="4"/>
    <x v="0"/>
    <x v="0"/>
    <x v="0"/>
  </r>
  <r>
    <s v="June 2012"/>
    <n v="66"/>
    <x v="1"/>
    <x v="6"/>
    <x v="0"/>
    <x v="0"/>
    <x v="3"/>
    <x v="0"/>
    <x v="0"/>
    <x v="0"/>
    <x v="0"/>
    <x v="1"/>
    <x v="4"/>
    <x v="3"/>
    <x v="7"/>
    <x v="10"/>
    <x v="13"/>
    <x v="4"/>
    <x v="0"/>
    <x v="0"/>
    <x v="0"/>
    <x v="0"/>
  </r>
  <r>
    <s v="June 2012"/>
    <n v="66"/>
    <x v="1"/>
    <x v="7"/>
    <x v="0"/>
    <x v="0"/>
    <x v="4"/>
    <x v="0"/>
    <x v="0"/>
    <x v="0"/>
    <x v="0"/>
    <x v="1"/>
    <x v="4"/>
    <x v="3"/>
    <x v="7"/>
    <x v="7"/>
    <x v="22"/>
    <x v="4"/>
    <x v="0"/>
    <x v="0"/>
    <x v="0"/>
    <x v="0"/>
  </r>
  <r>
    <s v="June 2012"/>
    <n v="66"/>
    <x v="1"/>
    <x v="8"/>
    <x v="0"/>
    <x v="0"/>
    <x v="0"/>
    <x v="0"/>
    <x v="0"/>
    <x v="0"/>
    <x v="0"/>
    <x v="1"/>
    <x v="4"/>
    <x v="3"/>
    <x v="7"/>
    <x v="5"/>
    <x v="9"/>
    <x v="4"/>
    <x v="0"/>
    <x v="0"/>
    <x v="0"/>
    <x v="0"/>
  </r>
  <r>
    <s v="June 2012"/>
    <n v="66"/>
    <x v="1"/>
    <x v="9"/>
    <x v="0"/>
    <x v="0"/>
    <x v="0"/>
    <x v="0"/>
    <x v="0"/>
    <x v="0"/>
    <x v="0"/>
    <x v="1"/>
    <x v="4"/>
    <x v="3"/>
    <x v="7"/>
    <x v="9"/>
    <x v="14"/>
    <x v="4"/>
    <x v="0"/>
    <x v="0"/>
    <x v="0"/>
    <x v="0"/>
  </r>
  <r>
    <s v="June 2012"/>
    <n v="66"/>
    <x v="1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</r>
  <r>
    <s v="June 2012"/>
    <n v="66"/>
    <x v="1"/>
    <x v="11"/>
    <x v="0"/>
    <x v="0"/>
    <x v="4"/>
    <x v="0"/>
    <x v="0"/>
    <x v="0"/>
    <x v="0"/>
    <x v="1"/>
    <x v="4"/>
    <x v="3"/>
    <x v="7"/>
    <x v="10"/>
    <x v="13"/>
    <x v="4"/>
    <x v="0"/>
    <x v="0"/>
    <x v="0"/>
    <x v="0"/>
  </r>
  <r>
    <s v="June 2012"/>
    <n v="66"/>
    <x v="1"/>
    <x v="12"/>
    <x v="0"/>
    <x v="0"/>
    <x v="0"/>
    <x v="0"/>
    <x v="0"/>
    <x v="0"/>
    <x v="0"/>
    <x v="1"/>
    <x v="4"/>
    <x v="3"/>
    <x v="7"/>
    <x v="7"/>
    <x v="22"/>
    <x v="4"/>
    <x v="1"/>
    <x v="0"/>
    <x v="0"/>
    <x v="0"/>
  </r>
  <r>
    <s v="June 2012"/>
    <n v="66"/>
    <x v="1"/>
    <x v="13"/>
    <x v="0"/>
    <x v="0"/>
    <x v="1"/>
    <x v="0"/>
    <x v="0"/>
    <x v="0"/>
    <x v="0"/>
    <x v="1"/>
    <x v="4"/>
    <x v="3"/>
    <x v="7"/>
    <x v="6"/>
    <x v="22"/>
    <x v="4"/>
    <x v="4"/>
    <x v="0"/>
    <x v="0"/>
    <x v="0"/>
  </r>
  <r>
    <s v="June 2012"/>
    <n v="66"/>
    <x v="1"/>
    <x v="14"/>
    <x v="0"/>
    <x v="0"/>
    <x v="2"/>
    <x v="0"/>
    <x v="0"/>
    <x v="0"/>
    <x v="0"/>
    <x v="1"/>
    <x v="4"/>
    <x v="3"/>
    <x v="7"/>
    <x v="7"/>
    <x v="22"/>
    <x v="4"/>
    <x v="0"/>
    <x v="0"/>
    <x v="0"/>
    <x v="0"/>
  </r>
  <r>
    <s v="June 2012"/>
    <n v="66"/>
    <x v="1"/>
    <x v="15"/>
    <x v="0"/>
    <x v="0"/>
    <x v="0"/>
    <x v="0"/>
    <x v="0"/>
    <x v="0"/>
    <x v="0"/>
    <x v="1"/>
    <x v="4"/>
    <x v="3"/>
    <x v="7"/>
    <x v="5"/>
    <x v="9"/>
    <x v="4"/>
    <x v="0"/>
    <x v="0"/>
    <x v="0"/>
    <x v="0"/>
  </r>
  <r>
    <s v="June 2012"/>
    <n v="66"/>
    <x v="1"/>
    <x v="16"/>
    <x v="0"/>
    <x v="0"/>
    <x v="1"/>
    <x v="0"/>
    <x v="0"/>
    <x v="0"/>
    <x v="0"/>
    <x v="1"/>
    <x v="4"/>
    <x v="3"/>
    <x v="7"/>
    <x v="8"/>
    <x v="11"/>
    <x v="4"/>
    <x v="3"/>
    <x v="0"/>
    <x v="0"/>
    <x v="0"/>
  </r>
  <r>
    <s v="June 2012"/>
    <n v="66"/>
    <x v="1"/>
    <x v="17"/>
    <x v="0"/>
    <x v="0"/>
    <x v="0"/>
    <x v="0"/>
    <x v="0"/>
    <x v="0"/>
    <x v="0"/>
    <x v="1"/>
    <x v="4"/>
    <x v="3"/>
    <x v="7"/>
    <x v="4"/>
    <x v="2"/>
    <x v="4"/>
    <x v="0"/>
    <x v="0"/>
    <x v="0"/>
    <x v="0"/>
  </r>
  <r>
    <s v="June 2012"/>
    <n v="66"/>
    <x v="1"/>
    <x v="18"/>
    <x v="0"/>
    <x v="0"/>
    <x v="3"/>
    <x v="0"/>
    <x v="0"/>
    <x v="0"/>
    <x v="0"/>
    <x v="1"/>
    <x v="4"/>
    <x v="3"/>
    <x v="7"/>
    <x v="9"/>
    <x v="6"/>
    <x v="4"/>
    <x v="0"/>
    <x v="0"/>
    <x v="0"/>
    <x v="0"/>
  </r>
  <r>
    <s v="June 2012"/>
    <n v="66"/>
    <x v="1"/>
    <x v="19"/>
    <x v="0"/>
    <x v="0"/>
    <x v="3"/>
    <x v="0"/>
    <x v="0"/>
    <x v="0"/>
    <x v="0"/>
    <x v="1"/>
    <x v="4"/>
    <x v="3"/>
    <x v="7"/>
    <x v="4"/>
    <x v="10"/>
    <x v="4"/>
    <x v="0"/>
    <x v="0"/>
    <x v="0"/>
    <x v="0"/>
  </r>
  <r>
    <s v="June 2012"/>
    <n v="66"/>
    <x v="1"/>
    <x v="20"/>
    <x v="0"/>
    <x v="0"/>
    <x v="0"/>
    <x v="0"/>
    <x v="0"/>
    <x v="0"/>
    <x v="0"/>
    <x v="1"/>
    <x v="4"/>
    <x v="3"/>
    <x v="7"/>
    <x v="7"/>
    <x v="22"/>
    <x v="4"/>
    <x v="0"/>
    <x v="0"/>
    <x v="0"/>
    <x v="0"/>
  </r>
  <r>
    <s v="June 2012"/>
    <n v="66"/>
    <x v="1"/>
    <x v="21"/>
    <x v="0"/>
    <x v="0"/>
    <x v="3"/>
    <x v="0"/>
    <x v="0"/>
    <x v="0"/>
    <x v="0"/>
    <x v="1"/>
    <x v="4"/>
    <x v="3"/>
    <x v="7"/>
    <x v="6"/>
    <x v="22"/>
    <x v="4"/>
    <x v="0"/>
    <x v="0"/>
    <x v="0"/>
    <x v="0"/>
  </r>
  <r>
    <s v="June 2012"/>
    <n v="66"/>
    <x v="1"/>
    <x v="22"/>
    <x v="0"/>
    <x v="0"/>
    <x v="4"/>
    <x v="0"/>
    <x v="0"/>
    <x v="0"/>
    <x v="0"/>
    <x v="1"/>
    <x v="4"/>
    <x v="3"/>
    <x v="7"/>
    <x v="11"/>
    <x v="22"/>
    <x v="4"/>
    <x v="0"/>
    <x v="0"/>
    <x v="0"/>
    <x v="0"/>
  </r>
  <r>
    <s v="June 2012"/>
    <n v="66"/>
    <x v="1"/>
    <x v="23"/>
    <x v="0"/>
    <x v="0"/>
    <x v="1"/>
    <x v="0"/>
    <x v="0"/>
    <x v="0"/>
    <x v="0"/>
    <x v="1"/>
    <x v="4"/>
    <x v="3"/>
    <x v="7"/>
    <x v="5"/>
    <x v="3"/>
    <x v="4"/>
    <x v="0"/>
    <x v="0"/>
    <x v="0"/>
    <x v="0"/>
  </r>
  <r>
    <s v="June 2012"/>
    <n v="66"/>
    <x v="1"/>
    <x v="24"/>
    <x v="0"/>
    <x v="0"/>
    <x v="2"/>
    <x v="0"/>
    <x v="0"/>
    <x v="0"/>
    <x v="0"/>
    <x v="1"/>
    <x v="4"/>
    <x v="3"/>
    <x v="7"/>
    <x v="4"/>
    <x v="12"/>
    <x v="4"/>
    <x v="1"/>
    <x v="0"/>
    <x v="0"/>
    <x v="0"/>
  </r>
  <r>
    <s v="June 2012"/>
    <n v="66"/>
    <x v="2"/>
    <x v="0"/>
    <x v="0"/>
    <x v="0"/>
    <x v="2"/>
    <x v="0"/>
    <x v="0"/>
    <x v="0"/>
    <x v="0"/>
    <x v="0"/>
    <x v="0"/>
    <x v="2"/>
    <x v="13"/>
    <x v="1"/>
    <x v="1"/>
    <x v="2"/>
    <x v="0"/>
    <x v="0"/>
    <x v="0"/>
    <x v="0"/>
  </r>
  <r>
    <s v="June 2012"/>
    <n v="66"/>
    <x v="2"/>
    <x v="1"/>
    <x v="0"/>
    <x v="0"/>
    <x v="2"/>
    <x v="0"/>
    <x v="0"/>
    <x v="0"/>
    <x v="0"/>
    <x v="0"/>
    <x v="0"/>
    <x v="2"/>
    <x v="13"/>
    <x v="0"/>
    <x v="0"/>
    <x v="0"/>
    <x v="0"/>
    <x v="0"/>
    <x v="0"/>
    <x v="0"/>
  </r>
  <r>
    <s v="June 2012"/>
    <n v="66"/>
    <x v="2"/>
    <x v="2"/>
    <x v="0"/>
    <x v="0"/>
    <x v="4"/>
    <x v="0"/>
    <x v="0"/>
    <x v="0"/>
    <x v="0"/>
    <x v="0"/>
    <x v="0"/>
    <x v="2"/>
    <x v="13"/>
    <x v="3"/>
    <x v="0"/>
    <x v="10"/>
    <x v="0"/>
    <x v="0"/>
    <x v="0"/>
    <x v="0"/>
  </r>
  <r>
    <s v="June 2012"/>
    <n v="66"/>
    <x v="2"/>
    <x v="3"/>
    <x v="0"/>
    <x v="0"/>
    <x v="0"/>
    <x v="0"/>
    <x v="0"/>
    <x v="0"/>
    <x v="0"/>
    <x v="0"/>
    <x v="0"/>
    <x v="2"/>
    <x v="13"/>
    <x v="0"/>
    <x v="0"/>
    <x v="1"/>
    <x v="0"/>
    <x v="0"/>
    <x v="0"/>
    <x v="0"/>
  </r>
  <r>
    <s v="June 2012"/>
    <n v="66"/>
    <x v="2"/>
    <x v="4"/>
    <x v="0"/>
    <x v="0"/>
    <x v="1"/>
    <x v="0"/>
    <x v="0"/>
    <x v="0"/>
    <x v="0"/>
    <x v="0"/>
    <x v="0"/>
    <x v="2"/>
    <x v="13"/>
    <x v="16"/>
    <x v="0"/>
    <x v="10"/>
    <x v="0"/>
    <x v="0"/>
    <x v="0"/>
    <x v="0"/>
  </r>
  <r>
    <s v="June 2012"/>
    <n v="66"/>
    <x v="2"/>
    <x v="5"/>
    <x v="0"/>
    <x v="0"/>
    <x v="2"/>
    <x v="0"/>
    <x v="0"/>
    <x v="0"/>
    <x v="0"/>
    <x v="0"/>
    <x v="1"/>
    <x v="0"/>
    <x v="0"/>
    <x v="1"/>
    <x v="1"/>
    <x v="2"/>
    <x v="0"/>
    <x v="0"/>
    <x v="0"/>
    <x v="0"/>
  </r>
  <r>
    <s v="June 2012"/>
    <n v="66"/>
    <x v="2"/>
    <x v="6"/>
    <x v="0"/>
    <x v="0"/>
    <x v="0"/>
    <x v="0"/>
    <x v="0"/>
    <x v="0"/>
    <x v="0"/>
    <x v="0"/>
    <x v="1"/>
    <x v="0"/>
    <x v="0"/>
    <x v="0"/>
    <x v="0"/>
    <x v="2"/>
    <x v="0"/>
    <x v="0"/>
    <x v="0"/>
    <x v="0"/>
  </r>
  <r>
    <s v="June 2012"/>
    <n v="66"/>
    <x v="2"/>
    <x v="7"/>
    <x v="0"/>
    <x v="0"/>
    <x v="1"/>
    <x v="0"/>
    <x v="0"/>
    <x v="0"/>
    <x v="0"/>
    <x v="0"/>
    <x v="1"/>
    <x v="0"/>
    <x v="0"/>
    <x v="0"/>
    <x v="0"/>
    <x v="0"/>
    <x v="0"/>
    <x v="0"/>
    <x v="0"/>
    <x v="0"/>
  </r>
  <r>
    <s v="June 2012"/>
    <n v="66"/>
    <x v="2"/>
    <x v="8"/>
    <x v="0"/>
    <x v="0"/>
    <x v="3"/>
    <x v="0"/>
    <x v="0"/>
    <x v="0"/>
    <x v="0"/>
    <x v="0"/>
    <x v="1"/>
    <x v="0"/>
    <x v="0"/>
    <x v="0"/>
    <x v="0"/>
    <x v="0"/>
    <x v="0"/>
    <x v="0"/>
    <x v="0"/>
    <x v="0"/>
  </r>
  <r>
    <s v="June 2012"/>
    <n v="66"/>
    <x v="2"/>
    <x v="9"/>
    <x v="0"/>
    <x v="0"/>
    <x v="4"/>
    <x v="0"/>
    <x v="0"/>
    <x v="0"/>
    <x v="0"/>
    <x v="0"/>
    <x v="1"/>
    <x v="0"/>
    <x v="0"/>
    <x v="0"/>
    <x v="0"/>
    <x v="0"/>
    <x v="0"/>
    <x v="0"/>
    <x v="0"/>
    <x v="0"/>
  </r>
  <r>
    <s v="June 2012"/>
    <n v="66"/>
    <x v="2"/>
    <x v="10"/>
    <x v="0"/>
    <x v="0"/>
    <x v="3"/>
    <x v="0"/>
    <x v="0"/>
    <x v="0"/>
    <x v="0"/>
    <x v="0"/>
    <x v="1"/>
    <x v="0"/>
    <x v="0"/>
    <x v="18"/>
    <x v="1"/>
    <x v="10"/>
    <x v="0"/>
    <x v="0"/>
    <x v="0"/>
    <x v="0"/>
  </r>
  <r>
    <s v="June 2012"/>
    <n v="66"/>
    <x v="2"/>
    <x v="11"/>
    <x v="0"/>
    <x v="0"/>
    <x v="4"/>
    <x v="0"/>
    <x v="0"/>
    <x v="0"/>
    <x v="0"/>
    <x v="0"/>
    <x v="2"/>
    <x v="2"/>
    <x v="1"/>
    <x v="1"/>
    <x v="1"/>
    <x v="2"/>
    <x v="0"/>
    <x v="0"/>
    <x v="0"/>
    <x v="0"/>
  </r>
  <r>
    <s v="June 2012"/>
    <n v="66"/>
    <x v="2"/>
    <x v="12"/>
    <x v="0"/>
    <x v="0"/>
    <x v="2"/>
    <x v="0"/>
    <x v="0"/>
    <x v="0"/>
    <x v="0"/>
    <x v="0"/>
    <x v="2"/>
    <x v="2"/>
    <x v="1"/>
    <x v="0"/>
    <x v="0"/>
    <x v="2"/>
    <x v="0"/>
    <x v="0"/>
    <x v="0"/>
    <x v="0"/>
  </r>
  <r>
    <s v="June 2012"/>
    <n v="66"/>
    <x v="2"/>
    <x v="13"/>
    <x v="0"/>
    <x v="0"/>
    <x v="0"/>
    <x v="0"/>
    <x v="0"/>
    <x v="0"/>
    <x v="0"/>
    <x v="0"/>
    <x v="2"/>
    <x v="2"/>
    <x v="1"/>
    <x v="0"/>
    <x v="1"/>
    <x v="3"/>
    <x v="0"/>
    <x v="0"/>
    <x v="0"/>
    <x v="0"/>
  </r>
  <r>
    <s v="June 2012"/>
    <n v="66"/>
    <x v="2"/>
    <x v="14"/>
    <x v="0"/>
    <x v="0"/>
    <x v="0"/>
    <x v="0"/>
    <x v="0"/>
    <x v="0"/>
    <x v="0"/>
    <x v="0"/>
    <x v="2"/>
    <x v="2"/>
    <x v="1"/>
    <x v="0"/>
    <x v="1"/>
    <x v="2"/>
    <x v="0"/>
    <x v="0"/>
    <x v="0"/>
    <x v="0"/>
  </r>
  <r>
    <s v="June 2012"/>
    <n v="66"/>
    <x v="2"/>
    <x v="15"/>
    <x v="0"/>
    <x v="0"/>
    <x v="3"/>
    <x v="0"/>
    <x v="0"/>
    <x v="0"/>
    <x v="0"/>
    <x v="0"/>
    <x v="2"/>
    <x v="2"/>
    <x v="1"/>
    <x v="0"/>
    <x v="1"/>
    <x v="3"/>
    <x v="0"/>
    <x v="0"/>
    <x v="0"/>
    <x v="0"/>
  </r>
  <r>
    <s v="June 2012"/>
    <n v="66"/>
    <x v="2"/>
    <x v="16"/>
    <x v="0"/>
    <x v="0"/>
    <x v="6"/>
    <x v="0"/>
    <x v="0"/>
    <x v="0"/>
    <x v="0"/>
    <x v="0"/>
    <x v="2"/>
    <x v="2"/>
    <x v="1"/>
    <x v="15"/>
    <x v="22"/>
    <x v="8"/>
    <x v="0"/>
    <x v="0"/>
    <x v="0"/>
    <x v="0"/>
  </r>
  <r>
    <s v="June 2012"/>
    <n v="66"/>
    <x v="2"/>
    <x v="17"/>
    <x v="0"/>
    <x v="0"/>
    <x v="0"/>
    <x v="0"/>
    <x v="0"/>
    <x v="0"/>
    <x v="0"/>
    <x v="0"/>
    <x v="2"/>
    <x v="2"/>
    <x v="1"/>
    <x v="0"/>
    <x v="0"/>
    <x v="2"/>
    <x v="0"/>
    <x v="0"/>
    <x v="0"/>
    <x v="0"/>
  </r>
  <r>
    <s v="June 2012"/>
    <n v="66"/>
    <x v="2"/>
    <x v="18"/>
    <x v="0"/>
    <x v="0"/>
    <x v="1"/>
    <x v="0"/>
    <x v="0"/>
    <x v="0"/>
    <x v="0"/>
    <x v="0"/>
    <x v="3"/>
    <x v="0"/>
    <x v="9"/>
    <x v="0"/>
    <x v="1"/>
    <x v="2"/>
    <x v="0"/>
    <x v="0"/>
    <x v="6"/>
    <x v="0"/>
  </r>
  <r>
    <s v="June 2012"/>
    <n v="66"/>
    <x v="2"/>
    <x v="19"/>
    <x v="0"/>
    <x v="0"/>
    <x v="0"/>
    <x v="0"/>
    <x v="0"/>
    <x v="0"/>
    <x v="0"/>
    <x v="0"/>
    <x v="3"/>
    <x v="0"/>
    <x v="9"/>
    <x v="2"/>
    <x v="1"/>
    <x v="10"/>
    <x v="0"/>
    <x v="0"/>
    <x v="6"/>
    <x v="0"/>
  </r>
  <r>
    <s v="June 2012"/>
    <n v="66"/>
    <x v="2"/>
    <x v="20"/>
    <x v="0"/>
    <x v="0"/>
    <x v="1"/>
    <x v="0"/>
    <x v="0"/>
    <x v="0"/>
    <x v="0"/>
    <x v="0"/>
    <x v="3"/>
    <x v="0"/>
    <x v="9"/>
    <x v="0"/>
    <x v="0"/>
    <x v="0"/>
    <x v="0"/>
    <x v="0"/>
    <x v="6"/>
    <x v="0"/>
  </r>
  <r>
    <s v="June 2012"/>
    <n v="66"/>
    <x v="2"/>
    <x v="21"/>
    <x v="0"/>
    <x v="0"/>
    <x v="4"/>
    <x v="0"/>
    <x v="0"/>
    <x v="0"/>
    <x v="0"/>
    <x v="0"/>
    <x v="3"/>
    <x v="0"/>
    <x v="9"/>
    <x v="16"/>
    <x v="0"/>
    <x v="10"/>
    <x v="0"/>
    <x v="0"/>
    <x v="6"/>
    <x v="0"/>
  </r>
  <r>
    <s v="June 2012"/>
    <n v="66"/>
    <x v="2"/>
    <x v="22"/>
    <x v="0"/>
    <x v="0"/>
    <x v="1"/>
    <x v="0"/>
    <x v="0"/>
    <x v="0"/>
    <x v="0"/>
    <x v="0"/>
    <x v="3"/>
    <x v="0"/>
    <x v="9"/>
    <x v="0"/>
    <x v="0"/>
    <x v="2"/>
    <x v="0"/>
    <x v="0"/>
    <x v="6"/>
    <x v="0"/>
  </r>
  <r>
    <s v="June 2012"/>
    <n v="66"/>
    <x v="3"/>
    <x v="0"/>
    <x v="0"/>
    <x v="0"/>
    <x v="0"/>
    <x v="0"/>
    <x v="0"/>
    <x v="0"/>
    <x v="0"/>
    <x v="1"/>
    <x v="4"/>
    <x v="3"/>
    <x v="7"/>
    <x v="7"/>
    <x v="22"/>
    <x v="4"/>
    <x v="0"/>
    <x v="0"/>
    <x v="0"/>
    <x v="0"/>
  </r>
  <r>
    <s v="June 2012"/>
    <n v="66"/>
    <x v="3"/>
    <x v="1"/>
    <x v="0"/>
    <x v="0"/>
    <x v="1"/>
    <x v="0"/>
    <x v="0"/>
    <x v="0"/>
    <x v="0"/>
    <x v="1"/>
    <x v="4"/>
    <x v="3"/>
    <x v="7"/>
    <x v="10"/>
    <x v="13"/>
    <x v="4"/>
    <x v="0"/>
    <x v="0"/>
    <x v="0"/>
    <x v="0"/>
  </r>
  <r>
    <s v="June 2012"/>
    <n v="66"/>
    <x v="3"/>
    <x v="2"/>
    <x v="0"/>
    <x v="0"/>
    <x v="2"/>
    <x v="0"/>
    <x v="0"/>
    <x v="0"/>
    <x v="0"/>
    <x v="1"/>
    <x v="4"/>
    <x v="3"/>
    <x v="7"/>
    <x v="9"/>
    <x v="14"/>
    <x v="4"/>
    <x v="0"/>
    <x v="0"/>
    <x v="0"/>
    <x v="0"/>
  </r>
  <r>
    <s v="June 2012"/>
    <n v="66"/>
    <x v="3"/>
    <x v="3"/>
    <x v="0"/>
    <x v="0"/>
    <x v="4"/>
    <x v="0"/>
    <x v="0"/>
    <x v="0"/>
    <x v="0"/>
    <x v="1"/>
    <x v="4"/>
    <x v="3"/>
    <x v="7"/>
    <x v="8"/>
    <x v="5"/>
    <x v="4"/>
    <x v="0"/>
    <x v="0"/>
    <x v="0"/>
    <x v="0"/>
  </r>
  <r>
    <s v="June 2012"/>
    <n v="66"/>
    <x v="3"/>
    <x v="4"/>
    <x v="0"/>
    <x v="0"/>
    <x v="4"/>
    <x v="0"/>
    <x v="0"/>
    <x v="0"/>
    <x v="0"/>
    <x v="1"/>
    <x v="4"/>
    <x v="3"/>
    <x v="7"/>
    <x v="4"/>
    <x v="2"/>
    <x v="4"/>
    <x v="1"/>
    <x v="0"/>
    <x v="0"/>
    <x v="0"/>
  </r>
  <r>
    <s v="June 2012"/>
    <n v="66"/>
    <x v="3"/>
    <x v="5"/>
    <x v="0"/>
    <x v="0"/>
    <x v="1"/>
    <x v="0"/>
    <x v="0"/>
    <x v="0"/>
    <x v="0"/>
    <x v="1"/>
    <x v="4"/>
    <x v="3"/>
    <x v="7"/>
    <x v="8"/>
    <x v="5"/>
    <x v="4"/>
    <x v="0"/>
    <x v="0"/>
    <x v="0"/>
    <x v="0"/>
  </r>
  <r>
    <s v="June 2012"/>
    <n v="66"/>
    <x v="3"/>
    <x v="6"/>
    <x v="0"/>
    <x v="0"/>
    <x v="4"/>
    <x v="0"/>
    <x v="0"/>
    <x v="0"/>
    <x v="0"/>
    <x v="1"/>
    <x v="4"/>
    <x v="3"/>
    <x v="7"/>
    <x v="9"/>
    <x v="14"/>
    <x v="4"/>
    <x v="1"/>
    <x v="0"/>
    <x v="0"/>
    <x v="0"/>
  </r>
  <r>
    <s v="June 2012"/>
    <n v="66"/>
    <x v="3"/>
    <x v="7"/>
    <x v="0"/>
    <x v="0"/>
    <x v="3"/>
    <x v="0"/>
    <x v="0"/>
    <x v="0"/>
    <x v="0"/>
    <x v="1"/>
    <x v="4"/>
    <x v="3"/>
    <x v="7"/>
    <x v="8"/>
    <x v="5"/>
    <x v="4"/>
    <x v="0"/>
    <x v="0"/>
    <x v="0"/>
    <x v="0"/>
  </r>
  <r>
    <s v="June 2012"/>
    <n v="66"/>
    <x v="3"/>
    <x v="8"/>
    <x v="0"/>
    <x v="0"/>
    <x v="0"/>
    <x v="0"/>
    <x v="0"/>
    <x v="0"/>
    <x v="0"/>
    <x v="1"/>
    <x v="4"/>
    <x v="3"/>
    <x v="7"/>
    <x v="4"/>
    <x v="2"/>
    <x v="4"/>
    <x v="3"/>
    <x v="0"/>
    <x v="0"/>
    <x v="0"/>
  </r>
  <r>
    <s v="June 2012"/>
    <n v="66"/>
    <x v="3"/>
    <x v="9"/>
    <x v="0"/>
    <x v="0"/>
    <x v="0"/>
    <x v="0"/>
    <x v="0"/>
    <x v="0"/>
    <x v="0"/>
    <x v="1"/>
    <x v="4"/>
    <x v="3"/>
    <x v="7"/>
    <x v="11"/>
    <x v="22"/>
    <x v="4"/>
    <x v="0"/>
    <x v="0"/>
    <x v="0"/>
    <x v="0"/>
  </r>
  <r>
    <s v="June 2012"/>
    <n v="66"/>
    <x v="3"/>
    <x v="10"/>
    <x v="0"/>
    <x v="0"/>
    <x v="4"/>
    <x v="0"/>
    <x v="0"/>
    <x v="0"/>
    <x v="0"/>
    <x v="1"/>
    <x v="4"/>
    <x v="3"/>
    <x v="7"/>
    <x v="10"/>
    <x v="13"/>
    <x v="4"/>
    <x v="0"/>
    <x v="0"/>
    <x v="0"/>
    <x v="0"/>
  </r>
  <r>
    <s v="June 2012"/>
    <n v="66"/>
    <x v="3"/>
    <x v="11"/>
    <x v="0"/>
    <x v="0"/>
    <x v="0"/>
    <x v="0"/>
    <x v="0"/>
    <x v="0"/>
    <x v="0"/>
    <x v="1"/>
    <x v="4"/>
    <x v="3"/>
    <x v="7"/>
    <x v="8"/>
    <x v="11"/>
    <x v="4"/>
    <x v="3"/>
    <x v="0"/>
    <x v="0"/>
    <x v="0"/>
  </r>
  <r>
    <s v="June 2012"/>
    <n v="66"/>
    <x v="3"/>
    <x v="12"/>
    <x v="0"/>
    <x v="0"/>
    <x v="3"/>
    <x v="0"/>
    <x v="0"/>
    <x v="0"/>
    <x v="0"/>
    <x v="1"/>
    <x v="4"/>
    <x v="3"/>
    <x v="7"/>
    <x v="5"/>
    <x v="9"/>
    <x v="4"/>
    <x v="0"/>
    <x v="0"/>
    <x v="0"/>
    <x v="0"/>
  </r>
  <r>
    <s v="June 2012"/>
    <n v="66"/>
    <x v="3"/>
    <x v="13"/>
    <x v="0"/>
    <x v="0"/>
    <x v="2"/>
    <x v="0"/>
    <x v="0"/>
    <x v="0"/>
    <x v="0"/>
    <x v="1"/>
    <x v="4"/>
    <x v="3"/>
    <x v="7"/>
    <x v="10"/>
    <x v="7"/>
    <x v="4"/>
    <x v="1"/>
    <x v="0"/>
    <x v="0"/>
    <x v="0"/>
  </r>
  <r>
    <s v="June 2012"/>
    <n v="66"/>
    <x v="3"/>
    <x v="14"/>
    <x v="0"/>
    <x v="0"/>
    <x v="4"/>
    <x v="0"/>
    <x v="0"/>
    <x v="0"/>
    <x v="0"/>
    <x v="1"/>
    <x v="4"/>
    <x v="3"/>
    <x v="7"/>
    <x v="11"/>
    <x v="22"/>
    <x v="4"/>
    <x v="0"/>
    <x v="0"/>
    <x v="0"/>
    <x v="0"/>
  </r>
  <r>
    <s v="June 2012"/>
    <n v="66"/>
    <x v="3"/>
    <x v="15"/>
    <x v="0"/>
    <x v="0"/>
    <x v="1"/>
    <x v="0"/>
    <x v="0"/>
    <x v="0"/>
    <x v="0"/>
    <x v="1"/>
    <x v="4"/>
    <x v="3"/>
    <x v="7"/>
    <x v="8"/>
    <x v="11"/>
    <x v="4"/>
    <x v="0"/>
    <x v="0"/>
    <x v="0"/>
    <x v="0"/>
  </r>
  <r>
    <s v="June 2012"/>
    <n v="66"/>
    <x v="3"/>
    <x v="16"/>
    <x v="0"/>
    <x v="0"/>
    <x v="2"/>
    <x v="0"/>
    <x v="0"/>
    <x v="0"/>
    <x v="0"/>
    <x v="1"/>
    <x v="4"/>
    <x v="3"/>
    <x v="7"/>
    <x v="9"/>
    <x v="6"/>
    <x v="4"/>
    <x v="0"/>
    <x v="0"/>
    <x v="0"/>
    <x v="0"/>
  </r>
  <r>
    <s v="June 2012"/>
    <n v="66"/>
    <x v="3"/>
    <x v="17"/>
    <x v="0"/>
    <x v="0"/>
    <x v="2"/>
    <x v="0"/>
    <x v="0"/>
    <x v="0"/>
    <x v="0"/>
    <x v="1"/>
    <x v="4"/>
    <x v="3"/>
    <x v="7"/>
    <x v="11"/>
    <x v="22"/>
    <x v="4"/>
    <x v="0"/>
    <x v="0"/>
    <x v="0"/>
    <x v="0"/>
  </r>
  <r>
    <s v="June 2012"/>
    <n v="66"/>
    <x v="3"/>
    <x v="18"/>
    <x v="0"/>
    <x v="0"/>
    <x v="3"/>
    <x v="0"/>
    <x v="0"/>
    <x v="0"/>
    <x v="0"/>
    <x v="1"/>
    <x v="4"/>
    <x v="3"/>
    <x v="7"/>
    <x v="4"/>
    <x v="10"/>
    <x v="4"/>
    <x v="0"/>
    <x v="0"/>
    <x v="0"/>
    <x v="0"/>
  </r>
  <r>
    <s v="June 2012"/>
    <n v="66"/>
    <x v="3"/>
    <x v="19"/>
    <x v="0"/>
    <x v="0"/>
    <x v="3"/>
    <x v="0"/>
    <x v="0"/>
    <x v="0"/>
    <x v="0"/>
    <x v="1"/>
    <x v="4"/>
    <x v="3"/>
    <x v="7"/>
    <x v="9"/>
    <x v="6"/>
    <x v="4"/>
    <x v="1"/>
    <x v="0"/>
    <x v="0"/>
    <x v="0"/>
  </r>
  <r>
    <s v="June 2012"/>
    <n v="66"/>
    <x v="3"/>
    <x v="20"/>
    <x v="0"/>
    <x v="0"/>
    <x v="3"/>
    <x v="0"/>
    <x v="0"/>
    <x v="0"/>
    <x v="0"/>
    <x v="1"/>
    <x v="4"/>
    <x v="3"/>
    <x v="7"/>
    <x v="6"/>
    <x v="22"/>
    <x v="4"/>
    <x v="1"/>
    <x v="0"/>
    <x v="0"/>
    <x v="0"/>
  </r>
  <r>
    <s v="June 2012"/>
    <n v="66"/>
    <x v="3"/>
    <x v="21"/>
    <x v="0"/>
    <x v="0"/>
    <x v="1"/>
    <x v="0"/>
    <x v="0"/>
    <x v="0"/>
    <x v="0"/>
    <x v="1"/>
    <x v="4"/>
    <x v="3"/>
    <x v="7"/>
    <x v="7"/>
    <x v="22"/>
    <x v="4"/>
    <x v="0"/>
    <x v="0"/>
    <x v="0"/>
    <x v="0"/>
  </r>
  <r>
    <s v="June 2012"/>
    <n v="66"/>
    <x v="3"/>
    <x v="22"/>
    <x v="0"/>
    <x v="0"/>
    <x v="4"/>
    <x v="0"/>
    <x v="0"/>
    <x v="0"/>
    <x v="0"/>
    <x v="1"/>
    <x v="4"/>
    <x v="3"/>
    <x v="7"/>
    <x v="4"/>
    <x v="10"/>
    <x v="4"/>
    <x v="0"/>
    <x v="0"/>
    <x v="0"/>
    <x v="0"/>
  </r>
  <r>
    <s v="June 2012"/>
    <n v="66"/>
    <x v="3"/>
    <x v="23"/>
    <x v="0"/>
    <x v="0"/>
    <x v="3"/>
    <x v="0"/>
    <x v="0"/>
    <x v="0"/>
    <x v="0"/>
    <x v="1"/>
    <x v="4"/>
    <x v="3"/>
    <x v="7"/>
    <x v="5"/>
    <x v="3"/>
    <x v="4"/>
    <x v="0"/>
    <x v="0"/>
    <x v="0"/>
    <x v="0"/>
  </r>
  <r>
    <s v="June 2012"/>
    <n v="66"/>
    <x v="3"/>
    <x v="24"/>
    <x v="0"/>
    <x v="0"/>
    <x v="2"/>
    <x v="0"/>
    <x v="0"/>
    <x v="0"/>
    <x v="0"/>
    <x v="1"/>
    <x v="4"/>
    <x v="3"/>
    <x v="7"/>
    <x v="7"/>
    <x v="22"/>
    <x v="4"/>
    <x v="3"/>
    <x v="0"/>
    <x v="0"/>
    <x v="0"/>
  </r>
  <r>
    <s v="June 2012"/>
    <n v="66"/>
    <x v="3"/>
    <x v="25"/>
    <x v="0"/>
    <x v="0"/>
    <x v="4"/>
    <x v="0"/>
    <x v="0"/>
    <x v="0"/>
    <x v="0"/>
    <x v="1"/>
    <x v="4"/>
    <x v="3"/>
    <x v="7"/>
    <x v="4"/>
    <x v="2"/>
    <x v="4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October 2012"/>
    <n v="67"/>
    <x v="0"/>
    <x v="0"/>
    <x v="0"/>
    <x v="0"/>
    <x v="4"/>
    <x v="0"/>
    <x v="0"/>
    <x v="0"/>
    <x v="0"/>
    <x v="2"/>
    <x v="0"/>
    <x v="3"/>
    <x v="3"/>
    <x v="12"/>
    <x v="15"/>
    <x v="6"/>
    <x v="0"/>
    <x v="0"/>
    <x v="0"/>
    <x v="0"/>
  </r>
  <r>
    <s v="October 2012"/>
    <n v="67"/>
    <x v="0"/>
    <x v="1"/>
    <x v="0"/>
    <x v="0"/>
    <x v="0"/>
    <x v="0"/>
    <x v="0"/>
    <x v="0"/>
    <x v="0"/>
    <x v="2"/>
    <x v="0"/>
    <x v="3"/>
    <x v="3"/>
    <x v="13"/>
    <x v="21"/>
    <x v="6"/>
    <x v="0"/>
    <x v="0"/>
    <x v="0"/>
    <x v="0"/>
  </r>
  <r>
    <s v="October 2012"/>
    <n v="67"/>
    <x v="0"/>
    <x v="2"/>
    <x v="0"/>
    <x v="0"/>
    <x v="0"/>
    <x v="0"/>
    <x v="0"/>
    <x v="0"/>
    <x v="0"/>
    <x v="2"/>
    <x v="0"/>
    <x v="3"/>
    <x v="3"/>
    <x v="13"/>
    <x v="19"/>
    <x v="6"/>
    <x v="0"/>
    <x v="0"/>
    <x v="0"/>
    <x v="0"/>
  </r>
  <r>
    <s v="October 2012"/>
    <n v="67"/>
    <x v="0"/>
    <x v="3"/>
    <x v="0"/>
    <x v="0"/>
    <x v="1"/>
    <x v="0"/>
    <x v="0"/>
    <x v="0"/>
    <x v="0"/>
    <x v="2"/>
    <x v="0"/>
    <x v="3"/>
    <x v="3"/>
    <x v="12"/>
    <x v="18"/>
    <x v="6"/>
    <x v="0"/>
    <x v="0"/>
    <x v="0"/>
    <x v="0"/>
  </r>
  <r>
    <s v="October 2012"/>
    <n v="67"/>
    <x v="0"/>
    <x v="4"/>
    <x v="0"/>
    <x v="0"/>
    <x v="2"/>
    <x v="0"/>
    <x v="0"/>
    <x v="0"/>
    <x v="0"/>
    <x v="2"/>
    <x v="0"/>
    <x v="3"/>
    <x v="3"/>
    <x v="12"/>
    <x v="15"/>
    <x v="6"/>
    <x v="0"/>
    <x v="0"/>
    <x v="0"/>
    <x v="0"/>
  </r>
  <r>
    <s v="October 2012"/>
    <n v="67"/>
    <x v="0"/>
    <x v="5"/>
    <x v="0"/>
    <x v="0"/>
    <x v="3"/>
    <x v="0"/>
    <x v="0"/>
    <x v="0"/>
    <x v="0"/>
    <x v="2"/>
    <x v="0"/>
    <x v="3"/>
    <x v="3"/>
    <x v="14"/>
    <x v="17"/>
    <x v="6"/>
    <x v="0"/>
    <x v="0"/>
    <x v="0"/>
    <x v="0"/>
  </r>
  <r>
    <s v="October 2012"/>
    <n v="67"/>
    <x v="0"/>
    <x v="6"/>
    <x v="0"/>
    <x v="0"/>
    <x v="3"/>
    <x v="0"/>
    <x v="0"/>
    <x v="0"/>
    <x v="0"/>
    <x v="2"/>
    <x v="0"/>
    <x v="3"/>
    <x v="3"/>
    <x v="13"/>
    <x v="19"/>
    <x v="6"/>
    <x v="0"/>
    <x v="0"/>
    <x v="0"/>
    <x v="0"/>
  </r>
  <r>
    <s v="October 2012"/>
    <n v="67"/>
    <x v="0"/>
    <x v="7"/>
    <x v="0"/>
    <x v="0"/>
    <x v="2"/>
    <x v="0"/>
    <x v="0"/>
    <x v="0"/>
    <x v="0"/>
    <x v="2"/>
    <x v="1"/>
    <x v="3"/>
    <x v="6"/>
    <x v="14"/>
    <x v="17"/>
    <x v="6"/>
    <x v="0"/>
    <x v="0"/>
    <x v="0"/>
    <x v="0"/>
  </r>
  <r>
    <s v="October 2012"/>
    <n v="67"/>
    <x v="0"/>
    <x v="8"/>
    <x v="0"/>
    <x v="0"/>
    <x v="1"/>
    <x v="0"/>
    <x v="0"/>
    <x v="0"/>
    <x v="0"/>
    <x v="2"/>
    <x v="1"/>
    <x v="3"/>
    <x v="6"/>
    <x v="13"/>
    <x v="24"/>
    <x v="6"/>
    <x v="0"/>
    <x v="0"/>
    <x v="0"/>
    <x v="0"/>
  </r>
  <r>
    <s v="October 2012"/>
    <n v="67"/>
    <x v="0"/>
    <x v="9"/>
    <x v="0"/>
    <x v="0"/>
    <x v="1"/>
    <x v="0"/>
    <x v="0"/>
    <x v="0"/>
    <x v="0"/>
    <x v="2"/>
    <x v="1"/>
    <x v="3"/>
    <x v="6"/>
    <x v="13"/>
    <x v="21"/>
    <x v="6"/>
    <x v="0"/>
    <x v="0"/>
    <x v="0"/>
    <x v="0"/>
  </r>
  <r>
    <s v="October 2012"/>
    <n v="67"/>
    <x v="0"/>
    <x v="10"/>
    <x v="0"/>
    <x v="0"/>
    <x v="3"/>
    <x v="0"/>
    <x v="0"/>
    <x v="0"/>
    <x v="0"/>
    <x v="2"/>
    <x v="1"/>
    <x v="3"/>
    <x v="6"/>
    <x v="12"/>
    <x v="16"/>
    <x v="6"/>
    <x v="0"/>
    <x v="0"/>
    <x v="0"/>
    <x v="0"/>
  </r>
  <r>
    <s v="October 2012"/>
    <n v="67"/>
    <x v="0"/>
    <x v="11"/>
    <x v="0"/>
    <x v="0"/>
    <x v="2"/>
    <x v="0"/>
    <x v="0"/>
    <x v="0"/>
    <x v="0"/>
    <x v="2"/>
    <x v="1"/>
    <x v="3"/>
    <x v="6"/>
    <x v="13"/>
    <x v="21"/>
    <x v="6"/>
    <x v="0"/>
    <x v="0"/>
    <x v="0"/>
    <x v="0"/>
  </r>
  <r>
    <s v="October 2012"/>
    <n v="67"/>
    <x v="0"/>
    <x v="12"/>
    <x v="0"/>
    <x v="0"/>
    <x v="0"/>
    <x v="0"/>
    <x v="0"/>
    <x v="0"/>
    <x v="0"/>
    <x v="2"/>
    <x v="1"/>
    <x v="3"/>
    <x v="6"/>
    <x v="12"/>
    <x v="16"/>
    <x v="6"/>
    <x v="0"/>
    <x v="0"/>
    <x v="0"/>
    <x v="0"/>
  </r>
  <r>
    <s v="October 2012"/>
    <n v="67"/>
    <x v="0"/>
    <x v="13"/>
    <x v="0"/>
    <x v="0"/>
    <x v="4"/>
    <x v="0"/>
    <x v="0"/>
    <x v="0"/>
    <x v="0"/>
    <x v="2"/>
    <x v="1"/>
    <x v="3"/>
    <x v="6"/>
    <x v="13"/>
    <x v="21"/>
    <x v="6"/>
    <x v="0"/>
    <x v="0"/>
    <x v="0"/>
    <x v="0"/>
  </r>
  <r>
    <s v="October 2012"/>
    <n v="67"/>
    <x v="0"/>
    <x v="14"/>
    <x v="0"/>
    <x v="0"/>
    <x v="3"/>
    <x v="0"/>
    <x v="0"/>
    <x v="0"/>
    <x v="0"/>
    <x v="2"/>
    <x v="2"/>
    <x v="3"/>
    <x v="4"/>
    <x v="12"/>
    <x v="15"/>
    <x v="7"/>
    <x v="0"/>
    <x v="0"/>
    <x v="0"/>
    <x v="0"/>
  </r>
  <r>
    <s v="October 2012"/>
    <n v="67"/>
    <x v="0"/>
    <x v="15"/>
    <x v="0"/>
    <x v="0"/>
    <x v="2"/>
    <x v="0"/>
    <x v="0"/>
    <x v="0"/>
    <x v="0"/>
    <x v="2"/>
    <x v="2"/>
    <x v="3"/>
    <x v="4"/>
    <x v="14"/>
    <x v="17"/>
    <x v="7"/>
    <x v="0"/>
    <x v="0"/>
    <x v="0"/>
    <x v="0"/>
  </r>
  <r>
    <s v="October 2012"/>
    <n v="67"/>
    <x v="0"/>
    <x v="16"/>
    <x v="0"/>
    <x v="0"/>
    <x v="2"/>
    <x v="0"/>
    <x v="0"/>
    <x v="0"/>
    <x v="0"/>
    <x v="2"/>
    <x v="2"/>
    <x v="3"/>
    <x v="4"/>
    <x v="12"/>
    <x v="24"/>
    <x v="7"/>
    <x v="0"/>
    <x v="0"/>
    <x v="0"/>
    <x v="0"/>
  </r>
  <r>
    <s v="October 2012"/>
    <n v="67"/>
    <x v="0"/>
    <x v="17"/>
    <x v="0"/>
    <x v="0"/>
    <x v="4"/>
    <x v="0"/>
    <x v="0"/>
    <x v="0"/>
    <x v="0"/>
    <x v="2"/>
    <x v="2"/>
    <x v="3"/>
    <x v="4"/>
    <x v="12"/>
    <x v="16"/>
    <x v="7"/>
    <x v="0"/>
    <x v="0"/>
    <x v="0"/>
    <x v="0"/>
  </r>
  <r>
    <s v="October 2012"/>
    <n v="67"/>
    <x v="0"/>
    <x v="18"/>
    <x v="0"/>
    <x v="0"/>
    <x v="3"/>
    <x v="0"/>
    <x v="0"/>
    <x v="0"/>
    <x v="0"/>
    <x v="2"/>
    <x v="2"/>
    <x v="3"/>
    <x v="4"/>
    <x v="12"/>
    <x v="20"/>
    <x v="7"/>
    <x v="0"/>
    <x v="0"/>
    <x v="0"/>
    <x v="0"/>
  </r>
  <r>
    <s v="October 2012"/>
    <n v="67"/>
    <x v="0"/>
    <x v="19"/>
    <x v="0"/>
    <x v="0"/>
    <x v="0"/>
    <x v="0"/>
    <x v="0"/>
    <x v="0"/>
    <x v="0"/>
    <x v="2"/>
    <x v="3"/>
    <x v="3"/>
    <x v="5"/>
    <x v="12"/>
    <x v="15"/>
    <x v="6"/>
    <x v="0"/>
    <x v="0"/>
    <x v="0"/>
    <x v="0"/>
  </r>
  <r>
    <s v="October 2012"/>
    <n v="67"/>
    <x v="0"/>
    <x v="20"/>
    <x v="0"/>
    <x v="0"/>
    <x v="2"/>
    <x v="0"/>
    <x v="0"/>
    <x v="0"/>
    <x v="0"/>
    <x v="2"/>
    <x v="3"/>
    <x v="3"/>
    <x v="5"/>
    <x v="14"/>
    <x v="17"/>
    <x v="6"/>
    <x v="0"/>
    <x v="0"/>
    <x v="0"/>
    <x v="0"/>
  </r>
  <r>
    <s v="October 2012"/>
    <n v="67"/>
    <x v="0"/>
    <x v="21"/>
    <x v="0"/>
    <x v="0"/>
    <x v="4"/>
    <x v="0"/>
    <x v="0"/>
    <x v="0"/>
    <x v="0"/>
    <x v="2"/>
    <x v="3"/>
    <x v="3"/>
    <x v="5"/>
    <x v="13"/>
    <x v="21"/>
    <x v="6"/>
    <x v="0"/>
    <x v="0"/>
    <x v="0"/>
    <x v="0"/>
  </r>
  <r>
    <s v="October 2012"/>
    <n v="67"/>
    <x v="0"/>
    <x v="22"/>
    <x v="0"/>
    <x v="0"/>
    <x v="4"/>
    <x v="0"/>
    <x v="0"/>
    <x v="0"/>
    <x v="0"/>
    <x v="2"/>
    <x v="3"/>
    <x v="3"/>
    <x v="5"/>
    <x v="12"/>
    <x v="20"/>
    <x v="6"/>
    <x v="0"/>
    <x v="0"/>
    <x v="0"/>
    <x v="0"/>
  </r>
  <r>
    <s v="October 2012"/>
    <n v="67"/>
    <x v="0"/>
    <x v="23"/>
    <x v="0"/>
    <x v="0"/>
    <x v="0"/>
    <x v="0"/>
    <x v="0"/>
    <x v="0"/>
    <x v="0"/>
    <x v="2"/>
    <x v="3"/>
    <x v="3"/>
    <x v="5"/>
    <x v="14"/>
    <x v="17"/>
    <x v="6"/>
    <x v="0"/>
    <x v="0"/>
    <x v="0"/>
    <x v="0"/>
  </r>
  <r>
    <s v="October 2012"/>
    <n v="67"/>
    <x v="0"/>
    <x v="24"/>
    <x v="0"/>
    <x v="0"/>
    <x v="3"/>
    <x v="0"/>
    <x v="0"/>
    <x v="0"/>
    <x v="0"/>
    <x v="2"/>
    <x v="3"/>
    <x v="3"/>
    <x v="5"/>
    <x v="13"/>
    <x v="20"/>
    <x v="6"/>
    <x v="0"/>
    <x v="0"/>
    <x v="0"/>
    <x v="0"/>
  </r>
  <r>
    <s v="October 2012"/>
    <n v="67"/>
    <x v="0"/>
    <x v="25"/>
    <x v="0"/>
    <x v="0"/>
    <x v="1"/>
    <x v="0"/>
    <x v="0"/>
    <x v="0"/>
    <x v="0"/>
    <x v="2"/>
    <x v="3"/>
    <x v="3"/>
    <x v="5"/>
    <x v="12"/>
    <x v="16"/>
    <x v="6"/>
    <x v="0"/>
    <x v="0"/>
    <x v="0"/>
    <x v="0"/>
  </r>
  <r>
    <s v="October 2012"/>
    <n v="67"/>
    <x v="0"/>
    <x v="26"/>
    <x v="0"/>
    <x v="0"/>
    <x v="2"/>
    <x v="0"/>
    <x v="0"/>
    <x v="0"/>
    <x v="0"/>
    <x v="2"/>
    <x v="3"/>
    <x v="3"/>
    <x v="5"/>
    <x v="12"/>
    <x v="23"/>
    <x v="6"/>
    <x v="0"/>
    <x v="0"/>
    <x v="0"/>
    <x v="0"/>
  </r>
  <r>
    <s v="October 2012"/>
    <n v="67"/>
    <x v="1"/>
    <x v="0"/>
    <x v="0"/>
    <x v="0"/>
    <x v="0"/>
    <x v="0"/>
    <x v="0"/>
    <x v="0"/>
    <x v="0"/>
    <x v="1"/>
    <x v="4"/>
    <x v="3"/>
    <x v="7"/>
    <x v="8"/>
    <x v="5"/>
    <x v="4"/>
    <x v="0"/>
    <x v="0"/>
    <x v="0"/>
    <x v="0"/>
  </r>
  <r>
    <s v="October 2012"/>
    <n v="67"/>
    <x v="1"/>
    <x v="1"/>
    <x v="0"/>
    <x v="0"/>
    <x v="0"/>
    <x v="0"/>
    <x v="0"/>
    <x v="0"/>
    <x v="0"/>
    <x v="1"/>
    <x v="4"/>
    <x v="3"/>
    <x v="7"/>
    <x v="11"/>
    <x v="22"/>
    <x v="4"/>
    <x v="3"/>
    <x v="0"/>
    <x v="0"/>
    <x v="0"/>
  </r>
  <r>
    <s v="October 2012"/>
    <n v="67"/>
    <x v="1"/>
    <x v="2"/>
    <x v="0"/>
    <x v="0"/>
    <x v="4"/>
    <x v="0"/>
    <x v="0"/>
    <x v="0"/>
    <x v="0"/>
    <x v="1"/>
    <x v="4"/>
    <x v="3"/>
    <x v="7"/>
    <x v="8"/>
    <x v="11"/>
    <x v="4"/>
    <x v="0"/>
    <x v="0"/>
    <x v="0"/>
    <x v="0"/>
  </r>
  <r>
    <s v="October 2012"/>
    <n v="67"/>
    <x v="1"/>
    <x v="3"/>
    <x v="0"/>
    <x v="0"/>
    <x v="4"/>
    <x v="0"/>
    <x v="0"/>
    <x v="0"/>
    <x v="0"/>
    <x v="1"/>
    <x v="4"/>
    <x v="3"/>
    <x v="7"/>
    <x v="11"/>
    <x v="22"/>
    <x v="5"/>
    <x v="0"/>
    <x v="0"/>
    <x v="0"/>
    <x v="0"/>
  </r>
  <r>
    <s v="October 2012"/>
    <n v="67"/>
    <x v="1"/>
    <x v="4"/>
    <x v="0"/>
    <x v="0"/>
    <x v="2"/>
    <x v="0"/>
    <x v="0"/>
    <x v="0"/>
    <x v="0"/>
    <x v="1"/>
    <x v="4"/>
    <x v="3"/>
    <x v="7"/>
    <x v="6"/>
    <x v="22"/>
    <x v="4"/>
    <x v="3"/>
    <x v="0"/>
    <x v="0"/>
    <x v="0"/>
  </r>
  <r>
    <s v="October 2012"/>
    <n v="67"/>
    <x v="1"/>
    <x v="5"/>
    <x v="0"/>
    <x v="0"/>
    <x v="0"/>
    <x v="0"/>
    <x v="0"/>
    <x v="0"/>
    <x v="0"/>
    <x v="1"/>
    <x v="4"/>
    <x v="3"/>
    <x v="7"/>
    <x v="9"/>
    <x v="14"/>
    <x v="4"/>
    <x v="3"/>
    <x v="0"/>
    <x v="0"/>
    <x v="0"/>
  </r>
  <r>
    <s v="October 2012"/>
    <n v="67"/>
    <x v="1"/>
    <x v="6"/>
    <x v="0"/>
    <x v="0"/>
    <x v="2"/>
    <x v="0"/>
    <x v="0"/>
    <x v="0"/>
    <x v="0"/>
    <x v="1"/>
    <x v="4"/>
    <x v="3"/>
    <x v="7"/>
    <x v="6"/>
    <x v="22"/>
    <x v="4"/>
    <x v="3"/>
    <x v="0"/>
    <x v="0"/>
    <x v="0"/>
  </r>
  <r>
    <s v="October 2012"/>
    <n v="67"/>
    <x v="1"/>
    <x v="7"/>
    <x v="0"/>
    <x v="0"/>
    <x v="2"/>
    <x v="0"/>
    <x v="0"/>
    <x v="0"/>
    <x v="0"/>
    <x v="1"/>
    <x v="4"/>
    <x v="3"/>
    <x v="7"/>
    <x v="10"/>
    <x v="13"/>
    <x v="4"/>
    <x v="0"/>
    <x v="0"/>
    <x v="0"/>
    <x v="0"/>
  </r>
  <r>
    <s v="October 2012"/>
    <n v="67"/>
    <x v="1"/>
    <x v="8"/>
    <x v="0"/>
    <x v="0"/>
    <x v="4"/>
    <x v="0"/>
    <x v="0"/>
    <x v="0"/>
    <x v="0"/>
    <x v="1"/>
    <x v="4"/>
    <x v="3"/>
    <x v="7"/>
    <x v="7"/>
    <x v="22"/>
    <x v="4"/>
    <x v="1"/>
    <x v="0"/>
    <x v="0"/>
    <x v="0"/>
  </r>
  <r>
    <s v="October 2012"/>
    <n v="67"/>
    <x v="1"/>
    <x v="9"/>
    <x v="0"/>
    <x v="0"/>
    <x v="3"/>
    <x v="0"/>
    <x v="0"/>
    <x v="0"/>
    <x v="0"/>
    <x v="1"/>
    <x v="4"/>
    <x v="3"/>
    <x v="7"/>
    <x v="4"/>
    <x v="10"/>
    <x v="4"/>
    <x v="0"/>
    <x v="0"/>
    <x v="0"/>
    <x v="0"/>
  </r>
  <r>
    <s v="October 2012"/>
    <n v="67"/>
    <x v="1"/>
    <x v="10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October 2012"/>
    <n v="67"/>
    <x v="1"/>
    <x v="11"/>
    <x v="0"/>
    <x v="0"/>
    <x v="3"/>
    <x v="0"/>
    <x v="0"/>
    <x v="0"/>
    <x v="0"/>
    <x v="1"/>
    <x v="4"/>
    <x v="3"/>
    <x v="7"/>
    <x v="4"/>
    <x v="12"/>
    <x v="4"/>
    <x v="3"/>
    <x v="0"/>
    <x v="0"/>
    <x v="0"/>
  </r>
  <r>
    <s v="October 2012"/>
    <n v="67"/>
    <x v="1"/>
    <x v="12"/>
    <x v="0"/>
    <x v="0"/>
    <x v="2"/>
    <x v="0"/>
    <x v="0"/>
    <x v="0"/>
    <x v="0"/>
    <x v="1"/>
    <x v="4"/>
    <x v="3"/>
    <x v="7"/>
    <x v="7"/>
    <x v="22"/>
    <x v="4"/>
    <x v="0"/>
    <x v="0"/>
    <x v="0"/>
    <x v="0"/>
  </r>
  <r>
    <s v="October 2012"/>
    <n v="67"/>
    <x v="1"/>
    <x v="13"/>
    <x v="0"/>
    <x v="0"/>
    <x v="0"/>
    <x v="0"/>
    <x v="0"/>
    <x v="0"/>
    <x v="0"/>
    <x v="1"/>
    <x v="4"/>
    <x v="3"/>
    <x v="7"/>
    <x v="9"/>
    <x v="14"/>
    <x v="4"/>
    <x v="1"/>
    <x v="0"/>
    <x v="0"/>
    <x v="0"/>
  </r>
  <r>
    <s v="October 2012"/>
    <n v="67"/>
    <x v="1"/>
    <x v="14"/>
    <x v="0"/>
    <x v="0"/>
    <x v="1"/>
    <x v="0"/>
    <x v="0"/>
    <x v="0"/>
    <x v="0"/>
    <x v="1"/>
    <x v="4"/>
    <x v="3"/>
    <x v="7"/>
    <x v="10"/>
    <x v="13"/>
    <x v="4"/>
    <x v="1"/>
    <x v="0"/>
    <x v="0"/>
    <x v="0"/>
  </r>
  <r>
    <s v="October 2012"/>
    <n v="67"/>
    <x v="1"/>
    <x v="15"/>
    <x v="0"/>
    <x v="0"/>
    <x v="1"/>
    <x v="0"/>
    <x v="0"/>
    <x v="0"/>
    <x v="0"/>
    <x v="1"/>
    <x v="4"/>
    <x v="3"/>
    <x v="7"/>
    <x v="4"/>
    <x v="10"/>
    <x v="4"/>
    <x v="0"/>
    <x v="0"/>
    <x v="0"/>
    <x v="0"/>
  </r>
  <r>
    <s v="October 2012"/>
    <n v="67"/>
    <x v="1"/>
    <x v="16"/>
    <x v="0"/>
    <x v="0"/>
    <x v="4"/>
    <x v="0"/>
    <x v="0"/>
    <x v="0"/>
    <x v="0"/>
    <x v="1"/>
    <x v="4"/>
    <x v="3"/>
    <x v="7"/>
    <x v="8"/>
    <x v="5"/>
    <x v="4"/>
    <x v="0"/>
    <x v="0"/>
    <x v="0"/>
    <x v="0"/>
  </r>
  <r>
    <s v="October 2012"/>
    <n v="67"/>
    <x v="1"/>
    <x v="17"/>
    <x v="0"/>
    <x v="0"/>
    <x v="3"/>
    <x v="0"/>
    <x v="0"/>
    <x v="0"/>
    <x v="0"/>
    <x v="1"/>
    <x v="4"/>
    <x v="3"/>
    <x v="7"/>
    <x v="10"/>
    <x v="13"/>
    <x v="4"/>
    <x v="1"/>
    <x v="0"/>
    <x v="0"/>
    <x v="0"/>
  </r>
  <r>
    <s v="October 2012"/>
    <n v="67"/>
    <x v="1"/>
    <x v="18"/>
    <x v="0"/>
    <x v="0"/>
    <x v="4"/>
    <x v="0"/>
    <x v="0"/>
    <x v="0"/>
    <x v="0"/>
    <x v="1"/>
    <x v="4"/>
    <x v="3"/>
    <x v="7"/>
    <x v="5"/>
    <x v="9"/>
    <x v="4"/>
    <x v="0"/>
    <x v="0"/>
    <x v="0"/>
    <x v="0"/>
  </r>
  <r>
    <s v="October 2012"/>
    <n v="67"/>
    <x v="1"/>
    <x v="19"/>
    <x v="0"/>
    <x v="0"/>
    <x v="1"/>
    <x v="0"/>
    <x v="0"/>
    <x v="0"/>
    <x v="0"/>
    <x v="1"/>
    <x v="4"/>
    <x v="3"/>
    <x v="7"/>
    <x v="4"/>
    <x v="8"/>
    <x v="4"/>
    <x v="0"/>
    <x v="0"/>
    <x v="0"/>
    <x v="0"/>
  </r>
  <r>
    <s v="October 2012"/>
    <n v="67"/>
    <x v="1"/>
    <x v="20"/>
    <x v="0"/>
    <x v="0"/>
    <x v="3"/>
    <x v="0"/>
    <x v="0"/>
    <x v="0"/>
    <x v="0"/>
    <x v="1"/>
    <x v="4"/>
    <x v="3"/>
    <x v="7"/>
    <x v="7"/>
    <x v="22"/>
    <x v="4"/>
    <x v="1"/>
    <x v="0"/>
    <x v="0"/>
    <x v="0"/>
  </r>
  <r>
    <s v="October 2012"/>
    <n v="67"/>
    <x v="1"/>
    <x v="21"/>
    <x v="0"/>
    <x v="0"/>
    <x v="4"/>
    <x v="0"/>
    <x v="0"/>
    <x v="0"/>
    <x v="0"/>
    <x v="1"/>
    <x v="4"/>
    <x v="3"/>
    <x v="7"/>
    <x v="4"/>
    <x v="8"/>
    <x v="4"/>
    <x v="0"/>
    <x v="0"/>
    <x v="0"/>
    <x v="0"/>
  </r>
  <r>
    <s v="October 2012"/>
    <n v="67"/>
    <x v="1"/>
    <x v="22"/>
    <x v="0"/>
    <x v="0"/>
    <x v="4"/>
    <x v="0"/>
    <x v="0"/>
    <x v="0"/>
    <x v="0"/>
    <x v="1"/>
    <x v="4"/>
    <x v="3"/>
    <x v="7"/>
    <x v="5"/>
    <x v="9"/>
    <x v="4"/>
    <x v="4"/>
    <x v="0"/>
    <x v="0"/>
    <x v="0"/>
  </r>
  <r>
    <s v="October 2012"/>
    <n v="67"/>
    <x v="1"/>
    <x v="23"/>
    <x v="0"/>
    <x v="0"/>
    <x v="3"/>
    <x v="0"/>
    <x v="0"/>
    <x v="0"/>
    <x v="0"/>
    <x v="1"/>
    <x v="4"/>
    <x v="3"/>
    <x v="7"/>
    <x v="6"/>
    <x v="22"/>
    <x v="4"/>
    <x v="0"/>
    <x v="0"/>
    <x v="0"/>
    <x v="0"/>
  </r>
  <r>
    <s v="October 2012"/>
    <n v="67"/>
    <x v="1"/>
    <x v="24"/>
    <x v="0"/>
    <x v="0"/>
    <x v="1"/>
    <x v="0"/>
    <x v="0"/>
    <x v="0"/>
    <x v="0"/>
    <x v="1"/>
    <x v="4"/>
    <x v="3"/>
    <x v="7"/>
    <x v="8"/>
    <x v="11"/>
    <x v="4"/>
    <x v="0"/>
    <x v="0"/>
    <x v="0"/>
    <x v="0"/>
  </r>
  <r>
    <s v="October 2012"/>
    <n v="67"/>
    <x v="2"/>
    <x v="0"/>
    <x v="0"/>
    <x v="0"/>
    <x v="1"/>
    <x v="0"/>
    <x v="0"/>
    <x v="0"/>
    <x v="0"/>
    <x v="0"/>
    <x v="0"/>
    <x v="2"/>
    <x v="13"/>
    <x v="1"/>
    <x v="1"/>
    <x v="2"/>
    <x v="0"/>
    <x v="0"/>
    <x v="0"/>
    <x v="0"/>
  </r>
  <r>
    <s v="October 2012"/>
    <n v="67"/>
    <x v="2"/>
    <x v="1"/>
    <x v="0"/>
    <x v="0"/>
    <x v="3"/>
    <x v="0"/>
    <x v="0"/>
    <x v="0"/>
    <x v="0"/>
    <x v="0"/>
    <x v="0"/>
    <x v="2"/>
    <x v="13"/>
    <x v="0"/>
    <x v="0"/>
    <x v="2"/>
    <x v="0"/>
    <x v="0"/>
    <x v="0"/>
    <x v="0"/>
  </r>
  <r>
    <s v="October 2012"/>
    <n v="67"/>
    <x v="2"/>
    <x v="2"/>
    <x v="0"/>
    <x v="0"/>
    <x v="0"/>
    <x v="0"/>
    <x v="0"/>
    <x v="0"/>
    <x v="0"/>
    <x v="0"/>
    <x v="0"/>
    <x v="2"/>
    <x v="13"/>
    <x v="0"/>
    <x v="0"/>
    <x v="0"/>
    <x v="0"/>
    <x v="0"/>
    <x v="0"/>
    <x v="0"/>
  </r>
  <r>
    <s v="October 2012"/>
    <n v="67"/>
    <x v="2"/>
    <x v="3"/>
    <x v="0"/>
    <x v="0"/>
    <x v="0"/>
    <x v="0"/>
    <x v="0"/>
    <x v="0"/>
    <x v="0"/>
    <x v="0"/>
    <x v="0"/>
    <x v="2"/>
    <x v="13"/>
    <x v="0"/>
    <x v="0"/>
    <x v="3"/>
    <x v="0"/>
    <x v="0"/>
    <x v="0"/>
    <x v="0"/>
  </r>
  <r>
    <s v="October 2012"/>
    <n v="67"/>
    <x v="2"/>
    <x v="4"/>
    <x v="0"/>
    <x v="0"/>
    <x v="1"/>
    <x v="0"/>
    <x v="0"/>
    <x v="0"/>
    <x v="0"/>
    <x v="0"/>
    <x v="0"/>
    <x v="2"/>
    <x v="13"/>
    <x v="16"/>
    <x v="0"/>
    <x v="0"/>
    <x v="0"/>
    <x v="0"/>
    <x v="0"/>
    <x v="0"/>
  </r>
  <r>
    <s v="October 2012"/>
    <n v="67"/>
    <x v="2"/>
    <x v="5"/>
    <x v="0"/>
    <x v="0"/>
    <x v="4"/>
    <x v="0"/>
    <x v="0"/>
    <x v="0"/>
    <x v="0"/>
    <x v="0"/>
    <x v="1"/>
    <x v="0"/>
    <x v="0"/>
    <x v="1"/>
    <x v="1"/>
    <x v="2"/>
    <x v="0"/>
    <x v="0"/>
    <x v="0"/>
    <x v="0"/>
  </r>
  <r>
    <s v="October 2012"/>
    <n v="67"/>
    <x v="2"/>
    <x v="6"/>
    <x v="0"/>
    <x v="0"/>
    <x v="4"/>
    <x v="0"/>
    <x v="0"/>
    <x v="0"/>
    <x v="0"/>
    <x v="0"/>
    <x v="1"/>
    <x v="0"/>
    <x v="0"/>
    <x v="0"/>
    <x v="1"/>
    <x v="2"/>
    <x v="0"/>
    <x v="0"/>
    <x v="0"/>
    <x v="0"/>
  </r>
  <r>
    <s v="October 2012"/>
    <n v="67"/>
    <x v="2"/>
    <x v="7"/>
    <x v="0"/>
    <x v="0"/>
    <x v="2"/>
    <x v="0"/>
    <x v="0"/>
    <x v="0"/>
    <x v="0"/>
    <x v="0"/>
    <x v="1"/>
    <x v="0"/>
    <x v="0"/>
    <x v="0"/>
    <x v="0"/>
    <x v="3"/>
    <x v="0"/>
    <x v="0"/>
    <x v="0"/>
    <x v="0"/>
  </r>
  <r>
    <s v="October 2012"/>
    <n v="67"/>
    <x v="2"/>
    <x v="8"/>
    <x v="0"/>
    <x v="0"/>
    <x v="0"/>
    <x v="0"/>
    <x v="0"/>
    <x v="0"/>
    <x v="0"/>
    <x v="0"/>
    <x v="1"/>
    <x v="0"/>
    <x v="0"/>
    <x v="0"/>
    <x v="0"/>
    <x v="2"/>
    <x v="0"/>
    <x v="0"/>
    <x v="0"/>
    <x v="0"/>
  </r>
  <r>
    <s v="October 2012"/>
    <n v="67"/>
    <x v="2"/>
    <x v="9"/>
    <x v="0"/>
    <x v="0"/>
    <x v="2"/>
    <x v="0"/>
    <x v="0"/>
    <x v="0"/>
    <x v="0"/>
    <x v="0"/>
    <x v="1"/>
    <x v="0"/>
    <x v="0"/>
    <x v="0"/>
    <x v="1"/>
    <x v="3"/>
    <x v="0"/>
    <x v="0"/>
    <x v="0"/>
    <x v="0"/>
  </r>
  <r>
    <s v="October 2012"/>
    <n v="67"/>
    <x v="2"/>
    <x v="10"/>
    <x v="0"/>
    <x v="0"/>
    <x v="1"/>
    <x v="0"/>
    <x v="0"/>
    <x v="0"/>
    <x v="0"/>
    <x v="0"/>
    <x v="1"/>
    <x v="0"/>
    <x v="0"/>
    <x v="0"/>
    <x v="0"/>
    <x v="0"/>
    <x v="0"/>
    <x v="0"/>
    <x v="0"/>
    <x v="0"/>
  </r>
  <r>
    <s v="October 2012"/>
    <n v="67"/>
    <x v="2"/>
    <x v="11"/>
    <x v="0"/>
    <x v="0"/>
    <x v="2"/>
    <x v="0"/>
    <x v="0"/>
    <x v="0"/>
    <x v="0"/>
    <x v="0"/>
    <x v="1"/>
    <x v="0"/>
    <x v="0"/>
    <x v="0"/>
    <x v="0"/>
    <x v="2"/>
    <x v="0"/>
    <x v="0"/>
    <x v="0"/>
    <x v="0"/>
  </r>
  <r>
    <s v="October 2012"/>
    <n v="67"/>
    <x v="2"/>
    <x v="12"/>
    <x v="0"/>
    <x v="0"/>
    <x v="3"/>
    <x v="0"/>
    <x v="0"/>
    <x v="0"/>
    <x v="0"/>
    <x v="0"/>
    <x v="2"/>
    <x v="2"/>
    <x v="1"/>
    <x v="0"/>
    <x v="0"/>
    <x v="2"/>
    <x v="0"/>
    <x v="0"/>
    <x v="0"/>
    <x v="0"/>
  </r>
  <r>
    <s v="October 2012"/>
    <n v="67"/>
    <x v="2"/>
    <x v="13"/>
    <x v="0"/>
    <x v="0"/>
    <x v="0"/>
    <x v="0"/>
    <x v="0"/>
    <x v="0"/>
    <x v="0"/>
    <x v="0"/>
    <x v="2"/>
    <x v="2"/>
    <x v="1"/>
    <x v="0"/>
    <x v="0"/>
    <x v="0"/>
    <x v="0"/>
    <x v="0"/>
    <x v="0"/>
    <x v="0"/>
  </r>
  <r>
    <s v="October 2012"/>
    <n v="67"/>
    <x v="2"/>
    <x v="14"/>
    <x v="0"/>
    <x v="0"/>
    <x v="4"/>
    <x v="0"/>
    <x v="0"/>
    <x v="0"/>
    <x v="0"/>
    <x v="0"/>
    <x v="2"/>
    <x v="2"/>
    <x v="1"/>
    <x v="0"/>
    <x v="0"/>
    <x v="0"/>
    <x v="0"/>
    <x v="0"/>
    <x v="0"/>
    <x v="0"/>
  </r>
  <r>
    <s v="October 2012"/>
    <n v="67"/>
    <x v="2"/>
    <x v="15"/>
    <x v="0"/>
    <x v="0"/>
    <x v="0"/>
    <x v="0"/>
    <x v="0"/>
    <x v="0"/>
    <x v="0"/>
    <x v="0"/>
    <x v="2"/>
    <x v="2"/>
    <x v="1"/>
    <x v="0"/>
    <x v="1"/>
    <x v="3"/>
    <x v="0"/>
    <x v="0"/>
    <x v="0"/>
    <x v="0"/>
  </r>
  <r>
    <s v="October 2012"/>
    <n v="67"/>
    <x v="2"/>
    <x v="16"/>
    <x v="0"/>
    <x v="0"/>
    <x v="2"/>
    <x v="0"/>
    <x v="0"/>
    <x v="0"/>
    <x v="0"/>
    <x v="0"/>
    <x v="2"/>
    <x v="2"/>
    <x v="1"/>
    <x v="0"/>
    <x v="0"/>
    <x v="9"/>
    <x v="0"/>
    <x v="0"/>
    <x v="0"/>
    <x v="0"/>
  </r>
  <r>
    <s v="October 2012"/>
    <n v="67"/>
    <x v="2"/>
    <x v="17"/>
    <x v="0"/>
    <x v="0"/>
    <x v="2"/>
    <x v="0"/>
    <x v="0"/>
    <x v="0"/>
    <x v="0"/>
    <x v="0"/>
    <x v="3"/>
    <x v="2"/>
    <x v="1"/>
    <x v="1"/>
    <x v="1"/>
    <x v="2"/>
    <x v="0"/>
    <x v="0"/>
    <x v="0"/>
    <x v="0"/>
  </r>
  <r>
    <s v="October 2012"/>
    <n v="67"/>
    <x v="2"/>
    <x v="18"/>
    <x v="0"/>
    <x v="0"/>
    <x v="3"/>
    <x v="0"/>
    <x v="0"/>
    <x v="0"/>
    <x v="0"/>
    <x v="0"/>
    <x v="3"/>
    <x v="2"/>
    <x v="1"/>
    <x v="0"/>
    <x v="1"/>
    <x v="3"/>
    <x v="0"/>
    <x v="0"/>
    <x v="6"/>
    <x v="0"/>
  </r>
  <r>
    <s v="October 2012"/>
    <n v="67"/>
    <x v="2"/>
    <x v="19"/>
    <x v="0"/>
    <x v="0"/>
    <x v="3"/>
    <x v="0"/>
    <x v="0"/>
    <x v="0"/>
    <x v="0"/>
    <x v="0"/>
    <x v="3"/>
    <x v="2"/>
    <x v="1"/>
    <x v="2"/>
    <x v="1"/>
    <x v="10"/>
    <x v="0"/>
    <x v="0"/>
    <x v="6"/>
    <x v="0"/>
  </r>
  <r>
    <s v="October 2012"/>
    <n v="67"/>
    <x v="2"/>
    <x v="20"/>
    <x v="0"/>
    <x v="0"/>
    <x v="4"/>
    <x v="0"/>
    <x v="0"/>
    <x v="0"/>
    <x v="0"/>
    <x v="0"/>
    <x v="3"/>
    <x v="2"/>
    <x v="1"/>
    <x v="0"/>
    <x v="1"/>
    <x v="2"/>
    <x v="0"/>
    <x v="0"/>
    <x v="6"/>
    <x v="0"/>
  </r>
  <r>
    <s v="October 2012"/>
    <n v="67"/>
    <x v="2"/>
    <x v="21"/>
    <x v="0"/>
    <x v="0"/>
    <x v="0"/>
    <x v="0"/>
    <x v="0"/>
    <x v="0"/>
    <x v="0"/>
    <x v="0"/>
    <x v="3"/>
    <x v="2"/>
    <x v="1"/>
    <x v="0"/>
    <x v="0"/>
    <x v="2"/>
    <x v="0"/>
    <x v="0"/>
    <x v="6"/>
    <x v="0"/>
  </r>
  <r>
    <s v="October 2012"/>
    <n v="67"/>
    <x v="2"/>
    <x v="22"/>
    <x v="0"/>
    <x v="0"/>
    <x v="0"/>
    <x v="0"/>
    <x v="0"/>
    <x v="0"/>
    <x v="0"/>
    <x v="0"/>
    <x v="3"/>
    <x v="2"/>
    <x v="1"/>
    <x v="0"/>
    <x v="0"/>
    <x v="2"/>
    <x v="0"/>
    <x v="0"/>
    <x v="6"/>
    <x v="0"/>
  </r>
  <r>
    <s v="October 2012"/>
    <n v="67"/>
    <x v="3"/>
    <x v="0"/>
    <x v="0"/>
    <x v="0"/>
    <x v="4"/>
    <x v="0"/>
    <x v="0"/>
    <x v="0"/>
    <x v="0"/>
    <x v="1"/>
    <x v="4"/>
    <x v="3"/>
    <x v="7"/>
    <x v="4"/>
    <x v="2"/>
    <x v="4"/>
    <x v="3"/>
    <x v="0"/>
    <x v="0"/>
    <x v="0"/>
  </r>
  <r>
    <s v="October 2012"/>
    <n v="67"/>
    <x v="3"/>
    <x v="1"/>
    <x v="0"/>
    <x v="0"/>
    <x v="0"/>
    <x v="0"/>
    <x v="0"/>
    <x v="0"/>
    <x v="0"/>
    <x v="1"/>
    <x v="4"/>
    <x v="3"/>
    <x v="7"/>
    <x v="9"/>
    <x v="14"/>
    <x v="4"/>
    <x v="0"/>
    <x v="0"/>
    <x v="0"/>
    <x v="0"/>
  </r>
  <r>
    <s v="October 2012"/>
    <n v="67"/>
    <x v="3"/>
    <x v="2"/>
    <x v="0"/>
    <x v="0"/>
    <x v="1"/>
    <x v="0"/>
    <x v="0"/>
    <x v="0"/>
    <x v="0"/>
    <x v="1"/>
    <x v="4"/>
    <x v="3"/>
    <x v="7"/>
    <x v="11"/>
    <x v="22"/>
    <x v="4"/>
    <x v="0"/>
    <x v="0"/>
    <x v="0"/>
    <x v="0"/>
  </r>
  <r>
    <s v="October 2012"/>
    <n v="67"/>
    <x v="3"/>
    <x v="3"/>
    <x v="0"/>
    <x v="0"/>
    <x v="1"/>
    <x v="0"/>
    <x v="0"/>
    <x v="0"/>
    <x v="0"/>
    <x v="1"/>
    <x v="4"/>
    <x v="3"/>
    <x v="7"/>
    <x v="8"/>
    <x v="11"/>
    <x v="4"/>
    <x v="1"/>
    <x v="0"/>
    <x v="0"/>
    <x v="0"/>
  </r>
  <r>
    <s v="October 2012"/>
    <n v="67"/>
    <x v="3"/>
    <x v="4"/>
    <x v="0"/>
    <x v="0"/>
    <x v="0"/>
    <x v="0"/>
    <x v="0"/>
    <x v="0"/>
    <x v="0"/>
    <x v="1"/>
    <x v="4"/>
    <x v="3"/>
    <x v="7"/>
    <x v="6"/>
    <x v="22"/>
    <x v="4"/>
    <x v="0"/>
    <x v="0"/>
    <x v="0"/>
    <x v="0"/>
  </r>
  <r>
    <s v="October 2012"/>
    <n v="67"/>
    <x v="3"/>
    <x v="5"/>
    <x v="0"/>
    <x v="0"/>
    <x v="0"/>
    <x v="0"/>
    <x v="0"/>
    <x v="0"/>
    <x v="0"/>
    <x v="1"/>
    <x v="4"/>
    <x v="3"/>
    <x v="7"/>
    <x v="8"/>
    <x v="5"/>
    <x v="4"/>
    <x v="0"/>
    <x v="0"/>
    <x v="0"/>
    <x v="0"/>
  </r>
  <r>
    <s v="October 2012"/>
    <n v="67"/>
    <x v="3"/>
    <x v="6"/>
    <x v="0"/>
    <x v="0"/>
    <x v="2"/>
    <x v="0"/>
    <x v="0"/>
    <x v="0"/>
    <x v="0"/>
    <x v="1"/>
    <x v="4"/>
    <x v="3"/>
    <x v="7"/>
    <x v="10"/>
    <x v="13"/>
    <x v="4"/>
    <x v="0"/>
    <x v="0"/>
    <x v="0"/>
    <x v="0"/>
  </r>
  <r>
    <s v="October 2012"/>
    <n v="67"/>
    <x v="3"/>
    <x v="7"/>
    <x v="0"/>
    <x v="0"/>
    <x v="3"/>
    <x v="0"/>
    <x v="0"/>
    <x v="0"/>
    <x v="0"/>
    <x v="1"/>
    <x v="4"/>
    <x v="3"/>
    <x v="7"/>
    <x v="8"/>
    <x v="11"/>
    <x v="4"/>
    <x v="0"/>
    <x v="0"/>
    <x v="0"/>
    <x v="0"/>
  </r>
  <r>
    <s v="October 2012"/>
    <n v="67"/>
    <x v="3"/>
    <x v="8"/>
    <x v="0"/>
    <x v="0"/>
    <x v="1"/>
    <x v="0"/>
    <x v="0"/>
    <x v="0"/>
    <x v="0"/>
    <x v="1"/>
    <x v="4"/>
    <x v="3"/>
    <x v="7"/>
    <x v="7"/>
    <x v="22"/>
    <x v="4"/>
    <x v="0"/>
    <x v="0"/>
    <x v="0"/>
    <x v="0"/>
  </r>
  <r>
    <s v="October 2012"/>
    <n v="67"/>
    <x v="3"/>
    <x v="9"/>
    <x v="0"/>
    <x v="0"/>
    <x v="4"/>
    <x v="0"/>
    <x v="0"/>
    <x v="0"/>
    <x v="0"/>
    <x v="1"/>
    <x v="4"/>
    <x v="3"/>
    <x v="7"/>
    <x v="8"/>
    <x v="5"/>
    <x v="4"/>
    <x v="0"/>
    <x v="0"/>
    <x v="0"/>
    <x v="0"/>
  </r>
  <r>
    <s v="October 2012"/>
    <n v="67"/>
    <x v="3"/>
    <x v="10"/>
    <x v="0"/>
    <x v="0"/>
    <x v="0"/>
    <x v="0"/>
    <x v="0"/>
    <x v="0"/>
    <x v="0"/>
    <x v="1"/>
    <x v="4"/>
    <x v="3"/>
    <x v="7"/>
    <x v="9"/>
    <x v="14"/>
    <x v="4"/>
    <x v="0"/>
    <x v="0"/>
    <x v="0"/>
    <x v="0"/>
  </r>
  <r>
    <s v="October 2012"/>
    <n v="67"/>
    <x v="3"/>
    <x v="11"/>
    <x v="0"/>
    <x v="0"/>
    <x v="3"/>
    <x v="0"/>
    <x v="0"/>
    <x v="0"/>
    <x v="0"/>
    <x v="1"/>
    <x v="4"/>
    <x v="3"/>
    <x v="7"/>
    <x v="4"/>
    <x v="12"/>
    <x v="4"/>
    <x v="0"/>
    <x v="0"/>
    <x v="0"/>
    <x v="0"/>
  </r>
  <r>
    <s v="October 2012"/>
    <n v="67"/>
    <x v="3"/>
    <x v="12"/>
    <x v="0"/>
    <x v="0"/>
    <x v="4"/>
    <x v="0"/>
    <x v="0"/>
    <x v="0"/>
    <x v="0"/>
    <x v="1"/>
    <x v="4"/>
    <x v="3"/>
    <x v="7"/>
    <x v="9"/>
    <x v="6"/>
    <x v="4"/>
    <x v="0"/>
    <x v="0"/>
    <x v="0"/>
    <x v="0"/>
  </r>
  <r>
    <s v="October 2012"/>
    <n v="67"/>
    <x v="3"/>
    <x v="13"/>
    <x v="0"/>
    <x v="0"/>
    <x v="4"/>
    <x v="0"/>
    <x v="0"/>
    <x v="0"/>
    <x v="0"/>
    <x v="1"/>
    <x v="4"/>
    <x v="3"/>
    <x v="7"/>
    <x v="7"/>
    <x v="22"/>
    <x v="4"/>
    <x v="0"/>
    <x v="0"/>
    <x v="0"/>
    <x v="0"/>
  </r>
  <r>
    <s v="October 2012"/>
    <n v="67"/>
    <x v="3"/>
    <x v="14"/>
    <x v="0"/>
    <x v="0"/>
    <x v="2"/>
    <x v="0"/>
    <x v="0"/>
    <x v="0"/>
    <x v="0"/>
    <x v="1"/>
    <x v="4"/>
    <x v="3"/>
    <x v="7"/>
    <x v="6"/>
    <x v="22"/>
    <x v="4"/>
    <x v="0"/>
    <x v="0"/>
    <x v="0"/>
    <x v="0"/>
  </r>
  <r>
    <s v="October 2012"/>
    <n v="67"/>
    <x v="3"/>
    <x v="15"/>
    <x v="0"/>
    <x v="0"/>
    <x v="3"/>
    <x v="0"/>
    <x v="0"/>
    <x v="0"/>
    <x v="0"/>
    <x v="1"/>
    <x v="4"/>
    <x v="3"/>
    <x v="7"/>
    <x v="9"/>
    <x v="14"/>
    <x v="4"/>
    <x v="1"/>
    <x v="0"/>
    <x v="0"/>
    <x v="0"/>
  </r>
  <r>
    <s v="October 2012"/>
    <n v="67"/>
    <x v="3"/>
    <x v="16"/>
    <x v="0"/>
    <x v="0"/>
    <x v="4"/>
    <x v="0"/>
    <x v="0"/>
    <x v="0"/>
    <x v="0"/>
    <x v="1"/>
    <x v="4"/>
    <x v="3"/>
    <x v="7"/>
    <x v="6"/>
    <x v="22"/>
    <x v="4"/>
    <x v="0"/>
    <x v="0"/>
    <x v="0"/>
    <x v="0"/>
  </r>
  <r>
    <s v="October 2012"/>
    <n v="67"/>
    <x v="3"/>
    <x v="17"/>
    <x v="0"/>
    <x v="0"/>
    <x v="0"/>
    <x v="0"/>
    <x v="0"/>
    <x v="0"/>
    <x v="0"/>
    <x v="1"/>
    <x v="4"/>
    <x v="3"/>
    <x v="7"/>
    <x v="9"/>
    <x v="14"/>
    <x v="4"/>
    <x v="0"/>
    <x v="0"/>
    <x v="0"/>
    <x v="0"/>
  </r>
  <r>
    <s v="October 2012"/>
    <n v="67"/>
    <x v="3"/>
    <x v="18"/>
    <x v="0"/>
    <x v="0"/>
    <x v="4"/>
    <x v="0"/>
    <x v="0"/>
    <x v="0"/>
    <x v="0"/>
    <x v="1"/>
    <x v="4"/>
    <x v="3"/>
    <x v="7"/>
    <x v="5"/>
    <x v="9"/>
    <x v="4"/>
    <x v="1"/>
    <x v="0"/>
    <x v="0"/>
    <x v="0"/>
  </r>
  <r>
    <s v="October 2012"/>
    <n v="67"/>
    <x v="3"/>
    <x v="19"/>
    <x v="0"/>
    <x v="0"/>
    <x v="2"/>
    <x v="0"/>
    <x v="0"/>
    <x v="0"/>
    <x v="0"/>
    <x v="1"/>
    <x v="4"/>
    <x v="3"/>
    <x v="7"/>
    <x v="6"/>
    <x v="22"/>
    <x v="4"/>
    <x v="0"/>
    <x v="0"/>
    <x v="0"/>
    <x v="0"/>
  </r>
  <r>
    <s v="October 2012"/>
    <n v="67"/>
    <x v="3"/>
    <x v="20"/>
    <x v="0"/>
    <x v="0"/>
    <x v="1"/>
    <x v="0"/>
    <x v="0"/>
    <x v="0"/>
    <x v="0"/>
    <x v="1"/>
    <x v="4"/>
    <x v="3"/>
    <x v="7"/>
    <x v="7"/>
    <x v="22"/>
    <x v="4"/>
    <x v="0"/>
    <x v="0"/>
    <x v="0"/>
    <x v="0"/>
  </r>
  <r>
    <s v="October 2012"/>
    <n v="67"/>
    <x v="3"/>
    <x v="21"/>
    <x v="0"/>
    <x v="0"/>
    <x v="2"/>
    <x v="0"/>
    <x v="0"/>
    <x v="0"/>
    <x v="0"/>
    <x v="1"/>
    <x v="4"/>
    <x v="3"/>
    <x v="7"/>
    <x v="4"/>
    <x v="8"/>
    <x v="4"/>
    <x v="0"/>
    <x v="0"/>
    <x v="0"/>
    <x v="0"/>
  </r>
  <r>
    <s v="October 2012"/>
    <n v="67"/>
    <x v="3"/>
    <x v="22"/>
    <x v="0"/>
    <x v="0"/>
    <x v="4"/>
    <x v="0"/>
    <x v="0"/>
    <x v="0"/>
    <x v="0"/>
    <x v="1"/>
    <x v="4"/>
    <x v="3"/>
    <x v="7"/>
    <x v="11"/>
    <x v="22"/>
    <x v="4"/>
    <x v="0"/>
    <x v="0"/>
    <x v="0"/>
    <x v="0"/>
  </r>
  <r>
    <s v="October 2012"/>
    <n v="67"/>
    <x v="3"/>
    <x v="23"/>
    <x v="0"/>
    <x v="0"/>
    <x v="1"/>
    <x v="0"/>
    <x v="0"/>
    <x v="0"/>
    <x v="0"/>
    <x v="1"/>
    <x v="4"/>
    <x v="3"/>
    <x v="7"/>
    <x v="8"/>
    <x v="5"/>
    <x v="4"/>
    <x v="0"/>
    <x v="0"/>
    <x v="0"/>
    <x v="0"/>
  </r>
  <r>
    <s v="October 2012"/>
    <n v="67"/>
    <x v="3"/>
    <x v="24"/>
    <x v="0"/>
    <x v="0"/>
    <x v="3"/>
    <x v="0"/>
    <x v="0"/>
    <x v="0"/>
    <x v="0"/>
    <x v="1"/>
    <x v="4"/>
    <x v="3"/>
    <x v="7"/>
    <x v="5"/>
    <x v="3"/>
    <x v="4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December 2012"/>
    <n v="68"/>
    <x v="0"/>
    <x v="0"/>
    <x v="0"/>
    <x v="0"/>
    <x v="2"/>
    <x v="0"/>
    <x v="0"/>
    <x v="0"/>
    <x v="0"/>
    <x v="2"/>
    <x v="0"/>
    <x v="3"/>
    <x v="3"/>
    <x v="12"/>
    <x v="15"/>
    <x v="6"/>
    <x v="0"/>
    <x v="0"/>
    <x v="0"/>
    <x v="0"/>
  </r>
  <r>
    <s v="December 2012"/>
    <n v="68"/>
    <x v="0"/>
    <x v="1"/>
    <x v="0"/>
    <x v="0"/>
    <x v="1"/>
    <x v="0"/>
    <x v="0"/>
    <x v="0"/>
    <x v="0"/>
    <x v="2"/>
    <x v="0"/>
    <x v="3"/>
    <x v="3"/>
    <x v="14"/>
    <x v="17"/>
    <x v="6"/>
    <x v="0"/>
    <x v="0"/>
    <x v="0"/>
    <x v="0"/>
  </r>
  <r>
    <s v="December 2012"/>
    <n v="68"/>
    <x v="0"/>
    <x v="2"/>
    <x v="0"/>
    <x v="0"/>
    <x v="2"/>
    <x v="0"/>
    <x v="0"/>
    <x v="0"/>
    <x v="0"/>
    <x v="2"/>
    <x v="0"/>
    <x v="3"/>
    <x v="3"/>
    <x v="12"/>
    <x v="19"/>
    <x v="6"/>
    <x v="0"/>
    <x v="0"/>
    <x v="0"/>
    <x v="0"/>
  </r>
  <r>
    <s v="December 2012"/>
    <n v="68"/>
    <x v="0"/>
    <x v="3"/>
    <x v="0"/>
    <x v="0"/>
    <x v="4"/>
    <x v="0"/>
    <x v="0"/>
    <x v="0"/>
    <x v="0"/>
    <x v="2"/>
    <x v="0"/>
    <x v="3"/>
    <x v="3"/>
    <x v="14"/>
    <x v="17"/>
    <x v="6"/>
    <x v="0"/>
    <x v="0"/>
    <x v="0"/>
    <x v="0"/>
  </r>
  <r>
    <s v="December 2012"/>
    <n v="68"/>
    <x v="0"/>
    <x v="4"/>
    <x v="0"/>
    <x v="0"/>
    <x v="0"/>
    <x v="0"/>
    <x v="0"/>
    <x v="0"/>
    <x v="0"/>
    <x v="2"/>
    <x v="0"/>
    <x v="3"/>
    <x v="3"/>
    <x v="13"/>
    <x v="20"/>
    <x v="6"/>
    <x v="0"/>
    <x v="0"/>
    <x v="0"/>
    <x v="0"/>
  </r>
  <r>
    <s v="December 2012"/>
    <n v="68"/>
    <x v="0"/>
    <x v="5"/>
    <x v="0"/>
    <x v="0"/>
    <x v="1"/>
    <x v="0"/>
    <x v="0"/>
    <x v="0"/>
    <x v="0"/>
    <x v="2"/>
    <x v="0"/>
    <x v="3"/>
    <x v="3"/>
    <x v="13"/>
    <x v="19"/>
    <x v="6"/>
    <x v="0"/>
    <x v="0"/>
    <x v="0"/>
    <x v="0"/>
  </r>
  <r>
    <s v="December 2012"/>
    <n v="68"/>
    <x v="0"/>
    <x v="6"/>
    <x v="0"/>
    <x v="0"/>
    <x v="2"/>
    <x v="0"/>
    <x v="0"/>
    <x v="0"/>
    <x v="0"/>
    <x v="2"/>
    <x v="0"/>
    <x v="3"/>
    <x v="3"/>
    <x v="12"/>
    <x v="18"/>
    <x v="6"/>
    <x v="0"/>
    <x v="0"/>
    <x v="0"/>
    <x v="0"/>
  </r>
  <r>
    <s v="December 2012"/>
    <n v="68"/>
    <x v="0"/>
    <x v="7"/>
    <x v="0"/>
    <x v="0"/>
    <x v="1"/>
    <x v="0"/>
    <x v="0"/>
    <x v="0"/>
    <x v="0"/>
    <x v="2"/>
    <x v="1"/>
    <x v="3"/>
    <x v="4"/>
    <x v="12"/>
    <x v="15"/>
    <x v="6"/>
    <x v="0"/>
    <x v="0"/>
    <x v="0"/>
    <x v="0"/>
  </r>
  <r>
    <s v="December 2012"/>
    <n v="68"/>
    <x v="0"/>
    <x v="8"/>
    <x v="0"/>
    <x v="0"/>
    <x v="0"/>
    <x v="0"/>
    <x v="0"/>
    <x v="0"/>
    <x v="0"/>
    <x v="2"/>
    <x v="1"/>
    <x v="3"/>
    <x v="4"/>
    <x v="14"/>
    <x v="17"/>
    <x v="6"/>
    <x v="0"/>
    <x v="0"/>
    <x v="0"/>
    <x v="0"/>
  </r>
  <r>
    <s v="December 2012"/>
    <n v="68"/>
    <x v="0"/>
    <x v="9"/>
    <x v="0"/>
    <x v="0"/>
    <x v="4"/>
    <x v="0"/>
    <x v="0"/>
    <x v="0"/>
    <x v="0"/>
    <x v="2"/>
    <x v="1"/>
    <x v="3"/>
    <x v="4"/>
    <x v="13"/>
    <x v="21"/>
    <x v="6"/>
    <x v="0"/>
    <x v="0"/>
    <x v="0"/>
    <x v="0"/>
  </r>
  <r>
    <s v="December 2012"/>
    <n v="68"/>
    <x v="0"/>
    <x v="10"/>
    <x v="0"/>
    <x v="0"/>
    <x v="0"/>
    <x v="0"/>
    <x v="0"/>
    <x v="0"/>
    <x v="0"/>
    <x v="2"/>
    <x v="1"/>
    <x v="3"/>
    <x v="4"/>
    <x v="13"/>
    <x v="21"/>
    <x v="6"/>
    <x v="0"/>
    <x v="0"/>
    <x v="0"/>
    <x v="0"/>
  </r>
  <r>
    <s v="December 2012"/>
    <n v="68"/>
    <x v="0"/>
    <x v="11"/>
    <x v="0"/>
    <x v="0"/>
    <x v="4"/>
    <x v="0"/>
    <x v="0"/>
    <x v="0"/>
    <x v="0"/>
    <x v="2"/>
    <x v="1"/>
    <x v="3"/>
    <x v="4"/>
    <x v="12"/>
    <x v="16"/>
    <x v="6"/>
    <x v="0"/>
    <x v="0"/>
    <x v="0"/>
    <x v="0"/>
  </r>
  <r>
    <s v="December 2012"/>
    <n v="68"/>
    <x v="0"/>
    <x v="12"/>
    <x v="0"/>
    <x v="0"/>
    <x v="0"/>
    <x v="0"/>
    <x v="0"/>
    <x v="0"/>
    <x v="0"/>
    <x v="2"/>
    <x v="1"/>
    <x v="3"/>
    <x v="4"/>
    <x v="13"/>
    <x v="21"/>
    <x v="6"/>
    <x v="0"/>
    <x v="0"/>
    <x v="0"/>
    <x v="0"/>
  </r>
  <r>
    <s v="December 2012"/>
    <n v="68"/>
    <x v="0"/>
    <x v="13"/>
    <x v="0"/>
    <x v="0"/>
    <x v="3"/>
    <x v="0"/>
    <x v="0"/>
    <x v="0"/>
    <x v="0"/>
    <x v="2"/>
    <x v="1"/>
    <x v="3"/>
    <x v="4"/>
    <x v="12"/>
    <x v="18"/>
    <x v="6"/>
    <x v="0"/>
    <x v="0"/>
    <x v="0"/>
    <x v="0"/>
  </r>
  <r>
    <s v="December 2012"/>
    <n v="68"/>
    <x v="0"/>
    <x v="14"/>
    <x v="0"/>
    <x v="0"/>
    <x v="2"/>
    <x v="0"/>
    <x v="0"/>
    <x v="0"/>
    <x v="0"/>
    <x v="2"/>
    <x v="2"/>
    <x v="3"/>
    <x v="6"/>
    <x v="12"/>
    <x v="15"/>
    <x v="6"/>
    <x v="0"/>
    <x v="0"/>
    <x v="0"/>
    <x v="0"/>
  </r>
  <r>
    <s v="December 2012"/>
    <n v="68"/>
    <x v="0"/>
    <x v="15"/>
    <x v="0"/>
    <x v="0"/>
    <x v="2"/>
    <x v="0"/>
    <x v="0"/>
    <x v="0"/>
    <x v="0"/>
    <x v="2"/>
    <x v="2"/>
    <x v="3"/>
    <x v="6"/>
    <x v="13"/>
    <x v="19"/>
    <x v="6"/>
    <x v="0"/>
    <x v="0"/>
    <x v="0"/>
    <x v="0"/>
  </r>
  <r>
    <s v="December 2012"/>
    <n v="68"/>
    <x v="0"/>
    <x v="16"/>
    <x v="0"/>
    <x v="0"/>
    <x v="4"/>
    <x v="0"/>
    <x v="0"/>
    <x v="0"/>
    <x v="0"/>
    <x v="2"/>
    <x v="2"/>
    <x v="3"/>
    <x v="6"/>
    <x v="13"/>
    <x v="20"/>
    <x v="6"/>
    <x v="0"/>
    <x v="0"/>
    <x v="0"/>
    <x v="0"/>
  </r>
  <r>
    <s v="December 2012"/>
    <n v="68"/>
    <x v="0"/>
    <x v="17"/>
    <x v="0"/>
    <x v="0"/>
    <x v="1"/>
    <x v="0"/>
    <x v="0"/>
    <x v="0"/>
    <x v="0"/>
    <x v="2"/>
    <x v="2"/>
    <x v="3"/>
    <x v="6"/>
    <x v="13"/>
    <x v="21"/>
    <x v="6"/>
    <x v="0"/>
    <x v="0"/>
    <x v="0"/>
    <x v="0"/>
  </r>
  <r>
    <s v="December 2012"/>
    <n v="68"/>
    <x v="0"/>
    <x v="18"/>
    <x v="0"/>
    <x v="0"/>
    <x v="3"/>
    <x v="0"/>
    <x v="0"/>
    <x v="0"/>
    <x v="0"/>
    <x v="2"/>
    <x v="2"/>
    <x v="3"/>
    <x v="6"/>
    <x v="13"/>
    <x v="20"/>
    <x v="6"/>
    <x v="0"/>
    <x v="0"/>
    <x v="0"/>
    <x v="0"/>
  </r>
  <r>
    <s v="December 2012"/>
    <n v="68"/>
    <x v="0"/>
    <x v="19"/>
    <x v="0"/>
    <x v="0"/>
    <x v="4"/>
    <x v="0"/>
    <x v="0"/>
    <x v="0"/>
    <x v="0"/>
    <x v="2"/>
    <x v="2"/>
    <x v="3"/>
    <x v="6"/>
    <x v="12"/>
    <x v="16"/>
    <x v="6"/>
    <x v="0"/>
    <x v="0"/>
    <x v="0"/>
    <x v="0"/>
  </r>
  <r>
    <s v="December 2012"/>
    <n v="68"/>
    <x v="0"/>
    <x v="20"/>
    <x v="0"/>
    <x v="0"/>
    <x v="1"/>
    <x v="0"/>
    <x v="0"/>
    <x v="0"/>
    <x v="0"/>
    <x v="2"/>
    <x v="2"/>
    <x v="3"/>
    <x v="6"/>
    <x v="14"/>
    <x v="17"/>
    <x v="6"/>
    <x v="0"/>
    <x v="0"/>
    <x v="0"/>
    <x v="0"/>
  </r>
  <r>
    <s v="December 2012"/>
    <n v="68"/>
    <x v="0"/>
    <x v="21"/>
    <x v="0"/>
    <x v="0"/>
    <x v="2"/>
    <x v="0"/>
    <x v="0"/>
    <x v="0"/>
    <x v="0"/>
    <x v="2"/>
    <x v="2"/>
    <x v="3"/>
    <x v="6"/>
    <x v="12"/>
    <x v="16"/>
    <x v="6"/>
    <x v="0"/>
    <x v="0"/>
    <x v="0"/>
    <x v="0"/>
  </r>
  <r>
    <s v="December 2012"/>
    <n v="68"/>
    <x v="0"/>
    <x v="22"/>
    <x v="0"/>
    <x v="0"/>
    <x v="1"/>
    <x v="0"/>
    <x v="0"/>
    <x v="0"/>
    <x v="0"/>
    <x v="2"/>
    <x v="3"/>
    <x v="3"/>
    <x v="5"/>
    <x v="14"/>
    <x v="17"/>
    <x v="7"/>
    <x v="0"/>
    <x v="0"/>
    <x v="0"/>
    <x v="0"/>
  </r>
  <r>
    <s v="December 2012"/>
    <n v="68"/>
    <x v="0"/>
    <x v="23"/>
    <x v="0"/>
    <x v="0"/>
    <x v="3"/>
    <x v="0"/>
    <x v="0"/>
    <x v="0"/>
    <x v="0"/>
    <x v="2"/>
    <x v="3"/>
    <x v="3"/>
    <x v="5"/>
    <x v="13"/>
    <x v="19"/>
    <x v="7"/>
    <x v="0"/>
    <x v="0"/>
    <x v="0"/>
    <x v="0"/>
  </r>
  <r>
    <s v="December 2012"/>
    <n v="68"/>
    <x v="0"/>
    <x v="24"/>
    <x v="0"/>
    <x v="0"/>
    <x v="3"/>
    <x v="0"/>
    <x v="0"/>
    <x v="0"/>
    <x v="0"/>
    <x v="2"/>
    <x v="3"/>
    <x v="3"/>
    <x v="5"/>
    <x v="12"/>
    <x v="21"/>
    <x v="7"/>
    <x v="0"/>
    <x v="0"/>
    <x v="0"/>
    <x v="0"/>
  </r>
  <r>
    <s v="December 2012"/>
    <n v="68"/>
    <x v="0"/>
    <x v="25"/>
    <x v="0"/>
    <x v="0"/>
    <x v="4"/>
    <x v="0"/>
    <x v="0"/>
    <x v="0"/>
    <x v="0"/>
    <x v="2"/>
    <x v="3"/>
    <x v="3"/>
    <x v="5"/>
    <x v="12"/>
    <x v="24"/>
    <x v="7"/>
    <x v="0"/>
    <x v="0"/>
    <x v="0"/>
    <x v="0"/>
  </r>
  <r>
    <s v="December 2012"/>
    <n v="68"/>
    <x v="0"/>
    <x v="26"/>
    <x v="0"/>
    <x v="0"/>
    <x v="2"/>
    <x v="0"/>
    <x v="0"/>
    <x v="0"/>
    <x v="0"/>
    <x v="2"/>
    <x v="3"/>
    <x v="3"/>
    <x v="5"/>
    <x v="13"/>
    <x v="21"/>
    <x v="7"/>
    <x v="0"/>
    <x v="0"/>
    <x v="0"/>
    <x v="0"/>
  </r>
  <r>
    <s v="December 2012"/>
    <n v="68"/>
    <x v="1"/>
    <x v="0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December 2012"/>
    <n v="68"/>
    <x v="1"/>
    <x v="1"/>
    <x v="0"/>
    <x v="0"/>
    <x v="0"/>
    <x v="0"/>
    <x v="0"/>
    <x v="0"/>
    <x v="0"/>
    <x v="1"/>
    <x v="4"/>
    <x v="3"/>
    <x v="7"/>
    <x v="20"/>
    <x v="22"/>
    <x v="4"/>
    <x v="0"/>
    <x v="0"/>
    <x v="0"/>
    <x v="0"/>
  </r>
  <r>
    <s v="December 2012"/>
    <n v="68"/>
    <x v="1"/>
    <x v="2"/>
    <x v="0"/>
    <x v="0"/>
    <x v="4"/>
    <x v="0"/>
    <x v="0"/>
    <x v="0"/>
    <x v="0"/>
    <x v="1"/>
    <x v="4"/>
    <x v="3"/>
    <x v="7"/>
    <x v="11"/>
    <x v="22"/>
    <x v="4"/>
    <x v="0"/>
    <x v="0"/>
    <x v="0"/>
    <x v="0"/>
  </r>
  <r>
    <s v="December 2012"/>
    <n v="68"/>
    <x v="1"/>
    <x v="3"/>
    <x v="0"/>
    <x v="0"/>
    <x v="4"/>
    <x v="0"/>
    <x v="0"/>
    <x v="0"/>
    <x v="0"/>
    <x v="1"/>
    <x v="4"/>
    <x v="3"/>
    <x v="7"/>
    <x v="8"/>
    <x v="5"/>
    <x v="4"/>
    <x v="0"/>
    <x v="0"/>
    <x v="0"/>
    <x v="0"/>
  </r>
  <r>
    <s v="December 2012"/>
    <n v="68"/>
    <x v="1"/>
    <x v="4"/>
    <x v="0"/>
    <x v="0"/>
    <x v="0"/>
    <x v="0"/>
    <x v="0"/>
    <x v="0"/>
    <x v="0"/>
    <x v="1"/>
    <x v="4"/>
    <x v="3"/>
    <x v="7"/>
    <x v="8"/>
    <x v="11"/>
    <x v="4"/>
    <x v="0"/>
    <x v="0"/>
    <x v="0"/>
    <x v="0"/>
  </r>
  <r>
    <s v="December 2012"/>
    <n v="68"/>
    <x v="1"/>
    <x v="5"/>
    <x v="0"/>
    <x v="0"/>
    <x v="3"/>
    <x v="0"/>
    <x v="0"/>
    <x v="0"/>
    <x v="0"/>
    <x v="1"/>
    <x v="4"/>
    <x v="3"/>
    <x v="7"/>
    <x v="11"/>
    <x v="22"/>
    <x v="4"/>
    <x v="0"/>
    <x v="0"/>
    <x v="0"/>
    <x v="0"/>
  </r>
  <r>
    <s v="December 2012"/>
    <n v="68"/>
    <x v="1"/>
    <x v="6"/>
    <x v="0"/>
    <x v="0"/>
    <x v="4"/>
    <x v="0"/>
    <x v="0"/>
    <x v="0"/>
    <x v="0"/>
    <x v="1"/>
    <x v="4"/>
    <x v="3"/>
    <x v="7"/>
    <x v="7"/>
    <x v="22"/>
    <x v="4"/>
    <x v="0"/>
    <x v="0"/>
    <x v="0"/>
    <x v="0"/>
  </r>
  <r>
    <s v="December 2012"/>
    <n v="68"/>
    <x v="1"/>
    <x v="7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December 2012"/>
    <n v="68"/>
    <x v="1"/>
    <x v="8"/>
    <x v="0"/>
    <x v="0"/>
    <x v="1"/>
    <x v="0"/>
    <x v="0"/>
    <x v="0"/>
    <x v="0"/>
    <x v="1"/>
    <x v="4"/>
    <x v="3"/>
    <x v="7"/>
    <x v="5"/>
    <x v="9"/>
    <x v="4"/>
    <x v="0"/>
    <x v="0"/>
    <x v="0"/>
    <x v="0"/>
  </r>
  <r>
    <s v="December 2012"/>
    <n v="68"/>
    <x v="1"/>
    <x v="9"/>
    <x v="0"/>
    <x v="0"/>
    <x v="1"/>
    <x v="0"/>
    <x v="0"/>
    <x v="0"/>
    <x v="0"/>
    <x v="1"/>
    <x v="4"/>
    <x v="3"/>
    <x v="7"/>
    <x v="6"/>
    <x v="22"/>
    <x v="4"/>
    <x v="3"/>
    <x v="0"/>
    <x v="0"/>
    <x v="0"/>
  </r>
  <r>
    <s v="December 2012"/>
    <n v="68"/>
    <x v="1"/>
    <x v="10"/>
    <x v="0"/>
    <x v="0"/>
    <x v="1"/>
    <x v="0"/>
    <x v="0"/>
    <x v="0"/>
    <x v="0"/>
    <x v="1"/>
    <x v="4"/>
    <x v="3"/>
    <x v="7"/>
    <x v="4"/>
    <x v="8"/>
    <x v="4"/>
    <x v="0"/>
    <x v="0"/>
    <x v="0"/>
    <x v="0"/>
  </r>
  <r>
    <s v="December 2012"/>
    <n v="68"/>
    <x v="1"/>
    <x v="11"/>
    <x v="0"/>
    <x v="0"/>
    <x v="3"/>
    <x v="0"/>
    <x v="0"/>
    <x v="0"/>
    <x v="0"/>
    <x v="1"/>
    <x v="4"/>
    <x v="3"/>
    <x v="7"/>
    <x v="7"/>
    <x v="22"/>
    <x v="4"/>
    <x v="0"/>
    <x v="0"/>
    <x v="0"/>
    <x v="0"/>
  </r>
  <r>
    <s v="December 2012"/>
    <n v="68"/>
    <x v="1"/>
    <x v="12"/>
    <x v="0"/>
    <x v="0"/>
    <x v="4"/>
    <x v="0"/>
    <x v="0"/>
    <x v="0"/>
    <x v="0"/>
    <x v="1"/>
    <x v="4"/>
    <x v="3"/>
    <x v="7"/>
    <x v="8"/>
    <x v="11"/>
    <x v="4"/>
    <x v="0"/>
    <x v="0"/>
    <x v="0"/>
    <x v="0"/>
  </r>
  <r>
    <s v="December 2012"/>
    <n v="68"/>
    <x v="1"/>
    <x v="13"/>
    <x v="0"/>
    <x v="0"/>
    <x v="2"/>
    <x v="0"/>
    <x v="0"/>
    <x v="0"/>
    <x v="0"/>
    <x v="1"/>
    <x v="4"/>
    <x v="3"/>
    <x v="7"/>
    <x v="20"/>
    <x v="22"/>
    <x v="4"/>
    <x v="0"/>
    <x v="0"/>
    <x v="0"/>
    <x v="0"/>
  </r>
  <r>
    <s v="December 2012"/>
    <n v="68"/>
    <x v="1"/>
    <x v="14"/>
    <x v="0"/>
    <x v="0"/>
    <x v="3"/>
    <x v="0"/>
    <x v="0"/>
    <x v="0"/>
    <x v="0"/>
    <x v="1"/>
    <x v="4"/>
    <x v="3"/>
    <x v="7"/>
    <x v="9"/>
    <x v="14"/>
    <x v="4"/>
    <x v="0"/>
    <x v="0"/>
    <x v="0"/>
    <x v="0"/>
  </r>
  <r>
    <s v="December 2012"/>
    <n v="68"/>
    <x v="1"/>
    <x v="15"/>
    <x v="0"/>
    <x v="0"/>
    <x v="1"/>
    <x v="0"/>
    <x v="0"/>
    <x v="0"/>
    <x v="0"/>
    <x v="1"/>
    <x v="4"/>
    <x v="3"/>
    <x v="7"/>
    <x v="10"/>
    <x v="13"/>
    <x v="4"/>
    <x v="0"/>
    <x v="0"/>
    <x v="0"/>
    <x v="0"/>
  </r>
  <r>
    <s v="December 2012"/>
    <n v="68"/>
    <x v="1"/>
    <x v="16"/>
    <x v="0"/>
    <x v="0"/>
    <x v="0"/>
    <x v="0"/>
    <x v="0"/>
    <x v="0"/>
    <x v="0"/>
    <x v="1"/>
    <x v="4"/>
    <x v="3"/>
    <x v="7"/>
    <x v="4"/>
    <x v="2"/>
    <x v="4"/>
    <x v="0"/>
    <x v="0"/>
    <x v="0"/>
    <x v="0"/>
  </r>
  <r>
    <s v="December 2012"/>
    <n v="68"/>
    <x v="1"/>
    <x v="17"/>
    <x v="0"/>
    <x v="0"/>
    <x v="1"/>
    <x v="0"/>
    <x v="0"/>
    <x v="0"/>
    <x v="0"/>
    <x v="1"/>
    <x v="4"/>
    <x v="3"/>
    <x v="7"/>
    <x v="6"/>
    <x v="22"/>
    <x v="4"/>
    <x v="4"/>
    <x v="0"/>
    <x v="0"/>
    <x v="0"/>
  </r>
  <r>
    <s v="December 2012"/>
    <n v="68"/>
    <x v="1"/>
    <x v="18"/>
    <x v="0"/>
    <x v="0"/>
    <x v="4"/>
    <x v="0"/>
    <x v="0"/>
    <x v="0"/>
    <x v="0"/>
    <x v="1"/>
    <x v="4"/>
    <x v="3"/>
    <x v="7"/>
    <x v="4"/>
    <x v="2"/>
    <x v="4"/>
    <x v="1"/>
    <x v="0"/>
    <x v="0"/>
    <x v="0"/>
  </r>
  <r>
    <s v="December 2012"/>
    <n v="68"/>
    <x v="1"/>
    <x v="19"/>
    <x v="0"/>
    <x v="0"/>
    <x v="3"/>
    <x v="0"/>
    <x v="0"/>
    <x v="0"/>
    <x v="0"/>
    <x v="1"/>
    <x v="4"/>
    <x v="3"/>
    <x v="7"/>
    <x v="7"/>
    <x v="22"/>
    <x v="4"/>
    <x v="0"/>
    <x v="0"/>
    <x v="0"/>
    <x v="0"/>
  </r>
  <r>
    <s v="December 2012"/>
    <n v="68"/>
    <x v="1"/>
    <x v="20"/>
    <x v="0"/>
    <x v="0"/>
    <x v="2"/>
    <x v="0"/>
    <x v="0"/>
    <x v="0"/>
    <x v="0"/>
    <x v="1"/>
    <x v="4"/>
    <x v="3"/>
    <x v="7"/>
    <x v="4"/>
    <x v="10"/>
    <x v="4"/>
    <x v="0"/>
    <x v="0"/>
    <x v="0"/>
    <x v="0"/>
  </r>
  <r>
    <s v="December 2012"/>
    <n v="68"/>
    <x v="1"/>
    <x v="21"/>
    <x v="0"/>
    <x v="0"/>
    <x v="4"/>
    <x v="0"/>
    <x v="0"/>
    <x v="0"/>
    <x v="0"/>
    <x v="1"/>
    <x v="4"/>
    <x v="3"/>
    <x v="7"/>
    <x v="4"/>
    <x v="8"/>
    <x v="4"/>
    <x v="0"/>
    <x v="0"/>
    <x v="0"/>
    <x v="0"/>
  </r>
  <r>
    <s v="December 2012"/>
    <n v="68"/>
    <x v="1"/>
    <x v="22"/>
    <x v="0"/>
    <x v="0"/>
    <x v="1"/>
    <x v="0"/>
    <x v="0"/>
    <x v="0"/>
    <x v="0"/>
    <x v="1"/>
    <x v="4"/>
    <x v="3"/>
    <x v="7"/>
    <x v="9"/>
    <x v="6"/>
    <x v="4"/>
    <x v="1"/>
    <x v="0"/>
    <x v="0"/>
    <x v="0"/>
  </r>
  <r>
    <s v="December 2012"/>
    <n v="68"/>
    <x v="1"/>
    <x v="23"/>
    <x v="0"/>
    <x v="0"/>
    <x v="2"/>
    <x v="0"/>
    <x v="0"/>
    <x v="0"/>
    <x v="0"/>
    <x v="1"/>
    <x v="4"/>
    <x v="3"/>
    <x v="7"/>
    <x v="7"/>
    <x v="22"/>
    <x v="4"/>
    <x v="3"/>
    <x v="0"/>
    <x v="0"/>
    <x v="0"/>
  </r>
  <r>
    <s v="December 2012"/>
    <n v="68"/>
    <x v="1"/>
    <x v="24"/>
    <x v="0"/>
    <x v="0"/>
    <x v="4"/>
    <x v="0"/>
    <x v="0"/>
    <x v="0"/>
    <x v="0"/>
    <x v="1"/>
    <x v="4"/>
    <x v="3"/>
    <x v="7"/>
    <x v="5"/>
    <x v="3"/>
    <x v="4"/>
    <x v="1"/>
    <x v="0"/>
    <x v="0"/>
    <x v="0"/>
  </r>
  <r>
    <s v="December 2012"/>
    <n v="68"/>
    <x v="1"/>
    <x v="25"/>
    <x v="0"/>
    <x v="0"/>
    <x v="3"/>
    <x v="0"/>
    <x v="0"/>
    <x v="0"/>
    <x v="0"/>
    <x v="1"/>
    <x v="4"/>
    <x v="3"/>
    <x v="7"/>
    <x v="4"/>
    <x v="12"/>
    <x v="4"/>
    <x v="0"/>
    <x v="0"/>
    <x v="0"/>
    <x v="0"/>
  </r>
  <r>
    <s v="December 2012"/>
    <n v="68"/>
    <x v="2"/>
    <x v="0"/>
    <x v="0"/>
    <x v="0"/>
    <x v="1"/>
    <x v="0"/>
    <x v="0"/>
    <x v="0"/>
    <x v="0"/>
    <x v="1"/>
    <x v="4"/>
    <x v="3"/>
    <x v="7"/>
    <x v="10"/>
    <x v="13"/>
    <x v="4"/>
    <x v="0"/>
    <x v="0"/>
    <x v="0"/>
    <x v="0"/>
  </r>
  <r>
    <s v="December 2012"/>
    <n v="68"/>
    <x v="2"/>
    <x v="1"/>
    <x v="0"/>
    <x v="0"/>
    <x v="3"/>
    <x v="0"/>
    <x v="0"/>
    <x v="0"/>
    <x v="0"/>
    <x v="1"/>
    <x v="4"/>
    <x v="3"/>
    <x v="7"/>
    <x v="6"/>
    <x v="22"/>
    <x v="4"/>
    <x v="3"/>
    <x v="0"/>
    <x v="0"/>
    <x v="0"/>
  </r>
  <r>
    <s v="December 2012"/>
    <n v="68"/>
    <x v="2"/>
    <x v="2"/>
    <x v="0"/>
    <x v="0"/>
    <x v="4"/>
    <x v="0"/>
    <x v="0"/>
    <x v="0"/>
    <x v="0"/>
    <x v="1"/>
    <x v="4"/>
    <x v="3"/>
    <x v="7"/>
    <x v="7"/>
    <x v="22"/>
    <x v="4"/>
    <x v="0"/>
    <x v="0"/>
    <x v="0"/>
    <x v="0"/>
  </r>
  <r>
    <s v="December 2012"/>
    <n v="68"/>
    <x v="2"/>
    <x v="3"/>
    <x v="0"/>
    <x v="0"/>
    <x v="2"/>
    <x v="0"/>
    <x v="0"/>
    <x v="0"/>
    <x v="0"/>
    <x v="1"/>
    <x v="4"/>
    <x v="3"/>
    <x v="7"/>
    <x v="6"/>
    <x v="22"/>
    <x v="4"/>
    <x v="3"/>
    <x v="0"/>
    <x v="0"/>
    <x v="0"/>
  </r>
  <r>
    <s v="December 2012"/>
    <n v="68"/>
    <x v="2"/>
    <x v="4"/>
    <x v="0"/>
    <x v="0"/>
    <x v="0"/>
    <x v="0"/>
    <x v="0"/>
    <x v="0"/>
    <x v="0"/>
    <x v="1"/>
    <x v="4"/>
    <x v="3"/>
    <x v="7"/>
    <x v="7"/>
    <x v="22"/>
    <x v="4"/>
    <x v="0"/>
    <x v="0"/>
    <x v="0"/>
    <x v="0"/>
  </r>
  <r>
    <s v="December 2012"/>
    <n v="68"/>
    <x v="2"/>
    <x v="5"/>
    <x v="0"/>
    <x v="0"/>
    <x v="0"/>
    <x v="0"/>
    <x v="0"/>
    <x v="0"/>
    <x v="0"/>
    <x v="1"/>
    <x v="4"/>
    <x v="3"/>
    <x v="7"/>
    <x v="11"/>
    <x v="22"/>
    <x v="4"/>
    <x v="0"/>
    <x v="0"/>
    <x v="0"/>
    <x v="0"/>
  </r>
  <r>
    <s v="December 2012"/>
    <n v="68"/>
    <x v="2"/>
    <x v="6"/>
    <x v="0"/>
    <x v="0"/>
    <x v="2"/>
    <x v="0"/>
    <x v="0"/>
    <x v="0"/>
    <x v="0"/>
    <x v="1"/>
    <x v="4"/>
    <x v="3"/>
    <x v="7"/>
    <x v="8"/>
    <x v="11"/>
    <x v="4"/>
    <x v="0"/>
    <x v="0"/>
    <x v="0"/>
    <x v="0"/>
  </r>
  <r>
    <s v="December 2012"/>
    <n v="68"/>
    <x v="2"/>
    <x v="7"/>
    <x v="0"/>
    <x v="0"/>
    <x v="4"/>
    <x v="0"/>
    <x v="0"/>
    <x v="0"/>
    <x v="0"/>
    <x v="1"/>
    <x v="4"/>
    <x v="3"/>
    <x v="7"/>
    <x v="4"/>
    <x v="2"/>
    <x v="4"/>
    <x v="0"/>
    <x v="0"/>
    <x v="0"/>
    <x v="0"/>
  </r>
  <r>
    <s v="December 2012"/>
    <n v="68"/>
    <x v="2"/>
    <x v="8"/>
    <x v="0"/>
    <x v="0"/>
    <x v="0"/>
    <x v="0"/>
    <x v="0"/>
    <x v="0"/>
    <x v="0"/>
    <x v="1"/>
    <x v="4"/>
    <x v="3"/>
    <x v="7"/>
    <x v="8"/>
    <x v="5"/>
    <x v="4"/>
    <x v="0"/>
    <x v="0"/>
    <x v="0"/>
    <x v="0"/>
  </r>
  <r>
    <s v="December 2012"/>
    <n v="68"/>
    <x v="2"/>
    <x v="9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December 2012"/>
    <n v="68"/>
    <x v="2"/>
    <x v="10"/>
    <x v="0"/>
    <x v="0"/>
    <x v="3"/>
    <x v="0"/>
    <x v="0"/>
    <x v="0"/>
    <x v="0"/>
    <x v="1"/>
    <x v="4"/>
    <x v="3"/>
    <x v="7"/>
    <x v="4"/>
    <x v="2"/>
    <x v="4"/>
    <x v="0"/>
    <x v="0"/>
    <x v="0"/>
    <x v="0"/>
  </r>
  <r>
    <s v="December 2012"/>
    <n v="68"/>
    <x v="2"/>
    <x v="11"/>
    <x v="0"/>
    <x v="0"/>
    <x v="4"/>
    <x v="0"/>
    <x v="0"/>
    <x v="0"/>
    <x v="0"/>
    <x v="1"/>
    <x v="4"/>
    <x v="3"/>
    <x v="7"/>
    <x v="10"/>
    <x v="13"/>
    <x v="4"/>
    <x v="0"/>
    <x v="0"/>
    <x v="0"/>
    <x v="0"/>
  </r>
  <r>
    <s v="December 2012"/>
    <n v="68"/>
    <x v="2"/>
    <x v="12"/>
    <x v="0"/>
    <x v="0"/>
    <x v="2"/>
    <x v="0"/>
    <x v="0"/>
    <x v="0"/>
    <x v="0"/>
    <x v="1"/>
    <x v="4"/>
    <x v="3"/>
    <x v="7"/>
    <x v="6"/>
    <x v="22"/>
    <x v="4"/>
    <x v="0"/>
    <x v="0"/>
    <x v="0"/>
    <x v="0"/>
  </r>
  <r>
    <s v="December 2012"/>
    <n v="68"/>
    <x v="2"/>
    <x v="13"/>
    <x v="0"/>
    <x v="0"/>
    <x v="4"/>
    <x v="0"/>
    <x v="0"/>
    <x v="0"/>
    <x v="0"/>
    <x v="1"/>
    <x v="4"/>
    <x v="3"/>
    <x v="7"/>
    <x v="11"/>
    <x v="22"/>
    <x v="4"/>
    <x v="0"/>
    <x v="0"/>
    <x v="0"/>
    <x v="0"/>
  </r>
  <r>
    <s v="December 2012"/>
    <n v="68"/>
    <x v="2"/>
    <x v="14"/>
    <x v="0"/>
    <x v="0"/>
    <x v="2"/>
    <x v="0"/>
    <x v="0"/>
    <x v="0"/>
    <x v="0"/>
    <x v="1"/>
    <x v="4"/>
    <x v="3"/>
    <x v="7"/>
    <x v="9"/>
    <x v="6"/>
    <x v="4"/>
    <x v="0"/>
    <x v="0"/>
    <x v="0"/>
    <x v="0"/>
  </r>
  <r>
    <s v="December 2012"/>
    <n v="68"/>
    <x v="2"/>
    <x v="15"/>
    <x v="0"/>
    <x v="0"/>
    <x v="0"/>
    <x v="0"/>
    <x v="0"/>
    <x v="0"/>
    <x v="0"/>
    <x v="1"/>
    <x v="4"/>
    <x v="3"/>
    <x v="7"/>
    <x v="7"/>
    <x v="22"/>
    <x v="4"/>
    <x v="3"/>
    <x v="0"/>
    <x v="0"/>
    <x v="0"/>
  </r>
  <r>
    <s v="December 2012"/>
    <n v="68"/>
    <x v="2"/>
    <x v="16"/>
    <x v="0"/>
    <x v="0"/>
    <x v="3"/>
    <x v="0"/>
    <x v="0"/>
    <x v="0"/>
    <x v="0"/>
    <x v="1"/>
    <x v="4"/>
    <x v="3"/>
    <x v="7"/>
    <x v="8"/>
    <x v="11"/>
    <x v="4"/>
    <x v="0"/>
    <x v="0"/>
    <x v="0"/>
    <x v="0"/>
  </r>
  <r>
    <s v="December 2012"/>
    <n v="68"/>
    <x v="2"/>
    <x v="17"/>
    <x v="0"/>
    <x v="0"/>
    <x v="2"/>
    <x v="0"/>
    <x v="0"/>
    <x v="0"/>
    <x v="0"/>
    <x v="1"/>
    <x v="4"/>
    <x v="3"/>
    <x v="7"/>
    <x v="9"/>
    <x v="14"/>
    <x v="4"/>
    <x v="0"/>
    <x v="0"/>
    <x v="0"/>
    <x v="0"/>
  </r>
  <r>
    <s v="December 2012"/>
    <n v="68"/>
    <x v="2"/>
    <x v="18"/>
    <x v="0"/>
    <x v="0"/>
    <x v="2"/>
    <x v="0"/>
    <x v="0"/>
    <x v="0"/>
    <x v="0"/>
    <x v="1"/>
    <x v="4"/>
    <x v="3"/>
    <x v="7"/>
    <x v="6"/>
    <x v="22"/>
    <x v="4"/>
    <x v="0"/>
    <x v="0"/>
    <x v="0"/>
    <x v="0"/>
  </r>
  <r>
    <s v="December 2012"/>
    <n v="68"/>
    <x v="2"/>
    <x v="19"/>
    <x v="0"/>
    <x v="0"/>
    <x v="3"/>
    <x v="0"/>
    <x v="0"/>
    <x v="0"/>
    <x v="0"/>
    <x v="1"/>
    <x v="4"/>
    <x v="3"/>
    <x v="7"/>
    <x v="4"/>
    <x v="12"/>
    <x v="4"/>
    <x v="0"/>
    <x v="0"/>
    <x v="0"/>
    <x v="0"/>
  </r>
  <r>
    <s v="December 2012"/>
    <n v="68"/>
    <x v="2"/>
    <x v="20"/>
    <x v="0"/>
    <x v="0"/>
    <x v="0"/>
    <x v="0"/>
    <x v="0"/>
    <x v="0"/>
    <x v="0"/>
    <x v="1"/>
    <x v="4"/>
    <x v="3"/>
    <x v="7"/>
    <x v="7"/>
    <x v="22"/>
    <x v="4"/>
    <x v="1"/>
    <x v="0"/>
    <x v="0"/>
    <x v="0"/>
  </r>
  <r>
    <s v="December 2012"/>
    <n v="68"/>
    <x v="2"/>
    <x v="21"/>
    <x v="0"/>
    <x v="0"/>
    <x v="4"/>
    <x v="0"/>
    <x v="0"/>
    <x v="0"/>
    <x v="0"/>
    <x v="1"/>
    <x v="4"/>
    <x v="3"/>
    <x v="7"/>
    <x v="5"/>
    <x v="9"/>
    <x v="4"/>
    <x v="0"/>
    <x v="0"/>
    <x v="0"/>
    <x v="0"/>
  </r>
  <r>
    <s v="December 2012"/>
    <n v="68"/>
    <x v="2"/>
    <x v="22"/>
    <x v="0"/>
    <x v="0"/>
    <x v="4"/>
    <x v="0"/>
    <x v="0"/>
    <x v="0"/>
    <x v="0"/>
    <x v="1"/>
    <x v="4"/>
    <x v="3"/>
    <x v="7"/>
    <x v="9"/>
    <x v="14"/>
    <x v="4"/>
    <x v="0"/>
    <x v="0"/>
    <x v="0"/>
    <x v="0"/>
  </r>
  <r>
    <s v="December 2012"/>
    <n v="68"/>
    <x v="2"/>
    <x v="23"/>
    <x v="0"/>
    <x v="0"/>
    <x v="1"/>
    <x v="0"/>
    <x v="0"/>
    <x v="0"/>
    <x v="0"/>
    <x v="1"/>
    <x v="4"/>
    <x v="3"/>
    <x v="7"/>
    <x v="5"/>
    <x v="3"/>
    <x v="4"/>
    <x v="0"/>
    <x v="0"/>
    <x v="0"/>
    <x v="0"/>
  </r>
  <r>
    <s v="December 2012"/>
    <n v="68"/>
    <x v="2"/>
    <x v="24"/>
    <x v="0"/>
    <x v="0"/>
    <x v="1"/>
    <x v="0"/>
    <x v="0"/>
    <x v="0"/>
    <x v="0"/>
    <x v="1"/>
    <x v="4"/>
    <x v="3"/>
    <x v="7"/>
    <x v="4"/>
    <x v="10"/>
    <x v="4"/>
    <x v="0"/>
    <x v="0"/>
    <x v="0"/>
    <x v="0"/>
  </r>
  <r>
    <s v="December 2012"/>
    <n v="68"/>
    <x v="3"/>
    <x v="0"/>
    <x v="0"/>
    <x v="0"/>
    <x v="1"/>
    <x v="0"/>
    <x v="0"/>
    <x v="0"/>
    <x v="0"/>
    <x v="0"/>
    <x v="0"/>
    <x v="0"/>
    <x v="0"/>
    <x v="1"/>
    <x v="1"/>
    <x v="2"/>
    <x v="0"/>
    <x v="0"/>
    <x v="6"/>
    <x v="0"/>
  </r>
  <r>
    <s v="December 2012"/>
    <n v="68"/>
    <x v="3"/>
    <x v="1"/>
    <x v="0"/>
    <x v="0"/>
    <x v="0"/>
    <x v="0"/>
    <x v="0"/>
    <x v="0"/>
    <x v="0"/>
    <x v="0"/>
    <x v="0"/>
    <x v="0"/>
    <x v="0"/>
    <x v="0"/>
    <x v="1"/>
    <x v="3"/>
    <x v="0"/>
    <x v="0"/>
    <x v="6"/>
    <x v="0"/>
  </r>
  <r>
    <s v="December 2012"/>
    <n v="68"/>
    <x v="3"/>
    <x v="2"/>
    <x v="0"/>
    <x v="0"/>
    <x v="4"/>
    <x v="0"/>
    <x v="0"/>
    <x v="0"/>
    <x v="0"/>
    <x v="0"/>
    <x v="0"/>
    <x v="0"/>
    <x v="0"/>
    <x v="0"/>
    <x v="1"/>
    <x v="0"/>
    <x v="0"/>
    <x v="0"/>
    <x v="6"/>
    <x v="0"/>
  </r>
  <r>
    <s v="December 2012"/>
    <n v="68"/>
    <x v="3"/>
    <x v="3"/>
    <x v="0"/>
    <x v="0"/>
    <x v="1"/>
    <x v="0"/>
    <x v="0"/>
    <x v="0"/>
    <x v="0"/>
    <x v="0"/>
    <x v="0"/>
    <x v="0"/>
    <x v="0"/>
    <x v="0"/>
    <x v="1"/>
    <x v="2"/>
    <x v="0"/>
    <x v="0"/>
    <x v="6"/>
    <x v="0"/>
  </r>
  <r>
    <s v="December 2012"/>
    <n v="68"/>
    <x v="3"/>
    <x v="4"/>
    <x v="0"/>
    <x v="0"/>
    <x v="2"/>
    <x v="0"/>
    <x v="0"/>
    <x v="0"/>
    <x v="0"/>
    <x v="0"/>
    <x v="0"/>
    <x v="0"/>
    <x v="0"/>
    <x v="0"/>
    <x v="0"/>
    <x v="0"/>
    <x v="0"/>
    <x v="0"/>
    <x v="6"/>
    <x v="0"/>
  </r>
  <r>
    <s v="December 2012"/>
    <n v="68"/>
    <x v="3"/>
    <x v="5"/>
    <x v="0"/>
    <x v="0"/>
    <x v="3"/>
    <x v="0"/>
    <x v="0"/>
    <x v="0"/>
    <x v="0"/>
    <x v="0"/>
    <x v="1"/>
    <x v="2"/>
    <x v="1"/>
    <x v="1"/>
    <x v="1"/>
    <x v="2"/>
    <x v="0"/>
    <x v="0"/>
    <x v="0"/>
    <x v="0"/>
  </r>
  <r>
    <s v="December 2012"/>
    <n v="68"/>
    <x v="3"/>
    <x v="6"/>
    <x v="0"/>
    <x v="0"/>
    <x v="2"/>
    <x v="0"/>
    <x v="0"/>
    <x v="0"/>
    <x v="0"/>
    <x v="0"/>
    <x v="1"/>
    <x v="2"/>
    <x v="1"/>
    <x v="0"/>
    <x v="1"/>
    <x v="3"/>
    <x v="0"/>
    <x v="0"/>
    <x v="0"/>
    <x v="0"/>
  </r>
  <r>
    <s v="December 2012"/>
    <n v="68"/>
    <x v="3"/>
    <x v="7"/>
    <x v="0"/>
    <x v="0"/>
    <x v="1"/>
    <x v="0"/>
    <x v="0"/>
    <x v="0"/>
    <x v="0"/>
    <x v="0"/>
    <x v="1"/>
    <x v="2"/>
    <x v="1"/>
    <x v="0"/>
    <x v="0"/>
    <x v="0"/>
    <x v="0"/>
    <x v="0"/>
    <x v="0"/>
    <x v="0"/>
  </r>
  <r>
    <s v="December 2012"/>
    <n v="68"/>
    <x v="3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</r>
  <r>
    <s v="December 2012"/>
    <n v="68"/>
    <x v="3"/>
    <x v="9"/>
    <x v="0"/>
    <x v="0"/>
    <x v="3"/>
    <x v="0"/>
    <x v="0"/>
    <x v="0"/>
    <x v="0"/>
    <x v="0"/>
    <x v="1"/>
    <x v="2"/>
    <x v="1"/>
    <x v="0"/>
    <x v="0"/>
    <x v="0"/>
    <x v="0"/>
    <x v="0"/>
    <x v="0"/>
    <x v="0"/>
  </r>
  <r>
    <s v="December 2012"/>
    <n v="68"/>
    <x v="3"/>
    <x v="10"/>
    <x v="0"/>
    <x v="0"/>
    <x v="4"/>
    <x v="0"/>
    <x v="0"/>
    <x v="0"/>
    <x v="0"/>
    <x v="0"/>
    <x v="2"/>
    <x v="2"/>
    <x v="9"/>
    <x v="0"/>
    <x v="0"/>
    <x v="9"/>
    <x v="0"/>
    <x v="0"/>
    <x v="6"/>
    <x v="0"/>
  </r>
  <r>
    <s v="December 2012"/>
    <n v="68"/>
    <x v="3"/>
    <x v="11"/>
    <x v="0"/>
    <x v="0"/>
    <x v="2"/>
    <x v="0"/>
    <x v="0"/>
    <x v="0"/>
    <x v="0"/>
    <x v="0"/>
    <x v="2"/>
    <x v="2"/>
    <x v="9"/>
    <x v="0"/>
    <x v="0"/>
    <x v="0"/>
    <x v="0"/>
    <x v="0"/>
    <x v="6"/>
    <x v="0"/>
  </r>
  <r>
    <s v="December 2012"/>
    <n v="68"/>
    <x v="3"/>
    <x v="12"/>
    <x v="0"/>
    <x v="0"/>
    <x v="0"/>
    <x v="0"/>
    <x v="0"/>
    <x v="0"/>
    <x v="0"/>
    <x v="0"/>
    <x v="2"/>
    <x v="2"/>
    <x v="9"/>
    <x v="0"/>
    <x v="0"/>
    <x v="0"/>
    <x v="0"/>
    <x v="0"/>
    <x v="6"/>
    <x v="0"/>
  </r>
  <r>
    <s v="December 2012"/>
    <n v="68"/>
    <x v="3"/>
    <x v="13"/>
    <x v="0"/>
    <x v="0"/>
    <x v="1"/>
    <x v="0"/>
    <x v="0"/>
    <x v="0"/>
    <x v="0"/>
    <x v="0"/>
    <x v="2"/>
    <x v="2"/>
    <x v="9"/>
    <x v="0"/>
    <x v="0"/>
    <x v="2"/>
    <x v="0"/>
    <x v="0"/>
    <x v="6"/>
    <x v="0"/>
  </r>
  <r>
    <s v="December 2012"/>
    <n v="68"/>
    <x v="3"/>
    <x v="14"/>
    <x v="0"/>
    <x v="0"/>
    <x v="2"/>
    <x v="0"/>
    <x v="0"/>
    <x v="0"/>
    <x v="0"/>
    <x v="0"/>
    <x v="2"/>
    <x v="2"/>
    <x v="9"/>
    <x v="0"/>
    <x v="1"/>
    <x v="3"/>
    <x v="0"/>
    <x v="0"/>
    <x v="6"/>
    <x v="0"/>
  </r>
  <r>
    <s v="December 2012"/>
    <n v="68"/>
    <x v="3"/>
    <x v="15"/>
    <x v="0"/>
    <x v="0"/>
    <x v="1"/>
    <x v="0"/>
    <x v="0"/>
    <x v="0"/>
    <x v="0"/>
    <x v="0"/>
    <x v="2"/>
    <x v="2"/>
    <x v="9"/>
    <x v="0"/>
    <x v="0"/>
    <x v="2"/>
    <x v="0"/>
    <x v="0"/>
    <x v="6"/>
    <x v="0"/>
  </r>
  <r>
    <s v="December 2012"/>
    <n v="68"/>
    <x v="3"/>
    <x v="16"/>
    <x v="0"/>
    <x v="0"/>
    <x v="1"/>
    <x v="0"/>
    <x v="0"/>
    <x v="0"/>
    <x v="0"/>
    <x v="0"/>
    <x v="3"/>
    <x v="0"/>
    <x v="0"/>
    <x v="1"/>
    <x v="1"/>
    <x v="2"/>
    <x v="0"/>
    <x v="0"/>
    <x v="4"/>
    <x v="0"/>
  </r>
  <r>
    <s v="December 2012"/>
    <n v="68"/>
    <x v="3"/>
    <x v="17"/>
    <x v="0"/>
    <x v="0"/>
    <x v="0"/>
    <x v="0"/>
    <x v="0"/>
    <x v="0"/>
    <x v="0"/>
    <x v="0"/>
    <x v="3"/>
    <x v="0"/>
    <x v="0"/>
    <x v="0"/>
    <x v="0"/>
    <x v="0"/>
    <x v="0"/>
    <x v="0"/>
    <x v="4"/>
    <x v="0"/>
  </r>
  <r>
    <s v="December 2012"/>
    <n v="68"/>
    <x v="3"/>
    <x v="18"/>
    <x v="0"/>
    <x v="0"/>
    <x v="2"/>
    <x v="0"/>
    <x v="0"/>
    <x v="0"/>
    <x v="0"/>
    <x v="0"/>
    <x v="3"/>
    <x v="0"/>
    <x v="0"/>
    <x v="0"/>
    <x v="0"/>
    <x v="2"/>
    <x v="0"/>
    <x v="0"/>
    <x v="4"/>
    <x v="0"/>
  </r>
  <r>
    <s v="December 2012"/>
    <n v="68"/>
    <x v="3"/>
    <x v="19"/>
    <x v="0"/>
    <x v="0"/>
    <x v="4"/>
    <x v="0"/>
    <x v="0"/>
    <x v="0"/>
    <x v="0"/>
    <x v="0"/>
    <x v="3"/>
    <x v="0"/>
    <x v="0"/>
    <x v="0"/>
    <x v="1"/>
    <x v="2"/>
    <x v="0"/>
    <x v="0"/>
    <x v="4"/>
    <x v="0"/>
  </r>
  <r>
    <s v="December 2012"/>
    <n v="68"/>
    <x v="3"/>
    <x v="20"/>
    <x v="0"/>
    <x v="0"/>
    <x v="2"/>
    <x v="0"/>
    <x v="0"/>
    <x v="0"/>
    <x v="0"/>
    <x v="0"/>
    <x v="3"/>
    <x v="0"/>
    <x v="0"/>
    <x v="0"/>
    <x v="0"/>
    <x v="2"/>
    <x v="0"/>
    <x v="0"/>
    <x v="4"/>
    <x v="0"/>
  </r>
  <r>
    <s v="December 2012"/>
    <n v="68"/>
    <x v="3"/>
    <x v="21"/>
    <x v="0"/>
    <x v="0"/>
    <x v="3"/>
    <x v="0"/>
    <x v="0"/>
    <x v="0"/>
    <x v="0"/>
    <x v="0"/>
    <x v="3"/>
    <x v="0"/>
    <x v="0"/>
    <x v="0"/>
    <x v="1"/>
    <x v="1"/>
    <x v="0"/>
    <x v="0"/>
    <x v="4"/>
    <x v="0"/>
  </r>
  <r>
    <s v="December 2012"/>
    <n v="68"/>
    <x v="3"/>
    <x v="22"/>
    <x v="0"/>
    <x v="0"/>
    <x v="1"/>
    <x v="0"/>
    <x v="0"/>
    <x v="0"/>
    <x v="0"/>
    <x v="0"/>
    <x v="3"/>
    <x v="0"/>
    <x v="0"/>
    <x v="16"/>
    <x v="1"/>
    <x v="10"/>
    <x v="0"/>
    <x v="0"/>
    <x v="4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June 2013"/>
    <n v="69"/>
    <x v="0"/>
    <x v="0"/>
    <x v="0"/>
    <x v="0"/>
    <x v="4"/>
    <x v="0"/>
    <x v="0"/>
    <x v="0"/>
    <x v="0"/>
    <x v="1"/>
    <x v="4"/>
    <x v="3"/>
    <x v="7"/>
    <x v="8"/>
    <x v="11"/>
    <x v="4"/>
    <x v="0"/>
    <x v="0"/>
    <x v="0"/>
    <x v="0"/>
  </r>
  <r>
    <s v="June 2013"/>
    <n v="69"/>
    <x v="0"/>
    <x v="1"/>
    <x v="0"/>
    <x v="0"/>
    <x v="0"/>
    <x v="0"/>
    <x v="0"/>
    <x v="0"/>
    <x v="0"/>
    <x v="1"/>
    <x v="4"/>
    <x v="3"/>
    <x v="7"/>
    <x v="4"/>
    <x v="22"/>
    <x v="4"/>
    <x v="0"/>
    <x v="0"/>
    <x v="0"/>
    <x v="0"/>
  </r>
  <r>
    <s v="June 2013"/>
    <n v="69"/>
    <x v="0"/>
    <x v="2"/>
    <x v="0"/>
    <x v="0"/>
    <x v="3"/>
    <x v="0"/>
    <x v="0"/>
    <x v="0"/>
    <x v="0"/>
    <x v="1"/>
    <x v="4"/>
    <x v="3"/>
    <x v="7"/>
    <x v="7"/>
    <x v="22"/>
    <x v="4"/>
    <x v="3"/>
    <x v="0"/>
    <x v="0"/>
    <x v="0"/>
  </r>
  <r>
    <s v="June 2013"/>
    <n v="69"/>
    <x v="0"/>
    <x v="3"/>
    <x v="0"/>
    <x v="0"/>
    <x v="3"/>
    <x v="0"/>
    <x v="0"/>
    <x v="0"/>
    <x v="0"/>
    <x v="1"/>
    <x v="4"/>
    <x v="3"/>
    <x v="7"/>
    <x v="9"/>
    <x v="14"/>
    <x v="4"/>
    <x v="2"/>
    <x v="0"/>
    <x v="0"/>
    <x v="0"/>
  </r>
  <r>
    <s v="June 2013"/>
    <n v="69"/>
    <x v="0"/>
    <x v="4"/>
    <x v="0"/>
    <x v="0"/>
    <x v="1"/>
    <x v="0"/>
    <x v="0"/>
    <x v="0"/>
    <x v="0"/>
    <x v="1"/>
    <x v="4"/>
    <x v="3"/>
    <x v="7"/>
    <x v="20"/>
    <x v="22"/>
    <x v="4"/>
    <x v="3"/>
    <x v="0"/>
    <x v="0"/>
    <x v="0"/>
  </r>
  <r>
    <s v="June 2013"/>
    <n v="69"/>
    <x v="0"/>
    <x v="5"/>
    <x v="0"/>
    <x v="0"/>
    <x v="0"/>
    <x v="0"/>
    <x v="0"/>
    <x v="0"/>
    <x v="0"/>
    <x v="1"/>
    <x v="4"/>
    <x v="3"/>
    <x v="7"/>
    <x v="10"/>
    <x v="13"/>
    <x v="4"/>
    <x v="0"/>
    <x v="0"/>
    <x v="0"/>
    <x v="0"/>
  </r>
  <r>
    <s v="June 2013"/>
    <n v="69"/>
    <x v="0"/>
    <x v="6"/>
    <x v="0"/>
    <x v="0"/>
    <x v="4"/>
    <x v="0"/>
    <x v="0"/>
    <x v="0"/>
    <x v="0"/>
    <x v="1"/>
    <x v="4"/>
    <x v="3"/>
    <x v="7"/>
    <x v="9"/>
    <x v="14"/>
    <x v="4"/>
    <x v="1"/>
    <x v="0"/>
    <x v="0"/>
    <x v="0"/>
  </r>
  <r>
    <s v="June 2013"/>
    <n v="69"/>
    <x v="0"/>
    <x v="7"/>
    <x v="0"/>
    <x v="0"/>
    <x v="1"/>
    <x v="0"/>
    <x v="0"/>
    <x v="0"/>
    <x v="0"/>
    <x v="1"/>
    <x v="4"/>
    <x v="3"/>
    <x v="7"/>
    <x v="10"/>
    <x v="7"/>
    <x v="4"/>
    <x v="0"/>
    <x v="0"/>
    <x v="0"/>
    <x v="0"/>
  </r>
  <r>
    <s v="June 2013"/>
    <n v="69"/>
    <x v="0"/>
    <x v="8"/>
    <x v="0"/>
    <x v="0"/>
    <x v="0"/>
    <x v="0"/>
    <x v="0"/>
    <x v="0"/>
    <x v="0"/>
    <x v="1"/>
    <x v="4"/>
    <x v="3"/>
    <x v="7"/>
    <x v="4"/>
    <x v="2"/>
    <x v="4"/>
    <x v="0"/>
    <x v="0"/>
    <x v="0"/>
    <x v="0"/>
  </r>
  <r>
    <s v="June 2013"/>
    <n v="69"/>
    <x v="0"/>
    <x v="9"/>
    <x v="0"/>
    <x v="0"/>
    <x v="3"/>
    <x v="0"/>
    <x v="0"/>
    <x v="0"/>
    <x v="0"/>
    <x v="1"/>
    <x v="4"/>
    <x v="3"/>
    <x v="7"/>
    <x v="6"/>
    <x v="22"/>
    <x v="4"/>
    <x v="0"/>
    <x v="0"/>
    <x v="0"/>
    <x v="0"/>
  </r>
  <r>
    <s v="June 2013"/>
    <n v="69"/>
    <x v="0"/>
    <x v="10"/>
    <x v="0"/>
    <x v="0"/>
    <x v="2"/>
    <x v="0"/>
    <x v="0"/>
    <x v="0"/>
    <x v="0"/>
    <x v="1"/>
    <x v="4"/>
    <x v="3"/>
    <x v="7"/>
    <x v="4"/>
    <x v="8"/>
    <x v="4"/>
    <x v="0"/>
    <x v="0"/>
    <x v="0"/>
    <x v="0"/>
  </r>
  <r>
    <s v="June 2013"/>
    <n v="69"/>
    <x v="0"/>
    <x v="11"/>
    <x v="0"/>
    <x v="0"/>
    <x v="2"/>
    <x v="0"/>
    <x v="0"/>
    <x v="0"/>
    <x v="0"/>
    <x v="1"/>
    <x v="4"/>
    <x v="3"/>
    <x v="7"/>
    <x v="6"/>
    <x v="22"/>
    <x v="4"/>
    <x v="1"/>
    <x v="0"/>
    <x v="0"/>
    <x v="0"/>
  </r>
  <r>
    <s v="June 2013"/>
    <n v="69"/>
    <x v="0"/>
    <x v="12"/>
    <x v="0"/>
    <x v="0"/>
    <x v="4"/>
    <x v="0"/>
    <x v="0"/>
    <x v="0"/>
    <x v="0"/>
    <x v="1"/>
    <x v="4"/>
    <x v="3"/>
    <x v="7"/>
    <x v="8"/>
    <x v="11"/>
    <x v="4"/>
    <x v="0"/>
    <x v="0"/>
    <x v="0"/>
    <x v="0"/>
  </r>
  <r>
    <s v="June 2013"/>
    <n v="69"/>
    <x v="0"/>
    <x v="13"/>
    <x v="0"/>
    <x v="0"/>
    <x v="0"/>
    <x v="0"/>
    <x v="0"/>
    <x v="0"/>
    <x v="0"/>
    <x v="1"/>
    <x v="4"/>
    <x v="3"/>
    <x v="7"/>
    <x v="5"/>
    <x v="3"/>
    <x v="4"/>
    <x v="0"/>
    <x v="0"/>
    <x v="0"/>
    <x v="0"/>
  </r>
  <r>
    <s v="June 2013"/>
    <n v="69"/>
    <x v="0"/>
    <x v="14"/>
    <x v="0"/>
    <x v="0"/>
    <x v="1"/>
    <x v="0"/>
    <x v="0"/>
    <x v="0"/>
    <x v="0"/>
    <x v="1"/>
    <x v="4"/>
    <x v="3"/>
    <x v="7"/>
    <x v="11"/>
    <x v="22"/>
    <x v="4"/>
    <x v="0"/>
    <x v="0"/>
    <x v="0"/>
    <x v="0"/>
  </r>
  <r>
    <s v="June 2013"/>
    <n v="69"/>
    <x v="0"/>
    <x v="15"/>
    <x v="0"/>
    <x v="0"/>
    <x v="3"/>
    <x v="0"/>
    <x v="0"/>
    <x v="0"/>
    <x v="0"/>
    <x v="1"/>
    <x v="4"/>
    <x v="3"/>
    <x v="7"/>
    <x v="6"/>
    <x v="22"/>
    <x v="4"/>
    <x v="1"/>
    <x v="0"/>
    <x v="0"/>
    <x v="0"/>
  </r>
  <r>
    <s v="June 2013"/>
    <n v="69"/>
    <x v="0"/>
    <x v="16"/>
    <x v="0"/>
    <x v="0"/>
    <x v="1"/>
    <x v="0"/>
    <x v="0"/>
    <x v="0"/>
    <x v="0"/>
    <x v="1"/>
    <x v="4"/>
    <x v="3"/>
    <x v="7"/>
    <x v="8"/>
    <x v="5"/>
    <x v="4"/>
    <x v="3"/>
    <x v="0"/>
    <x v="0"/>
    <x v="0"/>
  </r>
  <r>
    <s v="June 2013"/>
    <n v="69"/>
    <x v="0"/>
    <x v="17"/>
    <x v="0"/>
    <x v="0"/>
    <x v="2"/>
    <x v="0"/>
    <x v="0"/>
    <x v="0"/>
    <x v="0"/>
    <x v="1"/>
    <x v="4"/>
    <x v="3"/>
    <x v="7"/>
    <x v="6"/>
    <x v="22"/>
    <x v="4"/>
    <x v="0"/>
    <x v="0"/>
    <x v="0"/>
    <x v="0"/>
  </r>
  <r>
    <s v="June 2013"/>
    <n v="69"/>
    <x v="0"/>
    <x v="18"/>
    <x v="0"/>
    <x v="0"/>
    <x v="2"/>
    <x v="0"/>
    <x v="0"/>
    <x v="0"/>
    <x v="0"/>
    <x v="1"/>
    <x v="4"/>
    <x v="3"/>
    <x v="7"/>
    <x v="9"/>
    <x v="14"/>
    <x v="4"/>
    <x v="3"/>
    <x v="0"/>
    <x v="0"/>
    <x v="0"/>
  </r>
  <r>
    <s v="June 2013"/>
    <n v="69"/>
    <x v="0"/>
    <x v="19"/>
    <x v="0"/>
    <x v="0"/>
    <x v="4"/>
    <x v="0"/>
    <x v="0"/>
    <x v="0"/>
    <x v="0"/>
    <x v="1"/>
    <x v="4"/>
    <x v="3"/>
    <x v="7"/>
    <x v="7"/>
    <x v="22"/>
    <x v="4"/>
    <x v="4"/>
    <x v="0"/>
    <x v="0"/>
    <x v="0"/>
  </r>
  <r>
    <s v="June 2013"/>
    <n v="69"/>
    <x v="0"/>
    <x v="20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June 2013"/>
    <n v="69"/>
    <x v="0"/>
    <x v="21"/>
    <x v="0"/>
    <x v="0"/>
    <x v="4"/>
    <x v="0"/>
    <x v="0"/>
    <x v="0"/>
    <x v="0"/>
    <x v="1"/>
    <x v="4"/>
    <x v="3"/>
    <x v="7"/>
    <x v="8"/>
    <x v="5"/>
    <x v="4"/>
    <x v="0"/>
    <x v="0"/>
    <x v="0"/>
    <x v="0"/>
  </r>
  <r>
    <s v="June 2013"/>
    <n v="69"/>
    <x v="0"/>
    <x v="22"/>
    <x v="0"/>
    <x v="0"/>
    <x v="0"/>
    <x v="0"/>
    <x v="0"/>
    <x v="0"/>
    <x v="0"/>
    <x v="1"/>
    <x v="4"/>
    <x v="3"/>
    <x v="7"/>
    <x v="4"/>
    <x v="12"/>
    <x v="4"/>
    <x v="0"/>
    <x v="0"/>
    <x v="0"/>
    <x v="0"/>
  </r>
  <r>
    <s v="June 2013"/>
    <n v="69"/>
    <x v="0"/>
    <x v="23"/>
    <x v="0"/>
    <x v="0"/>
    <x v="1"/>
    <x v="0"/>
    <x v="0"/>
    <x v="0"/>
    <x v="0"/>
    <x v="1"/>
    <x v="4"/>
    <x v="3"/>
    <x v="7"/>
    <x v="7"/>
    <x v="22"/>
    <x v="4"/>
    <x v="3"/>
    <x v="0"/>
    <x v="0"/>
    <x v="0"/>
  </r>
  <r>
    <s v="June 2013"/>
    <n v="69"/>
    <x v="0"/>
    <x v="24"/>
    <x v="0"/>
    <x v="0"/>
    <x v="4"/>
    <x v="0"/>
    <x v="0"/>
    <x v="0"/>
    <x v="0"/>
    <x v="1"/>
    <x v="4"/>
    <x v="3"/>
    <x v="7"/>
    <x v="9"/>
    <x v="6"/>
    <x v="4"/>
    <x v="0"/>
    <x v="0"/>
    <x v="0"/>
    <x v="0"/>
  </r>
  <r>
    <s v="June 2013"/>
    <n v="69"/>
    <x v="1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</r>
  <r>
    <s v="June 2013"/>
    <n v="69"/>
    <x v="1"/>
    <x v="1"/>
    <x v="0"/>
    <x v="0"/>
    <x v="0"/>
    <x v="0"/>
    <x v="0"/>
    <x v="0"/>
    <x v="0"/>
    <x v="0"/>
    <x v="0"/>
    <x v="0"/>
    <x v="0"/>
    <x v="0"/>
    <x v="1"/>
    <x v="3"/>
    <x v="0"/>
    <x v="0"/>
    <x v="0"/>
    <x v="0"/>
  </r>
  <r>
    <s v="June 2013"/>
    <n v="69"/>
    <x v="1"/>
    <x v="2"/>
    <x v="0"/>
    <x v="0"/>
    <x v="2"/>
    <x v="0"/>
    <x v="0"/>
    <x v="0"/>
    <x v="0"/>
    <x v="0"/>
    <x v="0"/>
    <x v="0"/>
    <x v="0"/>
    <x v="0"/>
    <x v="0"/>
    <x v="2"/>
    <x v="0"/>
    <x v="0"/>
    <x v="0"/>
    <x v="0"/>
  </r>
  <r>
    <s v="June 2013"/>
    <n v="69"/>
    <x v="1"/>
    <x v="3"/>
    <x v="0"/>
    <x v="0"/>
    <x v="1"/>
    <x v="0"/>
    <x v="0"/>
    <x v="0"/>
    <x v="0"/>
    <x v="0"/>
    <x v="0"/>
    <x v="0"/>
    <x v="0"/>
    <x v="0"/>
    <x v="1"/>
    <x v="3"/>
    <x v="0"/>
    <x v="0"/>
    <x v="0"/>
    <x v="0"/>
  </r>
  <r>
    <s v="June 2013"/>
    <n v="69"/>
    <x v="1"/>
    <x v="4"/>
    <x v="0"/>
    <x v="0"/>
    <x v="3"/>
    <x v="0"/>
    <x v="0"/>
    <x v="0"/>
    <x v="0"/>
    <x v="0"/>
    <x v="0"/>
    <x v="0"/>
    <x v="0"/>
    <x v="0"/>
    <x v="0"/>
    <x v="1"/>
    <x v="0"/>
    <x v="0"/>
    <x v="0"/>
    <x v="0"/>
  </r>
  <r>
    <s v="June 2013"/>
    <n v="69"/>
    <x v="1"/>
    <x v="5"/>
    <x v="0"/>
    <x v="0"/>
    <x v="4"/>
    <x v="0"/>
    <x v="0"/>
    <x v="0"/>
    <x v="0"/>
    <x v="0"/>
    <x v="1"/>
    <x v="2"/>
    <x v="1"/>
    <x v="1"/>
    <x v="1"/>
    <x v="2"/>
    <x v="0"/>
    <x v="0"/>
    <x v="0"/>
    <x v="0"/>
  </r>
  <r>
    <s v="June 2013"/>
    <n v="69"/>
    <x v="1"/>
    <x v="6"/>
    <x v="0"/>
    <x v="0"/>
    <x v="2"/>
    <x v="0"/>
    <x v="0"/>
    <x v="0"/>
    <x v="0"/>
    <x v="0"/>
    <x v="1"/>
    <x v="2"/>
    <x v="1"/>
    <x v="0"/>
    <x v="0"/>
    <x v="1"/>
    <x v="0"/>
    <x v="0"/>
    <x v="0"/>
    <x v="0"/>
  </r>
  <r>
    <s v="June 2013"/>
    <n v="69"/>
    <x v="1"/>
    <x v="7"/>
    <x v="0"/>
    <x v="0"/>
    <x v="1"/>
    <x v="0"/>
    <x v="0"/>
    <x v="0"/>
    <x v="0"/>
    <x v="0"/>
    <x v="1"/>
    <x v="2"/>
    <x v="1"/>
    <x v="0"/>
    <x v="0"/>
    <x v="1"/>
    <x v="0"/>
    <x v="0"/>
    <x v="0"/>
    <x v="0"/>
  </r>
  <r>
    <s v="June 2013"/>
    <n v="69"/>
    <x v="1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</r>
  <r>
    <s v="June 2013"/>
    <n v="69"/>
    <x v="1"/>
    <x v="9"/>
    <x v="0"/>
    <x v="0"/>
    <x v="1"/>
    <x v="0"/>
    <x v="0"/>
    <x v="0"/>
    <x v="0"/>
    <x v="0"/>
    <x v="1"/>
    <x v="2"/>
    <x v="1"/>
    <x v="0"/>
    <x v="0"/>
    <x v="0"/>
    <x v="0"/>
    <x v="0"/>
    <x v="0"/>
    <x v="0"/>
  </r>
  <r>
    <s v="June 2013"/>
    <n v="69"/>
    <x v="1"/>
    <x v="10"/>
    <x v="0"/>
    <x v="0"/>
    <x v="0"/>
    <x v="0"/>
    <x v="0"/>
    <x v="0"/>
    <x v="0"/>
    <x v="0"/>
    <x v="1"/>
    <x v="2"/>
    <x v="1"/>
    <x v="0"/>
    <x v="0"/>
    <x v="1"/>
    <x v="0"/>
    <x v="0"/>
    <x v="0"/>
    <x v="0"/>
  </r>
  <r>
    <s v="June 2013"/>
    <n v="69"/>
    <x v="1"/>
    <x v="11"/>
    <x v="0"/>
    <x v="0"/>
    <x v="0"/>
    <x v="0"/>
    <x v="0"/>
    <x v="0"/>
    <x v="0"/>
    <x v="0"/>
    <x v="2"/>
    <x v="0"/>
    <x v="9"/>
    <x v="1"/>
    <x v="1"/>
    <x v="2"/>
    <x v="0"/>
    <x v="0"/>
    <x v="0"/>
    <x v="0"/>
  </r>
  <r>
    <s v="June 2013"/>
    <n v="69"/>
    <x v="1"/>
    <x v="12"/>
    <x v="0"/>
    <x v="0"/>
    <x v="3"/>
    <x v="0"/>
    <x v="0"/>
    <x v="0"/>
    <x v="0"/>
    <x v="0"/>
    <x v="2"/>
    <x v="0"/>
    <x v="9"/>
    <x v="0"/>
    <x v="0"/>
    <x v="0"/>
    <x v="0"/>
    <x v="0"/>
    <x v="0"/>
    <x v="0"/>
  </r>
  <r>
    <s v="June 2013"/>
    <n v="69"/>
    <x v="1"/>
    <x v="13"/>
    <x v="0"/>
    <x v="0"/>
    <x v="1"/>
    <x v="0"/>
    <x v="0"/>
    <x v="0"/>
    <x v="0"/>
    <x v="0"/>
    <x v="2"/>
    <x v="0"/>
    <x v="9"/>
    <x v="0"/>
    <x v="0"/>
    <x v="2"/>
    <x v="0"/>
    <x v="0"/>
    <x v="0"/>
    <x v="0"/>
  </r>
  <r>
    <s v="June 2013"/>
    <n v="69"/>
    <x v="1"/>
    <x v="14"/>
    <x v="0"/>
    <x v="0"/>
    <x v="0"/>
    <x v="0"/>
    <x v="0"/>
    <x v="0"/>
    <x v="0"/>
    <x v="0"/>
    <x v="2"/>
    <x v="0"/>
    <x v="9"/>
    <x v="0"/>
    <x v="0"/>
    <x v="2"/>
    <x v="0"/>
    <x v="0"/>
    <x v="0"/>
    <x v="0"/>
  </r>
  <r>
    <s v="June 2013"/>
    <n v="69"/>
    <x v="1"/>
    <x v="15"/>
    <x v="0"/>
    <x v="0"/>
    <x v="3"/>
    <x v="0"/>
    <x v="0"/>
    <x v="0"/>
    <x v="0"/>
    <x v="0"/>
    <x v="2"/>
    <x v="0"/>
    <x v="9"/>
    <x v="0"/>
    <x v="1"/>
    <x v="2"/>
    <x v="0"/>
    <x v="0"/>
    <x v="0"/>
    <x v="0"/>
  </r>
  <r>
    <s v="June 2013"/>
    <n v="69"/>
    <x v="1"/>
    <x v="16"/>
    <x v="0"/>
    <x v="0"/>
    <x v="4"/>
    <x v="0"/>
    <x v="0"/>
    <x v="0"/>
    <x v="0"/>
    <x v="0"/>
    <x v="2"/>
    <x v="0"/>
    <x v="9"/>
    <x v="18"/>
    <x v="1"/>
    <x v="10"/>
    <x v="0"/>
    <x v="0"/>
    <x v="0"/>
    <x v="0"/>
  </r>
  <r>
    <s v="June 2013"/>
    <n v="69"/>
    <x v="1"/>
    <x v="17"/>
    <x v="0"/>
    <x v="0"/>
    <x v="3"/>
    <x v="0"/>
    <x v="0"/>
    <x v="0"/>
    <x v="0"/>
    <x v="0"/>
    <x v="3"/>
    <x v="2"/>
    <x v="1"/>
    <x v="1"/>
    <x v="1"/>
    <x v="2"/>
    <x v="0"/>
    <x v="0"/>
    <x v="0"/>
    <x v="0"/>
  </r>
  <r>
    <s v="June 2013"/>
    <n v="69"/>
    <x v="1"/>
    <x v="18"/>
    <x v="0"/>
    <x v="0"/>
    <x v="2"/>
    <x v="0"/>
    <x v="0"/>
    <x v="0"/>
    <x v="0"/>
    <x v="0"/>
    <x v="3"/>
    <x v="2"/>
    <x v="1"/>
    <x v="0"/>
    <x v="1"/>
    <x v="3"/>
    <x v="0"/>
    <x v="0"/>
    <x v="0"/>
    <x v="0"/>
  </r>
  <r>
    <s v="June 2013"/>
    <n v="69"/>
    <x v="1"/>
    <x v="19"/>
    <x v="0"/>
    <x v="0"/>
    <x v="0"/>
    <x v="0"/>
    <x v="0"/>
    <x v="0"/>
    <x v="0"/>
    <x v="0"/>
    <x v="3"/>
    <x v="2"/>
    <x v="1"/>
    <x v="0"/>
    <x v="0"/>
    <x v="2"/>
    <x v="0"/>
    <x v="0"/>
    <x v="0"/>
    <x v="0"/>
  </r>
  <r>
    <s v="June 2013"/>
    <n v="69"/>
    <x v="1"/>
    <x v="20"/>
    <x v="0"/>
    <x v="0"/>
    <x v="1"/>
    <x v="0"/>
    <x v="0"/>
    <x v="0"/>
    <x v="0"/>
    <x v="0"/>
    <x v="3"/>
    <x v="2"/>
    <x v="1"/>
    <x v="0"/>
    <x v="0"/>
    <x v="11"/>
    <x v="0"/>
    <x v="0"/>
    <x v="0"/>
    <x v="0"/>
  </r>
  <r>
    <s v="June 2013"/>
    <n v="69"/>
    <x v="1"/>
    <x v="21"/>
    <x v="0"/>
    <x v="0"/>
    <x v="3"/>
    <x v="0"/>
    <x v="0"/>
    <x v="0"/>
    <x v="0"/>
    <x v="0"/>
    <x v="3"/>
    <x v="2"/>
    <x v="1"/>
    <x v="0"/>
    <x v="1"/>
    <x v="3"/>
    <x v="0"/>
    <x v="0"/>
    <x v="0"/>
    <x v="0"/>
  </r>
  <r>
    <s v="June 2013"/>
    <n v="69"/>
    <x v="1"/>
    <x v="22"/>
    <x v="0"/>
    <x v="0"/>
    <x v="4"/>
    <x v="0"/>
    <x v="0"/>
    <x v="0"/>
    <x v="0"/>
    <x v="0"/>
    <x v="3"/>
    <x v="2"/>
    <x v="1"/>
    <x v="3"/>
    <x v="0"/>
    <x v="10"/>
    <x v="0"/>
    <x v="0"/>
    <x v="0"/>
    <x v="0"/>
  </r>
  <r>
    <s v="June 2013"/>
    <n v="69"/>
    <x v="2"/>
    <x v="0"/>
    <x v="0"/>
    <x v="0"/>
    <x v="0"/>
    <x v="0"/>
    <x v="0"/>
    <x v="0"/>
    <x v="0"/>
    <x v="2"/>
    <x v="0"/>
    <x v="3"/>
    <x v="6"/>
    <x v="12"/>
    <x v="15"/>
    <x v="6"/>
    <x v="0"/>
    <x v="0"/>
    <x v="0"/>
    <x v="0"/>
  </r>
  <r>
    <s v="June 2013"/>
    <n v="69"/>
    <x v="2"/>
    <x v="1"/>
    <x v="0"/>
    <x v="0"/>
    <x v="4"/>
    <x v="0"/>
    <x v="0"/>
    <x v="0"/>
    <x v="0"/>
    <x v="2"/>
    <x v="0"/>
    <x v="3"/>
    <x v="6"/>
    <x v="13"/>
    <x v="23"/>
    <x v="6"/>
    <x v="0"/>
    <x v="0"/>
    <x v="0"/>
    <x v="0"/>
  </r>
  <r>
    <s v="June 2013"/>
    <n v="69"/>
    <x v="2"/>
    <x v="2"/>
    <x v="0"/>
    <x v="0"/>
    <x v="1"/>
    <x v="0"/>
    <x v="0"/>
    <x v="0"/>
    <x v="0"/>
    <x v="2"/>
    <x v="0"/>
    <x v="3"/>
    <x v="6"/>
    <x v="13"/>
    <x v="24"/>
    <x v="6"/>
    <x v="0"/>
    <x v="0"/>
    <x v="0"/>
    <x v="0"/>
  </r>
  <r>
    <s v="June 2013"/>
    <n v="69"/>
    <x v="2"/>
    <x v="3"/>
    <x v="0"/>
    <x v="0"/>
    <x v="0"/>
    <x v="0"/>
    <x v="0"/>
    <x v="0"/>
    <x v="0"/>
    <x v="2"/>
    <x v="0"/>
    <x v="3"/>
    <x v="6"/>
    <x v="12"/>
    <x v="15"/>
    <x v="6"/>
    <x v="0"/>
    <x v="0"/>
    <x v="0"/>
    <x v="0"/>
  </r>
  <r>
    <s v="June 2013"/>
    <n v="69"/>
    <x v="2"/>
    <x v="4"/>
    <x v="0"/>
    <x v="0"/>
    <x v="3"/>
    <x v="0"/>
    <x v="0"/>
    <x v="0"/>
    <x v="0"/>
    <x v="2"/>
    <x v="0"/>
    <x v="3"/>
    <x v="6"/>
    <x v="13"/>
    <x v="21"/>
    <x v="6"/>
    <x v="0"/>
    <x v="0"/>
    <x v="0"/>
    <x v="0"/>
  </r>
  <r>
    <s v="June 2013"/>
    <n v="69"/>
    <x v="2"/>
    <x v="5"/>
    <x v="0"/>
    <x v="0"/>
    <x v="3"/>
    <x v="0"/>
    <x v="0"/>
    <x v="0"/>
    <x v="0"/>
    <x v="2"/>
    <x v="0"/>
    <x v="3"/>
    <x v="6"/>
    <x v="14"/>
    <x v="17"/>
    <x v="6"/>
    <x v="0"/>
    <x v="0"/>
    <x v="0"/>
    <x v="0"/>
  </r>
  <r>
    <s v="June 2013"/>
    <n v="69"/>
    <x v="2"/>
    <x v="6"/>
    <x v="0"/>
    <x v="0"/>
    <x v="4"/>
    <x v="0"/>
    <x v="0"/>
    <x v="0"/>
    <x v="0"/>
    <x v="2"/>
    <x v="0"/>
    <x v="3"/>
    <x v="6"/>
    <x v="13"/>
    <x v="21"/>
    <x v="6"/>
    <x v="0"/>
    <x v="0"/>
    <x v="0"/>
    <x v="0"/>
  </r>
  <r>
    <s v="June 2013"/>
    <n v="69"/>
    <x v="2"/>
    <x v="7"/>
    <x v="0"/>
    <x v="0"/>
    <x v="0"/>
    <x v="0"/>
    <x v="0"/>
    <x v="0"/>
    <x v="0"/>
    <x v="2"/>
    <x v="1"/>
    <x v="3"/>
    <x v="3"/>
    <x v="13"/>
    <x v="20"/>
    <x v="6"/>
    <x v="0"/>
    <x v="0"/>
    <x v="0"/>
    <x v="0"/>
  </r>
  <r>
    <s v="June 2013"/>
    <n v="69"/>
    <x v="2"/>
    <x v="8"/>
    <x v="0"/>
    <x v="0"/>
    <x v="4"/>
    <x v="0"/>
    <x v="0"/>
    <x v="0"/>
    <x v="0"/>
    <x v="2"/>
    <x v="1"/>
    <x v="3"/>
    <x v="3"/>
    <x v="13"/>
    <x v="18"/>
    <x v="6"/>
    <x v="0"/>
    <x v="0"/>
    <x v="0"/>
    <x v="0"/>
  </r>
  <r>
    <s v="June 2013"/>
    <n v="69"/>
    <x v="2"/>
    <x v="9"/>
    <x v="0"/>
    <x v="0"/>
    <x v="2"/>
    <x v="0"/>
    <x v="0"/>
    <x v="0"/>
    <x v="0"/>
    <x v="2"/>
    <x v="1"/>
    <x v="3"/>
    <x v="3"/>
    <x v="14"/>
    <x v="17"/>
    <x v="6"/>
    <x v="0"/>
    <x v="0"/>
    <x v="0"/>
    <x v="0"/>
  </r>
  <r>
    <s v="June 2013"/>
    <n v="69"/>
    <x v="2"/>
    <x v="10"/>
    <x v="0"/>
    <x v="0"/>
    <x v="1"/>
    <x v="0"/>
    <x v="0"/>
    <x v="0"/>
    <x v="0"/>
    <x v="2"/>
    <x v="1"/>
    <x v="3"/>
    <x v="3"/>
    <x v="12"/>
    <x v="15"/>
    <x v="6"/>
    <x v="0"/>
    <x v="0"/>
    <x v="0"/>
    <x v="0"/>
  </r>
  <r>
    <s v="June 2013"/>
    <n v="69"/>
    <x v="2"/>
    <x v="11"/>
    <x v="0"/>
    <x v="0"/>
    <x v="3"/>
    <x v="0"/>
    <x v="0"/>
    <x v="0"/>
    <x v="0"/>
    <x v="2"/>
    <x v="1"/>
    <x v="3"/>
    <x v="3"/>
    <x v="12"/>
    <x v="16"/>
    <x v="6"/>
    <x v="0"/>
    <x v="0"/>
    <x v="0"/>
    <x v="0"/>
  </r>
  <r>
    <s v="June 2013"/>
    <n v="69"/>
    <x v="2"/>
    <x v="12"/>
    <x v="0"/>
    <x v="0"/>
    <x v="4"/>
    <x v="0"/>
    <x v="0"/>
    <x v="0"/>
    <x v="0"/>
    <x v="2"/>
    <x v="1"/>
    <x v="3"/>
    <x v="3"/>
    <x v="13"/>
    <x v="23"/>
    <x v="6"/>
    <x v="0"/>
    <x v="0"/>
    <x v="0"/>
    <x v="0"/>
  </r>
  <r>
    <s v="June 2013"/>
    <n v="69"/>
    <x v="2"/>
    <x v="13"/>
    <x v="0"/>
    <x v="0"/>
    <x v="0"/>
    <x v="0"/>
    <x v="0"/>
    <x v="0"/>
    <x v="0"/>
    <x v="2"/>
    <x v="1"/>
    <x v="3"/>
    <x v="3"/>
    <x v="12"/>
    <x v="16"/>
    <x v="6"/>
    <x v="0"/>
    <x v="0"/>
    <x v="0"/>
    <x v="0"/>
  </r>
  <r>
    <s v="June 2013"/>
    <n v="69"/>
    <x v="2"/>
    <x v="14"/>
    <x v="0"/>
    <x v="0"/>
    <x v="1"/>
    <x v="0"/>
    <x v="0"/>
    <x v="0"/>
    <x v="0"/>
    <x v="2"/>
    <x v="2"/>
    <x v="3"/>
    <x v="5"/>
    <x v="12"/>
    <x v="15"/>
    <x v="7"/>
    <x v="0"/>
    <x v="0"/>
    <x v="0"/>
    <x v="0"/>
  </r>
  <r>
    <s v="June 2013"/>
    <n v="69"/>
    <x v="2"/>
    <x v="15"/>
    <x v="0"/>
    <x v="0"/>
    <x v="4"/>
    <x v="0"/>
    <x v="0"/>
    <x v="0"/>
    <x v="0"/>
    <x v="2"/>
    <x v="2"/>
    <x v="3"/>
    <x v="5"/>
    <x v="14"/>
    <x v="17"/>
    <x v="7"/>
    <x v="0"/>
    <x v="0"/>
    <x v="0"/>
    <x v="0"/>
  </r>
  <r>
    <s v="June 2013"/>
    <n v="69"/>
    <x v="2"/>
    <x v="16"/>
    <x v="0"/>
    <x v="0"/>
    <x v="2"/>
    <x v="0"/>
    <x v="0"/>
    <x v="0"/>
    <x v="0"/>
    <x v="2"/>
    <x v="2"/>
    <x v="3"/>
    <x v="5"/>
    <x v="13"/>
    <x v="21"/>
    <x v="7"/>
    <x v="0"/>
    <x v="0"/>
    <x v="0"/>
    <x v="0"/>
  </r>
  <r>
    <s v="June 2013"/>
    <n v="69"/>
    <x v="2"/>
    <x v="17"/>
    <x v="0"/>
    <x v="0"/>
    <x v="4"/>
    <x v="0"/>
    <x v="0"/>
    <x v="0"/>
    <x v="0"/>
    <x v="2"/>
    <x v="2"/>
    <x v="3"/>
    <x v="5"/>
    <x v="12"/>
    <x v="15"/>
    <x v="7"/>
    <x v="0"/>
    <x v="0"/>
    <x v="0"/>
    <x v="0"/>
  </r>
  <r>
    <s v="June 2013"/>
    <n v="69"/>
    <x v="2"/>
    <x v="18"/>
    <x v="0"/>
    <x v="0"/>
    <x v="0"/>
    <x v="0"/>
    <x v="0"/>
    <x v="0"/>
    <x v="0"/>
    <x v="2"/>
    <x v="2"/>
    <x v="3"/>
    <x v="5"/>
    <x v="14"/>
    <x v="17"/>
    <x v="7"/>
    <x v="0"/>
    <x v="0"/>
    <x v="0"/>
    <x v="0"/>
  </r>
  <r>
    <s v="June 2013"/>
    <n v="69"/>
    <x v="2"/>
    <x v="19"/>
    <x v="0"/>
    <x v="0"/>
    <x v="3"/>
    <x v="0"/>
    <x v="0"/>
    <x v="0"/>
    <x v="0"/>
    <x v="2"/>
    <x v="2"/>
    <x v="3"/>
    <x v="5"/>
    <x v="12"/>
    <x v="21"/>
    <x v="7"/>
    <x v="0"/>
    <x v="0"/>
    <x v="0"/>
    <x v="0"/>
  </r>
  <r>
    <s v="June 2013"/>
    <n v="69"/>
    <x v="2"/>
    <x v="20"/>
    <x v="0"/>
    <x v="0"/>
    <x v="3"/>
    <x v="0"/>
    <x v="0"/>
    <x v="0"/>
    <x v="0"/>
    <x v="2"/>
    <x v="2"/>
    <x v="3"/>
    <x v="5"/>
    <x v="12"/>
    <x v="16"/>
    <x v="7"/>
    <x v="0"/>
    <x v="0"/>
    <x v="0"/>
    <x v="0"/>
  </r>
  <r>
    <s v="June 2013"/>
    <n v="69"/>
    <x v="2"/>
    <x v="21"/>
    <x v="0"/>
    <x v="0"/>
    <x v="4"/>
    <x v="0"/>
    <x v="0"/>
    <x v="0"/>
    <x v="0"/>
    <x v="2"/>
    <x v="3"/>
    <x v="3"/>
    <x v="4"/>
    <x v="12"/>
    <x v="15"/>
    <x v="6"/>
    <x v="0"/>
    <x v="0"/>
    <x v="0"/>
    <x v="0"/>
  </r>
  <r>
    <s v="June 2013"/>
    <n v="69"/>
    <x v="2"/>
    <x v="22"/>
    <x v="0"/>
    <x v="0"/>
    <x v="0"/>
    <x v="0"/>
    <x v="0"/>
    <x v="0"/>
    <x v="0"/>
    <x v="2"/>
    <x v="3"/>
    <x v="3"/>
    <x v="4"/>
    <x v="14"/>
    <x v="17"/>
    <x v="6"/>
    <x v="0"/>
    <x v="0"/>
    <x v="0"/>
    <x v="0"/>
  </r>
  <r>
    <s v="June 2013"/>
    <n v="69"/>
    <x v="2"/>
    <x v="23"/>
    <x v="0"/>
    <x v="0"/>
    <x v="3"/>
    <x v="0"/>
    <x v="0"/>
    <x v="0"/>
    <x v="0"/>
    <x v="2"/>
    <x v="3"/>
    <x v="3"/>
    <x v="4"/>
    <x v="13"/>
    <x v="21"/>
    <x v="6"/>
    <x v="0"/>
    <x v="0"/>
    <x v="0"/>
    <x v="0"/>
  </r>
  <r>
    <s v="June 2013"/>
    <n v="69"/>
    <x v="2"/>
    <x v="24"/>
    <x v="0"/>
    <x v="0"/>
    <x v="0"/>
    <x v="0"/>
    <x v="0"/>
    <x v="0"/>
    <x v="0"/>
    <x v="2"/>
    <x v="3"/>
    <x v="3"/>
    <x v="4"/>
    <x v="13"/>
    <x v="21"/>
    <x v="6"/>
    <x v="0"/>
    <x v="0"/>
    <x v="0"/>
    <x v="0"/>
  </r>
  <r>
    <s v="June 2013"/>
    <n v="69"/>
    <x v="2"/>
    <x v="25"/>
    <x v="0"/>
    <x v="0"/>
    <x v="2"/>
    <x v="0"/>
    <x v="0"/>
    <x v="0"/>
    <x v="0"/>
    <x v="2"/>
    <x v="3"/>
    <x v="3"/>
    <x v="4"/>
    <x v="13"/>
    <x v="19"/>
    <x v="6"/>
    <x v="0"/>
    <x v="0"/>
    <x v="0"/>
    <x v="0"/>
  </r>
  <r>
    <s v="June 2013"/>
    <n v="69"/>
    <x v="2"/>
    <x v="26"/>
    <x v="0"/>
    <x v="0"/>
    <x v="1"/>
    <x v="0"/>
    <x v="0"/>
    <x v="0"/>
    <x v="0"/>
    <x v="2"/>
    <x v="3"/>
    <x v="3"/>
    <x v="4"/>
    <x v="12"/>
    <x v="24"/>
    <x v="6"/>
    <x v="0"/>
    <x v="0"/>
    <x v="0"/>
    <x v="0"/>
  </r>
  <r>
    <s v="June 2013"/>
    <n v="69"/>
    <x v="3"/>
    <x v="0"/>
    <x v="0"/>
    <x v="0"/>
    <x v="2"/>
    <x v="0"/>
    <x v="0"/>
    <x v="0"/>
    <x v="0"/>
    <x v="1"/>
    <x v="4"/>
    <x v="3"/>
    <x v="7"/>
    <x v="4"/>
    <x v="2"/>
    <x v="4"/>
    <x v="0"/>
    <x v="0"/>
    <x v="0"/>
    <x v="0"/>
  </r>
  <r>
    <s v="June 2013"/>
    <n v="69"/>
    <x v="3"/>
    <x v="1"/>
    <x v="0"/>
    <x v="0"/>
    <x v="3"/>
    <x v="0"/>
    <x v="0"/>
    <x v="0"/>
    <x v="0"/>
    <x v="1"/>
    <x v="4"/>
    <x v="3"/>
    <x v="7"/>
    <x v="6"/>
    <x v="22"/>
    <x v="4"/>
    <x v="0"/>
    <x v="0"/>
    <x v="0"/>
    <x v="0"/>
  </r>
  <r>
    <s v="June 2013"/>
    <n v="69"/>
    <x v="3"/>
    <x v="2"/>
    <x v="0"/>
    <x v="0"/>
    <x v="4"/>
    <x v="0"/>
    <x v="0"/>
    <x v="0"/>
    <x v="0"/>
    <x v="1"/>
    <x v="4"/>
    <x v="3"/>
    <x v="7"/>
    <x v="7"/>
    <x v="22"/>
    <x v="4"/>
    <x v="0"/>
    <x v="0"/>
    <x v="0"/>
    <x v="0"/>
  </r>
  <r>
    <s v="June 2013"/>
    <n v="69"/>
    <x v="3"/>
    <x v="3"/>
    <x v="0"/>
    <x v="0"/>
    <x v="4"/>
    <x v="0"/>
    <x v="0"/>
    <x v="0"/>
    <x v="0"/>
    <x v="1"/>
    <x v="4"/>
    <x v="3"/>
    <x v="7"/>
    <x v="4"/>
    <x v="12"/>
    <x v="4"/>
    <x v="0"/>
    <x v="0"/>
    <x v="0"/>
    <x v="0"/>
  </r>
  <r>
    <s v="June 2013"/>
    <n v="69"/>
    <x v="3"/>
    <x v="4"/>
    <x v="0"/>
    <x v="0"/>
    <x v="2"/>
    <x v="0"/>
    <x v="0"/>
    <x v="0"/>
    <x v="0"/>
    <x v="1"/>
    <x v="4"/>
    <x v="3"/>
    <x v="7"/>
    <x v="11"/>
    <x v="22"/>
    <x v="4"/>
    <x v="3"/>
    <x v="0"/>
    <x v="0"/>
    <x v="0"/>
  </r>
  <r>
    <s v="June 2013"/>
    <n v="69"/>
    <x v="3"/>
    <x v="5"/>
    <x v="0"/>
    <x v="0"/>
    <x v="3"/>
    <x v="0"/>
    <x v="0"/>
    <x v="0"/>
    <x v="0"/>
    <x v="1"/>
    <x v="4"/>
    <x v="3"/>
    <x v="7"/>
    <x v="10"/>
    <x v="7"/>
    <x v="4"/>
    <x v="0"/>
    <x v="0"/>
    <x v="0"/>
    <x v="0"/>
  </r>
  <r>
    <s v="June 2013"/>
    <n v="69"/>
    <x v="3"/>
    <x v="6"/>
    <x v="0"/>
    <x v="0"/>
    <x v="2"/>
    <x v="0"/>
    <x v="0"/>
    <x v="0"/>
    <x v="0"/>
    <x v="1"/>
    <x v="4"/>
    <x v="3"/>
    <x v="7"/>
    <x v="8"/>
    <x v="5"/>
    <x v="4"/>
    <x v="0"/>
    <x v="0"/>
    <x v="0"/>
    <x v="0"/>
  </r>
  <r>
    <s v="June 2013"/>
    <n v="69"/>
    <x v="3"/>
    <x v="7"/>
    <x v="0"/>
    <x v="0"/>
    <x v="1"/>
    <x v="0"/>
    <x v="0"/>
    <x v="0"/>
    <x v="0"/>
    <x v="1"/>
    <x v="4"/>
    <x v="3"/>
    <x v="7"/>
    <x v="9"/>
    <x v="14"/>
    <x v="4"/>
    <x v="0"/>
    <x v="0"/>
    <x v="0"/>
    <x v="0"/>
  </r>
  <r>
    <s v="June 2013"/>
    <n v="69"/>
    <x v="3"/>
    <x v="8"/>
    <x v="0"/>
    <x v="0"/>
    <x v="4"/>
    <x v="0"/>
    <x v="0"/>
    <x v="0"/>
    <x v="0"/>
    <x v="1"/>
    <x v="4"/>
    <x v="3"/>
    <x v="7"/>
    <x v="6"/>
    <x v="22"/>
    <x v="4"/>
    <x v="0"/>
    <x v="0"/>
    <x v="0"/>
    <x v="0"/>
  </r>
  <r>
    <s v="June 2013"/>
    <n v="69"/>
    <x v="3"/>
    <x v="9"/>
    <x v="0"/>
    <x v="0"/>
    <x v="4"/>
    <x v="0"/>
    <x v="0"/>
    <x v="0"/>
    <x v="0"/>
    <x v="1"/>
    <x v="4"/>
    <x v="3"/>
    <x v="7"/>
    <x v="5"/>
    <x v="9"/>
    <x v="4"/>
    <x v="0"/>
    <x v="0"/>
    <x v="0"/>
    <x v="0"/>
  </r>
  <r>
    <s v="June 2013"/>
    <n v="69"/>
    <x v="3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</r>
  <r>
    <s v="June 2013"/>
    <n v="69"/>
    <x v="3"/>
    <x v="11"/>
    <x v="0"/>
    <x v="0"/>
    <x v="0"/>
    <x v="0"/>
    <x v="0"/>
    <x v="0"/>
    <x v="0"/>
    <x v="1"/>
    <x v="4"/>
    <x v="3"/>
    <x v="7"/>
    <x v="4"/>
    <x v="8"/>
    <x v="4"/>
    <x v="0"/>
    <x v="0"/>
    <x v="0"/>
    <x v="0"/>
  </r>
  <r>
    <s v="June 2013"/>
    <n v="69"/>
    <x v="3"/>
    <x v="12"/>
    <x v="0"/>
    <x v="0"/>
    <x v="1"/>
    <x v="0"/>
    <x v="0"/>
    <x v="0"/>
    <x v="0"/>
    <x v="1"/>
    <x v="4"/>
    <x v="3"/>
    <x v="7"/>
    <x v="9"/>
    <x v="6"/>
    <x v="4"/>
    <x v="0"/>
    <x v="0"/>
    <x v="0"/>
    <x v="0"/>
  </r>
  <r>
    <s v="June 2013"/>
    <n v="69"/>
    <x v="3"/>
    <x v="13"/>
    <x v="0"/>
    <x v="0"/>
    <x v="1"/>
    <x v="0"/>
    <x v="0"/>
    <x v="0"/>
    <x v="0"/>
    <x v="1"/>
    <x v="4"/>
    <x v="3"/>
    <x v="7"/>
    <x v="5"/>
    <x v="3"/>
    <x v="4"/>
    <x v="0"/>
    <x v="0"/>
    <x v="0"/>
    <x v="0"/>
  </r>
  <r>
    <s v="June 2013"/>
    <n v="69"/>
    <x v="3"/>
    <x v="14"/>
    <x v="0"/>
    <x v="0"/>
    <x v="3"/>
    <x v="0"/>
    <x v="0"/>
    <x v="0"/>
    <x v="0"/>
    <x v="1"/>
    <x v="4"/>
    <x v="3"/>
    <x v="7"/>
    <x v="8"/>
    <x v="5"/>
    <x v="4"/>
    <x v="0"/>
    <x v="0"/>
    <x v="0"/>
    <x v="0"/>
  </r>
  <r>
    <s v="June 2013"/>
    <n v="69"/>
    <x v="3"/>
    <x v="15"/>
    <x v="0"/>
    <x v="0"/>
    <x v="4"/>
    <x v="0"/>
    <x v="0"/>
    <x v="0"/>
    <x v="0"/>
    <x v="1"/>
    <x v="4"/>
    <x v="3"/>
    <x v="7"/>
    <x v="7"/>
    <x v="22"/>
    <x v="4"/>
    <x v="0"/>
    <x v="0"/>
    <x v="0"/>
    <x v="0"/>
  </r>
  <r>
    <s v="June 2013"/>
    <n v="69"/>
    <x v="3"/>
    <x v="16"/>
    <x v="0"/>
    <x v="0"/>
    <x v="3"/>
    <x v="0"/>
    <x v="0"/>
    <x v="0"/>
    <x v="0"/>
    <x v="1"/>
    <x v="4"/>
    <x v="3"/>
    <x v="7"/>
    <x v="10"/>
    <x v="13"/>
    <x v="4"/>
    <x v="0"/>
    <x v="0"/>
    <x v="0"/>
    <x v="0"/>
  </r>
  <r>
    <s v="June 2013"/>
    <n v="69"/>
    <x v="3"/>
    <x v="17"/>
    <x v="0"/>
    <x v="0"/>
    <x v="0"/>
    <x v="0"/>
    <x v="0"/>
    <x v="0"/>
    <x v="0"/>
    <x v="1"/>
    <x v="4"/>
    <x v="3"/>
    <x v="7"/>
    <x v="7"/>
    <x v="22"/>
    <x v="4"/>
    <x v="0"/>
    <x v="0"/>
    <x v="0"/>
    <x v="0"/>
  </r>
  <r>
    <s v="June 2013"/>
    <n v="69"/>
    <x v="3"/>
    <x v="18"/>
    <x v="0"/>
    <x v="0"/>
    <x v="2"/>
    <x v="0"/>
    <x v="0"/>
    <x v="0"/>
    <x v="0"/>
    <x v="1"/>
    <x v="4"/>
    <x v="3"/>
    <x v="7"/>
    <x v="8"/>
    <x v="5"/>
    <x v="4"/>
    <x v="0"/>
    <x v="0"/>
    <x v="0"/>
    <x v="0"/>
  </r>
  <r>
    <s v="June 2013"/>
    <n v="69"/>
    <x v="3"/>
    <x v="19"/>
    <x v="0"/>
    <x v="0"/>
    <x v="2"/>
    <x v="0"/>
    <x v="0"/>
    <x v="0"/>
    <x v="0"/>
    <x v="1"/>
    <x v="4"/>
    <x v="3"/>
    <x v="7"/>
    <x v="6"/>
    <x v="22"/>
    <x v="4"/>
    <x v="3"/>
    <x v="0"/>
    <x v="0"/>
    <x v="0"/>
  </r>
  <r>
    <s v="June 2013"/>
    <n v="69"/>
    <x v="3"/>
    <x v="20"/>
    <x v="0"/>
    <x v="0"/>
    <x v="0"/>
    <x v="0"/>
    <x v="0"/>
    <x v="0"/>
    <x v="0"/>
    <x v="1"/>
    <x v="4"/>
    <x v="3"/>
    <x v="7"/>
    <x v="9"/>
    <x v="6"/>
    <x v="4"/>
    <x v="1"/>
    <x v="0"/>
    <x v="0"/>
    <x v="0"/>
  </r>
  <r>
    <s v="June 2013"/>
    <n v="69"/>
    <x v="3"/>
    <x v="21"/>
    <x v="0"/>
    <x v="0"/>
    <x v="2"/>
    <x v="0"/>
    <x v="0"/>
    <x v="0"/>
    <x v="0"/>
    <x v="1"/>
    <x v="4"/>
    <x v="3"/>
    <x v="7"/>
    <x v="7"/>
    <x v="22"/>
    <x v="4"/>
    <x v="1"/>
    <x v="0"/>
    <x v="0"/>
    <x v="0"/>
  </r>
  <r>
    <s v="June 2013"/>
    <n v="69"/>
    <x v="3"/>
    <x v="22"/>
    <x v="0"/>
    <x v="0"/>
    <x v="2"/>
    <x v="0"/>
    <x v="0"/>
    <x v="0"/>
    <x v="0"/>
    <x v="1"/>
    <x v="4"/>
    <x v="3"/>
    <x v="7"/>
    <x v="8"/>
    <x v="11"/>
    <x v="4"/>
    <x v="0"/>
    <x v="0"/>
    <x v="0"/>
    <x v="0"/>
  </r>
  <r>
    <s v="June 2013"/>
    <n v="69"/>
    <x v="3"/>
    <x v="23"/>
    <x v="0"/>
    <x v="0"/>
    <x v="3"/>
    <x v="0"/>
    <x v="0"/>
    <x v="0"/>
    <x v="0"/>
    <x v="1"/>
    <x v="4"/>
    <x v="3"/>
    <x v="7"/>
    <x v="4"/>
    <x v="2"/>
    <x v="4"/>
    <x v="0"/>
    <x v="0"/>
    <x v="0"/>
    <x v="0"/>
  </r>
  <r>
    <s v="June 2013"/>
    <n v="69"/>
    <x v="3"/>
    <x v="24"/>
    <x v="0"/>
    <x v="0"/>
    <x v="4"/>
    <x v="0"/>
    <x v="0"/>
    <x v="0"/>
    <x v="0"/>
    <x v="1"/>
    <x v="4"/>
    <x v="3"/>
    <x v="7"/>
    <x v="4"/>
    <x v="22"/>
    <x v="4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October 2013"/>
    <n v="70"/>
    <x v="0"/>
    <x v="0"/>
    <x v="0"/>
    <x v="0"/>
    <x v="0"/>
    <x v="0"/>
    <x v="0"/>
    <x v="0"/>
    <x v="0"/>
    <x v="1"/>
    <x v="4"/>
    <x v="3"/>
    <x v="7"/>
    <x v="9"/>
    <x v="6"/>
    <x v="4"/>
    <x v="0"/>
    <x v="0"/>
    <x v="0"/>
    <x v="0"/>
  </r>
  <r>
    <s v="October 2013"/>
    <n v="70"/>
    <x v="0"/>
    <x v="1"/>
    <x v="0"/>
    <x v="0"/>
    <x v="3"/>
    <x v="0"/>
    <x v="0"/>
    <x v="0"/>
    <x v="0"/>
    <x v="1"/>
    <x v="4"/>
    <x v="3"/>
    <x v="7"/>
    <x v="7"/>
    <x v="22"/>
    <x v="4"/>
    <x v="0"/>
    <x v="0"/>
    <x v="0"/>
    <x v="0"/>
  </r>
  <r>
    <s v="October 2013"/>
    <n v="70"/>
    <x v="0"/>
    <x v="2"/>
    <x v="0"/>
    <x v="0"/>
    <x v="3"/>
    <x v="0"/>
    <x v="0"/>
    <x v="0"/>
    <x v="0"/>
    <x v="1"/>
    <x v="4"/>
    <x v="3"/>
    <x v="7"/>
    <x v="8"/>
    <x v="11"/>
    <x v="4"/>
    <x v="0"/>
    <x v="0"/>
    <x v="0"/>
    <x v="0"/>
  </r>
  <r>
    <s v="October 2013"/>
    <n v="70"/>
    <x v="0"/>
    <x v="3"/>
    <x v="0"/>
    <x v="0"/>
    <x v="0"/>
    <x v="0"/>
    <x v="0"/>
    <x v="0"/>
    <x v="0"/>
    <x v="1"/>
    <x v="4"/>
    <x v="3"/>
    <x v="7"/>
    <x v="4"/>
    <x v="10"/>
    <x v="4"/>
    <x v="0"/>
    <x v="0"/>
    <x v="0"/>
    <x v="0"/>
  </r>
  <r>
    <s v="October 2013"/>
    <n v="70"/>
    <x v="0"/>
    <x v="4"/>
    <x v="0"/>
    <x v="0"/>
    <x v="2"/>
    <x v="0"/>
    <x v="0"/>
    <x v="0"/>
    <x v="0"/>
    <x v="1"/>
    <x v="4"/>
    <x v="3"/>
    <x v="7"/>
    <x v="11"/>
    <x v="22"/>
    <x v="4"/>
    <x v="0"/>
    <x v="0"/>
    <x v="0"/>
    <x v="0"/>
  </r>
  <r>
    <s v="October 2013"/>
    <n v="70"/>
    <x v="0"/>
    <x v="5"/>
    <x v="0"/>
    <x v="0"/>
    <x v="1"/>
    <x v="0"/>
    <x v="0"/>
    <x v="0"/>
    <x v="0"/>
    <x v="1"/>
    <x v="4"/>
    <x v="3"/>
    <x v="7"/>
    <x v="10"/>
    <x v="13"/>
    <x v="4"/>
    <x v="0"/>
    <x v="0"/>
    <x v="0"/>
    <x v="0"/>
  </r>
  <r>
    <s v="October 2013"/>
    <n v="70"/>
    <x v="0"/>
    <x v="6"/>
    <x v="0"/>
    <x v="0"/>
    <x v="2"/>
    <x v="0"/>
    <x v="0"/>
    <x v="0"/>
    <x v="0"/>
    <x v="1"/>
    <x v="4"/>
    <x v="3"/>
    <x v="7"/>
    <x v="9"/>
    <x v="6"/>
    <x v="4"/>
    <x v="0"/>
    <x v="0"/>
    <x v="0"/>
    <x v="0"/>
  </r>
  <r>
    <s v="October 2013"/>
    <n v="70"/>
    <x v="0"/>
    <x v="7"/>
    <x v="0"/>
    <x v="0"/>
    <x v="4"/>
    <x v="0"/>
    <x v="0"/>
    <x v="0"/>
    <x v="0"/>
    <x v="1"/>
    <x v="4"/>
    <x v="3"/>
    <x v="7"/>
    <x v="6"/>
    <x v="22"/>
    <x v="4"/>
    <x v="0"/>
    <x v="0"/>
    <x v="0"/>
    <x v="0"/>
  </r>
  <r>
    <s v="October 2013"/>
    <n v="70"/>
    <x v="0"/>
    <x v="8"/>
    <x v="0"/>
    <x v="0"/>
    <x v="0"/>
    <x v="0"/>
    <x v="0"/>
    <x v="0"/>
    <x v="0"/>
    <x v="1"/>
    <x v="4"/>
    <x v="3"/>
    <x v="7"/>
    <x v="7"/>
    <x v="22"/>
    <x v="4"/>
    <x v="0"/>
    <x v="0"/>
    <x v="0"/>
    <x v="0"/>
  </r>
  <r>
    <s v="October 2013"/>
    <n v="70"/>
    <x v="0"/>
    <x v="9"/>
    <x v="0"/>
    <x v="0"/>
    <x v="0"/>
    <x v="0"/>
    <x v="0"/>
    <x v="0"/>
    <x v="0"/>
    <x v="1"/>
    <x v="4"/>
    <x v="3"/>
    <x v="7"/>
    <x v="5"/>
    <x v="3"/>
    <x v="4"/>
    <x v="0"/>
    <x v="0"/>
    <x v="0"/>
    <x v="0"/>
  </r>
  <r>
    <s v="October 2013"/>
    <n v="70"/>
    <x v="0"/>
    <x v="10"/>
    <x v="0"/>
    <x v="0"/>
    <x v="4"/>
    <x v="0"/>
    <x v="0"/>
    <x v="0"/>
    <x v="0"/>
    <x v="1"/>
    <x v="4"/>
    <x v="3"/>
    <x v="7"/>
    <x v="20"/>
    <x v="22"/>
    <x v="4"/>
    <x v="0"/>
    <x v="0"/>
    <x v="0"/>
    <x v="0"/>
  </r>
  <r>
    <s v="October 2013"/>
    <n v="70"/>
    <x v="0"/>
    <x v="11"/>
    <x v="0"/>
    <x v="0"/>
    <x v="2"/>
    <x v="0"/>
    <x v="0"/>
    <x v="0"/>
    <x v="0"/>
    <x v="1"/>
    <x v="4"/>
    <x v="3"/>
    <x v="7"/>
    <x v="11"/>
    <x v="22"/>
    <x v="4"/>
    <x v="0"/>
    <x v="0"/>
    <x v="0"/>
    <x v="0"/>
  </r>
  <r>
    <s v="October 2013"/>
    <n v="70"/>
    <x v="0"/>
    <x v="12"/>
    <x v="0"/>
    <x v="0"/>
    <x v="4"/>
    <x v="0"/>
    <x v="0"/>
    <x v="0"/>
    <x v="0"/>
    <x v="1"/>
    <x v="4"/>
    <x v="3"/>
    <x v="7"/>
    <x v="9"/>
    <x v="14"/>
    <x v="4"/>
    <x v="0"/>
    <x v="0"/>
    <x v="0"/>
    <x v="0"/>
  </r>
  <r>
    <s v="October 2013"/>
    <n v="70"/>
    <x v="0"/>
    <x v="13"/>
    <x v="0"/>
    <x v="0"/>
    <x v="3"/>
    <x v="0"/>
    <x v="0"/>
    <x v="0"/>
    <x v="0"/>
    <x v="1"/>
    <x v="4"/>
    <x v="3"/>
    <x v="7"/>
    <x v="10"/>
    <x v="7"/>
    <x v="4"/>
    <x v="0"/>
    <x v="0"/>
    <x v="0"/>
    <x v="0"/>
  </r>
  <r>
    <s v="October 2013"/>
    <n v="70"/>
    <x v="0"/>
    <x v="14"/>
    <x v="0"/>
    <x v="0"/>
    <x v="0"/>
    <x v="0"/>
    <x v="0"/>
    <x v="0"/>
    <x v="0"/>
    <x v="1"/>
    <x v="4"/>
    <x v="3"/>
    <x v="7"/>
    <x v="7"/>
    <x v="22"/>
    <x v="4"/>
    <x v="0"/>
    <x v="0"/>
    <x v="0"/>
    <x v="0"/>
  </r>
  <r>
    <s v="October 2013"/>
    <n v="70"/>
    <x v="0"/>
    <x v="15"/>
    <x v="0"/>
    <x v="0"/>
    <x v="2"/>
    <x v="0"/>
    <x v="0"/>
    <x v="0"/>
    <x v="0"/>
    <x v="1"/>
    <x v="4"/>
    <x v="3"/>
    <x v="7"/>
    <x v="8"/>
    <x v="5"/>
    <x v="4"/>
    <x v="3"/>
    <x v="0"/>
    <x v="0"/>
    <x v="0"/>
  </r>
  <r>
    <s v="October 2013"/>
    <n v="70"/>
    <x v="0"/>
    <x v="16"/>
    <x v="0"/>
    <x v="0"/>
    <x v="3"/>
    <x v="0"/>
    <x v="0"/>
    <x v="0"/>
    <x v="0"/>
    <x v="1"/>
    <x v="4"/>
    <x v="3"/>
    <x v="7"/>
    <x v="4"/>
    <x v="8"/>
    <x v="4"/>
    <x v="3"/>
    <x v="0"/>
    <x v="0"/>
    <x v="0"/>
  </r>
  <r>
    <s v="October 2013"/>
    <n v="70"/>
    <x v="0"/>
    <x v="17"/>
    <x v="0"/>
    <x v="0"/>
    <x v="0"/>
    <x v="0"/>
    <x v="0"/>
    <x v="0"/>
    <x v="0"/>
    <x v="1"/>
    <x v="4"/>
    <x v="3"/>
    <x v="7"/>
    <x v="4"/>
    <x v="2"/>
    <x v="4"/>
    <x v="0"/>
    <x v="0"/>
    <x v="0"/>
    <x v="0"/>
  </r>
  <r>
    <s v="October 2013"/>
    <n v="70"/>
    <x v="0"/>
    <x v="18"/>
    <x v="0"/>
    <x v="0"/>
    <x v="1"/>
    <x v="0"/>
    <x v="0"/>
    <x v="0"/>
    <x v="0"/>
    <x v="1"/>
    <x v="4"/>
    <x v="3"/>
    <x v="7"/>
    <x v="5"/>
    <x v="9"/>
    <x v="4"/>
    <x v="0"/>
    <x v="0"/>
    <x v="0"/>
    <x v="0"/>
  </r>
  <r>
    <s v="October 2013"/>
    <n v="70"/>
    <x v="0"/>
    <x v="19"/>
    <x v="0"/>
    <x v="0"/>
    <x v="2"/>
    <x v="0"/>
    <x v="0"/>
    <x v="0"/>
    <x v="0"/>
    <x v="1"/>
    <x v="4"/>
    <x v="3"/>
    <x v="7"/>
    <x v="7"/>
    <x v="22"/>
    <x v="4"/>
    <x v="0"/>
    <x v="0"/>
    <x v="0"/>
    <x v="0"/>
  </r>
  <r>
    <s v="October 2013"/>
    <n v="70"/>
    <x v="0"/>
    <x v="20"/>
    <x v="0"/>
    <x v="0"/>
    <x v="3"/>
    <x v="0"/>
    <x v="0"/>
    <x v="0"/>
    <x v="0"/>
    <x v="1"/>
    <x v="4"/>
    <x v="3"/>
    <x v="7"/>
    <x v="9"/>
    <x v="14"/>
    <x v="4"/>
    <x v="0"/>
    <x v="0"/>
    <x v="0"/>
    <x v="0"/>
  </r>
  <r>
    <s v="October 2013"/>
    <n v="70"/>
    <x v="0"/>
    <x v="21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October 2013"/>
    <n v="70"/>
    <x v="0"/>
    <x v="22"/>
    <x v="0"/>
    <x v="0"/>
    <x v="2"/>
    <x v="0"/>
    <x v="0"/>
    <x v="0"/>
    <x v="0"/>
    <x v="1"/>
    <x v="4"/>
    <x v="3"/>
    <x v="7"/>
    <x v="10"/>
    <x v="13"/>
    <x v="4"/>
    <x v="0"/>
    <x v="0"/>
    <x v="0"/>
    <x v="0"/>
  </r>
  <r>
    <s v="October 2013"/>
    <n v="70"/>
    <x v="0"/>
    <x v="23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October 2013"/>
    <n v="70"/>
    <x v="0"/>
    <x v="24"/>
    <x v="0"/>
    <x v="0"/>
    <x v="4"/>
    <x v="0"/>
    <x v="0"/>
    <x v="0"/>
    <x v="0"/>
    <x v="1"/>
    <x v="4"/>
    <x v="3"/>
    <x v="7"/>
    <x v="8"/>
    <x v="11"/>
    <x v="4"/>
    <x v="0"/>
    <x v="0"/>
    <x v="0"/>
    <x v="0"/>
  </r>
  <r>
    <s v="October 2013"/>
    <n v="70"/>
    <x v="1"/>
    <x v="0"/>
    <x v="0"/>
    <x v="0"/>
    <x v="4"/>
    <x v="0"/>
    <x v="0"/>
    <x v="0"/>
    <x v="0"/>
    <x v="2"/>
    <x v="0"/>
    <x v="3"/>
    <x v="4"/>
    <x v="12"/>
    <x v="15"/>
    <x v="6"/>
    <x v="0"/>
    <x v="0"/>
    <x v="0"/>
    <x v="0"/>
  </r>
  <r>
    <s v="October 2013"/>
    <n v="70"/>
    <x v="1"/>
    <x v="1"/>
    <x v="0"/>
    <x v="0"/>
    <x v="0"/>
    <x v="0"/>
    <x v="0"/>
    <x v="0"/>
    <x v="0"/>
    <x v="2"/>
    <x v="0"/>
    <x v="3"/>
    <x v="4"/>
    <x v="13"/>
    <x v="19"/>
    <x v="6"/>
    <x v="0"/>
    <x v="0"/>
    <x v="0"/>
    <x v="0"/>
  </r>
  <r>
    <s v="October 2013"/>
    <n v="70"/>
    <x v="1"/>
    <x v="2"/>
    <x v="0"/>
    <x v="0"/>
    <x v="2"/>
    <x v="0"/>
    <x v="0"/>
    <x v="0"/>
    <x v="0"/>
    <x v="2"/>
    <x v="0"/>
    <x v="3"/>
    <x v="4"/>
    <x v="13"/>
    <x v="21"/>
    <x v="6"/>
    <x v="0"/>
    <x v="0"/>
    <x v="0"/>
    <x v="0"/>
  </r>
  <r>
    <s v="October 2013"/>
    <n v="70"/>
    <x v="1"/>
    <x v="3"/>
    <x v="0"/>
    <x v="0"/>
    <x v="1"/>
    <x v="0"/>
    <x v="0"/>
    <x v="0"/>
    <x v="0"/>
    <x v="2"/>
    <x v="0"/>
    <x v="3"/>
    <x v="4"/>
    <x v="13"/>
    <x v="21"/>
    <x v="6"/>
    <x v="0"/>
    <x v="0"/>
    <x v="0"/>
    <x v="0"/>
  </r>
  <r>
    <s v="October 2013"/>
    <n v="70"/>
    <x v="1"/>
    <x v="4"/>
    <x v="0"/>
    <x v="0"/>
    <x v="4"/>
    <x v="0"/>
    <x v="0"/>
    <x v="0"/>
    <x v="0"/>
    <x v="2"/>
    <x v="0"/>
    <x v="3"/>
    <x v="4"/>
    <x v="13"/>
    <x v="21"/>
    <x v="6"/>
    <x v="0"/>
    <x v="0"/>
    <x v="0"/>
    <x v="0"/>
  </r>
  <r>
    <s v="October 2013"/>
    <n v="70"/>
    <x v="1"/>
    <x v="5"/>
    <x v="0"/>
    <x v="0"/>
    <x v="0"/>
    <x v="0"/>
    <x v="0"/>
    <x v="0"/>
    <x v="0"/>
    <x v="2"/>
    <x v="0"/>
    <x v="3"/>
    <x v="4"/>
    <x v="13"/>
    <x v="19"/>
    <x v="6"/>
    <x v="0"/>
    <x v="0"/>
    <x v="0"/>
    <x v="0"/>
  </r>
  <r>
    <s v="October 2013"/>
    <n v="70"/>
    <x v="1"/>
    <x v="6"/>
    <x v="0"/>
    <x v="0"/>
    <x v="2"/>
    <x v="0"/>
    <x v="0"/>
    <x v="0"/>
    <x v="0"/>
    <x v="2"/>
    <x v="0"/>
    <x v="3"/>
    <x v="4"/>
    <x v="12"/>
    <x v="16"/>
    <x v="6"/>
    <x v="0"/>
    <x v="0"/>
    <x v="0"/>
    <x v="0"/>
  </r>
  <r>
    <s v="October 2013"/>
    <n v="70"/>
    <x v="1"/>
    <x v="7"/>
    <x v="0"/>
    <x v="0"/>
    <x v="2"/>
    <x v="0"/>
    <x v="0"/>
    <x v="0"/>
    <x v="0"/>
    <x v="2"/>
    <x v="1"/>
    <x v="3"/>
    <x v="3"/>
    <x v="12"/>
    <x v="15"/>
    <x v="6"/>
    <x v="0"/>
    <x v="0"/>
    <x v="0"/>
    <x v="0"/>
  </r>
  <r>
    <s v="October 2013"/>
    <n v="70"/>
    <x v="1"/>
    <x v="8"/>
    <x v="0"/>
    <x v="0"/>
    <x v="1"/>
    <x v="0"/>
    <x v="0"/>
    <x v="0"/>
    <x v="0"/>
    <x v="2"/>
    <x v="1"/>
    <x v="3"/>
    <x v="3"/>
    <x v="14"/>
    <x v="17"/>
    <x v="6"/>
    <x v="0"/>
    <x v="0"/>
    <x v="0"/>
    <x v="0"/>
  </r>
  <r>
    <s v="October 2013"/>
    <n v="70"/>
    <x v="1"/>
    <x v="9"/>
    <x v="0"/>
    <x v="0"/>
    <x v="1"/>
    <x v="0"/>
    <x v="0"/>
    <x v="0"/>
    <x v="0"/>
    <x v="2"/>
    <x v="1"/>
    <x v="3"/>
    <x v="3"/>
    <x v="13"/>
    <x v="23"/>
    <x v="6"/>
    <x v="0"/>
    <x v="0"/>
    <x v="0"/>
    <x v="0"/>
  </r>
  <r>
    <s v="October 2013"/>
    <n v="70"/>
    <x v="1"/>
    <x v="10"/>
    <x v="0"/>
    <x v="0"/>
    <x v="3"/>
    <x v="0"/>
    <x v="0"/>
    <x v="0"/>
    <x v="0"/>
    <x v="2"/>
    <x v="1"/>
    <x v="3"/>
    <x v="3"/>
    <x v="13"/>
    <x v="20"/>
    <x v="6"/>
    <x v="0"/>
    <x v="0"/>
    <x v="0"/>
    <x v="0"/>
  </r>
  <r>
    <s v="October 2013"/>
    <n v="70"/>
    <x v="1"/>
    <x v="11"/>
    <x v="0"/>
    <x v="0"/>
    <x v="2"/>
    <x v="0"/>
    <x v="0"/>
    <x v="0"/>
    <x v="0"/>
    <x v="2"/>
    <x v="1"/>
    <x v="3"/>
    <x v="3"/>
    <x v="14"/>
    <x v="17"/>
    <x v="6"/>
    <x v="0"/>
    <x v="0"/>
    <x v="0"/>
    <x v="0"/>
  </r>
  <r>
    <s v="October 2013"/>
    <n v="70"/>
    <x v="1"/>
    <x v="12"/>
    <x v="0"/>
    <x v="0"/>
    <x v="3"/>
    <x v="0"/>
    <x v="0"/>
    <x v="0"/>
    <x v="0"/>
    <x v="2"/>
    <x v="1"/>
    <x v="3"/>
    <x v="3"/>
    <x v="12"/>
    <x v="16"/>
    <x v="6"/>
    <x v="0"/>
    <x v="0"/>
    <x v="0"/>
    <x v="0"/>
  </r>
  <r>
    <s v="October 2013"/>
    <n v="70"/>
    <x v="1"/>
    <x v="13"/>
    <x v="0"/>
    <x v="0"/>
    <x v="3"/>
    <x v="0"/>
    <x v="0"/>
    <x v="0"/>
    <x v="0"/>
    <x v="2"/>
    <x v="1"/>
    <x v="3"/>
    <x v="3"/>
    <x v="12"/>
    <x v="24"/>
    <x v="6"/>
    <x v="0"/>
    <x v="0"/>
    <x v="0"/>
    <x v="0"/>
  </r>
  <r>
    <s v="October 2013"/>
    <n v="70"/>
    <x v="1"/>
    <x v="14"/>
    <x v="0"/>
    <x v="0"/>
    <x v="4"/>
    <x v="0"/>
    <x v="0"/>
    <x v="0"/>
    <x v="0"/>
    <x v="2"/>
    <x v="2"/>
    <x v="3"/>
    <x v="6"/>
    <x v="12"/>
    <x v="15"/>
    <x v="7"/>
    <x v="0"/>
    <x v="0"/>
    <x v="0"/>
    <x v="0"/>
  </r>
  <r>
    <s v="October 2013"/>
    <n v="70"/>
    <x v="1"/>
    <x v="15"/>
    <x v="0"/>
    <x v="0"/>
    <x v="1"/>
    <x v="0"/>
    <x v="0"/>
    <x v="0"/>
    <x v="0"/>
    <x v="2"/>
    <x v="2"/>
    <x v="3"/>
    <x v="6"/>
    <x v="12"/>
    <x v="18"/>
    <x v="7"/>
    <x v="0"/>
    <x v="0"/>
    <x v="0"/>
    <x v="0"/>
  </r>
  <r>
    <s v="October 2013"/>
    <n v="70"/>
    <x v="1"/>
    <x v="16"/>
    <x v="0"/>
    <x v="0"/>
    <x v="0"/>
    <x v="0"/>
    <x v="0"/>
    <x v="0"/>
    <x v="0"/>
    <x v="2"/>
    <x v="2"/>
    <x v="3"/>
    <x v="6"/>
    <x v="12"/>
    <x v="18"/>
    <x v="7"/>
    <x v="0"/>
    <x v="0"/>
    <x v="0"/>
    <x v="0"/>
  </r>
  <r>
    <s v="October 2013"/>
    <n v="70"/>
    <x v="1"/>
    <x v="17"/>
    <x v="0"/>
    <x v="0"/>
    <x v="3"/>
    <x v="0"/>
    <x v="0"/>
    <x v="0"/>
    <x v="0"/>
    <x v="2"/>
    <x v="2"/>
    <x v="3"/>
    <x v="6"/>
    <x v="12"/>
    <x v="20"/>
    <x v="7"/>
    <x v="0"/>
    <x v="0"/>
    <x v="0"/>
    <x v="0"/>
  </r>
  <r>
    <s v="October 2013"/>
    <n v="70"/>
    <x v="1"/>
    <x v="18"/>
    <x v="0"/>
    <x v="0"/>
    <x v="3"/>
    <x v="0"/>
    <x v="0"/>
    <x v="0"/>
    <x v="0"/>
    <x v="2"/>
    <x v="2"/>
    <x v="3"/>
    <x v="6"/>
    <x v="12"/>
    <x v="18"/>
    <x v="7"/>
    <x v="0"/>
    <x v="0"/>
    <x v="0"/>
    <x v="0"/>
  </r>
  <r>
    <s v="October 2013"/>
    <n v="70"/>
    <x v="1"/>
    <x v="19"/>
    <x v="0"/>
    <x v="0"/>
    <x v="2"/>
    <x v="0"/>
    <x v="0"/>
    <x v="0"/>
    <x v="0"/>
    <x v="2"/>
    <x v="2"/>
    <x v="3"/>
    <x v="6"/>
    <x v="12"/>
    <x v="20"/>
    <x v="7"/>
    <x v="0"/>
    <x v="0"/>
    <x v="0"/>
    <x v="0"/>
  </r>
  <r>
    <s v="October 2013"/>
    <n v="70"/>
    <x v="1"/>
    <x v="20"/>
    <x v="0"/>
    <x v="0"/>
    <x v="4"/>
    <x v="0"/>
    <x v="0"/>
    <x v="0"/>
    <x v="0"/>
    <x v="2"/>
    <x v="3"/>
    <x v="3"/>
    <x v="5"/>
    <x v="12"/>
    <x v="15"/>
    <x v="6"/>
    <x v="0"/>
    <x v="0"/>
    <x v="0"/>
    <x v="0"/>
  </r>
  <r>
    <s v="October 2013"/>
    <n v="70"/>
    <x v="1"/>
    <x v="21"/>
    <x v="0"/>
    <x v="0"/>
    <x v="1"/>
    <x v="0"/>
    <x v="0"/>
    <x v="0"/>
    <x v="0"/>
    <x v="2"/>
    <x v="3"/>
    <x v="3"/>
    <x v="5"/>
    <x v="14"/>
    <x v="17"/>
    <x v="6"/>
    <x v="0"/>
    <x v="0"/>
    <x v="0"/>
    <x v="0"/>
  </r>
  <r>
    <s v="October 2013"/>
    <n v="70"/>
    <x v="1"/>
    <x v="22"/>
    <x v="0"/>
    <x v="0"/>
    <x v="3"/>
    <x v="0"/>
    <x v="0"/>
    <x v="0"/>
    <x v="0"/>
    <x v="2"/>
    <x v="3"/>
    <x v="3"/>
    <x v="5"/>
    <x v="14"/>
    <x v="17"/>
    <x v="6"/>
    <x v="0"/>
    <x v="0"/>
    <x v="0"/>
    <x v="0"/>
  </r>
  <r>
    <s v="October 2013"/>
    <n v="70"/>
    <x v="1"/>
    <x v="23"/>
    <x v="0"/>
    <x v="0"/>
    <x v="4"/>
    <x v="0"/>
    <x v="0"/>
    <x v="0"/>
    <x v="0"/>
    <x v="2"/>
    <x v="3"/>
    <x v="3"/>
    <x v="5"/>
    <x v="13"/>
    <x v="24"/>
    <x v="6"/>
    <x v="0"/>
    <x v="0"/>
    <x v="0"/>
    <x v="0"/>
  </r>
  <r>
    <s v="October 2013"/>
    <n v="70"/>
    <x v="1"/>
    <x v="24"/>
    <x v="0"/>
    <x v="0"/>
    <x v="2"/>
    <x v="0"/>
    <x v="0"/>
    <x v="0"/>
    <x v="0"/>
    <x v="2"/>
    <x v="3"/>
    <x v="3"/>
    <x v="5"/>
    <x v="13"/>
    <x v="20"/>
    <x v="6"/>
    <x v="0"/>
    <x v="0"/>
    <x v="0"/>
    <x v="0"/>
  </r>
  <r>
    <s v="October 2013"/>
    <n v="70"/>
    <x v="1"/>
    <x v="25"/>
    <x v="0"/>
    <x v="0"/>
    <x v="4"/>
    <x v="0"/>
    <x v="0"/>
    <x v="0"/>
    <x v="0"/>
    <x v="2"/>
    <x v="3"/>
    <x v="3"/>
    <x v="5"/>
    <x v="13"/>
    <x v="18"/>
    <x v="6"/>
    <x v="0"/>
    <x v="0"/>
    <x v="0"/>
    <x v="0"/>
  </r>
  <r>
    <s v="October 2013"/>
    <n v="70"/>
    <x v="1"/>
    <x v="26"/>
    <x v="0"/>
    <x v="0"/>
    <x v="1"/>
    <x v="0"/>
    <x v="0"/>
    <x v="0"/>
    <x v="0"/>
    <x v="2"/>
    <x v="3"/>
    <x v="3"/>
    <x v="5"/>
    <x v="12"/>
    <x v="18"/>
    <x v="6"/>
    <x v="0"/>
    <x v="0"/>
    <x v="0"/>
    <x v="0"/>
  </r>
  <r>
    <s v="October 2013"/>
    <n v="70"/>
    <x v="2"/>
    <x v="0"/>
    <x v="0"/>
    <x v="0"/>
    <x v="4"/>
    <x v="0"/>
    <x v="0"/>
    <x v="0"/>
    <x v="0"/>
    <x v="0"/>
    <x v="0"/>
    <x v="0"/>
    <x v="0"/>
    <x v="0"/>
    <x v="1"/>
    <x v="3"/>
    <x v="0"/>
    <x v="0"/>
    <x v="0"/>
    <x v="0"/>
  </r>
  <r>
    <s v="October 2013"/>
    <n v="70"/>
    <x v="2"/>
    <x v="1"/>
    <x v="0"/>
    <x v="0"/>
    <x v="1"/>
    <x v="0"/>
    <x v="0"/>
    <x v="0"/>
    <x v="0"/>
    <x v="0"/>
    <x v="0"/>
    <x v="0"/>
    <x v="0"/>
    <x v="2"/>
    <x v="0"/>
    <x v="10"/>
    <x v="0"/>
    <x v="0"/>
    <x v="0"/>
    <x v="0"/>
  </r>
  <r>
    <s v="October 2013"/>
    <n v="70"/>
    <x v="2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</r>
  <r>
    <s v="October 2013"/>
    <n v="70"/>
    <x v="2"/>
    <x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</r>
  <r>
    <s v="October 2013"/>
    <n v="70"/>
    <x v="2"/>
    <x v="4"/>
    <x v="0"/>
    <x v="0"/>
    <x v="3"/>
    <x v="0"/>
    <x v="0"/>
    <x v="0"/>
    <x v="0"/>
    <x v="0"/>
    <x v="0"/>
    <x v="0"/>
    <x v="0"/>
    <x v="3"/>
    <x v="1"/>
    <x v="10"/>
    <x v="0"/>
    <x v="0"/>
    <x v="0"/>
    <x v="0"/>
  </r>
  <r>
    <s v="October 2013"/>
    <n v="70"/>
    <x v="2"/>
    <x v="5"/>
    <x v="0"/>
    <x v="0"/>
    <x v="3"/>
    <x v="0"/>
    <x v="0"/>
    <x v="0"/>
    <x v="0"/>
    <x v="0"/>
    <x v="0"/>
    <x v="0"/>
    <x v="0"/>
    <x v="0"/>
    <x v="0"/>
    <x v="2"/>
    <x v="0"/>
    <x v="0"/>
    <x v="0"/>
    <x v="0"/>
  </r>
  <r>
    <s v="October 2013"/>
    <n v="70"/>
    <x v="2"/>
    <x v="6"/>
    <x v="0"/>
    <x v="0"/>
    <x v="0"/>
    <x v="0"/>
    <x v="0"/>
    <x v="0"/>
    <x v="0"/>
    <x v="0"/>
    <x v="0"/>
    <x v="0"/>
    <x v="0"/>
    <x v="18"/>
    <x v="1"/>
    <x v="10"/>
    <x v="0"/>
    <x v="0"/>
    <x v="0"/>
    <x v="0"/>
  </r>
  <r>
    <s v="October 2013"/>
    <n v="70"/>
    <x v="2"/>
    <x v="7"/>
    <x v="0"/>
    <x v="0"/>
    <x v="4"/>
    <x v="0"/>
    <x v="0"/>
    <x v="0"/>
    <x v="0"/>
    <x v="0"/>
    <x v="1"/>
    <x v="2"/>
    <x v="11"/>
    <x v="1"/>
    <x v="1"/>
    <x v="2"/>
    <x v="0"/>
    <x v="0"/>
    <x v="0"/>
    <x v="0"/>
  </r>
  <r>
    <s v="October 2013"/>
    <n v="70"/>
    <x v="2"/>
    <x v="8"/>
    <x v="0"/>
    <x v="0"/>
    <x v="3"/>
    <x v="0"/>
    <x v="0"/>
    <x v="0"/>
    <x v="0"/>
    <x v="0"/>
    <x v="1"/>
    <x v="2"/>
    <x v="11"/>
    <x v="0"/>
    <x v="1"/>
    <x v="3"/>
    <x v="0"/>
    <x v="0"/>
    <x v="0"/>
    <x v="0"/>
  </r>
  <r>
    <s v="October 2013"/>
    <n v="70"/>
    <x v="2"/>
    <x v="9"/>
    <x v="0"/>
    <x v="0"/>
    <x v="2"/>
    <x v="0"/>
    <x v="0"/>
    <x v="0"/>
    <x v="0"/>
    <x v="0"/>
    <x v="1"/>
    <x v="2"/>
    <x v="11"/>
    <x v="0"/>
    <x v="0"/>
    <x v="1"/>
    <x v="0"/>
    <x v="0"/>
    <x v="0"/>
    <x v="0"/>
  </r>
  <r>
    <s v="October 2013"/>
    <n v="70"/>
    <x v="2"/>
    <x v="10"/>
    <x v="0"/>
    <x v="0"/>
    <x v="3"/>
    <x v="0"/>
    <x v="0"/>
    <x v="0"/>
    <x v="0"/>
    <x v="0"/>
    <x v="1"/>
    <x v="2"/>
    <x v="11"/>
    <x v="0"/>
    <x v="0"/>
    <x v="2"/>
    <x v="0"/>
    <x v="0"/>
    <x v="0"/>
    <x v="0"/>
  </r>
  <r>
    <s v="October 2013"/>
    <n v="70"/>
    <x v="2"/>
    <x v="11"/>
    <x v="0"/>
    <x v="0"/>
    <x v="3"/>
    <x v="0"/>
    <x v="0"/>
    <x v="0"/>
    <x v="0"/>
    <x v="0"/>
    <x v="1"/>
    <x v="2"/>
    <x v="11"/>
    <x v="0"/>
    <x v="1"/>
    <x v="0"/>
    <x v="0"/>
    <x v="0"/>
    <x v="0"/>
    <x v="0"/>
  </r>
  <r>
    <s v="October 2013"/>
    <n v="70"/>
    <x v="2"/>
    <x v="12"/>
    <x v="0"/>
    <x v="0"/>
    <x v="0"/>
    <x v="0"/>
    <x v="0"/>
    <x v="0"/>
    <x v="0"/>
    <x v="0"/>
    <x v="2"/>
    <x v="1"/>
    <x v="8"/>
    <x v="1"/>
    <x v="1"/>
    <x v="2"/>
    <x v="0"/>
    <x v="0"/>
    <x v="0"/>
    <x v="0"/>
  </r>
  <r>
    <s v="October 2013"/>
    <n v="70"/>
    <x v="2"/>
    <x v="13"/>
    <x v="0"/>
    <x v="0"/>
    <x v="1"/>
    <x v="0"/>
    <x v="0"/>
    <x v="0"/>
    <x v="0"/>
    <x v="0"/>
    <x v="2"/>
    <x v="1"/>
    <x v="8"/>
    <x v="0"/>
    <x v="1"/>
    <x v="3"/>
    <x v="0"/>
    <x v="0"/>
    <x v="0"/>
    <x v="0"/>
  </r>
  <r>
    <s v="October 2013"/>
    <n v="70"/>
    <x v="2"/>
    <x v="14"/>
    <x v="0"/>
    <x v="0"/>
    <x v="4"/>
    <x v="0"/>
    <x v="0"/>
    <x v="0"/>
    <x v="0"/>
    <x v="0"/>
    <x v="2"/>
    <x v="1"/>
    <x v="8"/>
    <x v="0"/>
    <x v="0"/>
    <x v="2"/>
    <x v="0"/>
    <x v="0"/>
    <x v="0"/>
    <x v="0"/>
  </r>
  <r>
    <s v="October 2013"/>
    <n v="70"/>
    <x v="2"/>
    <x v="15"/>
    <x v="0"/>
    <x v="0"/>
    <x v="2"/>
    <x v="0"/>
    <x v="0"/>
    <x v="0"/>
    <x v="0"/>
    <x v="0"/>
    <x v="2"/>
    <x v="1"/>
    <x v="8"/>
    <x v="0"/>
    <x v="0"/>
    <x v="0"/>
    <x v="0"/>
    <x v="0"/>
    <x v="0"/>
    <x v="0"/>
  </r>
  <r>
    <s v="October 2013"/>
    <n v="70"/>
    <x v="2"/>
    <x v="16"/>
    <x v="0"/>
    <x v="0"/>
    <x v="2"/>
    <x v="0"/>
    <x v="0"/>
    <x v="0"/>
    <x v="0"/>
    <x v="0"/>
    <x v="2"/>
    <x v="1"/>
    <x v="8"/>
    <x v="0"/>
    <x v="1"/>
    <x v="3"/>
    <x v="0"/>
    <x v="0"/>
    <x v="0"/>
    <x v="0"/>
  </r>
  <r>
    <s v="October 2013"/>
    <n v="70"/>
    <x v="2"/>
    <x v="17"/>
    <x v="0"/>
    <x v="0"/>
    <x v="0"/>
    <x v="0"/>
    <x v="0"/>
    <x v="0"/>
    <x v="0"/>
    <x v="0"/>
    <x v="2"/>
    <x v="1"/>
    <x v="8"/>
    <x v="0"/>
    <x v="0"/>
    <x v="0"/>
    <x v="0"/>
    <x v="0"/>
    <x v="0"/>
    <x v="0"/>
  </r>
  <r>
    <s v="October 2013"/>
    <n v="70"/>
    <x v="2"/>
    <x v="18"/>
    <x v="0"/>
    <x v="0"/>
    <x v="2"/>
    <x v="0"/>
    <x v="0"/>
    <x v="0"/>
    <x v="0"/>
    <x v="0"/>
    <x v="3"/>
    <x v="0"/>
    <x v="9"/>
    <x v="1"/>
    <x v="1"/>
    <x v="2"/>
    <x v="0"/>
    <x v="0"/>
    <x v="0"/>
    <x v="0"/>
  </r>
  <r>
    <s v="October 2013"/>
    <n v="70"/>
    <x v="2"/>
    <x v="19"/>
    <x v="0"/>
    <x v="0"/>
    <x v="4"/>
    <x v="0"/>
    <x v="0"/>
    <x v="0"/>
    <x v="0"/>
    <x v="0"/>
    <x v="3"/>
    <x v="0"/>
    <x v="9"/>
    <x v="0"/>
    <x v="1"/>
    <x v="3"/>
    <x v="0"/>
    <x v="0"/>
    <x v="0"/>
    <x v="0"/>
  </r>
  <r>
    <s v="October 2013"/>
    <n v="70"/>
    <x v="2"/>
    <x v="20"/>
    <x v="0"/>
    <x v="0"/>
    <x v="0"/>
    <x v="0"/>
    <x v="0"/>
    <x v="0"/>
    <x v="0"/>
    <x v="0"/>
    <x v="3"/>
    <x v="0"/>
    <x v="9"/>
    <x v="0"/>
    <x v="0"/>
    <x v="2"/>
    <x v="0"/>
    <x v="0"/>
    <x v="0"/>
    <x v="0"/>
  </r>
  <r>
    <s v="October 2013"/>
    <n v="70"/>
    <x v="2"/>
    <x v="21"/>
    <x v="0"/>
    <x v="0"/>
    <x v="0"/>
    <x v="0"/>
    <x v="0"/>
    <x v="0"/>
    <x v="0"/>
    <x v="0"/>
    <x v="3"/>
    <x v="0"/>
    <x v="9"/>
    <x v="0"/>
    <x v="1"/>
    <x v="2"/>
    <x v="0"/>
    <x v="0"/>
    <x v="0"/>
    <x v="0"/>
  </r>
  <r>
    <s v="October 2013"/>
    <n v="70"/>
    <x v="2"/>
    <x v="22"/>
    <x v="0"/>
    <x v="0"/>
    <x v="3"/>
    <x v="0"/>
    <x v="0"/>
    <x v="0"/>
    <x v="0"/>
    <x v="0"/>
    <x v="3"/>
    <x v="0"/>
    <x v="9"/>
    <x v="0"/>
    <x v="0"/>
    <x v="2"/>
    <x v="0"/>
    <x v="0"/>
    <x v="0"/>
    <x v="0"/>
  </r>
  <r>
    <s v="October 2013"/>
    <n v="70"/>
    <x v="3"/>
    <x v="0"/>
    <x v="0"/>
    <x v="0"/>
    <x v="0"/>
    <x v="0"/>
    <x v="0"/>
    <x v="0"/>
    <x v="0"/>
    <x v="1"/>
    <x v="4"/>
    <x v="3"/>
    <x v="7"/>
    <x v="10"/>
    <x v="13"/>
    <x v="4"/>
    <x v="0"/>
    <x v="0"/>
    <x v="0"/>
    <x v="0"/>
  </r>
  <r>
    <s v="October 2013"/>
    <n v="70"/>
    <x v="3"/>
    <x v="1"/>
    <x v="0"/>
    <x v="0"/>
    <x v="1"/>
    <x v="0"/>
    <x v="0"/>
    <x v="0"/>
    <x v="0"/>
    <x v="1"/>
    <x v="4"/>
    <x v="3"/>
    <x v="7"/>
    <x v="6"/>
    <x v="22"/>
    <x v="4"/>
    <x v="3"/>
    <x v="0"/>
    <x v="0"/>
    <x v="0"/>
  </r>
  <r>
    <s v="October 2013"/>
    <n v="70"/>
    <x v="3"/>
    <x v="2"/>
    <x v="0"/>
    <x v="0"/>
    <x v="0"/>
    <x v="0"/>
    <x v="0"/>
    <x v="0"/>
    <x v="0"/>
    <x v="1"/>
    <x v="4"/>
    <x v="3"/>
    <x v="7"/>
    <x v="7"/>
    <x v="22"/>
    <x v="4"/>
    <x v="0"/>
    <x v="0"/>
    <x v="0"/>
    <x v="0"/>
  </r>
  <r>
    <s v="October 2013"/>
    <n v="70"/>
    <x v="3"/>
    <x v="3"/>
    <x v="0"/>
    <x v="0"/>
    <x v="1"/>
    <x v="0"/>
    <x v="0"/>
    <x v="0"/>
    <x v="0"/>
    <x v="1"/>
    <x v="4"/>
    <x v="3"/>
    <x v="7"/>
    <x v="8"/>
    <x v="11"/>
    <x v="4"/>
    <x v="0"/>
    <x v="0"/>
    <x v="0"/>
    <x v="0"/>
  </r>
  <r>
    <s v="October 2013"/>
    <n v="70"/>
    <x v="3"/>
    <x v="4"/>
    <x v="0"/>
    <x v="0"/>
    <x v="4"/>
    <x v="0"/>
    <x v="0"/>
    <x v="0"/>
    <x v="0"/>
    <x v="1"/>
    <x v="4"/>
    <x v="3"/>
    <x v="7"/>
    <x v="4"/>
    <x v="22"/>
    <x v="4"/>
    <x v="0"/>
    <x v="0"/>
    <x v="0"/>
    <x v="0"/>
  </r>
  <r>
    <s v="October 2013"/>
    <n v="70"/>
    <x v="3"/>
    <x v="5"/>
    <x v="0"/>
    <x v="0"/>
    <x v="0"/>
    <x v="0"/>
    <x v="0"/>
    <x v="0"/>
    <x v="0"/>
    <x v="1"/>
    <x v="4"/>
    <x v="3"/>
    <x v="7"/>
    <x v="9"/>
    <x v="14"/>
    <x v="4"/>
    <x v="0"/>
    <x v="0"/>
    <x v="0"/>
    <x v="0"/>
  </r>
  <r>
    <s v="October 2013"/>
    <n v="70"/>
    <x v="3"/>
    <x v="6"/>
    <x v="0"/>
    <x v="0"/>
    <x v="1"/>
    <x v="0"/>
    <x v="0"/>
    <x v="0"/>
    <x v="0"/>
    <x v="1"/>
    <x v="4"/>
    <x v="3"/>
    <x v="7"/>
    <x v="11"/>
    <x v="22"/>
    <x v="4"/>
    <x v="0"/>
    <x v="0"/>
    <x v="0"/>
    <x v="0"/>
  </r>
  <r>
    <s v="October 2013"/>
    <n v="70"/>
    <x v="3"/>
    <x v="7"/>
    <x v="0"/>
    <x v="0"/>
    <x v="2"/>
    <x v="0"/>
    <x v="0"/>
    <x v="0"/>
    <x v="0"/>
    <x v="1"/>
    <x v="4"/>
    <x v="3"/>
    <x v="7"/>
    <x v="4"/>
    <x v="12"/>
    <x v="4"/>
    <x v="0"/>
    <x v="0"/>
    <x v="0"/>
    <x v="0"/>
  </r>
  <r>
    <s v="October 2013"/>
    <n v="70"/>
    <x v="3"/>
    <x v="8"/>
    <x v="0"/>
    <x v="0"/>
    <x v="2"/>
    <x v="0"/>
    <x v="0"/>
    <x v="0"/>
    <x v="0"/>
    <x v="1"/>
    <x v="4"/>
    <x v="3"/>
    <x v="7"/>
    <x v="7"/>
    <x v="22"/>
    <x v="4"/>
    <x v="0"/>
    <x v="0"/>
    <x v="0"/>
    <x v="0"/>
  </r>
  <r>
    <s v="October 2013"/>
    <n v="70"/>
    <x v="3"/>
    <x v="9"/>
    <x v="0"/>
    <x v="0"/>
    <x v="4"/>
    <x v="0"/>
    <x v="0"/>
    <x v="0"/>
    <x v="0"/>
    <x v="1"/>
    <x v="4"/>
    <x v="3"/>
    <x v="7"/>
    <x v="9"/>
    <x v="14"/>
    <x v="4"/>
    <x v="3"/>
    <x v="0"/>
    <x v="0"/>
    <x v="0"/>
  </r>
  <r>
    <s v="October 2013"/>
    <n v="70"/>
    <x v="3"/>
    <x v="10"/>
    <x v="0"/>
    <x v="0"/>
    <x v="1"/>
    <x v="0"/>
    <x v="0"/>
    <x v="0"/>
    <x v="0"/>
    <x v="1"/>
    <x v="4"/>
    <x v="3"/>
    <x v="7"/>
    <x v="7"/>
    <x v="22"/>
    <x v="4"/>
    <x v="0"/>
    <x v="0"/>
    <x v="0"/>
    <x v="0"/>
  </r>
  <r>
    <s v="October 2013"/>
    <n v="70"/>
    <x v="3"/>
    <x v="11"/>
    <x v="0"/>
    <x v="0"/>
    <x v="4"/>
    <x v="0"/>
    <x v="0"/>
    <x v="0"/>
    <x v="0"/>
    <x v="1"/>
    <x v="4"/>
    <x v="3"/>
    <x v="7"/>
    <x v="8"/>
    <x v="5"/>
    <x v="4"/>
    <x v="0"/>
    <x v="0"/>
    <x v="0"/>
    <x v="0"/>
  </r>
  <r>
    <s v="October 2013"/>
    <n v="70"/>
    <x v="3"/>
    <x v="12"/>
    <x v="0"/>
    <x v="0"/>
    <x v="2"/>
    <x v="0"/>
    <x v="0"/>
    <x v="0"/>
    <x v="0"/>
    <x v="1"/>
    <x v="4"/>
    <x v="3"/>
    <x v="7"/>
    <x v="11"/>
    <x v="22"/>
    <x v="4"/>
    <x v="0"/>
    <x v="0"/>
    <x v="0"/>
    <x v="0"/>
  </r>
  <r>
    <s v="October 2013"/>
    <n v="70"/>
    <x v="3"/>
    <x v="13"/>
    <x v="0"/>
    <x v="0"/>
    <x v="4"/>
    <x v="0"/>
    <x v="0"/>
    <x v="0"/>
    <x v="0"/>
    <x v="1"/>
    <x v="4"/>
    <x v="3"/>
    <x v="7"/>
    <x v="6"/>
    <x v="22"/>
    <x v="4"/>
    <x v="0"/>
    <x v="0"/>
    <x v="0"/>
    <x v="0"/>
  </r>
  <r>
    <s v="October 2013"/>
    <n v="70"/>
    <x v="3"/>
    <x v="14"/>
    <x v="0"/>
    <x v="0"/>
    <x v="1"/>
    <x v="0"/>
    <x v="0"/>
    <x v="0"/>
    <x v="0"/>
    <x v="1"/>
    <x v="4"/>
    <x v="3"/>
    <x v="7"/>
    <x v="10"/>
    <x v="13"/>
    <x v="4"/>
    <x v="0"/>
    <x v="0"/>
    <x v="0"/>
    <x v="0"/>
  </r>
  <r>
    <s v="October 2013"/>
    <n v="70"/>
    <x v="3"/>
    <x v="15"/>
    <x v="0"/>
    <x v="0"/>
    <x v="1"/>
    <x v="0"/>
    <x v="0"/>
    <x v="0"/>
    <x v="0"/>
    <x v="1"/>
    <x v="4"/>
    <x v="3"/>
    <x v="7"/>
    <x v="4"/>
    <x v="2"/>
    <x v="4"/>
    <x v="0"/>
    <x v="0"/>
    <x v="0"/>
    <x v="0"/>
  </r>
  <r>
    <s v="October 2013"/>
    <n v="70"/>
    <x v="3"/>
    <x v="16"/>
    <x v="0"/>
    <x v="0"/>
    <x v="4"/>
    <x v="0"/>
    <x v="0"/>
    <x v="0"/>
    <x v="0"/>
    <x v="1"/>
    <x v="4"/>
    <x v="3"/>
    <x v="7"/>
    <x v="5"/>
    <x v="9"/>
    <x v="4"/>
    <x v="4"/>
    <x v="0"/>
    <x v="0"/>
    <x v="0"/>
  </r>
  <r>
    <s v="October 2013"/>
    <n v="70"/>
    <x v="3"/>
    <x v="17"/>
    <x v="0"/>
    <x v="0"/>
    <x v="2"/>
    <x v="0"/>
    <x v="0"/>
    <x v="0"/>
    <x v="0"/>
    <x v="1"/>
    <x v="4"/>
    <x v="3"/>
    <x v="7"/>
    <x v="6"/>
    <x v="22"/>
    <x v="4"/>
    <x v="0"/>
    <x v="0"/>
    <x v="0"/>
    <x v="0"/>
  </r>
  <r>
    <s v="October 2013"/>
    <n v="70"/>
    <x v="3"/>
    <x v="18"/>
    <x v="0"/>
    <x v="0"/>
    <x v="3"/>
    <x v="0"/>
    <x v="0"/>
    <x v="0"/>
    <x v="0"/>
    <x v="1"/>
    <x v="4"/>
    <x v="3"/>
    <x v="7"/>
    <x v="8"/>
    <x v="5"/>
    <x v="4"/>
    <x v="0"/>
    <x v="0"/>
    <x v="0"/>
    <x v="0"/>
  </r>
  <r>
    <s v="October 2013"/>
    <n v="70"/>
    <x v="3"/>
    <x v="19"/>
    <x v="0"/>
    <x v="0"/>
    <x v="0"/>
    <x v="0"/>
    <x v="0"/>
    <x v="0"/>
    <x v="0"/>
    <x v="1"/>
    <x v="4"/>
    <x v="3"/>
    <x v="7"/>
    <x v="9"/>
    <x v="14"/>
    <x v="4"/>
    <x v="0"/>
    <x v="0"/>
    <x v="0"/>
    <x v="0"/>
  </r>
  <r>
    <s v="October 2013"/>
    <n v="70"/>
    <x v="3"/>
    <x v="20"/>
    <x v="0"/>
    <x v="0"/>
    <x v="2"/>
    <x v="0"/>
    <x v="0"/>
    <x v="0"/>
    <x v="0"/>
    <x v="1"/>
    <x v="4"/>
    <x v="3"/>
    <x v="7"/>
    <x v="6"/>
    <x v="22"/>
    <x v="4"/>
    <x v="1"/>
    <x v="0"/>
    <x v="0"/>
    <x v="0"/>
  </r>
  <r>
    <s v="October 2013"/>
    <n v="70"/>
    <x v="3"/>
    <x v="21"/>
    <x v="0"/>
    <x v="0"/>
    <x v="3"/>
    <x v="0"/>
    <x v="0"/>
    <x v="0"/>
    <x v="0"/>
    <x v="1"/>
    <x v="4"/>
    <x v="3"/>
    <x v="7"/>
    <x v="9"/>
    <x v="6"/>
    <x v="4"/>
    <x v="1"/>
    <x v="0"/>
    <x v="0"/>
    <x v="0"/>
  </r>
  <r>
    <s v="October 2013"/>
    <n v="70"/>
    <x v="3"/>
    <x v="22"/>
    <x v="0"/>
    <x v="0"/>
    <x v="3"/>
    <x v="0"/>
    <x v="0"/>
    <x v="0"/>
    <x v="0"/>
    <x v="1"/>
    <x v="4"/>
    <x v="3"/>
    <x v="7"/>
    <x v="5"/>
    <x v="3"/>
    <x v="4"/>
    <x v="3"/>
    <x v="0"/>
    <x v="0"/>
    <x v="0"/>
  </r>
  <r>
    <s v="October 2013"/>
    <n v="70"/>
    <x v="3"/>
    <x v="23"/>
    <x v="0"/>
    <x v="0"/>
    <x v="1"/>
    <x v="0"/>
    <x v="0"/>
    <x v="0"/>
    <x v="0"/>
    <x v="1"/>
    <x v="4"/>
    <x v="3"/>
    <x v="7"/>
    <x v="4"/>
    <x v="8"/>
    <x v="4"/>
    <x v="0"/>
    <x v="0"/>
    <x v="0"/>
    <x v="0"/>
  </r>
  <r>
    <s v="October 2013"/>
    <n v="70"/>
    <x v="3"/>
    <x v="24"/>
    <x v="0"/>
    <x v="0"/>
    <x v="3"/>
    <x v="0"/>
    <x v="0"/>
    <x v="0"/>
    <x v="0"/>
    <x v="1"/>
    <x v="4"/>
    <x v="3"/>
    <x v="7"/>
    <x v="9"/>
    <x v="14"/>
    <x v="4"/>
    <x v="0"/>
    <x v="0"/>
    <x v="0"/>
    <x v="0"/>
  </r>
  <r>
    <s v="October 2013"/>
    <n v="70"/>
    <x v="3"/>
    <x v="25"/>
    <x v="0"/>
    <x v="0"/>
    <x v="3"/>
    <x v="0"/>
    <x v="0"/>
    <x v="0"/>
    <x v="0"/>
    <x v="1"/>
    <x v="4"/>
    <x v="3"/>
    <x v="7"/>
    <x v="4"/>
    <x v="12"/>
    <x v="4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December 2013"/>
    <n v="71"/>
    <x v="0"/>
    <x v="0"/>
    <x v="0"/>
    <x v="0"/>
    <x v="2"/>
    <x v="0"/>
    <x v="0"/>
    <x v="0"/>
    <x v="0"/>
    <x v="1"/>
    <x v="4"/>
    <x v="3"/>
    <x v="7"/>
    <x v="9"/>
    <x v="6"/>
    <x v="4"/>
    <x v="0"/>
    <x v="0"/>
    <x v="0"/>
    <x v="0"/>
  </r>
  <r>
    <s v="December 2013"/>
    <n v="71"/>
    <x v="0"/>
    <x v="1"/>
    <x v="0"/>
    <x v="0"/>
    <x v="3"/>
    <x v="0"/>
    <x v="0"/>
    <x v="0"/>
    <x v="0"/>
    <x v="1"/>
    <x v="4"/>
    <x v="3"/>
    <x v="7"/>
    <x v="4"/>
    <x v="12"/>
    <x v="4"/>
    <x v="0"/>
    <x v="0"/>
    <x v="0"/>
    <x v="0"/>
  </r>
  <r>
    <s v="December 2013"/>
    <n v="71"/>
    <x v="0"/>
    <x v="2"/>
    <x v="0"/>
    <x v="0"/>
    <x v="3"/>
    <x v="0"/>
    <x v="0"/>
    <x v="0"/>
    <x v="0"/>
    <x v="1"/>
    <x v="4"/>
    <x v="3"/>
    <x v="7"/>
    <x v="7"/>
    <x v="22"/>
    <x v="4"/>
    <x v="0"/>
    <x v="0"/>
    <x v="0"/>
    <x v="0"/>
  </r>
  <r>
    <s v="December 2013"/>
    <n v="71"/>
    <x v="0"/>
    <x v="3"/>
    <x v="0"/>
    <x v="0"/>
    <x v="3"/>
    <x v="0"/>
    <x v="0"/>
    <x v="0"/>
    <x v="0"/>
    <x v="1"/>
    <x v="4"/>
    <x v="3"/>
    <x v="7"/>
    <x v="6"/>
    <x v="22"/>
    <x v="4"/>
    <x v="0"/>
    <x v="0"/>
    <x v="0"/>
    <x v="0"/>
  </r>
  <r>
    <s v="December 2013"/>
    <n v="71"/>
    <x v="0"/>
    <x v="4"/>
    <x v="0"/>
    <x v="0"/>
    <x v="2"/>
    <x v="0"/>
    <x v="0"/>
    <x v="0"/>
    <x v="0"/>
    <x v="1"/>
    <x v="4"/>
    <x v="3"/>
    <x v="7"/>
    <x v="4"/>
    <x v="2"/>
    <x v="4"/>
    <x v="0"/>
    <x v="0"/>
    <x v="0"/>
    <x v="0"/>
  </r>
  <r>
    <s v="December 2013"/>
    <n v="71"/>
    <x v="0"/>
    <x v="5"/>
    <x v="0"/>
    <x v="0"/>
    <x v="3"/>
    <x v="0"/>
    <x v="0"/>
    <x v="0"/>
    <x v="0"/>
    <x v="1"/>
    <x v="4"/>
    <x v="3"/>
    <x v="7"/>
    <x v="8"/>
    <x v="11"/>
    <x v="4"/>
    <x v="0"/>
    <x v="0"/>
    <x v="0"/>
    <x v="0"/>
  </r>
  <r>
    <s v="December 2013"/>
    <n v="71"/>
    <x v="0"/>
    <x v="6"/>
    <x v="0"/>
    <x v="0"/>
    <x v="2"/>
    <x v="0"/>
    <x v="0"/>
    <x v="0"/>
    <x v="0"/>
    <x v="1"/>
    <x v="4"/>
    <x v="3"/>
    <x v="7"/>
    <x v="4"/>
    <x v="2"/>
    <x v="4"/>
    <x v="0"/>
    <x v="0"/>
    <x v="0"/>
    <x v="0"/>
  </r>
  <r>
    <s v="December 2013"/>
    <n v="71"/>
    <x v="0"/>
    <x v="7"/>
    <x v="0"/>
    <x v="0"/>
    <x v="3"/>
    <x v="0"/>
    <x v="0"/>
    <x v="0"/>
    <x v="0"/>
    <x v="1"/>
    <x v="4"/>
    <x v="3"/>
    <x v="7"/>
    <x v="6"/>
    <x v="22"/>
    <x v="4"/>
    <x v="0"/>
    <x v="0"/>
    <x v="0"/>
    <x v="0"/>
  </r>
  <r>
    <s v="December 2013"/>
    <n v="71"/>
    <x v="0"/>
    <x v="8"/>
    <x v="0"/>
    <x v="0"/>
    <x v="0"/>
    <x v="0"/>
    <x v="0"/>
    <x v="0"/>
    <x v="0"/>
    <x v="1"/>
    <x v="4"/>
    <x v="3"/>
    <x v="7"/>
    <x v="4"/>
    <x v="12"/>
    <x v="4"/>
    <x v="0"/>
    <x v="0"/>
    <x v="0"/>
    <x v="0"/>
  </r>
  <r>
    <s v="December 2013"/>
    <n v="71"/>
    <x v="0"/>
    <x v="9"/>
    <x v="0"/>
    <x v="0"/>
    <x v="1"/>
    <x v="0"/>
    <x v="0"/>
    <x v="0"/>
    <x v="0"/>
    <x v="1"/>
    <x v="4"/>
    <x v="3"/>
    <x v="7"/>
    <x v="4"/>
    <x v="10"/>
    <x v="4"/>
    <x v="0"/>
    <x v="0"/>
    <x v="0"/>
    <x v="0"/>
  </r>
  <r>
    <s v="December 2013"/>
    <n v="71"/>
    <x v="0"/>
    <x v="10"/>
    <x v="0"/>
    <x v="0"/>
    <x v="2"/>
    <x v="0"/>
    <x v="0"/>
    <x v="0"/>
    <x v="0"/>
    <x v="1"/>
    <x v="4"/>
    <x v="3"/>
    <x v="7"/>
    <x v="4"/>
    <x v="8"/>
    <x v="4"/>
    <x v="0"/>
    <x v="0"/>
    <x v="0"/>
    <x v="0"/>
  </r>
  <r>
    <s v="December 2013"/>
    <n v="71"/>
    <x v="0"/>
    <x v="11"/>
    <x v="0"/>
    <x v="0"/>
    <x v="4"/>
    <x v="0"/>
    <x v="0"/>
    <x v="0"/>
    <x v="0"/>
    <x v="1"/>
    <x v="4"/>
    <x v="3"/>
    <x v="7"/>
    <x v="8"/>
    <x v="11"/>
    <x v="4"/>
    <x v="3"/>
    <x v="0"/>
    <x v="0"/>
    <x v="0"/>
  </r>
  <r>
    <s v="December 2013"/>
    <n v="71"/>
    <x v="0"/>
    <x v="12"/>
    <x v="0"/>
    <x v="0"/>
    <x v="0"/>
    <x v="0"/>
    <x v="0"/>
    <x v="0"/>
    <x v="0"/>
    <x v="1"/>
    <x v="4"/>
    <x v="3"/>
    <x v="7"/>
    <x v="8"/>
    <x v="5"/>
    <x v="4"/>
    <x v="0"/>
    <x v="0"/>
    <x v="0"/>
    <x v="0"/>
  </r>
  <r>
    <s v="December 2013"/>
    <n v="71"/>
    <x v="0"/>
    <x v="13"/>
    <x v="0"/>
    <x v="0"/>
    <x v="1"/>
    <x v="0"/>
    <x v="0"/>
    <x v="0"/>
    <x v="0"/>
    <x v="1"/>
    <x v="4"/>
    <x v="3"/>
    <x v="7"/>
    <x v="5"/>
    <x v="9"/>
    <x v="4"/>
    <x v="0"/>
    <x v="0"/>
    <x v="0"/>
    <x v="0"/>
  </r>
  <r>
    <s v="December 2013"/>
    <n v="71"/>
    <x v="0"/>
    <x v="14"/>
    <x v="0"/>
    <x v="0"/>
    <x v="4"/>
    <x v="0"/>
    <x v="0"/>
    <x v="0"/>
    <x v="0"/>
    <x v="1"/>
    <x v="4"/>
    <x v="3"/>
    <x v="7"/>
    <x v="6"/>
    <x v="22"/>
    <x v="4"/>
    <x v="0"/>
    <x v="0"/>
    <x v="0"/>
    <x v="0"/>
  </r>
  <r>
    <s v="December 2013"/>
    <n v="71"/>
    <x v="0"/>
    <x v="15"/>
    <x v="0"/>
    <x v="0"/>
    <x v="4"/>
    <x v="0"/>
    <x v="0"/>
    <x v="0"/>
    <x v="0"/>
    <x v="1"/>
    <x v="4"/>
    <x v="3"/>
    <x v="7"/>
    <x v="9"/>
    <x v="14"/>
    <x v="4"/>
    <x v="0"/>
    <x v="0"/>
    <x v="0"/>
    <x v="0"/>
  </r>
  <r>
    <s v="December 2013"/>
    <n v="71"/>
    <x v="0"/>
    <x v="16"/>
    <x v="0"/>
    <x v="0"/>
    <x v="4"/>
    <x v="0"/>
    <x v="0"/>
    <x v="0"/>
    <x v="0"/>
    <x v="1"/>
    <x v="4"/>
    <x v="3"/>
    <x v="7"/>
    <x v="6"/>
    <x v="22"/>
    <x v="4"/>
    <x v="1"/>
    <x v="0"/>
    <x v="0"/>
    <x v="0"/>
  </r>
  <r>
    <s v="December 2013"/>
    <n v="71"/>
    <x v="0"/>
    <x v="17"/>
    <x v="0"/>
    <x v="0"/>
    <x v="1"/>
    <x v="0"/>
    <x v="0"/>
    <x v="0"/>
    <x v="0"/>
    <x v="1"/>
    <x v="4"/>
    <x v="3"/>
    <x v="7"/>
    <x v="7"/>
    <x v="22"/>
    <x v="4"/>
    <x v="0"/>
    <x v="0"/>
    <x v="0"/>
    <x v="0"/>
  </r>
  <r>
    <s v="December 2013"/>
    <n v="71"/>
    <x v="0"/>
    <x v="18"/>
    <x v="0"/>
    <x v="0"/>
    <x v="0"/>
    <x v="0"/>
    <x v="0"/>
    <x v="0"/>
    <x v="0"/>
    <x v="1"/>
    <x v="4"/>
    <x v="3"/>
    <x v="7"/>
    <x v="10"/>
    <x v="7"/>
    <x v="4"/>
    <x v="0"/>
    <x v="0"/>
    <x v="0"/>
    <x v="0"/>
  </r>
  <r>
    <s v="December 2013"/>
    <n v="71"/>
    <x v="0"/>
    <x v="19"/>
    <x v="0"/>
    <x v="0"/>
    <x v="1"/>
    <x v="0"/>
    <x v="0"/>
    <x v="0"/>
    <x v="0"/>
    <x v="1"/>
    <x v="4"/>
    <x v="3"/>
    <x v="7"/>
    <x v="11"/>
    <x v="22"/>
    <x v="4"/>
    <x v="0"/>
    <x v="0"/>
    <x v="0"/>
    <x v="0"/>
  </r>
  <r>
    <s v="December 2013"/>
    <n v="71"/>
    <x v="0"/>
    <x v="20"/>
    <x v="0"/>
    <x v="0"/>
    <x v="1"/>
    <x v="0"/>
    <x v="0"/>
    <x v="0"/>
    <x v="0"/>
    <x v="1"/>
    <x v="4"/>
    <x v="3"/>
    <x v="7"/>
    <x v="7"/>
    <x v="22"/>
    <x v="4"/>
    <x v="1"/>
    <x v="0"/>
    <x v="0"/>
    <x v="0"/>
  </r>
  <r>
    <s v="December 2013"/>
    <n v="71"/>
    <x v="0"/>
    <x v="21"/>
    <x v="0"/>
    <x v="0"/>
    <x v="2"/>
    <x v="0"/>
    <x v="0"/>
    <x v="0"/>
    <x v="0"/>
    <x v="1"/>
    <x v="4"/>
    <x v="3"/>
    <x v="7"/>
    <x v="9"/>
    <x v="14"/>
    <x v="4"/>
    <x v="0"/>
    <x v="0"/>
    <x v="0"/>
    <x v="0"/>
  </r>
  <r>
    <s v="December 2013"/>
    <n v="71"/>
    <x v="0"/>
    <x v="22"/>
    <x v="0"/>
    <x v="0"/>
    <x v="1"/>
    <x v="0"/>
    <x v="0"/>
    <x v="0"/>
    <x v="0"/>
    <x v="1"/>
    <x v="4"/>
    <x v="3"/>
    <x v="7"/>
    <x v="5"/>
    <x v="3"/>
    <x v="4"/>
    <x v="1"/>
    <x v="0"/>
    <x v="0"/>
    <x v="0"/>
  </r>
  <r>
    <s v="December 2013"/>
    <n v="71"/>
    <x v="0"/>
    <x v="23"/>
    <x v="0"/>
    <x v="0"/>
    <x v="2"/>
    <x v="0"/>
    <x v="0"/>
    <x v="0"/>
    <x v="0"/>
    <x v="1"/>
    <x v="4"/>
    <x v="3"/>
    <x v="7"/>
    <x v="7"/>
    <x v="22"/>
    <x v="4"/>
    <x v="3"/>
    <x v="0"/>
    <x v="0"/>
    <x v="0"/>
  </r>
  <r>
    <s v="December 2013"/>
    <n v="71"/>
    <x v="0"/>
    <x v="24"/>
    <x v="0"/>
    <x v="0"/>
    <x v="3"/>
    <x v="0"/>
    <x v="0"/>
    <x v="0"/>
    <x v="0"/>
    <x v="1"/>
    <x v="4"/>
    <x v="3"/>
    <x v="7"/>
    <x v="10"/>
    <x v="7"/>
    <x v="4"/>
    <x v="0"/>
    <x v="0"/>
    <x v="0"/>
    <x v="0"/>
  </r>
  <r>
    <s v="December 2013"/>
    <n v="71"/>
    <x v="1"/>
    <x v="0"/>
    <x v="0"/>
    <x v="0"/>
    <x v="2"/>
    <x v="0"/>
    <x v="0"/>
    <x v="0"/>
    <x v="0"/>
    <x v="0"/>
    <x v="0"/>
    <x v="0"/>
    <x v="12"/>
    <x v="0"/>
    <x v="1"/>
    <x v="3"/>
    <x v="0"/>
    <x v="0"/>
    <x v="0"/>
    <x v="0"/>
  </r>
  <r>
    <s v="December 2013"/>
    <n v="71"/>
    <x v="1"/>
    <x v="1"/>
    <x v="0"/>
    <x v="0"/>
    <x v="0"/>
    <x v="0"/>
    <x v="0"/>
    <x v="0"/>
    <x v="0"/>
    <x v="0"/>
    <x v="0"/>
    <x v="0"/>
    <x v="12"/>
    <x v="0"/>
    <x v="1"/>
    <x v="0"/>
    <x v="0"/>
    <x v="0"/>
    <x v="0"/>
    <x v="0"/>
  </r>
  <r>
    <s v="December 2013"/>
    <n v="71"/>
    <x v="1"/>
    <x v="2"/>
    <x v="0"/>
    <x v="0"/>
    <x v="2"/>
    <x v="0"/>
    <x v="0"/>
    <x v="0"/>
    <x v="0"/>
    <x v="0"/>
    <x v="0"/>
    <x v="0"/>
    <x v="12"/>
    <x v="0"/>
    <x v="0"/>
    <x v="1"/>
    <x v="0"/>
    <x v="0"/>
    <x v="0"/>
    <x v="0"/>
  </r>
  <r>
    <s v="December 2013"/>
    <n v="71"/>
    <x v="1"/>
    <x v="3"/>
    <x v="0"/>
    <x v="0"/>
    <x v="3"/>
    <x v="0"/>
    <x v="0"/>
    <x v="0"/>
    <x v="0"/>
    <x v="0"/>
    <x v="0"/>
    <x v="0"/>
    <x v="12"/>
    <x v="0"/>
    <x v="0"/>
    <x v="2"/>
    <x v="0"/>
    <x v="0"/>
    <x v="0"/>
    <x v="0"/>
  </r>
  <r>
    <s v="December 2013"/>
    <n v="71"/>
    <x v="1"/>
    <x v="4"/>
    <x v="0"/>
    <x v="0"/>
    <x v="0"/>
    <x v="0"/>
    <x v="0"/>
    <x v="0"/>
    <x v="0"/>
    <x v="0"/>
    <x v="0"/>
    <x v="0"/>
    <x v="12"/>
    <x v="18"/>
    <x v="1"/>
    <x v="10"/>
    <x v="0"/>
    <x v="0"/>
    <x v="0"/>
    <x v="0"/>
  </r>
  <r>
    <s v="December 2013"/>
    <n v="71"/>
    <x v="1"/>
    <x v="5"/>
    <x v="0"/>
    <x v="0"/>
    <x v="0"/>
    <x v="0"/>
    <x v="0"/>
    <x v="0"/>
    <x v="0"/>
    <x v="0"/>
    <x v="1"/>
    <x v="2"/>
    <x v="1"/>
    <x v="1"/>
    <x v="1"/>
    <x v="2"/>
    <x v="0"/>
    <x v="0"/>
    <x v="0"/>
    <x v="0"/>
  </r>
  <r>
    <s v="December 2013"/>
    <n v="71"/>
    <x v="1"/>
    <x v="6"/>
    <x v="0"/>
    <x v="0"/>
    <x v="4"/>
    <x v="0"/>
    <x v="0"/>
    <x v="0"/>
    <x v="0"/>
    <x v="0"/>
    <x v="1"/>
    <x v="2"/>
    <x v="1"/>
    <x v="0"/>
    <x v="0"/>
    <x v="2"/>
    <x v="0"/>
    <x v="0"/>
    <x v="0"/>
    <x v="0"/>
  </r>
  <r>
    <s v="December 2013"/>
    <n v="71"/>
    <x v="1"/>
    <x v="7"/>
    <x v="0"/>
    <x v="0"/>
    <x v="1"/>
    <x v="0"/>
    <x v="0"/>
    <x v="0"/>
    <x v="0"/>
    <x v="0"/>
    <x v="1"/>
    <x v="2"/>
    <x v="1"/>
    <x v="0"/>
    <x v="0"/>
    <x v="9"/>
    <x v="0"/>
    <x v="0"/>
    <x v="0"/>
    <x v="0"/>
  </r>
  <r>
    <s v="December 2013"/>
    <n v="71"/>
    <x v="1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</r>
  <r>
    <s v="December 2013"/>
    <n v="71"/>
    <x v="1"/>
    <x v="9"/>
    <x v="0"/>
    <x v="0"/>
    <x v="1"/>
    <x v="0"/>
    <x v="0"/>
    <x v="0"/>
    <x v="0"/>
    <x v="0"/>
    <x v="1"/>
    <x v="2"/>
    <x v="1"/>
    <x v="0"/>
    <x v="0"/>
    <x v="1"/>
    <x v="0"/>
    <x v="0"/>
    <x v="0"/>
    <x v="0"/>
  </r>
  <r>
    <s v="December 2013"/>
    <n v="71"/>
    <x v="1"/>
    <x v="10"/>
    <x v="0"/>
    <x v="0"/>
    <x v="2"/>
    <x v="0"/>
    <x v="0"/>
    <x v="0"/>
    <x v="0"/>
    <x v="0"/>
    <x v="1"/>
    <x v="2"/>
    <x v="1"/>
    <x v="16"/>
    <x v="0"/>
    <x v="10"/>
    <x v="0"/>
    <x v="0"/>
    <x v="1"/>
    <x v="0"/>
  </r>
  <r>
    <s v="December 2013"/>
    <n v="71"/>
    <x v="1"/>
    <x v="11"/>
    <x v="0"/>
    <x v="0"/>
    <x v="0"/>
    <x v="0"/>
    <x v="0"/>
    <x v="0"/>
    <x v="0"/>
    <x v="0"/>
    <x v="2"/>
    <x v="0"/>
    <x v="9"/>
    <x v="1"/>
    <x v="1"/>
    <x v="2"/>
    <x v="0"/>
    <x v="0"/>
    <x v="1"/>
    <x v="0"/>
  </r>
  <r>
    <s v="December 2013"/>
    <n v="71"/>
    <x v="1"/>
    <x v="12"/>
    <x v="0"/>
    <x v="0"/>
    <x v="0"/>
    <x v="0"/>
    <x v="0"/>
    <x v="0"/>
    <x v="0"/>
    <x v="0"/>
    <x v="2"/>
    <x v="0"/>
    <x v="9"/>
    <x v="0"/>
    <x v="0"/>
    <x v="2"/>
    <x v="0"/>
    <x v="0"/>
    <x v="1"/>
    <x v="0"/>
  </r>
  <r>
    <s v="December 2013"/>
    <n v="71"/>
    <x v="1"/>
    <x v="13"/>
    <x v="0"/>
    <x v="0"/>
    <x v="1"/>
    <x v="0"/>
    <x v="0"/>
    <x v="0"/>
    <x v="0"/>
    <x v="0"/>
    <x v="2"/>
    <x v="0"/>
    <x v="9"/>
    <x v="0"/>
    <x v="0"/>
    <x v="3"/>
    <x v="0"/>
    <x v="0"/>
    <x v="1"/>
    <x v="0"/>
  </r>
  <r>
    <s v="December 2013"/>
    <n v="71"/>
    <x v="1"/>
    <x v="14"/>
    <x v="0"/>
    <x v="0"/>
    <x v="4"/>
    <x v="0"/>
    <x v="0"/>
    <x v="0"/>
    <x v="0"/>
    <x v="0"/>
    <x v="2"/>
    <x v="0"/>
    <x v="9"/>
    <x v="0"/>
    <x v="0"/>
    <x v="2"/>
    <x v="0"/>
    <x v="0"/>
    <x v="1"/>
    <x v="0"/>
  </r>
  <r>
    <s v="December 2013"/>
    <n v="71"/>
    <x v="1"/>
    <x v="15"/>
    <x v="0"/>
    <x v="0"/>
    <x v="3"/>
    <x v="0"/>
    <x v="0"/>
    <x v="0"/>
    <x v="0"/>
    <x v="0"/>
    <x v="2"/>
    <x v="0"/>
    <x v="9"/>
    <x v="18"/>
    <x v="1"/>
    <x v="10"/>
    <x v="0"/>
    <x v="0"/>
    <x v="0"/>
    <x v="0"/>
  </r>
  <r>
    <s v="December 2013"/>
    <n v="71"/>
    <x v="1"/>
    <x v="16"/>
    <x v="0"/>
    <x v="0"/>
    <x v="1"/>
    <x v="0"/>
    <x v="0"/>
    <x v="0"/>
    <x v="0"/>
    <x v="0"/>
    <x v="3"/>
    <x v="0"/>
    <x v="0"/>
    <x v="1"/>
    <x v="1"/>
    <x v="2"/>
    <x v="0"/>
    <x v="0"/>
    <x v="0"/>
    <x v="0"/>
  </r>
  <r>
    <s v="December 2013"/>
    <n v="71"/>
    <x v="1"/>
    <x v="17"/>
    <x v="0"/>
    <x v="0"/>
    <x v="0"/>
    <x v="0"/>
    <x v="0"/>
    <x v="0"/>
    <x v="0"/>
    <x v="0"/>
    <x v="3"/>
    <x v="0"/>
    <x v="0"/>
    <x v="0"/>
    <x v="0"/>
    <x v="2"/>
    <x v="0"/>
    <x v="0"/>
    <x v="0"/>
    <x v="0"/>
  </r>
  <r>
    <s v="December 2013"/>
    <n v="71"/>
    <x v="1"/>
    <x v="18"/>
    <x v="0"/>
    <x v="0"/>
    <x v="1"/>
    <x v="0"/>
    <x v="0"/>
    <x v="0"/>
    <x v="0"/>
    <x v="0"/>
    <x v="3"/>
    <x v="0"/>
    <x v="0"/>
    <x v="0"/>
    <x v="0"/>
    <x v="0"/>
    <x v="0"/>
    <x v="0"/>
    <x v="0"/>
    <x v="0"/>
  </r>
  <r>
    <s v="December 2013"/>
    <n v="71"/>
    <x v="1"/>
    <x v="19"/>
    <x v="0"/>
    <x v="0"/>
    <x v="2"/>
    <x v="0"/>
    <x v="0"/>
    <x v="0"/>
    <x v="0"/>
    <x v="0"/>
    <x v="3"/>
    <x v="0"/>
    <x v="0"/>
    <x v="0"/>
    <x v="1"/>
    <x v="1"/>
    <x v="0"/>
    <x v="0"/>
    <x v="0"/>
    <x v="0"/>
  </r>
  <r>
    <s v="December 2013"/>
    <n v="71"/>
    <x v="1"/>
    <x v="20"/>
    <x v="0"/>
    <x v="0"/>
    <x v="0"/>
    <x v="0"/>
    <x v="0"/>
    <x v="0"/>
    <x v="0"/>
    <x v="0"/>
    <x v="3"/>
    <x v="0"/>
    <x v="0"/>
    <x v="0"/>
    <x v="0"/>
    <x v="2"/>
    <x v="0"/>
    <x v="0"/>
    <x v="0"/>
    <x v="0"/>
  </r>
  <r>
    <s v="December 2013"/>
    <n v="71"/>
    <x v="1"/>
    <x v="21"/>
    <x v="0"/>
    <x v="0"/>
    <x v="2"/>
    <x v="0"/>
    <x v="0"/>
    <x v="0"/>
    <x v="0"/>
    <x v="0"/>
    <x v="3"/>
    <x v="0"/>
    <x v="0"/>
    <x v="0"/>
    <x v="0"/>
    <x v="0"/>
    <x v="0"/>
    <x v="0"/>
    <x v="0"/>
    <x v="0"/>
  </r>
  <r>
    <s v="December 2013"/>
    <n v="71"/>
    <x v="1"/>
    <x v="22"/>
    <x v="0"/>
    <x v="0"/>
    <x v="4"/>
    <x v="0"/>
    <x v="0"/>
    <x v="0"/>
    <x v="0"/>
    <x v="0"/>
    <x v="3"/>
    <x v="0"/>
    <x v="0"/>
    <x v="0"/>
    <x v="0"/>
    <x v="0"/>
    <x v="0"/>
    <x v="0"/>
    <x v="0"/>
    <x v="0"/>
  </r>
  <r>
    <s v="December 2013"/>
    <n v="71"/>
    <x v="2"/>
    <x v="0"/>
    <x v="0"/>
    <x v="0"/>
    <x v="1"/>
    <x v="0"/>
    <x v="0"/>
    <x v="0"/>
    <x v="0"/>
    <x v="1"/>
    <x v="4"/>
    <x v="3"/>
    <x v="7"/>
    <x v="7"/>
    <x v="22"/>
    <x v="4"/>
    <x v="0"/>
    <x v="0"/>
    <x v="0"/>
    <x v="0"/>
  </r>
  <r>
    <s v="December 2013"/>
    <n v="71"/>
    <x v="2"/>
    <x v="1"/>
    <x v="0"/>
    <x v="0"/>
    <x v="3"/>
    <x v="0"/>
    <x v="0"/>
    <x v="0"/>
    <x v="0"/>
    <x v="1"/>
    <x v="4"/>
    <x v="3"/>
    <x v="7"/>
    <x v="4"/>
    <x v="10"/>
    <x v="4"/>
    <x v="0"/>
    <x v="0"/>
    <x v="0"/>
    <x v="0"/>
  </r>
  <r>
    <s v="December 2013"/>
    <n v="71"/>
    <x v="2"/>
    <x v="2"/>
    <x v="0"/>
    <x v="0"/>
    <x v="4"/>
    <x v="0"/>
    <x v="0"/>
    <x v="0"/>
    <x v="0"/>
    <x v="1"/>
    <x v="4"/>
    <x v="3"/>
    <x v="7"/>
    <x v="11"/>
    <x v="22"/>
    <x v="4"/>
    <x v="0"/>
    <x v="0"/>
    <x v="0"/>
    <x v="0"/>
  </r>
  <r>
    <s v="December 2013"/>
    <n v="71"/>
    <x v="2"/>
    <x v="3"/>
    <x v="0"/>
    <x v="0"/>
    <x v="2"/>
    <x v="0"/>
    <x v="0"/>
    <x v="0"/>
    <x v="0"/>
    <x v="1"/>
    <x v="4"/>
    <x v="3"/>
    <x v="7"/>
    <x v="8"/>
    <x v="11"/>
    <x v="4"/>
    <x v="3"/>
    <x v="0"/>
    <x v="0"/>
    <x v="0"/>
  </r>
  <r>
    <s v="December 2013"/>
    <n v="71"/>
    <x v="2"/>
    <x v="4"/>
    <x v="0"/>
    <x v="0"/>
    <x v="1"/>
    <x v="0"/>
    <x v="0"/>
    <x v="0"/>
    <x v="0"/>
    <x v="1"/>
    <x v="4"/>
    <x v="3"/>
    <x v="7"/>
    <x v="6"/>
    <x v="22"/>
    <x v="4"/>
    <x v="0"/>
    <x v="0"/>
    <x v="0"/>
    <x v="0"/>
  </r>
  <r>
    <s v="December 2013"/>
    <n v="71"/>
    <x v="2"/>
    <x v="5"/>
    <x v="0"/>
    <x v="0"/>
    <x v="3"/>
    <x v="0"/>
    <x v="0"/>
    <x v="0"/>
    <x v="0"/>
    <x v="1"/>
    <x v="4"/>
    <x v="3"/>
    <x v="7"/>
    <x v="10"/>
    <x v="13"/>
    <x v="4"/>
    <x v="0"/>
    <x v="0"/>
    <x v="0"/>
    <x v="0"/>
  </r>
  <r>
    <s v="December 2013"/>
    <n v="71"/>
    <x v="2"/>
    <x v="6"/>
    <x v="0"/>
    <x v="0"/>
    <x v="0"/>
    <x v="0"/>
    <x v="0"/>
    <x v="0"/>
    <x v="0"/>
    <x v="1"/>
    <x v="4"/>
    <x v="3"/>
    <x v="7"/>
    <x v="7"/>
    <x v="22"/>
    <x v="4"/>
    <x v="0"/>
    <x v="0"/>
    <x v="0"/>
    <x v="0"/>
  </r>
  <r>
    <s v="December 2013"/>
    <n v="71"/>
    <x v="2"/>
    <x v="7"/>
    <x v="0"/>
    <x v="0"/>
    <x v="1"/>
    <x v="0"/>
    <x v="0"/>
    <x v="0"/>
    <x v="0"/>
    <x v="1"/>
    <x v="4"/>
    <x v="3"/>
    <x v="7"/>
    <x v="8"/>
    <x v="11"/>
    <x v="4"/>
    <x v="0"/>
    <x v="0"/>
    <x v="0"/>
    <x v="0"/>
  </r>
  <r>
    <s v="December 2013"/>
    <n v="71"/>
    <x v="2"/>
    <x v="8"/>
    <x v="0"/>
    <x v="0"/>
    <x v="3"/>
    <x v="0"/>
    <x v="0"/>
    <x v="0"/>
    <x v="0"/>
    <x v="1"/>
    <x v="4"/>
    <x v="3"/>
    <x v="7"/>
    <x v="10"/>
    <x v="13"/>
    <x v="4"/>
    <x v="1"/>
    <x v="0"/>
    <x v="0"/>
    <x v="0"/>
  </r>
  <r>
    <s v="December 2013"/>
    <n v="71"/>
    <x v="2"/>
    <x v="9"/>
    <x v="0"/>
    <x v="0"/>
    <x v="0"/>
    <x v="0"/>
    <x v="0"/>
    <x v="0"/>
    <x v="0"/>
    <x v="1"/>
    <x v="4"/>
    <x v="3"/>
    <x v="7"/>
    <x v="13"/>
    <x v="22"/>
    <x v="4"/>
    <x v="0"/>
    <x v="0"/>
    <x v="0"/>
    <x v="0"/>
  </r>
  <r>
    <s v="December 2013"/>
    <n v="71"/>
    <x v="2"/>
    <x v="10"/>
    <x v="0"/>
    <x v="0"/>
    <x v="0"/>
    <x v="0"/>
    <x v="0"/>
    <x v="0"/>
    <x v="0"/>
    <x v="1"/>
    <x v="4"/>
    <x v="3"/>
    <x v="7"/>
    <x v="9"/>
    <x v="6"/>
    <x v="4"/>
    <x v="1"/>
    <x v="0"/>
    <x v="0"/>
    <x v="0"/>
  </r>
  <r>
    <s v="December 2013"/>
    <n v="71"/>
    <x v="2"/>
    <x v="11"/>
    <x v="0"/>
    <x v="0"/>
    <x v="0"/>
    <x v="0"/>
    <x v="0"/>
    <x v="0"/>
    <x v="0"/>
    <x v="1"/>
    <x v="4"/>
    <x v="3"/>
    <x v="7"/>
    <x v="4"/>
    <x v="2"/>
    <x v="4"/>
    <x v="0"/>
    <x v="0"/>
    <x v="0"/>
    <x v="0"/>
  </r>
  <r>
    <s v="December 2013"/>
    <n v="71"/>
    <x v="2"/>
    <x v="12"/>
    <x v="0"/>
    <x v="0"/>
    <x v="2"/>
    <x v="0"/>
    <x v="0"/>
    <x v="0"/>
    <x v="0"/>
    <x v="1"/>
    <x v="4"/>
    <x v="3"/>
    <x v="7"/>
    <x v="6"/>
    <x v="22"/>
    <x v="4"/>
    <x v="0"/>
    <x v="0"/>
    <x v="0"/>
    <x v="0"/>
  </r>
  <r>
    <s v="December 2013"/>
    <n v="71"/>
    <x v="2"/>
    <x v="13"/>
    <x v="0"/>
    <x v="0"/>
    <x v="4"/>
    <x v="0"/>
    <x v="0"/>
    <x v="0"/>
    <x v="0"/>
    <x v="1"/>
    <x v="4"/>
    <x v="3"/>
    <x v="7"/>
    <x v="9"/>
    <x v="6"/>
    <x v="4"/>
    <x v="0"/>
    <x v="0"/>
    <x v="0"/>
    <x v="0"/>
  </r>
  <r>
    <s v="December 2013"/>
    <n v="71"/>
    <x v="2"/>
    <x v="14"/>
    <x v="0"/>
    <x v="0"/>
    <x v="0"/>
    <x v="0"/>
    <x v="0"/>
    <x v="0"/>
    <x v="0"/>
    <x v="1"/>
    <x v="4"/>
    <x v="3"/>
    <x v="7"/>
    <x v="5"/>
    <x v="3"/>
    <x v="4"/>
    <x v="0"/>
    <x v="0"/>
    <x v="0"/>
    <x v="0"/>
  </r>
  <r>
    <s v="December 2013"/>
    <n v="71"/>
    <x v="2"/>
    <x v="15"/>
    <x v="0"/>
    <x v="0"/>
    <x v="4"/>
    <x v="0"/>
    <x v="0"/>
    <x v="0"/>
    <x v="0"/>
    <x v="1"/>
    <x v="4"/>
    <x v="3"/>
    <x v="7"/>
    <x v="8"/>
    <x v="11"/>
    <x v="5"/>
    <x v="0"/>
    <x v="0"/>
    <x v="0"/>
    <x v="0"/>
  </r>
  <r>
    <s v="December 2013"/>
    <n v="71"/>
    <x v="2"/>
    <x v="16"/>
    <x v="0"/>
    <x v="0"/>
    <x v="1"/>
    <x v="0"/>
    <x v="0"/>
    <x v="0"/>
    <x v="0"/>
    <x v="1"/>
    <x v="4"/>
    <x v="3"/>
    <x v="7"/>
    <x v="6"/>
    <x v="22"/>
    <x v="4"/>
    <x v="1"/>
    <x v="0"/>
    <x v="0"/>
    <x v="0"/>
  </r>
  <r>
    <s v="December 2013"/>
    <n v="71"/>
    <x v="2"/>
    <x v="17"/>
    <x v="0"/>
    <x v="0"/>
    <x v="3"/>
    <x v="0"/>
    <x v="0"/>
    <x v="0"/>
    <x v="0"/>
    <x v="1"/>
    <x v="4"/>
    <x v="3"/>
    <x v="7"/>
    <x v="7"/>
    <x v="22"/>
    <x v="4"/>
    <x v="0"/>
    <x v="0"/>
    <x v="0"/>
    <x v="0"/>
  </r>
  <r>
    <s v="December 2013"/>
    <n v="71"/>
    <x v="2"/>
    <x v="18"/>
    <x v="0"/>
    <x v="0"/>
    <x v="3"/>
    <x v="0"/>
    <x v="0"/>
    <x v="0"/>
    <x v="0"/>
    <x v="1"/>
    <x v="4"/>
    <x v="3"/>
    <x v="7"/>
    <x v="9"/>
    <x v="14"/>
    <x v="4"/>
    <x v="0"/>
    <x v="0"/>
    <x v="0"/>
    <x v="0"/>
  </r>
  <r>
    <s v="December 2013"/>
    <n v="71"/>
    <x v="2"/>
    <x v="19"/>
    <x v="0"/>
    <x v="0"/>
    <x v="4"/>
    <x v="0"/>
    <x v="0"/>
    <x v="0"/>
    <x v="0"/>
    <x v="1"/>
    <x v="4"/>
    <x v="3"/>
    <x v="7"/>
    <x v="7"/>
    <x v="22"/>
    <x v="4"/>
    <x v="0"/>
    <x v="0"/>
    <x v="0"/>
    <x v="0"/>
  </r>
  <r>
    <s v="December 2013"/>
    <n v="71"/>
    <x v="2"/>
    <x v="20"/>
    <x v="0"/>
    <x v="0"/>
    <x v="0"/>
    <x v="0"/>
    <x v="0"/>
    <x v="0"/>
    <x v="0"/>
    <x v="1"/>
    <x v="4"/>
    <x v="3"/>
    <x v="7"/>
    <x v="8"/>
    <x v="5"/>
    <x v="5"/>
    <x v="0"/>
    <x v="0"/>
    <x v="0"/>
    <x v="0"/>
  </r>
  <r>
    <s v="December 2013"/>
    <n v="71"/>
    <x v="2"/>
    <x v="21"/>
    <x v="0"/>
    <x v="0"/>
    <x v="4"/>
    <x v="0"/>
    <x v="0"/>
    <x v="0"/>
    <x v="0"/>
    <x v="1"/>
    <x v="4"/>
    <x v="3"/>
    <x v="7"/>
    <x v="8"/>
    <x v="11"/>
    <x v="4"/>
    <x v="1"/>
    <x v="0"/>
    <x v="0"/>
    <x v="0"/>
  </r>
  <r>
    <s v="December 2013"/>
    <n v="71"/>
    <x v="2"/>
    <x v="22"/>
    <x v="0"/>
    <x v="0"/>
    <x v="2"/>
    <x v="0"/>
    <x v="0"/>
    <x v="0"/>
    <x v="0"/>
    <x v="1"/>
    <x v="4"/>
    <x v="3"/>
    <x v="7"/>
    <x v="6"/>
    <x v="22"/>
    <x v="4"/>
    <x v="0"/>
    <x v="0"/>
    <x v="0"/>
    <x v="0"/>
  </r>
  <r>
    <s v="December 2013"/>
    <n v="71"/>
    <x v="2"/>
    <x v="23"/>
    <x v="0"/>
    <x v="0"/>
    <x v="0"/>
    <x v="0"/>
    <x v="0"/>
    <x v="0"/>
    <x v="0"/>
    <x v="1"/>
    <x v="4"/>
    <x v="3"/>
    <x v="7"/>
    <x v="5"/>
    <x v="9"/>
    <x v="4"/>
    <x v="0"/>
    <x v="0"/>
    <x v="0"/>
    <x v="0"/>
  </r>
  <r>
    <s v="December 2013"/>
    <n v="71"/>
    <x v="2"/>
    <x v="24"/>
    <x v="0"/>
    <x v="0"/>
    <x v="0"/>
    <x v="0"/>
    <x v="0"/>
    <x v="0"/>
    <x v="0"/>
    <x v="1"/>
    <x v="4"/>
    <x v="3"/>
    <x v="7"/>
    <x v="8"/>
    <x v="11"/>
    <x v="4"/>
    <x v="0"/>
    <x v="0"/>
    <x v="0"/>
    <x v="0"/>
  </r>
  <r>
    <s v="December 2013"/>
    <n v="71"/>
    <x v="2"/>
    <x v="25"/>
    <x v="0"/>
    <x v="0"/>
    <x v="2"/>
    <x v="0"/>
    <x v="0"/>
    <x v="0"/>
    <x v="0"/>
    <x v="1"/>
    <x v="4"/>
    <x v="3"/>
    <x v="7"/>
    <x v="11"/>
    <x v="22"/>
    <x v="4"/>
    <x v="0"/>
    <x v="0"/>
    <x v="0"/>
    <x v="0"/>
  </r>
  <r>
    <s v="December 2013"/>
    <n v="71"/>
    <x v="3"/>
    <x v="0"/>
    <x v="0"/>
    <x v="0"/>
    <x v="0"/>
    <x v="0"/>
    <x v="0"/>
    <x v="0"/>
    <x v="0"/>
    <x v="2"/>
    <x v="0"/>
    <x v="3"/>
    <x v="3"/>
    <x v="12"/>
    <x v="15"/>
    <x v="6"/>
    <x v="0"/>
    <x v="0"/>
    <x v="0"/>
    <x v="0"/>
  </r>
  <r>
    <s v="December 2013"/>
    <n v="71"/>
    <x v="3"/>
    <x v="1"/>
    <x v="0"/>
    <x v="0"/>
    <x v="2"/>
    <x v="0"/>
    <x v="0"/>
    <x v="0"/>
    <x v="0"/>
    <x v="2"/>
    <x v="0"/>
    <x v="3"/>
    <x v="3"/>
    <x v="13"/>
    <x v="19"/>
    <x v="6"/>
    <x v="0"/>
    <x v="0"/>
    <x v="0"/>
    <x v="0"/>
  </r>
  <r>
    <s v="December 2013"/>
    <n v="71"/>
    <x v="3"/>
    <x v="2"/>
    <x v="0"/>
    <x v="0"/>
    <x v="3"/>
    <x v="0"/>
    <x v="0"/>
    <x v="0"/>
    <x v="0"/>
    <x v="2"/>
    <x v="0"/>
    <x v="3"/>
    <x v="3"/>
    <x v="13"/>
    <x v="20"/>
    <x v="6"/>
    <x v="0"/>
    <x v="0"/>
    <x v="0"/>
    <x v="0"/>
  </r>
  <r>
    <s v="December 2013"/>
    <n v="71"/>
    <x v="3"/>
    <x v="3"/>
    <x v="0"/>
    <x v="0"/>
    <x v="4"/>
    <x v="0"/>
    <x v="0"/>
    <x v="0"/>
    <x v="0"/>
    <x v="2"/>
    <x v="0"/>
    <x v="3"/>
    <x v="3"/>
    <x v="13"/>
    <x v="23"/>
    <x v="6"/>
    <x v="0"/>
    <x v="0"/>
    <x v="0"/>
    <x v="0"/>
  </r>
  <r>
    <s v="December 2013"/>
    <n v="71"/>
    <x v="3"/>
    <x v="4"/>
    <x v="0"/>
    <x v="0"/>
    <x v="2"/>
    <x v="0"/>
    <x v="0"/>
    <x v="0"/>
    <x v="0"/>
    <x v="2"/>
    <x v="0"/>
    <x v="3"/>
    <x v="3"/>
    <x v="14"/>
    <x v="17"/>
    <x v="6"/>
    <x v="0"/>
    <x v="0"/>
    <x v="0"/>
    <x v="0"/>
  </r>
  <r>
    <s v="December 2013"/>
    <n v="71"/>
    <x v="3"/>
    <x v="5"/>
    <x v="0"/>
    <x v="0"/>
    <x v="3"/>
    <x v="0"/>
    <x v="0"/>
    <x v="0"/>
    <x v="0"/>
    <x v="2"/>
    <x v="0"/>
    <x v="3"/>
    <x v="3"/>
    <x v="12"/>
    <x v="23"/>
    <x v="6"/>
    <x v="0"/>
    <x v="0"/>
    <x v="0"/>
    <x v="0"/>
  </r>
  <r>
    <s v="December 2013"/>
    <n v="71"/>
    <x v="3"/>
    <x v="6"/>
    <x v="0"/>
    <x v="0"/>
    <x v="4"/>
    <x v="0"/>
    <x v="0"/>
    <x v="0"/>
    <x v="0"/>
    <x v="2"/>
    <x v="1"/>
    <x v="3"/>
    <x v="5"/>
    <x v="12"/>
    <x v="15"/>
    <x v="7"/>
    <x v="0"/>
    <x v="0"/>
    <x v="0"/>
    <x v="0"/>
  </r>
  <r>
    <s v="December 2013"/>
    <n v="71"/>
    <x v="3"/>
    <x v="7"/>
    <x v="0"/>
    <x v="0"/>
    <x v="4"/>
    <x v="0"/>
    <x v="0"/>
    <x v="0"/>
    <x v="0"/>
    <x v="2"/>
    <x v="1"/>
    <x v="3"/>
    <x v="5"/>
    <x v="12"/>
    <x v="21"/>
    <x v="7"/>
    <x v="0"/>
    <x v="0"/>
    <x v="0"/>
    <x v="0"/>
  </r>
  <r>
    <s v="December 2013"/>
    <n v="71"/>
    <x v="3"/>
    <x v="8"/>
    <x v="0"/>
    <x v="0"/>
    <x v="1"/>
    <x v="0"/>
    <x v="0"/>
    <x v="0"/>
    <x v="0"/>
    <x v="2"/>
    <x v="1"/>
    <x v="3"/>
    <x v="5"/>
    <x v="12"/>
    <x v="18"/>
    <x v="7"/>
    <x v="0"/>
    <x v="0"/>
    <x v="0"/>
    <x v="0"/>
  </r>
  <r>
    <s v="December 2013"/>
    <n v="71"/>
    <x v="3"/>
    <x v="9"/>
    <x v="0"/>
    <x v="0"/>
    <x v="3"/>
    <x v="0"/>
    <x v="0"/>
    <x v="0"/>
    <x v="0"/>
    <x v="2"/>
    <x v="1"/>
    <x v="3"/>
    <x v="5"/>
    <x v="12"/>
    <x v="16"/>
    <x v="7"/>
    <x v="0"/>
    <x v="0"/>
    <x v="0"/>
    <x v="0"/>
  </r>
  <r>
    <s v="December 2013"/>
    <n v="71"/>
    <x v="3"/>
    <x v="10"/>
    <x v="0"/>
    <x v="0"/>
    <x v="0"/>
    <x v="0"/>
    <x v="0"/>
    <x v="0"/>
    <x v="0"/>
    <x v="2"/>
    <x v="1"/>
    <x v="3"/>
    <x v="5"/>
    <x v="12"/>
    <x v="16"/>
    <x v="7"/>
    <x v="0"/>
    <x v="0"/>
    <x v="0"/>
    <x v="0"/>
  </r>
  <r>
    <s v="December 2013"/>
    <n v="71"/>
    <x v="3"/>
    <x v="11"/>
    <x v="0"/>
    <x v="0"/>
    <x v="0"/>
    <x v="0"/>
    <x v="0"/>
    <x v="0"/>
    <x v="0"/>
    <x v="2"/>
    <x v="1"/>
    <x v="3"/>
    <x v="5"/>
    <x v="12"/>
    <x v="15"/>
    <x v="7"/>
    <x v="0"/>
    <x v="0"/>
    <x v="0"/>
    <x v="0"/>
  </r>
  <r>
    <s v="December 2013"/>
    <n v="71"/>
    <x v="3"/>
    <x v="12"/>
    <x v="0"/>
    <x v="0"/>
    <x v="3"/>
    <x v="0"/>
    <x v="0"/>
    <x v="0"/>
    <x v="0"/>
    <x v="2"/>
    <x v="1"/>
    <x v="3"/>
    <x v="5"/>
    <x v="13"/>
    <x v="21"/>
    <x v="7"/>
    <x v="0"/>
    <x v="0"/>
    <x v="0"/>
    <x v="0"/>
  </r>
  <r>
    <s v="December 2013"/>
    <n v="71"/>
    <x v="3"/>
    <x v="13"/>
    <x v="0"/>
    <x v="0"/>
    <x v="3"/>
    <x v="0"/>
    <x v="0"/>
    <x v="0"/>
    <x v="0"/>
    <x v="2"/>
    <x v="2"/>
    <x v="3"/>
    <x v="6"/>
    <x v="12"/>
    <x v="15"/>
    <x v="6"/>
    <x v="0"/>
    <x v="0"/>
    <x v="0"/>
    <x v="0"/>
  </r>
  <r>
    <s v="December 2013"/>
    <n v="71"/>
    <x v="3"/>
    <x v="14"/>
    <x v="0"/>
    <x v="0"/>
    <x v="2"/>
    <x v="0"/>
    <x v="0"/>
    <x v="0"/>
    <x v="0"/>
    <x v="2"/>
    <x v="2"/>
    <x v="3"/>
    <x v="6"/>
    <x v="13"/>
    <x v="20"/>
    <x v="6"/>
    <x v="0"/>
    <x v="0"/>
    <x v="0"/>
    <x v="0"/>
  </r>
  <r>
    <s v="December 2013"/>
    <n v="71"/>
    <x v="3"/>
    <x v="15"/>
    <x v="0"/>
    <x v="0"/>
    <x v="0"/>
    <x v="0"/>
    <x v="0"/>
    <x v="0"/>
    <x v="0"/>
    <x v="2"/>
    <x v="2"/>
    <x v="3"/>
    <x v="6"/>
    <x v="12"/>
    <x v="19"/>
    <x v="6"/>
    <x v="0"/>
    <x v="0"/>
    <x v="0"/>
    <x v="0"/>
  </r>
  <r>
    <s v="December 2013"/>
    <n v="71"/>
    <x v="3"/>
    <x v="16"/>
    <x v="0"/>
    <x v="0"/>
    <x v="0"/>
    <x v="0"/>
    <x v="0"/>
    <x v="0"/>
    <x v="0"/>
    <x v="2"/>
    <x v="2"/>
    <x v="3"/>
    <x v="6"/>
    <x v="14"/>
    <x v="17"/>
    <x v="6"/>
    <x v="0"/>
    <x v="0"/>
    <x v="0"/>
    <x v="0"/>
  </r>
  <r>
    <s v="December 2013"/>
    <n v="71"/>
    <x v="3"/>
    <x v="17"/>
    <x v="0"/>
    <x v="0"/>
    <x v="1"/>
    <x v="0"/>
    <x v="0"/>
    <x v="0"/>
    <x v="0"/>
    <x v="2"/>
    <x v="2"/>
    <x v="3"/>
    <x v="6"/>
    <x v="12"/>
    <x v="15"/>
    <x v="6"/>
    <x v="0"/>
    <x v="0"/>
    <x v="0"/>
    <x v="0"/>
  </r>
  <r>
    <s v="December 2013"/>
    <n v="71"/>
    <x v="3"/>
    <x v="18"/>
    <x v="0"/>
    <x v="0"/>
    <x v="3"/>
    <x v="0"/>
    <x v="0"/>
    <x v="0"/>
    <x v="0"/>
    <x v="2"/>
    <x v="2"/>
    <x v="3"/>
    <x v="6"/>
    <x v="14"/>
    <x v="17"/>
    <x v="6"/>
    <x v="0"/>
    <x v="0"/>
    <x v="0"/>
    <x v="0"/>
  </r>
  <r>
    <s v="December 2013"/>
    <n v="71"/>
    <x v="3"/>
    <x v="19"/>
    <x v="0"/>
    <x v="0"/>
    <x v="0"/>
    <x v="0"/>
    <x v="0"/>
    <x v="0"/>
    <x v="0"/>
    <x v="2"/>
    <x v="3"/>
    <x v="3"/>
    <x v="6"/>
    <x v="12"/>
    <x v="15"/>
    <x v="6"/>
    <x v="0"/>
    <x v="0"/>
    <x v="0"/>
    <x v="0"/>
  </r>
  <r>
    <s v="December 2013"/>
    <n v="71"/>
    <x v="3"/>
    <x v="20"/>
    <x v="0"/>
    <x v="0"/>
    <x v="4"/>
    <x v="0"/>
    <x v="0"/>
    <x v="0"/>
    <x v="0"/>
    <x v="2"/>
    <x v="3"/>
    <x v="3"/>
    <x v="4"/>
    <x v="14"/>
    <x v="17"/>
    <x v="6"/>
    <x v="0"/>
    <x v="0"/>
    <x v="0"/>
    <x v="0"/>
  </r>
  <r>
    <s v="December 2013"/>
    <n v="71"/>
    <x v="3"/>
    <x v="21"/>
    <x v="0"/>
    <x v="0"/>
    <x v="4"/>
    <x v="0"/>
    <x v="0"/>
    <x v="0"/>
    <x v="0"/>
    <x v="2"/>
    <x v="3"/>
    <x v="3"/>
    <x v="4"/>
    <x v="14"/>
    <x v="17"/>
    <x v="6"/>
    <x v="0"/>
    <x v="0"/>
    <x v="0"/>
    <x v="0"/>
  </r>
  <r>
    <s v="December 2013"/>
    <n v="71"/>
    <x v="3"/>
    <x v="22"/>
    <x v="0"/>
    <x v="0"/>
    <x v="2"/>
    <x v="0"/>
    <x v="0"/>
    <x v="0"/>
    <x v="0"/>
    <x v="2"/>
    <x v="3"/>
    <x v="3"/>
    <x v="4"/>
    <x v="13"/>
    <x v="21"/>
    <x v="6"/>
    <x v="0"/>
    <x v="0"/>
    <x v="0"/>
    <x v="0"/>
  </r>
  <r>
    <s v="December 2013"/>
    <n v="71"/>
    <x v="3"/>
    <x v="23"/>
    <x v="0"/>
    <x v="0"/>
    <x v="3"/>
    <x v="0"/>
    <x v="0"/>
    <x v="0"/>
    <x v="0"/>
    <x v="2"/>
    <x v="3"/>
    <x v="3"/>
    <x v="4"/>
    <x v="12"/>
    <x v="15"/>
    <x v="6"/>
    <x v="0"/>
    <x v="0"/>
    <x v="0"/>
    <x v="0"/>
  </r>
  <r>
    <s v="December 2013"/>
    <n v="71"/>
    <x v="3"/>
    <x v="24"/>
    <x v="0"/>
    <x v="0"/>
    <x v="1"/>
    <x v="0"/>
    <x v="0"/>
    <x v="0"/>
    <x v="0"/>
    <x v="2"/>
    <x v="3"/>
    <x v="3"/>
    <x v="4"/>
    <x v="13"/>
    <x v="24"/>
    <x v="6"/>
    <x v="0"/>
    <x v="0"/>
    <x v="0"/>
    <x v="0"/>
  </r>
  <r>
    <s v="December 2013"/>
    <n v="71"/>
    <x v="3"/>
    <x v="25"/>
    <x v="0"/>
    <x v="0"/>
    <x v="4"/>
    <x v="0"/>
    <x v="0"/>
    <x v="0"/>
    <x v="0"/>
    <x v="2"/>
    <x v="3"/>
    <x v="3"/>
    <x v="4"/>
    <x v="13"/>
    <x v="24"/>
    <x v="6"/>
    <x v="0"/>
    <x v="0"/>
    <x v="0"/>
    <x v="0"/>
  </r>
  <r>
    <s v="December 2013"/>
    <n v="71"/>
    <x v="3"/>
    <x v="26"/>
    <x v="0"/>
    <x v="0"/>
    <x v="1"/>
    <x v="0"/>
    <x v="0"/>
    <x v="0"/>
    <x v="0"/>
    <x v="2"/>
    <x v="3"/>
    <x v="3"/>
    <x v="4"/>
    <x v="13"/>
    <x v="20"/>
    <x v="6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June 2014"/>
    <n v="72"/>
    <x v="0"/>
    <x v="0"/>
    <x v="0"/>
    <x v="0"/>
    <x v="3"/>
    <x v="0"/>
    <x v="0"/>
    <x v="0"/>
    <x v="0"/>
    <x v="2"/>
    <x v="5"/>
    <x v="3"/>
    <x v="6"/>
    <x v="12"/>
    <x v="15"/>
    <x v="6"/>
    <x v="0"/>
    <x v="0"/>
    <x v="0"/>
    <x v="0"/>
  </r>
  <r>
    <s v="June 2014"/>
    <n v="72"/>
    <x v="0"/>
    <x v="1"/>
    <x v="0"/>
    <x v="0"/>
    <x v="2"/>
    <x v="0"/>
    <x v="0"/>
    <x v="0"/>
    <x v="0"/>
    <x v="2"/>
    <x v="5"/>
    <x v="3"/>
    <x v="6"/>
    <x v="14"/>
    <x v="17"/>
    <x v="6"/>
    <x v="0"/>
    <x v="0"/>
    <x v="0"/>
    <x v="0"/>
  </r>
  <r>
    <s v="June 2014"/>
    <n v="72"/>
    <x v="0"/>
    <x v="2"/>
    <x v="0"/>
    <x v="0"/>
    <x v="1"/>
    <x v="0"/>
    <x v="0"/>
    <x v="0"/>
    <x v="0"/>
    <x v="2"/>
    <x v="5"/>
    <x v="3"/>
    <x v="6"/>
    <x v="13"/>
    <x v="21"/>
    <x v="6"/>
    <x v="0"/>
    <x v="0"/>
    <x v="0"/>
    <x v="0"/>
  </r>
  <r>
    <s v="June 2014"/>
    <n v="72"/>
    <x v="0"/>
    <x v="3"/>
    <x v="0"/>
    <x v="0"/>
    <x v="0"/>
    <x v="0"/>
    <x v="0"/>
    <x v="0"/>
    <x v="0"/>
    <x v="2"/>
    <x v="5"/>
    <x v="3"/>
    <x v="6"/>
    <x v="13"/>
    <x v="21"/>
    <x v="6"/>
    <x v="0"/>
    <x v="0"/>
    <x v="0"/>
    <x v="0"/>
  </r>
  <r>
    <s v="June 2014"/>
    <n v="72"/>
    <x v="0"/>
    <x v="4"/>
    <x v="0"/>
    <x v="0"/>
    <x v="4"/>
    <x v="0"/>
    <x v="0"/>
    <x v="0"/>
    <x v="0"/>
    <x v="2"/>
    <x v="5"/>
    <x v="3"/>
    <x v="6"/>
    <x v="12"/>
    <x v="19"/>
    <x v="6"/>
    <x v="0"/>
    <x v="0"/>
    <x v="0"/>
    <x v="0"/>
  </r>
  <r>
    <s v="June 2014"/>
    <n v="72"/>
    <x v="0"/>
    <x v="5"/>
    <x v="0"/>
    <x v="0"/>
    <x v="3"/>
    <x v="0"/>
    <x v="0"/>
    <x v="0"/>
    <x v="0"/>
    <x v="2"/>
    <x v="5"/>
    <x v="3"/>
    <x v="6"/>
    <x v="12"/>
    <x v="18"/>
    <x v="6"/>
    <x v="0"/>
    <x v="0"/>
    <x v="0"/>
    <x v="0"/>
  </r>
  <r>
    <s v="June 2014"/>
    <n v="72"/>
    <x v="0"/>
    <x v="6"/>
    <x v="0"/>
    <x v="0"/>
    <x v="4"/>
    <x v="0"/>
    <x v="0"/>
    <x v="0"/>
    <x v="0"/>
    <x v="2"/>
    <x v="5"/>
    <x v="3"/>
    <x v="5"/>
    <x v="12"/>
    <x v="15"/>
    <x v="6"/>
    <x v="0"/>
    <x v="0"/>
    <x v="0"/>
    <x v="0"/>
  </r>
  <r>
    <s v="June 2014"/>
    <n v="72"/>
    <x v="0"/>
    <x v="7"/>
    <x v="0"/>
    <x v="0"/>
    <x v="4"/>
    <x v="0"/>
    <x v="0"/>
    <x v="0"/>
    <x v="0"/>
    <x v="2"/>
    <x v="5"/>
    <x v="3"/>
    <x v="5"/>
    <x v="14"/>
    <x v="17"/>
    <x v="6"/>
    <x v="0"/>
    <x v="0"/>
    <x v="0"/>
    <x v="0"/>
  </r>
  <r>
    <s v="June 2014"/>
    <n v="72"/>
    <x v="0"/>
    <x v="8"/>
    <x v="0"/>
    <x v="0"/>
    <x v="1"/>
    <x v="0"/>
    <x v="0"/>
    <x v="0"/>
    <x v="0"/>
    <x v="2"/>
    <x v="5"/>
    <x v="3"/>
    <x v="5"/>
    <x v="13"/>
    <x v="20"/>
    <x v="6"/>
    <x v="0"/>
    <x v="0"/>
    <x v="0"/>
    <x v="0"/>
  </r>
  <r>
    <s v="June 2014"/>
    <n v="72"/>
    <x v="0"/>
    <x v="9"/>
    <x v="0"/>
    <x v="0"/>
    <x v="0"/>
    <x v="0"/>
    <x v="0"/>
    <x v="0"/>
    <x v="0"/>
    <x v="2"/>
    <x v="5"/>
    <x v="3"/>
    <x v="5"/>
    <x v="12"/>
    <x v="18"/>
    <x v="6"/>
    <x v="0"/>
    <x v="0"/>
    <x v="0"/>
    <x v="0"/>
  </r>
  <r>
    <s v="June 2014"/>
    <n v="72"/>
    <x v="0"/>
    <x v="10"/>
    <x v="0"/>
    <x v="0"/>
    <x v="1"/>
    <x v="0"/>
    <x v="0"/>
    <x v="0"/>
    <x v="0"/>
    <x v="2"/>
    <x v="5"/>
    <x v="3"/>
    <x v="5"/>
    <x v="12"/>
    <x v="18"/>
    <x v="6"/>
    <x v="0"/>
    <x v="0"/>
    <x v="0"/>
    <x v="0"/>
  </r>
  <r>
    <s v="June 2014"/>
    <n v="72"/>
    <x v="0"/>
    <x v="11"/>
    <x v="0"/>
    <x v="0"/>
    <x v="3"/>
    <x v="0"/>
    <x v="0"/>
    <x v="0"/>
    <x v="0"/>
    <x v="2"/>
    <x v="5"/>
    <x v="3"/>
    <x v="5"/>
    <x v="12"/>
    <x v="18"/>
    <x v="6"/>
    <x v="0"/>
    <x v="0"/>
    <x v="0"/>
    <x v="0"/>
  </r>
  <r>
    <s v="June 2014"/>
    <n v="72"/>
    <x v="0"/>
    <x v="12"/>
    <x v="0"/>
    <x v="0"/>
    <x v="4"/>
    <x v="0"/>
    <x v="0"/>
    <x v="0"/>
    <x v="0"/>
    <x v="2"/>
    <x v="5"/>
    <x v="3"/>
    <x v="5"/>
    <x v="13"/>
    <x v="24"/>
    <x v="6"/>
    <x v="0"/>
    <x v="0"/>
    <x v="0"/>
    <x v="0"/>
  </r>
  <r>
    <s v="June 2014"/>
    <n v="72"/>
    <x v="0"/>
    <x v="13"/>
    <x v="0"/>
    <x v="0"/>
    <x v="4"/>
    <x v="0"/>
    <x v="0"/>
    <x v="0"/>
    <x v="0"/>
    <x v="2"/>
    <x v="5"/>
    <x v="3"/>
    <x v="4"/>
    <x v="12"/>
    <x v="15"/>
    <x v="6"/>
    <x v="0"/>
    <x v="0"/>
    <x v="0"/>
    <x v="0"/>
  </r>
  <r>
    <s v="June 2014"/>
    <n v="72"/>
    <x v="0"/>
    <x v="14"/>
    <x v="0"/>
    <x v="0"/>
    <x v="3"/>
    <x v="0"/>
    <x v="0"/>
    <x v="0"/>
    <x v="0"/>
    <x v="2"/>
    <x v="5"/>
    <x v="3"/>
    <x v="4"/>
    <x v="12"/>
    <x v="20"/>
    <x v="6"/>
    <x v="0"/>
    <x v="0"/>
    <x v="0"/>
    <x v="0"/>
  </r>
  <r>
    <s v="June 2014"/>
    <n v="72"/>
    <x v="0"/>
    <x v="15"/>
    <x v="0"/>
    <x v="0"/>
    <x v="1"/>
    <x v="0"/>
    <x v="0"/>
    <x v="0"/>
    <x v="0"/>
    <x v="2"/>
    <x v="5"/>
    <x v="3"/>
    <x v="4"/>
    <x v="14"/>
    <x v="17"/>
    <x v="6"/>
    <x v="0"/>
    <x v="0"/>
    <x v="0"/>
    <x v="0"/>
  </r>
  <r>
    <s v="June 2014"/>
    <n v="72"/>
    <x v="0"/>
    <x v="16"/>
    <x v="0"/>
    <x v="0"/>
    <x v="3"/>
    <x v="0"/>
    <x v="0"/>
    <x v="0"/>
    <x v="0"/>
    <x v="2"/>
    <x v="5"/>
    <x v="3"/>
    <x v="4"/>
    <x v="12"/>
    <x v="16"/>
    <x v="6"/>
    <x v="0"/>
    <x v="0"/>
    <x v="0"/>
    <x v="0"/>
  </r>
  <r>
    <s v="June 2014"/>
    <n v="72"/>
    <x v="0"/>
    <x v="17"/>
    <x v="0"/>
    <x v="0"/>
    <x v="3"/>
    <x v="0"/>
    <x v="0"/>
    <x v="0"/>
    <x v="0"/>
    <x v="2"/>
    <x v="5"/>
    <x v="3"/>
    <x v="4"/>
    <x v="12"/>
    <x v="15"/>
    <x v="6"/>
    <x v="0"/>
    <x v="0"/>
    <x v="0"/>
    <x v="0"/>
  </r>
  <r>
    <s v="June 2014"/>
    <n v="72"/>
    <x v="0"/>
    <x v="18"/>
    <x v="0"/>
    <x v="0"/>
    <x v="0"/>
    <x v="0"/>
    <x v="0"/>
    <x v="0"/>
    <x v="0"/>
    <x v="2"/>
    <x v="5"/>
    <x v="3"/>
    <x v="4"/>
    <x v="13"/>
    <x v="21"/>
    <x v="6"/>
    <x v="0"/>
    <x v="0"/>
    <x v="0"/>
    <x v="0"/>
  </r>
  <r>
    <s v="June 2014"/>
    <n v="72"/>
    <x v="0"/>
    <x v="19"/>
    <x v="0"/>
    <x v="0"/>
    <x v="1"/>
    <x v="0"/>
    <x v="0"/>
    <x v="0"/>
    <x v="0"/>
    <x v="2"/>
    <x v="5"/>
    <x v="3"/>
    <x v="4"/>
    <x v="13"/>
    <x v="21"/>
    <x v="6"/>
    <x v="0"/>
    <x v="0"/>
    <x v="0"/>
    <x v="0"/>
  </r>
  <r>
    <s v="June 2014"/>
    <n v="72"/>
    <x v="0"/>
    <x v="20"/>
    <x v="0"/>
    <x v="0"/>
    <x v="0"/>
    <x v="0"/>
    <x v="0"/>
    <x v="0"/>
    <x v="0"/>
    <x v="2"/>
    <x v="5"/>
    <x v="3"/>
    <x v="4"/>
    <x v="12"/>
    <x v="16"/>
    <x v="6"/>
    <x v="0"/>
    <x v="0"/>
    <x v="0"/>
    <x v="0"/>
  </r>
  <r>
    <s v="June 2014"/>
    <n v="72"/>
    <x v="0"/>
    <x v="21"/>
    <x v="0"/>
    <x v="0"/>
    <x v="1"/>
    <x v="0"/>
    <x v="0"/>
    <x v="0"/>
    <x v="0"/>
    <x v="2"/>
    <x v="5"/>
    <x v="3"/>
    <x v="3"/>
    <x v="12"/>
    <x v="15"/>
    <x v="7"/>
    <x v="0"/>
    <x v="0"/>
    <x v="0"/>
    <x v="0"/>
  </r>
  <r>
    <s v="June 2014"/>
    <n v="72"/>
    <x v="0"/>
    <x v="22"/>
    <x v="0"/>
    <x v="0"/>
    <x v="2"/>
    <x v="0"/>
    <x v="0"/>
    <x v="0"/>
    <x v="0"/>
    <x v="2"/>
    <x v="5"/>
    <x v="3"/>
    <x v="3"/>
    <x v="12"/>
    <x v="20"/>
    <x v="7"/>
    <x v="0"/>
    <x v="0"/>
    <x v="0"/>
    <x v="0"/>
  </r>
  <r>
    <s v="June 2014"/>
    <n v="72"/>
    <x v="0"/>
    <x v="23"/>
    <x v="0"/>
    <x v="0"/>
    <x v="3"/>
    <x v="0"/>
    <x v="0"/>
    <x v="0"/>
    <x v="0"/>
    <x v="2"/>
    <x v="5"/>
    <x v="3"/>
    <x v="3"/>
    <x v="12"/>
    <x v="16"/>
    <x v="7"/>
    <x v="0"/>
    <x v="0"/>
    <x v="0"/>
    <x v="0"/>
  </r>
  <r>
    <s v="June 2014"/>
    <n v="72"/>
    <x v="0"/>
    <x v="24"/>
    <x v="0"/>
    <x v="0"/>
    <x v="3"/>
    <x v="0"/>
    <x v="0"/>
    <x v="0"/>
    <x v="0"/>
    <x v="2"/>
    <x v="5"/>
    <x v="3"/>
    <x v="3"/>
    <x v="14"/>
    <x v="17"/>
    <x v="7"/>
    <x v="0"/>
    <x v="0"/>
    <x v="0"/>
    <x v="0"/>
  </r>
  <r>
    <s v="June 2014"/>
    <n v="72"/>
    <x v="0"/>
    <x v="25"/>
    <x v="0"/>
    <x v="0"/>
    <x v="4"/>
    <x v="0"/>
    <x v="0"/>
    <x v="0"/>
    <x v="0"/>
    <x v="2"/>
    <x v="5"/>
    <x v="3"/>
    <x v="3"/>
    <x v="12"/>
    <x v="18"/>
    <x v="7"/>
    <x v="0"/>
    <x v="0"/>
    <x v="0"/>
    <x v="0"/>
  </r>
  <r>
    <s v="June 2014"/>
    <n v="72"/>
    <x v="0"/>
    <x v="26"/>
    <x v="0"/>
    <x v="0"/>
    <x v="4"/>
    <x v="0"/>
    <x v="0"/>
    <x v="0"/>
    <x v="0"/>
    <x v="2"/>
    <x v="5"/>
    <x v="3"/>
    <x v="3"/>
    <x v="12"/>
    <x v="16"/>
    <x v="7"/>
    <x v="0"/>
    <x v="0"/>
    <x v="0"/>
    <x v="0"/>
  </r>
  <r>
    <s v="June 2014"/>
    <n v="72"/>
    <x v="1"/>
    <x v="0"/>
    <x v="0"/>
    <x v="0"/>
    <x v="3"/>
    <x v="0"/>
    <x v="0"/>
    <x v="0"/>
    <x v="0"/>
    <x v="1"/>
    <x v="5"/>
    <x v="3"/>
    <x v="7"/>
    <x v="21"/>
    <x v="22"/>
    <x v="4"/>
    <x v="0"/>
    <x v="0"/>
    <x v="0"/>
    <x v="0"/>
  </r>
  <r>
    <s v="June 2014"/>
    <n v="72"/>
    <x v="1"/>
    <x v="1"/>
    <x v="0"/>
    <x v="0"/>
    <x v="1"/>
    <x v="0"/>
    <x v="0"/>
    <x v="0"/>
    <x v="0"/>
    <x v="1"/>
    <x v="5"/>
    <x v="3"/>
    <x v="7"/>
    <x v="8"/>
    <x v="5"/>
    <x v="4"/>
    <x v="0"/>
    <x v="0"/>
    <x v="0"/>
    <x v="0"/>
  </r>
  <r>
    <s v="June 2014"/>
    <n v="72"/>
    <x v="1"/>
    <x v="2"/>
    <x v="0"/>
    <x v="0"/>
    <x v="4"/>
    <x v="0"/>
    <x v="0"/>
    <x v="0"/>
    <x v="0"/>
    <x v="1"/>
    <x v="5"/>
    <x v="3"/>
    <x v="7"/>
    <x v="8"/>
    <x v="11"/>
    <x v="4"/>
    <x v="0"/>
    <x v="0"/>
    <x v="0"/>
    <x v="0"/>
  </r>
  <r>
    <s v="June 2014"/>
    <n v="72"/>
    <x v="1"/>
    <x v="3"/>
    <x v="0"/>
    <x v="0"/>
    <x v="0"/>
    <x v="0"/>
    <x v="0"/>
    <x v="0"/>
    <x v="0"/>
    <x v="1"/>
    <x v="5"/>
    <x v="3"/>
    <x v="7"/>
    <x v="4"/>
    <x v="2"/>
    <x v="4"/>
    <x v="3"/>
    <x v="0"/>
    <x v="0"/>
    <x v="0"/>
  </r>
  <r>
    <s v="June 2014"/>
    <n v="72"/>
    <x v="1"/>
    <x v="4"/>
    <x v="0"/>
    <x v="0"/>
    <x v="2"/>
    <x v="0"/>
    <x v="0"/>
    <x v="0"/>
    <x v="0"/>
    <x v="1"/>
    <x v="5"/>
    <x v="3"/>
    <x v="7"/>
    <x v="7"/>
    <x v="22"/>
    <x v="4"/>
    <x v="3"/>
    <x v="0"/>
    <x v="0"/>
    <x v="0"/>
  </r>
  <r>
    <s v="June 2014"/>
    <n v="72"/>
    <x v="1"/>
    <x v="5"/>
    <x v="0"/>
    <x v="0"/>
    <x v="1"/>
    <x v="0"/>
    <x v="0"/>
    <x v="0"/>
    <x v="0"/>
    <x v="1"/>
    <x v="5"/>
    <x v="3"/>
    <x v="7"/>
    <x v="21"/>
    <x v="22"/>
    <x v="4"/>
    <x v="0"/>
    <x v="0"/>
    <x v="0"/>
    <x v="0"/>
  </r>
  <r>
    <s v="June 2014"/>
    <n v="72"/>
    <x v="1"/>
    <x v="6"/>
    <x v="0"/>
    <x v="0"/>
    <x v="2"/>
    <x v="0"/>
    <x v="0"/>
    <x v="0"/>
    <x v="0"/>
    <x v="1"/>
    <x v="5"/>
    <x v="3"/>
    <x v="7"/>
    <x v="8"/>
    <x v="11"/>
    <x v="4"/>
    <x v="0"/>
    <x v="0"/>
    <x v="0"/>
    <x v="0"/>
  </r>
  <r>
    <s v="June 2014"/>
    <n v="72"/>
    <x v="1"/>
    <x v="7"/>
    <x v="0"/>
    <x v="0"/>
    <x v="3"/>
    <x v="0"/>
    <x v="0"/>
    <x v="0"/>
    <x v="0"/>
    <x v="1"/>
    <x v="5"/>
    <x v="3"/>
    <x v="7"/>
    <x v="9"/>
    <x v="6"/>
    <x v="4"/>
    <x v="3"/>
    <x v="0"/>
    <x v="0"/>
    <x v="0"/>
  </r>
  <r>
    <s v="June 2014"/>
    <n v="72"/>
    <x v="1"/>
    <x v="8"/>
    <x v="0"/>
    <x v="0"/>
    <x v="3"/>
    <x v="0"/>
    <x v="0"/>
    <x v="0"/>
    <x v="0"/>
    <x v="1"/>
    <x v="5"/>
    <x v="3"/>
    <x v="7"/>
    <x v="11"/>
    <x v="22"/>
    <x v="4"/>
    <x v="0"/>
    <x v="0"/>
    <x v="0"/>
    <x v="0"/>
  </r>
  <r>
    <s v="June 2014"/>
    <n v="72"/>
    <x v="1"/>
    <x v="9"/>
    <x v="0"/>
    <x v="0"/>
    <x v="1"/>
    <x v="0"/>
    <x v="0"/>
    <x v="0"/>
    <x v="0"/>
    <x v="1"/>
    <x v="5"/>
    <x v="3"/>
    <x v="7"/>
    <x v="8"/>
    <x v="5"/>
    <x v="4"/>
    <x v="0"/>
    <x v="0"/>
    <x v="0"/>
    <x v="0"/>
  </r>
  <r>
    <s v="June 2014"/>
    <n v="72"/>
    <x v="1"/>
    <x v="10"/>
    <x v="0"/>
    <x v="0"/>
    <x v="1"/>
    <x v="0"/>
    <x v="0"/>
    <x v="0"/>
    <x v="0"/>
    <x v="1"/>
    <x v="5"/>
    <x v="3"/>
    <x v="7"/>
    <x v="11"/>
    <x v="22"/>
    <x v="4"/>
    <x v="0"/>
    <x v="0"/>
    <x v="0"/>
    <x v="0"/>
  </r>
  <r>
    <s v="June 2014"/>
    <n v="72"/>
    <x v="1"/>
    <x v="11"/>
    <x v="0"/>
    <x v="0"/>
    <x v="2"/>
    <x v="0"/>
    <x v="0"/>
    <x v="0"/>
    <x v="0"/>
    <x v="1"/>
    <x v="5"/>
    <x v="3"/>
    <x v="7"/>
    <x v="9"/>
    <x v="14"/>
    <x v="4"/>
    <x v="0"/>
    <x v="0"/>
    <x v="0"/>
    <x v="0"/>
  </r>
  <r>
    <s v="June 2014"/>
    <n v="72"/>
    <x v="1"/>
    <x v="12"/>
    <x v="0"/>
    <x v="0"/>
    <x v="1"/>
    <x v="0"/>
    <x v="0"/>
    <x v="0"/>
    <x v="0"/>
    <x v="1"/>
    <x v="5"/>
    <x v="3"/>
    <x v="7"/>
    <x v="4"/>
    <x v="8"/>
    <x v="4"/>
    <x v="3"/>
    <x v="0"/>
    <x v="0"/>
    <x v="0"/>
  </r>
  <r>
    <s v="June 2014"/>
    <n v="72"/>
    <x v="1"/>
    <x v="13"/>
    <x v="0"/>
    <x v="0"/>
    <x v="1"/>
    <x v="0"/>
    <x v="0"/>
    <x v="0"/>
    <x v="0"/>
    <x v="1"/>
    <x v="5"/>
    <x v="3"/>
    <x v="7"/>
    <x v="7"/>
    <x v="22"/>
    <x v="4"/>
    <x v="3"/>
    <x v="0"/>
    <x v="0"/>
    <x v="0"/>
  </r>
  <r>
    <s v="June 2014"/>
    <n v="72"/>
    <x v="1"/>
    <x v="14"/>
    <x v="0"/>
    <x v="0"/>
    <x v="3"/>
    <x v="0"/>
    <x v="0"/>
    <x v="0"/>
    <x v="0"/>
    <x v="1"/>
    <x v="5"/>
    <x v="3"/>
    <x v="7"/>
    <x v="9"/>
    <x v="14"/>
    <x v="4"/>
    <x v="0"/>
    <x v="0"/>
    <x v="0"/>
    <x v="0"/>
  </r>
  <r>
    <s v="June 2014"/>
    <n v="72"/>
    <x v="1"/>
    <x v="15"/>
    <x v="0"/>
    <x v="0"/>
    <x v="3"/>
    <x v="0"/>
    <x v="0"/>
    <x v="0"/>
    <x v="0"/>
    <x v="1"/>
    <x v="5"/>
    <x v="3"/>
    <x v="7"/>
    <x v="7"/>
    <x v="22"/>
    <x v="4"/>
    <x v="3"/>
    <x v="0"/>
    <x v="0"/>
    <x v="0"/>
  </r>
  <r>
    <s v="June 2014"/>
    <n v="72"/>
    <x v="1"/>
    <x v="16"/>
    <x v="0"/>
    <x v="0"/>
    <x v="4"/>
    <x v="0"/>
    <x v="0"/>
    <x v="0"/>
    <x v="0"/>
    <x v="1"/>
    <x v="5"/>
    <x v="3"/>
    <x v="7"/>
    <x v="13"/>
    <x v="22"/>
    <x v="4"/>
    <x v="1"/>
    <x v="0"/>
    <x v="0"/>
    <x v="0"/>
  </r>
  <r>
    <s v="June 2014"/>
    <n v="72"/>
    <x v="1"/>
    <x v="17"/>
    <x v="0"/>
    <x v="0"/>
    <x v="2"/>
    <x v="0"/>
    <x v="0"/>
    <x v="0"/>
    <x v="0"/>
    <x v="1"/>
    <x v="5"/>
    <x v="3"/>
    <x v="7"/>
    <x v="7"/>
    <x v="22"/>
    <x v="4"/>
    <x v="3"/>
    <x v="0"/>
    <x v="0"/>
    <x v="0"/>
  </r>
  <r>
    <s v="June 2014"/>
    <n v="72"/>
    <x v="1"/>
    <x v="18"/>
    <x v="0"/>
    <x v="0"/>
    <x v="1"/>
    <x v="0"/>
    <x v="0"/>
    <x v="0"/>
    <x v="0"/>
    <x v="1"/>
    <x v="5"/>
    <x v="3"/>
    <x v="7"/>
    <x v="4"/>
    <x v="10"/>
    <x v="4"/>
    <x v="0"/>
    <x v="0"/>
    <x v="0"/>
    <x v="0"/>
  </r>
  <r>
    <s v="June 2014"/>
    <n v="72"/>
    <x v="1"/>
    <x v="19"/>
    <x v="0"/>
    <x v="0"/>
    <x v="4"/>
    <x v="0"/>
    <x v="0"/>
    <x v="0"/>
    <x v="0"/>
    <x v="1"/>
    <x v="5"/>
    <x v="3"/>
    <x v="7"/>
    <x v="7"/>
    <x v="22"/>
    <x v="4"/>
    <x v="0"/>
    <x v="0"/>
    <x v="0"/>
    <x v="0"/>
  </r>
  <r>
    <s v="June 2014"/>
    <n v="72"/>
    <x v="1"/>
    <x v="20"/>
    <x v="0"/>
    <x v="0"/>
    <x v="4"/>
    <x v="0"/>
    <x v="0"/>
    <x v="0"/>
    <x v="0"/>
    <x v="1"/>
    <x v="5"/>
    <x v="3"/>
    <x v="7"/>
    <x v="9"/>
    <x v="14"/>
    <x v="4"/>
    <x v="0"/>
    <x v="0"/>
    <x v="0"/>
    <x v="0"/>
  </r>
  <r>
    <s v="June 2014"/>
    <n v="72"/>
    <x v="1"/>
    <x v="21"/>
    <x v="0"/>
    <x v="0"/>
    <x v="1"/>
    <x v="0"/>
    <x v="0"/>
    <x v="0"/>
    <x v="0"/>
    <x v="1"/>
    <x v="5"/>
    <x v="3"/>
    <x v="7"/>
    <x v="5"/>
    <x v="3"/>
    <x v="4"/>
    <x v="0"/>
    <x v="0"/>
    <x v="0"/>
    <x v="0"/>
  </r>
  <r>
    <s v="June 2014"/>
    <n v="72"/>
    <x v="1"/>
    <x v="22"/>
    <x v="0"/>
    <x v="0"/>
    <x v="0"/>
    <x v="0"/>
    <x v="0"/>
    <x v="0"/>
    <x v="0"/>
    <x v="1"/>
    <x v="5"/>
    <x v="3"/>
    <x v="7"/>
    <x v="8"/>
    <x v="11"/>
    <x v="4"/>
    <x v="0"/>
    <x v="0"/>
    <x v="0"/>
    <x v="0"/>
  </r>
  <r>
    <s v="June 2014"/>
    <n v="72"/>
    <x v="1"/>
    <x v="23"/>
    <x v="0"/>
    <x v="0"/>
    <x v="0"/>
    <x v="0"/>
    <x v="0"/>
    <x v="0"/>
    <x v="0"/>
    <x v="1"/>
    <x v="5"/>
    <x v="3"/>
    <x v="7"/>
    <x v="13"/>
    <x v="22"/>
    <x v="4"/>
    <x v="4"/>
    <x v="0"/>
    <x v="0"/>
    <x v="0"/>
  </r>
  <r>
    <s v="June 2014"/>
    <n v="72"/>
    <x v="1"/>
    <x v="24"/>
    <x v="0"/>
    <x v="0"/>
    <x v="4"/>
    <x v="0"/>
    <x v="0"/>
    <x v="0"/>
    <x v="0"/>
    <x v="1"/>
    <x v="5"/>
    <x v="3"/>
    <x v="7"/>
    <x v="8"/>
    <x v="11"/>
    <x v="4"/>
    <x v="0"/>
    <x v="0"/>
    <x v="0"/>
    <x v="0"/>
  </r>
  <r>
    <s v="June 2014"/>
    <n v="72"/>
    <x v="1"/>
    <x v="25"/>
    <x v="0"/>
    <x v="0"/>
    <x v="3"/>
    <x v="0"/>
    <x v="0"/>
    <x v="0"/>
    <x v="0"/>
    <x v="1"/>
    <x v="5"/>
    <x v="3"/>
    <x v="7"/>
    <x v="5"/>
    <x v="9"/>
    <x v="4"/>
    <x v="0"/>
    <x v="0"/>
    <x v="0"/>
    <x v="0"/>
  </r>
  <r>
    <s v="June 2014"/>
    <n v="72"/>
    <x v="2"/>
    <x v="0"/>
    <x v="0"/>
    <x v="0"/>
    <x v="1"/>
    <x v="0"/>
    <x v="0"/>
    <x v="0"/>
    <x v="0"/>
    <x v="1"/>
    <x v="5"/>
    <x v="3"/>
    <x v="7"/>
    <x v="11"/>
    <x v="22"/>
    <x v="4"/>
    <x v="0"/>
    <x v="0"/>
    <x v="0"/>
    <x v="0"/>
  </r>
  <r>
    <s v="June 2014"/>
    <n v="72"/>
    <x v="2"/>
    <x v="1"/>
    <x v="0"/>
    <x v="0"/>
    <x v="4"/>
    <x v="0"/>
    <x v="0"/>
    <x v="0"/>
    <x v="0"/>
    <x v="1"/>
    <x v="5"/>
    <x v="3"/>
    <x v="7"/>
    <x v="8"/>
    <x v="5"/>
    <x v="4"/>
    <x v="0"/>
    <x v="0"/>
    <x v="0"/>
    <x v="0"/>
  </r>
  <r>
    <s v="June 2014"/>
    <n v="72"/>
    <x v="2"/>
    <x v="2"/>
    <x v="0"/>
    <x v="0"/>
    <x v="3"/>
    <x v="0"/>
    <x v="0"/>
    <x v="0"/>
    <x v="0"/>
    <x v="1"/>
    <x v="5"/>
    <x v="3"/>
    <x v="7"/>
    <x v="4"/>
    <x v="2"/>
    <x v="4"/>
    <x v="0"/>
    <x v="0"/>
    <x v="0"/>
    <x v="0"/>
  </r>
  <r>
    <s v="June 2014"/>
    <n v="72"/>
    <x v="2"/>
    <x v="3"/>
    <x v="0"/>
    <x v="0"/>
    <x v="2"/>
    <x v="0"/>
    <x v="0"/>
    <x v="0"/>
    <x v="0"/>
    <x v="1"/>
    <x v="5"/>
    <x v="3"/>
    <x v="7"/>
    <x v="9"/>
    <x v="14"/>
    <x v="4"/>
    <x v="0"/>
    <x v="0"/>
    <x v="0"/>
    <x v="0"/>
  </r>
  <r>
    <s v="June 2014"/>
    <n v="72"/>
    <x v="2"/>
    <x v="4"/>
    <x v="0"/>
    <x v="0"/>
    <x v="1"/>
    <x v="0"/>
    <x v="0"/>
    <x v="0"/>
    <x v="0"/>
    <x v="1"/>
    <x v="5"/>
    <x v="3"/>
    <x v="7"/>
    <x v="11"/>
    <x v="22"/>
    <x v="4"/>
    <x v="0"/>
    <x v="0"/>
    <x v="0"/>
    <x v="0"/>
  </r>
  <r>
    <s v="June 2014"/>
    <n v="72"/>
    <x v="2"/>
    <x v="5"/>
    <x v="0"/>
    <x v="0"/>
    <x v="1"/>
    <x v="0"/>
    <x v="0"/>
    <x v="0"/>
    <x v="0"/>
    <x v="1"/>
    <x v="5"/>
    <x v="3"/>
    <x v="7"/>
    <x v="9"/>
    <x v="6"/>
    <x v="4"/>
    <x v="0"/>
    <x v="0"/>
    <x v="0"/>
    <x v="0"/>
  </r>
  <r>
    <s v="June 2014"/>
    <n v="72"/>
    <x v="2"/>
    <x v="6"/>
    <x v="0"/>
    <x v="0"/>
    <x v="0"/>
    <x v="0"/>
    <x v="0"/>
    <x v="0"/>
    <x v="0"/>
    <x v="1"/>
    <x v="5"/>
    <x v="3"/>
    <x v="7"/>
    <x v="7"/>
    <x v="22"/>
    <x v="4"/>
    <x v="0"/>
    <x v="0"/>
    <x v="0"/>
    <x v="0"/>
  </r>
  <r>
    <s v="June 2014"/>
    <n v="72"/>
    <x v="2"/>
    <x v="7"/>
    <x v="0"/>
    <x v="0"/>
    <x v="0"/>
    <x v="0"/>
    <x v="0"/>
    <x v="0"/>
    <x v="0"/>
    <x v="1"/>
    <x v="5"/>
    <x v="3"/>
    <x v="7"/>
    <x v="8"/>
    <x v="11"/>
    <x v="4"/>
    <x v="0"/>
    <x v="0"/>
    <x v="0"/>
    <x v="0"/>
  </r>
  <r>
    <s v="June 2014"/>
    <n v="72"/>
    <x v="2"/>
    <x v="8"/>
    <x v="0"/>
    <x v="0"/>
    <x v="2"/>
    <x v="0"/>
    <x v="0"/>
    <x v="0"/>
    <x v="0"/>
    <x v="1"/>
    <x v="5"/>
    <x v="3"/>
    <x v="7"/>
    <x v="4"/>
    <x v="2"/>
    <x v="4"/>
    <x v="0"/>
    <x v="0"/>
    <x v="0"/>
    <x v="0"/>
  </r>
  <r>
    <s v="June 2014"/>
    <n v="72"/>
    <x v="2"/>
    <x v="9"/>
    <x v="0"/>
    <x v="0"/>
    <x v="3"/>
    <x v="0"/>
    <x v="0"/>
    <x v="0"/>
    <x v="0"/>
    <x v="1"/>
    <x v="5"/>
    <x v="3"/>
    <x v="7"/>
    <x v="7"/>
    <x v="22"/>
    <x v="4"/>
    <x v="0"/>
    <x v="0"/>
    <x v="0"/>
    <x v="0"/>
  </r>
  <r>
    <s v="June 2014"/>
    <n v="72"/>
    <x v="2"/>
    <x v="10"/>
    <x v="0"/>
    <x v="0"/>
    <x v="0"/>
    <x v="0"/>
    <x v="0"/>
    <x v="0"/>
    <x v="0"/>
    <x v="1"/>
    <x v="5"/>
    <x v="3"/>
    <x v="7"/>
    <x v="7"/>
    <x v="22"/>
    <x v="4"/>
    <x v="0"/>
    <x v="0"/>
    <x v="0"/>
    <x v="0"/>
  </r>
  <r>
    <s v="June 2014"/>
    <n v="72"/>
    <x v="2"/>
    <x v="11"/>
    <x v="0"/>
    <x v="0"/>
    <x v="1"/>
    <x v="0"/>
    <x v="0"/>
    <x v="0"/>
    <x v="0"/>
    <x v="1"/>
    <x v="5"/>
    <x v="3"/>
    <x v="7"/>
    <x v="8"/>
    <x v="11"/>
    <x v="4"/>
    <x v="0"/>
    <x v="0"/>
    <x v="0"/>
    <x v="0"/>
  </r>
  <r>
    <s v="June 2014"/>
    <n v="72"/>
    <x v="2"/>
    <x v="12"/>
    <x v="0"/>
    <x v="0"/>
    <x v="1"/>
    <x v="0"/>
    <x v="0"/>
    <x v="0"/>
    <x v="0"/>
    <x v="1"/>
    <x v="5"/>
    <x v="3"/>
    <x v="7"/>
    <x v="21"/>
    <x v="22"/>
    <x v="4"/>
    <x v="0"/>
    <x v="0"/>
    <x v="0"/>
    <x v="0"/>
  </r>
  <r>
    <s v="June 2014"/>
    <n v="72"/>
    <x v="2"/>
    <x v="13"/>
    <x v="0"/>
    <x v="0"/>
    <x v="4"/>
    <x v="0"/>
    <x v="0"/>
    <x v="0"/>
    <x v="0"/>
    <x v="1"/>
    <x v="5"/>
    <x v="3"/>
    <x v="7"/>
    <x v="7"/>
    <x v="22"/>
    <x v="4"/>
    <x v="0"/>
    <x v="0"/>
    <x v="0"/>
    <x v="0"/>
  </r>
  <r>
    <s v="June 2014"/>
    <n v="72"/>
    <x v="2"/>
    <x v="14"/>
    <x v="0"/>
    <x v="0"/>
    <x v="4"/>
    <x v="0"/>
    <x v="0"/>
    <x v="0"/>
    <x v="0"/>
    <x v="1"/>
    <x v="5"/>
    <x v="3"/>
    <x v="7"/>
    <x v="4"/>
    <x v="8"/>
    <x v="4"/>
    <x v="0"/>
    <x v="0"/>
    <x v="0"/>
    <x v="0"/>
  </r>
  <r>
    <s v="June 2014"/>
    <n v="72"/>
    <x v="2"/>
    <x v="15"/>
    <x v="0"/>
    <x v="0"/>
    <x v="3"/>
    <x v="0"/>
    <x v="0"/>
    <x v="0"/>
    <x v="0"/>
    <x v="1"/>
    <x v="5"/>
    <x v="3"/>
    <x v="7"/>
    <x v="13"/>
    <x v="22"/>
    <x v="4"/>
    <x v="0"/>
    <x v="0"/>
    <x v="0"/>
    <x v="0"/>
  </r>
  <r>
    <s v="June 2014"/>
    <n v="72"/>
    <x v="2"/>
    <x v="16"/>
    <x v="0"/>
    <x v="0"/>
    <x v="3"/>
    <x v="0"/>
    <x v="0"/>
    <x v="0"/>
    <x v="0"/>
    <x v="1"/>
    <x v="5"/>
    <x v="3"/>
    <x v="7"/>
    <x v="22"/>
    <x v="22"/>
    <x v="4"/>
    <x v="0"/>
    <x v="0"/>
    <x v="0"/>
    <x v="0"/>
  </r>
  <r>
    <s v="June 2014"/>
    <n v="72"/>
    <x v="2"/>
    <x v="17"/>
    <x v="0"/>
    <x v="0"/>
    <x v="1"/>
    <x v="0"/>
    <x v="0"/>
    <x v="0"/>
    <x v="0"/>
    <x v="1"/>
    <x v="5"/>
    <x v="3"/>
    <x v="7"/>
    <x v="9"/>
    <x v="14"/>
    <x v="4"/>
    <x v="0"/>
    <x v="0"/>
    <x v="0"/>
    <x v="0"/>
  </r>
  <r>
    <s v="June 2014"/>
    <n v="72"/>
    <x v="2"/>
    <x v="18"/>
    <x v="0"/>
    <x v="0"/>
    <x v="3"/>
    <x v="0"/>
    <x v="0"/>
    <x v="0"/>
    <x v="0"/>
    <x v="1"/>
    <x v="5"/>
    <x v="3"/>
    <x v="7"/>
    <x v="23"/>
    <x v="22"/>
    <x v="4"/>
    <x v="0"/>
    <x v="0"/>
    <x v="0"/>
    <x v="0"/>
  </r>
  <r>
    <s v="June 2014"/>
    <n v="72"/>
    <x v="2"/>
    <x v="19"/>
    <x v="0"/>
    <x v="0"/>
    <x v="4"/>
    <x v="0"/>
    <x v="0"/>
    <x v="0"/>
    <x v="0"/>
    <x v="1"/>
    <x v="5"/>
    <x v="3"/>
    <x v="7"/>
    <x v="13"/>
    <x v="22"/>
    <x v="4"/>
    <x v="0"/>
    <x v="0"/>
    <x v="0"/>
    <x v="0"/>
  </r>
  <r>
    <s v="June 2014"/>
    <n v="72"/>
    <x v="2"/>
    <x v="20"/>
    <x v="0"/>
    <x v="0"/>
    <x v="2"/>
    <x v="0"/>
    <x v="0"/>
    <x v="0"/>
    <x v="0"/>
    <x v="1"/>
    <x v="5"/>
    <x v="3"/>
    <x v="7"/>
    <x v="21"/>
    <x v="22"/>
    <x v="4"/>
    <x v="0"/>
    <x v="0"/>
    <x v="0"/>
    <x v="0"/>
  </r>
  <r>
    <s v="June 2014"/>
    <n v="72"/>
    <x v="2"/>
    <x v="21"/>
    <x v="0"/>
    <x v="0"/>
    <x v="2"/>
    <x v="0"/>
    <x v="0"/>
    <x v="0"/>
    <x v="0"/>
    <x v="1"/>
    <x v="5"/>
    <x v="3"/>
    <x v="7"/>
    <x v="7"/>
    <x v="22"/>
    <x v="4"/>
    <x v="0"/>
    <x v="0"/>
    <x v="0"/>
    <x v="0"/>
  </r>
  <r>
    <s v="June 2014"/>
    <n v="72"/>
    <x v="2"/>
    <x v="22"/>
    <x v="0"/>
    <x v="0"/>
    <x v="1"/>
    <x v="0"/>
    <x v="0"/>
    <x v="0"/>
    <x v="0"/>
    <x v="1"/>
    <x v="5"/>
    <x v="3"/>
    <x v="7"/>
    <x v="5"/>
    <x v="9"/>
    <x v="4"/>
    <x v="0"/>
    <x v="0"/>
    <x v="0"/>
    <x v="0"/>
  </r>
  <r>
    <s v="June 2014"/>
    <n v="72"/>
    <x v="2"/>
    <x v="23"/>
    <x v="0"/>
    <x v="0"/>
    <x v="0"/>
    <x v="0"/>
    <x v="0"/>
    <x v="0"/>
    <x v="0"/>
    <x v="1"/>
    <x v="5"/>
    <x v="3"/>
    <x v="7"/>
    <x v="13"/>
    <x v="22"/>
    <x v="4"/>
    <x v="0"/>
    <x v="0"/>
    <x v="0"/>
    <x v="0"/>
  </r>
  <r>
    <s v="June 2014"/>
    <n v="72"/>
    <x v="2"/>
    <x v="24"/>
    <x v="0"/>
    <x v="0"/>
    <x v="3"/>
    <x v="0"/>
    <x v="0"/>
    <x v="0"/>
    <x v="0"/>
    <x v="1"/>
    <x v="5"/>
    <x v="3"/>
    <x v="7"/>
    <x v="5"/>
    <x v="3"/>
    <x v="4"/>
    <x v="0"/>
    <x v="0"/>
    <x v="0"/>
    <x v="0"/>
  </r>
  <r>
    <s v="June 2014"/>
    <n v="72"/>
    <x v="3"/>
    <x v="0"/>
    <x v="0"/>
    <x v="0"/>
    <x v="4"/>
    <x v="0"/>
    <x v="0"/>
    <x v="0"/>
    <x v="0"/>
    <x v="0"/>
    <x v="5"/>
    <x v="0"/>
    <x v="0"/>
    <x v="1"/>
    <x v="1"/>
    <x v="2"/>
    <x v="0"/>
    <x v="0"/>
    <x v="0"/>
    <x v="0"/>
  </r>
  <r>
    <s v="June 2014"/>
    <n v="72"/>
    <x v="3"/>
    <x v="1"/>
    <x v="0"/>
    <x v="0"/>
    <x v="2"/>
    <x v="0"/>
    <x v="0"/>
    <x v="0"/>
    <x v="0"/>
    <x v="0"/>
    <x v="5"/>
    <x v="0"/>
    <x v="0"/>
    <x v="0"/>
    <x v="0"/>
    <x v="0"/>
    <x v="0"/>
    <x v="0"/>
    <x v="0"/>
    <x v="0"/>
  </r>
  <r>
    <s v="June 2014"/>
    <n v="72"/>
    <x v="3"/>
    <x v="2"/>
    <x v="0"/>
    <x v="0"/>
    <x v="4"/>
    <x v="0"/>
    <x v="0"/>
    <x v="0"/>
    <x v="0"/>
    <x v="0"/>
    <x v="5"/>
    <x v="0"/>
    <x v="0"/>
    <x v="0"/>
    <x v="0"/>
    <x v="0"/>
    <x v="0"/>
    <x v="0"/>
    <x v="0"/>
    <x v="0"/>
  </r>
  <r>
    <s v="June 2014"/>
    <n v="72"/>
    <x v="3"/>
    <x v="3"/>
    <x v="0"/>
    <x v="0"/>
    <x v="3"/>
    <x v="0"/>
    <x v="0"/>
    <x v="0"/>
    <x v="0"/>
    <x v="0"/>
    <x v="5"/>
    <x v="0"/>
    <x v="0"/>
    <x v="0"/>
    <x v="1"/>
    <x v="3"/>
    <x v="0"/>
    <x v="0"/>
    <x v="0"/>
    <x v="0"/>
  </r>
  <r>
    <s v="June 2014"/>
    <n v="72"/>
    <x v="3"/>
    <x v="4"/>
    <x v="0"/>
    <x v="0"/>
    <x v="0"/>
    <x v="0"/>
    <x v="0"/>
    <x v="0"/>
    <x v="0"/>
    <x v="0"/>
    <x v="5"/>
    <x v="0"/>
    <x v="0"/>
    <x v="24"/>
    <x v="1"/>
    <x v="0"/>
    <x v="0"/>
    <x v="0"/>
    <x v="0"/>
    <x v="0"/>
  </r>
  <r>
    <s v="June 2014"/>
    <n v="72"/>
    <x v="3"/>
    <x v="5"/>
    <x v="0"/>
    <x v="0"/>
    <x v="2"/>
    <x v="0"/>
    <x v="0"/>
    <x v="0"/>
    <x v="0"/>
    <x v="0"/>
    <x v="5"/>
    <x v="0"/>
    <x v="0"/>
    <x v="0"/>
    <x v="0"/>
    <x v="2"/>
    <x v="0"/>
    <x v="0"/>
    <x v="0"/>
    <x v="0"/>
  </r>
  <r>
    <s v="June 2014"/>
    <n v="72"/>
    <x v="3"/>
    <x v="6"/>
    <x v="0"/>
    <x v="0"/>
    <x v="2"/>
    <x v="0"/>
    <x v="0"/>
    <x v="0"/>
    <x v="0"/>
    <x v="0"/>
    <x v="5"/>
    <x v="0"/>
    <x v="0"/>
    <x v="0"/>
    <x v="0"/>
    <x v="0"/>
    <x v="0"/>
    <x v="0"/>
    <x v="0"/>
    <x v="0"/>
  </r>
  <r>
    <s v="June 2014"/>
    <n v="72"/>
    <x v="3"/>
    <x v="7"/>
    <x v="0"/>
    <x v="0"/>
    <x v="1"/>
    <x v="0"/>
    <x v="0"/>
    <x v="0"/>
    <x v="0"/>
    <x v="0"/>
    <x v="5"/>
    <x v="0"/>
    <x v="0"/>
    <x v="24"/>
    <x v="1"/>
    <x v="0"/>
    <x v="0"/>
    <x v="0"/>
    <x v="0"/>
    <x v="0"/>
  </r>
  <r>
    <s v="June 2014"/>
    <n v="72"/>
    <x v="3"/>
    <x v="8"/>
    <x v="0"/>
    <x v="0"/>
    <x v="3"/>
    <x v="0"/>
    <x v="0"/>
    <x v="0"/>
    <x v="0"/>
    <x v="0"/>
    <x v="5"/>
    <x v="0"/>
    <x v="0"/>
    <x v="0"/>
    <x v="0"/>
    <x v="0"/>
    <x v="0"/>
    <x v="0"/>
    <x v="0"/>
    <x v="0"/>
  </r>
  <r>
    <s v="June 2014"/>
    <n v="72"/>
    <x v="3"/>
    <x v="9"/>
    <x v="0"/>
    <x v="0"/>
    <x v="0"/>
    <x v="0"/>
    <x v="0"/>
    <x v="0"/>
    <x v="0"/>
    <x v="0"/>
    <x v="5"/>
    <x v="0"/>
    <x v="0"/>
    <x v="0"/>
    <x v="1"/>
    <x v="2"/>
    <x v="0"/>
    <x v="0"/>
    <x v="0"/>
    <x v="0"/>
  </r>
  <r>
    <s v="June 2014"/>
    <n v="72"/>
    <x v="3"/>
    <x v="10"/>
    <x v="0"/>
    <x v="0"/>
    <x v="2"/>
    <x v="0"/>
    <x v="0"/>
    <x v="0"/>
    <x v="0"/>
    <x v="0"/>
    <x v="5"/>
    <x v="0"/>
    <x v="0"/>
    <x v="0"/>
    <x v="0"/>
    <x v="0"/>
    <x v="0"/>
    <x v="0"/>
    <x v="0"/>
    <x v="0"/>
  </r>
  <r>
    <s v="June 2014"/>
    <n v="72"/>
    <x v="3"/>
    <x v="11"/>
    <x v="0"/>
    <x v="0"/>
    <x v="4"/>
    <x v="0"/>
    <x v="0"/>
    <x v="0"/>
    <x v="0"/>
    <x v="0"/>
    <x v="5"/>
    <x v="0"/>
    <x v="0"/>
    <x v="18"/>
    <x v="0"/>
    <x v="0"/>
    <x v="0"/>
    <x v="0"/>
    <x v="0"/>
    <x v="0"/>
  </r>
  <r>
    <s v="June 2014"/>
    <n v="72"/>
    <x v="3"/>
    <x v="12"/>
    <x v="0"/>
    <x v="0"/>
    <x v="4"/>
    <x v="0"/>
    <x v="0"/>
    <x v="0"/>
    <x v="0"/>
    <x v="0"/>
    <x v="5"/>
    <x v="2"/>
    <x v="16"/>
    <x v="1"/>
    <x v="1"/>
    <x v="2"/>
    <x v="0"/>
    <x v="0"/>
    <x v="0"/>
    <x v="0"/>
  </r>
  <r>
    <s v="June 2014"/>
    <n v="72"/>
    <x v="3"/>
    <x v="13"/>
    <x v="0"/>
    <x v="0"/>
    <x v="0"/>
    <x v="0"/>
    <x v="0"/>
    <x v="0"/>
    <x v="0"/>
    <x v="0"/>
    <x v="5"/>
    <x v="2"/>
    <x v="16"/>
    <x v="0"/>
    <x v="0"/>
    <x v="0"/>
    <x v="0"/>
    <x v="0"/>
    <x v="0"/>
    <x v="0"/>
  </r>
  <r>
    <s v="June 2014"/>
    <n v="72"/>
    <x v="3"/>
    <x v="14"/>
    <x v="0"/>
    <x v="0"/>
    <x v="2"/>
    <x v="0"/>
    <x v="0"/>
    <x v="0"/>
    <x v="0"/>
    <x v="0"/>
    <x v="5"/>
    <x v="2"/>
    <x v="16"/>
    <x v="0"/>
    <x v="1"/>
    <x v="3"/>
    <x v="0"/>
    <x v="0"/>
    <x v="0"/>
    <x v="0"/>
  </r>
  <r>
    <s v="June 2014"/>
    <n v="72"/>
    <x v="3"/>
    <x v="15"/>
    <x v="0"/>
    <x v="0"/>
    <x v="0"/>
    <x v="0"/>
    <x v="0"/>
    <x v="0"/>
    <x v="0"/>
    <x v="0"/>
    <x v="5"/>
    <x v="2"/>
    <x v="16"/>
    <x v="0"/>
    <x v="0"/>
    <x v="0"/>
    <x v="0"/>
    <x v="0"/>
    <x v="0"/>
    <x v="0"/>
  </r>
  <r>
    <s v="June 2014"/>
    <n v="72"/>
    <x v="3"/>
    <x v="16"/>
    <x v="0"/>
    <x v="0"/>
    <x v="1"/>
    <x v="0"/>
    <x v="0"/>
    <x v="0"/>
    <x v="0"/>
    <x v="0"/>
    <x v="5"/>
    <x v="2"/>
    <x v="16"/>
    <x v="0"/>
    <x v="1"/>
    <x v="0"/>
    <x v="0"/>
    <x v="0"/>
    <x v="0"/>
    <x v="0"/>
  </r>
  <r>
    <s v="June 2014"/>
    <n v="72"/>
    <x v="3"/>
    <x v="17"/>
    <x v="0"/>
    <x v="0"/>
    <x v="1"/>
    <x v="0"/>
    <x v="0"/>
    <x v="0"/>
    <x v="0"/>
    <x v="0"/>
    <x v="5"/>
    <x v="2"/>
    <x v="16"/>
    <x v="0"/>
    <x v="1"/>
    <x v="0"/>
    <x v="0"/>
    <x v="0"/>
    <x v="0"/>
    <x v="0"/>
  </r>
  <r>
    <s v="June 2014"/>
    <n v="72"/>
    <x v="3"/>
    <x v="18"/>
    <x v="0"/>
    <x v="0"/>
    <x v="0"/>
    <x v="0"/>
    <x v="0"/>
    <x v="0"/>
    <x v="0"/>
    <x v="0"/>
    <x v="5"/>
    <x v="4"/>
    <x v="17"/>
    <x v="1"/>
    <x v="1"/>
    <x v="2"/>
    <x v="0"/>
    <x v="0"/>
    <x v="0"/>
    <x v="0"/>
  </r>
  <r>
    <s v="June 2014"/>
    <n v="72"/>
    <x v="3"/>
    <x v="19"/>
    <x v="0"/>
    <x v="0"/>
    <x v="2"/>
    <x v="0"/>
    <x v="0"/>
    <x v="0"/>
    <x v="0"/>
    <x v="0"/>
    <x v="5"/>
    <x v="4"/>
    <x v="17"/>
    <x v="0"/>
    <x v="1"/>
    <x v="0"/>
    <x v="0"/>
    <x v="0"/>
    <x v="0"/>
    <x v="0"/>
  </r>
  <r>
    <s v="June 2014"/>
    <n v="72"/>
    <x v="3"/>
    <x v="20"/>
    <x v="0"/>
    <x v="0"/>
    <x v="1"/>
    <x v="0"/>
    <x v="0"/>
    <x v="0"/>
    <x v="0"/>
    <x v="0"/>
    <x v="5"/>
    <x v="4"/>
    <x v="17"/>
    <x v="0"/>
    <x v="0"/>
    <x v="0"/>
    <x v="0"/>
    <x v="0"/>
    <x v="0"/>
    <x v="0"/>
  </r>
  <r>
    <s v="June 2014"/>
    <n v="72"/>
    <x v="3"/>
    <x v="21"/>
    <x v="0"/>
    <x v="0"/>
    <x v="2"/>
    <x v="0"/>
    <x v="0"/>
    <x v="0"/>
    <x v="0"/>
    <x v="0"/>
    <x v="5"/>
    <x v="4"/>
    <x v="17"/>
    <x v="0"/>
    <x v="0"/>
    <x v="0"/>
    <x v="0"/>
    <x v="0"/>
    <x v="0"/>
    <x v="0"/>
  </r>
  <r>
    <s v="June 2014"/>
    <n v="72"/>
    <x v="3"/>
    <x v="22"/>
    <x v="0"/>
    <x v="0"/>
    <x v="2"/>
    <x v="0"/>
    <x v="0"/>
    <x v="0"/>
    <x v="0"/>
    <x v="0"/>
    <x v="5"/>
    <x v="4"/>
    <x v="17"/>
    <x v="0"/>
    <x v="1"/>
    <x v="0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September 2014"/>
    <n v="73"/>
    <x v="0"/>
    <x v="0"/>
    <x v="0"/>
    <x v="0"/>
    <x v="0"/>
    <x v="0"/>
    <x v="0"/>
    <x v="0"/>
    <x v="0"/>
    <x v="2"/>
    <x v="5"/>
    <x v="3"/>
    <x v="4"/>
    <x v="12"/>
    <x v="15"/>
    <x v="6"/>
    <x v="0"/>
    <x v="0"/>
    <x v="0"/>
    <x v="0"/>
  </r>
  <r>
    <s v="September 2014"/>
    <n v="73"/>
    <x v="0"/>
    <x v="1"/>
    <x v="0"/>
    <x v="0"/>
    <x v="4"/>
    <x v="0"/>
    <x v="0"/>
    <x v="0"/>
    <x v="0"/>
    <x v="2"/>
    <x v="5"/>
    <x v="3"/>
    <x v="4"/>
    <x v="14"/>
    <x v="17"/>
    <x v="6"/>
    <x v="0"/>
    <x v="0"/>
    <x v="0"/>
    <x v="0"/>
  </r>
  <r>
    <s v="September 2014"/>
    <n v="73"/>
    <x v="0"/>
    <x v="2"/>
    <x v="0"/>
    <x v="0"/>
    <x v="3"/>
    <x v="0"/>
    <x v="0"/>
    <x v="0"/>
    <x v="0"/>
    <x v="2"/>
    <x v="5"/>
    <x v="3"/>
    <x v="4"/>
    <x v="14"/>
    <x v="17"/>
    <x v="6"/>
    <x v="0"/>
    <x v="0"/>
    <x v="0"/>
    <x v="0"/>
  </r>
  <r>
    <s v="September 2014"/>
    <n v="73"/>
    <x v="0"/>
    <x v="3"/>
    <x v="0"/>
    <x v="0"/>
    <x v="4"/>
    <x v="0"/>
    <x v="0"/>
    <x v="0"/>
    <x v="0"/>
    <x v="2"/>
    <x v="5"/>
    <x v="3"/>
    <x v="4"/>
    <x v="13"/>
    <x v="24"/>
    <x v="6"/>
    <x v="0"/>
    <x v="0"/>
    <x v="0"/>
    <x v="0"/>
  </r>
  <r>
    <s v="September 2014"/>
    <n v="73"/>
    <x v="0"/>
    <x v="4"/>
    <x v="0"/>
    <x v="0"/>
    <x v="0"/>
    <x v="0"/>
    <x v="0"/>
    <x v="0"/>
    <x v="0"/>
    <x v="2"/>
    <x v="5"/>
    <x v="3"/>
    <x v="4"/>
    <x v="12"/>
    <x v="18"/>
    <x v="6"/>
    <x v="0"/>
    <x v="0"/>
    <x v="0"/>
    <x v="0"/>
  </r>
  <r>
    <s v="September 2014"/>
    <n v="73"/>
    <x v="0"/>
    <x v="5"/>
    <x v="0"/>
    <x v="0"/>
    <x v="2"/>
    <x v="0"/>
    <x v="0"/>
    <x v="0"/>
    <x v="0"/>
    <x v="2"/>
    <x v="5"/>
    <x v="3"/>
    <x v="4"/>
    <x v="13"/>
    <x v="20"/>
    <x v="6"/>
    <x v="0"/>
    <x v="0"/>
    <x v="0"/>
    <x v="0"/>
  </r>
  <r>
    <s v="September 2014"/>
    <n v="73"/>
    <x v="0"/>
    <x v="6"/>
    <x v="0"/>
    <x v="0"/>
    <x v="1"/>
    <x v="0"/>
    <x v="0"/>
    <x v="0"/>
    <x v="0"/>
    <x v="2"/>
    <x v="5"/>
    <x v="3"/>
    <x v="4"/>
    <x v="12"/>
    <x v="15"/>
    <x v="6"/>
    <x v="0"/>
    <x v="0"/>
    <x v="0"/>
    <x v="0"/>
  </r>
  <r>
    <s v="September 2014"/>
    <n v="73"/>
    <x v="0"/>
    <x v="7"/>
    <x v="0"/>
    <x v="0"/>
    <x v="4"/>
    <x v="0"/>
    <x v="0"/>
    <x v="0"/>
    <x v="0"/>
    <x v="2"/>
    <x v="5"/>
    <x v="3"/>
    <x v="3"/>
    <x v="12"/>
    <x v="15"/>
    <x v="6"/>
    <x v="0"/>
    <x v="0"/>
    <x v="0"/>
    <x v="0"/>
  </r>
  <r>
    <s v="September 2014"/>
    <n v="73"/>
    <x v="0"/>
    <x v="8"/>
    <x v="0"/>
    <x v="0"/>
    <x v="0"/>
    <x v="0"/>
    <x v="0"/>
    <x v="0"/>
    <x v="0"/>
    <x v="2"/>
    <x v="5"/>
    <x v="3"/>
    <x v="3"/>
    <x v="13"/>
    <x v="21"/>
    <x v="6"/>
    <x v="0"/>
    <x v="0"/>
    <x v="0"/>
    <x v="0"/>
  </r>
  <r>
    <s v="September 2014"/>
    <n v="73"/>
    <x v="0"/>
    <x v="9"/>
    <x v="0"/>
    <x v="0"/>
    <x v="3"/>
    <x v="0"/>
    <x v="0"/>
    <x v="0"/>
    <x v="0"/>
    <x v="2"/>
    <x v="5"/>
    <x v="3"/>
    <x v="3"/>
    <x v="12"/>
    <x v="16"/>
    <x v="6"/>
    <x v="0"/>
    <x v="0"/>
    <x v="0"/>
    <x v="0"/>
  </r>
  <r>
    <s v="September 2014"/>
    <n v="73"/>
    <x v="0"/>
    <x v="10"/>
    <x v="0"/>
    <x v="0"/>
    <x v="1"/>
    <x v="0"/>
    <x v="0"/>
    <x v="0"/>
    <x v="0"/>
    <x v="2"/>
    <x v="5"/>
    <x v="3"/>
    <x v="3"/>
    <x v="12"/>
    <x v="16"/>
    <x v="6"/>
    <x v="0"/>
    <x v="0"/>
    <x v="0"/>
    <x v="0"/>
  </r>
  <r>
    <s v="September 2014"/>
    <n v="73"/>
    <x v="0"/>
    <x v="11"/>
    <x v="0"/>
    <x v="0"/>
    <x v="2"/>
    <x v="0"/>
    <x v="0"/>
    <x v="0"/>
    <x v="0"/>
    <x v="2"/>
    <x v="5"/>
    <x v="3"/>
    <x v="3"/>
    <x v="12"/>
    <x v="24"/>
    <x v="6"/>
    <x v="0"/>
    <x v="0"/>
    <x v="0"/>
    <x v="0"/>
  </r>
  <r>
    <s v="September 2014"/>
    <n v="73"/>
    <x v="0"/>
    <x v="12"/>
    <x v="0"/>
    <x v="0"/>
    <x v="2"/>
    <x v="0"/>
    <x v="0"/>
    <x v="0"/>
    <x v="0"/>
    <x v="2"/>
    <x v="5"/>
    <x v="3"/>
    <x v="3"/>
    <x v="13"/>
    <x v="21"/>
    <x v="6"/>
    <x v="0"/>
    <x v="0"/>
    <x v="0"/>
    <x v="0"/>
  </r>
  <r>
    <s v="September 2014"/>
    <n v="73"/>
    <x v="0"/>
    <x v="13"/>
    <x v="0"/>
    <x v="0"/>
    <x v="4"/>
    <x v="0"/>
    <x v="0"/>
    <x v="0"/>
    <x v="0"/>
    <x v="2"/>
    <x v="5"/>
    <x v="3"/>
    <x v="3"/>
    <x v="13"/>
    <x v="20"/>
    <x v="6"/>
    <x v="0"/>
    <x v="0"/>
    <x v="0"/>
    <x v="0"/>
  </r>
  <r>
    <s v="September 2014"/>
    <n v="73"/>
    <x v="0"/>
    <x v="14"/>
    <x v="0"/>
    <x v="0"/>
    <x v="4"/>
    <x v="0"/>
    <x v="0"/>
    <x v="0"/>
    <x v="0"/>
    <x v="2"/>
    <x v="5"/>
    <x v="3"/>
    <x v="3"/>
    <x v="12"/>
    <x v="15"/>
    <x v="6"/>
    <x v="0"/>
    <x v="0"/>
    <x v="0"/>
    <x v="0"/>
  </r>
  <r>
    <s v="September 2014"/>
    <n v="73"/>
    <x v="0"/>
    <x v="15"/>
    <x v="0"/>
    <x v="0"/>
    <x v="1"/>
    <x v="0"/>
    <x v="0"/>
    <x v="0"/>
    <x v="0"/>
    <x v="2"/>
    <x v="5"/>
    <x v="3"/>
    <x v="6"/>
    <x v="12"/>
    <x v="15"/>
    <x v="6"/>
    <x v="0"/>
    <x v="0"/>
    <x v="0"/>
    <x v="0"/>
  </r>
  <r>
    <s v="September 2014"/>
    <n v="73"/>
    <x v="0"/>
    <x v="16"/>
    <x v="0"/>
    <x v="0"/>
    <x v="4"/>
    <x v="0"/>
    <x v="0"/>
    <x v="0"/>
    <x v="0"/>
    <x v="2"/>
    <x v="5"/>
    <x v="3"/>
    <x v="6"/>
    <x v="14"/>
    <x v="17"/>
    <x v="6"/>
    <x v="0"/>
    <x v="0"/>
    <x v="0"/>
    <x v="0"/>
  </r>
  <r>
    <s v="September 2014"/>
    <n v="73"/>
    <x v="0"/>
    <x v="17"/>
    <x v="0"/>
    <x v="0"/>
    <x v="2"/>
    <x v="0"/>
    <x v="0"/>
    <x v="0"/>
    <x v="0"/>
    <x v="2"/>
    <x v="5"/>
    <x v="3"/>
    <x v="6"/>
    <x v="13"/>
    <x v="20"/>
    <x v="6"/>
    <x v="0"/>
    <x v="0"/>
    <x v="0"/>
    <x v="0"/>
  </r>
  <r>
    <s v="September 2014"/>
    <n v="73"/>
    <x v="0"/>
    <x v="18"/>
    <x v="0"/>
    <x v="0"/>
    <x v="0"/>
    <x v="0"/>
    <x v="0"/>
    <x v="0"/>
    <x v="0"/>
    <x v="2"/>
    <x v="5"/>
    <x v="3"/>
    <x v="6"/>
    <x v="14"/>
    <x v="17"/>
    <x v="6"/>
    <x v="0"/>
    <x v="0"/>
    <x v="0"/>
    <x v="0"/>
  </r>
  <r>
    <s v="September 2014"/>
    <n v="73"/>
    <x v="0"/>
    <x v="19"/>
    <x v="0"/>
    <x v="0"/>
    <x v="2"/>
    <x v="0"/>
    <x v="0"/>
    <x v="0"/>
    <x v="0"/>
    <x v="2"/>
    <x v="5"/>
    <x v="3"/>
    <x v="6"/>
    <x v="13"/>
    <x v="21"/>
    <x v="6"/>
    <x v="0"/>
    <x v="0"/>
    <x v="0"/>
    <x v="0"/>
  </r>
  <r>
    <s v="September 2014"/>
    <n v="73"/>
    <x v="0"/>
    <x v="20"/>
    <x v="0"/>
    <x v="0"/>
    <x v="0"/>
    <x v="0"/>
    <x v="0"/>
    <x v="0"/>
    <x v="0"/>
    <x v="2"/>
    <x v="5"/>
    <x v="3"/>
    <x v="6"/>
    <x v="12"/>
    <x v="19"/>
    <x v="6"/>
    <x v="0"/>
    <x v="0"/>
    <x v="0"/>
    <x v="0"/>
  </r>
  <r>
    <s v="September 2014"/>
    <n v="73"/>
    <x v="0"/>
    <x v="21"/>
    <x v="0"/>
    <x v="0"/>
    <x v="4"/>
    <x v="0"/>
    <x v="0"/>
    <x v="0"/>
    <x v="0"/>
    <x v="2"/>
    <x v="5"/>
    <x v="3"/>
    <x v="5"/>
    <x v="12"/>
    <x v="15"/>
    <x v="7"/>
    <x v="0"/>
    <x v="0"/>
    <x v="0"/>
    <x v="0"/>
  </r>
  <r>
    <s v="September 2014"/>
    <n v="73"/>
    <x v="0"/>
    <x v="22"/>
    <x v="0"/>
    <x v="0"/>
    <x v="0"/>
    <x v="0"/>
    <x v="0"/>
    <x v="0"/>
    <x v="0"/>
    <x v="2"/>
    <x v="5"/>
    <x v="3"/>
    <x v="5"/>
    <x v="14"/>
    <x v="17"/>
    <x v="7"/>
    <x v="0"/>
    <x v="0"/>
    <x v="0"/>
    <x v="0"/>
  </r>
  <r>
    <s v="September 2014"/>
    <n v="73"/>
    <x v="0"/>
    <x v="23"/>
    <x v="0"/>
    <x v="0"/>
    <x v="3"/>
    <x v="0"/>
    <x v="0"/>
    <x v="0"/>
    <x v="0"/>
    <x v="2"/>
    <x v="5"/>
    <x v="3"/>
    <x v="5"/>
    <x v="12"/>
    <x v="20"/>
    <x v="7"/>
    <x v="0"/>
    <x v="0"/>
    <x v="0"/>
    <x v="0"/>
  </r>
  <r>
    <s v="September 2014"/>
    <n v="73"/>
    <x v="0"/>
    <x v="24"/>
    <x v="0"/>
    <x v="0"/>
    <x v="2"/>
    <x v="0"/>
    <x v="0"/>
    <x v="0"/>
    <x v="0"/>
    <x v="2"/>
    <x v="5"/>
    <x v="3"/>
    <x v="5"/>
    <x v="12"/>
    <x v="16"/>
    <x v="7"/>
    <x v="0"/>
    <x v="0"/>
    <x v="0"/>
    <x v="0"/>
  </r>
  <r>
    <s v="September 2014"/>
    <n v="73"/>
    <x v="0"/>
    <x v="25"/>
    <x v="0"/>
    <x v="0"/>
    <x v="3"/>
    <x v="0"/>
    <x v="0"/>
    <x v="0"/>
    <x v="0"/>
    <x v="2"/>
    <x v="5"/>
    <x v="3"/>
    <x v="5"/>
    <x v="13"/>
    <x v="18"/>
    <x v="7"/>
    <x v="0"/>
    <x v="0"/>
    <x v="0"/>
    <x v="0"/>
  </r>
  <r>
    <s v="September 2014"/>
    <n v="73"/>
    <x v="0"/>
    <x v="26"/>
    <x v="0"/>
    <x v="0"/>
    <x v="0"/>
    <x v="0"/>
    <x v="0"/>
    <x v="0"/>
    <x v="0"/>
    <x v="2"/>
    <x v="5"/>
    <x v="3"/>
    <x v="5"/>
    <x v="12"/>
    <x v="20"/>
    <x v="7"/>
    <x v="0"/>
    <x v="0"/>
    <x v="0"/>
    <x v="0"/>
  </r>
  <r>
    <s v="September 2014"/>
    <n v="73"/>
    <x v="1"/>
    <x v="0"/>
    <x v="0"/>
    <x v="0"/>
    <x v="1"/>
    <x v="0"/>
    <x v="0"/>
    <x v="0"/>
    <x v="0"/>
    <x v="1"/>
    <x v="5"/>
    <x v="3"/>
    <x v="7"/>
    <x v="9"/>
    <x v="14"/>
    <x v="4"/>
    <x v="2"/>
    <x v="0"/>
    <x v="0"/>
    <x v="0"/>
  </r>
  <r>
    <s v="September 2014"/>
    <n v="73"/>
    <x v="1"/>
    <x v="1"/>
    <x v="0"/>
    <x v="0"/>
    <x v="2"/>
    <x v="0"/>
    <x v="0"/>
    <x v="0"/>
    <x v="0"/>
    <x v="1"/>
    <x v="5"/>
    <x v="3"/>
    <x v="7"/>
    <x v="11"/>
    <x v="22"/>
    <x v="4"/>
    <x v="0"/>
    <x v="0"/>
    <x v="0"/>
    <x v="0"/>
  </r>
  <r>
    <s v="September 2014"/>
    <n v="73"/>
    <x v="1"/>
    <x v="2"/>
    <x v="0"/>
    <x v="0"/>
    <x v="0"/>
    <x v="0"/>
    <x v="0"/>
    <x v="0"/>
    <x v="0"/>
    <x v="1"/>
    <x v="5"/>
    <x v="3"/>
    <x v="7"/>
    <x v="7"/>
    <x v="22"/>
    <x v="4"/>
    <x v="0"/>
    <x v="0"/>
    <x v="0"/>
    <x v="0"/>
  </r>
  <r>
    <s v="September 2014"/>
    <n v="73"/>
    <x v="1"/>
    <x v="3"/>
    <x v="0"/>
    <x v="0"/>
    <x v="3"/>
    <x v="0"/>
    <x v="0"/>
    <x v="0"/>
    <x v="0"/>
    <x v="1"/>
    <x v="5"/>
    <x v="3"/>
    <x v="7"/>
    <x v="23"/>
    <x v="22"/>
    <x v="4"/>
    <x v="1"/>
    <x v="0"/>
    <x v="0"/>
    <x v="0"/>
  </r>
  <r>
    <s v="September 2014"/>
    <n v="73"/>
    <x v="1"/>
    <x v="4"/>
    <x v="0"/>
    <x v="0"/>
    <x v="3"/>
    <x v="0"/>
    <x v="0"/>
    <x v="0"/>
    <x v="0"/>
    <x v="1"/>
    <x v="5"/>
    <x v="3"/>
    <x v="7"/>
    <x v="7"/>
    <x v="22"/>
    <x v="4"/>
    <x v="1"/>
    <x v="0"/>
    <x v="0"/>
    <x v="0"/>
  </r>
  <r>
    <s v="September 2014"/>
    <n v="73"/>
    <x v="1"/>
    <x v="5"/>
    <x v="0"/>
    <x v="0"/>
    <x v="3"/>
    <x v="0"/>
    <x v="0"/>
    <x v="0"/>
    <x v="0"/>
    <x v="1"/>
    <x v="5"/>
    <x v="3"/>
    <x v="7"/>
    <x v="21"/>
    <x v="22"/>
    <x v="4"/>
    <x v="0"/>
    <x v="0"/>
    <x v="0"/>
    <x v="0"/>
  </r>
  <r>
    <s v="September 2014"/>
    <n v="73"/>
    <x v="1"/>
    <x v="6"/>
    <x v="0"/>
    <x v="0"/>
    <x v="1"/>
    <x v="0"/>
    <x v="0"/>
    <x v="0"/>
    <x v="0"/>
    <x v="1"/>
    <x v="5"/>
    <x v="3"/>
    <x v="7"/>
    <x v="5"/>
    <x v="3"/>
    <x v="4"/>
    <x v="0"/>
    <x v="0"/>
    <x v="0"/>
    <x v="0"/>
  </r>
  <r>
    <s v="September 2014"/>
    <n v="73"/>
    <x v="1"/>
    <x v="7"/>
    <x v="0"/>
    <x v="0"/>
    <x v="4"/>
    <x v="0"/>
    <x v="0"/>
    <x v="0"/>
    <x v="0"/>
    <x v="1"/>
    <x v="5"/>
    <x v="3"/>
    <x v="7"/>
    <x v="9"/>
    <x v="14"/>
    <x v="4"/>
    <x v="0"/>
    <x v="0"/>
    <x v="0"/>
    <x v="0"/>
  </r>
  <r>
    <s v="September 2014"/>
    <n v="73"/>
    <x v="1"/>
    <x v="8"/>
    <x v="0"/>
    <x v="0"/>
    <x v="1"/>
    <x v="0"/>
    <x v="0"/>
    <x v="0"/>
    <x v="0"/>
    <x v="1"/>
    <x v="5"/>
    <x v="3"/>
    <x v="7"/>
    <x v="8"/>
    <x v="5"/>
    <x v="4"/>
    <x v="3"/>
    <x v="0"/>
    <x v="0"/>
    <x v="0"/>
  </r>
  <r>
    <s v="September 2014"/>
    <n v="73"/>
    <x v="1"/>
    <x v="9"/>
    <x v="0"/>
    <x v="0"/>
    <x v="0"/>
    <x v="0"/>
    <x v="0"/>
    <x v="0"/>
    <x v="0"/>
    <x v="1"/>
    <x v="5"/>
    <x v="3"/>
    <x v="7"/>
    <x v="9"/>
    <x v="6"/>
    <x v="4"/>
    <x v="1"/>
    <x v="0"/>
    <x v="0"/>
    <x v="0"/>
  </r>
  <r>
    <s v="September 2014"/>
    <n v="73"/>
    <x v="1"/>
    <x v="10"/>
    <x v="0"/>
    <x v="0"/>
    <x v="4"/>
    <x v="0"/>
    <x v="0"/>
    <x v="0"/>
    <x v="0"/>
    <x v="1"/>
    <x v="5"/>
    <x v="3"/>
    <x v="7"/>
    <x v="4"/>
    <x v="2"/>
    <x v="4"/>
    <x v="0"/>
    <x v="0"/>
    <x v="0"/>
    <x v="0"/>
  </r>
  <r>
    <s v="September 2014"/>
    <n v="73"/>
    <x v="1"/>
    <x v="11"/>
    <x v="0"/>
    <x v="0"/>
    <x v="0"/>
    <x v="0"/>
    <x v="0"/>
    <x v="0"/>
    <x v="0"/>
    <x v="1"/>
    <x v="5"/>
    <x v="3"/>
    <x v="7"/>
    <x v="9"/>
    <x v="6"/>
    <x v="4"/>
    <x v="0"/>
    <x v="0"/>
    <x v="0"/>
    <x v="0"/>
  </r>
  <r>
    <s v="September 2014"/>
    <n v="73"/>
    <x v="1"/>
    <x v="12"/>
    <x v="0"/>
    <x v="0"/>
    <x v="4"/>
    <x v="0"/>
    <x v="0"/>
    <x v="0"/>
    <x v="0"/>
    <x v="1"/>
    <x v="5"/>
    <x v="3"/>
    <x v="7"/>
    <x v="7"/>
    <x v="22"/>
    <x v="4"/>
    <x v="3"/>
    <x v="0"/>
    <x v="0"/>
    <x v="0"/>
  </r>
  <r>
    <s v="September 2014"/>
    <n v="73"/>
    <x v="1"/>
    <x v="13"/>
    <x v="0"/>
    <x v="0"/>
    <x v="2"/>
    <x v="0"/>
    <x v="0"/>
    <x v="0"/>
    <x v="0"/>
    <x v="1"/>
    <x v="5"/>
    <x v="3"/>
    <x v="7"/>
    <x v="4"/>
    <x v="12"/>
    <x v="4"/>
    <x v="0"/>
    <x v="0"/>
    <x v="0"/>
    <x v="0"/>
  </r>
  <r>
    <s v="September 2014"/>
    <n v="73"/>
    <x v="1"/>
    <x v="14"/>
    <x v="0"/>
    <x v="0"/>
    <x v="4"/>
    <x v="0"/>
    <x v="0"/>
    <x v="0"/>
    <x v="0"/>
    <x v="1"/>
    <x v="5"/>
    <x v="3"/>
    <x v="7"/>
    <x v="7"/>
    <x v="22"/>
    <x v="4"/>
    <x v="0"/>
    <x v="0"/>
    <x v="0"/>
    <x v="0"/>
  </r>
  <r>
    <s v="September 2014"/>
    <n v="73"/>
    <x v="1"/>
    <x v="15"/>
    <x v="0"/>
    <x v="0"/>
    <x v="0"/>
    <x v="0"/>
    <x v="0"/>
    <x v="0"/>
    <x v="0"/>
    <x v="1"/>
    <x v="5"/>
    <x v="3"/>
    <x v="7"/>
    <x v="4"/>
    <x v="12"/>
    <x v="4"/>
    <x v="0"/>
    <x v="0"/>
    <x v="0"/>
    <x v="0"/>
  </r>
  <r>
    <s v="September 2014"/>
    <n v="73"/>
    <x v="1"/>
    <x v="16"/>
    <x v="0"/>
    <x v="0"/>
    <x v="4"/>
    <x v="0"/>
    <x v="0"/>
    <x v="0"/>
    <x v="0"/>
    <x v="1"/>
    <x v="5"/>
    <x v="3"/>
    <x v="7"/>
    <x v="5"/>
    <x v="9"/>
    <x v="4"/>
    <x v="1"/>
    <x v="0"/>
    <x v="0"/>
    <x v="0"/>
  </r>
  <r>
    <s v="September 2014"/>
    <n v="73"/>
    <x v="1"/>
    <x v="17"/>
    <x v="0"/>
    <x v="0"/>
    <x v="2"/>
    <x v="0"/>
    <x v="0"/>
    <x v="0"/>
    <x v="0"/>
    <x v="1"/>
    <x v="5"/>
    <x v="3"/>
    <x v="7"/>
    <x v="7"/>
    <x v="22"/>
    <x v="4"/>
    <x v="0"/>
    <x v="0"/>
    <x v="0"/>
    <x v="0"/>
  </r>
  <r>
    <s v="September 2014"/>
    <n v="73"/>
    <x v="1"/>
    <x v="18"/>
    <x v="0"/>
    <x v="0"/>
    <x v="4"/>
    <x v="0"/>
    <x v="0"/>
    <x v="0"/>
    <x v="0"/>
    <x v="1"/>
    <x v="5"/>
    <x v="3"/>
    <x v="7"/>
    <x v="8"/>
    <x v="5"/>
    <x v="4"/>
    <x v="0"/>
    <x v="0"/>
    <x v="0"/>
    <x v="0"/>
  </r>
  <r>
    <s v="September 2014"/>
    <n v="73"/>
    <x v="1"/>
    <x v="19"/>
    <x v="0"/>
    <x v="0"/>
    <x v="2"/>
    <x v="0"/>
    <x v="0"/>
    <x v="0"/>
    <x v="0"/>
    <x v="1"/>
    <x v="5"/>
    <x v="3"/>
    <x v="7"/>
    <x v="9"/>
    <x v="14"/>
    <x v="4"/>
    <x v="3"/>
    <x v="0"/>
    <x v="0"/>
    <x v="0"/>
  </r>
  <r>
    <s v="September 2014"/>
    <n v="73"/>
    <x v="1"/>
    <x v="20"/>
    <x v="0"/>
    <x v="0"/>
    <x v="2"/>
    <x v="0"/>
    <x v="0"/>
    <x v="0"/>
    <x v="0"/>
    <x v="1"/>
    <x v="5"/>
    <x v="3"/>
    <x v="7"/>
    <x v="13"/>
    <x v="22"/>
    <x v="4"/>
    <x v="4"/>
    <x v="0"/>
    <x v="0"/>
    <x v="0"/>
  </r>
  <r>
    <s v="September 2014"/>
    <n v="73"/>
    <x v="1"/>
    <x v="21"/>
    <x v="0"/>
    <x v="0"/>
    <x v="0"/>
    <x v="0"/>
    <x v="0"/>
    <x v="0"/>
    <x v="0"/>
    <x v="1"/>
    <x v="5"/>
    <x v="3"/>
    <x v="7"/>
    <x v="8"/>
    <x v="11"/>
    <x v="4"/>
    <x v="3"/>
    <x v="0"/>
    <x v="0"/>
    <x v="0"/>
  </r>
  <r>
    <s v="September 2014"/>
    <n v="73"/>
    <x v="1"/>
    <x v="22"/>
    <x v="0"/>
    <x v="0"/>
    <x v="1"/>
    <x v="0"/>
    <x v="0"/>
    <x v="0"/>
    <x v="0"/>
    <x v="1"/>
    <x v="5"/>
    <x v="3"/>
    <x v="7"/>
    <x v="13"/>
    <x v="22"/>
    <x v="4"/>
    <x v="1"/>
    <x v="0"/>
    <x v="0"/>
    <x v="0"/>
  </r>
  <r>
    <s v="September 2014"/>
    <n v="73"/>
    <x v="1"/>
    <x v="23"/>
    <x v="0"/>
    <x v="0"/>
    <x v="3"/>
    <x v="0"/>
    <x v="0"/>
    <x v="0"/>
    <x v="0"/>
    <x v="1"/>
    <x v="5"/>
    <x v="3"/>
    <x v="7"/>
    <x v="11"/>
    <x v="22"/>
    <x v="4"/>
    <x v="0"/>
    <x v="0"/>
    <x v="0"/>
    <x v="0"/>
  </r>
  <r>
    <s v="September 2014"/>
    <n v="73"/>
    <x v="1"/>
    <x v="24"/>
    <x v="0"/>
    <x v="0"/>
    <x v="1"/>
    <x v="0"/>
    <x v="0"/>
    <x v="0"/>
    <x v="0"/>
    <x v="1"/>
    <x v="5"/>
    <x v="3"/>
    <x v="7"/>
    <x v="13"/>
    <x v="22"/>
    <x v="4"/>
    <x v="1"/>
    <x v="0"/>
    <x v="0"/>
    <x v="0"/>
  </r>
  <r>
    <s v="September 2014"/>
    <n v="73"/>
    <x v="2"/>
    <x v="0"/>
    <x v="0"/>
    <x v="0"/>
    <x v="4"/>
    <x v="0"/>
    <x v="0"/>
    <x v="0"/>
    <x v="0"/>
    <x v="0"/>
    <x v="5"/>
    <x v="0"/>
    <x v="0"/>
    <x v="1"/>
    <x v="1"/>
    <x v="2"/>
    <x v="0"/>
    <x v="0"/>
    <x v="0"/>
    <x v="3"/>
  </r>
  <r>
    <s v="September 2014"/>
    <n v="73"/>
    <x v="2"/>
    <x v="1"/>
    <x v="0"/>
    <x v="0"/>
    <x v="1"/>
    <x v="0"/>
    <x v="0"/>
    <x v="0"/>
    <x v="0"/>
    <x v="0"/>
    <x v="5"/>
    <x v="0"/>
    <x v="0"/>
    <x v="0"/>
    <x v="0"/>
    <x v="0"/>
    <x v="0"/>
    <x v="0"/>
    <x v="0"/>
    <x v="3"/>
  </r>
  <r>
    <s v="September 2014"/>
    <n v="73"/>
    <x v="2"/>
    <x v="2"/>
    <x v="0"/>
    <x v="0"/>
    <x v="4"/>
    <x v="0"/>
    <x v="0"/>
    <x v="0"/>
    <x v="0"/>
    <x v="0"/>
    <x v="5"/>
    <x v="0"/>
    <x v="0"/>
    <x v="0"/>
    <x v="0"/>
    <x v="2"/>
    <x v="0"/>
    <x v="0"/>
    <x v="0"/>
    <x v="3"/>
  </r>
  <r>
    <s v="September 2014"/>
    <n v="73"/>
    <x v="2"/>
    <x v="3"/>
    <x v="0"/>
    <x v="0"/>
    <x v="2"/>
    <x v="0"/>
    <x v="0"/>
    <x v="0"/>
    <x v="0"/>
    <x v="0"/>
    <x v="5"/>
    <x v="0"/>
    <x v="0"/>
    <x v="0"/>
    <x v="0"/>
    <x v="2"/>
    <x v="0"/>
    <x v="0"/>
    <x v="0"/>
    <x v="3"/>
  </r>
  <r>
    <s v="September 2014"/>
    <n v="73"/>
    <x v="2"/>
    <x v="4"/>
    <x v="0"/>
    <x v="0"/>
    <x v="2"/>
    <x v="0"/>
    <x v="0"/>
    <x v="0"/>
    <x v="0"/>
    <x v="0"/>
    <x v="5"/>
    <x v="0"/>
    <x v="0"/>
    <x v="0"/>
    <x v="1"/>
    <x v="2"/>
    <x v="0"/>
    <x v="0"/>
    <x v="0"/>
    <x v="3"/>
  </r>
  <r>
    <s v="September 2014"/>
    <n v="73"/>
    <x v="2"/>
    <x v="5"/>
    <x v="0"/>
    <x v="0"/>
    <x v="3"/>
    <x v="0"/>
    <x v="0"/>
    <x v="0"/>
    <x v="0"/>
    <x v="0"/>
    <x v="5"/>
    <x v="0"/>
    <x v="0"/>
    <x v="0"/>
    <x v="0"/>
    <x v="2"/>
    <x v="0"/>
    <x v="0"/>
    <x v="0"/>
    <x v="3"/>
  </r>
  <r>
    <s v="September 2014"/>
    <n v="73"/>
    <x v="2"/>
    <x v="6"/>
    <x v="0"/>
    <x v="0"/>
    <x v="0"/>
    <x v="0"/>
    <x v="0"/>
    <x v="0"/>
    <x v="0"/>
    <x v="0"/>
    <x v="5"/>
    <x v="0"/>
    <x v="0"/>
    <x v="0"/>
    <x v="0"/>
    <x v="3"/>
    <x v="0"/>
    <x v="0"/>
    <x v="0"/>
    <x v="3"/>
  </r>
  <r>
    <s v="September 2014"/>
    <n v="73"/>
    <x v="2"/>
    <x v="7"/>
    <x v="0"/>
    <x v="0"/>
    <x v="0"/>
    <x v="0"/>
    <x v="0"/>
    <x v="0"/>
    <x v="0"/>
    <x v="0"/>
    <x v="5"/>
    <x v="0"/>
    <x v="9"/>
    <x v="1"/>
    <x v="1"/>
    <x v="2"/>
    <x v="0"/>
    <x v="0"/>
    <x v="0"/>
    <x v="4"/>
  </r>
  <r>
    <s v="September 2014"/>
    <n v="73"/>
    <x v="2"/>
    <x v="8"/>
    <x v="0"/>
    <x v="0"/>
    <x v="4"/>
    <x v="0"/>
    <x v="0"/>
    <x v="0"/>
    <x v="0"/>
    <x v="0"/>
    <x v="5"/>
    <x v="0"/>
    <x v="9"/>
    <x v="0"/>
    <x v="1"/>
    <x v="3"/>
    <x v="0"/>
    <x v="0"/>
    <x v="0"/>
    <x v="4"/>
  </r>
  <r>
    <s v="September 2014"/>
    <n v="73"/>
    <x v="2"/>
    <x v="9"/>
    <x v="0"/>
    <x v="0"/>
    <x v="0"/>
    <x v="0"/>
    <x v="0"/>
    <x v="0"/>
    <x v="0"/>
    <x v="0"/>
    <x v="5"/>
    <x v="0"/>
    <x v="9"/>
    <x v="0"/>
    <x v="0"/>
    <x v="3"/>
    <x v="0"/>
    <x v="0"/>
    <x v="0"/>
    <x v="4"/>
  </r>
  <r>
    <s v="September 2014"/>
    <n v="73"/>
    <x v="2"/>
    <x v="10"/>
    <x v="0"/>
    <x v="0"/>
    <x v="1"/>
    <x v="0"/>
    <x v="0"/>
    <x v="0"/>
    <x v="0"/>
    <x v="0"/>
    <x v="5"/>
    <x v="0"/>
    <x v="9"/>
    <x v="0"/>
    <x v="1"/>
    <x v="2"/>
    <x v="0"/>
    <x v="0"/>
    <x v="0"/>
    <x v="4"/>
  </r>
  <r>
    <s v="September 2014"/>
    <n v="73"/>
    <x v="2"/>
    <x v="11"/>
    <x v="0"/>
    <x v="0"/>
    <x v="1"/>
    <x v="0"/>
    <x v="0"/>
    <x v="0"/>
    <x v="0"/>
    <x v="0"/>
    <x v="5"/>
    <x v="0"/>
    <x v="9"/>
    <x v="0"/>
    <x v="0"/>
    <x v="2"/>
    <x v="0"/>
    <x v="0"/>
    <x v="0"/>
    <x v="4"/>
  </r>
  <r>
    <s v="September 2014"/>
    <n v="73"/>
    <x v="2"/>
    <x v="12"/>
    <x v="0"/>
    <x v="0"/>
    <x v="2"/>
    <x v="0"/>
    <x v="0"/>
    <x v="0"/>
    <x v="0"/>
    <x v="0"/>
    <x v="5"/>
    <x v="0"/>
    <x v="9"/>
    <x v="18"/>
    <x v="1"/>
    <x v="0"/>
    <x v="0"/>
    <x v="0"/>
    <x v="0"/>
    <x v="4"/>
  </r>
  <r>
    <s v="September 2014"/>
    <n v="73"/>
    <x v="2"/>
    <x v="13"/>
    <x v="0"/>
    <x v="0"/>
    <x v="0"/>
    <x v="0"/>
    <x v="0"/>
    <x v="0"/>
    <x v="0"/>
    <x v="0"/>
    <x v="5"/>
    <x v="2"/>
    <x v="1"/>
    <x v="1"/>
    <x v="1"/>
    <x v="2"/>
    <x v="0"/>
    <x v="0"/>
    <x v="0"/>
    <x v="0"/>
  </r>
  <r>
    <s v="September 2014"/>
    <n v="73"/>
    <x v="2"/>
    <x v="14"/>
    <x v="0"/>
    <x v="0"/>
    <x v="3"/>
    <x v="0"/>
    <x v="0"/>
    <x v="0"/>
    <x v="0"/>
    <x v="0"/>
    <x v="5"/>
    <x v="2"/>
    <x v="1"/>
    <x v="0"/>
    <x v="1"/>
    <x v="3"/>
    <x v="0"/>
    <x v="0"/>
    <x v="0"/>
    <x v="0"/>
  </r>
  <r>
    <s v="September 2014"/>
    <n v="73"/>
    <x v="2"/>
    <x v="15"/>
    <x v="0"/>
    <x v="0"/>
    <x v="3"/>
    <x v="0"/>
    <x v="0"/>
    <x v="0"/>
    <x v="0"/>
    <x v="0"/>
    <x v="5"/>
    <x v="2"/>
    <x v="1"/>
    <x v="0"/>
    <x v="0"/>
    <x v="0"/>
    <x v="0"/>
    <x v="0"/>
    <x v="0"/>
    <x v="0"/>
  </r>
  <r>
    <s v="September 2014"/>
    <n v="73"/>
    <x v="2"/>
    <x v="16"/>
    <x v="0"/>
    <x v="0"/>
    <x v="4"/>
    <x v="0"/>
    <x v="0"/>
    <x v="0"/>
    <x v="0"/>
    <x v="0"/>
    <x v="5"/>
    <x v="2"/>
    <x v="1"/>
    <x v="0"/>
    <x v="0"/>
    <x v="2"/>
    <x v="0"/>
    <x v="0"/>
    <x v="0"/>
    <x v="0"/>
  </r>
  <r>
    <s v="September 2014"/>
    <n v="73"/>
    <x v="2"/>
    <x v="17"/>
    <x v="0"/>
    <x v="0"/>
    <x v="2"/>
    <x v="0"/>
    <x v="0"/>
    <x v="0"/>
    <x v="0"/>
    <x v="0"/>
    <x v="5"/>
    <x v="2"/>
    <x v="1"/>
    <x v="0"/>
    <x v="0"/>
    <x v="0"/>
    <x v="0"/>
    <x v="0"/>
    <x v="0"/>
    <x v="0"/>
  </r>
  <r>
    <s v="September 2014"/>
    <n v="73"/>
    <x v="2"/>
    <x v="18"/>
    <x v="0"/>
    <x v="0"/>
    <x v="0"/>
    <x v="0"/>
    <x v="0"/>
    <x v="0"/>
    <x v="0"/>
    <x v="0"/>
    <x v="5"/>
    <x v="2"/>
    <x v="1"/>
    <x v="1"/>
    <x v="1"/>
    <x v="2"/>
    <x v="0"/>
    <x v="0"/>
    <x v="0"/>
    <x v="0"/>
  </r>
  <r>
    <s v="September 2014"/>
    <n v="73"/>
    <x v="2"/>
    <x v="19"/>
    <x v="0"/>
    <x v="0"/>
    <x v="4"/>
    <x v="0"/>
    <x v="0"/>
    <x v="0"/>
    <x v="0"/>
    <x v="0"/>
    <x v="5"/>
    <x v="2"/>
    <x v="1"/>
    <x v="0"/>
    <x v="0"/>
    <x v="0"/>
    <x v="0"/>
    <x v="0"/>
    <x v="0"/>
    <x v="0"/>
  </r>
  <r>
    <s v="September 2014"/>
    <n v="73"/>
    <x v="2"/>
    <x v="20"/>
    <x v="0"/>
    <x v="0"/>
    <x v="2"/>
    <x v="0"/>
    <x v="0"/>
    <x v="0"/>
    <x v="0"/>
    <x v="0"/>
    <x v="5"/>
    <x v="2"/>
    <x v="1"/>
    <x v="0"/>
    <x v="0"/>
    <x v="2"/>
    <x v="0"/>
    <x v="0"/>
    <x v="0"/>
    <x v="0"/>
  </r>
  <r>
    <s v="September 2014"/>
    <n v="73"/>
    <x v="2"/>
    <x v="21"/>
    <x v="0"/>
    <x v="0"/>
    <x v="0"/>
    <x v="0"/>
    <x v="0"/>
    <x v="0"/>
    <x v="0"/>
    <x v="0"/>
    <x v="5"/>
    <x v="2"/>
    <x v="1"/>
    <x v="0"/>
    <x v="1"/>
    <x v="3"/>
    <x v="0"/>
    <x v="0"/>
    <x v="0"/>
    <x v="0"/>
  </r>
  <r>
    <s v="September 2014"/>
    <n v="73"/>
    <x v="2"/>
    <x v="22"/>
    <x v="0"/>
    <x v="0"/>
    <x v="1"/>
    <x v="0"/>
    <x v="0"/>
    <x v="0"/>
    <x v="0"/>
    <x v="0"/>
    <x v="5"/>
    <x v="2"/>
    <x v="1"/>
    <x v="0"/>
    <x v="1"/>
    <x v="3"/>
    <x v="0"/>
    <x v="0"/>
    <x v="0"/>
    <x v="0"/>
  </r>
  <r>
    <s v="September 2014"/>
    <n v="73"/>
    <x v="3"/>
    <x v="0"/>
    <x v="0"/>
    <x v="0"/>
    <x v="3"/>
    <x v="0"/>
    <x v="0"/>
    <x v="0"/>
    <x v="0"/>
    <x v="1"/>
    <x v="5"/>
    <x v="3"/>
    <x v="7"/>
    <x v="8"/>
    <x v="5"/>
    <x v="4"/>
    <x v="3"/>
    <x v="0"/>
    <x v="0"/>
    <x v="0"/>
  </r>
  <r>
    <s v="September 2014"/>
    <n v="73"/>
    <x v="3"/>
    <x v="1"/>
    <x v="0"/>
    <x v="0"/>
    <x v="3"/>
    <x v="0"/>
    <x v="0"/>
    <x v="0"/>
    <x v="0"/>
    <x v="1"/>
    <x v="5"/>
    <x v="3"/>
    <x v="7"/>
    <x v="21"/>
    <x v="22"/>
    <x v="4"/>
    <x v="0"/>
    <x v="0"/>
    <x v="0"/>
    <x v="0"/>
  </r>
  <r>
    <s v="September 2014"/>
    <n v="73"/>
    <x v="3"/>
    <x v="2"/>
    <x v="0"/>
    <x v="0"/>
    <x v="2"/>
    <x v="0"/>
    <x v="0"/>
    <x v="0"/>
    <x v="0"/>
    <x v="1"/>
    <x v="5"/>
    <x v="3"/>
    <x v="7"/>
    <x v="7"/>
    <x v="22"/>
    <x v="4"/>
    <x v="0"/>
    <x v="0"/>
    <x v="0"/>
    <x v="0"/>
  </r>
  <r>
    <s v="September 2014"/>
    <n v="73"/>
    <x v="3"/>
    <x v="3"/>
    <x v="0"/>
    <x v="0"/>
    <x v="1"/>
    <x v="0"/>
    <x v="0"/>
    <x v="0"/>
    <x v="0"/>
    <x v="1"/>
    <x v="5"/>
    <x v="3"/>
    <x v="7"/>
    <x v="4"/>
    <x v="12"/>
    <x v="4"/>
    <x v="0"/>
    <x v="0"/>
    <x v="0"/>
    <x v="0"/>
  </r>
  <r>
    <s v="September 2014"/>
    <n v="73"/>
    <x v="3"/>
    <x v="4"/>
    <x v="0"/>
    <x v="0"/>
    <x v="0"/>
    <x v="0"/>
    <x v="0"/>
    <x v="0"/>
    <x v="0"/>
    <x v="1"/>
    <x v="5"/>
    <x v="3"/>
    <x v="7"/>
    <x v="4"/>
    <x v="2"/>
    <x v="4"/>
    <x v="0"/>
    <x v="0"/>
    <x v="0"/>
    <x v="0"/>
  </r>
  <r>
    <s v="September 2014"/>
    <n v="73"/>
    <x v="3"/>
    <x v="5"/>
    <x v="0"/>
    <x v="0"/>
    <x v="2"/>
    <x v="0"/>
    <x v="0"/>
    <x v="0"/>
    <x v="0"/>
    <x v="1"/>
    <x v="5"/>
    <x v="3"/>
    <x v="7"/>
    <x v="7"/>
    <x v="22"/>
    <x v="4"/>
    <x v="0"/>
    <x v="0"/>
    <x v="0"/>
    <x v="0"/>
  </r>
  <r>
    <s v="September 2014"/>
    <n v="73"/>
    <x v="3"/>
    <x v="6"/>
    <x v="0"/>
    <x v="0"/>
    <x v="2"/>
    <x v="0"/>
    <x v="0"/>
    <x v="0"/>
    <x v="0"/>
    <x v="1"/>
    <x v="5"/>
    <x v="3"/>
    <x v="7"/>
    <x v="21"/>
    <x v="22"/>
    <x v="4"/>
    <x v="1"/>
    <x v="0"/>
    <x v="0"/>
    <x v="0"/>
  </r>
  <r>
    <s v="September 2014"/>
    <n v="73"/>
    <x v="3"/>
    <x v="7"/>
    <x v="0"/>
    <x v="0"/>
    <x v="3"/>
    <x v="0"/>
    <x v="0"/>
    <x v="0"/>
    <x v="0"/>
    <x v="1"/>
    <x v="5"/>
    <x v="3"/>
    <x v="7"/>
    <x v="13"/>
    <x v="22"/>
    <x v="4"/>
    <x v="0"/>
    <x v="0"/>
    <x v="0"/>
    <x v="0"/>
  </r>
  <r>
    <s v="September 2014"/>
    <n v="73"/>
    <x v="3"/>
    <x v="8"/>
    <x v="0"/>
    <x v="0"/>
    <x v="3"/>
    <x v="0"/>
    <x v="0"/>
    <x v="0"/>
    <x v="0"/>
    <x v="1"/>
    <x v="5"/>
    <x v="3"/>
    <x v="7"/>
    <x v="4"/>
    <x v="8"/>
    <x v="4"/>
    <x v="0"/>
    <x v="0"/>
    <x v="0"/>
    <x v="0"/>
  </r>
  <r>
    <s v="September 2014"/>
    <n v="73"/>
    <x v="3"/>
    <x v="9"/>
    <x v="0"/>
    <x v="0"/>
    <x v="2"/>
    <x v="0"/>
    <x v="0"/>
    <x v="0"/>
    <x v="0"/>
    <x v="1"/>
    <x v="5"/>
    <x v="3"/>
    <x v="7"/>
    <x v="7"/>
    <x v="22"/>
    <x v="4"/>
    <x v="0"/>
    <x v="0"/>
    <x v="0"/>
    <x v="0"/>
  </r>
  <r>
    <s v="September 2014"/>
    <n v="73"/>
    <x v="3"/>
    <x v="10"/>
    <x v="0"/>
    <x v="0"/>
    <x v="4"/>
    <x v="0"/>
    <x v="0"/>
    <x v="0"/>
    <x v="0"/>
    <x v="1"/>
    <x v="5"/>
    <x v="3"/>
    <x v="7"/>
    <x v="4"/>
    <x v="2"/>
    <x v="4"/>
    <x v="0"/>
    <x v="0"/>
    <x v="0"/>
    <x v="0"/>
  </r>
  <r>
    <s v="September 2014"/>
    <n v="73"/>
    <x v="3"/>
    <x v="11"/>
    <x v="0"/>
    <x v="0"/>
    <x v="0"/>
    <x v="0"/>
    <x v="0"/>
    <x v="0"/>
    <x v="0"/>
    <x v="1"/>
    <x v="5"/>
    <x v="3"/>
    <x v="7"/>
    <x v="13"/>
    <x v="22"/>
    <x v="4"/>
    <x v="0"/>
    <x v="0"/>
    <x v="0"/>
    <x v="0"/>
  </r>
  <r>
    <s v="September 2014"/>
    <n v="73"/>
    <x v="3"/>
    <x v="12"/>
    <x v="0"/>
    <x v="0"/>
    <x v="4"/>
    <x v="0"/>
    <x v="0"/>
    <x v="0"/>
    <x v="0"/>
    <x v="1"/>
    <x v="5"/>
    <x v="3"/>
    <x v="7"/>
    <x v="9"/>
    <x v="14"/>
    <x v="4"/>
    <x v="0"/>
    <x v="0"/>
    <x v="0"/>
    <x v="0"/>
  </r>
  <r>
    <s v="September 2014"/>
    <n v="73"/>
    <x v="3"/>
    <x v="13"/>
    <x v="0"/>
    <x v="0"/>
    <x v="1"/>
    <x v="0"/>
    <x v="0"/>
    <x v="0"/>
    <x v="0"/>
    <x v="1"/>
    <x v="5"/>
    <x v="3"/>
    <x v="7"/>
    <x v="13"/>
    <x v="22"/>
    <x v="4"/>
    <x v="0"/>
    <x v="0"/>
    <x v="0"/>
    <x v="0"/>
  </r>
  <r>
    <s v="September 2014"/>
    <n v="73"/>
    <x v="3"/>
    <x v="14"/>
    <x v="0"/>
    <x v="0"/>
    <x v="0"/>
    <x v="0"/>
    <x v="0"/>
    <x v="0"/>
    <x v="0"/>
    <x v="1"/>
    <x v="5"/>
    <x v="3"/>
    <x v="7"/>
    <x v="11"/>
    <x v="22"/>
    <x v="4"/>
    <x v="0"/>
    <x v="0"/>
    <x v="0"/>
    <x v="0"/>
  </r>
  <r>
    <s v="September 2014"/>
    <n v="73"/>
    <x v="3"/>
    <x v="15"/>
    <x v="0"/>
    <x v="0"/>
    <x v="2"/>
    <x v="0"/>
    <x v="0"/>
    <x v="0"/>
    <x v="0"/>
    <x v="1"/>
    <x v="5"/>
    <x v="3"/>
    <x v="7"/>
    <x v="13"/>
    <x v="22"/>
    <x v="4"/>
    <x v="3"/>
    <x v="0"/>
    <x v="0"/>
    <x v="0"/>
  </r>
  <r>
    <s v="September 2014"/>
    <n v="73"/>
    <x v="3"/>
    <x v="16"/>
    <x v="0"/>
    <x v="0"/>
    <x v="1"/>
    <x v="0"/>
    <x v="0"/>
    <x v="0"/>
    <x v="0"/>
    <x v="1"/>
    <x v="5"/>
    <x v="3"/>
    <x v="7"/>
    <x v="8"/>
    <x v="5"/>
    <x v="4"/>
    <x v="3"/>
    <x v="0"/>
    <x v="0"/>
    <x v="0"/>
  </r>
  <r>
    <s v="September 2014"/>
    <n v="73"/>
    <x v="3"/>
    <x v="17"/>
    <x v="0"/>
    <x v="0"/>
    <x v="1"/>
    <x v="0"/>
    <x v="0"/>
    <x v="0"/>
    <x v="0"/>
    <x v="1"/>
    <x v="5"/>
    <x v="3"/>
    <x v="7"/>
    <x v="5"/>
    <x v="3"/>
    <x v="4"/>
    <x v="0"/>
    <x v="0"/>
    <x v="0"/>
    <x v="0"/>
  </r>
  <r>
    <s v="September 2014"/>
    <n v="73"/>
    <x v="3"/>
    <x v="18"/>
    <x v="0"/>
    <x v="0"/>
    <x v="4"/>
    <x v="0"/>
    <x v="0"/>
    <x v="0"/>
    <x v="0"/>
    <x v="1"/>
    <x v="5"/>
    <x v="3"/>
    <x v="7"/>
    <x v="9"/>
    <x v="14"/>
    <x v="4"/>
    <x v="1"/>
    <x v="0"/>
    <x v="0"/>
    <x v="0"/>
  </r>
  <r>
    <s v="September 2014"/>
    <n v="73"/>
    <x v="3"/>
    <x v="19"/>
    <x v="0"/>
    <x v="0"/>
    <x v="3"/>
    <x v="0"/>
    <x v="0"/>
    <x v="0"/>
    <x v="0"/>
    <x v="1"/>
    <x v="5"/>
    <x v="3"/>
    <x v="7"/>
    <x v="8"/>
    <x v="11"/>
    <x v="4"/>
    <x v="3"/>
    <x v="0"/>
    <x v="0"/>
    <x v="0"/>
  </r>
  <r>
    <s v="September 2014"/>
    <n v="73"/>
    <x v="3"/>
    <x v="20"/>
    <x v="0"/>
    <x v="0"/>
    <x v="2"/>
    <x v="0"/>
    <x v="0"/>
    <x v="0"/>
    <x v="0"/>
    <x v="1"/>
    <x v="5"/>
    <x v="3"/>
    <x v="7"/>
    <x v="5"/>
    <x v="9"/>
    <x v="4"/>
    <x v="4"/>
    <x v="0"/>
    <x v="0"/>
    <x v="0"/>
  </r>
  <r>
    <s v="September 2014"/>
    <n v="73"/>
    <x v="3"/>
    <x v="21"/>
    <x v="0"/>
    <x v="0"/>
    <x v="3"/>
    <x v="0"/>
    <x v="0"/>
    <x v="0"/>
    <x v="0"/>
    <x v="1"/>
    <x v="5"/>
    <x v="3"/>
    <x v="7"/>
    <x v="11"/>
    <x v="22"/>
    <x v="4"/>
    <x v="3"/>
    <x v="0"/>
    <x v="0"/>
    <x v="0"/>
  </r>
  <r>
    <s v="September 2014"/>
    <n v="73"/>
    <x v="3"/>
    <x v="22"/>
    <x v="0"/>
    <x v="0"/>
    <x v="2"/>
    <x v="0"/>
    <x v="0"/>
    <x v="0"/>
    <x v="0"/>
    <x v="1"/>
    <x v="5"/>
    <x v="3"/>
    <x v="7"/>
    <x v="23"/>
    <x v="22"/>
    <x v="4"/>
    <x v="1"/>
    <x v="0"/>
    <x v="0"/>
    <x v="0"/>
  </r>
  <r>
    <s v="September 2014"/>
    <n v="73"/>
    <x v="2"/>
    <x v="23"/>
    <x v="0"/>
    <x v="0"/>
    <x v="2"/>
    <x v="0"/>
    <x v="0"/>
    <x v="0"/>
    <x v="0"/>
    <x v="1"/>
    <x v="5"/>
    <x v="3"/>
    <x v="7"/>
    <x v="9"/>
    <x v="6"/>
    <x v="4"/>
    <x v="1"/>
    <x v="0"/>
    <x v="0"/>
    <x v="0"/>
  </r>
  <r>
    <s v="September 2014"/>
    <n v="73"/>
    <x v="2"/>
    <x v="24"/>
    <x v="0"/>
    <x v="0"/>
    <x v="2"/>
    <x v="0"/>
    <x v="0"/>
    <x v="0"/>
    <x v="0"/>
    <x v="1"/>
    <x v="5"/>
    <x v="3"/>
    <x v="7"/>
    <x v="7"/>
    <x v="22"/>
    <x v="4"/>
    <x v="1"/>
    <x v="0"/>
    <x v="0"/>
    <x v="0"/>
  </r>
  <r>
    <s v="September 2014"/>
    <n v="73"/>
    <x v="3"/>
    <x v="25"/>
    <x v="0"/>
    <x v="0"/>
    <x v="0"/>
    <x v="0"/>
    <x v="0"/>
    <x v="0"/>
    <x v="0"/>
    <x v="1"/>
    <x v="5"/>
    <x v="3"/>
    <x v="7"/>
    <x v="9"/>
    <x v="14"/>
    <x v="4"/>
    <x v="0"/>
    <x v="0"/>
    <x v="0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</r>
  <r>
    <s v="December 2014"/>
    <n v="74"/>
    <x v="0"/>
    <x v="0"/>
    <x v="0"/>
    <x v="0"/>
    <x v="1"/>
    <x v="0"/>
    <x v="0"/>
    <x v="0"/>
    <x v="0"/>
    <x v="1"/>
    <x v="5"/>
    <x v="3"/>
    <x v="7"/>
    <x v="13"/>
    <x v="22"/>
    <x v="4"/>
    <x v="0"/>
    <x v="0"/>
    <x v="0"/>
    <x v="0"/>
  </r>
  <r>
    <s v="December 2014"/>
    <n v="74"/>
    <x v="0"/>
    <x v="1"/>
    <x v="0"/>
    <x v="0"/>
    <x v="1"/>
    <x v="0"/>
    <x v="0"/>
    <x v="0"/>
    <x v="1"/>
    <x v="1"/>
    <x v="5"/>
    <x v="3"/>
    <x v="7"/>
    <x v="8"/>
    <x v="11"/>
    <x v="4"/>
    <x v="3"/>
    <x v="0"/>
    <x v="0"/>
    <x v="0"/>
  </r>
  <r>
    <s v="December 2014"/>
    <n v="74"/>
    <x v="0"/>
    <x v="2"/>
    <x v="0"/>
    <x v="0"/>
    <x v="4"/>
    <x v="0"/>
    <x v="0"/>
    <x v="0"/>
    <x v="1"/>
    <x v="1"/>
    <x v="5"/>
    <x v="3"/>
    <x v="7"/>
    <x v="23"/>
    <x v="22"/>
    <x v="4"/>
    <x v="1"/>
    <x v="0"/>
    <x v="0"/>
    <x v="0"/>
  </r>
  <r>
    <s v="December 2014"/>
    <n v="74"/>
    <x v="0"/>
    <x v="3"/>
    <x v="0"/>
    <x v="0"/>
    <x v="1"/>
    <x v="0"/>
    <x v="0"/>
    <x v="0"/>
    <x v="1"/>
    <x v="1"/>
    <x v="5"/>
    <x v="3"/>
    <x v="7"/>
    <x v="8"/>
    <x v="11"/>
    <x v="4"/>
    <x v="3"/>
    <x v="0"/>
    <x v="0"/>
    <x v="0"/>
  </r>
  <r>
    <s v="December 2014"/>
    <n v="74"/>
    <x v="0"/>
    <x v="4"/>
    <x v="0"/>
    <x v="0"/>
    <x v="1"/>
    <x v="0"/>
    <x v="0"/>
    <x v="0"/>
    <x v="1"/>
    <x v="1"/>
    <x v="5"/>
    <x v="3"/>
    <x v="7"/>
    <x v="7"/>
    <x v="22"/>
    <x v="4"/>
    <x v="0"/>
    <x v="0"/>
    <x v="0"/>
    <x v="0"/>
  </r>
  <r>
    <s v="December 2014"/>
    <n v="74"/>
    <x v="0"/>
    <x v="5"/>
    <x v="0"/>
    <x v="0"/>
    <x v="0"/>
    <x v="0"/>
    <x v="0"/>
    <x v="0"/>
    <x v="1"/>
    <x v="1"/>
    <x v="5"/>
    <x v="3"/>
    <x v="7"/>
    <x v="8"/>
    <x v="5"/>
    <x v="4"/>
    <x v="0"/>
    <x v="0"/>
    <x v="0"/>
    <x v="0"/>
  </r>
  <r>
    <s v="December 2014"/>
    <n v="74"/>
    <x v="0"/>
    <x v="6"/>
    <x v="0"/>
    <x v="0"/>
    <x v="2"/>
    <x v="0"/>
    <x v="0"/>
    <x v="0"/>
    <x v="1"/>
    <x v="1"/>
    <x v="5"/>
    <x v="3"/>
    <x v="7"/>
    <x v="21"/>
    <x v="22"/>
    <x v="4"/>
    <x v="1"/>
    <x v="0"/>
    <x v="0"/>
    <x v="0"/>
  </r>
  <r>
    <s v="December 2014"/>
    <n v="74"/>
    <x v="0"/>
    <x v="7"/>
    <x v="0"/>
    <x v="0"/>
    <x v="0"/>
    <x v="0"/>
    <x v="0"/>
    <x v="0"/>
    <x v="1"/>
    <x v="1"/>
    <x v="5"/>
    <x v="3"/>
    <x v="7"/>
    <x v="9"/>
    <x v="14"/>
    <x v="4"/>
    <x v="0"/>
    <x v="0"/>
    <x v="0"/>
    <x v="0"/>
  </r>
  <r>
    <s v="December 2014"/>
    <n v="74"/>
    <x v="0"/>
    <x v="8"/>
    <x v="0"/>
    <x v="0"/>
    <x v="2"/>
    <x v="0"/>
    <x v="0"/>
    <x v="0"/>
    <x v="1"/>
    <x v="1"/>
    <x v="5"/>
    <x v="3"/>
    <x v="7"/>
    <x v="11"/>
    <x v="22"/>
    <x v="4"/>
    <x v="0"/>
    <x v="0"/>
    <x v="0"/>
    <x v="0"/>
  </r>
  <r>
    <s v="December 2014"/>
    <n v="74"/>
    <x v="0"/>
    <x v="9"/>
    <x v="0"/>
    <x v="0"/>
    <x v="2"/>
    <x v="0"/>
    <x v="0"/>
    <x v="0"/>
    <x v="1"/>
    <x v="1"/>
    <x v="5"/>
    <x v="3"/>
    <x v="7"/>
    <x v="23"/>
    <x v="22"/>
    <x v="4"/>
    <x v="1"/>
    <x v="0"/>
    <x v="0"/>
    <x v="0"/>
  </r>
  <r>
    <s v="December 2014"/>
    <n v="74"/>
    <x v="0"/>
    <x v="10"/>
    <x v="0"/>
    <x v="0"/>
    <x v="3"/>
    <x v="0"/>
    <x v="0"/>
    <x v="0"/>
    <x v="1"/>
    <x v="1"/>
    <x v="5"/>
    <x v="3"/>
    <x v="7"/>
    <x v="13"/>
    <x v="22"/>
    <x v="4"/>
    <x v="0"/>
    <x v="0"/>
    <x v="0"/>
    <x v="0"/>
  </r>
  <r>
    <s v="December 2014"/>
    <n v="74"/>
    <x v="0"/>
    <x v="11"/>
    <x v="0"/>
    <x v="0"/>
    <x v="2"/>
    <x v="0"/>
    <x v="0"/>
    <x v="0"/>
    <x v="1"/>
    <x v="1"/>
    <x v="5"/>
    <x v="3"/>
    <x v="7"/>
    <x v="9"/>
    <x v="6"/>
    <x v="4"/>
    <x v="1"/>
    <x v="0"/>
    <x v="0"/>
    <x v="0"/>
  </r>
  <r>
    <s v="December 2014"/>
    <n v="74"/>
    <x v="0"/>
    <x v="12"/>
    <x v="0"/>
    <x v="0"/>
    <x v="0"/>
    <x v="0"/>
    <x v="0"/>
    <x v="0"/>
    <x v="1"/>
    <x v="1"/>
    <x v="5"/>
    <x v="3"/>
    <x v="7"/>
    <x v="4"/>
    <x v="2"/>
    <x v="4"/>
    <x v="0"/>
    <x v="0"/>
    <x v="0"/>
    <x v="0"/>
  </r>
  <r>
    <s v="December 2014"/>
    <n v="74"/>
    <x v="0"/>
    <x v="13"/>
    <x v="0"/>
    <x v="0"/>
    <x v="3"/>
    <x v="0"/>
    <x v="0"/>
    <x v="0"/>
    <x v="1"/>
    <x v="1"/>
    <x v="5"/>
    <x v="3"/>
    <x v="7"/>
    <x v="4"/>
    <x v="8"/>
    <x v="4"/>
    <x v="3"/>
    <x v="0"/>
    <x v="0"/>
    <x v="0"/>
  </r>
  <r>
    <s v="December 2014"/>
    <n v="74"/>
    <x v="0"/>
    <x v="14"/>
    <x v="0"/>
    <x v="0"/>
    <x v="2"/>
    <x v="0"/>
    <x v="0"/>
    <x v="0"/>
    <x v="1"/>
    <x v="1"/>
    <x v="5"/>
    <x v="3"/>
    <x v="7"/>
    <x v="11"/>
    <x v="22"/>
    <x v="4"/>
    <x v="0"/>
    <x v="0"/>
    <x v="0"/>
    <x v="0"/>
  </r>
  <r>
    <s v="December 2014"/>
    <n v="74"/>
    <x v="0"/>
    <x v="15"/>
    <x v="0"/>
    <x v="0"/>
    <x v="3"/>
    <x v="0"/>
    <x v="0"/>
    <x v="0"/>
    <x v="1"/>
    <x v="1"/>
    <x v="5"/>
    <x v="3"/>
    <x v="7"/>
    <x v="7"/>
    <x v="22"/>
    <x v="4"/>
    <x v="0"/>
    <x v="0"/>
    <x v="0"/>
    <x v="0"/>
  </r>
  <r>
    <s v="December 2014"/>
    <n v="74"/>
    <x v="0"/>
    <x v="16"/>
    <x v="0"/>
    <x v="0"/>
    <x v="0"/>
    <x v="0"/>
    <x v="0"/>
    <x v="0"/>
    <x v="1"/>
    <x v="1"/>
    <x v="5"/>
    <x v="3"/>
    <x v="7"/>
    <x v="8"/>
    <x v="11"/>
    <x v="4"/>
    <x v="3"/>
    <x v="0"/>
    <x v="0"/>
    <x v="0"/>
  </r>
  <r>
    <s v="December 2014"/>
    <n v="74"/>
    <x v="0"/>
    <x v="17"/>
    <x v="0"/>
    <x v="0"/>
    <x v="0"/>
    <x v="0"/>
    <x v="0"/>
    <x v="0"/>
    <x v="1"/>
    <x v="1"/>
    <x v="5"/>
    <x v="3"/>
    <x v="7"/>
    <x v="7"/>
    <x v="22"/>
    <x v="4"/>
    <x v="3"/>
    <x v="0"/>
    <x v="0"/>
    <x v="0"/>
  </r>
  <r>
    <s v="December 2014"/>
    <n v="74"/>
    <x v="0"/>
    <x v="18"/>
    <x v="0"/>
    <x v="0"/>
    <x v="0"/>
    <x v="0"/>
    <x v="0"/>
    <x v="0"/>
    <x v="1"/>
    <x v="1"/>
    <x v="5"/>
    <x v="3"/>
    <x v="7"/>
    <x v="5"/>
    <x v="9"/>
    <x v="4"/>
    <x v="1"/>
    <x v="0"/>
    <x v="0"/>
    <x v="0"/>
  </r>
  <r>
    <s v="December 2014"/>
    <n v="74"/>
    <x v="0"/>
    <x v="19"/>
    <x v="0"/>
    <x v="0"/>
    <x v="2"/>
    <x v="0"/>
    <x v="0"/>
    <x v="0"/>
    <x v="1"/>
    <x v="1"/>
    <x v="5"/>
    <x v="3"/>
    <x v="7"/>
    <x v="9"/>
    <x v="6"/>
    <x v="4"/>
    <x v="1"/>
    <x v="0"/>
    <x v="0"/>
    <x v="0"/>
  </r>
  <r>
    <s v="December 2014"/>
    <n v="74"/>
    <x v="0"/>
    <x v="20"/>
    <x v="0"/>
    <x v="0"/>
    <x v="4"/>
    <x v="0"/>
    <x v="0"/>
    <x v="0"/>
    <x v="1"/>
    <x v="1"/>
    <x v="5"/>
    <x v="3"/>
    <x v="7"/>
    <x v="20"/>
    <x v="22"/>
    <x v="4"/>
    <x v="3"/>
    <x v="0"/>
    <x v="0"/>
    <x v="0"/>
  </r>
  <r>
    <s v="December 2014"/>
    <n v="74"/>
    <x v="0"/>
    <x v="21"/>
    <x v="0"/>
    <x v="0"/>
    <x v="2"/>
    <x v="0"/>
    <x v="0"/>
    <x v="0"/>
    <x v="1"/>
    <x v="1"/>
    <x v="5"/>
    <x v="3"/>
    <x v="7"/>
    <x v="13"/>
    <x v="22"/>
    <x v="4"/>
    <x v="0"/>
    <x v="0"/>
    <x v="0"/>
    <x v="0"/>
  </r>
  <r>
    <s v="December 2014"/>
    <n v="74"/>
    <x v="0"/>
    <x v="22"/>
    <x v="0"/>
    <x v="0"/>
    <x v="3"/>
    <x v="0"/>
    <x v="0"/>
    <x v="0"/>
    <x v="1"/>
    <x v="1"/>
    <x v="5"/>
    <x v="3"/>
    <x v="7"/>
    <x v="8"/>
    <x v="5"/>
    <x v="4"/>
    <x v="0"/>
    <x v="0"/>
    <x v="0"/>
    <x v="0"/>
  </r>
  <r>
    <s v="December 2014"/>
    <n v="74"/>
    <x v="0"/>
    <x v="23"/>
    <x v="0"/>
    <x v="0"/>
    <x v="4"/>
    <x v="0"/>
    <x v="0"/>
    <x v="0"/>
    <x v="1"/>
    <x v="1"/>
    <x v="5"/>
    <x v="3"/>
    <x v="7"/>
    <x v="13"/>
    <x v="22"/>
    <x v="4"/>
    <x v="1"/>
    <x v="0"/>
    <x v="0"/>
    <x v="0"/>
  </r>
  <r>
    <s v="December 2014"/>
    <n v="74"/>
    <x v="0"/>
    <x v="24"/>
    <x v="0"/>
    <x v="0"/>
    <x v="3"/>
    <x v="0"/>
    <x v="0"/>
    <x v="0"/>
    <x v="1"/>
    <x v="1"/>
    <x v="5"/>
    <x v="3"/>
    <x v="7"/>
    <x v="5"/>
    <x v="3"/>
    <x v="4"/>
    <x v="1"/>
    <x v="0"/>
    <x v="0"/>
    <x v="0"/>
  </r>
  <r>
    <s v="December 2014"/>
    <n v="74"/>
    <x v="1"/>
    <x v="0"/>
    <x v="0"/>
    <x v="0"/>
    <x v="1"/>
    <x v="0"/>
    <x v="0"/>
    <x v="0"/>
    <x v="1"/>
    <x v="0"/>
    <x v="5"/>
    <x v="0"/>
    <x v="0"/>
    <x v="1"/>
    <x v="1"/>
    <x v="2"/>
    <x v="0"/>
    <x v="0"/>
    <x v="5"/>
    <x v="0"/>
  </r>
  <r>
    <s v="December 2014"/>
    <n v="74"/>
    <x v="1"/>
    <x v="1"/>
    <x v="0"/>
    <x v="0"/>
    <x v="3"/>
    <x v="0"/>
    <x v="0"/>
    <x v="0"/>
    <x v="1"/>
    <x v="0"/>
    <x v="5"/>
    <x v="0"/>
    <x v="0"/>
    <x v="0"/>
    <x v="0"/>
    <x v="0"/>
    <x v="0"/>
    <x v="0"/>
    <x v="5"/>
    <x v="0"/>
  </r>
  <r>
    <s v="December 2014"/>
    <n v="74"/>
    <x v="1"/>
    <x v="2"/>
    <x v="0"/>
    <x v="0"/>
    <x v="2"/>
    <x v="0"/>
    <x v="0"/>
    <x v="0"/>
    <x v="1"/>
    <x v="0"/>
    <x v="5"/>
    <x v="0"/>
    <x v="0"/>
    <x v="0"/>
    <x v="1"/>
    <x v="11"/>
    <x v="0"/>
    <x v="0"/>
    <x v="5"/>
    <x v="0"/>
  </r>
  <r>
    <s v="December 2014"/>
    <n v="74"/>
    <x v="1"/>
    <x v="3"/>
    <x v="0"/>
    <x v="0"/>
    <x v="0"/>
    <x v="0"/>
    <x v="0"/>
    <x v="0"/>
    <x v="1"/>
    <x v="0"/>
    <x v="5"/>
    <x v="0"/>
    <x v="0"/>
    <x v="0"/>
    <x v="1"/>
    <x v="0"/>
    <x v="0"/>
    <x v="0"/>
    <x v="5"/>
    <x v="0"/>
  </r>
  <r>
    <s v="December 2014"/>
    <n v="74"/>
    <x v="1"/>
    <x v="4"/>
    <x v="0"/>
    <x v="0"/>
    <x v="2"/>
    <x v="0"/>
    <x v="0"/>
    <x v="0"/>
    <x v="1"/>
    <x v="0"/>
    <x v="5"/>
    <x v="0"/>
    <x v="0"/>
    <x v="0"/>
    <x v="0"/>
    <x v="9"/>
    <x v="0"/>
    <x v="0"/>
    <x v="5"/>
    <x v="0"/>
  </r>
  <r>
    <s v="December 2014"/>
    <n v="74"/>
    <x v="1"/>
    <x v="5"/>
    <x v="0"/>
    <x v="0"/>
    <x v="2"/>
    <x v="0"/>
    <x v="0"/>
    <x v="0"/>
    <x v="1"/>
    <x v="0"/>
    <x v="5"/>
    <x v="0"/>
    <x v="9"/>
    <x v="1"/>
    <x v="1"/>
    <x v="2"/>
    <x v="0"/>
    <x v="0"/>
    <x v="0"/>
    <x v="0"/>
  </r>
  <r>
    <s v="December 2014"/>
    <n v="74"/>
    <x v="1"/>
    <x v="6"/>
    <x v="0"/>
    <x v="0"/>
    <x v="4"/>
    <x v="0"/>
    <x v="0"/>
    <x v="0"/>
    <x v="1"/>
    <x v="0"/>
    <x v="5"/>
    <x v="0"/>
    <x v="9"/>
    <x v="0"/>
    <x v="1"/>
    <x v="0"/>
    <x v="0"/>
    <x v="0"/>
    <x v="0"/>
    <x v="0"/>
  </r>
  <r>
    <s v="December 2014"/>
    <n v="74"/>
    <x v="1"/>
    <x v="7"/>
    <x v="0"/>
    <x v="0"/>
    <x v="2"/>
    <x v="0"/>
    <x v="0"/>
    <x v="0"/>
    <x v="1"/>
    <x v="0"/>
    <x v="5"/>
    <x v="0"/>
    <x v="9"/>
    <x v="0"/>
    <x v="0"/>
    <x v="2"/>
    <x v="0"/>
    <x v="0"/>
    <x v="0"/>
    <x v="0"/>
  </r>
  <r>
    <s v="December 2014"/>
    <n v="74"/>
    <x v="1"/>
    <x v="8"/>
    <x v="0"/>
    <x v="0"/>
    <x v="0"/>
    <x v="0"/>
    <x v="0"/>
    <x v="0"/>
    <x v="1"/>
    <x v="0"/>
    <x v="5"/>
    <x v="0"/>
    <x v="9"/>
    <x v="0"/>
    <x v="1"/>
    <x v="3"/>
    <x v="0"/>
    <x v="0"/>
    <x v="0"/>
    <x v="0"/>
  </r>
  <r>
    <s v="December 2014"/>
    <n v="74"/>
    <x v="1"/>
    <x v="9"/>
    <x v="0"/>
    <x v="0"/>
    <x v="0"/>
    <x v="0"/>
    <x v="0"/>
    <x v="0"/>
    <x v="1"/>
    <x v="0"/>
    <x v="5"/>
    <x v="0"/>
    <x v="9"/>
    <x v="0"/>
    <x v="0"/>
    <x v="2"/>
    <x v="0"/>
    <x v="0"/>
    <x v="0"/>
    <x v="0"/>
  </r>
  <r>
    <s v="December 2014"/>
    <n v="74"/>
    <x v="1"/>
    <x v="10"/>
    <x v="0"/>
    <x v="0"/>
    <x v="0"/>
    <x v="0"/>
    <x v="0"/>
    <x v="0"/>
    <x v="1"/>
    <x v="0"/>
    <x v="5"/>
    <x v="2"/>
    <x v="1"/>
    <x v="1"/>
    <x v="1"/>
    <x v="2"/>
    <x v="0"/>
    <x v="0"/>
    <x v="0"/>
    <x v="0"/>
  </r>
  <r>
    <s v="December 2014"/>
    <n v="74"/>
    <x v="1"/>
    <x v="11"/>
    <x v="0"/>
    <x v="0"/>
    <x v="1"/>
    <x v="0"/>
    <x v="0"/>
    <x v="0"/>
    <x v="1"/>
    <x v="0"/>
    <x v="5"/>
    <x v="2"/>
    <x v="1"/>
    <x v="0"/>
    <x v="1"/>
    <x v="0"/>
    <x v="0"/>
    <x v="0"/>
    <x v="0"/>
    <x v="0"/>
  </r>
  <r>
    <s v="December 2014"/>
    <n v="74"/>
    <x v="1"/>
    <x v="12"/>
    <x v="0"/>
    <x v="0"/>
    <x v="2"/>
    <x v="0"/>
    <x v="0"/>
    <x v="0"/>
    <x v="1"/>
    <x v="0"/>
    <x v="5"/>
    <x v="2"/>
    <x v="1"/>
    <x v="0"/>
    <x v="0"/>
    <x v="0"/>
    <x v="0"/>
    <x v="0"/>
    <x v="0"/>
    <x v="0"/>
  </r>
  <r>
    <s v="December 2014"/>
    <n v="74"/>
    <x v="1"/>
    <x v="13"/>
    <x v="0"/>
    <x v="0"/>
    <x v="3"/>
    <x v="0"/>
    <x v="0"/>
    <x v="0"/>
    <x v="1"/>
    <x v="0"/>
    <x v="5"/>
    <x v="2"/>
    <x v="1"/>
    <x v="0"/>
    <x v="0"/>
    <x v="3"/>
    <x v="0"/>
    <x v="0"/>
    <x v="0"/>
    <x v="0"/>
  </r>
  <r>
    <s v="December 2014"/>
    <n v="74"/>
    <x v="1"/>
    <x v="14"/>
    <x v="0"/>
    <x v="0"/>
    <x v="4"/>
    <x v="0"/>
    <x v="0"/>
    <x v="0"/>
    <x v="1"/>
    <x v="0"/>
    <x v="5"/>
    <x v="2"/>
    <x v="1"/>
    <x v="0"/>
    <x v="0"/>
    <x v="2"/>
    <x v="0"/>
    <x v="0"/>
    <x v="0"/>
    <x v="0"/>
  </r>
  <r>
    <s v="December 2014"/>
    <n v="74"/>
    <x v="1"/>
    <x v="15"/>
    <x v="0"/>
    <x v="0"/>
    <x v="0"/>
    <x v="0"/>
    <x v="0"/>
    <x v="0"/>
    <x v="1"/>
    <x v="0"/>
    <x v="5"/>
    <x v="2"/>
    <x v="1"/>
    <x v="0"/>
    <x v="0"/>
    <x v="1"/>
    <x v="0"/>
    <x v="0"/>
    <x v="0"/>
    <x v="0"/>
  </r>
  <r>
    <s v="December 2014"/>
    <n v="74"/>
    <x v="1"/>
    <x v="16"/>
    <x v="0"/>
    <x v="0"/>
    <x v="2"/>
    <x v="0"/>
    <x v="0"/>
    <x v="0"/>
    <x v="1"/>
    <x v="0"/>
    <x v="5"/>
    <x v="1"/>
    <x v="11"/>
    <x v="1"/>
    <x v="1"/>
    <x v="2"/>
    <x v="0"/>
    <x v="4"/>
    <x v="3"/>
    <x v="0"/>
  </r>
  <r>
    <s v="December 2014"/>
    <n v="74"/>
    <x v="1"/>
    <x v="17"/>
    <x v="0"/>
    <x v="0"/>
    <x v="3"/>
    <x v="0"/>
    <x v="0"/>
    <x v="0"/>
    <x v="1"/>
    <x v="0"/>
    <x v="5"/>
    <x v="1"/>
    <x v="11"/>
    <x v="0"/>
    <x v="0"/>
    <x v="0"/>
    <x v="0"/>
    <x v="4"/>
    <x v="3"/>
    <x v="0"/>
  </r>
  <r>
    <s v="December 2014"/>
    <n v="74"/>
    <x v="1"/>
    <x v="18"/>
    <x v="0"/>
    <x v="0"/>
    <x v="4"/>
    <x v="0"/>
    <x v="0"/>
    <x v="0"/>
    <x v="1"/>
    <x v="0"/>
    <x v="5"/>
    <x v="1"/>
    <x v="11"/>
    <x v="0"/>
    <x v="1"/>
    <x v="0"/>
    <x v="0"/>
    <x v="4"/>
    <x v="3"/>
    <x v="0"/>
  </r>
  <r>
    <s v="December 2014"/>
    <n v="74"/>
    <x v="1"/>
    <x v="19"/>
    <x v="0"/>
    <x v="0"/>
    <x v="4"/>
    <x v="0"/>
    <x v="0"/>
    <x v="0"/>
    <x v="1"/>
    <x v="0"/>
    <x v="5"/>
    <x v="1"/>
    <x v="11"/>
    <x v="0"/>
    <x v="1"/>
    <x v="0"/>
    <x v="0"/>
    <x v="4"/>
    <x v="3"/>
    <x v="0"/>
  </r>
  <r>
    <s v="December 2014"/>
    <n v="74"/>
    <x v="1"/>
    <x v="20"/>
    <x v="0"/>
    <x v="0"/>
    <x v="0"/>
    <x v="0"/>
    <x v="0"/>
    <x v="0"/>
    <x v="1"/>
    <x v="0"/>
    <x v="5"/>
    <x v="1"/>
    <x v="11"/>
    <x v="0"/>
    <x v="0"/>
    <x v="0"/>
    <x v="0"/>
    <x v="4"/>
    <x v="3"/>
    <x v="0"/>
  </r>
  <r>
    <s v="December 2014"/>
    <n v="74"/>
    <x v="1"/>
    <x v="21"/>
    <x v="0"/>
    <x v="0"/>
    <x v="4"/>
    <x v="0"/>
    <x v="0"/>
    <x v="0"/>
    <x v="1"/>
    <x v="0"/>
    <x v="5"/>
    <x v="1"/>
    <x v="11"/>
    <x v="0"/>
    <x v="1"/>
    <x v="3"/>
    <x v="0"/>
    <x v="4"/>
    <x v="3"/>
    <x v="0"/>
  </r>
  <r>
    <s v="December 2014"/>
    <n v="74"/>
    <x v="1"/>
    <x v="22"/>
    <x v="0"/>
    <x v="0"/>
    <x v="1"/>
    <x v="0"/>
    <x v="0"/>
    <x v="0"/>
    <x v="1"/>
    <x v="0"/>
    <x v="5"/>
    <x v="1"/>
    <x v="11"/>
    <x v="18"/>
    <x v="1"/>
    <x v="0"/>
    <x v="0"/>
    <x v="4"/>
    <x v="3"/>
    <x v="0"/>
  </r>
  <r>
    <s v="December 2014"/>
    <n v="74"/>
    <x v="2"/>
    <x v="0"/>
    <x v="0"/>
    <x v="0"/>
    <x v="3"/>
    <x v="0"/>
    <x v="0"/>
    <x v="0"/>
    <x v="1"/>
    <x v="2"/>
    <x v="5"/>
    <x v="3"/>
    <x v="3"/>
    <x v="12"/>
    <x v="15"/>
    <x v="6"/>
    <x v="0"/>
    <x v="0"/>
    <x v="0"/>
    <x v="0"/>
  </r>
  <r>
    <s v="December 2014"/>
    <n v="74"/>
    <x v="2"/>
    <x v="1"/>
    <x v="0"/>
    <x v="0"/>
    <x v="2"/>
    <x v="0"/>
    <x v="0"/>
    <x v="0"/>
    <x v="1"/>
    <x v="2"/>
    <x v="5"/>
    <x v="3"/>
    <x v="3"/>
    <x v="13"/>
    <x v="18"/>
    <x v="6"/>
    <x v="0"/>
    <x v="0"/>
    <x v="0"/>
    <x v="0"/>
  </r>
  <r>
    <s v="December 2014"/>
    <n v="74"/>
    <x v="2"/>
    <x v="2"/>
    <x v="0"/>
    <x v="0"/>
    <x v="0"/>
    <x v="0"/>
    <x v="0"/>
    <x v="0"/>
    <x v="1"/>
    <x v="2"/>
    <x v="5"/>
    <x v="3"/>
    <x v="3"/>
    <x v="13"/>
    <x v="21"/>
    <x v="6"/>
    <x v="0"/>
    <x v="0"/>
    <x v="0"/>
    <x v="0"/>
  </r>
  <r>
    <s v="December 2014"/>
    <n v="74"/>
    <x v="2"/>
    <x v="3"/>
    <x v="0"/>
    <x v="0"/>
    <x v="0"/>
    <x v="0"/>
    <x v="0"/>
    <x v="0"/>
    <x v="1"/>
    <x v="2"/>
    <x v="5"/>
    <x v="3"/>
    <x v="3"/>
    <x v="13"/>
    <x v="21"/>
    <x v="6"/>
    <x v="0"/>
    <x v="0"/>
    <x v="0"/>
    <x v="0"/>
  </r>
  <r>
    <s v="December 2014"/>
    <n v="74"/>
    <x v="2"/>
    <x v="4"/>
    <x v="0"/>
    <x v="0"/>
    <x v="4"/>
    <x v="0"/>
    <x v="0"/>
    <x v="0"/>
    <x v="1"/>
    <x v="2"/>
    <x v="5"/>
    <x v="3"/>
    <x v="3"/>
    <x v="13"/>
    <x v="24"/>
    <x v="6"/>
    <x v="0"/>
    <x v="0"/>
    <x v="0"/>
    <x v="0"/>
  </r>
  <r>
    <s v="December 2014"/>
    <n v="74"/>
    <x v="2"/>
    <x v="5"/>
    <x v="0"/>
    <x v="0"/>
    <x v="4"/>
    <x v="0"/>
    <x v="0"/>
    <x v="0"/>
    <x v="1"/>
    <x v="2"/>
    <x v="5"/>
    <x v="3"/>
    <x v="3"/>
    <x v="13"/>
    <x v="16"/>
    <x v="6"/>
    <x v="0"/>
    <x v="0"/>
    <x v="0"/>
    <x v="0"/>
  </r>
  <r>
    <s v="December 2014"/>
    <n v="74"/>
    <x v="2"/>
    <x v="6"/>
    <x v="0"/>
    <x v="0"/>
    <x v="4"/>
    <x v="0"/>
    <x v="0"/>
    <x v="0"/>
    <x v="1"/>
    <x v="2"/>
    <x v="5"/>
    <x v="3"/>
    <x v="3"/>
    <x v="13"/>
    <x v="21"/>
    <x v="6"/>
    <x v="0"/>
    <x v="0"/>
    <x v="0"/>
    <x v="0"/>
  </r>
  <r>
    <s v="December 2014"/>
    <n v="74"/>
    <x v="2"/>
    <x v="7"/>
    <x v="0"/>
    <x v="0"/>
    <x v="3"/>
    <x v="0"/>
    <x v="0"/>
    <x v="0"/>
    <x v="1"/>
    <x v="2"/>
    <x v="5"/>
    <x v="3"/>
    <x v="3"/>
    <x v="12"/>
    <x v="20"/>
    <x v="6"/>
    <x v="0"/>
    <x v="0"/>
    <x v="0"/>
    <x v="0"/>
  </r>
  <r>
    <s v="December 2014"/>
    <n v="74"/>
    <x v="2"/>
    <x v="8"/>
    <x v="0"/>
    <x v="0"/>
    <x v="1"/>
    <x v="0"/>
    <x v="0"/>
    <x v="0"/>
    <x v="1"/>
    <x v="2"/>
    <x v="5"/>
    <x v="3"/>
    <x v="5"/>
    <x v="12"/>
    <x v="15"/>
    <x v="6"/>
    <x v="0"/>
    <x v="0"/>
    <x v="0"/>
    <x v="0"/>
  </r>
  <r>
    <s v="December 2014"/>
    <n v="74"/>
    <x v="2"/>
    <x v="9"/>
    <x v="0"/>
    <x v="0"/>
    <x v="4"/>
    <x v="0"/>
    <x v="0"/>
    <x v="0"/>
    <x v="1"/>
    <x v="2"/>
    <x v="5"/>
    <x v="3"/>
    <x v="5"/>
    <x v="13"/>
    <x v="17"/>
    <x v="6"/>
    <x v="0"/>
    <x v="0"/>
    <x v="0"/>
    <x v="0"/>
  </r>
  <r>
    <s v="December 2014"/>
    <n v="74"/>
    <x v="2"/>
    <x v="10"/>
    <x v="0"/>
    <x v="0"/>
    <x v="3"/>
    <x v="0"/>
    <x v="0"/>
    <x v="0"/>
    <x v="1"/>
    <x v="2"/>
    <x v="5"/>
    <x v="3"/>
    <x v="5"/>
    <x v="14"/>
    <x v="17"/>
    <x v="6"/>
    <x v="0"/>
    <x v="0"/>
    <x v="0"/>
    <x v="0"/>
  </r>
  <r>
    <s v="December 2014"/>
    <n v="74"/>
    <x v="2"/>
    <x v="11"/>
    <x v="0"/>
    <x v="0"/>
    <x v="0"/>
    <x v="0"/>
    <x v="0"/>
    <x v="0"/>
    <x v="1"/>
    <x v="2"/>
    <x v="5"/>
    <x v="3"/>
    <x v="5"/>
    <x v="13"/>
    <x v="20"/>
    <x v="6"/>
    <x v="0"/>
    <x v="0"/>
    <x v="0"/>
    <x v="0"/>
  </r>
  <r>
    <s v="December 2014"/>
    <n v="74"/>
    <x v="2"/>
    <x v="12"/>
    <x v="0"/>
    <x v="0"/>
    <x v="3"/>
    <x v="0"/>
    <x v="0"/>
    <x v="0"/>
    <x v="1"/>
    <x v="2"/>
    <x v="5"/>
    <x v="3"/>
    <x v="5"/>
    <x v="12"/>
    <x v="18"/>
    <x v="6"/>
    <x v="0"/>
    <x v="0"/>
    <x v="0"/>
    <x v="0"/>
  </r>
  <r>
    <s v="December 2014"/>
    <n v="74"/>
    <x v="2"/>
    <x v="13"/>
    <x v="0"/>
    <x v="0"/>
    <x v="2"/>
    <x v="0"/>
    <x v="0"/>
    <x v="0"/>
    <x v="1"/>
    <x v="2"/>
    <x v="5"/>
    <x v="3"/>
    <x v="5"/>
    <x v="14"/>
    <x v="17"/>
    <x v="6"/>
    <x v="0"/>
    <x v="0"/>
    <x v="0"/>
    <x v="0"/>
  </r>
  <r>
    <s v="December 2014"/>
    <n v="74"/>
    <x v="2"/>
    <x v="14"/>
    <x v="0"/>
    <x v="0"/>
    <x v="0"/>
    <x v="0"/>
    <x v="0"/>
    <x v="0"/>
    <x v="1"/>
    <x v="2"/>
    <x v="5"/>
    <x v="3"/>
    <x v="5"/>
    <x v="13"/>
    <x v="21"/>
    <x v="6"/>
    <x v="0"/>
    <x v="0"/>
    <x v="0"/>
    <x v="0"/>
  </r>
  <r>
    <s v="December 2014"/>
    <n v="74"/>
    <x v="2"/>
    <x v="15"/>
    <x v="0"/>
    <x v="0"/>
    <x v="3"/>
    <x v="0"/>
    <x v="0"/>
    <x v="0"/>
    <x v="1"/>
    <x v="2"/>
    <x v="5"/>
    <x v="3"/>
    <x v="5"/>
    <x v="13"/>
    <x v="23"/>
    <x v="6"/>
    <x v="0"/>
    <x v="0"/>
    <x v="0"/>
    <x v="0"/>
  </r>
  <r>
    <s v="December 2014"/>
    <n v="74"/>
    <x v="2"/>
    <x v="16"/>
    <x v="0"/>
    <x v="0"/>
    <x v="4"/>
    <x v="0"/>
    <x v="0"/>
    <x v="0"/>
    <x v="1"/>
    <x v="2"/>
    <x v="5"/>
    <x v="3"/>
    <x v="4"/>
    <x v="12"/>
    <x v="15"/>
    <x v="7"/>
    <x v="0"/>
    <x v="0"/>
    <x v="0"/>
    <x v="0"/>
  </r>
  <r>
    <s v="December 2014"/>
    <n v="74"/>
    <x v="2"/>
    <x v="17"/>
    <x v="0"/>
    <x v="0"/>
    <x v="0"/>
    <x v="0"/>
    <x v="0"/>
    <x v="0"/>
    <x v="1"/>
    <x v="2"/>
    <x v="5"/>
    <x v="3"/>
    <x v="4"/>
    <x v="14"/>
    <x v="17"/>
    <x v="7"/>
    <x v="0"/>
    <x v="0"/>
    <x v="0"/>
    <x v="0"/>
  </r>
  <r>
    <s v="December 2014"/>
    <n v="74"/>
    <x v="2"/>
    <x v="18"/>
    <x v="0"/>
    <x v="0"/>
    <x v="4"/>
    <x v="0"/>
    <x v="0"/>
    <x v="0"/>
    <x v="1"/>
    <x v="2"/>
    <x v="5"/>
    <x v="3"/>
    <x v="4"/>
    <x v="13"/>
    <x v="20"/>
    <x v="7"/>
    <x v="0"/>
    <x v="0"/>
    <x v="0"/>
    <x v="0"/>
  </r>
  <r>
    <s v="December 2014"/>
    <n v="74"/>
    <x v="2"/>
    <x v="19"/>
    <x v="0"/>
    <x v="0"/>
    <x v="1"/>
    <x v="0"/>
    <x v="0"/>
    <x v="0"/>
    <x v="1"/>
    <x v="2"/>
    <x v="5"/>
    <x v="3"/>
    <x v="4"/>
    <x v="13"/>
    <x v="18"/>
    <x v="7"/>
    <x v="0"/>
    <x v="0"/>
    <x v="0"/>
    <x v="0"/>
  </r>
  <r>
    <s v="December 2014"/>
    <n v="74"/>
    <x v="2"/>
    <x v="20"/>
    <x v="0"/>
    <x v="0"/>
    <x v="1"/>
    <x v="0"/>
    <x v="0"/>
    <x v="0"/>
    <x v="1"/>
    <x v="2"/>
    <x v="5"/>
    <x v="3"/>
    <x v="4"/>
    <x v="12"/>
    <x v="16"/>
    <x v="7"/>
    <x v="0"/>
    <x v="0"/>
    <x v="0"/>
    <x v="0"/>
  </r>
  <r>
    <s v="December 2014"/>
    <n v="74"/>
    <x v="2"/>
    <x v="21"/>
    <x v="0"/>
    <x v="0"/>
    <x v="2"/>
    <x v="0"/>
    <x v="0"/>
    <x v="0"/>
    <x v="1"/>
    <x v="2"/>
    <x v="5"/>
    <x v="3"/>
    <x v="6"/>
    <x v="14"/>
    <x v="17"/>
    <x v="6"/>
    <x v="0"/>
    <x v="0"/>
    <x v="0"/>
    <x v="0"/>
  </r>
  <r>
    <s v="December 2014"/>
    <n v="74"/>
    <x v="2"/>
    <x v="22"/>
    <x v="0"/>
    <x v="0"/>
    <x v="0"/>
    <x v="0"/>
    <x v="0"/>
    <x v="0"/>
    <x v="1"/>
    <x v="2"/>
    <x v="5"/>
    <x v="3"/>
    <x v="6"/>
    <x v="13"/>
    <x v="23"/>
    <x v="6"/>
    <x v="0"/>
    <x v="0"/>
    <x v="0"/>
    <x v="0"/>
  </r>
  <r>
    <s v="December 2014"/>
    <n v="74"/>
    <x v="2"/>
    <x v="23"/>
    <x v="0"/>
    <x v="0"/>
    <x v="4"/>
    <x v="0"/>
    <x v="0"/>
    <x v="0"/>
    <x v="1"/>
    <x v="2"/>
    <x v="5"/>
    <x v="3"/>
    <x v="6"/>
    <x v="13"/>
    <x v="19"/>
    <x v="6"/>
    <x v="0"/>
    <x v="0"/>
    <x v="0"/>
    <x v="0"/>
  </r>
  <r>
    <s v="December 2014"/>
    <n v="74"/>
    <x v="2"/>
    <x v="24"/>
    <x v="0"/>
    <x v="0"/>
    <x v="4"/>
    <x v="0"/>
    <x v="0"/>
    <x v="0"/>
    <x v="1"/>
    <x v="2"/>
    <x v="5"/>
    <x v="3"/>
    <x v="6"/>
    <x v="13"/>
    <x v="24"/>
    <x v="6"/>
    <x v="0"/>
    <x v="0"/>
    <x v="0"/>
    <x v="0"/>
  </r>
  <r>
    <s v="December 2014"/>
    <n v="74"/>
    <x v="2"/>
    <x v="25"/>
    <x v="0"/>
    <x v="0"/>
    <x v="3"/>
    <x v="0"/>
    <x v="0"/>
    <x v="0"/>
    <x v="1"/>
    <x v="2"/>
    <x v="5"/>
    <x v="3"/>
    <x v="6"/>
    <x v="14"/>
    <x v="24"/>
    <x v="6"/>
    <x v="0"/>
    <x v="0"/>
    <x v="0"/>
    <x v="0"/>
  </r>
  <r>
    <s v="December 2014"/>
    <n v="74"/>
    <x v="2"/>
    <x v="26"/>
    <x v="0"/>
    <x v="0"/>
    <x v="2"/>
    <x v="0"/>
    <x v="0"/>
    <x v="0"/>
    <x v="1"/>
    <x v="2"/>
    <x v="5"/>
    <x v="3"/>
    <x v="6"/>
    <x v="13"/>
    <x v="21"/>
    <x v="6"/>
    <x v="0"/>
    <x v="0"/>
    <x v="0"/>
    <x v="0"/>
  </r>
  <r>
    <s v="December 2014"/>
    <n v="74"/>
    <x v="3"/>
    <x v="0"/>
    <x v="0"/>
    <x v="0"/>
    <x v="4"/>
    <x v="0"/>
    <x v="0"/>
    <x v="0"/>
    <x v="1"/>
    <x v="1"/>
    <x v="5"/>
    <x v="3"/>
    <x v="7"/>
    <x v="20"/>
    <x v="22"/>
    <x v="4"/>
    <x v="1"/>
    <x v="0"/>
    <x v="0"/>
    <x v="0"/>
  </r>
  <r>
    <s v="December 2014"/>
    <n v="74"/>
    <x v="3"/>
    <x v="1"/>
    <x v="0"/>
    <x v="0"/>
    <x v="1"/>
    <x v="0"/>
    <x v="0"/>
    <x v="0"/>
    <x v="1"/>
    <x v="1"/>
    <x v="5"/>
    <x v="3"/>
    <x v="7"/>
    <x v="4"/>
    <x v="2"/>
    <x v="4"/>
    <x v="3"/>
    <x v="0"/>
    <x v="0"/>
    <x v="0"/>
  </r>
  <r>
    <s v="December 2014"/>
    <n v="74"/>
    <x v="3"/>
    <x v="2"/>
    <x v="0"/>
    <x v="0"/>
    <x v="2"/>
    <x v="0"/>
    <x v="0"/>
    <x v="0"/>
    <x v="1"/>
    <x v="1"/>
    <x v="5"/>
    <x v="3"/>
    <x v="7"/>
    <x v="8"/>
    <x v="11"/>
    <x v="4"/>
    <x v="1"/>
    <x v="0"/>
    <x v="0"/>
    <x v="0"/>
  </r>
  <r>
    <s v="December 2014"/>
    <n v="74"/>
    <x v="3"/>
    <x v="3"/>
    <x v="0"/>
    <x v="0"/>
    <x v="3"/>
    <x v="0"/>
    <x v="0"/>
    <x v="0"/>
    <x v="1"/>
    <x v="1"/>
    <x v="5"/>
    <x v="3"/>
    <x v="7"/>
    <x v="9"/>
    <x v="14"/>
    <x v="4"/>
    <x v="0"/>
    <x v="0"/>
    <x v="0"/>
    <x v="0"/>
  </r>
  <r>
    <s v="December 2014"/>
    <n v="74"/>
    <x v="3"/>
    <x v="4"/>
    <x v="0"/>
    <x v="0"/>
    <x v="3"/>
    <x v="0"/>
    <x v="0"/>
    <x v="0"/>
    <x v="1"/>
    <x v="1"/>
    <x v="5"/>
    <x v="3"/>
    <x v="7"/>
    <x v="21"/>
    <x v="22"/>
    <x v="4"/>
    <x v="1"/>
    <x v="0"/>
    <x v="0"/>
    <x v="0"/>
  </r>
  <r>
    <s v="December 2014"/>
    <n v="74"/>
    <x v="3"/>
    <x v="5"/>
    <x v="0"/>
    <x v="0"/>
    <x v="4"/>
    <x v="0"/>
    <x v="0"/>
    <x v="0"/>
    <x v="1"/>
    <x v="1"/>
    <x v="5"/>
    <x v="3"/>
    <x v="7"/>
    <x v="9"/>
    <x v="14"/>
    <x v="4"/>
    <x v="3"/>
    <x v="0"/>
    <x v="0"/>
    <x v="0"/>
  </r>
  <r>
    <s v="December 2014"/>
    <n v="74"/>
    <x v="3"/>
    <x v="6"/>
    <x v="0"/>
    <x v="0"/>
    <x v="0"/>
    <x v="0"/>
    <x v="0"/>
    <x v="0"/>
    <x v="1"/>
    <x v="1"/>
    <x v="5"/>
    <x v="3"/>
    <x v="7"/>
    <x v="13"/>
    <x v="22"/>
    <x v="4"/>
    <x v="3"/>
    <x v="0"/>
    <x v="0"/>
    <x v="0"/>
  </r>
  <r>
    <s v="December 2014"/>
    <n v="74"/>
    <x v="3"/>
    <x v="7"/>
    <x v="0"/>
    <x v="0"/>
    <x v="4"/>
    <x v="0"/>
    <x v="0"/>
    <x v="0"/>
    <x v="1"/>
    <x v="1"/>
    <x v="5"/>
    <x v="3"/>
    <x v="7"/>
    <x v="7"/>
    <x v="22"/>
    <x v="4"/>
    <x v="3"/>
    <x v="0"/>
    <x v="0"/>
    <x v="0"/>
  </r>
  <r>
    <s v="December 2014"/>
    <n v="74"/>
    <x v="3"/>
    <x v="8"/>
    <x v="0"/>
    <x v="0"/>
    <x v="4"/>
    <x v="0"/>
    <x v="0"/>
    <x v="0"/>
    <x v="1"/>
    <x v="1"/>
    <x v="5"/>
    <x v="3"/>
    <x v="7"/>
    <x v="11"/>
    <x v="22"/>
    <x v="4"/>
    <x v="0"/>
    <x v="0"/>
    <x v="0"/>
    <x v="0"/>
  </r>
  <r>
    <s v="December 2014"/>
    <n v="74"/>
    <x v="3"/>
    <x v="9"/>
    <x v="0"/>
    <x v="0"/>
    <x v="1"/>
    <x v="0"/>
    <x v="0"/>
    <x v="0"/>
    <x v="1"/>
    <x v="1"/>
    <x v="5"/>
    <x v="3"/>
    <x v="7"/>
    <x v="20"/>
    <x v="22"/>
    <x v="4"/>
    <x v="0"/>
    <x v="0"/>
    <x v="0"/>
    <x v="0"/>
  </r>
  <r>
    <s v="December 2014"/>
    <n v="74"/>
    <x v="3"/>
    <x v="10"/>
    <x v="0"/>
    <x v="0"/>
    <x v="0"/>
    <x v="0"/>
    <x v="0"/>
    <x v="0"/>
    <x v="1"/>
    <x v="1"/>
    <x v="5"/>
    <x v="3"/>
    <x v="7"/>
    <x v="13"/>
    <x v="22"/>
    <x v="4"/>
    <x v="0"/>
    <x v="0"/>
    <x v="0"/>
    <x v="0"/>
  </r>
  <r>
    <s v="December 2014"/>
    <n v="74"/>
    <x v="3"/>
    <x v="11"/>
    <x v="0"/>
    <x v="0"/>
    <x v="3"/>
    <x v="0"/>
    <x v="0"/>
    <x v="0"/>
    <x v="1"/>
    <x v="1"/>
    <x v="5"/>
    <x v="3"/>
    <x v="7"/>
    <x v="21"/>
    <x v="22"/>
    <x v="4"/>
    <x v="1"/>
    <x v="0"/>
    <x v="0"/>
    <x v="0"/>
  </r>
  <r>
    <s v="December 2014"/>
    <n v="74"/>
    <x v="3"/>
    <x v="12"/>
    <x v="0"/>
    <x v="0"/>
    <x v="3"/>
    <x v="0"/>
    <x v="0"/>
    <x v="0"/>
    <x v="1"/>
    <x v="1"/>
    <x v="5"/>
    <x v="3"/>
    <x v="7"/>
    <x v="13"/>
    <x v="22"/>
    <x v="4"/>
    <x v="1"/>
    <x v="0"/>
    <x v="0"/>
    <x v="0"/>
  </r>
  <r>
    <s v="December 2014"/>
    <n v="74"/>
    <x v="3"/>
    <x v="13"/>
    <x v="0"/>
    <x v="0"/>
    <x v="0"/>
    <x v="0"/>
    <x v="0"/>
    <x v="0"/>
    <x v="1"/>
    <x v="1"/>
    <x v="5"/>
    <x v="3"/>
    <x v="7"/>
    <x v="4"/>
    <x v="12"/>
    <x v="4"/>
    <x v="0"/>
    <x v="0"/>
    <x v="0"/>
    <x v="0"/>
  </r>
  <r>
    <s v="December 2014"/>
    <n v="74"/>
    <x v="3"/>
    <x v="14"/>
    <x v="0"/>
    <x v="0"/>
    <x v="1"/>
    <x v="0"/>
    <x v="0"/>
    <x v="0"/>
    <x v="1"/>
    <x v="1"/>
    <x v="5"/>
    <x v="3"/>
    <x v="7"/>
    <x v="7"/>
    <x v="22"/>
    <x v="4"/>
    <x v="1"/>
    <x v="0"/>
    <x v="0"/>
    <x v="0"/>
  </r>
  <r>
    <s v="December 2014"/>
    <n v="74"/>
    <x v="3"/>
    <x v="15"/>
    <x v="0"/>
    <x v="0"/>
    <x v="2"/>
    <x v="0"/>
    <x v="0"/>
    <x v="0"/>
    <x v="1"/>
    <x v="1"/>
    <x v="5"/>
    <x v="3"/>
    <x v="7"/>
    <x v="9"/>
    <x v="6"/>
    <x v="4"/>
    <x v="1"/>
    <x v="0"/>
    <x v="0"/>
    <x v="0"/>
  </r>
  <r>
    <s v="December 2014"/>
    <n v="74"/>
    <x v="3"/>
    <x v="16"/>
    <x v="0"/>
    <x v="0"/>
    <x v="2"/>
    <x v="0"/>
    <x v="0"/>
    <x v="0"/>
    <x v="1"/>
    <x v="1"/>
    <x v="5"/>
    <x v="3"/>
    <x v="7"/>
    <x v="4"/>
    <x v="12"/>
    <x v="4"/>
    <x v="0"/>
    <x v="0"/>
    <x v="0"/>
    <x v="0"/>
  </r>
  <r>
    <s v="December 2014"/>
    <n v="74"/>
    <x v="3"/>
    <x v="17"/>
    <x v="0"/>
    <x v="0"/>
    <x v="2"/>
    <x v="0"/>
    <x v="0"/>
    <x v="0"/>
    <x v="1"/>
    <x v="1"/>
    <x v="5"/>
    <x v="3"/>
    <x v="7"/>
    <x v="7"/>
    <x v="22"/>
    <x v="4"/>
    <x v="0"/>
    <x v="0"/>
    <x v="0"/>
    <x v="0"/>
  </r>
  <r>
    <s v="December 2014"/>
    <n v="74"/>
    <x v="3"/>
    <x v="18"/>
    <x v="0"/>
    <x v="0"/>
    <x v="1"/>
    <x v="0"/>
    <x v="0"/>
    <x v="0"/>
    <x v="1"/>
    <x v="1"/>
    <x v="5"/>
    <x v="3"/>
    <x v="7"/>
    <x v="5"/>
    <x v="9"/>
    <x v="4"/>
    <x v="1"/>
    <x v="0"/>
    <x v="0"/>
    <x v="0"/>
  </r>
  <r>
    <s v="December 2014"/>
    <n v="74"/>
    <x v="3"/>
    <x v="19"/>
    <x v="0"/>
    <x v="0"/>
    <x v="3"/>
    <x v="0"/>
    <x v="0"/>
    <x v="0"/>
    <x v="1"/>
    <x v="1"/>
    <x v="5"/>
    <x v="3"/>
    <x v="7"/>
    <x v="7"/>
    <x v="22"/>
    <x v="4"/>
    <x v="0"/>
    <x v="0"/>
    <x v="0"/>
    <x v="0"/>
  </r>
  <r>
    <s v="December 2014"/>
    <n v="74"/>
    <x v="3"/>
    <x v="20"/>
    <x v="0"/>
    <x v="0"/>
    <x v="0"/>
    <x v="0"/>
    <x v="0"/>
    <x v="0"/>
    <x v="1"/>
    <x v="1"/>
    <x v="5"/>
    <x v="3"/>
    <x v="7"/>
    <x v="23"/>
    <x v="22"/>
    <x v="4"/>
    <x v="1"/>
    <x v="0"/>
    <x v="0"/>
    <x v="0"/>
  </r>
  <r>
    <s v="December 2014"/>
    <n v="74"/>
    <x v="3"/>
    <x v="21"/>
    <x v="0"/>
    <x v="0"/>
    <x v="1"/>
    <x v="0"/>
    <x v="0"/>
    <x v="0"/>
    <x v="1"/>
    <x v="1"/>
    <x v="5"/>
    <x v="3"/>
    <x v="7"/>
    <x v="7"/>
    <x v="22"/>
    <x v="4"/>
    <x v="1"/>
    <x v="0"/>
    <x v="0"/>
    <x v="0"/>
  </r>
  <r>
    <s v="December 2014"/>
    <n v="74"/>
    <x v="3"/>
    <x v="22"/>
    <x v="0"/>
    <x v="0"/>
    <x v="2"/>
    <x v="0"/>
    <x v="0"/>
    <x v="0"/>
    <x v="1"/>
    <x v="1"/>
    <x v="5"/>
    <x v="3"/>
    <x v="7"/>
    <x v="13"/>
    <x v="22"/>
    <x v="4"/>
    <x v="1"/>
    <x v="0"/>
    <x v="0"/>
    <x v="0"/>
  </r>
  <r>
    <s v="December 2014"/>
    <n v="74"/>
    <x v="3"/>
    <x v="23"/>
    <x v="0"/>
    <x v="0"/>
    <x v="3"/>
    <x v="0"/>
    <x v="0"/>
    <x v="0"/>
    <x v="1"/>
    <x v="1"/>
    <x v="5"/>
    <x v="3"/>
    <x v="7"/>
    <x v="8"/>
    <x v="5"/>
    <x v="4"/>
    <x v="3"/>
    <x v="0"/>
    <x v="0"/>
    <x v="0"/>
  </r>
  <r>
    <s v="December 2014"/>
    <n v="74"/>
    <x v="3"/>
    <x v="24"/>
    <x v="0"/>
    <x v="0"/>
    <x v="0"/>
    <x v="0"/>
    <x v="0"/>
    <x v="0"/>
    <x v="1"/>
    <x v="1"/>
    <x v="5"/>
    <x v="3"/>
    <x v="7"/>
    <x v="5"/>
    <x v="3"/>
    <x v="4"/>
    <x v="1"/>
    <x v="0"/>
    <x v="0"/>
    <x v="0"/>
  </r>
  <r>
    <s v="December 2014"/>
    <n v="74"/>
    <x v="3"/>
    <x v="25"/>
    <x v="0"/>
    <x v="0"/>
    <x v="4"/>
    <x v="0"/>
    <x v="0"/>
    <x v="0"/>
    <x v="1"/>
    <x v="1"/>
    <x v="5"/>
    <x v="3"/>
    <x v="7"/>
    <x v="8"/>
    <x v="11"/>
    <x v="4"/>
    <x v="3"/>
    <x v="0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049">
  <r>
    <m/>
    <s v="June 2007"/>
    <s v="J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m/>
    <s v="June 2007"/>
    <s v="J7"/>
    <x v="0"/>
    <x v="1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</r>
  <r>
    <m/>
    <s v="June 2007"/>
    <s v="J7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</r>
  <r>
    <m/>
    <s v="June 2007"/>
    <s v="J7"/>
    <x v="0"/>
    <x v="3"/>
    <x v="0"/>
    <x v="0"/>
    <x v="2"/>
    <x v="0"/>
    <x v="0"/>
    <x v="0"/>
    <x v="0"/>
    <x v="0"/>
    <x v="0"/>
    <x v="0"/>
    <x v="0"/>
    <x v="0"/>
    <x v="1"/>
    <x v="1"/>
    <x v="0"/>
    <x v="0"/>
    <x v="0"/>
    <x v="0"/>
    <x v="0"/>
  </r>
  <r>
    <m/>
    <s v="June 2007"/>
    <s v="J7"/>
    <x v="0"/>
    <x v="4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</r>
  <r>
    <m/>
    <s v="June 2007"/>
    <s v="J7"/>
    <x v="0"/>
    <x v="5"/>
    <x v="0"/>
    <x v="0"/>
    <x v="1"/>
    <x v="0"/>
    <x v="0"/>
    <x v="0"/>
    <x v="0"/>
    <x v="0"/>
    <x v="1"/>
    <x v="1"/>
    <x v="1"/>
    <x v="1"/>
    <x v="1"/>
    <x v="2"/>
    <x v="0"/>
    <x v="1"/>
    <x v="1"/>
    <x v="0"/>
    <x v="0"/>
  </r>
  <r>
    <m/>
    <s v="June 2007"/>
    <s v="J7"/>
    <x v="0"/>
    <x v="6"/>
    <x v="0"/>
    <x v="0"/>
    <x v="0"/>
    <x v="0"/>
    <x v="0"/>
    <x v="0"/>
    <x v="0"/>
    <x v="0"/>
    <x v="1"/>
    <x v="1"/>
    <x v="1"/>
    <x v="0"/>
    <x v="1"/>
    <x v="3"/>
    <x v="0"/>
    <x v="1"/>
    <x v="1"/>
    <x v="0"/>
    <x v="0"/>
  </r>
  <r>
    <m/>
    <s v="June 2007"/>
    <s v="J7"/>
    <x v="0"/>
    <x v="7"/>
    <x v="0"/>
    <x v="0"/>
    <x v="3"/>
    <x v="0"/>
    <x v="0"/>
    <x v="0"/>
    <x v="0"/>
    <x v="0"/>
    <x v="1"/>
    <x v="1"/>
    <x v="1"/>
    <x v="2"/>
    <x v="0"/>
    <x v="0"/>
    <x v="0"/>
    <x v="1"/>
    <x v="1"/>
    <x v="0"/>
    <x v="0"/>
  </r>
  <r>
    <m/>
    <s v="June 2007"/>
    <s v="J7"/>
    <x v="0"/>
    <x v="8"/>
    <x v="0"/>
    <x v="0"/>
    <x v="2"/>
    <x v="0"/>
    <x v="0"/>
    <x v="0"/>
    <x v="0"/>
    <x v="0"/>
    <x v="1"/>
    <x v="1"/>
    <x v="1"/>
    <x v="0"/>
    <x v="0"/>
    <x v="0"/>
    <x v="0"/>
    <x v="1"/>
    <x v="1"/>
    <x v="0"/>
    <x v="0"/>
  </r>
  <r>
    <m/>
    <s v="June 2007"/>
    <s v="J7"/>
    <x v="0"/>
    <x v="9"/>
    <x v="0"/>
    <x v="0"/>
    <x v="3"/>
    <x v="0"/>
    <x v="0"/>
    <x v="0"/>
    <x v="0"/>
    <x v="0"/>
    <x v="1"/>
    <x v="1"/>
    <x v="1"/>
    <x v="3"/>
    <x v="0"/>
    <x v="2"/>
    <x v="0"/>
    <x v="1"/>
    <x v="1"/>
    <x v="0"/>
    <x v="0"/>
  </r>
  <r>
    <m/>
    <s v="June 2007"/>
    <s v="J7"/>
    <x v="0"/>
    <x v="10"/>
    <x v="0"/>
    <x v="0"/>
    <x v="0"/>
    <x v="0"/>
    <x v="0"/>
    <x v="0"/>
    <x v="0"/>
    <x v="0"/>
    <x v="2"/>
    <x v="0"/>
    <x v="0"/>
    <x v="1"/>
    <x v="1"/>
    <x v="2"/>
    <x v="0"/>
    <x v="0"/>
    <x v="1"/>
    <x v="0"/>
    <x v="0"/>
  </r>
  <r>
    <m/>
    <s v="June 2007"/>
    <s v="J7"/>
    <x v="0"/>
    <x v="11"/>
    <x v="0"/>
    <x v="0"/>
    <x v="0"/>
    <x v="0"/>
    <x v="0"/>
    <x v="0"/>
    <x v="0"/>
    <x v="0"/>
    <x v="2"/>
    <x v="0"/>
    <x v="0"/>
    <x v="0"/>
    <x v="1"/>
    <x v="3"/>
    <x v="0"/>
    <x v="0"/>
    <x v="1"/>
    <x v="0"/>
    <x v="0"/>
  </r>
  <r>
    <m/>
    <s v="June 2007"/>
    <s v="J7"/>
    <x v="0"/>
    <x v="12"/>
    <x v="0"/>
    <x v="0"/>
    <x v="3"/>
    <x v="0"/>
    <x v="0"/>
    <x v="0"/>
    <x v="0"/>
    <x v="0"/>
    <x v="2"/>
    <x v="0"/>
    <x v="0"/>
    <x v="0"/>
    <x v="0"/>
    <x v="2"/>
    <x v="0"/>
    <x v="0"/>
    <x v="1"/>
    <x v="0"/>
    <x v="0"/>
  </r>
  <r>
    <m/>
    <s v="June 2007"/>
    <s v="J7"/>
    <x v="0"/>
    <x v="13"/>
    <x v="0"/>
    <x v="0"/>
    <x v="2"/>
    <x v="0"/>
    <x v="0"/>
    <x v="0"/>
    <x v="0"/>
    <x v="0"/>
    <x v="2"/>
    <x v="0"/>
    <x v="0"/>
    <x v="0"/>
    <x v="0"/>
    <x v="0"/>
    <x v="0"/>
    <x v="0"/>
    <x v="1"/>
    <x v="0"/>
    <x v="0"/>
  </r>
  <r>
    <m/>
    <s v="June 2007"/>
    <s v="J7"/>
    <x v="0"/>
    <x v="14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</r>
  <r>
    <m/>
    <s v="June 2007"/>
    <s v="J7"/>
    <x v="0"/>
    <x v="15"/>
    <x v="0"/>
    <x v="0"/>
    <x v="0"/>
    <x v="0"/>
    <x v="0"/>
    <x v="0"/>
    <x v="0"/>
    <x v="0"/>
    <x v="2"/>
    <x v="0"/>
    <x v="0"/>
    <x v="0"/>
    <x v="0"/>
    <x v="2"/>
    <x v="0"/>
    <x v="0"/>
    <x v="1"/>
    <x v="0"/>
    <x v="0"/>
  </r>
  <r>
    <m/>
    <s v="June 2007"/>
    <s v="J7"/>
    <x v="0"/>
    <x v="16"/>
    <x v="0"/>
    <x v="0"/>
    <x v="3"/>
    <x v="0"/>
    <x v="0"/>
    <x v="0"/>
    <x v="0"/>
    <x v="0"/>
    <x v="2"/>
    <x v="0"/>
    <x v="0"/>
    <x v="0"/>
    <x v="1"/>
    <x v="0"/>
    <x v="0"/>
    <x v="0"/>
    <x v="1"/>
    <x v="0"/>
    <x v="0"/>
  </r>
  <r>
    <m/>
    <s v="June 2007"/>
    <s v="J7"/>
    <x v="0"/>
    <x v="17"/>
    <x v="0"/>
    <x v="0"/>
    <x v="4"/>
    <x v="0"/>
    <x v="0"/>
    <x v="0"/>
    <x v="0"/>
    <x v="0"/>
    <x v="3"/>
    <x v="2"/>
    <x v="1"/>
    <x v="1"/>
    <x v="1"/>
    <x v="2"/>
    <x v="0"/>
    <x v="0"/>
    <x v="1"/>
    <x v="0"/>
    <x v="0"/>
  </r>
  <r>
    <m/>
    <s v="June 2007"/>
    <s v="J7"/>
    <x v="0"/>
    <x v="18"/>
    <x v="0"/>
    <x v="0"/>
    <x v="3"/>
    <x v="0"/>
    <x v="0"/>
    <x v="0"/>
    <x v="0"/>
    <x v="0"/>
    <x v="3"/>
    <x v="2"/>
    <x v="1"/>
    <x v="3"/>
    <x v="1"/>
    <x v="2"/>
    <x v="0"/>
    <x v="0"/>
    <x v="1"/>
    <x v="0"/>
    <x v="0"/>
  </r>
  <r>
    <m/>
    <s v="June 2007"/>
    <s v="J7"/>
    <x v="0"/>
    <x v="19"/>
    <x v="0"/>
    <x v="0"/>
    <x v="1"/>
    <x v="0"/>
    <x v="0"/>
    <x v="0"/>
    <x v="0"/>
    <x v="0"/>
    <x v="3"/>
    <x v="2"/>
    <x v="1"/>
    <x v="0"/>
    <x v="0"/>
    <x v="0"/>
    <x v="0"/>
    <x v="0"/>
    <x v="1"/>
    <x v="0"/>
    <x v="0"/>
  </r>
  <r>
    <m/>
    <s v="June 2007"/>
    <s v="J7"/>
    <x v="0"/>
    <x v="20"/>
    <x v="0"/>
    <x v="0"/>
    <x v="3"/>
    <x v="0"/>
    <x v="0"/>
    <x v="0"/>
    <x v="0"/>
    <x v="0"/>
    <x v="3"/>
    <x v="2"/>
    <x v="1"/>
    <x v="0"/>
    <x v="0"/>
    <x v="2"/>
    <x v="0"/>
    <x v="0"/>
    <x v="1"/>
    <x v="0"/>
    <x v="0"/>
  </r>
  <r>
    <m/>
    <s v="June 2007"/>
    <s v="J7"/>
    <x v="0"/>
    <x v="21"/>
    <x v="0"/>
    <x v="0"/>
    <x v="4"/>
    <x v="0"/>
    <x v="0"/>
    <x v="0"/>
    <x v="0"/>
    <x v="0"/>
    <x v="3"/>
    <x v="2"/>
    <x v="1"/>
    <x v="0"/>
    <x v="0"/>
    <x v="0"/>
    <x v="0"/>
    <x v="0"/>
    <x v="1"/>
    <x v="0"/>
    <x v="0"/>
  </r>
  <r>
    <m/>
    <s v="June 2007"/>
    <s v="J7"/>
    <x v="0"/>
    <x v="22"/>
    <x v="0"/>
    <x v="0"/>
    <x v="0"/>
    <x v="0"/>
    <x v="0"/>
    <x v="0"/>
    <x v="0"/>
    <x v="0"/>
    <x v="3"/>
    <x v="2"/>
    <x v="1"/>
    <x v="0"/>
    <x v="0"/>
    <x v="2"/>
    <x v="0"/>
    <x v="0"/>
    <x v="1"/>
    <x v="0"/>
    <x v="0"/>
  </r>
  <r>
    <m/>
    <s v="June 2007"/>
    <s v="J7"/>
    <x v="1"/>
    <x v="0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m/>
    <s v="June 2007"/>
    <s v="J7"/>
    <x v="1"/>
    <x v="1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m/>
    <s v="June 2007"/>
    <s v="J7"/>
    <x v="1"/>
    <x v="2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m/>
    <s v="June 2007"/>
    <s v="J7"/>
    <x v="1"/>
    <x v="3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m/>
    <s v="June 2007"/>
    <s v="J7"/>
    <x v="1"/>
    <x v="4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m/>
    <s v="June 2007"/>
    <s v="J7"/>
    <x v="1"/>
    <x v="5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m/>
    <s v="June 2007"/>
    <s v="J7"/>
    <x v="1"/>
    <x v="6"/>
    <x v="0"/>
    <x v="0"/>
    <x v="3"/>
    <x v="0"/>
    <x v="0"/>
    <x v="0"/>
    <x v="0"/>
    <x v="1"/>
    <x v="4"/>
    <x v="3"/>
    <x v="2"/>
    <x v="10"/>
    <x v="7"/>
    <x v="4"/>
    <x v="0"/>
    <x v="2"/>
    <x v="2"/>
    <x v="0"/>
    <x v="0"/>
  </r>
  <r>
    <m/>
    <s v="June 2007"/>
    <s v="J7"/>
    <x v="1"/>
    <x v="7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m/>
    <s v="June 2007"/>
    <s v="J7"/>
    <x v="1"/>
    <x v="8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m/>
    <s v="June 2007"/>
    <s v="J7"/>
    <x v="1"/>
    <x v="9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m/>
    <s v="June 2007"/>
    <s v="J7"/>
    <x v="1"/>
    <x v="10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m/>
    <s v="June 2007"/>
    <s v="J7"/>
    <x v="1"/>
    <x v="11"/>
    <x v="0"/>
    <x v="0"/>
    <x v="0"/>
    <x v="0"/>
    <x v="0"/>
    <x v="0"/>
    <x v="0"/>
    <x v="1"/>
    <x v="4"/>
    <x v="3"/>
    <x v="2"/>
    <x v="5"/>
    <x v="9"/>
    <x v="4"/>
    <x v="0"/>
    <x v="2"/>
    <x v="2"/>
    <x v="0"/>
    <x v="0"/>
  </r>
  <r>
    <m/>
    <s v="June 2007"/>
    <s v="J7"/>
    <x v="1"/>
    <x v="12"/>
    <x v="0"/>
    <x v="0"/>
    <x v="1"/>
    <x v="0"/>
    <x v="0"/>
    <x v="0"/>
    <x v="0"/>
    <x v="1"/>
    <x v="4"/>
    <x v="3"/>
    <x v="2"/>
    <x v="9"/>
    <x v="6"/>
    <x v="4"/>
    <x v="2"/>
    <x v="2"/>
    <x v="2"/>
    <x v="0"/>
    <x v="0"/>
  </r>
  <r>
    <m/>
    <s v="June 2007"/>
    <s v="J7"/>
    <x v="1"/>
    <x v="13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m/>
    <s v="June 2007"/>
    <s v="J7"/>
    <x v="1"/>
    <x v="14"/>
    <x v="0"/>
    <x v="0"/>
    <x v="3"/>
    <x v="0"/>
    <x v="0"/>
    <x v="0"/>
    <x v="0"/>
    <x v="1"/>
    <x v="4"/>
    <x v="3"/>
    <x v="2"/>
    <x v="9"/>
    <x v="6"/>
    <x v="4"/>
    <x v="0"/>
    <x v="2"/>
    <x v="2"/>
    <x v="0"/>
    <x v="0"/>
  </r>
  <r>
    <m/>
    <s v="June 2007"/>
    <s v="J7"/>
    <x v="1"/>
    <x v="15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m/>
    <s v="June 2007"/>
    <s v="J7"/>
    <x v="1"/>
    <x v="16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m/>
    <s v="June 2007"/>
    <s v="J7"/>
    <x v="1"/>
    <x v="17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m/>
    <s v="June 2007"/>
    <s v="J7"/>
    <x v="1"/>
    <x v="18"/>
    <x v="0"/>
    <x v="0"/>
    <x v="0"/>
    <x v="0"/>
    <x v="0"/>
    <x v="0"/>
    <x v="0"/>
    <x v="1"/>
    <x v="4"/>
    <x v="3"/>
    <x v="2"/>
    <x v="8"/>
    <x v="11"/>
    <x v="5"/>
    <x v="3"/>
    <x v="2"/>
    <x v="2"/>
    <x v="0"/>
    <x v="0"/>
  </r>
  <r>
    <m/>
    <s v="June 2007"/>
    <s v="J7"/>
    <x v="1"/>
    <x v="19"/>
    <x v="0"/>
    <x v="0"/>
    <x v="2"/>
    <x v="0"/>
    <x v="0"/>
    <x v="0"/>
    <x v="0"/>
    <x v="1"/>
    <x v="4"/>
    <x v="3"/>
    <x v="2"/>
    <x v="4"/>
    <x v="12"/>
    <x v="4"/>
    <x v="0"/>
    <x v="2"/>
    <x v="2"/>
    <x v="0"/>
    <x v="0"/>
  </r>
  <r>
    <m/>
    <s v="June 2007"/>
    <s v="J7"/>
    <x v="1"/>
    <x v="20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m/>
    <s v="June 2007"/>
    <s v="J7"/>
    <x v="1"/>
    <x v="21"/>
    <x v="0"/>
    <x v="0"/>
    <x v="3"/>
    <x v="0"/>
    <x v="0"/>
    <x v="0"/>
    <x v="0"/>
    <x v="1"/>
    <x v="4"/>
    <x v="3"/>
    <x v="2"/>
    <x v="6"/>
    <x v="4"/>
    <x v="4"/>
    <x v="3"/>
    <x v="2"/>
    <x v="2"/>
    <x v="0"/>
    <x v="0"/>
  </r>
  <r>
    <m/>
    <s v="June 2007"/>
    <s v="J7"/>
    <x v="1"/>
    <x v="22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m/>
    <s v="June 2007"/>
    <s v="J7"/>
    <x v="1"/>
    <x v="23"/>
    <x v="0"/>
    <x v="0"/>
    <x v="0"/>
    <x v="0"/>
    <x v="0"/>
    <x v="0"/>
    <x v="0"/>
    <x v="1"/>
    <x v="4"/>
    <x v="3"/>
    <x v="2"/>
    <x v="10"/>
    <x v="13"/>
    <x v="4"/>
    <x v="0"/>
    <x v="2"/>
    <x v="2"/>
    <x v="0"/>
    <x v="0"/>
  </r>
  <r>
    <m/>
    <s v="June 2007"/>
    <s v="J7"/>
    <x v="1"/>
    <x v="24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m/>
    <s v="June 2007"/>
    <s v="J7"/>
    <x v="1"/>
    <x v="0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m/>
    <s v="June 2007"/>
    <s v="J7"/>
    <x v="1"/>
    <x v="1"/>
    <x v="0"/>
    <x v="0"/>
    <x v="0"/>
    <x v="0"/>
    <x v="0"/>
    <x v="0"/>
    <x v="0"/>
    <x v="1"/>
    <x v="4"/>
    <x v="3"/>
    <x v="2"/>
    <x v="11"/>
    <x v="4"/>
    <x v="5"/>
    <x v="0"/>
    <x v="2"/>
    <x v="2"/>
    <x v="0"/>
    <x v="0"/>
  </r>
  <r>
    <m/>
    <s v="June 2007"/>
    <s v="J7"/>
    <x v="2"/>
    <x v="2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m/>
    <s v="June 2007"/>
    <s v="J7"/>
    <x v="2"/>
    <x v="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m/>
    <s v="June 2007"/>
    <s v="J7"/>
    <x v="2"/>
    <x v="4"/>
    <x v="0"/>
    <x v="0"/>
    <x v="1"/>
    <x v="0"/>
    <x v="0"/>
    <x v="0"/>
    <x v="0"/>
    <x v="1"/>
    <x v="4"/>
    <x v="3"/>
    <x v="2"/>
    <x v="9"/>
    <x v="6"/>
    <x v="4"/>
    <x v="0"/>
    <x v="2"/>
    <x v="2"/>
    <x v="0"/>
    <x v="0"/>
  </r>
  <r>
    <m/>
    <s v="June 2007"/>
    <s v="J7"/>
    <x v="2"/>
    <x v="5"/>
    <x v="0"/>
    <x v="0"/>
    <x v="4"/>
    <x v="0"/>
    <x v="0"/>
    <x v="0"/>
    <x v="0"/>
    <x v="1"/>
    <x v="4"/>
    <x v="3"/>
    <x v="2"/>
    <x v="10"/>
    <x v="7"/>
    <x v="4"/>
    <x v="0"/>
    <x v="2"/>
    <x v="2"/>
    <x v="0"/>
    <x v="0"/>
  </r>
  <r>
    <m/>
    <s v="June 2007"/>
    <s v="J7"/>
    <x v="2"/>
    <x v="6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m/>
    <s v="June 2007"/>
    <s v="J7"/>
    <x v="2"/>
    <x v="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m/>
    <s v="June 2007"/>
    <s v="J7"/>
    <x v="2"/>
    <x v="8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m/>
    <s v="June 2007"/>
    <s v="J7"/>
    <x v="2"/>
    <x v="9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m/>
    <s v="June 2007"/>
    <s v="J7"/>
    <x v="2"/>
    <x v="10"/>
    <x v="0"/>
    <x v="0"/>
    <x v="2"/>
    <x v="0"/>
    <x v="0"/>
    <x v="0"/>
    <x v="0"/>
    <x v="1"/>
    <x v="4"/>
    <x v="3"/>
    <x v="2"/>
    <x v="9"/>
    <x v="14"/>
    <x v="4"/>
    <x v="3"/>
    <x v="2"/>
    <x v="2"/>
    <x v="0"/>
    <x v="0"/>
  </r>
  <r>
    <m/>
    <s v="June 2007"/>
    <s v="J7"/>
    <x v="2"/>
    <x v="11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m/>
    <s v="June 2007"/>
    <s v="J7"/>
    <x v="2"/>
    <x v="12"/>
    <x v="0"/>
    <x v="0"/>
    <x v="4"/>
    <x v="0"/>
    <x v="0"/>
    <x v="0"/>
    <x v="0"/>
    <x v="1"/>
    <x v="4"/>
    <x v="3"/>
    <x v="2"/>
    <x v="8"/>
    <x v="11"/>
    <x v="4"/>
    <x v="1"/>
    <x v="2"/>
    <x v="2"/>
    <x v="0"/>
    <x v="0"/>
  </r>
  <r>
    <m/>
    <s v="June 2007"/>
    <s v="J7"/>
    <x v="2"/>
    <x v="13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m/>
    <s v="June 2007"/>
    <s v="J7"/>
    <x v="2"/>
    <x v="14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m/>
    <s v="June 2007"/>
    <s v="J7"/>
    <x v="2"/>
    <x v="15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m/>
    <s v="June 2007"/>
    <s v="J7"/>
    <x v="2"/>
    <x v="16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m/>
    <s v="June 2007"/>
    <s v="J7"/>
    <x v="2"/>
    <x v="17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m/>
    <s v="June 2007"/>
    <s v="J7"/>
    <x v="2"/>
    <x v="18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m/>
    <s v="June 2007"/>
    <s v="J7"/>
    <x v="2"/>
    <x v="19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m/>
    <s v="June 2007"/>
    <s v="J7"/>
    <x v="2"/>
    <x v="20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m/>
    <s v="June 2007"/>
    <s v="J7"/>
    <x v="2"/>
    <x v="21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m/>
    <s v="June 2007"/>
    <s v="J7"/>
    <x v="2"/>
    <x v="22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m/>
    <s v="June 2007"/>
    <s v="J7"/>
    <x v="2"/>
    <x v="23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m/>
    <s v="June 2007"/>
    <s v="J7"/>
    <x v="2"/>
    <x v="24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m/>
    <s v="June 2007"/>
    <s v="J7"/>
    <x v="3"/>
    <x v="0"/>
    <x v="0"/>
    <x v="0"/>
    <x v="2"/>
    <x v="0"/>
    <x v="0"/>
    <x v="0"/>
    <x v="0"/>
    <x v="2"/>
    <x v="0"/>
    <x v="3"/>
    <x v="3"/>
    <x v="12"/>
    <x v="15"/>
    <x v="6"/>
    <x v="0"/>
    <x v="2"/>
    <x v="2"/>
    <x v="0"/>
    <x v="0"/>
  </r>
  <r>
    <m/>
    <s v="June 2007"/>
    <s v="J7"/>
    <x v="3"/>
    <x v="1"/>
    <x v="0"/>
    <x v="0"/>
    <x v="3"/>
    <x v="0"/>
    <x v="0"/>
    <x v="0"/>
    <x v="0"/>
    <x v="2"/>
    <x v="0"/>
    <x v="3"/>
    <x v="3"/>
    <x v="13"/>
    <x v="16"/>
    <x v="6"/>
    <x v="0"/>
    <x v="2"/>
    <x v="2"/>
    <x v="0"/>
    <x v="0"/>
  </r>
  <r>
    <m/>
    <s v="June 2007"/>
    <s v="J7"/>
    <x v="3"/>
    <x v="2"/>
    <x v="0"/>
    <x v="0"/>
    <x v="0"/>
    <x v="0"/>
    <x v="0"/>
    <x v="0"/>
    <x v="0"/>
    <x v="2"/>
    <x v="0"/>
    <x v="3"/>
    <x v="3"/>
    <x v="14"/>
    <x v="17"/>
    <x v="6"/>
    <x v="0"/>
    <x v="2"/>
    <x v="2"/>
    <x v="0"/>
    <x v="0"/>
  </r>
  <r>
    <m/>
    <s v="June 2007"/>
    <s v="J7"/>
    <x v="3"/>
    <x v="3"/>
    <x v="0"/>
    <x v="0"/>
    <x v="2"/>
    <x v="0"/>
    <x v="0"/>
    <x v="0"/>
    <x v="0"/>
    <x v="2"/>
    <x v="0"/>
    <x v="3"/>
    <x v="3"/>
    <x v="12"/>
    <x v="18"/>
    <x v="6"/>
    <x v="0"/>
    <x v="2"/>
    <x v="2"/>
    <x v="0"/>
    <x v="0"/>
  </r>
  <r>
    <m/>
    <s v="June 2007"/>
    <s v="J7"/>
    <x v="3"/>
    <x v="4"/>
    <x v="0"/>
    <x v="0"/>
    <x v="3"/>
    <x v="0"/>
    <x v="0"/>
    <x v="0"/>
    <x v="0"/>
    <x v="2"/>
    <x v="0"/>
    <x v="3"/>
    <x v="3"/>
    <x v="12"/>
    <x v="19"/>
    <x v="6"/>
    <x v="0"/>
    <x v="2"/>
    <x v="2"/>
    <x v="0"/>
    <x v="0"/>
  </r>
  <r>
    <m/>
    <s v="June 2007"/>
    <s v="J7"/>
    <x v="3"/>
    <x v="5"/>
    <x v="0"/>
    <x v="0"/>
    <x v="4"/>
    <x v="0"/>
    <x v="0"/>
    <x v="0"/>
    <x v="0"/>
    <x v="2"/>
    <x v="0"/>
    <x v="3"/>
    <x v="3"/>
    <x v="13"/>
    <x v="20"/>
    <x v="6"/>
    <x v="0"/>
    <x v="2"/>
    <x v="2"/>
    <x v="0"/>
    <x v="0"/>
  </r>
  <r>
    <m/>
    <s v="June 2007"/>
    <s v="J7"/>
    <x v="3"/>
    <x v="6"/>
    <x v="0"/>
    <x v="0"/>
    <x v="0"/>
    <x v="0"/>
    <x v="0"/>
    <x v="0"/>
    <x v="0"/>
    <x v="2"/>
    <x v="0"/>
    <x v="3"/>
    <x v="3"/>
    <x v="12"/>
    <x v="18"/>
    <x v="6"/>
    <x v="0"/>
    <x v="2"/>
    <x v="2"/>
    <x v="0"/>
    <x v="0"/>
  </r>
  <r>
    <m/>
    <s v="June 2007"/>
    <s v="J7"/>
    <x v="3"/>
    <x v="7"/>
    <x v="0"/>
    <x v="0"/>
    <x v="0"/>
    <x v="0"/>
    <x v="0"/>
    <x v="0"/>
    <x v="0"/>
    <x v="2"/>
    <x v="0"/>
    <x v="3"/>
    <x v="3"/>
    <x v="12"/>
    <x v="19"/>
    <x v="6"/>
    <x v="0"/>
    <x v="2"/>
    <x v="2"/>
    <x v="0"/>
    <x v="0"/>
  </r>
  <r>
    <m/>
    <s v="June 2007"/>
    <s v="J7"/>
    <x v="3"/>
    <x v="8"/>
    <x v="0"/>
    <x v="0"/>
    <x v="1"/>
    <x v="0"/>
    <x v="0"/>
    <x v="0"/>
    <x v="0"/>
    <x v="2"/>
    <x v="1"/>
    <x v="3"/>
    <x v="4"/>
    <x v="12"/>
    <x v="15"/>
    <x v="7"/>
    <x v="0"/>
    <x v="2"/>
    <x v="2"/>
    <x v="0"/>
    <x v="0"/>
  </r>
  <r>
    <m/>
    <s v="June 2007"/>
    <s v="J7"/>
    <x v="3"/>
    <x v="9"/>
    <x v="0"/>
    <x v="0"/>
    <x v="4"/>
    <x v="0"/>
    <x v="0"/>
    <x v="0"/>
    <x v="0"/>
    <x v="2"/>
    <x v="1"/>
    <x v="3"/>
    <x v="4"/>
    <x v="12"/>
    <x v="17"/>
    <x v="7"/>
    <x v="0"/>
    <x v="2"/>
    <x v="2"/>
    <x v="0"/>
    <x v="0"/>
  </r>
  <r>
    <m/>
    <s v="June 2007"/>
    <s v="J7"/>
    <x v="3"/>
    <x v="10"/>
    <x v="0"/>
    <x v="0"/>
    <x v="3"/>
    <x v="0"/>
    <x v="0"/>
    <x v="0"/>
    <x v="0"/>
    <x v="2"/>
    <x v="1"/>
    <x v="3"/>
    <x v="4"/>
    <x v="12"/>
    <x v="18"/>
    <x v="7"/>
    <x v="0"/>
    <x v="2"/>
    <x v="2"/>
    <x v="0"/>
    <x v="0"/>
  </r>
  <r>
    <m/>
    <s v="June 2007"/>
    <s v="J7"/>
    <x v="3"/>
    <x v="11"/>
    <x v="0"/>
    <x v="0"/>
    <x v="1"/>
    <x v="0"/>
    <x v="0"/>
    <x v="0"/>
    <x v="0"/>
    <x v="2"/>
    <x v="1"/>
    <x v="3"/>
    <x v="4"/>
    <x v="12"/>
    <x v="18"/>
    <x v="7"/>
    <x v="0"/>
    <x v="2"/>
    <x v="2"/>
    <x v="0"/>
    <x v="0"/>
  </r>
  <r>
    <m/>
    <s v="June 2007"/>
    <s v="J7"/>
    <x v="3"/>
    <x v="12"/>
    <x v="0"/>
    <x v="0"/>
    <x v="2"/>
    <x v="0"/>
    <x v="0"/>
    <x v="0"/>
    <x v="0"/>
    <x v="2"/>
    <x v="1"/>
    <x v="3"/>
    <x v="4"/>
    <x v="12"/>
    <x v="15"/>
    <x v="7"/>
    <x v="0"/>
    <x v="2"/>
    <x v="2"/>
    <x v="0"/>
    <x v="0"/>
  </r>
  <r>
    <m/>
    <s v="June 2007"/>
    <s v="J7"/>
    <x v="3"/>
    <x v="13"/>
    <x v="0"/>
    <x v="0"/>
    <x v="0"/>
    <x v="0"/>
    <x v="0"/>
    <x v="0"/>
    <x v="0"/>
    <x v="2"/>
    <x v="1"/>
    <x v="3"/>
    <x v="4"/>
    <x v="12"/>
    <x v="20"/>
    <x v="7"/>
    <x v="0"/>
    <x v="2"/>
    <x v="2"/>
    <x v="0"/>
    <x v="0"/>
  </r>
  <r>
    <m/>
    <s v="June 2007"/>
    <s v="J7"/>
    <x v="3"/>
    <x v="14"/>
    <x v="0"/>
    <x v="0"/>
    <x v="0"/>
    <x v="0"/>
    <x v="0"/>
    <x v="0"/>
    <x v="0"/>
    <x v="2"/>
    <x v="2"/>
    <x v="3"/>
    <x v="5"/>
    <x v="12"/>
    <x v="15"/>
    <x v="6"/>
    <x v="0"/>
    <x v="2"/>
    <x v="2"/>
    <x v="0"/>
    <x v="0"/>
  </r>
  <r>
    <m/>
    <s v="June 2007"/>
    <s v="J7"/>
    <x v="3"/>
    <x v="15"/>
    <x v="0"/>
    <x v="0"/>
    <x v="0"/>
    <x v="0"/>
    <x v="0"/>
    <x v="0"/>
    <x v="0"/>
    <x v="2"/>
    <x v="2"/>
    <x v="3"/>
    <x v="5"/>
    <x v="13"/>
    <x v="21"/>
    <x v="6"/>
    <x v="0"/>
    <x v="2"/>
    <x v="2"/>
    <x v="0"/>
    <x v="0"/>
  </r>
  <r>
    <m/>
    <s v="June 2007"/>
    <s v="J7"/>
    <x v="3"/>
    <x v="16"/>
    <x v="0"/>
    <x v="0"/>
    <x v="2"/>
    <x v="0"/>
    <x v="0"/>
    <x v="0"/>
    <x v="0"/>
    <x v="2"/>
    <x v="2"/>
    <x v="3"/>
    <x v="5"/>
    <x v="12"/>
    <x v="18"/>
    <x v="6"/>
    <x v="0"/>
    <x v="2"/>
    <x v="2"/>
    <x v="0"/>
    <x v="0"/>
  </r>
  <r>
    <m/>
    <s v="June 2007"/>
    <s v="J7"/>
    <x v="3"/>
    <x v="17"/>
    <x v="0"/>
    <x v="0"/>
    <x v="1"/>
    <x v="0"/>
    <x v="0"/>
    <x v="0"/>
    <x v="0"/>
    <x v="2"/>
    <x v="2"/>
    <x v="3"/>
    <x v="5"/>
    <x v="12"/>
    <x v="16"/>
    <x v="6"/>
    <x v="0"/>
    <x v="2"/>
    <x v="2"/>
    <x v="0"/>
    <x v="0"/>
  </r>
  <r>
    <m/>
    <s v="June 2007"/>
    <s v="J7"/>
    <x v="3"/>
    <x v="18"/>
    <x v="0"/>
    <x v="0"/>
    <x v="4"/>
    <x v="0"/>
    <x v="0"/>
    <x v="0"/>
    <x v="0"/>
    <x v="2"/>
    <x v="2"/>
    <x v="3"/>
    <x v="5"/>
    <x v="12"/>
    <x v="19"/>
    <x v="6"/>
    <x v="0"/>
    <x v="2"/>
    <x v="2"/>
    <x v="0"/>
    <x v="0"/>
  </r>
  <r>
    <m/>
    <s v="June 2007"/>
    <s v="J7"/>
    <x v="3"/>
    <x v="19"/>
    <x v="0"/>
    <x v="0"/>
    <x v="2"/>
    <x v="0"/>
    <x v="0"/>
    <x v="0"/>
    <x v="0"/>
    <x v="2"/>
    <x v="2"/>
    <x v="3"/>
    <x v="5"/>
    <x v="14"/>
    <x v="17"/>
    <x v="6"/>
    <x v="0"/>
    <x v="2"/>
    <x v="2"/>
    <x v="0"/>
    <x v="0"/>
  </r>
  <r>
    <m/>
    <s v="June 2007"/>
    <s v="J7"/>
    <x v="3"/>
    <x v="20"/>
    <x v="0"/>
    <x v="0"/>
    <x v="3"/>
    <x v="0"/>
    <x v="0"/>
    <x v="0"/>
    <x v="0"/>
    <x v="2"/>
    <x v="2"/>
    <x v="3"/>
    <x v="5"/>
    <x v="13"/>
    <x v="20"/>
    <x v="6"/>
    <x v="0"/>
    <x v="2"/>
    <x v="2"/>
    <x v="0"/>
    <x v="0"/>
  </r>
  <r>
    <m/>
    <s v="June 2007"/>
    <s v="J7"/>
    <x v="3"/>
    <x v="21"/>
    <x v="0"/>
    <x v="0"/>
    <x v="3"/>
    <x v="0"/>
    <x v="0"/>
    <x v="0"/>
    <x v="0"/>
    <x v="2"/>
    <x v="2"/>
    <x v="3"/>
    <x v="5"/>
    <x v="14"/>
    <x v="17"/>
    <x v="6"/>
    <x v="0"/>
    <x v="2"/>
    <x v="2"/>
    <x v="0"/>
    <x v="0"/>
  </r>
  <r>
    <m/>
    <s v="June 2007"/>
    <s v="J7"/>
    <x v="3"/>
    <x v="22"/>
    <x v="0"/>
    <x v="0"/>
    <x v="0"/>
    <x v="0"/>
    <x v="0"/>
    <x v="0"/>
    <x v="0"/>
    <x v="2"/>
    <x v="3"/>
    <x v="3"/>
    <x v="6"/>
    <x v="12"/>
    <x v="15"/>
    <x v="6"/>
    <x v="0"/>
    <x v="2"/>
    <x v="2"/>
    <x v="0"/>
    <x v="0"/>
  </r>
  <r>
    <m/>
    <s v="June 2007"/>
    <s v="J7"/>
    <x v="3"/>
    <x v="23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m/>
    <s v="June 2007"/>
    <s v="J7"/>
    <x v="3"/>
    <x v="24"/>
    <x v="0"/>
    <x v="0"/>
    <x v="3"/>
    <x v="0"/>
    <x v="0"/>
    <x v="0"/>
    <x v="0"/>
    <x v="2"/>
    <x v="3"/>
    <x v="3"/>
    <x v="6"/>
    <x v="13"/>
    <x v="21"/>
    <x v="6"/>
    <x v="0"/>
    <x v="2"/>
    <x v="2"/>
    <x v="0"/>
    <x v="0"/>
  </r>
  <r>
    <m/>
    <s v="June 2007"/>
    <s v="J7"/>
    <x v="3"/>
    <x v="25"/>
    <x v="0"/>
    <x v="0"/>
    <x v="2"/>
    <x v="0"/>
    <x v="0"/>
    <x v="0"/>
    <x v="0"/>
    <x v="2"/>
    <x v="3"/>
    <x v="3"/>
    <x v="6"/>
    <x v="14"/>
    <x v="17"/>
    <x v="6"/>
    <x v="0"/>
    <x v="2"/>
    <x v="2"/>
    <x v="0"/>
    <x v="0"/>
  </r>
  <r>
    <m/>
    <s v="June 2007"/>
    <s v="J7"/>
    <x v="3"/>
    <x v="26"/>
    <x v="0"/>
    <x v="0"/>
    <x v="1"/>
    <x v="0"/>
    <x v="0"/>
    <x v="0"/>
    <x v="0"/>
    <x v="2"/>
    <x v="3"/>
    <x v="3"/>
    <x v="6"/>
    <x v="12"/>
    <x v="20"/>
    <x v="6"/>
    <x v="0"/>
    <x v="2"/>
    <x v="2"/>
    <x v="0"/>
    <x v="0"/>
  </r>
  <r>
    <m/>
    <m/>
    <s v="(June 2007)"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1"/>
    <s v="June 2005"/>
    <n v="46"/>
    <x v="0"/>
    <x v="0"/>
    <x v="0"/>
    <x v="0"/>
    <x v="4"/>
    <x v="0"/>
    <x v="0"/>
    <x v="0"/>
    <x v="0"/>
    <x v="2"/>
    <x v="0"/>
    <x v="3"/>
    <x v="6"/>
    <x v="12"/>
    <x v="15"/>
    <x v="6"/>
    <x v="0"/>
    <x v="2"/>
    <x v="2"/>
    <x v="0"/>
    <x v="0"/>
  </r>
  <r>
    <n v="2"/>
    <s v="June 2005"/>
    <n v="46"/>
    <x v="0"/>
    <x v="1"/>
    <x v="0"/>
    <x v="0"/>
    <x v="1"/>
    <x v="0"/>
    <x v="0"/>
    <x v="0"/>
    <x v="0"/>
    <x v="2"/>
    <x v="0"/>
    <x v="3"/>
    <x v="6"/>
    <x v="13"/>
    <x v="23"/>
    <x v="6"/>
    <x v="0"/>
    <x v="2"/>
    <x v="2"/>
    <x v="0"/>
    <x v="0"/>
  </r>
  <r>
    <n v="3"/>
    <s v="June 2005"/>
    <n v="46"/>
    <x v="0"/>
    <x v="2"/>
    <x v="0"/>
    <x v="0"/>
    <x v="3"/>
    <x v="0"/>
    <x v="0"/>
    <x v="0"/>
    <x v="0"/>
    <x v="2"/>
    <x v="0"/>
    <x v="3"/>
    <x v="6"/>
    <x v="13"/>
    <x v="18"/>
    <x v="6"/>
    <x v="0"/>
    <x v="2"/>
    <x v="2"/>
    <x v="0"/>
    <x v="0"/>
  </r>
  <r>
    <n v="4"/>
    <s v="June 2005"/>
    <n v="46"/>
    <x v="0"/>
    <x v="3"/>
    <x v="0"/>
    <x v="0"/>
    <x v="0"/>
    <x v="0"/>
    <x v="0"/>
    <x v="0"/>
    <x v="0"/>
    <x v="2"/>
    <x v="0"/>
    <x v="3"/>
    <x v="6"/>
    <x v="14"/>
    <x v="20"/>
    <x v="6"/>
    <x v="0"/>
    <x v="2"/>
    <x v="2"/>
    <x v="0"/>
    <x v="0"/>
  </r>
  <r>
    <n v="5"/>
    <s v="June 2005"/>
    <n v="46"/>
    <x v="0"/>
    <x v="4"/>
    <x v="0"/>
    <x v="0"/>
    <x v="2"/>
    <x v="0"/>
    <x v="0"/>
    <x v="0"/>
    <x v="0"/>
    <x v="2"/>
    <x v="0"/>
    <x v="3"/>
    <x v="6"/>
    <x v="14"/>
    <x v="20"/>
    <x v="6"/>
    <x v="0"/>
    <x v="2"/>
    <x v="2"/>
    <x v="0"/>
    <x v="0"/>
  </r>
  <r>
    <n v="6"/>
    <s v="June 2005"/>
    <n v="46"/>
    <x v="0"/>
    <x v="5"/>
    <x v="0"/>
    <x v="0"/>
    <x v="3"/>
    <x v="0"/>
    <x v="0"/>
    <x v="0"/>
    <x v="0"/>
    <x v="2"/>
    <x v="0"/>
    <x v="3"/>
    <x v="6"/>
    <x v="14"/>
    <x v="17"/>
    <x v="6"/>
    <x v="0"/>
    <x v="2"/>
    <x v="2"/>
    <x v="0"/>
    <x v="0"/>
  </r>
  <r>
    <n v="7"/>
    <s v="June 2005"/>
    <n v="46"/>
    <x v="0"/>
    <x v="6"/>
    <x v="0"/>
    <x v="0"/>
    <x v="3"/>
    <x v="0"/>
    <x v="0"/>
    <x v="0"/>
    <x v="0"/>
    <x v="2"/>
    <x v="0"/>
    <x v="3"/>
    <x v="6"/>
    <x v="12"/>
    <x v="15"/>
    <x v="6"/>
    <x v="0"/>
    <x v="2"/>
    <x v="2"/>
    <x v="0"/>
    <x v="0"/>
  </r>
  <r>
    <n v="8"/>
    <s v="June 2005"/>
    <n v="46"/>
    <x v="0"/>
    <x v="7"/>
    <x v="0"/>
    <x v="0"/>
    <x v="0"/>
    <x v="0"/>
    <x v="0"/>
    <x v="0"/>
    <x v="0"/>
    <x v="2"/>
    <x v="1"/>
    <x v="3"/>
    <x v="3"/>
    <x v="12"/>
    <x v="15"/>
    <x v="6"/>
    <x v="0"/>
    <x v="2"/>
    <x v="2"/>
    <x v="0"/>
    <x v="0"/>
  </r>
  <r>
    <n v="9"/>
    <s v="June 2005"/>
    <n v="46"/>
    <x v="0"/>
    <x v="8"/>
    <x v="0"/>
    <x v="0"/>
    <x v="5"/>
    <x v="0"/>
    <x v="0"/>
    <x v="0"/>
    <x v="0"/>
    <x v="2"/>
    <x v="1"/>
    <x v="3"/>
    <x v="3"/>
    <x v="15"/>
    <x v="22"/>
    <x v="6"/>
    <x v="0"/>
    <x v="2"/>
    <x v="2"/>
    <x v="0"/>
    <x v="0"/>
  </r>
  <r>
    <n v="10"/>
    <s v="June 2005"/>
    <n v="46"/>
    <x v="0"/>
    <x v="9"/>
    <x v="0"/>
    <x v="0"/>
    <x v="2"/>
    <x v="0"/>
    <x v="0"/>
    <x v="0"/>
    <x v="0"/>
    <x v="2"/>
    <x v="1"/>
    <x v="3"/>
    <x v="3"/>
    <x v="12"/>
    <x v="20"/>
    <x v="6"/>
    <x v="0"/>
    <x v="2"/>
    <x v="2"/>
    <x v="0"/>
    <x v="0"/>
  </r>
  <r>
    <n v="11"/>
    <s v="June 2005"/>
    <n v="46"/>
    <x v="0"/>
    <x v="10"/>
    <x v="0"/>
    <x v="0"/>
    <x v="0"/>
    <x v="0"/>
    <x v="0"/>
    <x v="0"/>
    <x v="0"/>
    <x v="2"/>
    <x v="1"/>
    <x v="3"/>
    <x v="3"/>
    <x v="13"/>
    <x v="21"/>
    <x v="6"/>
    <x v="0"/>
    <x v="2"/>
    <x v="2"/>
    <x v="0"/>
    <x v="0"/>
  </r>
  <r>
    <n v="12"/>
    <s v="June 2005"/>
    <n v="46"/>
    <x v="0"/>
    <x v="11"/>
    <x v="0"/>
    <x v="0"/>
    <x v="4"/>
    <x v="0"/>
    <x v="0"/>
    <x v="0"/>
    <x v="0"/>
    <x v="2"/>
    <x v="1"/>
    <x v="3"/>
    <x v="3"/>
    <x v="14"/>
    <x v="17"/>
    <x v="6"/>
    <x v="0"/>
    <x v="2"/>
    <x v="2"/>
    <x v="0"/>
    <x v="0"/>
  </r>
  <r>
    <n v="13"/>
    <s v="June 2005"/>
    <n v="46"/>
    <x v="0"/>
    <x v="12"/>
    <x v="0"/>
    <x v="0"/>
    <x v="2"/>
    <x v="0"/>
    <x v="0"/>
    <x v="0"/>
    <x v="0"/>
    <x v="2"/>
    <x v="1"/>
    <x v="3"/>
    <x v="3"/>
    <x v="14"/>
    <x v="17"/>
    <x v="6"/>
    <x v="0"/>
    <x v="2"/>
    <x v="2"/>
    <x v="0"/>
    <x v="0"/>
  </r>
  <r>
    <n v="14"/>
    <s v="June 2005"/>
    <n v="46"/>
    <x v="0"/>
    <x v="13"/>
    <x v="0"/>
    <x v="0"/>
    <x v="1"/>
    <x v="0"/>
    <x v="0"/>
    <x v="0"/>
    <x v="0"/>
    <x v="2"/>
    <x v="1"/>
    <x v="3"/>
    <x v="3"/>
    <x v="13"/>
    <x v="23"/>
    <x v="6"/>
    <x v="0"/>
    <x v="2"/>
    <x v="2"/>
    <x v="0"/>
    <x v="0"/>
  </r>
  <r>
    <n v="15"/>
    <s v="June 2005"/>
    <n v="46"/>
    <x v="0"/>
    <x v="14"/>
    <x v="0"/>
    <x v="0"/>
    <x v="1"/>
    <x v="0"/>
    <x v="0"/>
    <x v="0"/>
    <x v="0"/>
    <x v="2"/>
    <x v="1"/>
    <x v="3"/>
    <x v="3"/>
    <x v="13"/>
    <x v="18"/>
    <x v="6"/>
    <x v="0"/>
    <x v="2"/>
    <x v="2"/>
    <x v="0"/>
    <x v="0"/>
  </r>
  <r>
    <n v="16"/>
    <s v="June 2005"/>
    <n v="46"/>
    <x v="0"/>
    <x v="15"/>
    <x v="0"/>
    <x v="0"/>
    <x v="0"/>
    <x v="0"/>
    <x v="0"/>
    <x v="0"/>
    <x v="0"/>
    <x v="2"/>
    <x v="2"/>
    <x v="3"/>
    <x v="4"/>
    <x v="12"/>
    <x v="15"/>
    <x v="6"/>
    <x v="0"/>
    <x v="2"/>
    <x v="2"/>
    <x v="0"/>
    <x v="0"/>
  </r>
  <r>
    <n v="17"/>
    <s v="June 2005"/>
    <n v="46"/>
    <x v="0"/>
    <x v="16"/>
    <x v="0"/>
    <x v="0"/>
    <x v="3"/>
    <x v="0"/>
    <x v="0"/>
    <x v="0"/>
    <x v="0"/>
    <x v="2"/>
    <x v="2"/>
    <x v="3"/>
    <x v="4"/>
    <x v="14"/>
    <x v="17"/>
    <x v="6"/>
    <x v="0"/>
    <x v="2"/>
    <x v="2"/>
    <x v="0"/>
    <x v="0"/>
  </r>
  <r>
    <n v="18"/>
    <s v="June 2005"/>
    <n v="46"/>
    <x v="0"/>
    <x v="17"/>
    <x v="0"/>
    <x v="0"/>
    <x v="1"/>
    <x v="0"/>
    <x v="0"/>
    <x v="0"/>
    <x v="0"/>
    <x v="2"/>
    <x v="2"/>
    <x v="3"/>
    <x v="4"/>
    <x v="13"/>
    <x v="21"/>
    <x v="6"/>
    <x v="0"/>
    <x v="2"/>
    <x v="2"/>
    <x v="0"/>
    <x v="0"/>
  </r>
  <r>
    <n v="19"/>
    <s v="June 2005"/>
    <n v="46"/>
    <x v="0"/>
    <x v="18"/>
    <x v="0"/>
    <x v="0"/>
    <x v="3"/>
    <x v="0"/>
    <x v="0"/>
    <x v="0"/>
    <x v="0"/>
    <x v="2"/>
    <x v="2"/>
    <x v="3"/>
    <x v="4"/>
    <x v="14"/>
    <x v="17"/>
    <x v="6"/>
    <x v="0"/>
    <x v="2"/>
    <x v="2"/>
    <x v="0"/>
    <x v="0"/>
  </r>
  <r>
    <n v="20"/>
    <s v="June 2005"/>
    <n v="46"/>
    <x v="0"/>
    <x v="19"/>
    <x v="0"/>
    <x v="0"/>
    <x v="4"/>
    <x v="0"/>
    <x v="0"/>
    <x v="0"/>
    <x v="0"/>
    <x v="2"/>
    <x v="2"/>
    <x v="3"/>
    <x v="4"/>
    <x v="14"/>
    <x v="17"/>
    <x v="6"/>
    <x v="0"/>
    <x v="2"/>
    <x v="2"/>
    <x v="0"/>
    <x v="0"/>
  </r>
  <r>
    <n v="21"/>
    <s v="June 2005"/>
    <n v="46"/>
    <x v="0"/>
    <x v="20"/>
    <x v="0"/>
    <x v="0"/>
    <x v="2"/>
    <x v="0"/>
    <x v="0"/>
    <x v="0"/>
    <x v="0"/>
    <x v="2"/>
    <x v="2"/>
    <x v="3"/>
    <x v="4"/>
    <x v="13"/>
    <x v="21"/>
    <x v="6"/>
    <x v="0"/>
    <x v="2"/>
    <x v="2"/>
    <x v="0"/>
    <x v="0"/>
  </r>
  <r>
    <n v="22"/>
    <s v="June 2005"/>
    <n v="46"/>
    <x v="0"/>
    <x v="21"/>
    <x v="0"/>
    <x v="0"/>
    <x v="2"/>
    <x v="0"/>
    <x v="0"/>
    <x v="0"/>
    <x v="0"/>
    <x v="2"/>
    <x v="3"/>
    <x v="3"/>
    <x v="5"/>
    <x v="12"/>
    <x v="15"/>
    <x v="6"/>
    <x v="0"/>
    <x v="2"/>
    <x v="2"/>
    <x v="0"/>
    <x v="0"/>
  </r>
  <r>
    <n v="23"/>
    <s v="June 2005"/>
    <n v="46"/>
    <x v="0"/>
    <x v="22"/>
    <x v="0"/>
    <x v="0"/>
    <x v="3"/>
    <x v="0"/>
    <x v="0"/>
    <x v="0"/>
    <x v="0"/>
    <x v="2"/>
    <x v="3"/>
    <x v="3"/>
    <x v="5"/>
    <x v="13"/>
    <x v="24"/>
    <x v="6"/>
    <x v="0"/>
    <x v="2"/>
    <x v="2"/>
    <x v="0"/>
    <x v="0"/>
  </r>
  <r>
    <n v="24"/>
    <s v="June 2005"/>
    <n v="46"/>
    <x v="0"/>
    <x v="23"/>
    <x v="0"/>
    <x v="0"/>
    <x v="1"/>
    <x v="0"/>
    <x v="0"/>
    <x v="0"/>
    <x v="0"/>
    <x v="2"/>
    <x v="3"/>
    <x v="3"/>
    <x v="5"/>
    <x v="13"/>
    <x v="18"/>
    <x v="6"/>
    <x v="0"/>
    <x v="2"/>
    <x v="2"/>
    <x v="0"/>
    <x v="0"/>
  </r>
  <r>
    <n v="25"/>
    <s v="June 2005"/>
    <n v="46"/>
    <x v="0"/>
    <x v="24"/>
    <x v="0"/>
    <x v="0"/>
    <x v="0"/>
    <x v="0"/>
    <x v="0"/>
    <x v="0"/>
    <x v="0"/>
    <x v="2"/>
    <x v="3"/>
    <x v="3"/>
    <x v="5"/>
    <x v="14"/>
    <x v="17"/>
    <x v="6"/>
    <x v="0"/>
    <x v="2"/>
    <x v="2"/>
    <x v="0"/>
    <x v="0"/>
  </r>
  <r>
    <n v="26"/>
    <s v="June 2005"/>
    <n v="46"/>
    <x v="0"/>
    <x v="25"/>
    <x v="0"/>
    <x v="0"/>
    <x v="2"/>
    <x v="0"/>
    <x v="0"/>
    <x v="0"/>
    <x v="0"/>
    <x v="2"/>
    <x v="3"/>
    <x v="3"/>
    <x v="5"/>
    <x v="12"/>
    <x v="16"/>
    <x v="6"/>
    <x v="0"/>
    <x v="2"/>
    <x v="2"/>
    <x v="0"/>
    <x v="0"/>
  </r>
  <r>
    <n v="27"/>
    <s v="June 2005"/>
    <n v="46"/>
    <x v="0"/>
    <x v="26"/>
    <x v="0"/>
    <x v="0"/>
    <x v="1"/>
    <x v="0"/>
    <x v="0"/>
    <x v="0"/>
    <x v="0"/>
    <x v="2"/>
    <x v="3"/>
    <x v="3"/>
    <x v="5"/>
    <x v="14"/>
    <x v="17"/>
    <x v="6"/>
    <x v="0"/>
    <x v="2"/>
    <x v="2"/>
    <x v="0"/>
    <x v="0"/>
  </r>
  <r>
    <n v="28"/>
    <s v="June 2005"/>
    <n v="46"/>
    <x v="1"/>
    <x v="0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29"/>
    <s v="June 2005"/>
    <n v="46"/>
    <x v="1"/>
    <x v="1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30"/>
    <s v="June 2005"/>
    <n v="46"/>
    <x v="1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n v="31"/>
    <s v="June 2005"/>
    <n v="46"/>
    <x v="1"/>
    <x v="3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32"/>
    <s v="June 2005"/>
    <n v="46"/>
    <x v="1"/>
    <x v="4"/>
    <x v="0"/>
    <x v="0"/>
    <x v="0"/>
    <x v="0"/>
    <x v="0"/>
    <x v="0"/>
    <x v="0"/>
    <x v="1"/>
    <x v="4"/>
    <x v="3"/>
    <x v="2"/>
    <x v="10"/>
    <x v="13"/>
    <x v="4"/>
    <x v="0"/>
    <x v="2"/>
    <x v="2"/>
    <x v="0"/>
    <x v="0"/>
  </r>
  <r>
    <n v="33"/>
    <s v="June 2005"/>
    <n v="46"/>
    <x v="1"/>
    <x v="5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n v="34"/>
    <s v="June 2005"/>
    <n v="46"/>
    <x v="1"/>
    <x v="6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n v="35"/>
    <s v="June 2005"/>
    <n v="46"/>
    <x v="1"/>
    <x v="7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n v="36"/>
    <s v="June 2005"/>
    <n v="46"/>
    <x v="1"/>
    <x v="8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n v="37"/>
    <s v="June 2005"/>
    <n v="46"/>
    <x v="1"/>
    <x v="9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38"/>
    <s v="June 2005"/>
    <n v="46"/>
    <x v="1"/>
    <x v="10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39"/>
    <s v="June 2005"/>
    <n v="46"/>
    <x v="1"/>
    <x v="11"/>
    <x v="0"/>
    <x v="0"/>
    <x v="2"/>
    <x v="0"/>
    <x v="0"/>
    <x v="0"/>
    <x v="0"/>
    <x v="1"/>
    <x v="4"/>
    <x v="3"/>
    <x v="2"/>
    <x v="6"/>
    <x v="4"/>
    <x v="4"/>
    <x v="3"/>
    <x v="2"/>
    <x v="2"/>
    <x v="0"/>
    <x v="0"/>
  </r>
  <r>
    <n v="40"/>
    <s v="June 2005"/>
    <n v="46"/>
    <x v="1"/>
    <x v="12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41"/>
    <s v="June 2005"/>
    <n v="46"/>
    <x v="1"/>
    <x v="1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42"/>
    <s v="June 2005"/>
    <n v="46"/>
    <x v="1"/>
    <x v="14"/>
    <x v="0"/>
    <x v="0"/>
    <x v="1"/>
    <x v="0"/>
    <x v="0"/>
    <x v="0"/>
    <x v="0"/>
    <x v="1"/>
    <x v="4"/>
    <x v="3"/>
    <x v="2"/>
    <x v="10"/>
    <x v="7"/>
    <x v="4"/>
    <x v="1"/>
    <x v="2"/>
    <x v="2"/>
    <x v="0"/>
    <x v="0"/>
  </r>
  <r>
    <n v="43"/>
    <s v="June 2005"/>
    <n v="46"/>
    <x v="1"/>
    <x v="15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44"/>
    <s v="June 2005"/>
    <n v="46"/>
    <x v="1"/>
    <x v="16"/>
    <x v="0"/>
    <x v="0"/>
    <x v="2"/>
    <x v="0"/>
    <x v="0"/>
    <x v="0"/>
    <x v="0"/>
    <x v="1"/>
    <x v="4"/>
    <x v="3"/>
    <x v="2"/>
    <x v="4"/>
    <x v="12"/>
    <x v="4"/>
    <x v="3"/>
    <x v="2"/>
    <x v="2"/>
    <x v="0"/>
    <x v="0"/>
  </r>
  <r>
    <n v="45"/>
    <s v="June 2005"/>
    <n v="46"/>
    <x v="1"/>
    <x v="17"/>
    <x v="0"/>
    <x v="0"/>
    <x v="1"/>
    <x v="0"/>
    <x v="0"/>
    <x v="0"/>
    <x v="0"/>
    <x v="1"/>
    <x v="4"/>
    <x v="3"/>
    <x v="2"/>
    <x v="5"/>
    <x v="9"/>
    <x v="4"/>
    <x v="0"/>
    <x v="2"/>
    <x v="2"/>
    <x v="0"/>
    <x v="0"/>
  </r>
  <r>
    <n v="46"/>
    <s v="June 2005"/>
    <n v="46"/>
    <x v="1"/>
    <x v="18"/>
    <x v="0"/>
    <x v="0"/>
    <x v="4"/>
    <x v="0"/>
    <x v="0"/>
    <x v="0"/>
    <x v="0"/>
    <x v="1"/>
    <x v="4"/>
    <x v="3"/>
    <x v="2"/>
    <x v="8"/>
    <x v="11"/>
    <x v="4"/>
    <x v="3"/>
    <x v="2"/>
    <x v="2"/>
    <x v="0"/>
    <x v="0"/>
  </r>
  <r>
    <n v="47"/>
    <s v="June 2005"/>
    <n v="46"/>
    <x v="1"/>
    <x v="19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48"/>
    <s v="June 2005"/>
    <n v="46"/>
    <x v="1"/>
    <x v="20"/>
    <x v="0"/>
    <x v="0"/>
    <x v="0"/>
    <x v="0"/>
    <x v="0"/>
    <x v="0"/>
    <x v="0"/>
    <x v="1"/>
    <x v="4"/>
    <x v="3"/>
    <x v="2"/>
    <x v="10"/>
    <x v="7"/>
    <x v="4"/>
    <x v="1"/>
    <x v="2"/>
    <x v="2"/>
    <x v="0"/>
    <x v="0"/>
  </r>
  <r>
    <n v="49"/>
    <s v="June 2005"/>
    <n v="46"/>
    <x v="1"/>
    <x v="21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50"/>
    <s v="June 2005"/>
    <n v="46"/>
    <x v="1"/>
    <x v="22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51"/>
    <s v="June 2005"/>
    <n v="46"/>
    <x v="1"/>
    <x v="2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52"/>
    <s v="June 2005"/>
    <n v="46"/>
    <x v="1"/>
    <x v="24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53"/>
    <s v="June 2005"/>
    <n v="46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54"/>
    <s v="June 2005"/>
    <n v="46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5"/>
    <s v="June 2005"/>
    <n v="46"/>
    <x v="2"/>
    <x v="2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56"/>
    <s v="June 2005"/>
    <n v="46"/>
    <x v="2"/>
    <x v="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57"/>
    <s v="June 2005"/>
    <n v="46"/>
    <x v="2"/>
    <x v="4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58"/>
    <s v="June 2005"/>
    <n v="46"/>
    <x v="2"/>
    <x v="5"/>
    <x v="0"/>
    <x v="0"/>
    <x v="3"/>
    <x v="0"/>
    <x v="0"/>
    <x v="0"/>
    <x v="0"/>
    <x v="1"/>
    <x v="4"/>
    <x v="3"/>
    <x v="2"/>
    <x v="8"/>
    <x v="5"/>
    <x v="4"/>
    <x v="2"/>
    <x v="2"/>
    <x v="2"/>
    <x v="0"/>
    <x v="0"/>
  </r>
  <r>
    <n v="59"/>
    <s v="June 2005"/>
    <n v="46"/>
    <x v="2"/>
    <x v="6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60"/>
    <s v="June 2005"/>
    <n v="46"/>
    <x v="2"/>
    <x v="7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61"/>
    <s v="June 2005"/>
    <n v="46"/>
    <x v="2"/>
    <x v="8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62"/>
    <s v="June 2005"/>
    <n v="46"/>
    <x v="2"/>
    <x v="9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63"/>
    <s v="June 2005"/>
    <n v="46"/>
    <x v="2"/>
    <x v="10"/>
    <x v="0"/>
    <x v="0"/>
    <x v="4"/>
    <x v="0"/>
    <x v="0"/>
    <x v="0"/>
    <x v="0"/>
    <x v="1"/>
    <x v="4"/>
    <x v="3"/>
    <x v="2"/>
    <x v="6"/>
    <x v="4"/>
    <x v="4"/>
    <x v="2"/>
    <x v="2"/>
    <x v="2"/>
    <x v="0"/>
    <x v="0"/>
  </r>
  <r>
    <n v="64"/>
    <s v="June 2005"/>
    <n v="46"/>
    <x v="2"/>
    <x v="11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65"/>
    <s v="June 2005"/>
    <n v="46"/>
    <x v="2"/>
    <x v="12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66"/>
    <s v="June 2005"/>
    <n v="46"/>
    <x v="2"/>
    <x v="13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67"/>
    <s v="June 2005"/>
    <n v="46"/>
    <x v="2"/>
    <x v="14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n v="68"/>
    <s v="June 2005"/>
    <n v="46"/>
    <x v="2"/>
    <x v="15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69"/>
    <s v="June 2005"/>
    <n v="46"/>
    <x v="2"/>
    <x v="16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70"/>
    <s v="June 2005"/>
    <n v="46"/>
    <x v="2"/>
    <x v="17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71"/>
    <s v="June 2005"/>
    <n v="46"/>
    <x v="2"/>
    <x v="18"/>
    <x v="0"/>
    <x v="0"/>
    <x v="2"/>
    <x v="0"/>
    <x v="0"/>
    <x v="0"/>
    <x v="0"/>
    <x v="1"/>
    <x v="4"/>
    <x v="3"/>
    <x v="2"/>
    <x v="5"/>
    <x v="3"/>
    <x v="4"/>
    <x v="1"/>
    <x v="2"/>
    <x v="2"/>
    <x v="0"/>
    <x v="0"/>
  </r>
  <r>
    <n v="72"/>
    <s v="June 2005"/>
    <n v="46"/>
    <x v="2"/>
    <x v="19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n v="73"/>
    <s v="June 2005"/>
    <n v="46"/>
    <x v="2"/>
    <x v="20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74"/>
    <s v="June 2005"/>
    <n v="46"/>
    <x v="2"/>
    <x v="21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75"/>
    <s v="June 2005"/>
    <n v="46"/>
    <x v="2"/>
    <x v="22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n v="76"/>
    <s v="June 2005"/>
    <n v="46"/>
    <x v="2"/>
    <x v="23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77"/>
    <s v="June 2005"/>
    <n v="46"/>
    <x v="2"/>
    <x v="24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n v="78"/>
    <s v="June 2005"/>
    <n v="46"/>
    <x v="2"/>
    <x v="25"/>
    <x v="0"/>
    <x v="0"/>
    <x v="4"/>
    <x v="0"/>
    <x v="0"/>
    <x v="0"/>
    <x v="0"/>
    <x v="1"/>
    <x v="4"/>
    <x v="3"/>
    <x v="2"/>
    <x v="9"/>
    <x v="4"/>
    <x v="4"/>
    <x v="0"/>
    <x v="2"/>
    <x v="2"/>
    <x v="0"/>
    <x v="0"/>
  </r>
  <r>
    <n v="79"/>
    <s v="June 2005"/>
    <n v="46"/>
    <x v="3"/>
    <x v="0"/>
    <x v="0"/>
    <x v="0"/>
    <x v="0"/>
    <x v="0"/>
    <x v="0"/>
    <x v="0"/>
    <x v="0"/>
    <x v="0"/>
    <x v="0"/>
    <x v="0"/>
    <x v="0"/>
    <x v="1"/>
    <x v="1"/>
    <x v="2"/>
    <x v="0"/>
    <x v="3"/>
    <x v="0"/>
    <x v="0"/>
    <x v="0"/>
  </r>
  <r>
    <n v="80"/>
    <s v="June 2005"/>
    <n v="46"/>
    <x v="3"/>
    <x v="1"/>
    <x v="0"/>
    <x v="0"/>
    <x v="0"/>
    <x v="0"/>
    <x v="0"/>
    <x v="0"/>
    <x v="0"/>
    <x v="0"/>
    <x v="0"/>
    <x v="0"/>
    <x v="0"/>
    <x v="0"/>
    <x v="1"/>
    <x v="3"/>
    <x v="0"/>
    <x v="3"/>
    <x v="0"/>
    <x v="0"/>
    <x v="0"/>
  </r>
  <r>
    <n v="81"/>
    <s v="June 2005"/>
    <n v="46"/>
    <x v="3"/>
    <x v="2"/>
    <x v="0"/>
    <x v="0"/>
    <x v="3"/>
    <x v="0"/>
    <x v="0"/>
    <x v="0"/>
    <x v="0"/>
    <x v="0"/>
    <x v="0"/>
    <x v="0"/>
    <x v="0"/>
    <x v="0"/>
    <x v="0"/>
    <x v="0"/>
    <x v="0"/>
    <x v="3"/>
    <x v="0"/>
    <x v="0"/>
    <x v="0"/>
  </r>
  <r>
    <n v="82"/>
    <s v="June 2005"/>
    <n v="46"/>
    <x v="3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</r>
  <r>
    <n v="83"/>
    <s v="June 2005"/>
    <n v="46"/>
    <x v="3"/>
    <x v="4"/>
    <x v="0"/>
    <x v="0"/>
    <x v="2"/>
    <x v="0"/>
    <x v="0"/>
    <x v="0"/>
    <x v="0"/>
    <x v="0"/>
    <x v="0"/>
    <x v="0"/>
    <x v="0"/>
    <x v="3"/>
    <x v="1"/>
    <x v="2"/>
    <x v="0"/>
    <x v="3"/>
    <x v="0"/>
    <x v="0"/>
    <x v="0"/>
  </r>
  <r>
    <n v="84"/>
    <s v="June 2005"/>
    <n v="46"/>
    <x v="3"/>
    <x v="5"/>
    <x v="0"/>
    <x v="0"/>
    <x v="0"/>
    <x v="0"/>
    <x v="0"/>
    <x v="0"/>
    <x v="0"/>
    <x v="0"/>
    <x v="0"/>
    <x v="0"/>
    <x v="0"/>
    <x v="0"/>
    <x v="0"/>
    <x v="2"/>
    <x v="0"/>
    <x v="3"/>
    <x v="0"/>
    <x v="0"/>
    <x v="0"/>
  </r>
  <r>
    <n v="85"/>
    <s v="June 2005"/>
    <n v="46"/>
    <x v="3"/>
    <x v="6"/>
    <x v="0"/>
    <x v="0"/>
    <x v="4"/>
    <x v="0"/>
    <x v="0"/>
    <x v="0"/>
    <x v="0"/>
    <x v="0"/>
    <x v="1"/>
    <x v="2"/>
    <x v="8"/>
    <x v="1"/>
    <x v="1"/>
    <x v="2"/>
    <x v="0"/>
    <x v="3"/>
    <x v="0"/>
    <x v="0"/>
    <x v="0"/>
  </r>
  <r>
    <n v="86"/>
    <s v="June 2005"/>
    <n v="46"/>
    <x v="3"/>
    <x v="7"/>
    <x v="0"/>
    <x v="0"/>
    <x v="1"/>
    <x v="0"/>
    <x v="0"/>
    <x v="0"/>
    <x v="0"/>
    <x v="0"/>
    <x v="1"/>
    <x v="2"/>
    <x v="8"/>
    <x v="0"/>
    <x v="1"/>
    <x v="0"/>
    <x v="0"/>
    <x v="3"/>
    <x v="0"/>
    <x v="0"/>
    <x v="0"/>
  </r>
  <r>
    <n v="87"/>
    <s v="June 2005"/>
    <n v="46"/>
    <x v="3"/>
    <x v="8"/>
    <x v="0"/>
    <x v="0"/>
    <x v="4"/>
    <x v="0"/>
    <x v="0"/>
    <x v="0"/>
    <x v="0"/>
    <x v="0"/>
    <x v="1"/>
    <x v="2"/>
    <x v="8"/>
    <x v="0"/>
    <x v="1"/>
    <x v="2"/>
    <x v="0"/>
    <x v="3"/>
    <x v="0"/>
    <x v="0"/>
    <x v="0"/>
  </r>
  <r>
    <n v="88"/>
    <s v="June 2005"/>
    <n v="46"/>
    <x v="3"/>
    <x v="9"/>
    <x v="0"/>
    <x v="0"/>
    <x v="1"/>
    <x v="0"/>
    <x v="0"/>
    <x v="0"/>
    <x v="0"/>
    <x v="0"/>
    <x v="1"/>
    <x v="2"/>
    <x v="8"/>
    <x v="0"/>
    <x v="1"/>
    <x v="2"/>
    <x v="0"/>
    <x v="3"/>
    <x v="0"/>
    <x v="0"/>
    <x v="0"/>
  </r>
  <r>
    <n v="89"/>
    <s v="June 2005"/>
    <n v="46"/>
    <x v="3"/>
    <x v="10"/>
    <x v="0"/>
    <x v="0"/>
    <x v="4"/>
    <x v="0"/>
    <x v="0"/>
    <x v="0"/>
    <x v="0"/>
    <x v="0"/>
    <x v="1"/>
    <x v="2"/>
    <x v="8"/>
    <x v="0"/>
    <x v="1"/>
    <x v="3"/>
    <x v="0"/>
    <x v="3"/>
    <x v="0"/>
    <x v="0"/>
    <x v="0"/>
  </r>
  <r>
    <n v="90"/>
    <s v="June 2005"/>
    <n v="46"/>
    <x v="3"/>
    <x v="11"/>
    <x v="0"/>
    <x v="0"/>
    <x v="0"/>
    <x v="0"/>
    <x v="0"/>
    <x v="0"/>
    <x v="0"/>
    <x v="0"/>
    <x v="2"/>
    <x v="2"/>
    <x v="9"/>
    <x v="1"/>
    <x v="1"/>
    <x v="2"/>
    <x v="0"/>
    <x v="3"/>
    <x v="1"/>
    <x v="0"/>
    <x v="0"/>
  </r>
  <r>
    <n v="91"/>
    <s v="June 2005"/>
    <n v="46"/>
    <x v="3"/>
    <x v="12"/>
    <x v="0"/>
    <x v="0"/>
    <x v="1"/>
    <x v="0"/>
    <x v="0"/>
    <x v="0"/>
    <x v="0"/>
    <x v="0"/>
    <x v="2"/>
    <x v="2"/>
    <x v="9"/>
    <x v="0"/>
    <x v="0"/>
    <x v="1"/>
    <x v="0"/>
    <x v="3"/>
    <x v="1"/>
    <x v="0"/>
    <x v="0"/>
  </r>
  <r>
    <n v="92"/>
    <s v="June 2005"/>
    <n v="46"/>
    <x v="3"/>
    <x v="13"/>
    <x v="0"/>
    <x v="0"/>
    <x v="2"/>
    <x v="0"/>
    <x v="0"/>
    <x v="0"/>
    <x v="0"/>
    <x v="0"/>
    <x v="2"/>
    <x v="2"/>
    <x v="9"/>
    <x v="0"/>
    <x v="0"/>
    <x v="9"/>
    <x v="0"/>
    <x v="3"/>
    <x v="1"/>
    <x v="0"/>
    <x v="0"/>
  </r>
  <r>
    <n v="93"/>
    <s v="June 2005"/>
    <n v="46"/>
    <x v="3"/>
    <x v="14"/>
    <x v="0"/>
    <x v="0"/>
    <x v="3"/>
    <x v="0"/>
    <x v="0"/>
    <x v="0"/>
    <x v="0"/>
    <x v="0"/>
    <x v="2"/>
    <x v="2"/>
    <x v="9"/>
    <x v="0"/>
    <x v="0"/>
    <x v="9"/>
    <x v="0"/>
    <x v="3"/>
    <x v="1"/>
    <x v="0"/>
    <x v="0"/>
  </r>
  <r>
    <n v="94"/>
    <s v="June 2005"/>
    <n v="46"/>
    <x v="3"/>
    <x v="15"/>
    <x v="0"/>
    <x v="0"/>
    <x v="4"/>
    <x v="0"/>
    <x v="0"/>
    <x v="0"/>
    <x v="0"/>
    <x v="0"/>
    <x v="2"/>
    <x v="2"/>
    <x v="9"/>
    <x v="0"/>
    <x v="0"/>
    <x v="0"/>
    <x v="0"/>
    <x v="3"/>
    <x v="1"/>
    <x v="0"/>
    <x v="0"/>
  </r>
  <r>
    <n v="95"/>
    <s v="June 2005"/>
    <n v="46"/>
    <x v="3"/>
    <x v="16"/>
    <x v="0"/>
    <x v="0"/>
    <x v="1"/>
    <x v="0"/>
    <x v="0"/>
    <x v="0"/>
    <x v="0"/>
    <x v="0"/>
    <x v="3"/>
    <x v="2"/>
    <x v="8"/>
    <x v="0"/>
    <x v="0"/>
    <x v="0"/>
    <x v="0"/>
    <x v="3"/>
    <x v="1"/>
    <x v="0"/>
    <x v="0"/>
  </r>
  <r>
    <n v="96"/>
    <s v="June 2005"/>
    <n v="46"/>
    <x v="3"/>
    <x v="17"/>
    <x v="0"/>
    <x v="0"/>
    <x v="1"/>
    <x v="0"/>
    <x v="0"/>
    <x v="0"/>
    <x v="0"/>
    <x v="0"/>
    <x v="3"/>
    <x v="2"/>
    <x v="8"/>
    <x v="0"/>
    <x v="0"/>
    <x v="2"/>
    <x v="0"/>
    <x v="3"/>
    <x v="1"/>
    <x v="0"/>
    <x v="0"/>
  </r>
  <r>
    <n v="97"/>
    <s v="June 2005"/>
    <n v="46"/>
    <x v="3"/>
    <x v="18"/>
    <x v="0"/>
    <x v="0"/>
    <x v="4"/>
    <x v="0"/>
    <x v="0"/>
    <x v="0"/>
    <x v="0"/>
    <x v="0"/>
    <x v="3"/>
    <x v="2"/>
    <x v="8"/>
    <x v="0"/>
    <x v="0"/>
    <x v="2"/>
    <x v="0"/>
    <x v="3"/>
    <x v="1"/>
    <x v="0"/>
    <x v="0"/>
  </r>
  <r>
    <n v="98"/>
    <s v="June 2005"/>
    <n v="46"/>
    <x v="3"/>
    <x v="19"/>
    <x v="0"/>
    <x v="0"/>
    <x v="3"/>
    <x v="0"/>
    <x v="0"/>
    <x v="0"/>
    <x v="0"/>
    <x v="0"/>
    <x v="3"/>
    <x v="2"/>
    <x v="8"/>
    <x v="0"/>
    <x v="1"/>
    <x v="2"/>
    <x v="0"/>
    <x v="3"/>
    <x v="1"/>
    <x v="0"/>
    <x v="0"/>
  </r>
  <r>
    <n v="99"/>
    <s v="June 2005"/>
    <n v="46"/>
    <x v="3"/>
    <x v="20"/>
    <x v="0"/>
    <x v="0"/>
    <x v="2"/>
    <x v="0"/>
    <x v="0"/>
    <x v="0"/>
    <x v="0"/>
    <x v="0"/>
    <x v="3"/>
    <x v="2"/>
    <x v="8"/>
    <x v="0"/>
    <x v="1"/>
    <x v="0"/>
    <x v="0"/>
    <x v="3"/>
    <x v="1"/>
    <x v="0"/>
    <x v="0"/>
  </r>
  <r>
    <n v="100"/>
    <s v="June 2005"/>
    <n v="46"/>
    <x v="3"/>
    <x v="21"/>
    <x v="0"/>
    <x v="0"/>
    <x v="3"/>
    <x v="0"/>
    <x v="0"/>
    <x v="0"/>
    <x v="0"/>
    <x v="0"/>
    <x v="3"/>
    <x v="2"/>
    <x v="8"/>
    <x v="0"/>
    <x v="1"/>
    <x v="0"/>
    <x v="0"/>
    <x v="3"/>
    <x v="1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101"/>
    <s v="October 2005"/>
    <n v="47"/>
    <x v="0"/>
    <x v="0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102"/>
    <s v="October 2005"/>
    <n v="47"/>
    <x v="0"/>
    <x v="1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103"/>
    <s v="October 2005"/>
    <n v="47"/>
    <x v="0"/>
    <x v="2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n v="104"/>
    <s v="October 2005"/>
    <n v="47"/>
    <x v="0"/>
    <x v="3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n v="105"/>
    <s v="October 2005"/>
    <n v="47"/>
    <x v="0"/>
    <x v="4"/>
    <x v="0"/>
    <x v="0"/>
    <x v="0"/>
    <x v="0"/>
    <x v="0"/>
    <x v="0"/>
    <x v="0"/>
    <x v="1"/>
    <x v="4"/>
    <x v="3"/>
    <x v="2"/>
    <x v="10"/>
    <x v="7"/>
    <x v="4"/>
    <x v="0"/>
    <x v="2"/>
    <x v="2"/>
    <x v="0"/>
    <x v="0"/>
  </r>
  <r>
    <n v="106"/>
    <s v="October 2005"/>
    <n v="47"/>
    <x v="0"/>
    <x v="5"/>
    <x v="0"/>
    <x v="0"/>
    <x v="4"/>
    <x v="0"/>
    <x v="0"/>
    <x v="0"/>
    <x v="0"/>
    <x v="1"/>
    <x v="4"/>
    <x v="3"/>
    <x v="2"/>
    <x v="11"/>
    <x v="4"/>
    <x v="4"/>
    <x v="3"/>
    <x v="2"/>
    <x v="2"/>
    <x v="0"/>
    <x v="0"/>
  </r>
  <r>
    <n v="107"/>
    <s v="October 2005"/>
    <n v="47"/>
    <x v="0"/>
    <x v="6"/>
    <x v="0"/>
    <x v="0"/>
    <x v="0"/>
    <x v="0"/>
    <x v="0"/>
    <x v="0"/>
    <x v="0"/>
    <x v="1"/>
    <x v="4"/>
    <x v="3"/>
    <x v="2"/>
    <x v="10"/>
    <x v="7"/>
    <x v="4"/>
    <x v="1"/>
    <x v="2"/>
    <x v="2"/>
    <x v="0"/>
    <x v="0"/>
  </r>
  <r>
    <n v="108"/>
    <s v="October 2005"/>
    <n v="47"/>
    <x v="0"/>
    <x v="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109"/>
    <s v="October 2005"/>
    <n v="47"/>
    <x v="0"/>
    <x v="8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110"/>
    <s v="October 2005"/>
    <n v="47"/>
    <x v="0"/>
    <x v="9"/>
    <x v="0"/>
    <x v="0"/>
    <x v="3"/>
    <x v="0"/>
    <x v="0"/>
    <x v="0"/>
    <x v="0"/>
    <x v="1"/>
    <x v="4"/>
    <x v="3"/>
    <x v="2"/>
    <x v="4"/>
    <x v="12"/>
    <x v="4"/>
    <x v="3"/>
    <x v="2"/>
    <x v="2"/>
    <x v="0"/>
    <x v="0"/>
  </r>
  <r>
    <n v="111"/>
    <s v="October 2005"/>
    <n v="47"/>
    <x v="0"/>
    <x v="10"/>
    <x v="0"/>
    <x v="0"/>
    <x v="3"/>
    <x v="0"/>
    <x v="0"/>
    <x v="0"/>
    <x v="0"/>
    <x v="1"/>
    <x v="4"/>
    <x v="3"/>
    <x v="2"/>
    <x v="8"/>
    <x v="11"/>
    <x v="4"/>
    <x v="0"/>
    <x v="2"/>
    <x v="2"/>
    <x v="0"/>
    <x v="0"/>
  </r>
  <r>
    <n v="112"/>
    <s v="October 2005"/>
    <n v="47"/>
    <x v="0"/>
    <x v="11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113"/>
    <s v="October 2005"/>
    <n v="47"/>
    <x v="0"/>
    <x v="1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114"/>
    <s v="October 2005"/>
    <n v="47"/>
    <x v="0"/>
    <x v="13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115"/>
    <s v="October 2005"/>
    <n v="47"/>
    <x v="0"/>
    <x v="14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n v="116"/>
    <s v="October 2005"/>
    <n v="47"/>
    <x v="0"/>
    <x v="15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117"/>
    <s v="October 2005"/>
    <n v="47"/>
    <x v="0"/>
    <x v="16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118"/>
    <s v="October 2005"/>
    <n v="47"/>
    <x v="0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119"/>
    <s v="October 2005"/>
    <n v="47"/>
    <x v="0"/>
    <x v="18"/>
    <x v="0"/>
    <x v="0"/>
    <x v="0"/>
    <x v="0"/>
    <x v="0"/>
    <x v="0"/>
    <x v="0"/>
    <x v="1"/>
    <x v="4"/>
    <x v="3"/>
    <x v="2"/>
    <x v="8"/>
    <x v="5"/>
    <x v="4"/>
    <x v="2"/>
    <x v="2"/>
    <x v="2"/>
    <x v="0"/>
    <x v="0"/>
  </r>
  <r>
    <n v="120"/>
    <s v="October 2005"/>
    <n v="47"/>
    <x v="0"/>
    <x v="19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121"/>
    <s v="October 2005"/>
    <n v="47"/>
    <x v="0"/>
    <x v="20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122"/>
    <s v="October 2005"/>
    <n v="47"/>
    <x v="0"/>
    <x v="21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123"/>
    <s v="October 2005"/>
    <n v="47"/>
    <x v="0"/>
    <x v="22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124"/>
    <s v="October 2005"/>
    <n v="47"/>
    <x v="0"/>
    <x v="23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125"/>
    <s v="October 2005"/>
    <n v="47"/>
    <x v="0"/>
    <x v="24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n v="126"/>
    <s v="October 2005"/>
    <n v="47"/>
    <x v="0"/>
    <x v="25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n v="127"/>
    <s v="October 2005"/>
    <n v="47"/>
    <x v="1"/>
    <x v="0"/>
    <x v="0"/>
    <x v="0"/>
    <x v="3"/>
    <x v="0"/>
    <x v="0"/>
    <x v="0"/>
    <x v="0"/>
    <x v="2"/>
    <x v="0"/>
    <x v="3"/>
    <x v="6"/>
    <x v="13"/>
    <x v="18"/>
    <x v="6"/>
    <x v="0"/>
    <x v="2"/>
    <x v="2"/>
    <x v="0"/>
    <x v="0"/>
  </r>
  <r>
    <n v="128"/>
    <s v="October 2005"/>
    <n v="47"/>
    <x v="1"/>
    <x v="1"/>
    <x v="0"/>
    <x v="0"/>
    <x v="4"/>
    <x v="0"/>
    <x v="0"/>
    <x v="0"/>
    <x v="0"/>
    <x v="2"/>
    <x v="0"/>
    <x v="3"/>
    <x v="6"/>
    <x v="14"/>
    <x v="17"/>
    <x v="6"/>
    <x v="0"/>
    <x v="2"/>
    <x v="2"/>
    <x v="0"/>
    <x v="0"/>
  </r>
  <r>
    <n v="129"/>
    <s v="October 2005"/>
    <n v="47"/>
    <x v="1"/>
    <x v="2"/>
    <x v="0"/>
    <x v="0"/>
    <x v="2"/>
    <x v="0"/>
    <x v="0"/>
    <x v="0"/>
    <x v="0"/>
    <x v="2"/>
    <x v="0"/>
    <x v="3"/>
    <x v="6"/>
    <x v="14"/>
    <x v="20"/>
    <x v="6"/>
    <x v="0"/>
    <x v="2"/>
    <x v="2"/>
    <x v="0"/>
    <x v="0"/>
  </r>
  <r>
    <n v="130"/>
    <s v="October 2005"/>
    <n v="47"/>
    <x v="1"/>
    <x v="3"/>
    <x v="0"/>
    <x v="0"/>
    <x v="3"/>
    <x v="0"/>
    <x v="0"/>
    <x v="0"/>
    <x v="0"/>
    <x v="2"/>
    <x v="0"/>
    <x v="3"/>
    <x v="6"/>
    <x v="14"/>
    <x v="17"/>
    <x v="6"/>
    <x v="0"/>
    <x v="2"/>
    <x v="2"/>
    <x v="0"/>
    <x v="0"/>
  </r>
  <r>
    <n v="131"/>
    <s v="October 2005"/>
    <n v="47"/>
    <x v="1"/>
    <x v="4"/>
    <x v="0"/>
    <x v="0"/>
    <x v="0"/>
    <x v="0"/>
    <x v="0"/>
    <x v="0"/>
    <x v="0"/>
    <x v="2"/>
    <x v="0"/>
    <x v="3"/>
    <x v="6"/>
    <x v="13"/>
    <x v="19"/>
    <x v="6"/>
    <x v="0"/>
    <x v="2"/>
    <x v="2"/>
    <x v="0"/>
    <x v="0"/>
  </r>
  <r>
    <n v="132"/>
    <s v="October 2005"/>
    <n v="47"/>
    <x v="1"/>
    <x v="5"/>
    <x v="0"/>
    <x v="0"/>
    <x v="2"/>
    <x v="0"/>
    <x v="0"/>
    <x v="0"/>
    <x v="0"/>
    <x v="2"/>
    <x v="1"/>
    <x v="3"/>
    <x v="3"/>
    <x v="12"/>
    <x v="15"/>
    <x v="6"/>
    <x v="0"/>
    <x v="2"/>
    <x v="2"/>
    <x v="0"/>
    <x v="0"/>
  </r>
  <r>
    <n v="133"/>
    <s v="October 2005"/>
    <n v="47"/>
    <x v="1"/>
    <x v="6"/>
    <x v="0"/>
    <x v="0"/>
    <x v="1"/>
    <x v="0"/>
    <x v="0"/>
    <x v="0"/>
    <x v="0"/>
    <x v="2"/>
    <x v="1"/>
    <x v="3"/>
    <x v="3"/>
    <x v="13"/>
    <x v="16"/>
    <x v="6"/>
    <x v="0"/>
    <x v="2"/>
    <x v="2"/>
    <x v="0"/>
    <x v="0"/>
  </r>
  <r>
    <n v="134"/>
    <s v="October 2005"/>
    <n v="47"/>
    <x v="1"/>
    <x v="7"/>
    <x v="0"/>
    <x v="0"/>
    <x v="4"/>
    <x v="0"/>
    <x v="0"/>
    <x v="0"/>
    <x v="0"/>
    <x v="2"/>
    <x v="1"/>
    <x v="3"/>
    <x v="3"/>
    <x v="13"/>
    <x v="21"/>
    <x v="6"/>
    <x v="0"/>
    <x v="2"/>
    <x v="2"/>
    <x v="0"/>
    <x v="0"/>
  </r>
  <r>
    <n v="135"/>
    <s v="October 2005"/>
    <n v="47"/>
    <x v="1"/>
    <x v="8"/>
    <x v="0"/>
    <x v="0"/>
    <x v="3"/>
    <x v="0"/>
    <x v="0"/>
    <x v="0"/>
    <x v="0"/>
    <x v="2"/>
    <x v="1"/>
    <x v="3"/>
    <x v="3"/>
    <x v="13"/>
    <x v="18"/>
    <x v="6"/>
    <x v="0"/>
    <x v="2"/>
    <x v="2"/>
    <x v="0"/>
    <x v="0"/>
  </r>
  <r>
    <n v="136"/>
    <s v="October 2005"/>
    <n v="47"/>
    <x v="1"/>
    <x v="9"/>
    <x v="0"/>
    <x v="0"/>
    <x v="0"/>
    <x v="0"/>
    <x v="0"/>
    <x v="0"/>
    <x v="0"/>
    <x v="2"/>
    <x v="1"/>
    <x v="3"/>
    <x v="3"/>
    <x v="12"/>
    <x v="20"/>
    <x v="6"/>
    <x v="0"/>
    <x v="2"/>
    <x v="2"/>
    <x v="0"/>
    <x v="0"/>
  </r>
  <r>
    <n v="137"/>
    <s v="October 2005"/>
    <n v="47"/>
    <x v="1"/>
    <x v="10"/>
    <x v="0"/>
    <x v="0"/>
    <x v="2"/>
    <x v="0"/>
    <x v="0"/>
    <x v="0"/>
    <x v="0"/>
    <x v="2"/>
    <x v="1"/>
    <x v="3"/>
    <x v="3"/>
    <x v="13"/>
    <x v="24"/>
    <x v="6"/>
    <x v="0"/>
    <x v="2"/>
    <x v="2"/>
    <x v="0"/>
    <x v="0"/>
  </r>
  <r>
    <n v="138"/>
    <s v="October 2005"/>
    <n v="47"/>
    <x v="1"/>
    <x v="11"/>
    <x v="0"/>
    <x v="0"/>
    <x v="3"/>
    <x v="0"/>
    <x v="0"/>
    <x v="0"/>
    <x v="0"/>
    <x v="2"/>
    <x v="2"/>
    <x v="3"/>
    <x v="5"/>
    <x v="12"/>
    <x v="15"/>
    <x v="6"/>
    <x v="0"/>
    <x v="2"/>
    <x v="2"/>
    <x v="0"/>
    <x v="0"/>
  </r>
  <r>
    <n v="139"/>
    <s v="October 2005"/>
    <n v="47"/>
    <x v="1"/>
    <x v="12"/>
    <x v="0"/>
    <x v="0"/>
    <x v="0"/>
    <x v="0"/>
    <x v="0"/>
    <x v="0"/>
    <x v="0"/>
    <x v="2"/>
    <x v="2"/>
    <x v="3"/>
    <x v="5"/>
    <x v="14"/>
    <x v="20"/>
    <x v="6"/>
    <x v="0"/>
    <x v="2"/>
    <x v="2"/>
    <x v="0"/>
    <x v="0"/>
  </r>
  <r>
    <n v="140"/>
    <s v="October 2005"/>
    <n v="47"/>
    <x v="1"/>
    <x v="13"/>
    <x v="0"/>
    <x v="0"/>
    <x v="0"/>
    <x v="0"/>
    <x v="0"/>
    <x v="0"/>
    <x v="0"/>
    <x v="2"/>
    <x v="2"/>
    <x v="3"/>
    <x v="5"/>
    <x v="13"/>
    <x v="16"/>
    <x v="6"/>
    <x v="0"/>
    <x v="2"/>
    <x v="2"/>
    <x v="0"/>
    <x v="0"/>
  </r>
  <r>
    <n v="141"/>
    <s v="October 2005"/>
    <n v="47"/>
    <x v="1"/>
    <x v="14"/>
    <x v="0"/>
    <x v="0"/>
    <x v="2"/>
    <x v="0"/>
    <x v="0"/>
    <x v="0"/>
    <x v="0"/>
    <x v="2"/>
    <x v="2"/>
    <x v="3"/>
    <x v="5"/>
    <x v="14"/>
    <x v="17"/>
    <x v="6"/>
    <x v="0"/>
    <x v="2"/>
    <x v="2"/>
    <x v="0"/>
    <x v="0"/>
  </r>
  <r>
    <n v="142"/>
    <s v="October 2005"/>
    <n v="47"/>
    <x v="1"/>
    <x v="15"/>
    <x v="0"/>
    <x v="0"/>
    <x v="4"/>
    <x v="0"/>
    <x v="0"/>
    <x v="0"/>
    <x v="0"/>
    <x v="2"/>
    <x v="2"/>
    <x v="3"/>
    <x v="5"/>
    <x v="13"/>
    <x v="18"/>
    <x v="6"/>
    <x v="0"/>
    <x v="2"/>
    <x v="2"/>
    <x v="0"/>
    <x v="0"/>
  </r>
  <r>
    <n v="143"/>
    <s v="October 2005"/>
    <n v="47"/>
    <x v="1"/>
    <x v="16"/>
    <x v="0"/>
    <x v="0"/>
    <x v="1"/>
    <x v="0"/>
    <x v="0"/>
    <x v="0"/>
    <x v="0"/>
    <x v="2"/>
    <x v="2"/>
    <x v="3"/>
    <x v="5"/>
    <x v="13"/>
    <x v="23"/>
    <x v="6"/>
    <x v="0"/>
    <x v="2"/>
    <x v="2"/>
    <x v="0"/>
    <x v="0"/>
  </r>
  <r>
    <n v="144"/>
    <s v="October 2005"/>
    <n v="47"/>
    <x v="1"/>
    <x v="17"/>
    <x v="0"/>
    <x v="0"/>
    <x v="1"/>
    <x v="0"/>
    <x v="0"/>
    <x v="0"/>
    <x v="0"/>
    <x v="2"/>
    <x v="2"/>
    <x v="3"/>
    <x v="5"/>
    <x v="12"/>
    <x v="15"/>
    <x v="6"/>
    <x v="0"/>
    <x v="2"/>
    <x v="2"/>
    <x v="0"/>
    <x v="0"/>
  </r>
  <r>
    <n v="145"/>
    <s v="October 2005"/>
    <n v="47"/>
    <x v="1"/>
    <x v="18"/>
    <x v="0"/>
    <x v="0"/>
    <x v="2"/>
    <x v="0"/>
    <x v="0"/>
    <x v="0"/>
    <x v="0"/>
    <x v="2"/>
    <x v="3"/>
    <x v="3"/>
    <x v="4"/>
    <x v="12"/>
    <x v="15"/>
    <x v="6"/>
    <x v="0"/>
    <x v="2"/>
    <x v="2"/>
    <x v="0"/>
    <x v="0"/>
  </r>
  <r>
    <n v="146"/>
    <s v="October 2005"/>
    <n v="47"/>
    <x v="1"/>
    <x v="19"/>
    <x v="0"/>
    <x v="0"/>
    <x v="3"/>
    <x v="0"/>
    <x v="0"/>
    <x v="0"/>
    <x v="0"/>
    <x v="2"/>
    <x v="3"/>
    <x v="3"/>
    <x v="4"/>
    <x v="14"/>
    <x v="17"/>
    <x v="6"/>
    <x v="0"/>
    <x v="2"/>
    <x v="2"/>
    <x v="0"/>
    <x v="0"/>
  </r>
  <r>
    <n v="147"/>
    <s v="October 2005"/>
    <n v="47"/>
    <x v="1"/>
    <x v="20"/>
    <x v="0"/>
    <x v="0"/>
    <x v="3"/>
    <x v="0"/>
    <x v="0"/>
    <x v="0"/>
    <x v="0"/>
    <x v="2"/>
    <x v="3"/>
    <x v="3"/>
    <x v="4"/>
    <x v="13"/>
    <x v="23"/>
    <x v="6"/>
    <x v="0"/>
    <x v="2"/>
    <x v="2"/>
    <x v="0"/>
    <x v="0"/>
  </r>
  <r>
    <n v="148"/>
    <s v="October 2005"/>
    <n v="47"/>
    <x v="1"/>
    <x v="21"/>
    <x v="0"/>
    <x v="0"/>
    <x v="4"/>
    <x v="0"/>
    <x v="0"/>
    <x v="0"/>
    <x v="0"/>
    <x v="2"/>
    <x v="3"/>
    <x v="3"/>
    <x v="4"/>
    <x v="13"/>
    <x v="21"/>
    <x v="6"/>
    <x v="0"/>
    <x v="2"/>
    <x v="2"/>
    <x v="0"/>
    <x v="0"/>
  </r>
  <r>
    <n v="149"/>
    <s v="October 2005"/>
    <n v="47"/>
    <x v="1"/>
    <x v="22"/>
    <x v="0"/>
    <x v="0"/>
    <x v="2"/>
    <x v="0"/>
    <x v="0"/>
    <x v="0"/>
    <x v="0"/>
    <x v="2"/>
    <x v="3"/>
    <x v="3"/>
    <x v="4"/>
    <x v="13"/>
    <x v="16"/>
    <x v="6"/>
    <x v="0"/>
    <x v="2"/>
    <x v="2"/>
    <x v="0"/>
    <x v="0"/>
  </r>
  <r>
    <n v="150"/>
    <s v="October 2005"/>
    <n v="47"/>
    <x v="1"/>
    <x v="23"/>
    <x v="0"/>
    <x v="0"/>
    <x v="0"/>
    <x v="0"/>
    <x v="0"/>
    <x v="0"/>
    <x v="0"/>
    <x v="2"/>
    <x v="3"/>
    <x v="3"/>
    <x v="4"/>
    <x v="12"/>
    <x v="20"/>
    <x v="6"/>
    <x v="0"/>
    <x v="2"/>
    <x v="2"/>
    <x v="0"/>
    <x v="0"/>
  </r>
  <r>
    <n v="151"/>
    <s v="October 2005"/>
    <n v="47"/>
    <x v="1"/>
    <x v="24"/>
    <x v="0"/>
    <x v="0"/>
    <x v="4"/>
    <x v="0"/>
    <x v="0"/>
    <x v="0"/>
    <x v="0"/>
    <x v="2"/>
    <x v="3"/>
    <x v="3"/>
    <x v="4"/>
    <x v="13"/>
    <x v="21"/>
    <x v="6"/>
    <x v="0"/>
    <x v="2"/>
    <x v="2"/>
    <x v="0"/>
    <x v="0"/>
  </r>
  <r>
    <n v="152"/>
    <s v="October 2005"/>
    <n v="47"/>
    <x v="1"/>
    <x v="25"/>
    <x v="0"/>
    <x v="0"/>
    <x v="1"/>
    <x v="0"/>
    <x v="0"/>
    <x v="0"/>
    <x v="0"/>
    <x v="2"/>
    <x v="3"/>
    <x v="3"/>
    <x v="4"/>
    <x v="12"/>
    <x v="15"/>
    <x v="6"/>
    <x v="0"/>
    <x v="2"/>
    <x v="2"/>
    <x v="0"/>
    <x v="0"/>
  </r>
  <r>
    <n v="153"/>
    <s v="October 2005"/>
    <n v="47"/>
    <x v="2"/>
    <x v="0"/>
    <x v="0"/>
    <x v="0"/>
    <x v="2"/>
    <x v="0"/>
    <x v="0"/>
    <x v="0"/>
    <x v="0"/>
    <x v="1"/>
    <x v="4"/>
    <x v="3"/>
    <x v="2"/>
    <x v="6"/>
    <x v="4"/>
    <x v="4"/>
    <x v="2"/>
    <x v="2"/>
    <x v="2"/>
    <x v="0"/>
    <x v="0"/>
  </r>
  <r>
    <n v="154"/>
    <s v="October 2005"/>
    <n v="47"/>
    <x v="2"/>
    <x v="1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155"/>
    <s v="October 2005"/>
    <n v="47"/>
    <x v="2"/>
    <x v="2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156"/>
    <s v="October 2005"/>
    <n v="47"/>
    <x v="2"/>
    <x v="3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157"/>
    <s v="October 2005"/>
    <n v="47"/>
    <x v="2"/>
    <x v="4"/>
    <x v="0"/>
    <x v="0"/>
    <x v="3"/>
    <x v="0"/>
    <x v="0"/>
    <x v="0"/>
    <x v="0"/>
    <x v="1"/>
    <x v="4"/>
    <x v="3"/>
    <x v="2"/>
    <x v="4"/>
    <x v="10"/>
    <x v="4"/>
    <x v="3"/>
    <x v="2"/>
    <x v="2"/>
    <x v="0"/>
    <x v="0"/>
  </r>
  <r>
    <n v="158"/>
    <s v="October 2005"/>
    <n v="47"/>
    <x v="2"/>
    <x v="5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159"/>
    <s v="October 2005"/>
    <n v="47"/>
    <x v="2"/>
    <x v="6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160"/>
    <s v="October 2005"/>
    <n v="47"/>
    <x v="2"/>
    <x v="7"/>
    <x v="0"/>
    <x v="0"/>
    <x v="0"/>
    <x v="0"/>
    <x v="0"/>
    <x v="0"/>
    <x v="0"/>
    <x v="1"/>
    <x v="4"/>
    <x v="3"/>
    <x v="2"/>
    <x v="7"/>
    <x v="4"/>
    <x v="4"/>
    <x v="2"/>
    <x v="2"/>
    <x v="2"/>
    <x v="0"/>
    <x v="0"/>
  </r>
  <r>
    <n v="161"/>
    <s v="October 2005"/>
    <n v="47"/>
    <x v="2"/>
    <x v="8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162"/>
    <s v="October 2005"/>
    <n v="47"/>
    <x v="2"/>
    <x v="9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163"/>
    <s v="October 2005"/>
    <n v="47"/>
    <x v="2"/>
    <x v="10"/>
    <x v="0"/>
    <x v="0"/>
    <x v="1"/>
    <x v="0"/>
    <x v="0"/>
    <x v="0"/>
    <x v="0"/>
    <x v="1"/>
    <x v="4"/>
    <x v="3"/>
    <x v="2"/>
    <x v="11"/>
    <x v="4"/>
    <x v="5"/>
    <x v="3"/>
    <x v="2"/>
    <x v="2"/>
    <x v="0"/>
    <x v="0"/>
  </r>
  <r>
    <n v="164"/>
    <s v="October 2005"/>
    <n v="47"/>
    <x v="2"/>
    <x v="11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165"/>
    <s v="October 2005"/>
    <n v="47"/>
    <x v="2"/>
    <x v="12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166"/>
    <s v="October 2005"/>
    <n v="47"/>
    <x v="2"/>
    <x v="13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167"/>
    <s v="October 2005"/>
    <n v="47"/>
    <x v="2"/>
    <x v="14"/>
    <x v="0"/>
    <x v="0"/>
    <x v="1"/>
    <x v="0"/>
    <x v="0"/>
    <x v="0"/>
    <x v="0"/>
    <x v="1"/>
    <x v="4"/>
    <x v="3"/>
    <x v="2"/>
    <x v="11"/>
    <x v="4"/>
    <x v="5"/>
    <x v="2"/>
    <x v="2"/>
    <x v="2"/>
    <x v="0"/>
    <x v="0"/>
  </r>
  <r>
    <n v="168"/>
    <s v="October 2005"/>
    <n v="47"/>
    <x v="2"/>
    <x v="15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n v="169"/>
    <s v="October 2005"/>
    <n v="47"/>
    <x v="2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170"/>
    <s v="October 2005"/>
    <n v="47"/>
    <x v="2"/>
    <x v="17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171"/>
    <s v="October 2005"/>
    <n v="47"/>
    <x v="2"/>
    <x v="18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172"/>
    <s v="October 2005"/>
    <n v="47"/>
    <x v="2"/>
    <x v="19"/>
    <x v="0"/>
    <x v="0"/>
    <x v="4"/>
    <x v="0"/>
    <x v="0"/>
    <x v="0"/>
    <x v="0"/>
    <x v="1"/>
    <x v="4"/>
    <x v="3"/>
    <x v="2"/>
    <x v="4"/>
    <x v="12"/>
    <x v="4"/>
    <x v="0"/>
    <x v="2"/>
    <x v="2"/>
    <x v="0"/>
    <x v="0"/>
  </r>
  <r>
    <n v="173"/>
    <s v="October 2005"/>
    <n v="47"/>
    <x v="2"/>
    <x v="20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174"/>
    <s v="October 2005"/>
    <n v="47"/>
    <x v="2"/>
    <x v="21"/>
    <x v="0"/>
    <x v="0"/>
    <x v="3"/>
    <x v="0"/>
    <x v="0"/>
    <x v="0"/>
    <x v="0"/>
    <x v="1"/>
    <x v="4"/>
    <x v="3"/>
    <x v="2"/>
    <x v="10"/>
    <x v="7"/>
    <x v="4"/>
    <x v="1"/>
    <x v="2"/>
    <x v="2"/>
    <x v="0"/>
    <x v="0"/>
  </r>
  <r>
    <n v="175"/>
    <s v="October 2005"/>
    <n v="47"/>
    <x v="2"/>
    <x v="22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176"/>
    <s v="October 2005"/>
    <n v="47"/>
    <x v="2"/>
    <x v="23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177"/>
    <s v="October 2005"/>
    <n v="47"/>
    <x v="2"/>
    <x v="24"/>
    <x v="0"/>
    <x v="0"/>
    <x v="3"/>
    <x v="0"/>
    <x v="0"/>
    <x v="0"/>
    <x v="0"/>
    <x v="1"/>
    <x v="4"/>
    <x v="3"/>
    <x v="2"/>
    <x v="5"/>
    <x v="3"/>
    <x v="4"/>
    <x v="0"/>
    <x v="2"/>
    <x v="2"/>
    <x v="0"/>
    <x v="0"/>
  </r>
  <r>
    <n v="178"/>
    <s v="October 2005"/>
    <n v="47"/>
    <x v="2"/>
    <x v="25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179"/>
    <s v="October 2005"/>
    <n v="47"/>
    <x v="3"/>
    <x v="0"/>
    <x v="0"/>
    <x v="0"/>
    <x v="2"/>
    <x v="0"/>
    <x v="0"/>
    <x v="0"/>
    <x v="0"/>
    <x v="0"/>
    <x v="0"/>
    <x v="0"/>
    <x v="0"/>
    <x v="0"/>
    <x v="1"/>
    <x v="3"/>
    <x v="0"/>
    <x v="3"/>
    <x v="0"/>
    <x v="0"/>
    <x v="0"/>
  </r>
  <r>
    <n v="180"/>
    <s v="October 2005"/>
    <n v="47"/>
    <x v="3"/>
    <x v="1"/>
    <x v="0"/>
    <x v="0"/>
    <x v="0"/>
    <x v="0"/>
    <x v="0"/>
    <x v="0"/>
    <x v="0"/>
    <x v="0"/>
    <x v="0"/>
    <x v="0"/>
    <x v="0"/>
    <x v="0"/>
    <x v="0"/>
    <x v="2"/>
    <x v="0"/>
    <x v="3"/>
    <x v="0"/>
    <x v="0"/>
    <x v="0"/>
  </r>
  <r>
    <n v="181"/>
    <s v="October 2005"/>
    <n v="47"/>
    <x v="3"/>
    <x v="2"/>
    <x v="0"/>
    <x v="0"/>
    <x v="1"/>
    <x v="0"/>
    <x v="0"/>
    <x v="0"/>
    <x v="0"/>
    <x v="0"/>
    <x v="0"/>
    <x v="0"/>
    <x v="0"/>
    <x v="0"/>
    <x v="0"/>
    <x v="2"/>
    <x v="0"/>
    <x v="3"/>
    <x v="0"/>
    <x v="0"/>
    <x v="0"/>
  </r>
  <r>
    <n v="182"/>
    <s v="October 2005"/>
    <n v="47"/>
    <x v="3"/>
    <x v="3"/>
    <x v="0"/>
    <x v="0"/>
    <x v="0"/>
    <x v="0"/>
    <x v="0"/>
    <x v="0"/>
    <x v="0"/>
    <x v="0"/>
    <x v="0"/>
    <x v="0"/>
    <x v="0"/>
    <x v="0"/>
    <x v="1"/>
    <x v="2"/>
    <x v="0"/>
    <x v="3"/>
    <x v="0"/>
    <x v="0"/>
    <x v="0"/>
  </r>
  <r>
    <n v="183"/>
    <s v="October 2005"/>
    <n v="47"/>
    <x v="3"/>
    <x v="4"/>
    <x v="0"/>
    <x v="0"/>
    <x v="3"/>
    <x v="0"/>
    <x v="0"/>
    <x v="0"/>
    <x v="0"/>
    <x v="0"/>
    <x v="0"/>
    <x v="0"/>
    <x v="0"/>
    <x v="0"/>
    <x v="0"/>
    <x v="0"/>
    <x v="0"/>
    <x v="3"/>
    <x v="0"/>
    <x v="0"/>
    <x v="0"/>
  </r>
  <r>
    <n v="184"/>
    <s v="October 2005"/>
    <n v="47"/>
    <x v="3"/>
    <x v="5"/>
    <x v="0"/>
    <x v="0"/>
    <x v="4"/>
    <x v="0"/>
    <x v="0"/>
    <x v="0"/>
    <x v="0"/>
    <x v="0"/>
    <x v="1"/>
    <x v="2"/>
    <x v="10"/>
    <x v="1"/>
    <x v="1"/>
    <x v="2"/>
    <x v="0"/>
    <x v="3"/>
    <x v="3"/>
    <x v="0"/>
    <x v="0"/>
  </r>
  <r>
    <n v="185"/>
    <s v="October 2005"/>
    <n v="47"/>
    <x v="3"/>
    <x v="6"/>
    <x v="0"/>
    <x v="0"/>
    <x v="0"/>
    <x v="0"/>
    <x v="0"/>
    <x v="0"/>
    <x v="0"/>
    <x v="0"/>
    <x v="1"/>
    <x v="2"/>
    <x v="10"/>
    <x v="0"/>
    <x v="0"/>
    <x v="2"/>
    <x v="0"/>
    <x v="3"/>
    <x v="3"/>
    <x v="0"/>
    <x v="0"/>
  </r>
  <r>
    <n v="186"/>
    <s v="October 2005"/>
    <n v="47"/>
    <x v="3"/>
    <x v="7"/>
    <x v="0"/>
    <x v="0"/>
    <x v="4"/>
    <x v="0"/>
    <x v="0"/>
    <x v="0"/>
    <x v="0"/>
    <x v="0"/>
    <x v="1"/>
    <x v="2"/>
    <x v="10"/>
    <x v="0"/>
    <x v="0"/>
    <x v="0"/>
    <x v="0"/>
    <x v="3"/>
    <x v="3"/>
    <x v="0"/>
    <x v="0"/>
  </r>
  <r>
    <n v="187"/>
    <s v="October 2005"/>
    <n v="47"/>
    <x v="3"/>
    <x v="8"/>
    <x v="0"/>
    <x v="0"/>
    <x v="1"/>
    <x v="0"/>
    <x v="0"/>
    <x v="0"/>
    <x v="0"/>
    <x v="0"/>
    <x v="1"/>
    <x v="2"/>
    <x v="10"/>
    <x v="2"/>
    <x v="0"/>
    <x v="0"/>
    <x v="0"/>
    <x v="3"/>
    <x v="3"/>
    <x v="0"/>
    <x v="0"/>
  </r>
  <r>
    <n v="188"/>
    <s v="October 2005"/>
    <n v="47"/>
    <x v="3"/>
    <x v="9"/>
    <x v="0"/>
    <x v="0"/>
    <x v="1"/>
    <x v="0"/>
    <x v="0"/>
    <x v="0"/>
    <x v="0"/>
    <x v="0"/>
    <x v="1"/>
    <x v="2"/>
    <x v="10"/>
    <x v="0"/>
    <x v="0"/>
    <x v="0"/>
    <x v="0"/>
    <x v="3"/>
    <x v="3"/>
    <x v="0"/>
    <x v="0"/>
  </r>
  <r>
    <n v="189"/>
    <s v="October 2005"/>
    <n v="47"/>
    <x v="3"/>
    <x v="10"/>
    <x v="0"/>
    <x v="0"/>
    <x v="1"/>
    <x v="0"/>
    <x v="0"/>
    <x v="0"/>
    <x v="0"/>
    <x v="0"/>
    <x v="1"/>
    <x v="2"/>
    <x v="10"/>
    <x v="2"/>
    <x v="1"/>
    <x v="0"/>
    <x v="0"/>
    <x v="3"/>
    <x v="3"/>
    <x v="0"/>
    <x v="0"/>
  </r>
  <r>
    <n v="190"/>
    <s v="October 2005"/>
    <n v="47"/>
    <x v="3"/>
    <x v="11"/>
    <x v="0"/>
    <x v="0"/>
    <x v="2"/>
    <x v="0"/>
    <x v="0"/>
    <x v="0"/>
    <x v="0"/>
    <x v="0"/>
    <x v="2"/>
    <x v="2"/>
    <x v="1"/>
    <x v="0"/>
    <x v="1"/>
    <x v="2"/>
    <x v="0"/>
    <x v="3"/>
    <x v="1"/>
    <x v="0"/>
    <x v="0"/>
  </r>
  <r>
    <n v="191"/>
    <s v="October 2005"/>
    <n v="47"/>
    <x v="3"/>
    <x v="12"/>
    <x v="0"/>
    <x v="0"/>
    <x v="3"/>
    <x v="0"/>
    <x v="0"/>
    <x v="0"/>
    <x v="0"/>
    <x v="0"/>
    <x v="2"/>
    <x v="2"/>
    <x v="1"/>
    <x v="0"/>
    <x v="1"/>
    <x v="2"/>
    <x v="0"/>
    <x v="3"/>
    <x v="1"/>
    <x v="0"/>
    <x v="0"/>
  </r>
  <r>
    <n v="192"/>
    <s v="October 2005"/>
    <n v="47"/>
    <x v="3"/>
    <x v="13"/>
    <x v="0"/>
    <x v="0"/>
    <x v="4"/>
    <x v="0"/>
    <x v="0"/>
    <x v="0"/>
    <x v="0"/>
    <x v="0"/>
    <x v="2"/>
    <x v="2"/>
    <x v="1"/>
    <x v="0"/>
    <x v="0"/>
    <x v="2"/>
    <x v="0"/>
    <x v="3"/>
    <x v="1"/>
    <x v="0"/>
    <x v="0"/>
  </r>
  <r>
    <n v="193"/>
    <s v="October 2005"/>
    <n v="47"/>
    <x v="3"/>
    <x v="14"/>
    <x v="0"/>
    <x v="0"/>
    <x v="1"/>
    <x v="0"/>
    <x v="0"/>
    <x v="0"/>
    <x v="0"/>
    <x v="0"/>
    <x v="2"/>
    <x v="2"/>
    <x v="1"/>
    <x v="0"/>
    <x v="1"/>
    <x v="0"/>
    <x v="0"/>
    <x v="3"/>
    <x v="1"/>
    <x v="0"/>
    <x v="0"/>
  </r>
  <r>
    <n v="194"/>
    <s v="October 2005"/>
    <n v="47"/>
    <x v="3"/>
    <x v="15"/>
    <x v="0"/>
    <x v="0"/>
    <x v="1"/>
    <x v="0"/>
    <x v="0"/>
    <x v="0"/>
    <x v="0"/>
    <x v="0"/>
    <x v="2"/>
    <x v="2"/>
    <x v="1"/>
    <x v="0"/>
    <x v="0"/>
    <x v="0"/>
    <x v="0"/>
    <x v="3"/>
    <x v="1"/>
    <x v="0"/>
    <x v="0"/>
  </r>
  <r>
    <n v="195"/>
    <s v="October 2005"/>
    <n v="47"/>
    <x v="3"/>
    <x v="16"/>
    <x v="0"/>
    <x v="0"/>
    <x v="4"/>
    <x v="0"/>
    <x v="0"/>
    <x v="0"/>
    <x v="0"/>
    <x v="0"/>
    <x v="2"/>
    <x v="2"/>
    <x v="1"/>
    <x v="0"/>
    <x v="0"/>
    <x v="2"/>
    <x v="0"/>
    <x v="3"/>
    <x v="1"/>
    <x v="0"/>
    <x v="0"/>
  </r>
  <r>
    <n v="196"/>
    <s v="October 2005"/>
    <n v="47"/>
    <x v="3"/>
    <x v="17"/>
    <x v="0"/>
    <x v="0"/>
    <x v="1"/>
    <x v="0"/>
    <x v="0"/>
    <x v="0"/>
    <x v="0"/>
    <x v="0"/>
    <x v="3"/>
    <x v="0"/>
    <x v="0"/>
    <x v="1"/>
    <x v="1"/>
    <x v="2"/>
    <x v="0"/>
    <x v="3"/>
    <x v="1"/>
    <x v="1"/>
    <x v="0"/>
  </r>
  <r>
    <n v="197"/>
    <s v="October 2005"/>
    <n v="47"/>
    <x v="3"/>
    <x v="18"/>
    <x v="0"/>
    <x v="0"/>
    <x v="2"/>
    <x v="0"/>
    <x v="0"/>
    <x v="0"/>
    <x v="0"/>
    <x v="0"/>
    <x v="3"/>
    <x v="0"/>
    <x v="0"/>
    <x v="0"/>
    <x v="0"/>
    <x v="0"/>
    <x v="0"/>
    <x v="3"/>
    <x v="1"/>
    <x v="1"/>
    <x v="0"/>
  </r>
  <r>
    <n v="198"/>
    <s v="October 2005"/>
    <n v="47"/>
    <x v="3"/>
    <x v="19"/>
    <x v="0"/>
    <x v="0"/>
    <x v="4"/>
    <x v="0"/>
    <x v="0"/>
    <x v="0"/>
    <x v="0"/>
    <x v="0"/>
    <x v="3"/>
    <x v="0"/>
    <x v="0"/>
    <x v="0"/>
    <x v="1"/>
    <x v="1"/>
    <x v="0"/>
    <x v="3"/>
    <x v="1"/>
    <x v="1"/>
    <x v="0"/>
  </r>
  <r>
    <n v="199"/>
    <s v="October 2005"/>
    <n v="47"/>
    <x v="3"/>
    <x v="20"/>
    <x v="0"/>
    <x v="0"/>
    <x v="0"/>
    <x v="0"/>
    <x v="0"/>
    <x v="0"/>
    <x v="0"/>
    <x v="0"/>
    <x v="3"/>
    <x v="0"/>
    <x v="0"/>
    <x v="0"/>
    <x v="1"/>
    <x v="3"/>
    <x v="0"/>
    <x v="3"/>
    <x v="1"/>
    <x v="1"/>
    <x v="0"/>
  </r>
  <r>
    <n v="200"/>
    <s v="October 2005"/>
    <n v="47"/>
    <x v="3"/>
    <x v="21"/>
    <x v="0"/>
    <x v="0"/>
    <x v="4"/>
    <x v="0"/>
    <x v="0"/>
    <x v="0"/>
    <x v="0"/>
    <x v="0"/>
    <x v="3"/>
    <x v="0"/>
    <x v="0"/>
    <x v="0"/>
    <x v="1"/>
    <x v="2"/>
    <x v="0"/>
    <x v="3"/>
    <x v="1"/>
    <x v="1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201"/>
    <s v="December 2005"/>
    <n v="48"/>
    <x v="0"/>
    <x v="0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202"/>
    <s v="December 2005"/>
    <n v="48"/>
    <x v="0"/>
    <x v="1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203"/>
    <s v="December 2005"/>
    <n v="48"/>
    <x v="0"/>
    <x v="2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n v="204"/>
    <s v="December 2005"/>
    <n v="48"/>
    <x v="0"/>
    <x v="3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n v="205"/>
    <s v="December 2005"/>
    <n v="48"/>
    <x v="0"/>
    <x v="4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206"/>
    <s v="December 2005"/>
    <n v="48"/>
    <x v="0"/>
    <x v="5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207"/>
    <s v="December 2005"/>
    <n v="48"/>
    <x v="0"/>
    <x v="6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n v="208"/>
    <s v="December 2005"/>
    <n v="48"/>
    <x v="0"/>
    <x v="7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209"/>
    <s v="December 2005"/>
    <n v="48"/>
    <x v="0"/>
    <x v="8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210"/>
    <s v="December 2005"/>
    <n v="48"/>
    <x v="0"/>
    <x v="9"/>
    <x v="0"/>
    <x v="0"/>
    <x v="3"/>
    <x v="0"/>
    <x v="0"/>
    <x v="0"/>
    <x v="0"/>
    <x v="1"/>
    <x v="4"/>
    <x v="3"/>
    <x v="2"/>
    <x v="8"/>
    <x v="11"/>
    <x v="4"/>
    <x v="2"/>
    <x v="2"/>
    <x v="2"/>
    <x v="0"/>
    <x v="0"/>
  </r>
  <r>
    <n v="211"/>
    <s v="December 2005"/>
    <n v="48"/>
    <x v="0"/>
    <x v="10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n v="212"/>
    <s v="December 2005"/>
    <n v="48"/>
    <x v="0"/>
    <x v="11"/>
    <x v="0"/>
    <x v="0"/>
    <x v="4"/>
    <x v="0"/>
    <x v="0"/>
    <x v="0"/>
    <x v="0"/>
    <x v="1"/>
    <x v="4"/>
    <x v="3"/>
    <x v="2"/>
    <x v="5"/>
    <x v="9"/>
    <x v="4"/>
    <x v="0"/>
    <x v="2"/>
    <x v="2"/>
    <x v="0"/>
    <x v="0"/>
  </r>
  <r>
    <n v="213"/>
    <s v="December 2005"/>
    <n v="48"/>
    <x v="0"/>
    <x v="12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214"/>
    <s v="December 2005"/>
    <n v="48"/>
    <x v="0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215"/>
    <s v="December 2005"/>
    <n v="48"/>
    <x v="0"/>
    <x v="14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216"/>
    <s v="December 2005"/>
    <n v="48"/>
    <x v="0"/>
    <x v="15"/>
    <x v="0"/>
    <x v="0"/>
    <x v="3"/>
    <x v="0"/>
    <x v="0"/>
    <x v="0"/>
    <x v="0"/>
    <x v="1"/>
    <x v="4"/>
    <x v="3"/>
    <x v="2"/>
    <x v="8"/>
    <x v="11"/>
    <x v="4"/>
    <x v="0"/>
    <x v="2"/>
    <x v="2"/>
    <x v="0"/>
    <x v="0"/>
  </r>
  <r>
    <n v="217"/>
    <s v="December 2005"/>
    <n v="48"/>
    <x v="0"/>
    <x v="16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218"/>
    <s v="December 2005"/>
    <n v="48"/>
    <x v="0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219"/>
    <s v="December 2005"/>
    <n v="48"/>
    <x v="0"/>
    <x v="18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220"/>
    <s v="December 2005"/>
    <n v="48"/>
    <x v="0"/>
    <x v="19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221"/>
    <s v="December 2005"/>
    <n v="48"/>
    <x v="0"/>
    <x v="20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222"/>
    <s v="December 2005"/>
    <n v="48"/>
    <x v="0"/>
    <x v="21"/>
    <x v="0"/>
    <x v="0"/>
    <x v="2"/>
    <x v="0"/>
    <x v="0"/>
    <x v="0"/>
    <x v="0"/>
    <x v="1"/>
    <x v="4"/>
    <x v="3"/>
    <x v="2"/>
    <x v="11"/>
    <x v="4"/>
    <x v="4"/>
    <x v="2"/>
    <x v="2"/>
    <x v="2"/>
    <x v="0"/>
    <x v="0"/>
  </r>
  <r>
    <n v="223"/>
    <s v="December 2005"/>
    <n v="48"/>
    <x v="0"/>
    <x v="22"/>
    <x v="0"/>
    <x v="0"/>
    <x v="2"/>
    <x v="0"/>
    <x v="0"/>
    <x v="0"/>
    <x v="0"/>
    <x v="1"/>
    <x v="4"/>
    <x v="3"/>
    <x v="2"/>
    <x v="5"/>
    <x v="3"/>
    <x v="4"/>
    <x v="0"/>
    <x v="2"/>
    <x v="2"/>
    <x v="0"/>
    <x v="0"/>
  </r>
  <r>
    <n v="224"/>
    <s v="December 2005"/>
    <n v="48"/>
    <x v="0"/>
    <x v="23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n v="225"/>
    <s v="December 2005"/>
    <n v="48"/>
    <x v="0"/>
    <x v="24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n v="226"/>
    <s v="December 2005"/>
    <n v="48"/>
    <x v="0"/>
    <x v="25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227"/>
    <s v="December 2005"/>
    <n v="48"/>
    <x v="1"/>
    <x v="0"/>
    <x v="0"/>
    <x v="0"/>
    <x v="1"/>
    <x v="0"/>
    <x v="0"/>
    <x v="0"/>
    <x v="0"/>
    <x v="0"/>
    <x v="0"/>
    <x v="2"/>
    <x v="11"/>
    <x v="1"/>
    <x v="1"/>
    <x v="2"/>
    <x v="0"/>
    <x v="0"/>
    <x v="3"/>
    <x v="0"/>
    <x v="0"/>
  </r>
  <r>
    <n v="228"/>
    <s v="December 2005"/>
    <n v="48"/>
    <x v="1"/>
    <x v="1"/>
    <x v="0"/>
    <x v="0"/>
    <x v="2"/>
    <x v="0"/>
    <x v="0"/>
    <x v="0"/>
    <x v="0"/>
    <x v="0"/>
    <x v="0"/>
    <x v="2"/>
    <x v="11"/>
    <x v="3"/>
    <x v="0"/>
    <x v="0"/>
    <x v="0"/>
    <x v="0"/>
    <x v="0"/>
    <x v="0"/>
    <x v="0"/>
  </r>
  <r>
    <n v="229"/>
    <s v="December 2005"/>
    <n v="48"/>
    <x v="1"/>
    <x v="2"/>
    <x v="0"/>
    <x v="0"/>
    <x v="2"/>
    <x v="0"/>
    <x v="0"/>
    <x v="0"/>
    <x v="0"/>
    <x v="0"/>
    <x v="0"/>
    <x v="2"/>
    <x v="11"/>
    <x v="0"/>
    <x v="1"/>
    <x v="3"/>
    <x v="0"/>
    <x v="0"/>
    <x v="0"/>
    <x v="0"/>
    <x v="0"/>
  </r>
  <r>
    <n v="230"/>
    <s v="December 2005"/>
    <n v="48"/>
    <x v="1"/>
    <x v="3"/>
    <x v="0"/>
    <x v="0"/>
    <x v="0"/>
    <x v="0"/>
    <x v="0"/>
    <x v="0"/>
    <x v="0"/>
    <x v="0"/>
    <x v="0"/>
    <x v="2"/>
    <x v="11"/>
    <x v="3"/>
    <x v="0"/>
    <x v="0"/>
    <x v="0"/>
    <x v="0"/>
    <x v="0"/>
    <x v="0"/>
    <x v="0"/>
  </r>
  <r>
    <n v="231"/>
    <s v="December 2005"/>
    <n v="48"/>
    <x v="1"/>
    <x v="4"/>
    <x v="0"/>
    <x v="0"/>
    <x v="0"/>
    <x v="0"/>
    <x v="0"/>
    <x v="0"/>
    <x v="0"/>
    <x v="0"/>
    <x v="0"/>
    <x v="2"/>
    <x v="11"/>
    <x v="16"/>
    <x v="1"/>
    <x v="10"/>
    <x v="0"/>
    <x v="0"/>
    <x v="0"/>
    <x v="0"/>
    <x v="0"/>
  </r>
  <r>
    <n v="232"/>
    <s v="December 2005"/>
    <n v="48"/>
    <x v="1"/>
    <x v="5"/>
    <x v="0"/>
    <x v="0"/>
    <x v="0"/>
    <x v="0"/>
    <x v="0"/>
    <x v="0"/>
    <x v="0"/>
    <x v="0"/>
    <x v="0"/>
    <x v="2"/>
    <x v="11"/>
    <x v="0"/>
    <x v="1"/>
    <x v="0"/>
    <x v="0"/>
    <x v="0"/>
    <x v="0"/>
    <x v="0"/>
    <x v="0"/>
  </r>
  <r>
    <n v="233"/>
    <s v="December 2005"/>
    <n v="48"/>
    <x v="1"/>
    <x v="6"/>
    <x v="0"/>
    <x v="0"/>
    <x v="1"/>
    <x v="0"/>
    <x v="0"/>
    <x v="0"/>
    <x v="0"/>
    <x v="0"/>
    <x v="1"/>
    <x v="0"/>
    <x v="12"/>
    <x v="0"/>
    <x v="1"/>
    <x v="2"/>
    <x v="0"/>
    <x v="0"/>
    <x v="0"/>
    <x v="0"/>
    <x v="0"/>
  </r>
  <r>
    <n v="234"/>
    <s v="December 2005"/>
    <n v="48"/>
    <x v="1"/>
    <x v="7"/>
    <x v="0"/>
    <x v="0"/>
    <x v="4"/>
    <x v="0"/>
    <x v="0"/>
    <x v="0"/>
    <x v="0"/>
    <x v="0"/>
    <x v="1"/>
    <x v="0"/>
    <x v="12"/>
    <x v="0"/>
    <x v="0"/>
    <x v="1"/>
    <x v="0"/>
    <x v="0"/>
    <x v="0"/>
    <x v="0"/>
    <x v="0"/>
  </r>
  <r>
    <n v="235"/>
    <s v="December 2005"/>
    <n v="48"/>
    <x v="1"/>
    <x v="8"/>
    <x v="0"/>
    <x v="0"/>
    <x v="1"/>
    <x v="0"/>
    <x v="0"/>
    <x v="0"/>
    <x v="0"/>
    <x v="0"/>
    <x v="1"/>
    <x v="0"/>
    <x v="12"/>
    <x v="0"/>
    <x v="1"/>
    <x v="3"/>
    <x v="0"/>
    <x v="0"/>
    <x v="0"/>
    <x v="0"/>
    <x v="0"/>
  </r>
  <r>
    <n v="236"/>
    <s v="December 2005"/>
    <n v="48"/>
    <x v="1"/>
    <x v="9"/>
    <x v="0"/>
    <x v="0"/>
    <x v="2"/>
    <x v="0"/>
    <x v="0"/>
    <x v="0"/>
    <x v="0"/>
    <x v="0"/>
    <x v="1"/>
    <x v="0"/>
    <x v="12"/>
    <x v="0"/>
    <x v="0"/>
    <x v="0"/>
    <x v="0"/>
    <x v="0"/>
    <x v="0"/>
    <x v="0"/>
    <x v="0"/>
  </r>
  <r>
    <n v="237"/>
    <s v="December 2005"/>
    <n v="48"/>
    <x v="1"/>
    <x v="10"/>
    <x v="0"/>
    <x v="0"/>
    <x v="3"/>
    <x v="0"/>
    <x v="0"/>
    <x v="0"/>
    <x v="0"/>
    <x v="0"/>
    <x v="1"/>
    <x v="0"/>
    <x v="12"/>
    <x v="0"/>
    <x v="0"/>
    <x v="0"/>
    <x v="0"/>
    <x v="0"/>
    <x v="0"/>
    <x v="0"/>
    <x v="0"/>
  </r>
  <r>
    <n v="238"/>
    <s v="December 2005"/>
    <n v="48"/>
    <x v="1"/>
    <x v="11"/>
    <x v="0"/>
    <x v="0"/>
    <x v="2"/>
    <x v="0"/>
    <x v="0"/>
    <x v="0"/>
    <x v="0"/>
    <x v="0"/>
    <x v="1"/>
    <x v="0"/>
    <x v="12"/>
    <x v="0"/>
    <x v="0"/>
    <x v="2"/>
    <x v="0"/>
    <x v="0"/>
    <x v="0"/>
    <x v="0"/>
    <x v="0"/>
  </r>
  <r>
    <n v="239"/>
    <s v="December 2005"/>
    <n v="48"/>
    <x v="1"/>
    <x v="12"/>
    <x v="0"/>
    <x v="0"/>
    <x v="1"/>
    <x v="0"/>
    <x v="0"/>
    <x v="0"/>
    <x v="0"/>
    <x v="0"/>
    <x v="2"/>
    <x v="2"/>
    <x v="1"/>
    <x v="3"/>
    <x v="1"/>
    <x v="0"/>
    <x v="0"/>
    <x v="0"/>
    <x v="1"/>
    <x v="0"/>
    <x v="0"/>
  </r>
  <r>
    <n v="240"/>
    <s v="December 2005"/>
    <n v="48"/>
    <x v="1"/>
    <x v="13"/>
    <x v="0"/>
    <x v="0"/>
    <x v="0"/>
    <x v="0"/>
    <x v="0"/>
    <x v="0"/>
    <x v="0"/>
    <x v="0"/>
    <x v="2"/>
    <x v="2"/>
    <x v="1"/>
    <x v="0"/>
    <x v="1"/>
    <x v="0"/>
    <x v="0"/>
    <x v="0"/>
    <x v="1"/>
    <x v="0"/>
    <x v="0"/>
  </r>
  <r>
    <n v="241"/>
    <s v="December 2005"/>
    <n v="48"/>
    <x v="1"/>
    <x v="14"/>
    <x v="0"/>
    <x v="0"/>
    <x v="3"/>
    <x v="0"/>
    <x v="0"/>
    <x v="0"/>
    <x v="0"/>
    <x v="0"/>
    <x v="2"/>
    <x v="2"/>
    <x v="1"/>
    <x v="0"/>
    <x v="1"/>
    <x v="3"/>
    <x v="0"/>
    <x v="0"/>
    <x v="1"/>
    <x v="0"/>
    <x v="0"/>
  </r>
  <r>
    <n v="242"/>
    <s v="December 2005"/>
    <n v="48"/>
    <x v="1"/>
    <x v="15"/>
    <x v="0"/>
    <x v="0"/>
    <x v="1"/>
    <x v="0"/>
    <x v="0"/>
    <x v="0"/>
    <x v="0"/>
    <x v="0"/>
    <x v="2"/>
    <x v="2"/>
    <x v="1"/>
    <x v="0"/>
    <x v="1"/>
    <x v="2"/>
    <x v="0"/>
    <x v="0"/>
    <x v="1"/>
    <x v="0"/>
    <x v="0"/>
  </r>
  <r>
    <n v="243"/>
    <s v="December 2005"/>
    <n v="48"/>
    <x v="1"/>
    <x v="16"/>
    <x v="0"/>
    <x v="0"/>
    <x v="1"/>
    <x v="0"/>
    <x v="0"/>
    <x v="0"/>
    <x v="0"/>
    <x v="0"/>
    <x v="2"/>
    <x v="2"/>
    <x v="1"/>
    <x v="0"/>
    <x v="1"/>
    <x v="0"/>
    <x v="0"/>
    <x v="0"/>
    <x v="1"/>
    <x v="0"/>
    <x v="0"/>
  </r>
  <r>
    <n v="244"/>
    <s v="December 2005"/>
    <n v="48"/>
    <x v="1"/>
    <x v="17"/>
    <x v="0"/>
    <x v="0"/>
    <x v="0"/>
    <x v="0"/>
    <x v="0"/>
    <x v="0"/>
    <x v="0"/>
    <x v="0"/>
    <x v="3"/>
    <x v="1"/>
    <x v="8"/>
    <x v="1"/>
    <x v="1"/>
    <x v="2"/>
    <x v="0"/>
    <x v="1"/>
    <x v="4"/>
    <x v="0"/>
    <x v="0"/>
  </r>
  <r>
    <n v="245"/>
    <s v="December 2005"/>
    <n v="48"/>
    <x v="1"/>
    <x v="18"/>
    <x v="0"/>
    <x v="0"/>
    <x v="0"/>
    <x v="0"/>
    <x v="0"/>
    <x v="0"/>
    <x v="0"/>
    <x v="0"/>
    <x v="3"/>
    <x v="1"/>
    <x v="8"/>
    <x v="0"/>
    <x v="1"/>
    <x v="0"/>
    <x v="0"/>
    <x v="1"/>
    <x v="4"/>
    <x v="0"/>
    <x v="0"/>
  </r>
  <r>
    <n v="246"/>
    <s v="December 2005"/>
    <n v="48"/>
    <x v="1"/>
    <x v="19"/>
    <x v="0"/>
    <x v="0"/>
    <x v="0"/>
    <x v="0"/>
    <x v="0"/>
    <x v="0"/>
    <x v="0"/>
    <x v="0"/>
    <x v="3"/>
    <x v="1"/>
    <x v="8"/>
    <x v="0"/>
    <x v="1"/>
    <x v="2"/>
    <x v="0"/>
    <x v="1"/>
    <x v="4"/>
    <x v="0"/>
    <x v="0"/>
  </r>
  <r>
    <n v="247"/>
    <s v="December 2005"/>
    <n v="48"/>
    <x v="1"/>
    <x v="20"/>
    <x v="0"/>
    <x v="0"/>
    <x v="3"/>
    <x v="0"/>
    <x v="0"/>
    <x v="0"/>
    <x v="0"/>
    <x v="0"/>
    <x v="3"/>
    <x v="1"/>
    <x v="8"/>
    <x v="0"/>
    <x v="0"/>
    <x v="2"/>
    <x v="0"/>
    <x v="1"/>
    <x v="4"/>
    <x v="0"/>
    <x v="0"/>
  </r>
  <r>
    <n v="248"/>
    <s v="December 2005"/>
    <n v="48"/>
    <x v="1"/>
    <x v="21"/>
    <x v="0"/>
    <x v="0"/>
    <x v="4"/>
    <x v="0"/>
    <x v="0"/>
    <x v="0"/>
    <x v="0"/>
    <x v="0"/>
    <x v="3"/>
    <x v="1"/>
    <x v="8"/>
    <x v="0"/>
    <x v="0"/>
    <x v="0"/>
    <x v="0"/>
    <x v="1"/>
    <x v="4"/>
    <x v="0"/>
    <x v="0"/>
  </r>
  <r>
    <n v="249"/>
    <s v="December 2005"/>
    <n v="48"/>
    <x v="2"/>
    <x v="0"/>
    <x v="0"/>
    <x v="0"/>
    <x v="0"/>
    <x v="0"/>
    <x v="0"/>
    <x v="0"/>
    <x v="0"/>
    <x v="2"/>
    <x v="0"/>
    <x v="3"/>
    <x v="6"/>
    <x v="13"/>
    <x v="24"/>
    <x v="6"/>
    <x v="0"/>
    <x v="2"/>
    <x v="2"/>
    <x v="0"/>
    <x v="0"/>
  </r>
  <r>
    <n v="250"/>
    <s v="December 2005"/>
    <n v="48"/>
    <x v="2"/>
    <x v="1"/>
    <x v="0"/>
    <x v="0"/>
    <x v="3"/>
    <x v="0"/>
    <x v="0"/>
    <x v="0"/>
    <x v="0"/>
    <x v="2"/>
    <x v="0"/>
    <x v="3"/>
    <x v="6"/>
    <x v="13"/>
    <x v="19"/>
    <x v="6"/>
    <x v="0"/>
    <x v="2"/>
    <x v="2"/>
    <x v="0"/>
    <x v="0"/>
  </r>
  <r>
    <n v="251"/>
    <s v="December 2005"/>
    <n v="48"/>
    <x v="2"/>
    <x v="2"/>
    <x v="0"/>
    <x v="0"/>
    <x v="2"/>
    <x v="0"/>
    <x v="0"/>
    <x v="0"/>
    <x v="0"/>
    <x v="2"/>
    <x v="0"/>
    <x v="3"/>
    <x v="6"/>
    <x v="13"/>
    <x v="24"/>
    <x v="6"/>
    <x v="0"/>
    <x v="2"/>
    <x v="2"/>
    <x v="0"/>
    <x v="0"/>
  </r>
  <r>
    <n v="252"/>
    <s v="December 2005"/>
    <n v="48"/>
    <x v="2"/>
    <x v="3"/>
    <x v="0"/>
    <x v="0"/>
    <x v="4"/>
    <x v="0"/>
    <x v="0"/>
    <x v="0"/>
    <x v="0"/>
    <x v="2"/>
    <x v="0"/>
    <x v="3"/>
    <x v="6"/>
    <x v="14"/>
    <x v="20"/>
    <x v="6"/>
    <x v="0"/>
    <x v="2"/>
    <x v="2"/>
    <x v="0"/>
    <x v="0"/>
  </r>
  <r>
    <n v="253"/>
    <s v="December 2005"/>
    <n v="48"/>
    <x v="2"/>
    <x v="4"/>
    <x v="0"/>
    <x v="0"/>
    <x v="1"/>
    <x v="0"/>
    <x v="0"/>
    <x v="0"/>
    <x v="0"/>
    <x v="2"/>
    <x v="0"/>
    <x v="3"/>
    <x v="6"/>
    <x v="13"/>
    <x v="24"/>
    <x v="6"/>
    <x v="0"/>
    <x v="2"/>
    <x v="2"/>
    <x v="0"/>
    <x v="0"/>
  </r>
  <r>
    <n v="254"/>
    <s v="December 2005"/>
    <n v="48"/>
    <x v="2"/>
    <x v="5"/>
    <x v="0"/>
    <x v="0"/>
    <x v="3"/>
    <x v="0"/>
    <x v="0"/>
    <x v="0"/>
    <x v="0"/>
    <x v="2"/>
    <x v="1"/>
    <x v="3"/>
    <x v="3"/>
    <x v="12"/>
    <x v="15"/>
    <x v="6"/>
    <x v="0"/>
    <x v="2"/>
    <x v="2"/>
    <x v="0"/>
    <x v="0"/>
  </r>
  <r>
    <n v="255"/>
    <s v="December 2005"/>
    <n v="48"/>
    <x v="2"/>
    <x v="6"/>
    <x v="0"/>
    <x v="0"/>
    <x v="2"/>
    <x v="0"/>
    <x v="0"/>
    <x v="0"/>
    <x v="0"/>
    <x v="2"/>
    <x v="1"/>
    <x v="3"/>
    <x v="3"/>
    <x v="13"/>
    <x v="23"/>
    <x v="6"/>
    <x v="0"/>
    <x v="2"/>
    <x v="2"/>
    <x v="0"/>
    <x v="0"/>
  </r>
  <r>
    <n v="256"/>
    <s v="December 2005"/>
    <n v="48"/>
    <x v="2"/>
    <x v="7"/>
    <x v="0"/>
    <x v="0"/>
    <x v="1"/>
    <x v="0"/>
    <x v="0"/>
    <x v="0"/>
    <x v="0"/>
    <x v="2"/>
    <x v="1"/>
    <x v="3"/>
    <x v="3"/>
    <x v="14"/>
    <x v="20"/>
    <x v="6"/>
    <x v="0"/>
    <x v="2"/>
    <x v="2"/>
    <x v="0"/>
    <x v="0"/>
  </r>
  <r>
    <n v="257"/>
    <s v="December 2005"/>
    <n v="48"/>
    <x v="2"/>
    <x v="8"/>
    <x v="0"/>
    <x v="0"/>
    <x v="0"/>
    <x v="0"/>
    <x v="0"/>
    <x v="0"/>
    <x v="0"/>
    <x v="2"/>
    <x v="1"/>
    <x v="3"/>
    <x v="3"/>
    <x v="12"/>
    <x v="16"/>
    <x v="6"/>
    <x v="0"/>
    <x v="2"/>
    <x v="2"/>
    <x v="0"/>
    <x v="0"/>
  </r>
  <r>
    <n v="258"/>
    <s v="December 2005"/>
    <n v="48"/>
    <x v="2"/>
    <x v="9"/>
    <x v="0"/>
    <x v="0"/>
    <x v="1"/>
    <x v="0"/>
    <x v="0"/>
    <x v="0"/>
    <x v="0"/>
    <x v="2"/>
    <x v="1"/>
    <x v="3"/>
    <x v="3"/>
    <x v="13"/>
    <x v="21"/>
    <x v="6"/>
    <x v="0"/>
    <x v="2"/>
    <x v="2"/>
    <x v="0"/>
    <x v="0"/>
  </r>
  <r>
    <n v="259"/>
    <s v="December 2005"/>
    <n v="48"/>
    <x v="2"/>
    <x v="10"/>
    <x v="0"/>
    <x v="0"/>
    <x v="2"/>
    <x v="0"/>
    <x v="0"/>
    <x v="0"/>
    <x v="0"/>
    <x v="2"/>
    <x v="1"/>
    <x v="3"/>
    <x v="3"/>
    <x v="14"/>
    <x v="17"/>
    <x v="6"/>
    <x v="0"/>
    <x v="2"/>
    <x v="2"/>
    <x v="0"/>
    <x v="0"/>
  </r>
  <r>
    <n v="260"/>
    <s v="December 2005"/>
    <n v="48"/>
    <x v="2"/>
    <x v="11"/>
    <x v="0"/>
    <x v="0"/>
    <x v="3"/>
    <x v="0"/>
    <x v="0"/>
    <x v="0"/>
    <x v="0"/>
    <x v="2"/>
    <x v="1"/>
    <x v="3"/>
    <x v="3"/>
    <x v="13"/>
    <x v="18"/>
    <x v="6"/>
    <x v="0"/>
    <x v="2"/>
    <x v="2"/>
    <x v="0"/>
    <x v="0"/>
  </r>
  <r>
    <n v="261"/>
    <s v="December 2005"/>
    <n v="48"/>
    <x v="2"/>
    <x v="12"/>
    <x v="0"/>
    <x v="0"/>
    <x v="4"/>
    <x v="0"/>
    <x v="0"/>
    <x v="0"/>
    <x v="0"/>
    <x v="2"/>
    <x v="2"/>
    <x v="3"/>
    <x v="5"/>
    <x v="12"/>
    <x v="15"/>
    <x v="6"/>
    <x v="0"/>
    <x v="2"/>
    <x v="2"/>
    <x v="0"/>
    <x v="0"/>
  </r>
  <r>
    <n v="262"/>
    <s v="December 2005"/>
    <n v="48"/>
    <x v="2"/>
    <x v="13"/>
    <x v="0"/>
    <x v="0"/>
    <x v="1"/>
    <x v="0"/>
    <x v="0"/>
    <x v="0"/>
    <x v="0"/>
    <x v="2"/>
    <x v="2"/>
    <x v="3"/>
    <x v="5"/>
    <x v="14"/>
    <x v="20"/>
    <x v="6"/>
    <x v="0"/>
    <x v="2"/>
    <x v="2"/>
    <x v="0"/>
    <x v="0"/>
  </r>
  <r>
    <n v="263"/>
    <s v="December 2005"/>
    <n v="48"/>
    <x v="2"/>
    <x v="14"/>
    <x v="0"/>
    <x v="0"/>
    <x v="2"/>
    <x v="0"/>
    <x v="0"/>
    <x v="0"/>
    <x v="0"/>
    <x v="2"/>
    <x v="2"/>
    <x v="3"/>
    <x v="5"/>
    <x v="13"/>
    <x v="24"/>
    <x v="6"/>
    <x v="0"/>
    <x v="2"/>
    <x v="2"/>
    <x v="0"/>
    <x v="0"/>
  </r>
  <r>
    <n v="264"/>
    <s v="December 2005"/>
    <n v="48"/>
    <x v="2"/>
    <x v="15"/>
    <x v="0"/>
    <x v="0"/>
    <x v="3"/>
    <x v="0"/>
    <x v="0"/>
    <x v="0"/>
    <x v="0"/>
    <x v="2"/>
    <x v="2"/>
    <x v="3"/>
    <x v="5"/>
    <x v="12"/>
    <x v="20"/>
    <x v="6"/>
    <x v="0"/>
    <x v="2"/>
    <x v="2"/>
    <x v="0"/>
    <x v="0"/>
  </r>
  <r>
    <n v="265"/>
    <s v="December 2005"/>
    <n v="48"/>
    <x v="2"/>
    <x v="16"/>
    <x v="0"/>
    <x v="0"/>
    <x v="3"/>
    <x v="0"/>
    <x v="0"/>
    <x v="0"/>
    <x v="0"/>
    <x v="2"/>
    <x v="2"/>
    <x v="3"/>
    <x v="5"/>
    <x v="13"/>
    <x v="19"/>
    <x v="6"/>
    <x v="0"/>
    <x v="2"/>
    <x v="2"/>
    <x v="0"/>
    <x v="0"/>
  </r>
  <r>
    <n v="266"/>
    <s v="December 2005"/>
    <n v="48"/>
    <x v="2"/>
    <x v="17"/>
    <x v="0"/>
    <x v="0"/>
    <x v="0"/>
    <x v="0"/>
    <x v="0"/>
    <x v="0"/>
    <x v="0"/>
    <x v="2"/>
    <x v="2"/>
    <x v="3"/>
    <x v="5"/>
    <x v="14"/>
    <x v="17"/>
    <x v="6"/>
    <x v="0"/>
    <x v="2"/>
    <x v="2"/>
    <x v="0"/>
    <x v="0"/>
  </r>
  <r>
    <n v="267"/>
    <s v="December 2005"/>
    <n v="48"/>
    <x v="2"/>
    <x v="18"/>
    <x v="0"/>
    <x v="0"/>
    <x v="1"/>
    <x v="0"/>
    <x v="0"/>
    <x v="0"/>
    <x v="0"/>
    <x v="2"/>
    <x v="2"/>
    <x v="3"/>
    <x v="5"/>
    <x v="13"/>
    <x v="19"/>
    <x v="6"/>
    <x v="0"/>
    <x v="2"/>
    <x v="2"/>
    <x v="0"/>
    <x v="0"/>
  </r>
  <r>
    <n v="268"/>
    <s v="December 2005"/>
    <n v="48"/>
    <x v="2"/>
    <x v="19"/>
    <x v="0"/>
    <x v="0"/>
    <x v="1"/>
    <x v="0"/>
    <x v="0"/>
    <x v="0"/>
    <x v="0"/>
    <x v="2"/>
    <x v="3"/>
    <x v="3"/>
    <x v="4"/>
    <x v="12"/>
    <x v="15"/>
    <x v="6"/>
    <x v="0"/>
    <x v="2"/>
    <x v="2"/>
    <x v="0"/>
    <x v="0"/>
  </r>
  <r>
    <n v="269"/>
    <s v="December 2005"/>
    <n v="48"/>
    <x v="2"/>
    <x v="20"/>
    <x v="0"/>
    <x v="0"/>
    <x v="1"/>
    <x v="0"/>
    <x v="0"/>
    <x v="0"/>
    <x v="0"/>
    <x v="2"/>
    <x v="3"/>
    <x v="3"/>
    <x v="4"/>
    <x v="13"/>
    <x v="19"/>
    <x v="6"/>
    <x v="0"/>
    <x v="2"/>
    <x v="2"/>
    <x v="0"/>
    <x v="0"/>
  </r>
  <r>
    <n v="270"/>
    <s v="December 2005"/>
    <n v="48"/>
    <x v="2"/>
    <x v="21"/>
    <x v="0"/>
    <x v="0"/>
    <x v="3"/>
    <x v="0"/>
    <x v="0"/>
    <x v="0"/>
    <x v="0"/>
    <x v="2"/>
    <x v="3"/>
    <x v="3"/>
    <x v="4"/>
    <x v="13"/>
    <x v="19"/>
    <x v="6"/>
    <x v="0"/>
    <x v="2"/>
    <x v="2"/>
    <x v="0"/>
    <x v="0"/>
  </r>
  <r>
    <n v="271"/>
    <s v="December 2005"/>
    <n v="48"/>
    <x v="2"/>
    <x v="22"/>
    <x v="0"/>
    <x v="0"/>
    <x v="0"/>
    <x v="0"/>
    <x v="0"/>
    <x v="0"/>
    <x v="0"/>
    <x v="2"/>
    <x v="3"/>
    <x v="3"/>
    <x v="4"/>
    <x v="14"/>
    <x v="17"/>
    <x v="6"/>
    <x v="0"/>
    <x v="2"/>
    <x v="2"/>
    <x v="0"/>
    <x v="0"/>
  </r>
  <r>
    <n v="272"/>
    <s v="December 2005"/>
    <n v="48"/>
    <x v="2"/>
    <x v="23"/>
    <x v="0"/>
    <x v="0"/>
    <x v="2"/>
    <x v="0"/>
    <x v="0"/>
    <x v="0"/>
    <x v="0"/>
    <x v="2"/>
    <x v="3"/>
    <x v="3"/>
    <x v="4"/>
    <x v="14"/>
    <x v="20"/>
    <x v="6"/>
    <x v="0"/>
    <x v="2"/>
    <x v="2"/>
    <x v="0"/>
    <x v="0"/>
  </r>
  <r>
    <n v="273"/>
    <s v="December 2005"/>
    <n v="48"/>
    <x v="2"/>
    <x v="24"/>
    <x v="0"/>
    <x v="0"/>
    <x v="0"/>
    <x v="0"/>
    <x v="0"/>
    <x v="0"/>
    <x v="0"/>
    <x v="2"/>
    <x v="3"/>
    <x v="3"/>
    <x v="4"/>
    <x v="12"/>
    <x v="20"/>
    <x v="6"/>
    <x v="0"/>
    <x v="2"/>
    <x v="2"/>
    <x v="0"/>
    <x v="0"/>
  </r>
  <r>
    <n v="274"/>
    <s v="December 2005"/>
    <n v="48"/>
    <x v="2"/>
    <x v="25"/>
    <x v="0"/>
    <x v="0"/>
    <x v="2"/>
    <x v="0"/>
    <x v="0"/>
    <x v="0"/>
    <x v="0"/>
    <x v="2"/>
    <x v="3"/>
    <x v="3"/>
    <x v="4"/>
    <x v="14"/>
    <x v="17"/>
    <x v="6"/>
    <x v="0"/>
    <x v="2"/>
    <x v="2"/>
    <x v="0"/>
    <x v="0"/>
  </r>
  <r>
    <n v="275"/>
    <s v="December 2005"/>
    <n v="48"/>
    <x v="2"/>
    <x v="26"/>
    <x v="0"/>
    <x v="0"/>
    <x v="4"/>
    <x v="0"/>
    <x v="0"/>
    <x v="0"/>
    <x v="0"/>
    <x v="2"/>
    <x v="3"/>
    <x v="3"/>
    <x v="4"/>
    <x v="12"/>
    <x v="15"/>
    <x v="6"/>
    <x v="0"/>
    <x v="2"/>
    <x v="2"/>
    <x v="0"/>
    <x v="0"/>
  </r>
  <r>
    <n v="276"/>
    <s v="December 2005"/>
    <n v="48"/>
    <x v="3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277"/>
    <s v="December 2005"/>
    <n v="48"/>
    <x v="3"/>
    <x v="1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n v="278"/>
    <s v="December 2005"/>
    <n v="48"/>
    <x v="3"/>
    <x v="2"/>
    <x v="0"/>
    <x v="0"/>
    <x v="3"/>
    <x v="0"/>
    <x v="0"/>
    <x v="0"/>
    <x v="0"/>
    <x v="1"/>
    <x v="4"/>
    <x v="3"/>
    <x v="2"/>
    <x v="6"/>
    <x v="4"/>
    <x v="4"/>
    <x v="2"/>
    <x v="2"/>
    <x v="2"/>
    <x v="0"/>
    <x v="0"/>
  </r>
  <r>
    <n v="279"/>
    <s v="December 2005"/>
    <n v="48"/>
    <x v="3"/>
    <x v="3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280"/>
    <s v="December 2005"/>
    <n v="48"/>
    <x v="3"/>
    <x v="4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281"/>
    <s v="December 2005"/>
    <n v="48"/>
    <x v="3"/>
    <x v="5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282"/>
    <s v="December 2005"/>
    <n v="48"/>
    <x v="3"/>
    <x v="6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n v="283"/>
    <s v="December 2005"/>
    <n v="48"/>
    <x v="3"/>
    <x v="7"/>
    <x v="0"/>
    <x v="0"/>
    <x v="4"/>
    <x v="0"/>
    <x v="0"/>
    <x v="0"/>
    <x v="0"/>
    <x v="1"/>
    <x v="4"/>
    <x v="3"/>
    <x v="2"/>
    <x v="9"/>
    <x v="6"/>
    <x v="4"/>
    <x v="2"/>
    <x v="2"/>
    <x v="2"/>
    <x v="0"/>
    <x v="0"/>
  </r>
  <r>
    <n v="284"/>
    <s v="December 2005"/>
    <n v="48"/>
    <x v="3"/>
    <x v="8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285"/>
    <s v="December 2005"/>
    <n v="48"/>
    <x v="3"/>
    <x v="9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286"/>
    <s v="December 2005"/>
    <n v="48"/>
    <x v="3"/>
    <x v="10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287"/>
    <s v="December 2005"/>
    <n v="48"/>
    <x v="3"/>
    <x v="11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n v="288"/>
    <s v="December 2005"/>
    <n v="48"/>
    <x v="3"/>
    <x v="12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289"/>
    <s v="December 2005"/>
    <n v="48"/>
    <x v="3"/>
    <x v="13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290"/>
    <s v="December 2005"/>
    <n v="48"/>
    <x v="3"/>
    <x v="14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291"/>
    <s v="December 2005"/>
    <n v="48"/>
    <x v="3"/>
    <x v="15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292"/>
    <s v="December 2005"/>
    <n v="48"/>
    <x v="3"/>
    <x v="16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293"/>
    <s v="December 2005"/>
    <n v="48"/>
    <x v="3"/>
    <x v="17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n v="294"/>
    <s v="December 2005"/>
    <n v="48"/>
    <x v="3"/>
    <x v="18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n v="295"/>
    <s v="December 2005"/>
    <n v="48"/>
    <x v="3"/>
    <x v="1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296"/>
    <s v="December 2005"/>
    <n v="48"/>
    <x v="3"/>
    <x v="20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297"/>
    <s v="December 2005"/>
    <n v="48"/>
    <x v="3"/>
    <x v="21"/>
    <x v="0"/>
    <x v="0"/>
    <x v="3"/>
    <x v="0"/>
    <x v="0"/>
    <x v="0"/>
    <x v="0"/>
    <x v="1"/>
    <x v="4"/>
    <x v="3"/>
    <x v="2"/>
    <x v="5"/>
    <x v="9"/>
    <x v="4"/>
    <x v="1"/>
    <x v="2"/>
    <x v="2"/>
    <x v="0"/>
    <x v="0"/>
  </r>
  <r>
    <n v="298"/>
    <s v="December 2005"/>
    <n v="48"/>
    <x v="3"/>
    <x v="22"/>
    <x v="0"/>
    <x v="0"/>
    <x v="3"/>
    <x v="0"/>
    <x v="0"/>
    <x v="0"/>
    <x v="0"/>
    <x v="1"/>
    <x v="4"/>
    <x v="3"/>
    <x v="2"/>
    <x v="8"/>
    <x v="5"/>
    <x v="5"/>
    <x v="3"/>
    <x v="2"/>
    <x v="2"/>
    <x v="0"/>
    <x v="0"/>
  </r>
  <r>
    <n v="299"/>
    <s v="December 2005"/>
    <n v="48"/>
    <x v="3"/>
    <x v="23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n v="300"/>
    <s v="December 2005"/>
    <n v="48"/>
    <x v="3"/>
    <x v="24"/>
    <x v="0"/>
    <x v="0"/>
    <x v="4"/>
    <x v="0"/>
    <x v="0"/>
    <x v="0"/>
    <x v="0"/>
    <x v="1"/>
    <x v="4"/>
    <x v="3"/>
    <x v="2"/>
    <x v="7"/>
    <x v="4"/>
    <x v="4"/>
    <x v="2"/>
    <x v="2"/>
    <x v="2"/>
    <x v="0"/>
    <x v="0"/>
  </r>
  <r>
    <m/>
    <s v="December 2005"/>
    <n v="48"/>
    <x v="3"/>
    <x v="25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301"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302"/>
    <s v="June 2006"/>
    <n v="49"/>
    <x v="0"/>
    <x v="0"/>
    <x v="0"/>
    <x v="0"/>
    <x v="2"/>
    <x v="0"/>
    <x v="0"/>
    <x v="0"/>
    <x v="0"/>
    <x v="0"/>
    <x v="0"/>
    <x v="0"/>
    <x v="0"/>
    <x v="1"/>
    <x v="1"/>
    <x v="2"/>
    <x v="0"/>
    <x v="3"/>
    <x v="1"/>
    <x v="2"/>
    <x v="0"/>
  </r>
  <r>
    <n v="303"/>
    <s v="June 2006"/>
    <n v="49"/>
    <x v="0"/>
    <x v="1"/>
    <x v="0"/>
    <x v="0"/>
    <x v="3"/>
    <x v="0"/>
    <x v="0"/>
    <x v="0"/>
    <x v="0"/>
    <x v="0"/>
    <x v="0"/>
    <x v="0"/>
    <x v="0"/>
    <x v="0"/>
    <x v="0"/>
    <x v="1"/>
    <x v="0"/>
    <x v="3"/>
    <x v="1"/>
    <x v="2"/>
    <x v="0"/>
  </r>
  <r>
    <n v="304"/>
    <s v="June 2006"/>
    <n v="49"/>
    <x v="0"/>
    <x v="2"/>
    <x v="0"/>
    <x v="0"/>
    <x v="0"/>
    <x v="0"/>
    <x v="0"/>
    <x v="0"/>
    <x v="0"/>
    <x v="0"/>
    <x v="0"/>
    <x v="0"/>
    <x v="0"/>
    <x v="0"/>
    <x v="0"/>
    <x v="3"/>
    <x v="0"/>
    <x v="3"/>
    <x v="1"/>
    <x v="2"/>
    <x v="0"/>
  </r>
  <r>
    <n v="305"/>
    <s v="June 2006"/>
    <n v="49"/>
    <x v="0"/>
    <x v="3"/>
    <x v="0"/>
    <x v="0"/>
    <x v="4"/>
    <x v="0"/>
    <x v="0"/>
    <x v="0"/>
    <x v="0"/>
    <x v="0"/>
    <x v="0"/>
    <x v="0"/>
    <x v="0"/>
    <x v="3"/>
    <x v="1"/>
    <x v="2"/>
    <x v="0"/>
    <x v="3"/>
    <x v="1"/>
    <x v="2"/>
    <x v="0"/>
  </r>
  <r>
    <n v="306"/>
    <s v="June 2006"/>
    <n v="49"/>
    <x v="0"/>
    <x v="4"/>
    <x v="0"/>
    <x v="0"/>
    <x v="3"/>
    <x v="0"/>
    <x v="0"/>
    <x v="0"/>
    <x v="0"/>
    <x v="0"/>
    <x v="0"/>
    <x v="0"/>
    <x v="0"/>
    <x v="0"/>
    <x v="0"/>
    <x v="2"/>
    <x v="0"/>
    <x v="3"/>
    <x v="1"/>
    <x v="2"/>
    <x v="0"/>
  </r>
  <r>
    <n v="307"/>
    <s v="June 2006"/>
    <n v="49"/>
    <x v="0"/>
    <x v="5"/>
    <x v="0"/>
    <x v="0"/>
    <x v="2"/>
    <x v="0"/>
    <x v="0"/>
    <x v="0"/>
    <x v="0"/>
    <x v="0"/>
    <x v="0"/>
    <x v="0"/>
    <x v="0"/>
    <x v="0"/>
    <x v="0"/>
    <x v="0"/>
    <x v="0"/>
    <x v="3"/>
    <x v="1"/>
    <x v="2"/>
    <x v="0"/>
  </r>
  <r>
    <n v="308"/>
    <s v="June 2006"/>
    <n v="49"/>
    <x v="0"/>
    <x v="6"/>
    <x v="0"/>
    <x v="0"/>
    <x v="3"/>
    <x v="0"/>
    <x v="0"/>
    <x v="0"/>
    <x v="0"/>
    <x v="0"/>
    <x v="0"/>
    <x v="0"/>
    <x v="0"/>
    <x v="0"/>
    <x v="0"/>
    <x v="0"/>
    <x v="0"/>
    <x v="3"/>
    <x v="1"/>
    <x v="2"/>
    <x v="0"/>
  </r>
  <r>
    <n v="309"/>
    <s v="June 2006"/>
    <n v="49"/>
    <x v="0"/>
    <x v="7"/>
    <x v="0"/>
    <x v="0"/>
    <x v="4"/>
    <x v="0"/>
    <x v="0"/>
    <x v="0"/>
    <x v="0"/>
    <x v="0"/>
    <x v="1"/>
    <x v="2"/>
    <x v="1"/>
    <x v="1"/>
    <x v="1"/>
    <x v="2"/>
    <x v="0"/>
    <x v="3"/>
    <x v="0"/>
    <x v="0"/>
    <x v="0"/>
  </r>
  <r>
    <n v="310"/>
    <s v="June 2006"/>
    <n v="49"/>
    <x v="0"/>
    <x v="8"/>
    <x v="0"/>
    <x v="0"/>
    <x v="4"/>
    <x v="0"/>
    <x v="0"/>
    <x v="0"/>
    <x v="0"/>
    <x v="0"/>
    <x v="1"/>
    <x v="2"/>
    <x v="1"/>
    <x v="3"/>
    <x v="1"/>
    <x v="2"/>
    <x v="0"/>
    <x v="3"/>
    <x v="0"/>
    <x v="0"/>
    <x v="0"/>
  </r>
  <r>
    <n v="311"/>
    <s v="June 2006"/>
    <n v="49"/>
    <x v="0"/>
    <x v="9"/>
    <x v="0"/>
    <x v="0"/>
    <x v="2"/>
    <x v="0"/>
    <x v="0"/>
    <x v="0"/>
    <x v="0"/>
    <x v="0"/>
    <x v="1"/>
    <x v="2"/>
    <x v="1"/>
    <x v="0"/>
    <x v="1"/>
    <x v="3"/>
    <x v="0"/>
    <x v="3"/>
    <x v="0"/>
    <x v="0"/>
    <x v="0"/>
  </r>
  <r>
    <n v="312"/>
    <s v="June 2006"/>
    <n v="49"/>
    <x v="0"/>
    <x v="10"/>
    <x v="0"/>
    <x v="0"/>
    <x v="4"/>
    <x v="0"/>
    <x v="0"/>
    <x v="0"/>
    <x v="0"/>
    <x v="0"/>
    <x v="1"/>
    <x v="2"/>
    <x v="1"/>
    <x v="0"/>
    <x v="1"/>
    <x v="3"/>
    <x v="0"/>
    <x v="3"/>
    <x v="0"/>
    <x v="0"/>
    <x v="0"/>
  </r>
  <r>
    <n v="313"/>
    <s v="June 2006"/>
    <n v="49"/>
    <x v="0"/>
    <x v="11"/>
    <x v="0"/>
    <x v="0"/>
    <x v="2"/>
    <x v="0"/>
    <x v="0"/>
    <x v="0"/>
    <x v="0"/>
    <x v="0"/>
    <x v="1"/>
    <x v="2"/>
    <x v="1"/>
    <x v="0"/>
    <x v="0"/>
    <x v="2"/>
    <x v="0"/>
    <x v="3"/>
    <x v="0"/>
    <x v="0"/>
    <x v="0"/>
  </r>
  <r>
    <n v="314"/>
    <s v="June 2006"/>
    <n v="49"/>
    <x v="0"/>
    <x v="12"/>
    <x v="0"/>
    <x v="0"/>
    <x v="0"/>
    <x v="0"/>
    <x v="0"/>
    <x v="0"/>
    <x v="0"/>
    <x v="0"/>
    <x v="2"/>
    <x v="2"/>
    <x v="11"/>
    <x v="1"/>
    <x v="1"/>
    <x v="2"/>
    <x v="0"/>
    <x v="3"/>
    <x v="3"/>
    <x v="0"/>
    <x v="0"/>
  </r>
  <r>
    <n v="315"/>
    <s v="June 2006"/>
    <n v="49"/>
    <x v="0"/>
    <x v="13"/>
    <x v="0"/>
    <x v="0"/>
    <x v="1"/>
    <x v="0"/>
    <x v="0"/>
    <x v="0"/>
    <x v="0"/>
    <x v="0"/>
    <x v="2"/>
    <x v="2"/>
    <x v="11"/>
    <x v="0"/>
    <x v="0"/>
    <x v="2"/>
    <x v="0"/>
    <x v="3"/>
    <x v="3"/>
    <x v="0"/>
    <x v="0"/>
  </r>
  <r>
    <n v="316"/>
    <s v="June 2006"/>
    <n v="49"/>
    <x v="0"/>
    <x v="14"/>
    <x v="0"/>
    <x v="0"/>
    <x v="0"/>
    <x v="0"/>
    <x v="0"/>
    <x v="0"/>
    <x v="0"/>
    <x v="0"/>
    <x v="2"/>
    <x v="2"/>
    <x v="11"/>
    <x v="0"/>
    <x v="0"/>
    <x v="3"/>
    <x v="0"/>
    <x v="3"/>
    <x v="3"/>
    <x v="0"/>
    <x v="0"/>
  </r>
  <r>
    <n v="317"/>
    <s v="June 2006"/>
    <n v="49"/>
    <x v="0"/>
    <x v="15"/>
    <x v="0"/>
    <x v="0"/>
    <x v="3"/>
    <x v="0"/>
    <x v="0"/>
    <x v="0"/>
    <x v="0"/>
    <x v="0"/>
    <x v="2"/>
    <x v="2"/>
    <x v="11"/>
    <x v="0"/>
    <x v="0"/>
    <x v="0"/>
    <x v="0"/>
    <x v="3"/>
    <x v="3"/>
    <x v="0"/>
    <x v="0"/>
  </r>
  <r>
    <n v="318"/>
    <s v="June 2006"/>
    <n v="49"/>
    <x v="0"/>
    <x v="16"/>
    <x v="0"/>
    <x v="0"/>
    <x v="2"/>
    <x v="0"/>
    <x v="0"/>
    <x v="0"/>
    <x v="0"/>
    <x v="0"/>
    <x v="2"/>
    <x v="2"/>
    <x v="11"/>
    <x v="0"/>
    <x v="1"/>
    <x v="3"/>
    <x v="0"/>
    <x v="3"/>
    <x v="3"/>
    <x v="0"/>
    <x v="0"/>
  </r>
  <r>
    <n v="319"/>
    <s v="June 2006"/>
    <n v="49"/>
    <x v="0"/>
    <x v="17"/>
    <x v="0"/>
    <x v="0"/>
    <x v="4"/>
    <x v="0"/>
    <x v="0"/>
    <x v="0"/>
    <x v="0"/>
    <x v="0"/>
    <x v="3"/>
    <x v="0"/>
    <x v="0"/>
    <x v="0"/>
    <x v="1"/>
    <x v="2"/>
    <x v="0"/>
    <x v="3"/>
    <x v="0"/>
    <x v="0"/>
    <x v="0"/>
  </r>
  <r>
    <n v="320"/>
    <s v="June 2006"/>
    <n v="49"/>
    <x v="0"/>
    <x v="18"/>
    <x v="0"/>
    <x v="0"/>
    <x v="2"/>
    <x v="0"/>
    <x v="0"/>
    <x v="0"/>
    <x v="0"/>
    <x v="0"/>
    <x v="3"/>
    <x v="0"/>
    <x v="0"/>
    <x v="0"/>
    <x v="1"/>
    <x v="3"/>
    <x v="0"/>
    <x v="3"/>
    <x v="0"/>
    <x v="0"/>
    <x v="0"/>
  </r>
  <r>
    <n v="321"/>
    <s v="June 2006"/>
    <n v="49"/>
    <x v="0"/>
    <x v="19"/>
    <x v="0"/>
    <x v="0"/>
    <x v="4"/>
    <x v="0"/>
    <x v="0"/>
    <x v="0"/>
    <x v="0"/>
    <x v="0"/>
    <x v="3"/>
    <x v="0"/>
    <x v="0"/>
    <x v="0"/>
    <x v="0"/>
    <x v="2"/>
    <x v="0"/>
    <x v="3"/>
    <x v="0"/>
    <x v="0"/>
    <x v="0"/>
  </r>
  <r>
    <n v="322"/>
    <s v="June 2006"/>
    <n v="49"/>
    <x v="0"/>
    <x v="20"/>
    <x v="0"/>
    <x v="0"/>
    <x v="3"/>
    <x v="0"/>
    <x v="0"/>
    <x v="0"/>
    <x v="0"/>
    <x v="0"/>
    <x v="3"/>
    <x v="0"/>
    <x v="0"/>
    <x v="0"/>
    <x v="0"/>
    <x v="2"/>
    <x v="0"/>
    <x v="3"/>
    <x v="0"/>
    <x v="0"/>
    <x v="0"/>
  </r>
  <r>
    <n v="323"/>
    <s v="June 2006"/>
    <n v="49"/>
    <x v="0"/>
    <x v="21"/>
    <x v="0"/>
    <x v="0"/>
    <x v="1"/>
    <x v="0"/>
    <x v="0"/>
    <x v="0"/>
    <x v="0"/>
    <x v="0"/>
    <x v="3"/>
    <x v="0"/>
    <x v="0"/>
    <x v="0"/>
    <x v="1"/>
    <x v="0"/>
    <x v="0"/>
    <x v="3"/>
    <x v="0"/>
    <x v="0"/>
    <x v="0"/>
  </r>
  <r>
    <n v="324"/>
    <s v="June 2006"/>
    <n v="49"/>
    <x v="1"/>
    <x v="0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325"/>
    <s v="June 2006"/>
    <n v="49"/>
    <x v="1"/>
    <x v="1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326"/>
    <s v="June 2006"/>
    <n v="49"/>
    <x v="1"/>
    <x v="2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327"/>
    <s v="June 2006"/>
    <n v="49"/>
    <x v="1"/>
    <x v="3"/>
    <x v="0"/>
    <x v="0"/>
    <x v="4"/>
    <x v="0"/>
    <x v="0"/>
    <x v="0"/>
    <x v="0"/>
    <x v="1"/>
    <x v="4"/>
    <x v="3"/>
    <x v="2"/>
    <x v="8"/>
    <x v="11"/>
    <x v="5"/>
    <x v="3"/>
    <x v="2"/>
    <x v="2"/>
    <x v="0"/>
    <x v="0"/>
  </r>
  <r>
    <n v="328"/>
    <s v="June 2006"/>
    <n v="49"/>
    <x v="1"/>
    <x v="4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329"/>
    <s v="June 2006"/>
    <n v="49"/>
    <x v="1"/>
    <x v="5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n v="330"/>
    <s v="June 2006"/>
    <n v="49"/>
    <x v="1"/>
    <x v="6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331"/>
    <s v="June 2006"/>
    <n v="49"/>
    <x v="1"/>
    <x v="7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332"/>
    <s v="June 2006"/>
    <n v="49"/>
    <x v="1"/>
    <x v="8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333"/>
    <s v="June 2006"/>
    <n v="49"/>
    <x v="1"/>
    <x v="9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n v="334"/>
    <s v="June 2006"/>
    <n v="49"/>
    <x v="1"/>
    <x v="10"/>
    <x v="0"/>
    <x v="0"/>
    <x v="1"/>
    <x v="0"/>
    <x v="0"/>
    <x v="0"/>
    <x v="0"/>
    <x v="1"/>
    <x v="4"/>
    <x v="3"/>
    <x v="2"/>
    <x v="8"/>
    <x v="11"/>
    <x v="5"/>
    <x v="0"/>
    <x v="2"/>
    <x v="2"/>
    <x v="0"/>
    <x v="0"/>
  </r>
  <r>
    <n v="335"/>
    <s v="June 2006"/>
    <n v="49"/>
    <x v="1"/>
    <x v="11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336"/>
    <s v="June 2006"/>
    <n v="49"/>
    <x v="1"/>
    <x v="12"/>
    <x v="0"/>
    <x v="0"/>
    <x v="2"/>
    <x v="0"/>
    <x v="0"/>
    <x v="0"/>
    <x v="0"/>
    <x v="1"/>
    <x v="4"/>
    <x v="3"/>
    <x v="2"/>
    <x v="7"/>
    <x v="4"/>
    <x v="4"/>
    <x v="3"/>
    <x v="2"/>
    <x v="2"/>
    <x v="0"/>
    <x v="0"/>
  </r>
  <r>
    <n v="337"/>
    <s v="June 2006"/>
    <n v="49"/>
    <x v="1"/>
    <x v="13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338"/>
    <s v="June 2006"/>
    <n v="49"/>
    <x v="1"/>
    <x v="14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n v="339"/>
    <s v="June 2006"/>
    <n v="49"/>
    <x v="1"/>
    <x v="15"/>
    <x v="0"/>
    <x v="0"/>
    <x v="3"/>
    <x v="0"/>
    <x v="0"/>
    <x v="0"/>
    <x v="0"/>
    <x v="1"/>
    <x v="4"/>
    <x v="3"/>
    <x v="2"/>
    <x v="6"/>
    <x v="4"/>
    <x v="5"/>
    <x v="4"/>
    <x v="2"/>
    <x v="2"/>
    <x v="0"/>
    <x v="0"/>
  </r>
  <r>
    <n v="340"/>
    <s v="June 2006"/>
    <n v="49"/>
    <x v="1"/>
    <x v="16"/>
    <x v="0"/>
    <x v="0"/>
    <x v="0"/>
    <x v="0"/>
    <x v="0"/>
    <x v="0"/>
    <x v="0"/>
    <x v="1"/>
    <x v="4"/>
    <x v="3"/>
    <x v="2"/>
    <x v="9"/>
    <x v="14"/>
    <x v="4"/>
    <x v="4"/>
    <x v="2"/>
    <x v="2"/>
    <x v="0"/>
    <x v="0"/>
  </r>
  <r>
    <n v="341"/>
    <s v="June 2006"/>
    <n v="49"/>
    <x v="1"/>
    <x v="1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342"/>
    <s v="June 2006"/>
    <n v="49"/>
    <x v="1"/>
    <x v="18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343"/>
    <s v="June 2006"/>
    <n v="49"/>
    <x v="1"/>
    <x v="19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344"/>
    <s v="June 2006"/>
    <n v="49"/>
    <x v="1"/>
    <x v="20"/>
    <x v="0"/>
    <x v="0"/>
    <x v="4"/>
    <x v="0"/>
    <x v="0"/>
    <x v="0"/>
    <x v="0"/>
    <x v="1"/>
    <x v="4"/>
    <x v="3"/>
    <x v="2"/>
    <x v="6"/>
    <x v="4"/>
    <x v="5"/>
    <x v="1"/>
    <x v="2"/>
    <x v="2"/>
    <x v="0"/>
    <x v="0"/>
  </r>
  <r>
    <n v="345"/>
    <s v="June 2006"/>
    <n v="49"/>
    <x v="1"/>
    <x v="21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346"/>
    <s v="June 2006"/>
    <n v="49"/>
    <x v="1"/>
    <x v="22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347"/>
    <s v="June 2006"/>
    <n v="49"/>
    <x v="1"/>
    <x v="23"/>
    <x v="0"/>
    <x v="0"/>
    <x v="0"/>
    <x v="0"/>
    <x v="0"/>
    <x v="0"/>
    <x v="0"/>
    <x v="1"/>
    <x v="4"/>
    <x v="3"/>
    <x v="2"/>
    <x v="5"/>
    <x v="9"/>
    <x v="4"/>
    <x v="0"/>
    <x v="2"/>
    <x v="2"/>
    <x v="0"/>
    <x v="0"/>
  </r>
  <r>
    <n v="348"/>
    <s v="June 2006"/>
    <n v="49"/>
    <x v="1"/>
    <x v="24"/>
    <x v="0"/>
    <x v="0"/>
    <x v="1"/>
    <x v="0"/>
    <x v="0"/>
    <x v="0"/>
    <x v="0"/>
    <x v="1"/>
    <x v="4"/>
    <x v="3"/>
    <x v="2"/>
    <x v="9"/>
    <x v="6"/>
    <x v="4"/>
    <x v="0"/>
    <x v="2"/>
    <x v="2"/>
    <x v="0"/>
    <x v="0"/>
  </r>
  <r>
    <n v="349"/>
    <s v="June 2006"/>
    <n v="49"/>
    <x v="1"/>
    <x v="25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n v="350"/>
    <s v="June 2006"/>
    <n v="49"/>
    <x v="2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n v="351"/>
    <s v="June 2006"/>
    <n v="49"/>
    <x v="2"/>
    <x v="1"/>
    <x v="0"/>
    <x v="0"/>
    <x v="3"/>
    <x v="0"/>
    <x v="0"/>
    <x v="0"/>
    <x v="0"/>
    <x v="2"/>
    <x v="0"/>
    <x v="3"/>
    <x v="5"/>
    <x v="12"/>
    <x v="20"/>
    <x v="6"/>
    <x v="0"/>
    <x v="2"/>
    <x v="2"/>
    <x v="0"/>
    <x v="0"/>
  </r>
  <r>
    <n v="352"/>
    <s v="June 2006"/>
    <n v="49"/>
    <x v="2"/>
    <x v="2"/>
    <x v="0"/>
    <x v="0"/>
    <x v="2"/>
    <x v="0"/>
    <x v="0"/>
    <x v="0"/>
    <x v="0"/>
    <x v="2"/>
    <x v="0"/>
    <x v="3"/>
    <x v="5"/>
    <x v="13"/>
    <x v="16"/>
    <x v="6"/>
    <x v="0"/>
    <x v="2"/>
    <x v="2"/>
    <x v="0"/>
    <x v="0"/>
  </r>
  <r>
    <n v="353"/>
    <s v="June 2006"/>
    <n v="49"/>
    <x v="2"/>
    <x v="3"/>
    <x v="0"/>
    <x v="0"/>
    <x v="4"/>
    <x v="0"/>
    <x v="0"/>
    <x v="0"/>
    <x v="0"/>
    <x v="2"/>
    <x v="0"/>
    <x v="3"/>
    <x v="5"/>
    <x v="12"/>
    <x v="24"/>
    <x v="6"/>
    <x v="0"/>
    <x v="2"/>
    <x v="2"/>
    <x v="0"/>
    <x v="0"/>
  </r>
  <r>
    <n v="354"/>
    <s v="June 2006"/>
    <n v="49"/>
    <x v="2"/>
    <x v="4"/>
    <x v="0"/>
    <x v="0"/>
    <x v="1"/>
    <x v="0"/>
    <x v="0"/>
    <x v="0"/>
    <x v="0"/>
    <x v="2"/>
    <x v="0"/>
    <x v="3"/>
    <x v="5"/>
    <x v="14"/>
    <x v="17"/>
    <x v="6"/>
    <x v="0"/>
    <x v="2"/>
    <x v="2"/>
    <x v="0"/>
    <x v="0"/>
  </r>
  <r>
    <n v="355"/>
    <s v="June 2006"/>
    <n v="49"/>
    <x v="2"/>
    <x v="5"/>
    <x v="0"/>
    <x v="0"/>
    <x v="2"/>
    <x v="0"/>
    <x v="0"/>
    <x v="0"/>
    <x v="0"/>
    <x v="2"/>
    <x v="0"/>
    <x v="3"/>
    <x v="5"/>
    <x v="14"/>
    <x v="17"/>
    <x v="6"/>
    <x v="0"/>
    <x v="2"/>
    <x v="2"/>
    <x v="0"/>
    <x v="0"/>
  </r>
  <r>
    <n v="356"/>
    <s v="June 2006"/>
    <n v="49"/>
    <x v="2"/>
    <x v="6"/>
    <x v="0"/>
    <x v="0"/>
    <x v="0"/>
    <x v="0"/>
    <x v="0"/>
    <x v="0"/>
    <x v="0"/>
    <x v="2"/>
    <x v="1"/>
    <x v="3"/>
    <x v="3"/>
    <x v="12"/>
    <x v="15"/>
    <x v="6"/>
    <x v="0"/>
    <x v="2"/>
    <x v="2"/>
    <x v="0"/>
    <x v="0"/>
  </r>
  <r>
    <n v="357"/>
    <s v="June 2006"/>
    <n v="49"/>
    <x v="2"/>
    <x v="7"/>
    <x v="0"/>
    <x v="0"/>
    <x v="2"/>
    <x v="0"/>
    <x v="0"/>
    <x v="0"/>
    <x v="0"/>
    <x v="2"/>
    <x v="1"/>
    <x v="3"/>
    <x v="3"/>
    <x v="12"/>
    <x v="19"/>
    <x v="6"/>
    <x v="0"/>
    <x v="2"/>
    <x v="2"/>
    <x v="0"/>
    <x v="0"/>
  </r>
  <r>
    <n v="358"/>
    <s v="June 2006"/>
    <n v="49"/>
    <x v="2"/>
    <x v="8"/>
    <x v="0"/>
    <x v="0"/>
    <x v="2"/>
    <x v="0"/>
    <x v="0"/>
    <x v="0"/>
    <x v="0"/>
    <x v="2"/>
    <x v="1"/>
    <x v="3"/>
    <x v="3"/>
    <x v="14"/>
    <x v="17"/>
    <x v="6"/>
    <x v="0"/>
    <x v="2"/>
    <x v="2"/>
    <x v="0"/>
    <x v="0"/>
  </r>
  <r>
    <n v="359"/>
    <s v="June 2006"/>
    <n v="49"/>
    <x v="2"/>
    <x v="9"/>
    <x v="0"/>
    <x v="0"/>
    <x v="2"/>
    <x v="0"/>
    <x v="0"/>
    <x v="0"/>
    <x v="0"/>
    <x v="2"/>
    <x v="1"/>
    <x v="3"/>
    <x v="3"/>
    <x v="12"/>
    <x v="15"/>
    <x v="6"/>
    <x v="0"/>
    <x v="2"/>
    <x v="2"/>
    <x v="0"/>
    <x v="0"/>
  </r>
  <r>
    <n v="360"/>
    <s v="June 2006"/>
    <n v="49"/>
    <x v="2"/>
    <x v="10"/>
    <x v="0"/>
    <x v="0"/>
    <x v="3"/>
    <x v="0"/>
    <x v="0"/>
    <x v="0"/>
    <x v="0"/>
    <x v="2"/>
    <x v="1"/>
    <x v="3"/>
    <x v="3"/>
    <x v="12"/>
    <x v="19"/>
    <x v="6"/>
    <x v="0"/>
    <x v="2"/>
    <x v="2"/>
    <x v="0"/>
    <x v="0"/>
  </r>
  <r>
    <n v="361"/>
    <s v="June 2006"/>
    <n v="49"/>
    <x v="2"/>
    <x v="11"/>
    <x v="0"/>
    <x v="0"/>
    <x v="4"/>
    <x v="0"/>
    <x v="0"/>
    <x v="0"/>
    <x v="0"/>
    <x v="2"/>
    <x v="1"/>
    <x v="3"/>
    <x v="3"/>
    <x v="14"/>
    <x v="17"/>
    <x v="6"/>
    <x v="0"/>
    <x v="2"/>
    <x v="2"/>
    <x v="0"/>
    <x v="0"/>
  </r>
  <r>
    <n v="362"/>
    <s v="June 2006"/>
    <n v="49"/>
    <x v="2"/>
    <x v="12"/>
    <x v="0"/>
    <x v="0"/>
    <x v="1"/>
    <x v="0"/>
    <x v="0"/>
    <x v="0"/>
    <x v="0"/>
    <x v="2"/>
    <x v="1"/>
    <x v="3"/>
    <x v="3"/>
    <x v="13"/>
    <x v="21"/>
    <x v="6"/>
    <x v="0"/>
    <x v="2"/>
    <x v="2"/>
    <x v="0"/>
    <x v="0"/>
  </r>
  <r>
    <n v="363"/>
    <s v="June 2006"/>
    <n v="49"/>
    <x v="2"/>
    <x v="13"/>
    <x v="0"/>
    <x v="0"/>
    <x v="0"/>
    <x v="0"/>
    <x v="0"/>
    <x v="0"/>
    <x v="0"/>
    <x v="2"/>
    <x v="2"/>
    <x v="3"/>
    <x v="6"/>
    <x v="12"/>
    <x v="15"/>
    <x v="6"/>
    <x v="0"/>
    <x v="2"/>
    <x v="2"/>
    <x v="0"/>
    <x v="0"/>
  </r>
  <r>
    <n v="364"/>
    <s v="June 2006"/>
    <n v="49"/>
    <x v="2"/>
    <x v="14"/>
    <x v="0"/>
    <x v="0"/>
    <x v="2"/>
    <x v="0"/>
    <x v="0"/>
    <x v="0"/>
    <x v="0"/>
    <x v="2"/>
    <x v="2"/>
    <x v="3"/>
    <x v="6"/>
    <x v="14"/>
    <x v="17"/>
    <x v="6"/>
    <x v="0"/>
    <x v="2"/>
    <x v="2"/>
    <x v="0"/>
    <x v="0"/>
  </r>
  <r>
    <n v="365"/>
    <s v="June 2006"/>
    <n v="49"/>
    <x v="2"/>
    <x v="15"/>
    <x v="0"/>
    <x v="0"/>
    <x v="0"/>
    <x v="0"/>
    <x v="0"/>
    <x v="0"/>
    <x v="0"/>
    <x v="2"/>
    <x v="2"/>
    <x v="3"/>
    <x v="6"/>
    <x v="13"/>
    <x v="20"/>
    <x v="6"/>
    <x v="0"/>
    <x v="2"/>
    <x v="2"/>
    <x v="0"/>
    <x v="0"/>
  </r>
  <r>
    <n v="366"/>
    <s v="June 2006"/>
    <n v="49"/>
    <x v="2"/>
    <x v="16"/>
    <x v="0"/>
    <x v="0"/>
    <x v="4"/>
    <x v="0"/>
    <x v="0"/>
    <x v="0"/>
    <x v="0"/>
    <x v="2"/>
    <x v="2"/>
    <x v="3"/>
    <x v="6"/>
    <x v="12"/>
    <x v="19"/>
    <x v="6"/>
    <x v="0"/>
    <x v="2"/>
    <x v="2"/>
    <x v="0"/>
    <x v="0"/>
  </r>
  <r>
    <n v="367"/>
    <s v="June 2006"/>
    <n v="49"/>
    <x v="2"/>
    <x v="17"/>
    <x v="0"/>
    <x v="0"/>
    <x v="3"/>
    <x v="0"/>
    <x v="0"/>
    <x v="0"/>
    <x v="0"/>
    <x v="2"/>
    <x v="2"/>
    <x v="3"/>
    <x v="6"/>
    <x v="13"/>
    <x v="24"/>
    <x v="6"/>
    <x v="0"/>
    <x v="2"/>
    <x v="2"/>
    <x v="0"/>
    <x v="0"/>
  </r>
  <r>
    <n v="368"/>
    <s v="June 2006"/>
    <n v="49"/>
    <x v="2"/>
    <x v="18"/>
    <x v="0"/>
    <x v="0"/>
    <x v="3"/>
    <x v="0"/>
    <x v="0"/>
    <x v="0"/>
    <x v="0"/>
    <x v="2"/>
    <x v="2"/>
    <x v="3"/>
    <x v="6"/>
    <x v="13"/>
    <x v="20"/>
    <x v="6"/>
    <x v="0"/>
    <x v="2"/>
    <x v="2"/>
    <x v="0"/>
    <x v="0"/>
  </r>
  <r>
    <n v="369"/>
    <s v="June 2006"/>
    <n v="49"/>
    <x v="2"/>
    <x v="19"/>
    <x v="0"/>
    <x v="0"/>
    <x v="1"/>
    <x v="0"/>
    <x v="0"/>
    <x v="0"/>
    <x v="0"/>
    <x v="2"/>
    <x v="2"/>
    <x v="3"/>
    <x v="6"/>
    <x v="12"/>
    <x v="19"/>
    <x v="6"/>
    <x v="0"/>
    <x v="2"/>
    <x v="2"/>
    <x v="0"/>
    <x v="0"/>
  </r>
  <r>
    <n v="370"/>
    <s v="June 2006"/>
    <n v="49"/>
    <x v="2"/>
    <x v="20"/>
    <x v="0"/>
    <x v="0"/>
    <x v="0"/>
    <x v="0"/>
    <x v="0"/>
    <x v="0"/>
    <x v="0"/>
    <x v="2"/>
    <x v="3"/>
    <x v="3"/>
    <x v="4"/>
    <x v="12"/>
    <x v="15"/>
    <x v="6"/>
    <x v="0"/>
    <x v="2"/>
    <x v="2"/>
    <x v="0"/>
    <x v="0"/>
  </r>
  <r>
    <n v="371"/>
    <s v="June 2006"/>
    <n v="49"/>
    <x v="2"/>
    <x v="21"/>
    <x v="0"/>
    <x v="0"/>
    <x v="4"/>
    <x v="0"/>
    <x v="0"/>
    <x v="0"/>
    <x v="0"/>
    <x v="2"/>
    <x v="3"/>
    <x v="3"/>
    <x v="4"/>
    <x v="12"/>
    <x v="20"/>
    <x v="6"/>
    <x v="0"/>
    <x v="2"/>
    <x v="2"/>
    <x v="0"/>
    <x v="0"/>
  </r>
  <r>
    <n v="372"/>
    <s v="June 2006"/>
    <n v="49"/>
    <x v="2"/>
    <x v="22"/>
    <x v="0"/>
    <x v="0"/>
    <x v="4"/>
    <x v="0"/>
    <x v="0"/>
    <x v="0"/>
    <x v="0"/>
    <x v="2"/>
    <x v="3"/>
    <x v="3"/>
    <x v="4"/>
    <x v="12"/>
    <x v="16"/>
    <x v="6"/>
    <x v="0"/>
    <x v="2"/>
    <x v="2"/>
    <x v="0"/>
    <x v="0"/>
  </r>
  <r>
    <n v="373"/>
    <s v="June 2006"/>
    <n v="49"/>
    <x v="2"/>
    <x v="23"/>
    <x v="0"/>
    <x v="0"/>
    <x v="3"/>
    <x v="0"/>
    <x v="0"/>
    <x v="0"/>
    <x v="0"/>
    <x v="2"/>
    <x v="3"/>
    <x v="3"/>
    <x v="4"/>
    <x v="12"/>
    <x v="20"/>
    <x v="6"/>
    <x v="0"/>
    <x v="2"/>
    <x v="2"/>
    <x v="0"/>
    <x v="0"/>
  </r>
  <r>
    <n v="374"/>
    <s v="June 2006"/>
    <n v="49"/>
    <x v="2"/>
    <x v="24"/>
    <x v="0"/>
    <x v="0"/>
    <x v="3"/>
    <x v="0"/>
    <x v="0"/>
    <x v="0"/>
    <x v="0"/>
    <x v="2"/>
    <x v="3"/>
    <x v="3"/>
    <x v="4"/>
    <x v="12"/>
    <x v="19"/>
    <x v="6"/>
    <x v="0"/>
    <x v="2"/>
    <x v="2"/>
    <x v="0"/>
    <x v="0"/>
  </r>
  <r>
    <n v="375"/>
    <s v="June 2006"/>
    <n v="49"/>
    <x v="2"/>
    <x v="25"/>
    <x v="0"/>
    <x v="0"/>
    <x v="2"/>
    <x v="0"/>
    <x v="0"/>
    <x v="0"/>
    <x v="0"/>
    <x v="2"/>
    <x v="3"/>
    <x v="3"/>
    <x v="4"/>
    <x v="12"/>
    <x v="18"/>
    <x v="6"/>
    <x v="0"/>
    <x v="2"/>
    <x v="2"/>
    <x v="0"/>
    <x v="0"/>
  </r>
  <r>
    <n v="376"/>
    <s v="June 2006"/>
    <n v="49"/>
    <x v="2"/>
    <x v="26"/>
    <x v="0"/>
    <x v="0"/>
    <x v="0"/>
    <x v="0"/>
    <x v="0"/>
    <x v="0"/>
    <x v="0"/>
    <x v="2"/>
    <x v="3"/>
    <x v="3"/>
    <x v="4"/>
    <x v="12"/>
    <x v="19"/>
    <x v="6"/>
    <x v="0"/>
    <x v="2"/>
    <x v="2"/>
    <x v="0"/>
    <x v="0"/>
  </r>
  <r>
    <n v="377"/>
    <s v="June 2006"/>
    <n v="49"/>
    <x v="3"/>
    <x v="0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378"/>
    <s v="June 2006"/>
    <n v="49"/>
    <x v="3"/>
    <x v="1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n v="379"/>
    <s v="June 2006"/>
    <n v="49"/>
    <x v="3"/>
    <x v="2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380"/>
    <s v="June 2006"/>
    <n v="49"/>
    <x v="3"/>
    <x v="3"/>
    <x v="0"/>
    <x v="0"/>
    <x v="2"/>
    <x v="0"/>
    <x v="0"/>
    <x v="0"/>
    <x v="0"/>
    <x v="1"/>
    <x v="4"/>
    <x v="3"/>
    <x v="2"/>
    <x v="8"/>
    <x v="11"/>
    <x v="5"/>
    <x v="0"/>
    <x v="2"/>
    <x v="2"/>
    <x v="0"/>
    <x v="0"/>
  </r>
  <r>
    <n v="381"/>
    <s v="June 2006"/>
    <n v="49"/>
    <x v="3"/>
    <x v="4"/>
    <x v="0"/>
    <x v="0"/>
    <x v="1"/>
    <x v="0"/>
    <x v="0"/>
    <x v="0"/>
    <x v="0"/>
    <x v="1"/>
    <x v="4"/>
    <x v="3"/>
    <x v="2"/>
    <x v="6"/>
    <x v="4"/>
    <x v="4"/>
    <x v="4"/>
    <x v="2"/>
    <x v="2"/>
    <x v="0"/>
    <x v="0"/>
  </r>
  <r>
    <n v="382"/>
    <s v="June 2006"/>
    <n v="49"/>
    <x v="3"/>
    <x v="5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383"/>
    <s v="June 2006"/>
    <n v="49"/>
    <x v="3"/>
    <x v="6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384"/>
    <s v="June 2006"/>
    <n v="49"/>
    <x v="3"/>
    <x v="7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385"/>
    <s v="June 2006"/>
    <n v="49"/>
    <x v="3"/>
    <x v="8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386"/>
    <s v="June 2006"/>
    <n v="49"/>
    <x v="3"/>
    <x v="9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387"/>
    <s v="June 2006"/>
    <n v="49"/>
    <x v="3"/>
    <x v="1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388"/>
    <s v="June 2006"/>
    <n v="49"/>
    <x v="3"/>
    <x v="11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n v="389"/>
    <s v="June 2006"/>
    <n v="49"/>
    <x v="3"/>
    <x v="12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n v="390"/>
    <s v="June 2006"/>
    <n v="49"/>
    <x v="3"/>
    <x v="13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391"/>
    <s v="June 2006"/>
    <n v="49"/>
    <x v="3"/>
    <x v="14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392"/>
    <s v="June 2006"/>
    <n v="49"/>
    <x v="3"/>
    <x v="15"/>
    <x v="0"/>
    <x v="0"/>
    <x v="0"/>
    <x v="0"/>
    <x v="0"/>
    <x v="0"/>
    <x v="0"/>
    <x v="1"/>
    <x v="4"/>
    <x v="3"/>
    <x v="2"/>
    <x v="9"/>
    <x v="14"/>
    <x v="4"/>
    <x v="4"/>
    <x v="2"/>
    <x v="2"/>
    <x v="0"/>
    <x v="0"/>
  </r>
  <r>
    <n v="393"/>
    <s v="June 2006"/>
    <n v="49"/>
    <x v="3"/>
    <x v="16"/>
    <x v="0"/>
    <x v="0"/>
    <x v="0"/>
    <x v="0"/>
    <x v="0"/>
    <x v="0"/>
    <x v="0"/>
    <x v="1"/>
    <x v="4"/>
    <x v="3"/>
    <x v="2"/>
    <x v="5"/>
    <x v="9"/>
    <x v="4"/>
    <x v="3"/>
    <x v="2"/>
    <x v="2"/>
    <x v="0"/>
    <x v="0"/>
  </r>
  <r>
    <n v="394"/>
    <s v="June 2006"/>
    <n v="49"/>
    <x v="3"/>
    <x v="17"/>
    <x v="0"/>
    <x v="0"/>
    <x v="3"/>
    <x v="0"/>
    <x v="0"/>
    <x v="0"/>
    <x v="0"/>
    <x v="1"/>
    <x v="4"/>
    <x v="3"/>
    <x v="2"/>
    <x v="9"/>
    <x v="6"/>
    <x v="4"/>
    <x v="0"/>
    <x v="2"/>
    <x v="2"/>
    <x v="0"/>
    <x v="0"/>
  </r>
  <r>
    <n v="395"/>
    <s v="June 2006"/>
    <n v="49"/>
    <x v="3"/>
    <x v="18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396"/>
    <s v="June 2006"/>
    <n v="49"/>
    <x v="3"/>
    <x v="19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397"/>
    <s v="June 2006"/>
    <n v="49"/>
    <x v="3"/>
    <x v="20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398"/>
    <s v="June 2006"/>
    <n v="49"/>
    <x v="3"/>
    <x v="21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n v="399"/>
    <s v="June 2006"/>
    <n v="49"/>
    <x v="3"/>
    <x v="22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400"/>
    <s v="June 2006"/>
    <n v="49"/>
    <x v="3"/>
    <x v="23"/>
    <x v="0"/>
    <x v="0"/>
    <x v="0"/>
    <x v="0"/>
    <x v="0"/>
    <x v="0"/>
    <x v="0"/>
    <x v="1"/>
    <x v="4"/>
    <x v="3"/>
    <x v="2"/>
    <x v="5"/>
    <x v="3"/>
    <x v="4"/>
    <x v="4"/>
    <x v="2"/>
    <x v="2"/>
    <x v="0"/>
    <x v="0"/>
  </r>
  <r>
    <n v="401"/>
    <s v="June 2006"/>
    <n v="49"/>
    <x v="3"/>
    <x v="24"/>
    <x v="0"/>
    <x v="0"/>
    <x v="4"/>
    <x v="0"/>
    <x v="0"/>
    <x v="0"/>
    <x v="0"/>
    <x v="1"/>
    <x v="4"/>
    <x v="3"/>
    <x v="2"/>
    <x v="11"/>
    <x v="4"/>
    <x v="5"/>
    <x v="3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402"/>
    <s v="September 2006"/>
    <n v="50"/>
    <x v="0"/>
    <x v="0"/>
    <x v="0"/>
    <x v="0"/>
    <x v="1"/>
    <x v="0"/>
    <x v="0"/>
    <x v="0"/>
    <x v="0"/>
    <x v="2"/>
    <x v="0"/>
    <x v="3"/>
    <x v="3"/>
    <x v="12"/>
    <x v="15"/>
    <x v="6"/>
    <x v="0"/>
    <x v="2"/>
    <x v="2"/>
    <x v="0"/>
    <x v="0"/>
  </r>
  <r>
    <n v="403"/>
    <s v="September 2006"/>
    <n v="50"/>
    <x v="0"/>
    <x v="1"/>
    <x v="0"/>
    <x v="0"/>
    <x v="3"/>
    <x v="0"/>
    <x v="0"/>
    <x v="0"/>
    <x v="0"/>
    <x v="2"/>
    <x v="0"/>
    <x v="3"/>
    <x v="3"/>
    <x v="13"/>
    <x v="24"/>
    <x v="6"/>
    <x v="0"/>
    <x v="2"/>
    <x v="2"/>
    <x v="0"/>
    <x v="0"/>
  </r>
  <r>
    <n v="404"/>
    <s v="September 2006"/>
    <n v="50"/>
    <x v="0"/>
    <x v="2"/>
    <x v="0"/>
    <x v="0"/>
    <x v="1"/>
    <x v="0"/>
    <x v="0"/>
    <x v="0"/>
    <x v="0"/>
    <x v="2"/>
    <x v="0"/>
    <x v="3"/>
    <x v="3"/>
    <x v="13"/>
    <x v="21"/>
    <x v="6"/>
    <x v="0"/>
    <x v="2"/>
    <x v="2"/>
    <x v="0"/>
    <x v="0"/>
  </r>
  <r>
    <n v="405"/>
    <s v="September 2006"/>
    <n v="50"/>
    <x v="0"/>
    <x v="3"/>
    <x v="0"/>
    <x v="0"/>
    <x v="4"/>
    <x v="0"/>
    <x v="0"/>
    <x v="0"/>
    <x v="0"/>
    <x v="2"/>
    <x v="0"/>
    <x v="3"/>
    <x v="3"/>
    <x v="14"/>
    <x v="17"/>
    <x v="6"/>
    <x v="0"/>
    <x v="2"/>
    <x v="2"/>
    <x v="0"/>
    <x v="0"/>
  </r>
  <r>
    <n v="406"/>
    <s v="September 2006"/>
    <n v="50"/>
    <x v="0"/>
    <x v="4"/>
    <x v="0"/>
    <x v="0"/>
    <x v="3"/>
    <x v="0"/>
    <x v="0"/>
    <x v="0"/>
    <x v="0"/>
    <x v="2"/>
    <x v="0"/>
    <x v="3"/>
    <x v="3"/>
    <x v="12"/>
    <x v="24"/>
    <x v="6"/>
    <x v="0"/>
    <x v="2"/>
    <x v="2"/>
    <x v="0"/>
    <x v="0"/>
  </r>
  <r>
    <n v="407"/>
    <s v="September 2006"/>
    <n v="50"/>
    <x v="0"/>
    <x v="5"/>
    <x v="0"/>
    <x v="0"/>
    <x v="0"/>
    <x v="0"/>
    <x v="0"/>
    <x v="0"/>
    <x v="0"/>
    <x v="2"/>
    <x v="1"/>
    <x v="3"/>
    <x v="5"/>
    <x v="12"/>
    <x v="15"/>
    <x v="6"/>
    <x v="0"/>
    <x v="2"/>
    <x v="2"/>
    <x v="0"/>
    <x v="0"/>
  </r>
  <r>
    <n v="408"/>
    <s v="September 2006"/>
    <n v="50"/>
    <x v="0"/>
    <x v="6"/>
    <x v="0"/>
    <x v="0"/>
    <x v="3"/>
    <x v="0"/>
    <x v="0"/>
    <x v="0"/>
    <x v="0"/>
    <x v="2"/>
    <x v="1"/>
    <x v="3"/>
    <x v="5"/>
    <x v="13"/>
    <x v="21"/>
    <x v="6"/>
    <x v="0"/>
    <x v="2"/>
    <x v="2"/>
    <x v="0"/>
    <x v="0"/>
  </r>
  <r>
    <n v="409"/>
    <s v="September 2006"/>
    <n v="50"/>
    <x v="0"/>
    <x v="7"/>
    <x v="0"/>
    <x v="0"/>
    <x v="0"/>
    <x v="0"/>
    <x v="0"/>
    <x v="0"/>
    <x v="0"/>
    <x v="2"/>
    <x v="1"/>
    <x v="3"/>
    <x v="5"/>
    <x v="12"/>
    <x v="18"/>
    <x v="6"/>
    <x v="0"/>
    <x v="2"/>
    <x v="2"/>
    <x v="0"/>
    <x v="0"/>
  </r>
  <r>
    <n v="410"/>
    <s v="September 2006"/>
    <n v="50"/>
    <x v="0"/>
    <x v="8"/>
    <x v="0"/>
    <x v="0"/>
    <x v="2"/>
    <x v="0"/>
    <x v="0"/>
    <x v="0"/>
    <x v="0"/>
    <x v="2"/>
    <x v="1"/>
    <x v="3"/>
    <x v="5"/>
    <x v="12"/>
    <x v="15"/>
    <x v="6"/>
    <x v="0"/>
    <x v="2"/>
    <x v="2"/>
    <x v="0"/>
    <x v="0"/>
  </r>
  <r>
    <n v="411"/>
    <s v="September 2006"/>
    <n v="50"/>
    <x v="0"/>
    <x v="9"/>
    <x v="0"/>
    <x v="0"/>
    <x v="0"/>
    <x v="0"/>
    <x v="0"/>
    <x v="0"/>
    <x v="0"/>
    <x v="2"/>
    <x v="1"/>
    <x v="3"/>
    <x v="5"/>
    <x v="12"/>
    <x v="16"/>
    <x v="6"/>
    <x v="0"/>
    <x v="2"/>
    <x v="2"/>
    <x v="0"/>
    <x v="0"/>
  </r>
  <r>
    <n v="412"/>
    <s v="September 2006"/>
    <n v="50"/>
    <x v="0"/>
    <x v="10"/>
    <x v="0"/>
    <x v="0"/>
    <x v="4"/>
    <x v="0"/>
    <x v="0"/>
    <x v="0"/>
    <x v="0"/>
    <x v="2"/>
    <x v="1"/>
    <x v="3"/>
    <x v="5"/>
    <x v="12"/>
    <x v="21"/>
    <x v="6"/>
    <x v="0"/>
    <x v="2"/>
    <x v="2"/>
    <x v="0"/>
    <x v="0"/>
  </r>
  <r>
    <n v="413"/>
    <s v="September 2006"/>
    <n v="50"/>
    <x v="0"/>
    <x v="11"/>
    <x v="0"/>
    <x v="0"/>
    <x v="3"/>
    <x v="0"/>
    <x v="0"/>
    <x v="0"/>
    <x v="0"/>
    <x v="2"/>
    <x v="1"/>
    <x v="3"/>
    <x v="5"/>
    <x v="12"/>
    <x v="19"/>
    <x v="6"/>
    <x v="0"/>
    <x v="2"/>
    <x v="2"/>
    <x v="0"/>
    <x v="0"/>
  </r>
  <r>
    <n v="414"/>
    <s v="September 2006"/>
    <n v="50"/>
    <x v="0"/>
    <x v="12"/>
    <x v="0"/>
    <x v="0"/>
    <x v="2"/>
    <x v="0"/>
    <x v="0"/>
    <x v="0"/>
    <x v="0"/>
    <x v="2"/>
    <x v="1"/>
    <x v="3"/>
    <x v="5"/>
    <x v="12"/>
    <x v="16"/>
    <x v="6"/>
    <x v="0"/>
    <x v="2"/>
    <x v="2"/>
    <x v="0"/>
    <x v="0"/>
  </r>
  <r>
    <n v="415"/>
    <s v="September 2006"/>
    <n v="50"/>
    <x v="0"/>
    <x v="13"/>
    <x v="0"/>
    <x v="0"/>
    <x v="2"/>
    <x v="0"/>
    <x v="0"/>
    <x v="0"/>
    <x v="0"/>
    <x v="2"/>
    <x v="2"/>
    <x v="3"/>
    <x v="6"/>
    <x v="12"/>
    <x v="15"/>
    <x v="6"/>
    <x v="0"/>
    <x v="2"/>
    <x v="2"/>
    <x v="0"/>
    <x v="0"/>
  </r>
  <r>
    <n v="416"/>
    <s v="September 2006"/>
    <n v="50"/>
    <x v="0"/>
    <x v="14"/>
    <x v="0"/>
    <x v="0"/>
    <x v="1"/>
    <x v="0"/>
    <x v="0"/>
    <x v="0"/>
    <x v="0"/>
    <x v="2"/>
    <x v="2"/>
    <x v="3"/>
    <x v="6"/>
    <x v="14"/>
    <x v="17"/>
    <x v="6"/>
    <x v="0"/>
    <x v="2"/>
    <x v="2"/>
    <x v="0"/>
    <x v="0"/>
  </r>
  <r>
    <n v="417"/>
    <s v="September 2006"/>
    <n v="50"/>
    <x v="0"/>
    <x v="15"/>
    <x v="0"/>
    <x v="0"/>
    <x v="0"/>
    <x v="0"/>
    <x v="0"/>
    <x v="0"/>
    <x v="0"/>
    <x v="2"/>
    <x v="2"/>
    <x v="3"/>
    <x v="6"/>
    <x v="13"/>
    <x v="24"/>
    <x v="6"/>
    <x v="0"/>
    <x v="2"/>
    <x v="2"/>
    <x v="0"/>
    <x v="0"/>
  </r>
  <r>
    <n v="418"/>
    <s v="September 2006"/>
    <n v="50"/>
    <x v="0"/>
    <x v="16"/>
    <x v="0"/>
    <x v="0"/>
    <x v="3"/>
    <x v="0"/>
    <x v="0"/>
    <x v="0"/>
    <x v="0"/>
    <x v="2"/>
    <x v="2"/>
    <x v="3"/>
    <x v="6"/>
    <x v="13"/>
    <x v="21"/>
    <x v="6"/>
    <x v="0"/>
    <x v="2"/>
    <x v="2"/>
    <x v="0"/>
    <x v="0"/>
  </r>
  <r>
    <n v="419"/>
    <s v="September 2006"/>
    <n v="50"/>
    <x v="0"/>
    <x v="17"/>
    <x v="0"/>
    <x v="0"/>
    <x v="1"/>
    <x v="0"/>
    <x v="0"/>
    <x v="0"/>
    <x v="0"/>
    <x v="2"/>
    <x v="2"/>
    <x v="3"/>
    <x v="6"/>
    <x v="13"/>
    <x v="23"/>
    <x v="6"/>
    <x v="0"/>
    <x v="2"/>
    <x v="2"/>
    <x v="0"/>
    <x v="0"/>
  </r>
  <r>
    <n v="420"/>
    <s v="September 2006"/>
    <n v="50"/>
    <x v="0"/>
    <x v="18"/>
    <x v="0"/>
    <x v="0"/>
    <x v="3"/>
    <x v="0"/>
    <x v="0"/>
    <x v="0"/>
    <x v="0"/>
    <x v="2"/>
    <x v="2"/>
    <x v="3"/>
    <x v="6"/>
    <x v="12"/>
    <x v="16"/>
    <x v="6"/>
    <x v="0"/>
    <x v="2"/>
    <x v="2"/>
    <x v="0"/>
    <x v="0"/>
  </r>
  <r>
    <n v="421"/>
    <s v="September 2006"/>
    <n v="50"/>
    <x v="0"/>
    <x v="19"/>
    <x v="0"/>
    <x v="0"/>
    <x v="0"/>
    <x v="0"/>
    <x v="0"/>
    <x v="0"/>
    <x v="0"/>
    <x v="2"/>
    <x v="2"/>
    <x v="3"/>
    <x v="6"/>
    <x v="12"/>
    <x v="19"/>
    <x v="6"/>
    <x v="0"/>
    <x v="2"/>
    <x v="2"/>
    <x v="0"/>
    <x v="0"/>
  </r>
  <r>
    <n v="422"/>
    <s v="September 2006"/>
    <n v="50"/>
    <x v="0"/>
    <x v="20"/>
    <x v="0"/>
    <x v="0"/>
    <x v="3"/>
    <x v="0"/>
    <x v="0"/>
    <x v="0"/>
    <x v="0"/>
    <x v="2"/>
    <x v="2"/>
    <x v="3"/>
    <x v="6"/>
    <x v="12"/>
    <x v="15"/>
    <x v="6"/>
    <x v="0"/>
    <x v="2"/>
    <x v="2"/>
    <x v="0"/>
    <x v="0"/>
  </r>
  <r>
    <n v="423"/>
    <s v="September 2006"/>
    <n v="50"/>
    <x v="0"/>
    <x v="21"/>
    <x v="0"/>
    <x v="0"/>
    <x v="4"/>
    <x v="0"/>
    <x v="0"/>
    <x v="0"/>
    <x v="0"/>
    <x v="2"/>
    <x v="3"/>
    <x v="3"/>
    <x v="4"/>
    <x v="12"/>
    <x v="15"/>
    <x v="6"/>
    <x v="0"/>
    <x v="2"/>
    <x v="2"/>
    <x v="0"/>
    <x v="0"/>
  </r>
  <r>
    <n v="424"/>
    <s v="September 2006"/>
    <n v="50"/>
    <x v="0"/>
    <x v="22"/>
    <x v="0"/>
    <x v="0"/>
    <x v="3"/>
    <x v="0"/>
    <x v="0"/>
    <x v="0"/>
    <x v="0"/>
    <x v="2"/>
    <x v="3"/>
    <x v="3"/>
    <x v="4"/>
    <x v="12"/>
    <x v="20"/>
    <x v="6"/>
    <x v="0"/>
    <x v="2"/>
    <x v="2"/>
    <x v="0"/>
    <x v="0"/>
  </r>
  <r>
    <n v="425"/>
    <s v="September 2006"/>
    <n v="50"/>
    <x v="0"/>
    <x v="23"/>
    <x v="0"/>
    <x v="0"/>
    <x v="1"/>
    <x v="0"/>
    <x v="0"/>
    <x v="0"/>
    <x v="0"/>
    <x v="2"/>
    <x v="3"/>
    <x v="3"/>
    <x v="4"/>
    <x v="13"/>
    <x v="23"/>
    <x v="6"/>
    <x v="0"/>
    <x v="2"/>
    <x v="2"/>
    <x v="0"/>
    <x v="0"/>
  </r>
  <r>
    <n v="426"/>
    <s v="September 2006"/>
    <n v="50"/>
    <x v="0"/>
    <x v="24"/>
    <x v="0"/>
    <x v="0"/>
    <x v="2"/>
    <x v="0"/>
    <x v="0"/>
    <x v="0"/>
    <x v="0"/>
    <x v="2"/>
    <x v="3"/>
    <x v="3"/>
    <x v="4"/>
    <x v="12"/>
    <x v="18"/>
    <x v="6"/>
    <x v="0"/>
    <x v="2"/>
    <x v="2"/>
    <x v="0"/>
    <x v="0"/>
  </r>
  <r>
    <n v="427"/>
    <s v="September 2006"/>
    <n v="50"/>
    <x v="0"/>
    <x v="25"/>
    <x v="0"/>
    <x v="0"/>
    <x v="1"/>
    <x v="0"/>
    <x v="0"/>
    <x v="0"/>
    <x v="0"/>
    <x v="2"/>
    <x v="3"/>
    <x v="3"/>
    <x v="4"/>
    <x v="14"/>
    <x v="17"/>
    <x v="6"/>
    <x v="0"/>
    <x v="2"/>
    <x v="2"/>
    <x v="0"/>
    <x v="0"/>
  </r>
  <r>
    <n v="428"/>
    <s v="September 2006"/>
    <n v="50"/>
    <x v="0"/>
    <x v="26"/>
    <x v="0"/>
    <x v="0"/>
    <x v="3"/>
    <x v="0"/>
    <x v="0"/>
    <x v="0"/>
    <x v="0"/>
    <x v="2"/>
    <x v="3"/>
    <x v="3"/>
    <x v="4"/>
    <x v="13"/>
    <x v="21"/>
    <x v="6"/>
    <x v="0"/>
    <x v="2"/>
    <x v="2"/>
    <x v="0"/>
    <x v="0"/>
  </r>
  <r>
    <n v="429"/>
    <s v="September 2006"/>
    <n v="50"/>
    <x v="0"/>
    <x v="28"/>
    <x v="0"/>
    <x v="0"/>
    <x v="4"/>
    <x v="0"/>
    <x v="0"/>
    <x v="0"/>
    <x v="0"/>
    <x v="2"/>
    <x v="3"/>
    <x v="3"/>
    <x v="4"/>
    <x v="12"/>
    <x v="16"/>
    <x v="6"/>
    <x v="0"/>
    <x v="2"/>
    <x v="2"/>
    <x v="0"/>
    <x v="0"/>
  </r>
  <r>
    <n v="430"/>
    <s v="September 2006"/>
    <n v="50"/>
    <x v="1"/>
    <x v="0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n v="431"/>
    <s v="September 2006"/>
    <n v="50"/>
    <x v="1"/>
    <x v="1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432"/>
    <s v="September 2006"/>
    <n v="50"/>
    <x v="1"/>
    <x v="2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433"/>
    <s v="September 2006"/>
    <n v="50"/>
    <x v="1"/>
    <x v="3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434"/>
    <s v="September 2006"/>
    <n v="50"/>
    <x v="1"/>
    <x v="4"/>
    <x v="0"/>
    <x v="0"/>
    <x v="4"/>
    <x v="0"/>
    <x v="0"/>
    <x v="0"/>
    <x v="0"/>
    <x v="1"/>
    <x v="4"/>
    <x v="3"/>
    <x v="2"/>
    <x v="11"/>
    <x v="4"/>
    <x v="5"/>
    <x v="3"/>
    <x v="2"/>
    <x v="2"/>
    <x v="0"/>
    <x v="0"/>
  </r>
  <r>
    <n v="435"/>
    <s v="September 2006"/>
    <n v="50"/>
    <x v="1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436"/>
    <s v="September 2006"/>
    <n v="50"/>
    <x v="1"/>
    <x v="6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437"/>
    <s v="September 2006"/>
    <n v="50"/>
    <x v="1"/>
    <x v="7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438"/>
    <s v="September 2006"/>
    <n v="50"/>
    <x v="1"/>
    <x v="8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n v="439"/>
    <s v="September 2006"/>
    <n v="50"/>
    <x v="1"/>
    <x v="9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440"/>
    <s v="September 2006"/>
    <n v="50"/>
    <x v="1"/>
    <x v="10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n v="441"/>
    <s v="September 2006"/>
    <n v="50"/>
    <x v="1"/>
    <x v="11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442"/>
    <s v="September 2006"/>
    <n v="50"/>
    <x v="1"/>
    <x v="12"/>
    <x v="0"/>
    <x v="0"/>
    <x v="3"/>
    <x v="0"/>
    <x v="0"/>
    <x v="0"/>
    <x v="0"/>
    <x v="1"/>
    <x v="4"/>
    <x v="3"/>
    <x v="2"/>
    <x v="8"/>
    <x v="11"/>
    <x v="4"/>
    <x v="0"/>
    <x v="2"/>
    <x v="2"/>
    <x v="0"/>
    <x v="0"/>
  </r>
  <r>
    <n v="443"/>
    <s v="September 2006"/>
    <n v="50"/>
    <x v="1"/>
    <x v="13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444"/>
    <s v="September 2006"/>
    <n v="50"/>
    <x v="1"/>
    <x v="14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n v="445"/>
    <s v="September 2006"/>
    <n v="50"/>
    <x v="1"/>
    <x v="15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n v="446"/>
    <s v="September 2006"/>
    <n v="50"/>
    <x v="1"/>
    <x v="16"/>
    <x v="0"/>
    <x v="0"/>
    <x v="0"/>
    <x v="0"/>
    <x v="0"/>
    <x v="0"/>
    <x v="0"/>
    <x v="1"/>
    <x v="4"/>
    <x v="3"/>
    <x v="2"/>
    <x v="5"/>
    <x v="3"/>
    <x v="4"/>
    <x v="1"/>
    <x v="2"/>
    <x v="2"/>
    <x v="0"/>
    <x v="0"/>
  </r>
  <r>
    <n v="447"/>
    <s v="September 2006"/>
    <n v="50"/>
    <x v="1"/>
    <x v="17"/>
    <x v="0"/>
    <x v="0"/>
    <x v="1"/>
    <x v="0"/>
    <x v="0"/>
    <x v="0"/>
    <x v="0"/>
    <x v="1"/>
    <x v="4"/>
    <x v="3"/>
    <x v="2"/>
    <x v="6"/>
    <x v="4"/>
    <x v="4"/>
    <x v="3"/>
    <x v="2"/>
    <x v="2"/>
    <x v="0"/>
    <x v="0"/>
  </r>
  <r>
    <n v="448"/>
    <s v="September 2006"/>
    <n v="50"/>
    <x v="1"/>
    <x v="18"/>
    <x v="0"/>
    <x v="0"/>
    <x v="0"/>
    <x v="0"/>
    <x v="0"/>
    <x v="0"/>
    <x v="0"/>
    <x v="1"/>
    <x v="4"/>
    <x v="3"/>
    <x v="2"/>
    <x v="4"/>
    <x v="8"/>
    <x v="4"/>
    <x v="0"/>
    <x v="2"/>
    <x v="2"/>
    <x v="0"/>
    <x v="0"/>
  </r>
  <r>
    <n v="449"/>
    <s v="September 2006"/>
    <n v="50"/>
    <x v="1"/>
    <x v="19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450"/>
    <s v="September 2006"/>
    <n v="50"/>
    <x v="1"/>
    <x v="20"/>
    <x v="0"/>
    <x v="0"/>
    <x v="2"/>
    <x v="0"/>
    <x v="0"/>
    <x v="0"/>
    <x v="0"/>
    <x v="1"/>
    <x v="4"/>
    <x v="3"/>
    <x v="2"/>
    <x v="11"/>
    <x v="4"/>
    <x v="4"/>
    <x v="0"/>
    <x v="2"/>
    <x v="2"/>
    <x v="0"/>
    <x v="0"/>
  </r>
  <r>
    <n v="451"/>
    <s v="September 2006"/>
    <n v="50"/>
    <x v="1"/>
    <x v="21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452"/>
    <s v="September 2006"/>
    <n v="50"/>
    <x v="1"/>
    <x v="22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n v="453"/>
    <s v="September 2006"/>
    <n v="50"/>
    <x v="1"/>
    <x v="23"/>
    <x v="0"/>
    <x v="0"/>
    <x v="0"/>
    <x v="0"/>
    <x v="0"/>
    <x v="0"/>
    <x v="0"/>
    <x v="1"/>
    <x v="4"/>
    <x v="3"/>
    <x v="2"/>
    <x v="8"/>
    <x v="5"/>
    <x v="5"/>
    <x v="3"/>
    <x v="2"/>
    <x v="2"/>
    <x v="0"/>
    <x v="0"/>
  </r>
  <r>
    <n v="454"/>
    <s v="September 2006"/>
    <n v="50"/>
    <x v="1"/>
    <x v="24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455"/>
    <s v="September 2006"/>
    <n v="50"/>
    <x v="2"/>
    <x v="0"/>
    <x v="0"/>
    <x v="0"/>
    <x v="3"/>
    <x v="0"/>
    <x v="0"/>
    <x v="0"/>
    <x v="0"/>
    <x v="0"/>
    <x v="0"/>
    <x v="0"/>
    <x v="0"/>
    <x v="1"/>
    <x v="1"/>
    <x v="2"/>
    <x v="0"/>
    <x v="0"/>
    <x v="1"/>
    <x v="0"/>
    <x v="0"/>
  </r>
  <r>
    <n v="456"/>
    <s v="September 2006"/>
    <n v="50"/>
    <x v="2"/>
    <x v="1"/>
    <x v="0"/>
    <x v="0"/>
    <x v="4"/>
    <x v="0"/>
    <x v="0"/>
    <x v="0"/>
    <x v="0"/>
    <x v="0"/>
    <x v="0"/>
    <x v="0"/>
    <x v="0"/>
    <x v="0"/>
    <x v="0"/>
    <x v="2"/>
    <x v="0"/>
    <x v="0"/>
    <x v="1"/>
    <x v="0"/>
    <x v="0"/>
  </r>
  <r>
    <n v="457"/>
    <s v="September 2006"/>
    <n v="50"/>
    <x v="2"/>
    <x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</r>
  <r>
    <n v="458"/>
    <s v="September 2006"/>
    <n v="50"/>
    <x v="2"/>
    <x v="3"/>
    <x v="0"/>
    <x v="0"/>
    <x v="2"/>
    <x v="0"/>
    <x v="0"/>
    <x v="0"/>
    <x v="0"/>
    <x v="0"/>
    <x v="0"/>
    <x v="0"/>
    <x v="0"/>
    <x v="0"/>
    <x v="1"/>
    <x v="3"/>
    <x v="0"/>
    <x v="0"/>
    <x v="1"/>
    <x v="0"/>
    <x v="0"/>
  </r>
  <r>
    <n v="459"/>
    <s v="September 2006"/>
    <n v="50"/>
    <x v="2"/>
    <x v="4"/>
    <x v="0"/>
    <x v="0"/>
    <x v="4"/>
    <x v="0"/>
    <x v="0"/>
    <x v="0"/>
    <x v="0"/>
    <x v="0"/>
    <x v="0"/>
    <x v="0"/>
    <x v="0"/>
    <x v="0"/>
    <x v="0"/>
    <x v="2"/>
    <x v="0"/>
    <x v="0"/>
    <x v="1"/>
    <x v="0"/>
    <x v="0"/>
  </r>
  <r>
    <n v="460"/>
    <s v="September 2006"/>
    <n v="50"/>
    <x v="2"/>
    <x v="5"/>
    <x v="0"/>
    <x v="0"/>
    <x v="2"/>
    <x v="0"/>
    <x v="0"/>
    <x v="0"/>
    <x v="0"/>
    <x v="0"/>
    <x v="1"/>
    <x v="2"/>
    <x v="10"/>
    <x v="1"/>
    <x v="1"/>
    <x v="2"/>
    <x v="0"/>
    <x v="0"/>
    <x v="4"/>
    <x v="0"/>
    <x v="0"/>
  </r>
  <r>
    <n v="461"/>
    <s v="September 2006"/>
    <n v="50"/>
    <x v="2"/>
    <x v="6"/>
    <x v="0"/>
    <x v="0"/>
    <x v="3"/>
    <x v="0"/>
    <x v="0"/>
    <x v="0"/>
    <x v="0"/>
    <x v="0"/>
    <x v="1"/>
    <x v="2"/>
    <x v="10"/>
    <x v="0"/>
    <x v="0"/>
    <x v="2"/>
    <x v="0"/>
    <x v="0"/>
    <x v="4"/>
    <x v="0"/>
    <x v="0"/>
  </r>
  <r>
    <n v="462"/>
    <s v="September 2006"/>
    <n v="50"/>
    <x v="2"/>
    <x v="7"/>
    <x v="0"/>
    <x v="0"/>
    <x v="4"/>
    <x v="0"/>
    <x v="0"/>
    <x v="0"/>
    <x v="0"/>
    <x v="0"/>
    <x v="1"/>
    <x v="2"/>
    <x v="10"/>
    <x v="0"/>
    <x v="1"/>
    <x v="3"/>
    <x v="0"/>
    <x v="0"/>
    <x v="4"/>
    <x v="0"/>
    <x v="0"/>
  </r>
  <r>
    <n v="463"/>
    <s v="September 2006"/>
    <n v="50"/>
    <x v="2"/>
    <x v="8"/>
    <x v="0"/>
    <x v="0"/>
    <x v="0"/>
    <x v="0"/>
    <x v="0"/>
    <x v="0"/>
    <x v="0"/>
    <x v="0"/>
    <x v="1"/>
    <x v="2"/>
    <x v="10"/>
    <x v="0"/>
    <x v="0"/>
    <x v="1"/>
    <x v="0"/>
    <x v="0"/>
    <x v="4"/>
    <x v="0"/>
    <x v="0"/>
  </r>
  <r>
    <n v="464"/>
    <s v="September 2006"/>
    <n v="50"/>
    <x v="2"/>
    <x v="9"/>
    <x v="0"/>
    <x v="0"/>
    <x v="2"/>
    <x v="0"/>
    <x v="0"/>
    <x v="0"/>
    <x v="0"/>
    <x v="0"/>
    <x v="1"/>
    <x v="2"/>
    <x v="10"/>
    <x v="0"/>
    <x v="0"/>
    <x v="0"/>
    <x v="0"/>
    <x v="0"/>
    <x v="4"/>
    <x v="0"/>
    <x v="0"/>
  </r>
  <r>
    <n v="465"/>
    <s v="September 2006"/>
    <n v="50"/>
    <x v="2"/>
    <x v="10"/>
    <x v="0"/>
    <x v="0"/>
    <x v="4"/>
    <x v="0"/>
    <x v="0"/>
    <x v="0"/>
    <x v="0"/>
    <x v="0"/>
    <x v="1"/>
    <x v="2"/>
    <x v="10"/>
    <x v="0"/>
    <x v="0"/>
    <x v="0"/>
    <x v="0"/>
    <x v="0"/>
    <x v="4"/>
    <x v="0"/>
    <x v="0"/>
  </r>
  <r>
    <n v="466"/>
    <s v="September 2006"/>
    <n v="50"/>
    <x v="2"/>
    <x v="11"/>
    <x v="0"/>
    <x v="0"/>
    <x v="4"/>
    <x v="0"/>
    <x v="0"/>
    <x v="0"/>
    <x v="0"/>
    <x v="0"/>
    <x v="2"/>
    <x v="0"/>
    <x v="9"/>
    <x v="1"/>
    <x v="1"/>
    <x v="2"/>
    <x v="0"/>
    <x v="0"/>
    <x v="1"/>
    <x v="3"/>
    <x v="0"/>
  </r>
  <r>
    <n v="467"/>
    <s v="September 2006"/>
    <n v="50"/>
    <x v="2"/>
    <x v="12"/>
    <x v="0"/>
    <x v="0"/>
    <x v="4"/>
    <x v="0"/>
    <x v="0"/>
    <x v="0"/>
    <x v="0"/>
    <x v="0"/>
    <x v="2"/>
    <x v="0"/>
    <x v="9"/>
    <x v="0"/>
    <x v="1"/>
    <x v="2"/>
    <x v="0"/>
    <x v="0"/>
    <x v="1"/>
    <x v="3"/>
    <x v="0"/>
  </r>
  <r>
    <n v="468"/>
    <s v="September 2006"/>
    <n v="50"/>
    <x v="2"/>
    <x v="13"/>
    <x v="0"/>
    <x v="0"/>
    <x v="1"/>
    <x v="0"/>
    <x v="0"/>
    <x v="0"/>
    <x v="0"/>
    <x v="0"/>
    <x v="2"/>
    <x v="0"/>
    <x v="9"/>
    <x v="0"/>
    <x v="1"/>
    <x v="3"/>
    <x v="0"/>
    <x v="0"/>
    <x v="1"/>
    <x v="3"/>
    <x v="0"/>
  </r>
  <r>
    <n v="469"/>
    <s v="September 2006"/>
    <n v="50"/>
    <x v="2"/>
    <x v="14"/>
    <x v="0"/>
    <x v="0"/>
    <x v="0"/>
    <x v="0"/>
    <x v="0"/>
    <x v="0"/>
    <x v="0"/>
    <x v="0"/>
    <x v="2"/>
    <x v="0"/>
    <x v="9"/>
    <x v="0"/>
    <x v="1"/>
    <x v="0"/>
    <x v="0"/>
    <x v="0"/>
    <x v="1"/>
    <x v="3"/>
    <x v="0"/>
  </r>
  <r>
    <n v="470"/>
    <s v="September 2006"/>
    <n v="50"/>
    <x v="2"/>
    <x v="15"/>
    <x v="0"/>
    <x v="0"/>
    <x v="2"/>
    <x v="0"/>
    <x v="0"/>
    <x v="0"/>
    <x v="0"/>
    <x v="0"/>
    <x v="2"/>
    <x v="0"/>
    <x v="9"/>
    <x v="0"/>
    <x v="0"/>
    <x v="1"/>
    <x v="0"/>
    <x v="0"/>
    <x v="1"/>
    <x v="3"/>
    <x v="0"/>
  </r>
  <r>
    <n v="471"/>
    <s v="September 2006"/>
    <n v="50"/>
    <x v="2"/>
    <x v="16"/>
    <x v="0"/>
    <x v="0"/>
    <x v="2"/>
    <x v="0"/>
    <x v="0"/>
    <x v="0"/>
    <x v="0"/>
    <x v="0"/>
    <x v="2"/>
    <x v="0"/>
    <x v="9"/>
    <x v="0"/>
    <x v="0"/>
    <x v="0"/>
    <x v="0"/>
    <x v="0"/>
    <x v="1"/>
    <x v="3"/>
    <x v="0"/>
  </r>
  <r>
    <n v="472"/>
    <s v="September 2006"/>
    <n v="50"/>
    <x v="2"/>
    <x v="17"/>
    <x v="0"/>
    <x v="0"/>
    <x v="4"/>
    <x v="0"/>
    <x v="0"/>
    <x v="0"/>
    <x v="0"/>
    <x v="0"/>
    <x v="3"/>
    <x v="1"/>
    <x v="12"/>
    <x v="1"/>
    <x v="1"/>
    <x v="2"/>
    <x v="0"/>
    <x v="4"/>
    <x v="5"/>
    <x v="0"/>
    <x v="0"/>
  </r>
  <r>
    <n v="473"/>
    <s v="September 2006"/>
    <n v="50"/>
    <x v="2"/>
    <x v="18"/>
    <x v="0"/>
    <x v="0"/>
    <x v="3"/>
    <x v="0"/>
    <x v="0"/>
    <x v="0"/>
    <x v="0"/>
    <x v="0"/>
    <x v="3"/>
    <x v="1"/>
    <x v="12"/>
    <x v="0"/>
    <x v="0"/>
    <x v="2"/>
    <x v="0"/>
    <x v="4"/>
    <x v="5"/>
    <x v="0"/>
    <x v="0"/>
  </r>
  <r>
    <n v="474"/>
    <s v="September 2006"/>
    <n v="50"/>
    <x v="2"/>
    <x v="19"/>
    <x v="0"/>
    <x v="0"/>
    <x v="2"/>
    <x v="0"/>
    <x v="0"/>
    <x v="0"/>
    <x v="0"/>
    <x v="0"/>
    <x v="3"/>
    <x v="1"/>
    <x v="12"/>
    <x v="0"/>
    <x v="0"/>
    <x v="0"/>
    <x v="0"/>
    <x v="4"/>
    <x v="5"/>
    <x v="0"/>
    <x v="0"/>
  </r>
  <r>
    <n v="475"/>
    <s v="September 2006"/>
    <n v="50"/>
    <x v="2"/>
    <x v="20"/>
    <x v="0"/>
    <x v="0"/>
    <x v="3"/>
    <x v="0"/>
    <x v="0"/>
    <x v="0"/>
    <x v="0"/>
    <x v="0"/>
    <x v="3"/>
    <x v="1"/>
    <x v="12"/>
    <x v="3"/>
    <x v="1"/>
    <x v="2"/>
    <x v="0"/>
    <x v="4"/>
    <x v="5"/>
    <x v="0"/>
    <x v="0"/>
  </r>
  <r>
    <n v="476"/>
    <s v="September 2006"/>
    <n v="50"/>
    <x v="2"/>
    <x v="21"/>
    <x v="0"/>
    <x v="0"/>
    <x v="0"/>
    <x v="0"/>
    <x v="0"/>
    <x v="0"/>
    <x v="0"/>
    <x v="0"/>
    <x v="3"/>
    <x v="1"/>
    <x v="12"/>
    <x v="0"/>
    <x v="0"/>
    <x v="2"/>
    <x v="0"/>
    <x v="4"/>
    <x v="5"/>
    <x v="0"/>
    <x v="0"/>
  </r>
  <r>
    <n v="477"/>
    <s v="September 2006"/>
    <n v="50"/>
    <x v="3"/>
    <x v="0"/>
    <x v="0"/>
    <x v="0"/>
    <x v="2"/>
    <x v="0"/>
    <x v="0"/>
    <x v="0"/>
    <x v="0"/>
    <x v="1"/>
    <x v="4"/>
    <x v="3"/>
    <x v="2"/>
    <x v="6"/>
    <x v="4"/>
    <x v="4"/>
    <x v="3"/>
    <x v="2"/>
    <x v="2"/>
    <x v="0"/>
    <x v="0"/>
  </r>
  <r>
    <n v="478"/>
    <s v="September 2006"/>
    <n v="50"/>
    <x v="3"/>
    <x v="1"/>
    <x v="0"/>
    <x v="0"/>
    <x v="1"/>
    <x v="0"/>
    <x v="0"/>
    <x v="0"/>
    <x v="0"/>
    <x v="1"/>
    <x v="4"/>
    <x v="3"/>
    <x v="2"/>
    <x v="7"/>
    <x v="4"/>
    <x v="4"/>
    <x v="1"/>
    <x v="2"/>
    <x v="2"/>
    <x v="0"/>
    <x v="0"/>
  </r>
  <r>
    <n v="479"/>
    <s v="September 2006"/>
    <n v="50"/>
    <x v="3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n v="480"/>
    <s v="September 2006"/>
    <n v="50"/>
    <x v="3"/>
    <x v="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481"/>
    <s v="September 2006"/>
    <n v="50"/>
    <x v="3"/>
    <x v="4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n v="482"/>
    <s v="September 2006"/>
    <n v="50"/>
    <x v="3"/>
    <x v="5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483"/>
    <s v="September 2006"/>
    <n v="50"/>
    <x v="3"/>
    <x v="6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484"/>
    <s v="September 2006"/>
    <n v="50"/>
    <x v="3"/>
    <x v="7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n v="485"/>
    <s v="September 2006"/>
    <n v="50"/>
    <x v="3"/>
    <x v="8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486"/>
    <s v="September 2006"/>
    <n v="50"/>
    <x v="3"/>
    <x v="9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n v="487"/>
    <s v="September 2006"/>
    <n v="50"/>
    <x v="3"/>
    <x v="10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488"/>
    <s v="September 2006"/>
    <n v="50"/>
    <x v="3"/>
    <x v="11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489"/>
    <s v="September 2006"/>
    <n v="50"/>
    <x v="3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490"/>
    <s v="September 2006"/>
    <n v="50"/>
    <x v="3"/>
    <x v="13"/>
    <x v="0"/>
    <x v="0"/>
    <x v="3"/>
    <x v="0"/>
    <x v="0"/>
    <x v="0"/>
    <x v="0"/>
    <x v="1"/>
    <x v="4"/>
    <x v="3"/>
    <x v="2"/>
    <x v="5"/>
    <x v="9"/>
    <x v="4"/>
    <x v="1"/>
    <x v="2"/>
    <x v="2"/>
    <x v="0"/>
    <x v="0"/>
  </r>
  <r>
    <n v="491"/>
    <s v="September 2006"/>
    <n v="50"/>
    <x v="3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492"/>
    <s v="September 2006"/>
    <n v="50"/>
    <x v="3"/>
    <x v="15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n v="493"/>
    <s v="September 2006"/>
    <n v="50"/>
    <x v="3"/>
    <x v="16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494"/>
    <s v="September 2006"/>
    <n v="50"/>
    <x v="3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495"/>
    <s v="September 2006"/>
    <n v="50"/>
    <x v="3"/>
    <x v="18"/>
    <x v="0"/>
    <x v="0"/>
    <x v="0"/>
    <x v="0"/>
    <x v="0"/>
    <x v="0"/>
    <x v="0"/>
    <x v="1"/>
    <x v="4"/>
    <x v="3"/>
    <x v="2"/>
    <x v="7"/>
    <x v="4"/>
    <x v="4"/>
    <x v="2"/>
    <x v="2"/>
    <x v="2"/>
    <x v="0"/>
    <x v="0"/>
  </r>
  <r>
    <n v="496"/>
    <s v="September 2006"/>
    <n v="50"/>
    <x v="3"/>
    <x v="19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n v="497"/>
    <s v="September 2006"/>
    <n v="50"/>
    <x v="3"/>
    <x v="20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498"/>
    <s v="September 2006"/>
    <n v="50"/>
    <x v="3"/>
    <x v="21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n v="499"/>
    <s v="September 2006"/>
    <n v="50"/>
    <x v="3"/>
    <x v="22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n v="500"/>
    <s v="September 2006"/>
    <n v="50"/>
    <x v="3"/>
    <x v="23"/>
    <x v="0"/>
    <x v="0"/>
    <x v="3"/>
    <x v="0"/>
    <x v="0"/>
    <x v="0"/>
    <x v="0"/>
    <x v="1"/>
    <x v="4"/>
    <x v="3"/>
    <x v="2"/>
    <x v="5"/>
    <x v="3"/>
    <x v="4"/>
    <x v="3"/>
    <x v="2"/>
    <x v="2"/>
    <x v="0"/>
    <x v="0"/>
  </r>
  <r>
    <n v="501"/>
    <s v="September 2006"/>
    <n v="50"/>
    <x v="3"/>
    <x v="24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December 2006"/>
    <n v="51"/>
    <x v="0"/>
    <x v="0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m/>
    <s v="December 2006"/>
    <n v="51"/>
    <x v="0"/>
    <x v="1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m/>
    <s v="December 2006"/>
    <n v="51"/>
    <x v="0"/>
    <x v="2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m/>
    <s v="December 2006"/>
    <n v="51"/>
    <x v="0"/>
    <x v="3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m/>
    <s v="December 2006"/>
    <n v="51"/>
    <x v="0"/>
    <x v="4"/>
    <x v="0"/>
    <x v="0"/>
    <x v="3"/>
    <x v="0"/>
    <x v="0"/>
    <x v="0"/>
    <x v="0"/>
    <x v="1"/>
    <x v="4"/>
    <x v="3"/>
    <x v="2"/>
    <x v="5"/>
    <x v="9"/>
    <x v="4"/>
    <x v="1"/>
    <x v="2"/>
    <x v="2"/>
    <x v="0"/>
    <x v="0"/>
  </r>
  <r>
    <m/>
    <s v="December 2006"/>
    <n v="51"/>
    <x v="0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m/>
    <s v="December 2006"/>
    <n v="51"/>
    <x v="0"/>
    <x v="6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m/>
    <s v="December 2006"/>
    <n v="51"/>
    <x v="0"/>
    <x v="7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m/>
    <s v="December 2006"/>
    <n v="51"/>
    <x v="0"/>
    <x v="8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m/>
    <s v="December 2006"/>
    <n v="51"/>
    <x v="0"/>
    <x v="9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m/>
    <s v="December 2006"/>
    <n v="51"/>
    <x v="0"/>
    <x v="10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m/>
    <s v="December 2006"/>
    <n v="51"/>
    <x v="0"/>
    <x v="11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m/>
    <s v="December 2006"/>
    <n v="51"/>
    <x v="0"/>
    <x v="12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m/>
    <s v="December 2006"/>
    <n v="51"/>
    <x v="0"/>
    <x v="13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m/>
    <s v="December 2006"/>
    <n v="51"/>
    <x v="0"/>
    <x v="14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m/>
    <s v="December 2006"/>
    <n v="51"/>
    <x v="0"/>
    <x v="15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m/>
    <s v="December 2006"/>
    <n v="51"/>
    <x v="0"/>
    <x v="16"/>
    <x v="0"/>
    <x v="0"/>
    <x v="1"/>
    <x v="0"/>
    <x v="0"/>
    <x v="0"/>
    <x v="0"/>
    <x v="1"/>
    <x v="4"/>
    <x v="3"/>
    <x v="2"/>
    <x v="10"/>
    <x v="7"/>
    <x v="4"/>
    <x v="1"/>
    <x v="2"/>
    <x v="2"/>
    <x v="0"/>
    <x v="0"/>
  </r>
  <r>
    <m/>
    <s v="December 2006"/>
    <n v="51"/>
    <x v="0"/>
    <x v="17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m/>
    <s v="December 2006"/>
    <n v="51"/>
    <x v="0"/>
    <x v="18"/>
    <x v="0"/>
    <x v="0"/>
    <x v="4"/>
    <x v="0"/>
    <x v="0"/>
    <x v="0"/>
    <x v="0"/>
    <x v="1"/>
    <x v="4"/>
    <x v="3"/>
    <x v="2"/>
    <x v="9"/>
    <x v="6"/>
    <x v="4"/>
    <x v="0"/>
    <x v="2"/>
    <x v="2"/>
    <x v="0"/>
    <x v="0"/>
  </r>
  <r>
    <m/>
    <s v="December 2006"/>
    <n v="51"/>
    <x v="0"/>
    <x v="19"/>
    <x v="0"/>
    <x v="0"/>
    <x v="4"/>
    <x v="0"/>
    <x v="0"/>
    <x v="0"/>
    <x v="0"/>
    <x v="1"/>
    <x v="4"/>
    <x v="3"/>
    <x v="2"/>
    <x v="5"/>
    <x v="3"/>
    <x v="4"/>
    <x v="1"/>
    <x v="2"/>
    <x v="2"/>
    <x v="0"/>
    <x v="0"/>
  </r>
  <r>
    <m/>
    <s v="December 2006"/>
    <n v="51"/>
    <x v="0"/>
    <x v="20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m/>
    <s v="December 2006"/>
    <n v="51"/>
    <x v="0"/>
    <x v="21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m/>
    <s v="December 2006"/>
    <n v="51"/>
    <x v="0"/>
    <x v="22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m/>
    <s v="December 2006"/>
    <n v="51"/>
    <x v="0"/>
    <x v="23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m/>
    <s v="December 2006"/>
    <n v="51"/>
    <x v="0"/>
    <x v="24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m/>
    <s v="December 2006"/>
    <n v="51"/>
    <x v="1"/>
    <x v="0"/>
    <x v="0"/>
    <x v="0"/>
    <x v="4"/>
    <x v="0"/>
    <x v="0"/>
    <x v="0"/>
    <x v="0"/>
    <x v="2"/>
    <x v="0"/>
    <x v="3"/>
    <x v="3"/>
    <x v="12"/>
    <x v="23"/>
    <x v="6"/>
    <x v="0"/>
    <x v="2"/>
    <x v="2"/>
    <x v="0"/>
    <x v="0"/>
  </r>
  <r>
    <m/>
    <s v="December 2006"/>
    <n v="51"/>
    <x v="1"/>
    <x v="1"/>
    <x v="0"/>
    <x v="0"/>
    <x v="4"/>
    <x v="0"/>
    <x v="0"/>
    <x v="0"/>
    <x v="0"/>
    <x v="2"/>
    <x v="0"/>
    <x v="3"/>
    <x v="3"/>
    <x v="14"/>
    <x v="17"/>
    <x v="6"/>
    <x v="0"/>
    <x v="2"/>
    <x v="2"/>
    <x v="0"/>
    <x v="0"/>
  </r>
  <r>
    <m/>
    <s v="December 2006"/>
    <n v="51"/>
    <x v="1"/>
    <x v="2"/>
    <x v="0"/>
    <x v="0"/>
    <x v="2"/>
    <x v="0"/>
    <x v="0"/>
    <x v="0"/>
    <x v="0"/>
    <x v="2"/>
    <x v="0"/>
    <x v="3"/>
    <x v="3"/>
    <x v="13"/>
    <x v="21"/>
    <x v="6"/>
    <x v="0"/>
    <x v="2"/>
    <x v="2"/>
    <x v="0"/>
    <x v="0"/>
  </r>
  <r>
    <m/>
    <s v="December 2006"/>
    <n v="51"/>
    <x v="1"/>
    <x v="3"/>
    <x v="0"/>
    <x v="0"/>
    <x v="0"/>
    <x v="0"/>
    <x v="0"/>
    <x v="0"/>
    <x v="0"/>
    <x v="2"/>
    <x v="0"/>
    <x v="3"/>
    <x v="3"/>
    <x v="14"/>
    <x v="17"/>
    <x v="6"/>
    <x v="0"/>
    <x v="2"/>
    <x v="2"/>
    <x v="0"/>
    <x v="0"/>
  </r>
  <r>
    <m/>
    <s v="December 2006"/>
    <n v="51"/>
    <x v="1"/>
    <x v="4"/>
    <x v="0"/>
    <x v="0"/>
    <x v="1"/>
    <x v="0"/>
    <x v="0"/>
    <x v="0"/>
    <x v="0"/>
    <x v="2"/>
    <x v="0"/>
    <x v="3"/>
    <x v="3"/>
    <x v="13"/>
    <x v="20"/>
    <x v="6"/>
    <x v="0"/>
    <x v="2"/>
    <x v="2"/>
    <x v="0"/>
    <x v="0"/>
  </r>
  <r>
    <m/>
    <s v="December 2006"/>
    <n v="51"/>
    <x v="1"/>
    <x v="5"/>
    <x v="0"/>
    <x v="0"/>
    <x v="0"/>
    <x v="0"/>
    <x v="0"/>
    <x v="0"/>
    <x v="0"/>
    <x v="2"/>
    <x v="0"/>
    <x v="3"/>
    <x v="3"/>
    <x v="12"/>
    <x v="18"/>
    <x v="6"/>
    <x v="0"/>
    <x v="2"/>
    <x v="2"/>
    <x v="0"/>
    <x v="0"/>
  </r>
  <r>
    <m/>
    <s v="December 2006"/>
    <n v="51"/>
    <x v="1"/>
    <x v="6"/>
    <x v="0"/>
    <x v="0"/>
    <x v="3"/>
    <x v="0"/>
    <x v="0"/>
    <x v="0"/>
    <x v="0"/>
    <x v="2"/>
    <x v="0"/>
    <x v="3"/>
    <x v="3"/>
    <x v="13"/>
    <x v="21"/>
    <x v="6"/>
    <x v="0"/>
    <x v="2"/>
    <x v="2"/>
    <x v="0"/>
    <x v="0"/>
  </r>
  <r>
    <m/>
    <s v="December 2006"/>
    <n v="51"/>
    <x v="1"/>
    <x v="7"/>
    <x v="0"/>
    <x v="0"/>
    <x v="2"/>
    <x v="0"/>
    <x v="0"/>
    <x v="0"/>
    <x v="0"/>
    <x v="2"/>
    <x v="1"/>
    <x v="3"/>
    <x v="4"/>
    <x v="12"/>
    <x v="15"/>
    <x v="6"/>
    <x v="0"/>
    <x v="2"/>
    <x v="2"/>
    <x v="0"/>
    <x v="0"/>
  </r>
  <r>
    <m/>
    <s v="December 2006"/>
    <n v="51"/>
    <x v="1"/>
    <x v="8"/>
    <x v="0"/>
    <x v="0"/>
    <x v="4"/>
    <x v="0"/>
    <x v="0"/>
    <x v="0"/>
    <x v="0"/>
    <x v="2"/>
    <x v="1"/>
    <x v="3"/>
    <x v="4"/>
    <x v="13"/>
    <x v="24"/>
    <x v="6"/>
    <x v="0"/>
    <x v="2"/>
    <x v="2"/>
    <x v="0"/>
    <x v="0"/>
  </r>
  <r>
    <m/>
    <s v="December 2006"/>
    <n v="51"/>
    <x v="1"/>
    <x v="9"/>
    <x v="0"/>
    <x v="0"/>
    <x v="3"/>
    <x v="0"/>
    <x v="0"/>
    <x v="0"/>
    <x v="0"/>
    <x v="2"/>
    <x v="1"/>
    <x v="3"/>
    <x v="4"/>
    <x v="13"/>
    <x v="20"/>
    <x v="6"/>
    <x v="0"/>
    <x v="2"/>
    <x v="2"/>
    <x v="0"/>
    <x v="0"/>
  </r>
  <r>
    <m/>
    <s v="December 2006"/>
    <n v="51"/>
    <x v="1"/>
    <x v="10"/>
    <x v="0"/>
    <x v="0"/>
    <x v="1"/>
    <x v="0"/>
    <x v="0"/>
    <x v="0"/>
    <x v="0"/>
    <x v="2"/>
    <x v="1"/>
    <x v="3"/>
    <x v="4"/>
    <x v="12"/>
    <x v="19"/>
    <x v="6"/>
    <x v="0"/>
    <x v="2"/>
    <x v="2"/>
    <x v="0"/>
    <x v="0"/>
  </r>
  <r>
    <m/>
    <s v="December 2006"/>
    <n v="51"/>
    <x v="1"/>
    <x v="11"/>
    <x v="0"/>
    <x v="0"/>
    <x v="4"/>
    <x v="0"/>
    <x v="0"/>
    <x v="0"/>
    <x v="0"/>
    <x v="2"/>
    <x v="1"/>
    <x v="3"/>
    <x v="4"/>
    <x v="14"/>
    <x v="17"/>
    <x v="6"/>
    <x v="0"/>
    <x v="2"/>
    <x v="2"/>
    <x v="0"/>
    <x v="0"/>
  </r>
  <r>
    <m/>
    <s v="December 2006"/>
    <n v="51"/>
    <x v="1"/>
    <x v="12"/>
    <x v="0"/>
    <x v="0"/>
    <x v="0"/>
    <x v="0"/>
    <x v="0"/>
    <x v="0"/>
    <x v="0"/>
    <x v="2"/>
    <x v="1"/>
    <x v="3"/>
    <x v="4"/>
    <x v="12"/>
    <x v="16"/>
    <x v="6"/>
    <x v="0"/>
    <x v="2"/>
    <x v="2"/>
    <x v="0"/>
    <x v="0"/>
  </r>
  <r>
    <m/>
    <s v="December 2006"/>
    <n v="51"/>
    <x v="1"/>
    <x v="13"/>
    <x v="0"/>
    <x v="0"/>
    <x v="1"/>
    <x v="0"/>
    <x v="0"/>
    <x v="0"/>
    <x v="0"/>
    <x v="2"/>
    <x v="2"/>
    <x v="3"/>
    <x v="6"/>
    <x v="12"/>
    <x v="15"/>
    <x v="6"/>
    <x v="0"/>
    <x v="2"/>
    <x v="2"/>
    <x v="0"/>
    <x v="0"/>
  </r>
  <r>
    <m/>
    <s v="December 2006"/>
    <n v="51"/>
    <x v="1"/>
    <x v="14"/>
    <x v="0"/>
    <x v="0"/>
    <x v="4"/>
    <x v="0"/>
    <x v="0"/>
    <x v="0"/>
    <x v="0"/>
    <x v="2"/>
    <x v="2"/>
    <x v="3"/>
    <x v="6"/>
    <x v="12"/>
    <x v="20"/>
    <x v="6"/>
    <x v="0"/>
    <x v="2"/>
    <x v="2"/>
    <x v="0"/>
    <x v="0"/>
  </r>
  <r>
    <m/>
    <s v="December 2006"/>
    <n v="51"/>
    <x v="1"/>
    <x v="15"/>
    <x v="0"/>
    <x v="0"/>
    <x v="1"/>
    <x v="0"/>
    <x v="0"/>
    <x v="0"/>
    <x v="0"/>
    <x v="2"/>
    <x v="2"/>
    <x v="3"/>
    <x v="6"/>
    <x v="12"/>
    <x v="19"/>
    <x v="6"/>
    <x v="0"/>
    <x v="2"/>
    <x v="2"/>
    <x v="0"/>
    <x v="0"/>
  </r>
  <r>
    <m/>
    <s v="December 2006"/>
    <n v="51"/>
    <x v="1"/>
    <x v="16"/>
    <x v="0"/>
    <x v="0"/>
    <x v="3"/>
    <x v="0"/>
    <x v="0"/>
    <x v="0"/>
    <x v="0"/>
    <x v="2"/>
    <x v="2"/>
    <x v="3"/>
    <x v="6"/>
    <x v="12"/>
    <x v="20"/>
    <x v="6"/>
    <x v="0"/>
    <x v="2"/>
    <x v="2"/>
    <x v="0"/>
    <x v="0"/>
  </r>
  <r>
    <m/>
    <s v="December 2006"/>
    <n v="51"/>
    <x v="1"/>
    <x v="17"/>
    <x v="0"/>
    <x v="0"/>
    <x v="2"/>
    <x v="0"/>
    <x v="0"/>
    <x v="0"/>
    <x v="0"/>
    <x v="2"/>
    <x v="2"/>
    <x v="3"/>
    <x v="6"/>
    <x v="13"/>
    <x v="21"/>
    <x v="6"/>
    <x v="0"/>
    <x v="2"/>
    <x v="2"/>
    <x v="0"/>
    <x v="0"/>
  </r>
  <r>
    <m/>
    <s v="December 2006"/>
    <n v="51"/>
    <x v="1"/>
    <x v="18"/>
    <x v="0"/>
    <x v="0"/>
    <x v="4"/>
    <x v="0"/>
    <x v="0"/>
    <x v="0"/>
    <x v="0"/>
    <x v="2"/>
    <x v="2"/>
    <x v="3"/>
    <x v="6"/>
    <x v="14"/>
    <x v="17"/>
    <x v="6"/>
    <x v="0"/>
    <x v="2"/>
    <x v="2"/>
    <x v="0"/>
    <x v="0"/>
  </r>
  <r>
    <m/>
    <s v="December 2006"/>
    <n v="51"/>
    <x v="1"/>
    <x v="19"/>
    <x v="0"/>
    <x v="0"/>
    <x v="0"/>
    <x v="0"/>
    <x v="0"/>
    <x v="0"/>
    <x v="0"/>
    <x v="2"/>
    <x v="2"/>
    <x v="3"/>
    <x v="6"/>
    <x v="12"/>
    <x v="16"/>
    <x v="6"/>
    <x v="0"/>
    <x v="2"/>
    <x v="2"/>
    <x v="0"/>
    <x v="0"/>
  </r>
  <r>
    <m/>
    <s v="December 2006"/>
    <n v="51"/>
    <x v="1"/>
    <x v="20"/>
    <x v="0"/>
    <x v="0"/>
    <x v="0"/>
    <x v="0"/>
    <x v="0"/>
    <x v="0"/>
    <x v="0"/>
    <x v="2"/>
    <x v="3"/>
    <x v="3"/>
    <x v="5"/>
    <x v="12"/>
    <x v="15"/>
    <x v="6"/>
    <x v="0"/>
    <x v="2"/>
    <x v="2"/>
    <x v="0"/>
    <x v="0"/>
  </r>
  <r>
    <m/>
    <s v="December 2006"/>
    <n v="51"/>
    <x v="1"/>
    <x v="21"/>
    <x v="0"/>
    <x v="0"/>
    <x v="0"/>
    <x v="0"/>
    <x v="0"/>
    <x v="0"/>
    <x v="0"/>
    <x v="2"/>
    <x v="3"/>
    <x v="3"/>
    <x v="5"/>
    <x v="12"/>
    <x v="20"/>
    <x v="6"/>
    <x v="0"/>
    <x v="2"/>
    <x v="2"/>
    <x v="0"/>
    <x v="0"/>
  </r>
  <r>
    <m/>
    <s v="December 2006"/>
    <n v="51"/>
    <x v="1"/>
    <x v="22"/>
    <x v="0"/>
    <x v="0"/>
    <x v="4"/>
    <x v="0"/>
    <x v="0"/>
    <x v="0"/>
    <x v="0"/>
    <x v="2"/>
    <x v="3"/>
    <x v="3"/>
    <x v="5"/>
    <x v="12"/>
    <x v="15"/>
    <x v="6"/>
    <x v="0"/>
    <x v="2"/>
    <x v="2"/>
    <x v="0"/>
    <x v="0"/>
  </r>
  <r>
    <m/>
    <s v="December 2006"/>
    <n v="51"/>
    <x v="1"/>
    <x v="23"/>
    <x v="0"/>
    <x v="0"/>
    <x v="2"/>
    <x v="0"/>
    <x v="0"/>
    <x v="0"/>
    <x v="0"/>
    <x v="2"/>
    <x v="3"/>
    <x v="3"/>
    <x v="5"/>
    <x v="12"/>
    <x v="18"/>
    <x v="6"/>
    <x v="0"/>
    <x v="2"/>
    <x v="2"/>
    <x v="0"/>
    <x v="0"/>
  </r>
  <r>
    <m/>
    <s v="December 2006"/>
    <n v="51"/>
    <x v="1"/>
    <x v="24"/>
    <x v="0"/>
    <x v="0"/>
    <x v="3"/>
    <x v="0"/>
    <x v="0"/>
    <x v="0"/>
    <x v="0"/>
    <x v="2"/>
    <x v="3"/>
    <x v="3"/>
    <x v="5"/>
    <x v="13"/>
    <x v="24"/>
    <x v="6"/>
    <x v="0"/>
    <x v="2"/>
    <x v="2"/>
    <x v="0"/>
    <x v="0"/>
  </r>
  <r>
    <m/>
    <s v="December 2006"/>
    <n v="51"/>
    <x v="1"/>
    <x v="25"/>
    <x v="0"/>
    <x v="0"/>
    <x v="1"/>
    <x v="0"/>
    <x v="0"/>
    <x v="0"/>
    <x v="0"/>
    <x v="2"/>
    <x v="3"/>
    <x v="3"/>
    <x v="5"/>
    <x v="13"/>
    <x v="21"/>
    <x v="6"/>
    <x v="0"/>
    <x v="2"/>
    <x v="2"/>
    <x v="0"/>
    <x v="0"/>
  </r>
  <r>
    <m/>
    <s v="December 2006"/>
    <n v="51"/>
    <x v="1"/>
    <x v="26"/>
    <x v="0"/>
    <x v="0"/>
    <x v="1"/>
    <x v="0"/>
    <x v="0"/>
    <x v="0"/>
    <x v="0"/>
    <x v="2"/>
    <x v="3"/>
    <x v="3"/>
    <x v="5"/>
    <x v="14"/>
    <x v="17"/>
    <x v="6"/>
    <x v="0"/>
    <x v="2"/>
    <x v="2"/>
    <x v="0"/>
    <x v="0"/>
  </r>
  <r>
    <m/>
    <s v="December 2006"/>
    <n v="51"/>
    <x v="1"/>
    <x v="28"/>
    <x v="0"/>
    <x v="0"/>
    <x v="4"/>
    <x v="0"/>
    <x v="0"/>
    <x v="0"/>
    <x v="0"/>
    <x v="2"/>
    <x v="3"/>
    <x v="3"/>
    <x v="5"/>
    <x v="13"/>
    <x v="20"/>
    <x v="6"/>
    <x v="0"/>
    <x v="2"/>
    <x v="2"/>
    <x v="0"/>
    <x v="0"/>
  </r>
  <r>
    <m/>
    <s v="December 2006"/>
    <n v="51"/>
    <x v="2"/>
    <x v="0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m/>
    <s v="December 2006"/>
    <n v="51"/>
    <x v="2"/>
    <x v="1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m/>
    <s v="December 2006"/>
    <n v="51"/>
    <x v="2"/>
    <x v="2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m/>
    <s v="December 2006"/>
    <n v="51"/>
    <x v="2"/>
    <x v="3"/>
    <x v="0"/>
    <x v="0"/>
    <x v="4"/>
    <x v="0"/>
    <x v="0"/>
    <x v="0"/>
    <x v="0"/>
    <x v="1"/>
    <x v="4"/>
    <x v="3"/>
    <x v="2"/>
    <x v="7"/>
    <x v="4"/>
    <x v="4"/>
    <x v="2"/>
    <x v="2"/>
    <x v="2"/>
    <x v="0"/>
    <x v="0"/>
  </r>
  <r>
    <m/>
    <s v="December 2006"/>
    <n v="51"/>
    <x v="2"/>
    <x v="4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m/>
    <s v="December 2006"/>
    <n v="51"/>
    <x v="2"/>
    <x v="5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m/>
    <s v="December 2006"/>
    <n v="51"/>
    <x v="2"/>
    <x v="6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m/>
    <s v="December 2006"/>
    <n v="51"/>
    <x v="2"/>
    <x v="7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m/>
    <s v="December 2006"/>
    <n v="51"/>
    <x v="2"/>
    <x v="8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m/>
    <s v="December 2006"/>
    <n v="51"/>
    <x v="2"/>
    <x v="9"/>
    <x v="0"/>
    <x v="0"/>
    <x v="2"/>
    <x v="0"/>
    <x v="0"/>
    <x v="0"/>
    <x v="0"/>
    <x v="1"/>
    <x v="4"/>
    <x v="3"/>
    <x v="2"/>
    <x v="11"/>
    <x v="4"/>
    <x v="4"/>
    <x v="0"/>
    <x v="2"/>
    <x v="2"/>
    <x v="0"/>
    <x v="0"/>
  </r>
  <r>
    <m/>
    <s v="December 2006"/>
    <n v="51"/>
    <x v="2"/>
    <x v="10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m/>
    <s v="December 2006"/>
    <n v="51"/>
    <x v="2"/>
    <x v="11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m/>
    <s v="December 2006"/>
    <n v="51"/>
    <x v="2"/>
    <x v="1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m/>
    <s v="December 2006"/>
    <n v="51"/>
    <x v="2"/>
    <x v="13"/>
    <x v="0"/>
    <x v="0"/>
    <x v="1"/>
    <x v="0"/>
    <x v="0"/>
    <x v="0"/>
    <x v="0"/>
    <x v="1"/>
    <x v="4"/>
    <x v="3"/>
    <x v="2"/>
    <x v="6"/>
    <x v="4"/>
    <x v="4"/>
    <x v="4"/>
    <x v="2"/>
    <x v="2"/>
    <x v="0"/>
    <x v="0"/>
  </r>
  <r>
    <m/>
    <s v="December 2006"/>
    <n v="51"/>
    <x v="2"/>
    <x v="14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m/>
    <s v="December 2006"/>
    <n v="51"/>
    <x v="2"/>
    <x v="15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m/>
    <s v="December 2006"/>
    <n v="51"/>
    <x v="2"/>
    <x v="16"/>
    <x v="0"/>
    <x v="0"/>
    <x v="3"/>
    <x v="0"/>
    <x v="0"/>
    <x v="0"/>
    <x v="0"/>
    <x v="1"/>
    <x v="4"/>
    <x v="3"/>
    <x v="2"/>
    <x v="7"/>
    <x v="4"/>
    <x v="4"/>
    <x v="2"/>
    <x v="2"/>
    <x v="2"/>
    <x v="0"/>
    <x v="0"/>
  </r>
  <r>
    <m/>
    <s v="December 2006"/>
    <n v="51"/>
    <x v="2"/>
    <x v="17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m/>
    <s v="December 2006"/>
    <n v="51"/>
    <x v="2"/>
    <x v="18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m/>
    <s v="December 2006"/>
    <n v="51"/>
    <x v="2"/>
    <x v="19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m/>
    <s v="December 2006"/>
    <n v="51"/>
    <x v="2"/>
    <x v="20"/>
    <x v="0"/>
    <x v="0"/>
    <x v="2"/>
    <x v="0"/>
    <x v="0"/>
    <x v="0"/>
    <x v="0"/>
    <x v="1"/>
    <x v="4"/>
    <x v="3"/>
    <x v="2"/>
    <x v="6"/>
    <x v="4"/>
    <x v="4"/>
    <x v="4"/>
    <x v="2"/>
    <x v="2"/>
    <x v="0"/>
    <x v="0"/>
  </r>
  <r>
    <m/>
    <s v="December 2006"/>
    <n v="51"/>
    <x v="2"/>
    <x v="21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m/>
    <s v="December 2006"/>
    <n v="51"/>
    <x v="2"/>
    <x v="22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m/>
    <s v="December 2006"/>
    <n v="51"/>
    <x v="2"/>
    <x v="23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m/>
    <s v="December 2006"/>
    <n v="51"/>
    <x v="2"/>
    <x v="24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m/>
    <s v="December 2006"/>
    <n v="51"/>
    <x v="3"/>
    <x v="0"/>
    <x v="0"/>
    <x v="0"/>
    <x v="3"/>
    <x v="0"/>
    <x v="0"/>
    <x v="0"/>
    <x v="0"/>
    <x v="0"/>
    <x v="0"/>
    <x v="2"/>
    <x v="1"/>
    <x v="1"/>
    <x v="1"/>
    <x v="2"/>
    <x v="0"/>
    <x v="5"/>
    <x v="1"/>
    <x v="3"/>
    <x v="0"/>
  </r>
  <r>
    <m/>
    <s v="December 2006"/>
    <n v="51"/>
    <x v="3"/>
    <x v="1"/>
    <x v="0"/>
    <x v="0"/>
    <x v="0"/>
    <x v="0"/>
    <x v="0"/>
    <x v="0"/>
    <x v="0"/>
    <x v="0"/>
    <x v="0"/>
    <x v="2"/>
    <x v="1"/>
    <x v="0"/>
    <x v="0"/>
    <x v="3"/>
    <x v="0"/>
    <x v="5"/>
    <x v="1"/>
    <x v="3"/>
    <x v="0"/>
  </r>
  <r>
    <m/>
    <s v="December 2006"/>
    <n v="51"/>
    <x v="3"/>
    <x v="2"/>
    <x v="0"/>
    <x v="0"/>
    <x v="2"/>
    <x v="0"/>
    <x v="0"/>
    <x v="0"/>
    <x v="0"/>
    <x v="0"/>
    <x v="0"/>
    <x v="2"/>
    <x v="1"/>
    <x v="0"/>
    <x v="0"/>
    <x v="2"/>
    <x v="0"/>
    <x v="5"/>
    <x v="1"/>
    <x v="3"/>
    <x v="0"/>
  </r>
  <r>
    <m/>
    <s v="December 2006"/>
    <n v="51"/>
    <x v="3"/>
    <x v="3"/>
    <x v="0"/>
    <x v="0"/>
    <x v="1"/>
    <x v="0"/>
    <x v="0"/>
    <x v="0"/>
    <x v="0"/>
    <x v="0"/>
    <x v="0"/>
    <x v="2"/>
    <x v="1"/>
    <x v="0"/>
    <x v="1"/>
    <x v="3"/>
    <x v="0"/>
    <x v="5"/>
    <x v="1"/>
    <x v="3"/>
    <x v="0"/>
  </r>
  <r>
    <m/>
    <s v="December 2006"/>
    <n v="51"/>
    <x v="3"/>
    <x v="4"/>
    <x v="0"/>
    <x v="0"/>
    <x v="2"/>
    <x v="0"/>
    <x v="0"/>
    <x v="0"/>
    <x v="0"/>
    <x v="0"/>
    <x v="0"/>
    <x v="2"/>
    <x v="1"/>
    <x v="0"/>
    <x v="0"/>
    <x v="0"/>
    <x v="0"/>
    <x v="5"/>
    <x v="1"/>
    <x v="3"/>
    <x v="0"/>
  </r>
  <r>
    <m/>
    <s v="December 2006"/>
    <n v="51"/>
    <x v="3"/>
    <x v="5"/>
    <x v="0"/>
    <x v="0"/>
    <x v="4"/>
    <x v="0"/>
    <x v="0"/>
    <x v="0"/>
    <x v="0"/>
    <x v="0"/>
    <x v="1"/>
    <x v="0"/>
    <x v="12"/>
    <x v="1"/>
    <x v="1"/>
    <x v="2"/>
    <x v="0"/>
    <x v="3"/>
    <x v="5"/>
    <x v="0"/>
    <x v="0"/>
  </r>
  <r>
    <m/>
    <s v="December 2006"/>
    <n v="51"/>
    <x v="3"/>
    <x v="6"/>
    <x v="0"/>
    <x v="0"/>
    <x v="1"/>
    <x v="0"/>
    <x v="0"/>
    <x v="0"/>
    <x v="0"/>
    <x v="0"/>
    <x v="1"/>
    <x v="0"/>
    <x v="12"/>
    <x v="0"/>
    <x v="0"/>
    <x v="2"/>
    <x v="0"/>
    <x v="3"/>
    <x v="5"/>
    <x v="0"/>
    <x v="0"/>
  </r>
  <r>
    <m/>
    <s v="December 2006"/>
    <n v="51"/>
    <x v="3"/>
    <x v="7"/>
    <x v="0"/>
    <x v="0"/>
    <x v="0"/>
    <x v="0"/>
    <x v="0"/>
    <x v="0"/>
    <x v="0"/>
    <x v="0"/>
    <x v="1"/>
    <x v="0"/>
    <x v="12"/>
    <x v="0"/>
    <x v="1"/>
    <x v="3"/>
    <x v="0"/>
    <x v="3"/>
    <x v="5"/>
    <x v="0"/>
    <x v="0"/>
  </r>
  <r>
    <m/>
    <s v="December 2006"/>
    <n v="51"/>
    <x v="3"/>
    <x v="8"/>
    <x v="0"/>
    <x v="0"/>
    <x v="3"/>
    <x v="0"/>
    <x v="0"/>
    <x v="0"/>
    <x v="0"/>
    <x v="0"/>
    <x v="1"/>
    <x v="0"/>
    <x v="12"/>
    <x v="0"/>
    <x v="0"/>
    <x v="2"/>
    <x v="0"/>
    <x v="3"/>
    <x v="5"/>
    <x v="0"/>
    <x v="0"/>
  </r>
  <r>
    <m/>
    <s v="December 2006"/>
    <n v="51"/>
    <x v="3"/>
    <x v="9"/>
    <x v="0"/>
    <x v="0"/>
    <x v="3"/>
    <x v="0"/>
    <x v="0"/>
    <x v="0"/>
    <x v="0"/>
    <x v="0"/>
    <x v="1"/>
    <x v="0"/>
    <x v="12"/>
    <x v="0"/>
    <x v="0"/>
    <x v="2"/>
    <x v="0"/>
    <x v="3"/>
    <x v="5"/>
    <x v="0"/>
    <x v="0"/>
  </r>
  <r>
    <m/>
    <s v="December 2006"/>
    <n v="51"/>
    <x v="3"/>
    <x v="10"/>
    <x v="0"/>
    <x v="0"/>
    <x v="3"/>
    <x v="0"/>
    <x v="0"/>
    <x v="0"/>
    <x v="0"/>
    <x v="0"/>
    <x v="2"/>
    <x v="0"/>
    <x v="9"/>
    <x v="1"/>
    <x v="1"/>
    <x v="2"/>
    <x v="0"/>
    <x v="3"/>
    <x v="0"/>
    <x v="0"/>
    <x v="0"/>
  </r>
  <r>
    <m/>
    <s v="December 2006"/>
    <n v="51"/>
    <x v="3"/>
    <x v="11"/>
    <x v="0"/>
    <x v="0"/>
    <x v="2"/>
    <x v="0"/>
    <x v="0"/>
    <x v="0"/>
    <x v="0"/>
    <x v="0"/>
    <x v="2"/>
    <x v="0"/>
    <x v="9"/>
    <x v="0"/>
    <x v="1"/>
    <x v="0"/>
    <x v="0"/>
    <x v="3"/>
    <x v="0"/>
    <x v="0"/>
    <x v="0"/>
  </r>
  <r>
    <m/>
    <s v="December 2006"/>
    <n v="51"/>
    <x v="3"/>
    <x v="12"/>
    <x v="0"/>
    <x v="0"/>
    <x v="3"/>
    <x v="0"/>
    <x v="0"/>
    <x v="0"/>
    <x v="0"/>
    <x v="0"/>
    <x v="2"/>
    <x v="0"/>
    <x v="9"/>
    <x v="0"/>
    <x v="1"/>
    <x v="0"/>
    <x v="0"/>
    <x v="3"/>
    <x v="0"/>
    <x v="0"/>
    <x v="0"/>
  </r>
  <r>
    <m/>
    <s v="December 2006"/>
    <n v="51"/>
    <x v="3"/>
    <x v="13"/>
    <x v="0"/>
    <x v="0"/>
    <x v="3"/>
    <x v="0"/>
    <x v="0"/>
    <x v="0"/>
    <x v="0"/>
    <x v="0"/>
    <x v="2"/>
    <x v="0"/>
    <x v="9"/>
    <x v="0"/>
    <x v="0"/>
    <x v="0"/>
    <x v="0"/>
    <x v="3"/>
    <x v="0"/>
    <x v="0"/>
    <x v="0"/>
  </r>
  <r>
    <m/>
    <s v="December 2006"/>
    <n v="51"/>
    <x v="3"/>
    <x v="14"/>
    <x v="0"/>
    <x v="0"/>
    <x v="2"/>
    <x v="0"/>
    <x v="0"/>
    <x v="0"/>
    <x v="0"/>
    <x v="0"/>
    <x v="2"/>
    <x v="0"/>
    <x v="9"/>
    <x v="0"/>
    <x v="0"/>
    <x v="2"/>
    <x v="0"/>
    <x v="3"/>
    <x v="0"/>
    <x v="0"/>
    <x v="0"/>
  </r>
  <r>
    <m/>
    <s v="December 2006"/>
    <n v="51"/>
    <x v="3"/>
    <x v="15"/>
    <x v="0"/>
    <x v="0"/>
    <x v="3"/>
    <x v="0"/>
    <x v="0"/>
    <x v="0"/>
    <x v="0"/>
    <x v="0"/>
    <x v="3"/>
    <x v="0"/>
    <x v="12"/>
    <x v="1"/>
    <x v="1"/>
    <x v="2"/>
    <x v="0"/>
    <x v="3"/>
    <x v="0"/>
    <x v="0"/>
    <x v="0"/>
  </r>
  <r>
    <m/>
    <s v="December 2006"/>
    <n v="51"/>
    <x v="3"/>
    <x v="16"/>
    <x v="0"/>
    <x v="0"/>
    <x v="1"/>
    <x v="0"/>
    <x v="0"/>
    <x v="0"/>
    <x v="0"/>
    <x v="0"/>
    <x v="3"/>
    <x v="0"/>
    <x v="12"/>
    <x v="0"/>
    <x v="1"/>
    <x v="0"/>
    <x v="0"/>
    <x v="3"/>
    <x v="0"/>
    <x v="0"/>
    <x v="0"/>
  </r>
  <r>
    <m/>
    <s v="December 2006"/>
    <n v="51"/>
    <x v="3"/>
    <x v="17"/>
    <x v="0"/>
    <x v="0"/>
    <x v="3"/>
    <x v="0"/>
    <x v="0"/>
    <x v="0"/>
    <x v="0"/>
    <x v="0"/>
    <x v="3"/>
    <x v="0"/>
    <x v="12"/>
    <x v="0"/>
    <x v="0"/>
    <x v="0"/>
    <x v="0"/>
    <x v="3"/>
    <x v="0"/>
    <x v="0"/>
    <x v="0"/>
  </r>
  <r>
    <m/>
    <s v="December 2006"/>
    <n v="51"/>
    <x v="3"/>
    <x v="18"/>
    <x v="0"/>
    <x v="0"/>
    <x v="0"/>
    <x v="0"/>
    <x v="0"/>
    <x v="0"/>
    <x v="0"/>
    <x v="0"/>
    <x v="3"/>
    <x v="0"/>
    <x v="12"/>
    <x v="0"/>
    <x v="0"/>
    <x v="1"/>
    <x v="0"/>
    <x v="3"/>
    <x v="0"/>
    <x v="0"/>
    <x v="0"/>
  </r>
  <r>
    <m/>
    <s v="December 2006"/>
    <n v="51"/>
    <x v="3"/>
    <x v="19"/>
    <x v="0"/>
    <x v="0"/>
    <x v="4"/>
    <x v="0"/>
    <x v="0"/>
    <x v="0"/>
    <x v="0"/>
    <x v="0"/>
    <x v="3"/>
    <x v="0"/>
    <x v="12"/>
    <x v="0"/>
    <x v="1"/>
    <x v="1"/>
    <x v="0"/>
    <x v="3"/>
    <x v="0"/>
    <x v="0"/>
    <x v="0"/>
  </r>
  <r>
    <m/>
    <s v="December 2006"/>
    <n v="51"/>
    <x v="3"/>
    <x v="20"/>
    <x v="0"/>
    <x v="0"/>
    <x v="1"/>
    <x v="0"/>
    <x v="0"/>
    <x v="0"/>
    <x v="0"/>
    <x v="0"/>
    <x v="3"/>
    <x v="0"/>
    <x v="12"/>
    <x v="0"/>
    <x v="0"/>
    <x v="1"/>
    <x v="0"/>
    <x v="3"/>
    <x v="0"/>
    <x v="0"/>
    <x v="0"/>
  </r>
  <r>
    <m/>
    <s v="December 2006"/>
    <n v="51"/>
    <x v="3"/>
    <x v="21"/>
    <x v="0"/>
    <x v="0"/>
    <x v="1"/>
    <x v="0"/>
    <x v="0"/>
    <x v="0"/>
    <x v="0"/>
    <x v="0"/>
    <x v="3"/>
    <x v="0"/>
    <x v="12"/>
    <x v="0"/>
    <x v="0"/>
    <x v="3"/>
    <x v="0"/>
    <x v="3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September 2007"/>
    <n v="52"/>
    <x v="0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m/>
    <s v="September 2007"/>
    <n v="52"/>
    <x v="0"/>
    <x v="1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m/>
    <s v="September 2007"/>
    <n v="52"/>
    <x v="0"/>
    <x v="2"/>
    <x v="0"/>
    <x v="0"/>
    <x v="0"/>
    <x v="0"/>
    <x v="0"/>
    <x v="0"/>
    <x v="0"/>
    <x v="1"/>
    <x v="4"/>
    <x v="3"/>
    <x v="2"/>
    <x v="5"/>
    <x v="9"/>
    <x v="4"/>
    <x v="1"/>
    <x v="2"/>
    <x v="2"/>
    <x v="0"/>
    <x v="0"/>
  </r>
  <r>
    <m/>
    <s v="September 2007"/>
    <n v="52"/>
    <x v="0"/>
    <x v="3"/>
    <x v="0"/>
    <x v="0"/>
    <x v="1"/>
    <x v="0"/>
    <x v="0"/>
    <x v="0"/>
    <x v="0"/>
    <x v="1"/>
    <x v="4"/>
    <x v="3"/>
    <x v="2"/>
    <x v="8"/>
    <x v="11"/>
    <x v="4"/>
    <x v="1"/>
    <x v="2"/>
    <x v="2"/>
    <x v="0"/>
    <x v="0"/>
  </r>
  <r>
    <m/>
    <s v="September 2007"/>
    <n v="52"/>
    <x v="0"/>
    <x v="4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m/>
    <s v="September 2007"/>
    <n v="52"/>
    <x v="0"/>
    <x v="5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m/>
    <s v="September 2007"/>
    <n v="52"/>
    <x v="0"/>
    <x v="6"/>
    <x v="0"/>
    <x v="0"/>
    <x v="0"/>
    <x v="0"/>
    <x v="0"/>
    <x v="0"/>
    <x v="0"/>
    <x v="1"/>
    <x v="4"/>
    <x v="3"/>
    <x v="2"/>
    <x v="6"/>
    <x v="4"/>
    <x v="4"/>
    <x v="3"/>
    <x v="2"/>
    <x v="2"/>
    <x v="0"/>
    <x v="0"/>
  </r>
  <r>
    <m/>
    <s v="September 2007"/>
    <n v="52"/>
    <x v="0"/>
    <x v="7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m/>
    <s v="September 2007"/>
    <n v="52"/>
    <x v="0"/>
    <x v="8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m/>
    <s v="September 2007"/>
    <n v="52"/>
    <x v="0"/>
    <x v="9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m/>
    <s v="September 2007"/>
    <n v="52"/>
    <x v="0"/>
    <x v="10"/>
    <x v="0"/>
    <x v="0"/>
    <x v="1"/>
    <x v="0"/>
    <x v="0"/>
    <x v="0"/>
    <x v="0"/>
    <x v="1"/>
    <x v="4"/>
    <x v="3"/>
    <x v="2"/>
    <x v="11"/>
    <x v="4"/>
    <x v="5"/>
    <x v="3"/>
    <x v="2"/>
    <x v="2"/>
    <x v="0"/>
    <x v="0"/>
  </r>
  <r>
    <m/>
    <s v="September 2007"/>
    <n v="52"/>
    <x v="0"/>
    <x v="11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m/>
    <s v="September 2007"/>
    <n v="52"/>
    <x v="0"/>
    <x v="12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m/>
    <s v="September 2007"/>
    <n v="52"/>
    <x v="0"/>
    <x v="13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m/>
    <s v="September 2007"/>
    <n v="52"/>
    <x v="0"/>
    <x v="14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m/>
    <s v="September 2007"/>
    <n v="52"/>
    <x v="0"/>
    <x v="15"/>
    <x v="0"/>
    <x v="0"/>
    <x v="0"/>
    <x v="0"/>
    <x v="0"/>
    <x v="0"/>
    <x v="0"/>
    <x v="1"/>
    <x v="4"/>
    <x v="3"/>
    <x v="2"/>
    <x v="5"/>
    <x v="3"/>
    <x v="4"/>
    <x v="1"/>
    <x v="2"/>
    <x v="2"/>
    <x v="0"/>
    <x v="0"/>
  </r>
  <r>
    <m/>
    <s v="September 2007"/>
    <n v="52"/>
    <x v="0"/>
    <x v="16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m/>
    <s v="September 2007"/>
    <n v="52"/>
    <x v="0"/>
    <x v="17"/>
    <x v="0"/>
    <x v="0"/>
    <x v="4"/>
    <x v="0"/>
    <x v="0"/>
    <x v="0"/>
    <x v="0"/>
    <x v="1"/>
    <x v="4"/>
    <x v="3"/>
    <x v="2"/>
    <x v="6"/>
    <x v="4"/>
    <x v="5"/>
    <x v="0"/>
    <x v="2"/>
    <x v="2"/>
    <x v="0"/>
    <x v="0"/>
  </r>
  <r>
    <m/>
    <s v="September 2007"/>
    <n v="52"/>
    <x v="0"/>
    <x v="18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m/>
    <s v="September 2007"/>
    <n v="52"/>
    <x v="0"/>
    <x v="19"/>
    <x v="0"/>
    <x v="0"/>
    <x v="2"/>
    <x v="0"/>
    <x v="0"/>
    <x v="0"/>
    <x v="0"/>
    <x v="1"/>
    <x v="4"/>
    <x v="3"/>
    <x v="2"/>
    <x v="9"/>
    <x v="6"/>
    <x v="4"/>
    <x v="2"/>
    <x v="2"/>
    <x v="2"/>
    <x v="0"/>
    <x v="0"/>
  </r>
  <r>
    <m/>
    <s v="September 2007"/>
    <n v="52"/>
    <x v="0"/>
    <x v="20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m/>
    <s v="September 2007"/>
    <n v="52"/>
    <x v="0"/>
    <x v="21"/>
    <x v="0"/>
    <x v="0"/>
    <x v="3"/>
    <x v="0"/>
    <x v="0"/>
    <x v="0"/>
    <x v="0"/>
    <x v="1"/>
    <x v="4"/>
    <x v="3"/>
    <x v="2"/>
    <x v="10"/>
    <x v="7"/>
    <x v="4"/>
    <x v="1"/>
    <x v="2"/>
    <x v="2"/>
    <x v="0"/>
    <x v="0"/>
  </r>
  <r>
    <m/>
    <s v="September 2007"/>
    <n v="52"/>
    <x v="0"/>
    <x v="22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m/>
    <s v="September 2007"/>
    <n v="52"/>
    <x v="0"/>
    <x v="23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m/>
    <s v="September 2007"/>
    <n v="52"/>
    <x v="0"/>
    <x v="24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m/>
    <s v="September 2007"/>
    <n v="52"/>
    <x v="1"/>
    <x v="0"/>
    <x v="0"/>
    <x v="0"/>
    <x v="2"/>
    <x v="0"/>
    <x v="0"/>
    <x v="0"/>
    <x v="0"/>
    <x v="0"/>
    <x v="0"/>
    <x v="0"/>
    <x v="12"/>
    <x v="1"/>
    <x v="1"/>
    <x v="2"/>
    <x v="0"/>
    <x v="0"/>
    <x v="0"/>
    <x v="0"/>
    <x v="0"/>
  </r>
  <r>
    <m/>
    <s v="September 2007"/>
    <n v="52"/>
    <x v="1"/>
    <x v="1"/>
    <x v="0"/>
    <x v="0"/>
    <x v="1"/>
    <x v="0"/>
    <x v="0"/>
    <x v="0"/>
    <x v="0"/>
    <x v="0"/>
    <x v="0"/>
    <x v="0"/>
    <x v="12"/>
    <x v="0"/>
    <x v="1"/>
    <x v="1"/>
    <x v="0"/>
    <x v="0"/>
    <x v="0"/>
    <x v="0"/>
    <x v="0"/>
  </r>
  <r>
    <m/>
    <s v="September 2007"/>
    <n v="52"/>
    <x v="1"/>
    <x v="2"/>
    <x v="0"/>
    <x v="0"/>
    <x v="4"/>
    <x v="0"/>
    <x v="0"/>
    <x v="0"/>
    <x v="0"/>
    <x v="0"/>
    <x v="0"/>
    <x v="0"/>
    <x v="12"/>
    <x v="0"/>
    <x v="0"/>
    <x v="1"/>
    <x v="0"/>
    <x v="0"/>
    <x v="0"/>
    <x v="0"/>
    <x v="0"/>
  </r>
  <r>
    <m/>
    <s v="September 2007"/>
    <n v="52"/>
    <x v="1"/>
    <x v="3"/>
    <x v="0"/>
    <x v="0"/>
    <x v="4"/>
    <x v="0"/>
    <x v="0"/>
    <x v="0"/>
    <x v="0"/>
    <x v="0"/>
    <x v="0"/>
    <x v="0"/>
    <x v="12"/>
    <x v="0"/>
    <x v="0"/>
    <x v="1"/>
    <x v="0"/>
    <x v="0"/>
    <x v="0"/>
    <x v="0"/>
    <x v="0"/>
  </r>
  <r>
    <m/>
    <s v="September 2007"/>
    <n v="52"/>
    <x v="1"/>
    <x v="4"/>
    <x v="0"/>
    <x v="0"/>
    <x v="2"/>
    <x v="0"/>
    <x v="0"/>
    <x v="0"/>
    <x v="0"/>
    <x v="0"/>
    <x v="0"/>
    <x v="0"/>
    <x v="12"/>
    <x v="0"/>
    <x v="1"/>
    <x v="0"/>
    <x v="0"/>
    <x v="0"/>
    <x v="0"/>
    <x v="0"/>
    <x v="0"/>
  </r>
  <r>
    <m/>
    <s v="September 2007"/>
    <n v="52"/>
    <x v="1"/>
    <x v="5"/>
    <x v="0"/>
    <x v="0"/>
    <x v="4"/>
    <x v="0"/>
    <x v="0"/>
    <x v="0"/>
    <x v="0"/>
    <x v="0"/>
    <x v="0"/>
    <x v="0"/>
    <x v="12"/>
    <x v="0"/>
    <x v="0"/>
    <x v="2"/>
    <x v="0"/>
    <x v="0"/>
    <x v="0"/>
    <x v="0"/>
    <x v="0"/>
  </r>
  <r>
    <m/>
    <s v="September 2007"/>
    <n v="52"/>
    <x v="1"/>
    <x v="6"/>
    <x v="0"/>
    <x v="0"/>
    <x v="4"/>
    <x v="0"/>
    <x v="0"/>
    <x v="0"/>
    <x v="0"/>
    <x v="0"/>
    <x v="0"/>
    <x v="0"/>
    <x v="12"/>
    <x v="0"/>
    <x v="0"/>
    <x v="9"/>
    <x v="0"/>
    <x v="0"/>
    <x v="0"/>
    <x v="0"/>
    <x v="0"/>
  </r>
  <r>
    <m/>
    <s v="September 2007"/>
    <n v="52"/>
    <x v="1"/>
    <x v="7"/>
    <x v="0"/>
    <x v="0"/>
    <x v="4"/>
    <x v="0"/>
    <x v="0"/>
    <x v="0"/>
    <x v="0"/>
    <x v="0"/>
    <x v="1"/>
    <x v="2"/>
    <x v="8"/>
    <x v="1"/>
    <x v="1"/>
    <x v="2"/>
    <x v="0"/>
    <x v="0"/>
    <x v="0"/>
    <x v="0"/>
    <x v="0"/>
  </r>
  <r>
    <m/>
    <s v="September 2007"/>
    <n v="52"/>
    <x v="1"/>
    <x v="8"/>
    <x v="0"/>
    <x v="0"/>
    <x v="2"/>
    <x v="0"/>
    <x v="0"/>
    <x v="0"/>
    <x v="0"/>
    <x v="0"/>
    <x v="1"/>
    <x v="2"/>
    <x v="8"/>
    <x v="0"/>
    <x v="0"/>
    <x v="0"/>
    <x v="0"/>
    <x v="0"/>
    <x v="0"/>
    <x v="0"/>
    <x v="0"/>
  </r>
  <r>
    <m/>
    <s v="September 2007"/>
    <n v="52"/>
    <x v="1"/>
    <x v="9"/>
    <x v="0"/>
    <x v="0"/>
    <x v="0"/>
    <x v="0"/>
    <x v="0"/>
    <x v="0"/>
    <x v="0"/>
    <x v="0"/>
    <x v="1"/>
    <x v="2"/>
    <x v="8"/>
    <x v="0"/>
    <x v="0"/>
    <x v="2"/>
    <x v="0"/>
    <x v="0"/>
    <x v="0"/>
    <x v="0"/>
    <x v="0"/>
  </r>
  <r>
    <m/>
    <s v="September 2007"/>
    <n v="52"/>
    <x v="1"/>
    <x v="10"/>
    <x v="0"/>
    <x v="0"/>
    <x v="3"/>
    <x v="0"/>
    <x v="0"/>
    <x v="0"/>
    <x v="0"/>
    <x v="0"/>
    <x v="1"/>
    <x v="2"/>
    <x v="8"/>
    <x v="0"/>
    <x v="1"/>
    <x v="3"/>
    <x v="0"/>
    <x v="0"/>
    <x v="0"/>
    <x v="0"/>
    <x v="0"/>
  </r>
  <r>
    <m/>
    <s v="September 2007"/>
    <n v="52"/>
    <x v="1"/>
    <x v="11"/>
    <x v="0"/>
    <x v="0"/>
    <x v="1"/>
    <x v="0"/>
    <x v="0"/>
    <x v="0"/>
    <x v="0"/>
    <x v="0"/>
    <x v="1"/>
    <x v="2"/>
    <x v="8"/>
    <x v="0"/>
    <x v="1"/>
    <x v="3"/>
    <x v="0"/>
    <x v="0"/>
    <x v="0"/>
    <x v="0"/>
    <x v="0"/>
  </r>
  <r>
    <m/>
    <s v="September 2007"/>
    <n v="52"/>
    <x v="1"/>
    <x v="12"/>
    <x v="0"/>
    <x v="0"/>
    <x v="4"/>
    <x v="0"/>
    <x v="0"/>
    <x v="0"/>
    <x v="0"/>
    <x v="0"/>
    <x v="2"/>
    <x v="1"/>
    <x v="8"/>
    <x v="1"/>
    <x v="1"/>
    <x v="2"/>
    <x v="0"/>
    <x v="1"/>
    <x v="4"/>
    <x v="0"/>
    <x v="0"/>
  </r>
  <r>
    <m/>
    <s v="September 2007"/>
    <n v="52"/>
    <x v="1"/>
    <x v="13"/>
    <x v="0"/>
    <x v="0"/>
    <x v="2"/>
    <x v="0"/>
    <x v="0"/>
    <x v="0"/>
    <x v="0"/>
    <x v="0"/>
    <x v="2"/>
    <x v="1"/>
    <x v="8"/>
    <x v="0"/>
    <x v="0"/>
    <x v="2"/>
    <x v="0"/>
    <x v="1"/>
    <x v="4"/>
    <x v="0"/>
    <x v="0"/>
  </r>
  <r>
    <m/>
    <s v="September 2007"/>
    <n v="52"/>
    <x v="1"/>
    <x v="14"/>
    <x v="0"/>
    <x v="0"/>
    <x v="1"/>
    <x v="0"/>
    <x v="0"/>
    <x v="0"/>
    <x v="0"/>
    <x v="0"/>
    <x v="2"/>
    <x v="1"/>
    <x v="8"/>
    <x v="0"/>
    <x v="0"/>
    <x v="0"/>
    <x v="0"/>
    <x v="1"/>
    <x v="4"/>
    <x v="0"/>
    <x v="0"/>
  </r>
  <r>
    <m/>
    <s v="September 2007"/>
    <n v="52"/>
    <x v="1"/>
    <x v="15"/>
    <x v="0"/>
    <x v="0"/>
    <x v="4"/>
    <x v="0"/>
    <x v="0"/>
    <x v="0"/>
    <x v="0"/>
    <x v="0"/>
    <x v="2"/>
    <x v="1"/>
    <x v="8"/>
    <x v="0"/>
    <x v="1"/>
    <x v="3"/>
    <x v="0"/>
    <x v="1"/>
    <x v="4"/>
    <x v="0"/>
    <x v="0"/>
  </r>
  <r>
    <m/>
    <s v="September 2007"/>
    <n v="52"/>
    <x v="1"/>
    <x v="16"/>
    <x v="0"/>
    <x v="0"/>
    <x v="3"/>
    <x v="0"/>
    <x v="0"/>
    <x v="0"/>
    <x v="0"/>
    <x v="0"/>
    <x v="2"/>
    <x v="1"/>
    <x v="8"/>
    <x v="0"/>
    <x v="0"/>
    <x v="2"/>
    <x v="0"/>
    <x v="1"/>
    <x v="4"/>
    <x v="0"/>
    <x v="0"/>
  </r>
  <r>
    <m/>
    <s v="September 2007"/>
    <n v="52"/>
    <x v="1"/>
    <x v="17"/>
    <x v="0"/>
    <x v="0"/>
    <x v="1"/>
    <x v="0"/>
    <x v="0"/>
    <x v="0"/>
    <x v="0"/>
    <x v="0"/>
    <x v="3"/>
    <x v="0"/>
    <x v="12"/>
    <x v="1"/>
    <x v="1"/>
    <x v="2"/>
    <x v="0"/>
    <x v="0"/>
    <x v="5"/>
    <x v="0"/>
    <x v="0"/>
  </r>
  <r>
    <m/>
    <s v="September 2007"/>
    <n v="52"/>
    <x v="1"/>
    <x v="18"/>
    <x v="0"/>
    <x v="0"/>
    <x v="0"/>
    <x v="0"/>
    <x v="0"/>
    <x v="0"/>
    <x v="0"/>
    <x v="0"/>
    <x v="3"/>
    <x v="0"/>
    <x v="12"/>
    <x v="0"/>
    <x v="0"/>
    <x v="0"/>
    <x v="0"/>
    <x v="0"/>
    <x v="5"/>
    <x v="0"/>
    <x v="0"/>
  </r>
  <r>
    <m/>
    <s v="September 2007"/>
    <n v="52"/>
    <x v="1"/>
    <x v="19"/>
    <x v="0"/>
    <x v="0"/>
    <x v="2"/>
    <x v="0"/>
    <x v="0"/>
    <x v="0"/>
    <x v="0"/>
    <x v="0"/>
    <x v="3"/>
    <x v="0"/>
    <x v="12"/>
    <x v="0"/>
    <x v="0"/>
    <x v="0"/>
    <x v="0"/>
    <x v="0"/>
    <x v="5"/>
    <x v="0"/>
    <x v="0"/>
  </r>
  <r>
    <m/>
    <s v="September 2007"/>
    <n v="52"/>
    <x v="1"/>
    <x v="20"/>
    <x v="0"/>
    <x v="0"/>
    <x v="1"/>
    <x v="0"/>
    <x v="0"/>
    <x v="0"/>
    <x v="0"/>
    <x v="0"/>
    <x v="3"/>
    <x v="0"/>
    <x v="12"/>
    <x v="0"/>
    <x v="1"/>
    <x v="0"/>
    <x v="0"/>
    <x v="0"/>
    <x v="5"/>
    <x v="0"/>
    <x v="0"/>
  </r>
  <r>
    <m/>
    <s v="September 2007"/>
    <n v="52"/>
    <x v="1"/>
    <x v="21"/>
    <x v="0"/>
    <x v="0"/>
    <x v="1"/>
    <x v="0"/>
    <x v="0"/>
    <x v="0"/>
    <x v="0"/>
    <x v="0"/>
    <x v="3"/>
    <x v="0"/>
    <x v="12"/>
    <x v="0"/>
    <x v="0"/>
    <x v="2"/>
    <x v="0"/>
    <x v="0"/>
    <x v="5"/>
    <x v="0"/>
    <x v="0"/>
  </r>
  <r>
    <m/>
    <s v="September 2007"/>
    <n v="52"/>
    <x v="1"/>
    <x v="22"/>
    <x v="0"/>
    <x v="0"/>
    <x v="2"/>
    <x v="0"/>
    <x v="0"/>
    <x v="0"/>
    <x v="0"/>
    <x v="0"/>
    <x v="3"/>
    <x v="0"/>
    <x v="12"/>
    <x v="0"/>
    <x v="1"/>
    <x v="3"/>
    <x v="0"/>
    <x v="0"/>
    <x v="5"/>
    <x v="0"/>
    <x v="0"/>
  </r>
  <r>
    <m/>
    <s v="September 2007"/>
    <n v="52"/>
    <x v="2"/>
    <x v="0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m/>
    <s v="September 2007"/>
    <n v="52"/>
    <x v="2"/>
    <x v="1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m/>
    <s v="September 2007"/>
    <n v="52"/>
    <x v="2"/>
    <x v="2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m/>
    <s v="September 2007"/>
    <n v="52"/>
    <x v="2"/>
    <x v="3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m/>
    <s v="September 2007"/>
    <n v="52"/>
    <x v="2"/>
    <x v="4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m/>
    <s v="September 2007"/>
    <n v="52"/>
    <x v="2"/>
    <x v="5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m/>
    <s v="September 2007"/>
    <n v="52"/>
    <x v="2"/>
    <x v="6"/>
    <x v="0"/>
    <x v="0"/>
    <x v="0"/>
    <x v="0"/>
    <x v="0"/>
    <x v="0"/>
    <x v="0"/>
    <x v="1"/>
    <x v="4"/>
    <x v="3"/>
    <x v="2"/>
    <x v="9"/>
    <x v="14"/>
    <x v="4"/>
    <x v="3"/>
    <x v="2"/>
    <x v="2"/>
    <x v="0"/>
    <x v="0"/>
  </r>
  <r>
    <m/>
    <s v="September 2007"/>
    <n v="52"/>
    <x v="2"/>
    <x v="7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m/>
    <s v="September 2007"/>
    <n v="52"/>
    <x v="2"/>
    <x v="8"/>
    <x v="0"/>
    <x v="0"/>
    <x v="1"/>
    <x v="0"/>
    <x v="0"/>
    <x v="0"/>
    <x v="0"/>
    <x v="1"/>
    <x v="4"/>
    <x v="3"/>
    <x v="2"/>
    <x v="9"/>
    <x v="14"/>
    <x v="4"/>
    <x v="3"/>
    <x v="2"/>
    <x v="2"/>
    <x v="0"/>
    <x v="0"/>
  </r>
  <r>
    <n v="502"/>
    <s v="September 2007"/>
    <n v="52"/>
    <x v="2"/>
    <x v="9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m/>
    <s v="September 2007"/>
    <n v="52"/>
    <x v="2"/>
    <x v="10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503"/>
    <s v="September 2007"/>
    <n v="52"/>
    <x v="2"/>
    <x v="11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504"/>
    <s v="September 2007"/>
    <n v="52"/>
    <x v="2"/>
    <x v="12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505"/>
    <s v="September 2007"/>
    <n v="52"/>
    <x v="2"/>
    <x v="13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506"/>
    <s v="September 2007"/>
    <n v="52"/>
    <x v="2"/>
    <x v="14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507"/>
    <s v="September 2007"/>
    <n v="52"/>
    <x v="2"/>
    <x v="1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508"/>
    <s v="September 2007"/>
    <n v="52"/>
    <x v="2"/>
    <x v="16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509"/>
    <s v="September 2007"/>
    <n v="52"/>
    <x v="2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510"/>
    <s v="September 2007"/>
    <n v="52"/>
    <x v="2"/>
    <x v="18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511"/>
    <s v="September 2007"/>
    <n v="52"/>
    <x v="2"/>
    <x v="19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512"/>
    <s v="September 2007"/>
    <n v="52"/>
    <x v="2"/>
    <x v="20"/>
    <x v="0"/>
    <x v="0"/>
    <x v="2"/>
    <x v="0"/>
    <x v="0"/>
    <x v="0"/>
    <x v="0"/>
    <x v="1"/>
    <x v="4"/>
    <x v="3"/>
    <x v="2"/>
    <x v="7"/>
    <x v="4"/>
    <x v="4"/>
    <x v="3"/>
    <x v="2"/>
    <x v="2"/>
    <x v="0"/>
    <x v="0"/>
  </r>
  <r>
    <n v="513"/>
    <s v="September 2007"/>
    <n v="52"/>
    <x v="2"/>
    <x v="21"/>
    <x v="0"/>
    <x v="0"/>
    <x v="2"/>
    <x v="0"/>
    <x v="0"/>
    <x v="0"/>
    <x v="0"/>
    <x v="1"/>
    <x v="4"/>
    <x v="3"/>
    <x v="2"/>
    <x v="11"/>
    <x v="4"/>
    <x v="4"/>
    <x v="0"/>
    <x v="2"/>
    <x v="2"/>
    <x v="0"/>
    <x v="0"/>
  </r>
  <r>
    <n v="514"/>
    <s v="September 2007"/>
    <n v="52"/>
    <x v="2"/>
    <x v="22"/>
    <x v="0"/>
    <x v="0"/>
    <x v="0"/>
    <x v="0"/>
    <x v="0"/>
    <x v="0"/>
    <x v="0"/>
    <x v="1"/>
    <x v="4"/>
    <x v="3"/>
    <x v="2"/>
    <x v="6"/>
    <x v="4"/>
    <x v="4"/>
    <x v="3"/>
    <x v="2"/>
    <x v="2"/>
    <x v="0"/>
    <x v="0"/>
  </r>
  <r>
    <n v="515"/>
    <s v="September 2007"/>
    <n v="52"/>
    <x v="2"/>
    <x v="23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516"/>
    <s v="September 2007"/>
    <n v="52"/>
    <x v="2"/>
    <x v="24"/>
    <x v="0"/>
    <x v="0"/>
    <x v="0"/>
    <x v="0"/>
    <x v="0"/>
    <x v="0"/>
    <x v="0"/>
    <x v="1"/>
    <x v="4"/>
    <x v="3"/>
    <x v="2"/>
    <x v="10"/>
    <x v="7"/>
    <x v="4"/>
    <x v="0"/>
    <x v="2"/>
    <x v="2"/>
    <x v="0"/>
    <x v="0"/>
  </r>
  <r>
    <n v="517"/>
    <s v="September 2007"/>
    <n v="52"/>
    <x v="3"/>
    <x v="0"/>
    <x v="0"/>
    <x v="0"/>
    <x v="2"/>
    <x v="0"/>
    <x v="0"/>
    <x v="0"/>
    <x v="0"/>
    <x v="2"/>
    <x v="0"/>
    <x v="3"/>
    <x v="3"/>
    <x v="12"/>
    <x v="15"/>
    <x v="6"/>
    <x v="0"/>
    <x v="2"/>
    <x v="2"/>
    <x v="0"/>
    <x v="0"/>
  </r>
  <r>
    <n v="518"/>
    <s v="September 2007"/>
    <n v="52"/>
    <x v="3"/>
    <x v="1"/>
    <x v="0"/>
    <x v="0"/>
    <x v="2"/>
    <x v="0"/>
    <x v="0"/>
    <x v="0"/>
    <x v="0"/>
    <x v="2"/>
    <x v="0"/>
    <x v="3"/>
    <x v="3"/>
    <x v="14"/>
    <x v="17"/>
    <x v="6"/>
    <x v="0"/>
    <x v="2"/>
    <x v="2"/>
    <x v="0"/>
    <x v="0"/>
  </r>
  <r>
    <n v="519"/>
    <s v="September 2007"/>
    <n v="52"/>
    <x v="3"/>
    <x v="2"/>
    <x v="0"/>
    <x v="0"/>
    <x v="0"/>
    <x v="0"/>
    <x v="0"/>
    <x v="0"/>
    <x v="0"/>
    <x v="2"/>
    <x v="0"/>
    <x v="3"/>
    <x v="3"/>
    <x v="12"/>
    <x v="16"/>
    <x v="6"/>
    <x v="0"/>
    <x v="2"/>
    <x v="2"/>
    <x v="0"/>
    <x v="0"/>
  </r>
  <r>
    <n v="520"/>
    <s v="September 2007"/>
    <n v="52"/>
    <x v="3"/>
    <x v="3"/>
    <x v="0"/>
    <x v="0"/>
    <x v="3"/>
    <x v="0"/>
    <x v="0"/>
    <x v="0"/>
    <x v="0"/>
    <x v="2"/>
    <x v="0"/>
    <x v="3"/>
    <x v="3"/>
    <x v="13"/>
    <x v="21"/>
    <x v="6"/>
    <x v="0"/>
    <x v="2"/>
    <x v="2"/>
    <x v="0"/>
    <x v="0"/>
  </r>
  <r>
    <n v="521"/>
    <s v="September 2007"/>
    <n v="52"/>
    <x v="3"/>
    <x v="4"/>
    <x v="0"/>
    <x v="0"/>
    <x v="1"/>
    <x v="0"/>
    <x v="0"/>
    <x v="0"/>
    <x v="0"/>
    <x v="2"/>
    <x v="0"/>
    <x v="3"/>
    <x v="3"/>
    <x v="13"/>
    <x v="21"/>
    <x v="6"/>
    <x v="0"/>
    <x v="2"/>
    <x v="2"/>
    <x v="0"/>
    <x v="0"/>
  </r>
  <r>
    <n v="522"/>
    <s v="September 2007"/>
    <n v="52"/>
    <x v="3"/>
    <x v="5"/>
    <x v="0"/>
    <x v="0"/>
    <x v="0"/>
    <x v="0"/>
    <x v="0"/>
    <x v="0"/>
    <x v="0"/>
    <x v="2"/>
    <x v="0"/>
    <x v="3"/>
    <x v="3"/>
    <x v="14"/>
    <x v="17"/>
    <x v="6"/>
    <x v="0"/>
    <x v="2"/>
    <x v="2"/>
    <x v="0"/>
    <x v="0"/>
  </r>
  <r>
    <n v="523"/>
    <s v="September 2007"/>
    <n v="52"/>
    <x v="3"/>
    <x v="6"/>
    <x v="0"/>
    <x v="0"/>
    <x v="3"/>
    <x v="0"/>
    <x v="0"/>
    <x v="0"/>
    <x v="0"/>
    <x v="2"/>
    <x v="1"/>
    <x v="3"/>
    <x v="6"/>
    <x v="12"/>
    <x v="19"/>
    <x v="7"/>
    <x v="0"/>
    <x v="2"/>
    <x v="2"/>
    <x v="0"/>
    <x v="0"/>
  </r>
  <r>
    <n v="524"/>
    <s v="September 2007"/>
    <n v="52"/>
    <x v="3"/>
    <x v="7"/>
    <x v="0"/>
    <x v="0"/>
    <x v="4"/>
    <x v="0"/>
    <x v="0"/>
    <x v="0"/>
    <x v="0"/>
    <x v="2"/>
    <x v="1"/>
    <x v="3"/>
    <x v="6"/>
    <x v="12"/>
    <x v="21"/>
    <x v="7"/>
    <x v="0"/>
    <x v="2"/>
    <x v="2"/>
    <x v="0"/>
    <x v="0"/>
  </r>
  <r>
    <n v="525"/>
    <s v="September 2007"/>
    <n v="52"/>
    <x v="3"/>
    <x v="8"/>
    <x v="0"/>
    <x v="0"/>
    <x v="0"/>
    <x v="0"/>
    <x v="0"/>
    <x v="0"/>
    <x v="0"/>
    <x v="2"/>
    <x v="1"/>
    <x v="3"/>
    <x v="6"/>
    <x v="12"/>
    <x v="17"/>
    <x v="7"/>
    <x v="0"/>
    <x v="2"/>
    <x v="2"/>
    <x v="0"/>
    <x v="0"/>
  </r>
  <r>
    <n v="526"/>
    <s v="September 2007"/>
    <n v="52"/>
    <x v="3"/>
    <x v="9"/>
    <x v="0"/>
    <x v="0"/>
    <x v="1"/>
    <x v="0"/>
    <x v="0"/>
    <x v="0"/>
    <x v="0"/>
    <x v="2"/>
    <x v="1"/>
    <x v="3"/>
    <x v="6"/>
    <x v="12"/>
    <x v="20"/>
    <x v="7"/>
    <x v="0"/>
    <x v="2"/>
    <x v="2"/>
    <x v="0"/>
    <x v="0"/>
  </r>
  <r>
    <n v="527"/>
    <s v="September 2007"/>
    <n v="52"/>
    <x v="3"/>
    <x v="10"/>
    <x v="0"/>
    <x v="0"/>
    <x v="4"/>
    <x v="0"/>
    <x v="0"/>
    <x v="0"/>
    <x v="0"/>
    <x v="2"/>
    <x v="1"/>
    <x v="3"/>
    <x v="6"/>
    <x v="12"/>
    <x v="16"/>
    <x v="7"/>
    <x v="0"/>
    <x v="2"/>
    <x v="2"/>
    <x v="0"/>
    <x v="0"/>
  </r>
  <r>
    <n v="528"/>
    <s v="September 2007"/>
    <n v="52"/>
    <x v="3"/>
    <x v="11"/>
    <x v="0"/>
    <x v="0"/>
    <x v="3"/>
    <x v="0"/>
    <x v="0"/>
    <x v="0"/>
    <x v="0"/>
    <x v="2"/>
    <x v="1"/>
    <x v="3"/>
    <x v="6"/>
    <x v="12"/>
    <x v="16"/>
    <x v="7"/>
    <x v="0"/>
    <x v="2"/>
    <x v="2"/>
    <x v="0"/>
    <x v="0"/>
  </r>
  <r>
    <n v="529"/>
    <s v="September 2007"/>
    <n v="52"/>
    <x v="3"/>
    <x v="12"/>
    <x v="0"/>
    <x v="0"/>
    <x v="1"/>
    <x v="0"/>
    <x v="0"/>
    <x v="0"/>
    <x v="0"/>
    <x v="2"/>
    <x v="2"/>
    <x v="3"/>
    <x v="4"/>
    <x v="12"/>
    <x v="15"/>
    <x v="6"/>
    <x v="0"/>
    <x v="2"/>
    <x v="2"/>
    <x v="0"/>
    <x v="0"/>
  </r>
  <r>
    <n v="530"/>
    <s v="September 2007"/>
    <n v="52"/>
    <x v="3"/>
    <x v="13"/>
    <x v="0"/>
    <x v="0"/>
    <x v="2"/>
    <x v="0"/>
    <x v="0"/>
    <x v="0"/>
    <x v="0"/>
    <x v="2"/>
    <x v="2"/>
    <x v="3"/>
    <x v="4"/>
    <x v="13"/>
    <x v="21"/>
    <x v="6"/>
    <x v="0"/>
    <x v="2"/>
    <x v="2"/>
    <x v="0"/>
    <x v="0"/>
  </r>
  <r>
    <n v="531"/>
    <s v="September 2007"/>
    <n v="52"/>
    <x v="3"/>
    <x v="14"/>
    <x v="0"/>
    <x v="0"/>
    <x v="5"/>
    <x v="0"/>
    <x v="0"/>
    <x v="0"/>
    <x v="0"/>
    <x v="2"/>
    <x v="2"/>
    <x v="3"/>
    <x v="4"/>
    <x v="15"/>
    <x v="22"/>
    <x v="6"/>
    <x v="0"/>
    <x v="2"/>
    <x v="2"/>
    <x v="0"/>
    <x v="0"/>
  </r>
  <r>
    <n v="532"/>
    <s v="September 2007"/>
    <n v="52"/>
    <x v="3"/>
    <x v="15"/>
    <x v="0"/>
    <x v="0"/>
    <x v="3"/>
    <x v="0"/>
    <x v="0"/>
    <x v="0"/>
    <x v="0"/>
    <x v="2"/>
    <x v="2"/>
    <x v="3"/>
    <x v="4"/>
    <x v="12"/>
    <x v="21"/>
    <x v="6"/>
    <x v="0"/>
    <x v="2"/>
    <x v="2"/>
    <x v="0"/>
    <x v="0"/>
  </r>
  <r>
    <n v="533"/>
    <s v="September 2007"/>
    <n v="52"/>
    <x v="3"/>
    <x v="16"/>
    <x v="0"/>
    <x v="0"/>
    <x v="2"/>
    <x v="0"/>
    <x v="0"/>
    <x v="0"/>
    <x v="0"/>
    <x v="2"/>
    <x v="2"/>
    <x v="3"/>
    <x v="4"/>
    <x v="12"/>
    <x v="20"/>
    <x v="6"/>
    <x v="0"/>
    <x v="2"/>
    <x v="2"/>
    <x v="0"/>
    <x v="0"/>
  </r>
  <r>
    <n v="534"/>
    <s v="September 2007"/>
    <n v="52"/>
    <x v="3"/>
    <x v="17"/>
    <x v="0"/>
    <x v="0"/>
    <x v="4"/>
    <x v="0"/>
    <x v="0"/>
    <x v="0"/>
    <x v="0"/>
    <x v="2"/>
    <x v="2"/>
    <x v="3"/>
    <x v="4"/>
    <x v="13"/>
    <x v="21"/>
    <x v="6"/>
    <x v="0"/>
    <x v="2"/>
    <x v="2"/>
    <x v="0"/>
    <x v="0"/>
  </r>
  <r>
    <n v="535"/>
    <s v="September 2007"/>
    <n v="52"/>
    <x v="3"/>
    <x v="18"/>
    <x v="0"/>
    <x v="0"/>
    <x v="0"/>
    <x v="0"/>
    <x v="0"/>
    <x v="0"/>
    <x v="0"/>
    <x v="2"/>
    <x v="2"/>
    <x v="3"/>
    <x v="4"/>
    <x v="12"/>
    <x v="15"/>
    <x v="6"/>
    <x v="0"/>
    <x v="2"/>
    <x v="2"/>
    <x v="0"/>
    <x v="0"/>
  </r>
  <r>
    <n v="536"/>
    <s v="September 2007"/>
    <n v="52"/>
    <x v="3"/>
    <x v="19"/>
    <x v="0"/>
    <x v="0"/>
    <x v="1"/>
    <x v="0"/>
    <x v="0"/>
    <x v="0"/>
    <x v="0"/>
    <x v="2"/>
    <x v="3"/>
    <x v="3"/>
    <x v="5"/>
    <x v="12"/>
    <x v="15"/>
    <x v="6"/>
    <x v="0"/>
    <x v="2"/>
    <x v="2"/>
    <x v="0"/>
    <x v="0"/>
  </r>
  <r>
    <n v="537"/>
    <s v="September 2007"/>
    <n v="52"/>
    <x v="3"/>
    <x v="20"/>
    <x v="0"/>
    <x v="0"/>
    <x v="0"/>
    <x v="0"/>
    <x v="0"/>
    <x v="0"/>
    <x v="0"/>
    <x v="2"/>
    <x v="3"/>
    <x v="3"/>
    <x v="5"/>
    <x v="14"/>
    <x v="17"/>
    <x v="6"/>
    <x v="0"/>
    <x v="2"/>
    <x v="2"/>
    <x v="0"/>
    <x v="0"/>
  </r>
  <r>
    <n v="538"/>
    <s v="September 2007"/>
    <n v="52"/>
    <x v="3"/>
    <x v="21"/>
    <x v="0"/>
    <x v="0"/>
    <x v="4"/>
    <x v="0"/>
    <x v="0"/>
    <x v="0"/>
    <x v="0"/>
    <x v="2"/>
    <x v="3"/>
    <x v="3"/>
    <x v="5"/>
    <x v="12"/>
    <x v="18"/>
    <x v="6"/>
    <x v="0"/>
    <x v="2"/>
    <x v="2"/>
    <x v="0"/>
    <x v="0"/>
  </r>
  <r>
    <n v="539"/>
    <s v="September 2007"/>
    <n v="52"/>
    <x v="3"/>
    <x v="22"/>
    <x v="0"/>
    <x v="0"/>
    <x v="0"/>
    <x v="0"/>
    <x v="0"/>
    <x v="0"/>
    <x v="0"/>
    <x v="2"/>
    <x v="3"/>
    <x v="3"/>
    <x v="5"/>
    <x v="13"/>
    <x v="24"/>
    <x v="6"/>
    <x v="0"/>
    <x v="2"/>
    <x v="2"/>
    <x v="0"/>
    <x v="0"/>
  </r>
  <r>
    <n v="540"/>
    <s v="September 2007"/>
    <n v="52"/>
    <x v="3"/>
    <x v="23"/>
    <x v="0"/>
    <x v="0"/>
    <x v="4"/>
    <x v="0"/>
    <x v="0"/>
    <x v="0"/>
    <x v="0"/>
    <x v="2"/>
    <x v="3"/>
    <x v="3"/>
    <x v="5"/>
    <x v="12"/>
    <x v="16"/>
    <x v="6"/>
    <x v="0"/>
    <x v="2"/>
    <x v="2"/>
    <x v="0"/>
    <x v="0"/>
  </r>
  <r>
    <n v="541"/>
    <s v="September 2007"/>
    <n v="52"/>
    <x v="3"/>
    <x v="24"/>
    <x v="0"/>
    <x v="0"/>
    <x v="1"/>
    <x v="0"/>
    <x v="0"/>
    <x v="0"/>
    <x v="0"/>
    <x v="2"/>
    <x v="3"/>
    <x v="3"/>
    <x v="5"/>
    <x v="12"/>
    <x v="18"/>
    <x v="6"/>
    <x v="0"/>
    <x v="2"/>
    <x v="2"/>
    <x v="0"/>
    <x v="0"/>
  </r>
  <r>
    <n v="542"/>
    <s v="September 2007"/>
    <n v="52"/>
    <x v="3"/>
    <x v="25"/>
    <x v="0"/>
    <x v="0"/>
    <x v="3"/>
    <x v="0"/>
    <x v="0"/>
    <x v="0"/>
    <x v="0"/>
    <x v="2"/>
    <x v="3"/>
    <x v="3"/>
    <x v="5"/>
    <x v="13"/>
    <x v="20"/>
    <x v="6"/>
    <x v="0"/>
    <x v="2"/>
    <x v="2"/>
    <x v="0"/>
    <x v="0"/>
  </r>
  <r>
    <n v="543"/>
    <s v="September 2007"/>
    <n v="52"/>
    <x v="3"/>
    <x v="26"/>
    <x v="0"/>
    <x v="0"/>
    <x v="3"/>
    <x v="0"/>
    <x v="0"/>
    <x v="0"/>
    <x v="0"/>
    <x v="2"/>
    <x v="3"/>
    <x v="3"/>
    <x v="5"/>
    <x v="12"/>
    <x v="15"/>
    <x v="6"/>
    <x v="0"/>
    <x v="2"/>
    <x v="2"/>
    <x v="0"/>
    <x v="0"/>
  </r>
  <r>
    <n v="544"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602"/>
    <s v="December 2007"/>
    <n v="53"/>
    <x v="0"/>
    <x v="0"/>
    <x v="0"/>
    <x v="0"/>
    <x v="1"/>
    <x v="0"/>
    <x v="0"/>
    <x v="0"/>
    <x v="0"/>
    <x v="1"/>
    <x v="4"/>
    <x v="3"/>
    <x v="2"/>
    <x v="8"/>
    <x v="11"/>
    <x v="5"/>
    <x v="0"/>
    <x v="2"/>
    <x v="2"/>
    <x v="0"/>
    <x v="0"/>
  </r>
  <r>
    <n v="603"/>
    <s v="December 2007"/>
    <n v="53"/>
    <x v="0"/>
    <x v="1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n v="604"/>
    <s v="December 2007"/>
    <n v="53"/>
    <x v="0"/>
    <x v="2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605"/>
    <s v="December 2007"/>
    <n v="53"/>
    <x v="0"/>
    <x v="3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606"/>
    <s v="December 2007"/>
    <n v="53"/>
    <x v="0"/>
    <x v="4"/>
    <x v="0"/>
    <x v="0"/>
    <x v="2"/>
    <x v="0"/>
    <x v="0"/>
    <x v="0"/>
    <x v="0"/>
    <x v="1"/>
    <x v="4"/>
    <x v="3"/>
    <x v="2"/>
    <x v="10"/>
    <x v="13"/>
    <x v="4"/>
    <x v="3"/>
    <x v="2"/>
    <x v="2"/>
    <x v="0"/>
    <x v="0"/>
  </r>
  <r>
    <n v="607"/>
    <s v="December 2007"/>
    <n v="53"/>
    <x v="0"/>
    <x v="5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608"/>
    <s v="December 2007"/>
    <n v="53"/>
    <x v="0"/>
    <x v="6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609"/>
    <s v="December 2007"/>
    <n v="53"/>
    <x v="0"/>
    <x v="7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610"/>
    <s v="December 2007"/>
    <n v="53"/>
    <x v="0"/>
    <x v="8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611"/>
    <s v="December 2007"/>
    <n v="53"/>
    <x v="0"/>
    <x v="9"/>
    <x v="0"/>
    <x v="0"/>
    <x v="3"/>
    <x v="0"/>
    <x v="0"/>
    <x v="0"/>
    <x v="0"/>
    <x v="1"/>
    <x v="4"/>
    <x v="3"/>
    <x v="2"/>
    <x v="8"/>
    <x v="11"/>
    <x v="4"/>
    <x v="1"/>
    <x v="2"/>
    <x v="2"/>
    <x v="0"/>
    <x v="0"/>
  </r>
  <r>
    <n v="612"/>
    <s v="December 2007"/>
    <n v="53"/>
    <x v="0"/>
    <x v="10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613"/>
    <s v="December 2007"/>
    <n v="53"/>
    <x v="0"/>
    <x v="11"/>
    <x v="0"/>
    <x v="0"/>
    <x v="1"/>
    <x v="0"/>
    <x v="0"/>
    <x v="0"/>
    <x v="0"/>
    <x v="1"/>
    <x v="4"/>
    <x v="3"/>
    <x v="2"/>
    <x v="7"/>
    <x v="4"/>
    <x v="4"/>
    <x v="2"/>
    <x v="2"/>
    <x v="2"/>
    <x v="0"/>
    <x v="0"/>
  </r>
  <r>
    <n v="614"/>
    <s v="December 2007"/>
    <n v="53"/>
    <x v="0"/>
    <x v="12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615"/>
    <s v="December 2007"/>
    <n v="53"/>
    <x v="0"/>
    <x v="13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616"/>
    <s v="December 2007"/>
    <n v="53"/>
    <x v="0"/>
    <x v="14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n v="617"/>
    <s v="December 2007"/>
    <n v="53"/>
    <x v="0"/>
    <x v="15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618"/>
    <s v="December 2007"/>
    <n v="53"/>
    <x v="0"/>
    <x v="16"/>
    <x v="0"/>
    <x v="0"/>
    <x v="4"/>
    <x v="0"/>
    <x v="0"/>
    <x v="0"/>
    <x v="0"/>
    <x v="1"/>
    <x v="4"/>
    <x v="3"/>
    <x v="2"/>
    <x v="10"/>
    <x v="7"/>
    <x v="4"/>
    <x v="3"/>
    <x v="2"/>
    <x v="2"/>
    <x v="0"/>
    <x v="0"/>
  </r>
  <r>
    <n v="619"/>
    <s v="December 2007"/>
    <n v="53"/>
    <x v="0"/>
    <x v="17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620"/>
    <s v="December 2007"/>
    <n v="53"/>
    <x v="0"/>
    <x v="18"/>
    <x v="0"/>
    <x v="0"/>
    <x v="0"/>
    <x v="0"/>
    <x v="0"/>
    <x v="0"/>
    <x v="0"/>
    <x v="1"/>
    <x v="4"/>
    <x v="3"/>
    <x v="2"/>
    <x v="5"/>
    <x v="9"/>
    <x v="4"/>
    <x v="3"/>
    <x v="2"/>
    <x v="2"/>
    <x v="0"/>
    <x v="0"/>
  </r>
  <r>
    <n v="621"/>
    <s v="December 2007"/>
    <n v="53"/>
    <x v="0"/>
    <x v="19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n v="622"/>
    <s v="December 2007"/>
    <n v="53"/>
    <x v="0"/>
    <x v="20"/>
    <x v="0"/>
    <x v="0"/>
    <x v="0"/>
    <x v="0"/>
    <x v="0"/>
    <x v="0"/>
    <x v="0"/>
    <x v="1"/>
    <x v="4"/>
    <x v="3"/>
    <x v="2"/>
    <x v="5"/>
    <x v="3"/>
    <x v="4"/>
    <x v="1"/>
    <x v="2"/>
    <x v="2"/>
    <x v="0"/>
    <x v="0"/>
  </r>
  <r>
    <n v="623"/>
    <s v="December 2007"/>
    <n v="53"/>
    <x v="0"/>
    <x v="21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624"/>
    <s v="December 2007"/>
    <n v="53"/>
    <x v="0"/>
    <x v="22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625"/>
    <s v="December 2007"/>
    <n v="53"/>
    <x v="0"/>
    <x v="23"/>
    <x v="0"/>
    <x v="0"/>
    <x v="3"/>
    <x v="0"/>
    <x v="0"/>
    <x v="0"/>
    <x v="0"/>
    <x v="1"/>
    <x v="4"/>
    <x v="3"/>
    <x v="2"/>
    <x v="11"/>
    <x v="4"/>
    <x v="5"/>
    <x v="3"/>
    <x v="2"/>
    <x v="2"/>
    <x v="0"/>
    <x v="0"/>
  </r>
  <r>
    <n v="626"/>
    <s v="December 2007"/>
    <n v="53"/>
    <x v="0"/>
    <x v="24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627"/>
    <s v="December 2007"/>
    <n v="53"/>
    <x v="1"/>
    <x v="0"/>
    <x v="0"/>
    <x v="0"/>
    <x v="4"/>
    <x v="0"/>
    <x v="0"/>
    <x v="0"/>
    <x v="0"/>
    <x v="0"/>
    <x v="0"/>
    <x v="2"/>
    <x v="1"/>
    <x v="1"/>
    <x v="1"/>
    <x v="2"/>
    <x v="0"/>
    <x v="0"/>
    <x v="0"/>
    <x v="0"/>
    <x v="0"/>
  </r>
  <r>
    <n v="628"/>
    <s v="December 2007"/>
    <n v="53"/>
    <x v="1"/>
    <x v="1"/>
    <x v="0"/>
    <x v="0"/>
    <x v="0"/>
    <x v="0"/>
    <x v="0"/>
    <x v="0"/>
    <x v="0"/>
    <x v="0"/>
    <x v="0"/>
    <x v="2"/>
    <x v="1"/>
    <x v="0"/>
    <x v="1"/>
    <x v="2"/>
    <x v="0"/>
    <x v="0"/>
    <x v="0"/>
    <x v="0"/>
    <x v="0"/>
  </r>
  <r>
    <n v="629"/>
    <s v="December 2007"/>
    <n v="53"/>
    <x v="1"/>
    <x v="2"/>
    <x v="0"/>
    <x v="0"/>
    <x v="4"/>
    <x v="0"/>
    <x v="0"/>
    <x v="0"/>
    <x v="0"/>
    <x v="0"/>
    <x v="0"/>
    <x v="2"/>
    <x v="1"/>
    <x v="0"/>
    <x v="1"/>
    <x v="0"/>
    <x v="0"/>
    <x v="0"/>
    <x v="0"/>
    <x v="0"/>
    <x v="0"/>
  </r>
  <r>
    <n v="630"/>
    <s v="December 2007"/>
    <n v="53"/>
    <x v="1"/>
    <x v="3"/>
    <x v="0"/>
    <x v="0"/>
    <x v="4"/>
    <x v="0"/>
    <x v="0"/>
    <x v="0"/>
    <x v="0"/>
    <x v="0"/>
    <x v="0"/>
    <x v="2"/>
    <x v="1"/>
    <x v="16"/>
    <x v="1"/>
    <x v="10"/>
    <x v="0"/>
    <x v="0"/>
    <x v="0"/>
    <x v="0"/>
    <x v="0"/>
  </r>
  <r>
    <n v="631"/>
    <s v="December 2007"/>
    <n v="53"/>
    <x v="1"/>
    <x v="4"/>
    <x v="0"/>
    <x v="0"/>
    <x v="1"/>
    <x v="0"/>
    <x v="0"/>
    <x v="0"/>
    <x v="0"/>
    <x v="0"/>
    <x v="0"/>
    <x v="2"/>
    <x v="1"/>
    <x v="0"/>
    <x v="0"/>
    <x v="3"/>
    <x v="0"/>
    <x v="0"/>
    <x v="0"/>
    <x v="0"/>
    <x v="0"/>
  </r>
  <r>
    <n v="632"/>
    <s v="December 2007"/>
    <n v="53"/>
    <x v="1"/>
    <x v="5"/>
    <x v="0"/>
    <x v="0"/>
    <x v="1"/>
    <x v="0"/>
    <x v="0"/>
    <x v="0"/>
    <x v="0"/>
    <x v="0"/>
    <x v="1"/>
    <x v="0"/>
    <x v="12"/>
    <x v="1"/>
    <x v="1"/>
    <x v="2"/>
    <x v="0"/>
    <x v="0"/>
    <x v="5"/>
    <x v="0"/>
    <x v="0"/>
  </r>
  <r>
    <n v="633"/>
    <s v="December 2007"/>
    <n v="53"/>
    <x v="1"/>
    <x v="6"/>
    <x v="0"/>
    <x v="0"/>
    <x v="0"/>
    <x v="0"/>
    <x v="0"/>
    <x v="0"/>
    <x v="0"/>
    <x v="0"/>
    <x v="1"/>
    <x v="0"/>
    <x v="12"/>
    <x v="0"/>
    <x v="1"/>
    <x v="3"/>
    <x v="0"/>
    <x v="0"/>
    <x v="5"/>
    <x v="0"/>
    <x v="0"/>
  </r>
  <r>
    <n v="634"/>
    <s v="December 2007"/>
    <n v="53"/>
    <x v="1"/>
    <x v="7"/>
    <x v="0"/>
    <x v="0"/>
    <x v="0"/>
    <x v="0"/>
    <x v="0"/>
    <x v="0"/>
    <x v="0"/>
    <x v="0"/>
    <x v="1"/>
    <x v="0"/>
    <x v="12"/>
    <x v="0"/>
    <x v="0"/>
    <x v="0"/>
    <x v="0"/>
    <x v="0"/>
    <x v="5"/>
    <x v="0"/>
    <x v="0"/>
  </r>
  <r>
    <n v="635"/>
    <s v="December 2007"/>
    <n v="53"/>
    <x v="1"/>
    <x v="8"/>
    <x v="0"/>
    <x v="0"/>
    <x v="3"/>
    <x v="0"/>
    <x v="0"/>
    <x v="0"/>
    <x v="0"/>
    <x v="0"/>
    <x v="1"/>
    <x v="0"/>
    <x v="12"/>
    <x v="0"/>
    <x v="0"/>
    <x v="3"/>
    <x v="0"/>
    <x v="0"/>
    <x v="5"/>
    <x v="0"/>
    <x v="0"/>
  </r>
  <r>
    <n v="636"/>
    <s v="December 2007"/>
    <n v="53"/>
    <x v="1"/>
    <x v="9"/>
    <x v="0"/>
    <x v="0"/>
    <x v="1"/>
    <x v="0"/>
    <x v="0"/>
    <x v="0"/>
    <x v="0"/>
    <x v="0"/>
    <x v="1"/>
    <x v="0"/>
    <x v="12"/>
    <x v="0"/>
    <x v="1"/>
    <x v="3"/>
    <x v="0"/>
    <x v="0"/>
    <x v="5"/>
    <x v="0"/>
    <x v="0"/>
  </r>
  <r>
    <n v="637"/>
    <s v="December 2007"/>
    <n v="53"/>
    <x v="1"/>
    <x v="10"/>
    <x v="0"/>
    <x v="0"/>
    <x v="4"/>
    <x v="0"/>
    <x v="0"/>
    <x v="0"/>
    <x v="0"/>
    <x v="0"/>
    <x v="1"/>
    <x v="0"/>
    <x v="12"/>
    <x v="0"/>
    <x v="1"/>
    <x v="2"/>
    <x v="0"/>
    <x v="0"/>
    <x v="5"/>
    <x v="0"/>
    <x v="0"/>
  </r>
  <r>
    <n v="638"/>
    <s v="December 2007"/>
    <n v="53"/>
    <x v="1"/>
    <x v="11"/>
    <x v="0"/>
    <x v="0"/>
    <x v="4"/>
    <x v="0"/>
    <x v="0"/>
    <x v="0"/>
    <x v="0"/>
    <x v="0"/>
    <x v="2"/>
    <x v="0"/>
    <x v="9"/>
    <x v="0"/>
    <x v="1"/>
    <x v="2"/>
    <x v="0"/>
    <x v="0"/>
    <x v="0"/>
    <x v="0"/>
    <x v="0"/>
  </r>
  <r>
    <n v="639"/>
    <s v="December 2007"/>
    <n v="53"/>
    <x v="1"/>
    <x v="12"/>
    <x v="0"/>
    <x v="0"/>
    <x v="2"/>
    <x v="0"/>
    <x v="0"/>
    <x v="0"/>
    <x v="0"/>
    <x v="0"/>
    <x v="2"/>
    <x v="0"/>
    <x v="9"/>
    <x v="0"/>
    <x v="0"/>
    <x v="3"/>
    <x v="0"/>
    <x v="0"/>
    <x v="0"/>
    <x v="0"/>
    <x v="0"/>
  </r>
  <r>
    <n v="640"/>
    <s v="December 2007"/>
    <n v="53"/>
    <x v="1"/>
    <x v="13"/>
    <x v="0"/>
    <x v="0"/>
    <x v="0"/>
    <x v="0"/>
    <x v="0"/>
    <x v="0"/>
    <x v="0"/>
    <x v="0"/>
    <x v="2"/>
    <x v="0"/>
    <x v="9"/>
    <x v="0"/>
    <x v="0"/>
    <x v="2"/>
    <x v="0"/>
    <x v="0"/>
    <x v="0"/>
    <x v="0"/>
    <x v="0"/>
  </r>
  <r>
    <n v="641"/>
    <s v="December 2007"/>
    <n v="53"/>
    <x v="1"/>
    <x v="14"/>
    <x v="0"/>
    <x v="0"/>
    <x v="2"/>
    <x v="0"/>
    <x v="0"/>
    <x v="0"/>
    <x v="0"/>
    <x v="0"/>
    <x v="2"/>
    <x v="0"/>
    <x v="9"/>
    <x v="0"/>
    <x v="1"/>
    <x v="0"/>
    <x v="0"/>
    <x v="0"/>
    <x v="0"/>
    <x v="0"/>
    <x v="0"/>
  </r>
  <r>
    <n v="642"/>
    <s v="December 2007"/>
    <n v="53"/>
    <x v="1"/>
    <x v="15"/>
    <x v="0"/>
    <x v="0"/>
    <x v="0"/>
    <x v="0"/>
    <x v="0"/>
    <x v="0"/>
    <x v="0"/>
    <x v="0"/>
    <x v="2"/>
    <x v="0"/>
    <x v="9"/>
    <x v="0"/>
    <x v="0"/>
    <x v="3"/>
    <x v="0"/>
    <x v="0"/>
    <x v="0"/>
    <x v="0"/>
    <x v="0"/>
  </r>
  <r>
    <n v="643"/>
    <s v="December 2007"/>
    <n v="53"/>
    <x v="1"/>
    <x v="16"/>
    <x v="0"/>
    <x v="0"/>
    <x v="3"/>
    <x v="0"/>
    <x v="0"/>
    <x v="0"/>
    <x v="0"/>
    <x v="0"/>
    <x v="2"/>
    <x v="0"/>
    <x v="9"/>
    <x v="0"/>
    <x v="0"/>
    <x v="0"/>
    <x v="0"/>
    <x v="0"/>
    <x v="0"/>
    <x v="0"/>
    <x v="0"/>
  </r>
  <r>
    <n v="644"/>
    <s v="December 2007"/>
    <n v="53"/>
    <x v="1"/>
    <x v="17"/>
    <x v="0"/>
    <x v="0"/>
    <x v="2"/>
    <x v="0"/>
    <x v="0"/>
    <x v="0"/>
    <x v="0"/>
    <x v="0"/>
    <x v="3"/>
    <x v="1"/>
    <x v="8"/>
    <x v="1"/>
    <x v="1"/>
    <x v="2"/>
    <x v="0"/>
    <x v="6"/>
    <x v="0"/>
    <x v="0"/>
    <x v="0"/>
  </r>
  <r>
    <n v="645"/>
    <s v="December 2007"/>
    <n v="53"/>
    <x v="1"/>
    <x v="18"/>
    <x v="0"/>
    <x v="0"/>
    <x v="0"/>
    <x v="0"/>
    <x v="0"/>
    <x v="0"/>
    <x v="0"/>
    <x v="0"/>
    <x v="3"/>
    <x v="1"/>
    <x v="8"/>
    <x v="0"/>
    <x v="0"/>
    <x v="2"/>
    <x v="0"/>
    <x v="6"/>
    <x v="0"/>
    <x v="0"/>
    <x v="0"/>
  </r>
  <r>
    <n v="646"/>
    <s v="December 2007"/>
    <n v="53"/>
    <x v="1"/>
    <x v="19"/>
    <x v="0"/>
    <x v="0"/>
    <x v="4"/>
    <x v="0"/>
    <x v="0"/>
    <x v="0"/>
    <x v="0"/>
    <x v="0"/>
    <x v="3"/>
    <x v="1"/>
    <x v="8"/>
    <x v="0"/>
    <x v="0"/>
    <x v="2"/>
    <x v="0"/>
    <x v="6"/>
    <x v="0"/>
    <x v="0"/>
    <x v="0"/>
  </r>
  <r>
    <n v="647"/>
    <s v="December 2007"/>
    <n v="53"/>
    <x v="1"/>
    <x v="20"/>
    <x v="0"/>
    <x v="0"/>
    <x v="1"/>
    <x v="0"/>
    <x v="0"/>
    <x v="0"/>
    <x v="0"/>
    <x v="0"/>
    <x v="3"/>
    <x v="1"/>
    <x v="8"/>
    <x v="16"/>
    <x v="0"/>
    <x v="10"/>
    <x v="0"/>
    <x v="6"/>
    <x v="0"/>
    <x v="0"/>
    <x v="0"/>
  </r>
  <r>
    <n v="648"/>
    <s v="December 2007"/>
    <n v="53"/>
    <x v="1"/>
    <x v="21"/>
    <x v="0"/>
    <x v="0"/>
    <x v="2"/>
    <x v="0"/>
    <x v="0"/>
    <x v="0"/>
    <x v="0"/>
    <x v="0"/>
    <x v="3"/>
    <x v="1"/>
    <x v="8"/>
    <x v="0"/>
    <x v="0"/>
    <x v="2"/>
    <x v="0"/>
    <x v="6"/>
    <x v="0"/>
    <x v="0"/>
    <x v="0"/>
  </r>
  <r>
    <n v="649"/>
    <s v="December 2007"/>
    <n v="53"/>
    <x v="1"/>
    <x v="22"/>
    <x v="0"/>
    <x v="0"/>
    <x v="4"/>
    <x v="0"/>
    <x v="0"/>
    <x v="0"/>
    <x v="0"/>
    <x v="0"/>
    <x v="3"/>
    <x v="1"/>
    <x v="8"/>
    <x v="0"/>
    <x v="1"/>
    <x v="3"/>
    <x v="0"/>
    <x v="6"/>
    <x v="0"/>
    <x v="0"/>
    <x v="0"/>
  </r>
  <r>
    <n v="650"/>
    <s v="December 2007"/>
    <n v="53"/>
    <x v="2"/>
    <x v="0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651"/>
    <s v="December 2007"/>
    <n v="53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652"/>
    <s v="December 2007"/>
    <n v="53"/>
    <x v="2"/>
    <x v="2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653"/>
    <s v="December 2007"/>
    <n v="53"/>
    <x v="2"/>
    <x v="3"/>
    <x v="0"/>
    <x v="0"/>
    <x v="0"/>
    <x v="0"/>
    <x v="0"/>
    <x v="0"/>
    <x v="0"/>
    <x v="1"/>
    <x v="4"/>
    <x v="3"/>
    <x v="2"/>
    <x v="8"/>
    <x v="5"/>
    <x v="4"/>
    <x v="2"/>
    <x v="2"/>
    <x v="2"/>
    <x v="0"/>
    <x v="0"/>
  </r>
  <r>
    <n v="654"/>
    <s v="December 2007"/>
    <n v="53"/>
    <x v="2"/>
    <x v="4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655"/>
    <s v="December 2007"/>
    <n v="53"/>
    <x v="2"/>
    <x v="5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656"/>
    <s v="December 2007"/>
    <n v="53"/>
    <x v="2"/>
    <x v="6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657"/>
    <s v="December 2007"/>
    <n v="53"/>
    <x v="2"/>
    <x v="7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658"/>
    <s v="December 2007"/>
    <n v="53"/>
    <x v="2"/>
    <x v="8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659"/>
    <s v="December 2007"/>
    <n v="53"/>
    <x v="2"/>
    <x v="9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660"/>
    <s v="December 2007"/>
    <n v="53"/>
    <x v="2"/>
    <x v="10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n v="661"/>
    <s v="December 2007"/>
    <n v="53"/>
    <x v="2"/>
    <x v="11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662"/>
    <s v="December 2007"/>
    <n v="53"/>
    <x v="2"/>
    <x v="12"/>
    <x v="0"/>
    <x v="0"/>
    <x v="4"/>
    <x v="0"/>
    <x v="0"/>
    <x v="0"/>
    <x v="0"/>
    <x v="1"/>
    <x v="4"/>
    <x v="3"/>
    <x v="2"/>
    <x v="5"/>
    <x v="3"/>
    <x v="5"/>
    <x v="0"/>
    <x v="2"/>
    <x v="2"/>
    <x v="0"/>
    <x v="0"/>
  </r>
  <r>
    <n v="663"/>
    <s v="December 2007"/>
    <n v="53"/>
    <x v="2"/>
    <x v="13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664"/>
    <s v="December 2007"/>
    <n v="53"/>
    <x v="2"/>
    <x v="14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665"/>
    <s v="December 2007"/>
    <n v="53"/>
    <x v="2"/>
    <x v="15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666"/>
    <s v="December 2007"/>
    <n v="53"/>
    <x v="2"/>
    <x v="16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667"/>
    <s v="December 2007"/>
    <n v="53"/>
    <x v="2"/>
    <x v="17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668"/>
    <s v="December 2007"/>
    <n v="53"/>
    <x v="2"/>
    <x v="18"/>
    <x v="0"/>
    <x v="0"/>
    <x v="0"/>
    <x v="0"/>
    <x v="0"/>
    <x v="0"/>
    <x v="0"/>
    <x v="1"/>
    <x v="4"/>
    <x v="3"/>
    <x v="2"/>
    <x v="6"/>
    <x v="4"/>
    <x v="4"/>
    <x v="1"/>
    <x v="2"/>
    <x v="2"/>
    <x v="0"/>
    <x v="0"/>
  </r>
  <r>
    <n v="669"/>
    <s v="December 2007"/>
    <n v="53"/>
    <x v="2"/>
    <x v="19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670"/>
    <s v="December 2007"/>
    <n v="53"/>
    <x v="2"/>
    <x v="20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671"/>
    <s v="December 2007"/>
    <n v="53"/>
    <x v="2"/>
    <x v="21"/>
    <x v="0"/>
    <x v="0"/>
    <x v="4"/>
    <x v="0"/>
    <x v="0"/>
    <x v="0"/>
    <x v="0"/>
    <x v="1"/>
    <x v="4"/>
    <x v="3"/>
    <x v="2"/>
    <x v="11"/>
    <x v="4"/>
    <x v="5"/>
    <x v="3"/>
    <x v="2"/>
    <x v="2"/>
    <x v="0"/>
    <x v="0"/>
  </r>
  <r>
    <n v="672"/>
    <s v="December 2007"/>
    <n v="53"/>
    <x v="2"/>
    <x v="22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n v="673"/>
    <s v="December 2007"/>
    <n v="53"/>
    <x v="2"/>
    <x v="23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674"/>
    <s v="December 2007"/>
    <n v="53"/>
    <x v="2"/>
    <x v="24"/>
    <x v="0"/>
    <x v="0"/>
    <x v="1"/>
    <x v="0"/>
    <x v="0"/>
    <x v="0"/>
    <x v="0"/>
    <x v="1"/>
    <x v="4"/>
    <x v="3"/>
    <x v="2"/>
    <x v="8"/>
    <x v="11"/>
    <x v="4"/>
    <x v="1"/>
    <x v="2"/>
    <x v="2"/>
    <x v="0"/>
    <x v="0"/>
  </r>
  <r>
    <n v="675"/>
    <s v="December 2007"/>
    <n v="53"/>
    <x v="3"/>
    <x v="0"/>
    <x v="0"/>
    <x v="0"/>
    <x v="0"/>
    <x v="0"/>
    <x v="0"/>
    <x v="0"/>
    <x v="0"/>
    <x v="2"/>
    <x v="0"/>
    <x v="3"/>
    <x v="3"/>
    <x v="12"/>
    <x v="15"/>
    <x v="6"/>
    <x v="0"/>
    <x v="2"/>
    <x v="2"/>
    <x v="0"/>
    <x v="0"/>
  </r>
  <r>
    <n v="676"/>
    <s v="December 2007"/>
    <n v="53"/>
    <x v="3"/>
    <x v="1"/>
    <x v="0"/>
    <x v="0"/>
    <x v="1"/>
    <x v="0"/>
    <x v="0"/>
    <x v="0"/>
    <x v="0"/>
    <x v="2"/>
    <x v="0"/>
    <x v="3"/>
    <x v="3"/>
    <x v="12"/>
    <x v="19"/>
    <x v="6"/>
    <x v="0"/>
    <x v="2"/>
    <x v="2"/>
    <x v="0"/>
    <x v="0"/>
  </r>
  <r>
    <n v="677"/>
    <s v="December 2007"/>
    <n v="53"/>
    <x v="3"/>
    <x v="2"/>
    <x v="0"/>
    <x v="0"/>
    <x v="3"/>
    <x v="0"/>
    <x v="0"/>
    <x v="0"/>
    <x v="0"/>
    <x v="2"/>
    <x v="0"/>
    <x v="3"/>
    <x v="3"/>
    <x v="13"/>
    <x v="20"/>
    <x v="6"/>
    <x v="0"/>
    <x v="2"/>
    <x v="2"/>
    <x v="0"/>
    <x v="0"/>
  </r>
  <r>
    <n v="678"/>
    <s v="December 2007"/>
    <n v="53"/>
    <x v="3"/>
    <x v="3"/>
    <x v="0"/>
    <x v="0"/>
    <x v="1"/>
    <x v="0"/>
    <x v="0"/>
    <x v="0"/>
    <x v="0"/>
    <x v="2"/>
    <x v="0"/>
    <x v="3"/>
    <x v="3"/>
    <x v="14"/>
    <x v="17"/>
    <x v="6"/>
    <x v="0"/>
    <x v="2"/>
    <x v="2"/>
    <x v="0"/>
    <x v="0"/>
  </r>
  <r>
    <n v="679"/>
    <s v="December 2007"/>
    <n v="53"/>
    <x v="3"/>
    <x v="4"/>
    <x v="0"/>
    <x v="0"/>
    <x v="3"/>
    <x v="0"/>
    <x v="0"/>
    <x v="0"/>
    <x v="0"/>
    <x v="2"/>
    <x v="0"/>
    <x v="3"/>
    <x v="3"/>
    <x v="13"/>
    <x v="20"/>
    <x v="6"/>
    <x v="0"/>
    <x v="2"/>
    <x v="2"/>
    <x v="0"/>
    <x v="0"/>
  </r>
  <r>
    <n v="680"/>
    <s v="December 2007"/>
    <n v="53"/>
    <x v="3"/>
    <x v="5"/>
    <x v="0"/>
    <x v="0"/>
    <x v="3"/>
    <x v="0"/>
    <x v="0"/>
    <x v="0"/>
    <x v="0"/>
    <x v="2"/>
    <x v="0"/>
    <x v="3"/>
    <x v="3"/>
    <x v="12"/>
    <x v="18"/>
    <x v="6"/>
    <x v="0"/>
    <x v="2"/>
    <x v="2"/>
    <x v="0"/>
    <x v="0"/>
  </r>
  <r>
    <n v="681"/>
    <s v="December 2007"/>
    <n v="53"/>
    <x v="3"/>
    <x v="6"/>
    <x v="0"/>
    <x v="0"/>
    <x v="3"/>
    <x v="0"/>
    <x v="0"/>
    <x v="0"/>
    <x v="0"/>
    <x v="2"/>
    <x v="1"/>
    <x v="3"/>
    <x v="5"/>
    <x v="12"/>
    <x v="15"/>
    <x v="6"/>
    <x v="0"/>
    <x v="2"/>
    <x v="2"/>
    <x v="0"/>
    <x v="0"/>
  </r>
  <r>
    <n v="682"/>
    <s v="December 2007"/>
    <n v="53"/>
    <x v="3"/>
    <x v="7"/>
    <x v="0"/>
    <x v="0"/>
    <x v="0"/>
    <x v="0"/>
    <x v="0"/>
    <x v="0"/>
    <x v="0"/>
    <x v="2"/>
    <x v="1"/>
    <x v="3"/>
    <x v="5"/>
    <x v="13"/>
    <x v="24"/>
    <x v="6"/>
    <x v="0"/>
    <x v="2"/>
    <x v="2"/>
    <x v="0"/>
    <x v="0"/>
  </r>
  <r>
    <n v="683"/>
    <s v="December 2007"/>
    <n v="53"/>
    <x v="3"/>
    <x v="8"/>
    <x v="0"/>
    <x v="0"/>
    <x v="1"/>
    <x v="0"/>
    <x v="0"/>
    <x v="0"/>
    <x v="0"/>
    <x v="2"/>
    <x v="1"/>
    <x v="3"/>
    <x v="5"/>
    <x v="12"/>
    <x v="16"/>
    <x v="6"/>
    <x v="0"/>
    <x v="2"/>
    <x v="2"/>
    <x v="0"/>
    <x v="0"/>
  </r>
  <r>
    <n v="684"/>
    <s v="December 2007"/>
    <n v="53"/>
    <x v="3"/>
    <x v="9"/>
    <x v="0"/>
    <x v="0"/>
    <x v="2"/>
    <x v="0"/>
    <x v="0"/>
    <x v="0"/>
    <x v="0"/>
    <x v="2"/>
    <x v="1"/>
    <x v="3"/>
    <x v="5"/>
    <x v="13"/>
    <x v="23"/>
    <x v="6"/>
    <x v="0"/>
    <x v="2"/>
    <x v="2"/>
    <x v="0"/>
    <x v="0"/>
  </r>
  <r>
    <n v="685"/>
    <s v="December 2007"/>
    <n v="53"/>
    <x v="3"/>
    <x v="10"/>
    <x v="0"/>
    <x v="0"/>
    <x v="3"/>
    <x v="0"/>
    <x v="0"/>
    <x v="0"/>
    <x v="0"/>
    <x v="2"/>
    <x v="1"/>
    <x v="3"/>
    <x v="5"/>
    <x v="13"/>
    <x v="21"/>
    <x v="6"/>
    <x v="0"/>
    <x v="2"/>
    <x v="2"/>
    <x v="0"/>
    <x v="0"/>
  </r>
  <r>
    <n v="686"/>
    <s v="December 2007"/>
    <n v="53"/>
    <x v="3"/>
    <x v="11"/>
    <x v="0"/>
    <x v="0"/>
    <x v="4"/>
    <x v="0"/>
    <x v="0"/>
    <x v="0"/>
    <x v="0"/>
    <x v="2"/>
    <x v="1"/>
    <x v="3"/>
    <x v="5"/>
    <x v="14"/>
    <x v="17"/>
    <x v="6"/>
    <x v="0"/>
    <x v="2"/>
    <x v="2"/>
    <x v="0"/>
    <x v="0"/>
  </r>
  <r>
    <n v="687"/>
    <s v="December 2007"/>
    <n v="53"/>
    <x v="3"/>
    <x v="12"/>
    <x v="0"/>
    <x v="0"/>
    <x v="4"/>
    <x v="0"/>
    <x v="0"/>
    <x v="0"/>
    <x v="0"/>
    <x v="2"/>
    <x v="1"/>
    <x v="3"/>
    <x v="5"/>
    <x v="12"/>
    <x v="18"/>
    <x v="6"/>
    <x v="0"/>
    <x v="2"/>
    <x v="2"/>
    <x v="0"/>
    <x v="0"/>
  </r>
  <r>
    <n v="688"/>
    <s v="December 2007"/>
    <n v="53"/>
    <x v="3"/>
    <x v="13"/>
    <x v="0"/>
    <x v="0"/>
    <x v="0"/>
    <x v="0"/>
    <x v="0"/>
    <x v="0"/>
    <x v="0"/>
    <x v="2"/>
    <x v="1"/>
    <x v="3"/>
    <x v="5"/>
    <x v="12"/>
    <x v="15"/>
    <x v="6"/>
    <x v="0"/>
    <x v="2"/>
    <x v="2"/>
    <x v="0"/>
    <x v="0"/>
  </r>
  <r>
    <n v="689"/>
    <s v="December 2007"/>
    <n v="53"/>
    <x v="3"/>
    <x v="14"/>
    <x v="0"/>
    <x v="0"/>
    <x v="0"/>
    <x v="0"/>
    <x v="0"/>
    <x v="0"/>
    <x v="0"/>
    <x v="2"/>
    <x v="2"/>
    <x v="3"/>
    <x v="6"/>
    <x v="12"/>
    <x v="17"/>
    <x v="7"/>
    <x v="0"/>
    <x v="2"/>
    <x v="2"/>
    <x v="0"/>
    <x v="0"/>
  </r>
  <r>
    <n v="690"/>
    <s v="December 2007"/>
    <n v="53"/>
    <x v="3"/>
    <x v="15"/>
    <x v="0"/>
    <x v="0"/>
    <x v="1"/>
    <x v="0"/>
    <x v="0"/>
    <x v="0"/>
    <x v="0"/>
    <x v="2"/>
    <x v="2"/>
    <x v="3"/>
    <x v="6"/>
    <x v="12"/>
    <x v="17"/>
    <x v="7"/>
    <x v="0"/>
    <x v="2"/>
    <x v="2"/>
    <x v="0"/>
    <x v="0"/>
  </r>
  <r>
    <n v="691"/>
    <s v="December 2007"/>
    <n v="53"/>
    <x v="3"/>
    <x v="16"/>
    <x v="0"/>
    <x v="0"/>
    <x v="3"/>
    <x v="0"/>
    <x v="0"/>
    <x v="0"/>
    <x v="0"/>
    <x v="2"/>
    <x v="2"/>
    <x v="3"/>
    <x v="6"/>
    <x v="12"/>
    <x v="17"/>
    <x v="7"/>
    <x v="0"/>
    <x v="2"/>
    <x v="2"/>
    <x v="0"/>
    <x v="0"/>
  </r>
  <r>
    <n v="692"/>
    <s v="December 2007"/>
    <n v="53"/>
    <x v="3"/>
    <x v="17"/>
    <x v="0"/>
    <x v="0"/>
    <x v="1"/>
    <x v="0"/>
    <x v="0"/>
    <x v="0"/>
    <x v="0"/>
    <x v="2"/>
    <x v="2"/>
    <x v="3"/>
    <x v="6"/>
    <x v="12"/>
    <x v="18"/>
    <x v="7"/>
    <x v="0"/>
    <x v="2"/>
    <x v="2"/>
    <x v="0"/>
    <x v="0"/>
  </r>
  <r>
    <n v="693"/>
    <s v="December 2007"/>
    <n v="53"/>
    <x v="3"/>
    <x v="18"/>
    <x v="0"/>
    <x v="0"/>
    <x v="3"/>
    <x v="0"/>
    <x v="0"/>
    <x v="0"/>
    <x v="0"/>
    <x v="2"/>
    <x v="2"/>
    <x v="3"/>
    <x v="6"/>
    <x v="12"/>
    <x v="19"/>
    <x v="7"/>
    <x v="0"/>
    <x v="2"/>
    <x v="2"/>
    <x v="0"/>
    <x v="0"/>
  </r>
  <r>
    <n v="694"/>
    <s v="December 2007"/>
    <n v="53"/>
    <x v="3"/>
    <x v="19"/>
    <x v="0"/>
    <x v="0"/>
    <x v="1"/>
    <x v="0"/>
    <x v="0"/>
    <x v="0"/>
    <x v="0"/>
    <x v="2"/>
    <x v="3"/>
    <x v="3"/>
    <x v="4"/>
    <x v="12"/>
    <x v="15"/>
    <x v="6"/>
    <x v="0"/>
    <x v="2"/>
    <x v="2"/>
    <x v="0"/>
    <x v="0"/>
  </r>
  <r>
    <n v="695"/>
    <s v="December 2007"/>
    <n v="53"/>
    <x v="3"/>
    <x v="20"/>
    <x v="0"/>
    <x v="0"/>
    <x v="3"/>
    <x v="0"/>
    <x v="0"/>
    <x v="0"/>
    <x v="0"/>
    <x v="2"/>
    <x v="3"/>
    <x v="3"/>
    <x v="4"/>
    <x v="13"/>
    <x v="24"/>
    <x v="6"/>
    <x v="0"/>
    <x v="2"/>
    <x v="2"/>
    <x v="0"/>
    <x v="0"/>
  </r>
  <r>
    <n v="696"/>
    <s v="December 2007"/>
    <n v="53"/>
    <x v="3"/>
    <x v="21"/>
    <x v="0"/>
    <x v="0"/>
    <x v="2"/>
    <x v="0"/>
    <x v="0"/>
    <x v="0"/>
    <x v="0"/>
    <x v="2"/>
    <x v="3"/>
    <x v="3"/>
    <x v="4"/>
    <x v="14"/>
    <x v="17"/>
    <x v="6"/>
    <x v="0"/>
    <x v="2"/>
    <x v="2"/>
    <x v="0"/>
    <x v="0"/>
  </r>
  <r>
    <n v="697"/>
    <s v="December 2007"/>
    <n v="53"/>
    <x v="3"/>
    <x v="22"/>
    <x v="0"/>
    <x v="0"/>
    <x v="0"/>
    <x v="0"/>
    <x v="0"/>
    <x v="0"/>
    <x v="0"/>
    <x v="2"/>
    <x v="3"/>
    <x v="3"/>
    <x v="4"/>
    <x v="12"/>
    <x v="16"/>
    <x v="6"/>
    <x v="0"/>
    <x v="2"/>
    <x v="2"/>
    <x v="0"/>
    <x v="0"/>
  </r>
  <r>
    <n v="698"/>
    <s v="December 2007"/>
    <n v="53"/>
    <x v="3"/>
    <x v="23"/>
    <x v="0"/>
    <x v="0"/>
    <x v="1"/>
    <x v="0"/>
    <x v="0"/>
    <x v="0"/>
    <x v="0"/>
    <x v="2"/>
    <x v="3"/>
    <x v="3"/>
    <x v="4"/>
    <x v="12"/>
    <x v="18"/>
    <x v="6"/>
    <x v="0"/>
    <x v="2"/>
    <x v="2"/>
    <x v="0"/>
    <x v="0"/>
  </r>
  <r>
    <n v="699"/>
    <s v="December 2007"/>
    <n v="53"/>
    <x v="3"/>
    <x v="24"/>
    <x v="0"/>
    <x v="0"/>
    <x v="3"/>
    <x v="0"/>
    <x v="0"/>
    <x v="0"/>
    <x v="0"/>
    <x v="2"/>
    <x v="3"/>
    <x v="3"/>
    <x v="4"/>
    <x v="13"/>
    <x v="20"/>
    <x v="6"/>
    <x v="0"/>
    <x v="2"/>
    <x v="2"/>
    <x v="0"/>
    <x v="0"/>
  </r>
  <r>
    <n v="700"/>
    <s v="December 2007"/>
    <n v="53"/>
    <x v="3"/>
    <x v="25"/>
    <x v="0"/>
    <x v="0"/>
    <x v="2"/>
    <x v="0"/>
    <x v="0"/>
    <x v="0"/>
    <x v="0"/>
    <x v="2"/>
    <x v="3"/>
    <x v="3"/>
    <x v="4"/>
    <x v="12"/>
    <x v="16"/>
    <x v="6"/>
    <x v="0"/>
    <x v="2"/>
    <x v="2"/>
    <x v="0"/>
    <x v="0"/>
  </r>
  <r>
    <n v="701"/>
    <s v="December 2007"/>
    <n v="53"/>
    <x v="3"/>
    <x v="26"/>
    <x v="0"/>
    <x v="0"/>
    <x v="0"/>
    <x v="0"/>
    <x v="0"/>
    <x v="0"/>
    <x v="0"/>
    <x v="2"/>
    <x v="3"/>
    <x v="3"/>
    <x v="4"/>
    <x v="13"/>
    <x v="21"/>
    <x v="6"/>
    <x v="0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702"/>
    <s v="June 2008"/>
    <n v="54"/>
    <x v="0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n v="703"/>
    <s v="June 2008"/>
    <n v="54"/>
    <x v="0"/>
    <x v="1"/>
    <x v="0"/>
    <x v="0"/>
    <x v="1"/>
    <x v="0"/>
    <x v="0"/>
    <x v="0"/>
    <x v="0"/>
    <x v="2"/>
    <x v="0"/>
    <x v="3"/>
    <x v="5"/>
    <x v="13"/>
    <x v="20"/>
    <x v="6"/>
    <x v="0"/>
    <x v="2"/>
    <x v="2"/>
    <x v="0"/>
    <x v="0"/>
  </r>
  <r>
    <n v="704"/>
    <s v="June 2008"/>
    <n v="54"/>
    <x v="0"/>
    <x v="2"/>
    <x v="0"/>
    <x v="0"/>
    <x v="3"/>
    <x v="0"/>
    <x v="0"/>
    <x v="0"/>
    <x v="0"/>
    <x v="2"/>
    <x v="0"/>
    <x v="3"/>
    <x v="5"/>
    <x v="14"/>
    <x v="17"/>
    <x v="6"/>
    <x v="0"/>
    <x v="2"/>
    <x v="2"/>
    <x v="0"/>
    <x v="0"/>
  </r>
  <r>
    <n v="705"/>
    <s v="June 2008"/>
    <n v="54"/>
    <x v="0"/>
    <x v="3"/>
    <x v="0"/>
    <x v="0"/>
    <x v="3"/>
    <x v="0"/>
    <x v="0"/>
    <x v="0"/>
    <x v="0"/>
    <x v="2"/>
    <x v="0"/>
    <x v="3"/>
    <x v="5"/>
    <x v="12"/>
    <x v="24"/>
    <x v="6"/>
    <x v="0"/>
    <x v="2"/>
    <x v="2"/>
    <x v="0"/>
    <x v="0"/>
  </r>
  <r>
    <n v="706"/>
    <s v="June 2008"/>
    <n v="54"/>
    <x v="0"/>
    <x v="4"/>
    <x v="0"/>
    <x v="0"/>
    <x v="2"/>
    <x v="0"/>
    <x v="0"/>
    <x v="0"/>
    <x v="0"/>
    <x v="2"/>
    <x v="0"/>
    <x v="3"/>
    <x v="5"/>
    <x v="12"/>
    <x v="20"/>
    <x v="6"/>
    <x v="0"/>
    <x v="2"/>
    <x v="2"/>
    <x v="0"/>
    <x v="0"/>
  </r>
  <r>
    <n v="707"/>
    <s v="June 2008"/>
    <n v="54"/>
    <x v="0"/>
    <x v="5"/>
    <x v="0"/>
    <x v="0"/>
    <x v="4"/>
    <x v="0"/>
    <x v="0"/>
    <x v="0"/>
    <x v="0"/>
    <x v="2"/>
    <x v="1"/>
    <x v="3"/>
    <x v="4"/>
    <x v="12"/>
    <x v="15"/>
    <x v="7"/>
    <x v="0"/>
    <x v="2"/>
    <x v="2"/>
    <x v="0"/>
    <x v="0"/>
  </r>
  <r>
    <n v="708"/>
    <s v="June 2008"/>
    <n v="54"/>
    <x v="0"/>
    <x v="6"/>
    <x v="0"/>
    <x v="0"/>
    <x v="2"/>
    <x v="0"/>
    <x v="0"/>
    <x v="0"/>
    <x v="0"/>
    <x v="2"/>
    <x v="1"/>
    <x v="3"/>
    <x v="4"/>
    <x v="12"/>
    <x v="17"/>
    <x v="7"/>
    <x v="0"/>
    <x v="2"/>
    <x v="2"/>
    <x v="0"/>
    <x v="0"/>
  </r>
  <r>
    <n v="709"/>
    <s v="June 2008"/>
    <n v="54"/>
    <x v="0"/>
    <x v="7"/>
    <x v="0"/>
    <x v="0"/>
    <x v="2"/>
    <x v="0"/>
    <x v="0"/>
    <x v="0"/>
    <x v="0"/>
    <x v="2"/>
    <x v="1"/>
    <x v="3"/>
    <x v="4"/>
    <x v="12"/>
    <x v="21"/>
    <x v="7"/>
    <x v="0"/>
    <x v="2"/>
    <x v="2"/>
    <x v="0"/>
    <x v="0"/>
  </r>
  <r>
    <n v="710"/>
    <s v="June 2008"/>
    <n v="54"/>
    <x v="0"/>
    <x v="8"/>
    <x v="0"/>
    <x v="0"/>
    <x v="4"/>
    <x v="0"/>
    <x v="0"/>
    <x v="0"/>
    <x v="0"/>
    <x v="2"/>
    <x v="1"/>
    <x v="3"/>
    <x v="4"/>
    <x v="12"/>
    <x v="21"/>
    <x v="7"/>
    <x v="0"/>
    <x v="2"/>
    <x v="2"/>
    <x v="0"/>
    <x v="0"/>
  </r>
  <r>
    <n v="711"/>
    <s v="June 2008"/>
    <n v="54"/>
    <x v="0"/>
    <x v="9"/>
    <x v="0"/>
    <x v="0"/>
    <x v="4"/>
    <x v="0"/>
    <x v="0"/>
    <x v="0"/>
    <x v="0"/>
    <x v="2"/>
    <x v="1"/>
    <x v="3"/>
    <x v="4"/>
    <x v="12"/>
    <x v="21"/>
    <x v="7"/>
    <x v="0"/>
    <x v="2"/>
    <x v="2"/>
    <x v="0"/>
    <x v="0"/>
  </r>
  <r>
    <n v="712"/>
    <s v="June 2008"/>
    <n v="54"/>
    <x v="0"/>
    <x v="10"/>
    <x v="0"/>
    <x v="0"/>
    <x v="1"/>
    <x v="0"/>
    <x v="0"/>
    <x v="0"/>
    <x v="0"/>
    <x v="2"/>
    <x v="1"/>
    <x v="3"/>
    <x v="4"/>
    <x v="12"/>
    <x v="16"/>
    <x v="7"/>
    <x v="0"/>
    <x v="2"/>
    <x v="2"/>
    <x v="0"/>
    <x v="0"/>
  </r>
  <r>
    <n v="713"/>
    <s v="June 2008"/>
    <n v="54"/>
    <x v="0"/>
    <x v="11"/>
    <x v="0"/>
    <x v="0"/>
    <x v="0"/>
    <x v="0"/>
    <x v="0"/>
    <x v="0"/>
    <x v="0"/>
    <x v="2"/>
    <x v="1"/>
    <x v="3"/>
    <x v="4"/>
    <x v="14"/>
    <x v="17"/>
    <x v="7"/>
    <x v="0"/>
    <x v="2"/>
    <x v="2"/>
    <x v="0"/>
    <x v="0"/>
  </r>
  <r>
    <n v="714"/>
    <s v="June 2008"/>
    <n v="54"/>
    <x v="0"/>
    <x v="12"/>
    <x v="0"/>
    <x v="0"/>
    <x v="1"/>
    <x v="0"/>
    <x v="0"/>
    <x v="0"/>
    <x v="0"/>
    <x v="2"/>
    <x v="2"/>
    <x v="3"/>
    <x v="3"/>
    <x v="12"/>
    <x v="15"/>
    <x v="6"/>
    <x v="0"/>
    <x v="2"/>
    <x v="2"/>
    <x v="0"/>
    <x v="0"/>
  </r>
  <r>
    <n v="715"/>
    <s v="June 2008"/>
    <n v="54"/>
    <x v="0"/>
    <x v="13"/>
    <x v="0"/>
    <x v="0"/>
    <x v="3"/>
    <x v="0"/>
    <x v="0"/>
    <x v="0"/>
    <x v="0"/>
    <x v="2"/>
    <x v="2"/>
    <x v="3"/>
    <x v="3"/>
    <x v="13"/>
    <x v="20"/>
    <x v="6"/>
    <x v="0"/>
    <x v="2"/>
    <x v="2"/>
    <x v="0"/>
    <x v="0"/>
  </r>
  <r>
    <n v="716"/>
    <s v="June 2008"/>
    <n v="54"/>
    <x v="0"/>
    <x v="14"/>
    <x v="0"/>
    <x v="0"/>
    <x v="1"/>
    <x v="0"/>
    <x v="0"/>
    <x v="0"/>
    <x v="0"/>
    <x v="2"/>
    <x v="2"/>
    <x v="3"/>
    <x v="3"/>
    <x v="12"/>
    <x v="16"/>
    <x v="6"/>
    <x v="0"/>
    <x v="2"/>
    <x v="2"/>
    <x v="0"/>
    <x v="0"/>
  </r>
  <r>
    <n v="717"/>
    <s v="June 2008"/>
    <n v="54"/>
    <x v="0"/>
    <x v="15"/>
    <x v="0"/>
    <x v="0"/>
    <x v="2"/>
    <x v="0"/>
    <x v="0"/>
    <x v="0"/>
    <x v="0"/>
    <x v="2"/>
    <x v="2"/>
    <x v="3"/>
    <x v="3"/>
    <x v="14"/>
    <x v="17"/>
    <x v="6"/>
    <x v="0"/>
    <x v="2"/>
    <x v="2"/>
    <x v="0"/>
    <x v="0"/>
  </r>
  <r>
    <n v="718"/>
    <s v="June 2008"/>
    <n v="54"/>
    <x v="0"/>
    <x v="16"/>
    <x v="0"/>
    <x v="0"/>
    <x v="2"/>
    <x v="0"/>
    <x v="0"/>
    <x v="0"/>
    <x v="0"/>
    <x v="2"/>
    <x v="2"/>
    <x v="3"/>
    <x v="3"/>
    <x v="13"/>
    <x v="24"/>
    <x v="6"/>
    <x v="0"/>
    <x v="2"/>
    <x v="2"/>
    <x v="0"/>
    <x v="0"/>
  </r>
  <r>
    <n v="719"/>
    <s v="June 2008"/>
    <n v="54"/>
    <x v="0"/>
    <x v="17"/>
    <x v="0"/>
    <x v="0"/>
    <x v="0"/>
    <x v="0"/>
    <x v="0"/>
    <x v="0"/>
    <x v="0"/>
    <x v="2"/>
    <x v="2"/>
    <x v="3"/>
    <x v="3"/>
    <x v="12"/>
    <x v="19"/>
    <x v="6"/>
    <x v="0"/>
    <x v="2"/>
    <x v="2"/>
    <x v="0"/>
    <x v="0"/>
  </r>
  <r>
    <n v="720"/>
    <s v="June 2008"/>
    <n v="54"/>
    <x v="0"/>
    <x v="18"/>
    <x v="0"/>
    <x v="0"/>
    <x v="0"/>
    <x v="0"/>
    <x v="0"/>
    <x v="0"/>
    <x v="0"/>
    <x v="2"/>
    <x v="2"/>
    <x v="3"/>
    <x v="3"/>
    <x v="14"/>
    <x v="17"/>
    <x v="6"/>
    <x v="0"/>
    <x v="2"/>
    <x v="2"/>
    <x v="0"/>
    <x v="0"/>
  </r>
  <r>
    <n v="721"/>
    <s v="June 2008"/>
    <n v="54"/>
    <x v="0"/>
    <x v="19"/>
    <x v="0"/>
    <x v="0"/>
    <x v="0"/>
    <x v="0"/>
    <x v="0"/>
    <x v="0"/>
    <x v="0"/>
    <x v="2"/>
    <x v="3"/>
    <x v="3"/>
    <x v="6"/>
    <x v="12"/>
    <x v="15"/>
    <x v="6"/>
    <x v="0"/>
    <x v="2"/>
    <x v="2"/>
    <x v="0"/>
    <x v="0"/>
  </r>
  <r>
    <n v="722"/>
    <s v="June 2008"/>
    <n v="54"/>
    <x v="0"/>
    <x v="20"/>
    <x v="0"/>
    <x v="0"/>
    <x v="1"/>
    <x v="0"/>
    <x v="0"/>
    <x v="0"/>
    <x v="0"/>
    <x v="2"/>
    <x v="3"/>
    <x v="3"/>
    <x v="6"/>
    <x v="12"/>
    <x v="16"/>
    <x v="6"/>
    <x v="0"/>
    <x v="2"/>
    <x v="2"/>
    <x v="0"/>
    <x v="0"/>
  </r>
  <r>
    <n v="723"/>
    <s v="June 2008"/>
    <n v="54"/>
    <x v="0"/>
    <x v="21"/>
    <x v="0"/>
    <x v="0"/>
    <x v="1"/>
    <x v="0"/>
    <x v="0"/>
    <x v="0"/>
    <x v="0"/>
    <x v="2"/>
    <x v="3"/>
    <x v="3"/>
    <x v="6"/>
    <x v="12"/>
    <x v="16"/>
    <x v="6"/>
    <x v="0"/>
    <x v="2"/>
    <x v="2"/>
    <x v="0"/>
    <x v="0"/>
  </r>
  <r>
    <n v="724"/>
    <s v="June 2008"/>
    <n v="54"/>
    <x v="0"/>
    <x v="22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n v="725"/>
    <s v="June 2008"/>
    <n v="54"/>
    <x v="0"/>
    <x v="23"/>
    <x v="0"/>
    <x v="0"/>
    <x v="2"/>
    <x v="0"/>
    <x v="0"/>
    <x v="0"/>
    <x v="0"/>
    <x v="2"/>
    <x v="3"/>
    <x v="3"/>
    <x v="6"/>
    <x v="13"/>
    <x v="24"/>
    <x v="6"/>
    <x v="0"/>
    <x v="2"/>
    <x v="2"/>
    <x v="0"/>
    <x v="0"/>
  </r>
  <r>
    <n v="726"/>
    <s v="June 2008"/>
    <n v="54"/>
    <x v="0"/>
    <x v="24"/>
    <x v="0"/>
    <x v="0"/>
    <x v="2"/>
    <x v="0"/>
    <x v="0"/>
    <x v="0"/>
    <x v="0"/>
    <x v="2"/>
    <x v="3"/>
    <x v="3"/>
    <x v="6"/>
    <x v="14"/>
    <x v="17"/>
    <x v="6"/>
    <x v="0"/>
    <x v="2"/>
    <x v="2"/>
    <x v="0"/>
    <x v="0"/>
  </r>
  <r>
    <n v="727"/>
    <s v="June 2008"/>
    <n v="54"/>
    <x v="0"/>
    <x v="25"/>
    <x v="0"/>
    <x v="0"/>
    <x v="0"/>
    <x v="0"/>
    <x v="0"/>
    <x v="0"/>
    <x v="0"/>
    <x v="2"/>
    <x v="3"/>
    <x v="3"/>
    <x v="6"/>
    <x v="13"/>
    <x v="20"/>
    <x v="6"/>
    <x v="0"/>
    <x v="2"/>
    <x v="2"/>
    <x v="0"/>
    <x v="0"/>
  </r>
  <r>
    <n v="728"/>
    <s v="June 2008"/>
    <n v="54"/>
    <x v="0"/>
    <x v="26"/>
    <x v="0"/>
    <x v="0"/>
    <x v="4"/>
    <x v="0"/>
    <x v="0"/>
    <x v="0"/>
    <x v="0"/>
    <x v="2"/>
    <x v="3"/>
    <x v="3"/>
    <x v="6"/>
    <x v="12"/>
    <x v="18"/>
    <x v="6"/>
    <x v="0"/>
    <x v="2"/>
    <x v="2"/>
    <x v="0"/>
    <x v="0"/>
  </r>
  <r>
    <n v="729"/>
    <s v="June 2008"/>
    <n v="54"/>
    <x v="1"/>
    <x v="0"/>
    <x v="0"/>
    <x v="0"/>
    <x v="3"/>
    <x v="0"/>
    <x v="0"/>
    <x v="0"/>
    <x v="0"/>
    <x v="1"/>
    <x v="4"/>
    <x v="3"/>
    <x v="2"/>
    <x v="7"/>
    <x v="22"/>
    <x v="4"/>
    <x v="0"/>
    <x v="2"/>
    <x v="2"/>
    <x v="0"/>
    <x v="0"/>
  </r>
  <r>
    <n v="730"/>
    <s v="June 2008"/>
    <n v="54"/>
    <x v="1"/>
    <x v="1"/>
    <x v="0"/>
    <x v="0"/>
    <x v="2"/>
    <x v="0"/>
    <x v="0"/>
    <x v="0"/>
    <x v="0"/>
    <x v="1"/>
    <x v="4"/>
    <x v="3"/>
    <x v="2"/>
    <x v="9"/>
    <x v="14"/>
    <x v="4"/>
    <x v="3"/>
    <x v="2"/>
    <x v="2"/>
    <x v="0"/>
    <x v="0"/>
  </r>
  <r>
    <n v="731"/>
    <s v="June 2008"/>
    <n v="54"/>
    <x v="1"/>
    <x v="2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732"/>
    <s v="June 2008"/>
    <n v="54"/>
    <x v="1"/>
    <x v="3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733"/>
    <s v="June 2008"/>
    <n v="54"/>
    <x v="1"/>
    <x v="4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734"/>
    <s v="June 2008"/>
    <n v="54"/>
    <x v="1"/>
    <x v="5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n v="735"/>
    <s v="June 2008"/>
    <n v="54"/>
    <x v="1"/>
    <x v="6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736"/>
    <s v="June 2008"/>
    <n v="54"/>
    <x v="1"/>
    <x v="7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737"/>
    <s v="June 2008"/>
    <n v="54"/>
    <x v="1"/>
    <x v="8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738"/>
    <s v="June 2008"/>
    <n v="54"/>
    <x v="1"/>
    <x v="9"/>
    <x v="0"/>
    <x v="0"/>
    <x v="4"/>
    <x v="0"/>
    <x v="0"/>
    <x v="0"/>
    <x v="0"/>
    <x v="1"/>
    <x v="4"/>
    <x v="3"/>
    <x v="2"/>
    <x v="4"/>
    <x v="12"/>
    <x v="4"/>
    <x v="0"/>
    <x v="2"/>
    <x v="2"/>
    <x v="0"/>
    <x v="0"/>
  </r>
  <r>
    <n v="739"/>
    <s v="June 2008"/>
    <n v="54"/>
    <x v="1"/>
    <x v="10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n v="740"/>
    <s v="June 2008"/>
    <n v="54"/>
    <x v="1"/>
    <x v="11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741"/>
    <s v="June 2008"/>
    <n v="54"/>
    <x v="1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742"/>
    <s v="June 2008"/>
    <n v="54"/>
    <x v="1"/>
    <x v="13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n v="743"/>
    <s v="June 2008"/>
    <n v="54"/>
    <x v="1"/>
    <x v="14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744"/>
    <s v="June 2008"/>
    <n v="54"/>
    <x v="1"/>
    <x v="15"/>
    <x v="0"/>
    <x v="0"/>
    <x v="3"/>
    <x v="0"/>
    <x v="0"/>
    <x v="0"/>
    <x v="0"/>
    <x v="1"/>
    <x v="4"/>
    <x v="3"/>
    <x v="2"/>
    <x v="6"/>
    <x v="4"/>
    <x v="4"/>
    <x v="4"/>
    <x v="2"/>
    <x v="2"/>
    <x v="0"/>
    <x v="0"/>
  </r>
  <r>
    <n v="745"/>
    <s v="June 2008"/>
    <n v="54"/>
    <x v="1"/>
    <x v="16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746"/>
    <s v="June 2008"/>
    <n v="54"/>
    <x v="1"/>
    <x v="17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747"/>
    <s v="June 2008"/>
    <n v="54"/>
    <x v="1"/>
    <x v="18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748"/>
    <s v="June 2008"/>
    <n v="54"/>
    <x v="1"/>
    <x v="19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749"/>
    <s v="June 2008"/>
    <n v="54"/>
    <x v="1"/>
    <x v="20"/>
    <x v="0"/>
    <x v="0"/>
    <x v="0"/>
    <x v="0"/>
    <x v="0"/>
    <x v="0"/>
    <x v="0"/>
    <x v="1"/>
    <x v="4"/>
    <x v="3"/>
    <x v="2"/>
    <x v="5"/>
    <x v="3"/>
    <x v="4"/>
    <x v="4"/>
    <x v="2"/>
    <x v="2"/>
    <x v="0"/>
    <x v="0"/>
  </r>
  <r>
    <n v="750"/>
    <s v="June 2008"/>
    <n v="54"/>
    <x v="1"/>
    <x v="21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751"/>
    <s v="June 2008"/>
    <n v="54"/>
    <x v="1"/>
    <x v="22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n v="752"/>
    <s v="June 2008"/>
    <n v="54"/>
    <x v="1"/>
    <x v="23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753"/>
    <s v="June 2008"/>
    <n v="54"/>
    <x v="1"/>
    <x v="2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754"/>
    <s v="June 2008"/>
    <n v="54"/>
    <x v="1"/>
    <x v="25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755"/>
    <s v="June 2008"/>
    <n v="54"/>
    <x v="2"/>
    <x v="0"/>
    <x v="0"/>
    <x v="0"/>
    <x v="1"/>
    <x v="0"/>
    <x v="0"/>
    <x v="0"/>
    <x v="0"/>
    <x v="0"/>
    <x v="0"/>
    <x v="2"/>
    <x v="11"/>
    <x v="1"/>
    <x v="1"/>
    <x v="2"/>
    <x v="0"/>
    <x v="3"/>
    <x v="3"/>
    <x v="0"/>
    <x v="0"/>
  </r>
  <r>
    <n v="756"/>
    <s v="June 2008"/>
    <n v="54"/>
    <x v="2"/>
    <x v="1"/>
    <x v="0"/>
    <x v="0"/>
    <x v="3"/>
    <x v="0"/>
    <x v="0"/>
    <x v="0"/>
    <x v="0"/>
    <x v="0"/>
    <x v="0"/>
    <x v="2"/>
    <x v="11"/>
    <x v="0"/>
    <x v="1"/>
    <x v="3"/>
    <x v="0"/>
    <x v="3"/>
    <x v="3"/>
    <x v="0"/>
    <x v="0"/>
  </r>
  <r>
    <n v="757"/>
    <s v="June 2008"/>
    <n v="54"/>
    <x v="2"/>
    <x v="2"/>
    <x v="0"/>
    <x v="0"/>
    <x v="2"/>
    <x v="0"/>
    <x v="0"/>
    <x v="0"/>
    <x v="0"/>
    <x v="0"/>
    <x v="0"/>
    <x v="2"/>
    <x v="11"/>
    <x v="3"/>
    <x v="0"/>
    <x v="2"/>
    <x v="0"/>
    <x v="3"/>
    <x v="3"/>
    <x v="0"/>
    <x v="0"/>
  </r>
  <r>
    <n v="758"/>
    <s v="June 2008"/>
    <n v="54"/>
    <x v="2"/>
    <x v="3"/>
    <x v="0"/>
    <x v="0"/>
    <x v="1"/>
    <x v="0"/>
    <x v="0"/>
    <x v="0"/>
    <x v="0"/>
    <x v="0"/>
    <x v="0"/>
    <x v="2"/>
    <x v="11"/>
    <x v="3"/>
    <x v="0"/>
    <x v="10"/>
    <x v="0"/>
    <x v="3"/>
    <x v="3"/>
    <x v="0"/>
    <x v="0"/>
  </r>
  <r>
    <n v="759"/>
    <s v="June 2008"/>
    <n v="54"/>
    <x v="2"/>
    <x v="4"/>
    <x v="0"/>
    <x v="0"/>
    <x v="1"/>
    <x v="0"/>
    <x v="0"/>
    <x v="0"/>
    <x v="0"/>
    <x v="0"/>
    <x v="0"/>
    <x v="2"/>
    <x v="11"/>
    <x v="2"/>
    <x v="1"/>
    <x v="10"/>
    <x v="0"/>
    <x v="3"/>
    <x v="3"/>
    <x v="0"/>
    <x v="0"/>
  </r>
  <r>
    <n v="760"/>
    <s v="June 2008"/>
    <n v="54"/>
    <x v="2"/>
    <x v="5"/>
    <x v="0"/>
    <x v="0"/>
    <x v="0"/>
    <x v="0"/>
    <x v="0"/>
    <x v="0"/>
    <x v="0"/>
    <x v="0"/>
    <x v="1"/>
    <x v="2"/>
    <x v="1"/>
    <x v="1"/>
    <x v="1"/>
    <x v="2"/>
    <x v="0"/>
    <x v="3"/>
    <x v="0"/>
    <x v="0"/>
    <x v="0"/>
  </r>
  <r>
    <n v="761"/>
    <s v="June 2008"/>
    <n v="54"/>
    <x v="2"/>
    <x v="6"/>
    <x v="0"/>
    <x v="0"/>
    <x v="0"/>
    <x v="0"/>
    <x v="0"/>
    <x v="0"/>
    <x v="0"/>
    <x v="0"/>
    <x v="1"/>
    <x v="2"/>
    <x v="1"/>
    <x v="0"/>
    <x v="0"/>
    <x v="0"/>
    <x v="0"/>
    <x v="3"/>
    <x v="0"/>
    <x v="0"/>
    <x v="0"/>
  </r>
  <r>
    <n v="762"/>
    <s v="June 2008"/>
    <n v="54"/>
    <x v="2"/>
    <x v="7"/>
    <x v="0"/>
    <x v="0"/>
    <x v="3"/>
    <x v="0"/>
    <x v="0"/>
    <x v="0"/>
    <x v="0"/>
    <x v="0"/>
    <x v="1"/>
    <x v="2"/>
    <x v="1"/>
    <x v="0"/>
    <x v="0"/>
    <x v="0"/>
    <x v="0"/>
    <x v="3"/>
    <x v="0"/>
    <x v="0"/>
    <x v="0"/>
  </r>
  <r>
    <n v="763"/>
    <s v="June 2008"/>
    <n v="54"/>
    <x v="2"/>
    <x v="8"/>
    <x v="0"/>
    <x v="0"/>
    <x v="2"/>
    <x v="0"/>
    <x v="0"/>
    <x v="0"/>
    <x v="0"/>
    <x v="0"/>
    <x v="1"/>
    <x v="2"/>
    <x v="1"/>
    <x v="0"/>
    <x v="0"/>
    <x v="2"/>
    <x v="0"/>
    <x v="3"/>
    <x v="0"/>
    <x v="0"/>
    <x v="0"/>
  </r>
  <r>
    <n v="764"/>
    <s v="June 2008"/>
    <n v="54"/>
    <x v="2"/>
    <x v="9"/>
    <x v="0"/>
    <x v="0"/>
    <x v="3"/>
    <x v="0"/>
    <x v="0"/>
    <x v="0"/>
    <x v="0"/>
    <x v="0"/>
    <x v="1"/>
    <x v="2"/>
    <x v="1"/>
    <x v="0"/>
    <x v="1"/>
    <x v="3"/>
    <x v="0"/>
    <x v="3"/>
    <x v="0"/>
    <x v="0"/>
    <x v="0"/>
  </r>
  <r>
    <n v="765"/>
    <s v="June 2008"/>
    <n v="54"/>
    <x v="2"/>
    <x v="10"/>
    <x v="0"/>
    <x v="0"/>
    <x v="2"/>
    <x v="0"/>
    <x v="0"/>
    <x v="0"/>
    <x v="0"/>
    <x v="0"/>
    <x v="1"/>
    <x v="2"/>
    <x v="1"/>
    <x v="0"/>
    <x v="0"/>
    <x v="2"/>
    <x v="0"/>
    <x v="3"/>
    <x v="0"/>
    <x v="0"/>
    <x v="0"/>
  </r>
  <r>
    <n v="766"/>
    <s v="June 2008"/>
    <n v="54"/>
    <x v="2"/>
    <x v="11"/>
    <x v="0"/>
    <x v="0"/>
    <x v="4"/>
    <x v="0"/>
    <x v="0"/>
    <x v="0"/>
    <x v="0"/>
    <x v="0"/>
    <x v="1"/>
    <x v="2"/>
    <x v="1"/>
    <x v="0"/>
    <x v="1"/>
    <x v="3"/>
    <x v="0"/>
    <x v="3"/>
    <x v="0"/>
    <x v="0"/>
    <x v="0"/>
  </r>
  <r>
    <n v="767"/>
    <s v="June 2008"/>
    <n v="54"/>
    <x v="2"/>
    <x v="12"/>
    <x v="0"/>
    <x v="0"/>
    <x v="0"/>
    <x v="0"/>
    <x v="0"/>
    <x v="0"/>
    <x v="0"/>
    <x v="0"/>
    <x v="2"/>
    <x v="0"/>
    <x v="0"/>
    <x v="1"/>
    <x v="1"/>
    <x v="2"/>
    <x v="0"/>
    <x v="3"/>
    <x v="0"/>
    <x v="0"/>
    <x v="0"/>
  </r>
  <r>
    <n v="768"/>
    <s v="June 2008"/>
    <n v="54"/>
    <x v="2"/>
    <x v="13"/>
    <x v="0"/>
    <x v="0"/>
    <x v="4"/>
    <x v="0"/>
    <x v="0"/>
    <x v="0"/>
    <x v="0"/>
    <x v="0"/>
    <x v="2"/>
    <x v="0"/>
    <x v="0"/>
    <x v="0"/>
    <x v="0"/>
    <x v="2"/>
    <x v="0"/>
    <x v="3"/>
    <x v="0"/>
    <x v="0"/>
    <x v="0"/>
  </r>
  <r>
    <n v="769"/>
    <s v="June 2008"/>
    <n v="54"/>
    <x v="2"/>
    <x v="14"/>
    <x v="0"/>
    <x v="0"/>
    <x v="2"/>
    <x v="0"/>
    <x v="0"/>
    <x v="0"/>
    <x v="0"/>
    <x v="0"/>
    <x v="2"/>
    <x v="0"/>
    <x v="0"/>
    <x v="3"/>
    <x v="0"/>
    <x v="2"/>
    <x v="0"/>
    <x v="3"/>
    <x v="0"/>
    <x v="0"/>
    <x v="0"/>
  </r>
  <r>
    <n v="770"/>
    <s v="June 2008"/>
    <n v="54"/>
    <x v="2"/>
    <x v="15"/>
    <x v="0"/>
    <x v="0"/>
    <x v="4"/>
    <x v="0"/>
    <x v="0"/>
    <x v="0"/>
    <x v="0"/>
    <x v="0"/>
    <x v="2"/>
    <x v="0"/>
    <x v="0"/>
    <x v="0"/>
    <x v="0"/>
    <x v="2"/>
    <x v="0"/>
    <x v="3"/>
    <x v="0"/>
    <x v="0"/>
    <x v="0"/>
  </r>
  <r>
    <n v="771"/>
    <s v="June 2008"/>
    <n v="54"/>
    <x v="2"/>
    <x v="16"/>
    <x v="0"/>
    <x v="0"/>
    <x v="4"/>
    <x v="0"/>
    <x v="0"/>
    <x v="0"/>
    <x v="0"/>
    <x v="0"/>
    <x v="2"/>
    <x v="0"/>
    <x v="0"/>
    <x v="0"/>
    <x v="1"/>
    <x v="2"/>
    <x v="0"/>
    <x v="3"/>
    <x v="0"/>
    <x v="0"/>
    <x v="0"/>
  </r>
  <r>
    <n v="772"/>
    <s v="June 2008"/>
    <n v="54"/>
    <x v="2"/>
    <x v="17"/>
    <x v="0"/>
    <x v="0"/>
    <x v="4"/>
    <x v="0"/>
    <x v="0"/>
    <x v="0"/>
    <x v="0"/>
    <x v="0"/>
    <x v="3"/>
    <x v="0"/>
    <x v="0"/>
    <x v="1"/>
    <x v="1"/>
    <x v="2"/>
    <x v="0"/>
    <x v="3"/>
    <x v="5"/>
    <x v="0"/>
    <x v="0"/>
  </r>
  <r>
    <n v="773"/>
    <s v="June 2008"/>
    <n v="54"/>
    <x v="2"/>
    <x v="18"/>
    <x v="0"/>
    <x v="0"/>
    <x v="0"/>
    <x v="0"/>
    <x v="0"/>
    <x v="0"/>
    <x v="0"/>
    <x v="0"/>
    <x v="3"/>
    <x v="0"/>
    <x v="0"/>
    <x v="0"/>
    <x v="1"/>
    <x v="3"/>
    <x v="0"/>
    <x v="3"/>
    <x v="5"/>
    <x v="0"/>
    <x v="0"/>
  </r>
  <r>
    <n v="774"/>
    <s v="June 2008"/>
    <n v="54"/>
    <x v="2"/>
    <x v="19"/>
    <x v="0"/>
    <x v="0"/>
    <x v="4"/>
    <x v="0"/>
    <x v="0"/>
    <x v="0"/>
    <x v="0"/>
    <x v="0"/>
    <x v="3"/>
    <x v="0"/>
    <x v="0"/>
    <x v="0"/>
    <x v="1"/>
    <x v="3"/>
    <x v="0"/>
    <x v="3"/>
    <x v="5"/>
    <x v="0"/>
    <x v="0"/>
  </r>
  <r>
    <n v="775"/>
    <s v="June 2008"/>
    <n v="54"/>
    <x v="2"/>
    <x v="20"/>
    <x v="0"/>
    <x v="0"/>
    <x v="3"/>
    <x v="0"/>
    <x v="0"/>
    <x v="0"/>
    <x v="0"/>
    <x v="0"/>
    <x v="3"/>
    <x v="0"/>
    <x v="0"/>
    <x v="0"/>
    <x v="0"/>
    <x v="0"/>
    <x v="0"/>
    <x v="3"/>
    <x v="5"/>
    <x v="0"/>
    <x v="0"/>
  </r>
  <r>
    <n v="776"/>
    <s v="June 2008"/>
    <n v="54"/>
    <x v="2"/>
    <x v="21"/>
    <x v="0"/>
    <x v="0"/>
    <x v="1"/>
    <x v="0"/>
    <x v="0"/>
    <x v="0"/>
    <x v="0"/>
    <x v="0"/>
    <x v="3"/>
    <x v="0"/>
    <x v="0"/>
    <x v="0"/>
    <x v="1"/>
    <x v="0"/>
    <x v="0"/>
    <x v="3"/>
    <x v="5"/>
    <x v="0"/>
    <x v="0"/>
  </r>
  <r>
    <n v="777"/>
    <s v="June 2008"/>
    <n v="54"/>
    <x v="2"/>
    <x v="22"/>
    <x v="0"/>
    <x v="0"/>
    <x v="0"/>
    <x v="0"/>
    <x v="0"/>
    <x v="0"/>
    <x v="0"/>
    <x v="0"/>
    <x v="3"/>
    <x v="0"/>
    <x v="0"/>
    <x v="0"/>
    <x v="0"/>
    <x v="9"/>
    <x v="0"/>
    <x v="3"/>
    <x v="5"/>
    <x v="0"/>
    <x v="0"/>
  </r>
  <r>
    <n v="778"/>
    <s v="June 2008"/>
    <n v="54"/>
    <x v="3"/>
    <x v="0"/>
    <x v="0"/>
    <x v="0"/>
    <x v="2"/>
    <x v="0"/>
    <x v="0"/>
    <x v="0"/>
    <x v="0"/>
    <x v="1"/>
    <x v="4"/>
    <x v="3"/>
    <x v="2"/>
    <x v="8"/>
    <x v="11"/>
    <x v="4"/>
    <x v="0"/>
    <x v="2"/>
    <x v="2"/>
    <x v="0"/>
    <x v="0"/>
  </r>
  <r>
    <n v="779"/>
    <s v="June 2008"/>
    <n v="54"/>
    <x v="3"/>
    <x v="1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n v="780"/>
    <s v="June 2008"/>
    <n v="54"/>
    <x v="3"/>
    <x v="2"/>
    <x v="0"/>
    <x v="0"/>
    <x v="0"/>
    <x v="0"/>
    <x v="0"/>
    <x v="0"/>
    <x v="0"/>
    <x v="1"/>
    <x v="4"/>
    <x v="3"/>
    <x v="2"/>
    <x v="9"/>
    <x v="14"/>
    <x v="4"/>
    <x v="1"/>
    <x v="2"/>
    <x v="2"/>
    <x v="0"/>
    <x v="0"/>
  </r>
  <r>
    <n v="781"/>
    <s v="June 2008"/>
    <n v="54"/>
    <x v="3"/>
    <x v="3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782"/>
    <s v="June 2008"/>
    <n v="54"/>
    <x v="3"/>
    <x v="4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783"/>
    <s v="June 2008"/>
    <n v="54"/>
    <x v="3"/>
    <x v="5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n v="784"/>
    <s v="June 2008"/>
    <n v="54"/>
    <x v="3"/>
    <x v="6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785"/>
    <s v="June 2008"/>
    <n v="54"/>
    <x v="3"/>
    <x v="7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n v="786"/>
    <s v="June 2008"/>
    <n v="54"/>
    <x v="3"/>
    <x v="8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787"/>
    <s v="June 2008"/>
    <n v="54"/>
    <x v="3"/>
    <x v="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788"/>
    <s v="June 2008"/>
    <n v="54"/>
    <x v="3"/>
    <x v="1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789"/>
    <s v="June 2008"/>
    <n v="54"/>
    <x v="3"/>
    <x v="11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790"/>
    <s v="June 2008"/>
    <n v="54"/>
    <x v="3"/>
    <x v="12"/>
    <x v="0"/>
    <x v="0"/>
    <x v="0"/>
    <x v="0"/>
    <x v="0"/>
    <x v="0"/>
    <x v="0"/>
    <x v="1"/>
    <x v="4"/>
    <x v="3"/>
    <x v="2"/>
    <x v="11"/>
    <x v="4"/>
    <x v="4"/>
    <x v="3"/>
    <x v="2"/>
    <x v="2"/>
    <x v="0"/>
    <x v="0"/>
  </r>
  <r>
    <n v="791"/>
    <s v="June 2008"/>
    <n v="54"/>
    <x v="3"/>
    <x v="13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792"/>
    <s v="June 2008"/>
    <n v="54"/>
    <x v="3"/>
    <x v="14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793"/>
    <s v="June 2008"/>
    <n v="54"/>
    <x v="3"/>
    <x v="15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n v="794"/>
    <s v="June 2008"/>
    <n v="54"/>
    <x v="3"/>
    <x v="16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n v="795"/>
    <s v="June 2008"/>
    <n v="54"/>
    <x v="3"/>
    <x v="17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n v="796"/>
    <s v="June 2008"/>
    <n v="54"/>
    <x v="3"/>
    <x v="18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797"/>
    <s v="June 2008"/>
    <n v="54"/>
    <x v="3"/>
    <x v="19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798"/>
    <s v="June 2008"/>
    <n v="54"/>
    <x v="3"/>
    <x v="20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n v="799"/>
    <s v="June 2008"/>
    <n v="54"/>
    <x v="3"/>
    <x v="21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800"/>
    <s v="June 2008"/>
    <n v="54"/>
    <x v="3"/>
    <x v="22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801"/>
    <s v="June 2008"/>
    <n v="54"/>
    <x v="3"/>
    <x v="23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802"/>
    <s v="June 2008"/>
    <n v="54"/>
    <x v="3"/>
    <x v="24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803"/>
    <s v="October 2008"/>
    <n v="55"/>
    <x v="0"/>
    <x v="0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804"/>
    <s v="October 2008"/>
    <n v="55"/>
    <x v="0"/>
    <x v="1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805"/>
    <s v="October 2008"/>
    <n v="55"/>
    <x v="0"/>
    <x v="2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806"/>
    <s v="October 2008"/>
    <n v="55"/>
    <x v="0"/>
    <x v="3"/>
    <x v="0"/>
    <x v="0"/>
    <x v="0"/>
    <x v="0"/>
    <x v="0"/>
    <x v="0"/>
    <x v="0"/>
    <x v="1"/>
    <x v="4"/>
    <x v="3"/>
    <x v="2"/>
    <x v="9"/>
    <x v="6"/>
    <x v="4"/>
    <x v="3"/>
    <x v="2"/>
    <x v="2"/>
    <x v="0"/>
    <x v="0"/>
  </r>
  <r>
    <n v="807"/>
    <s v="October 2008"/>
    <n v="55"/>
    <x v="0"/>
    <x v="4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808"/>
    <s v="October 2008"/>
    <n v="55"/>
    <x v="0"/>
    <x v="5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809"/>
    <s v="October 2008"/>
    <n v="55"/>
    <x v="0"/>
    <x v="6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810"/>
    <s v="October 2008"/>
    <n v="55"/>
    <x v="0"/>
    <x v="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811"/>
    <s v="October 2008"/>
    <n v="55"/>
    <x v="0"/>
    <x v="8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812"/>
    <s v="October 2008"/>
    <n v="55"/>
    <x v="0"/>
    <x v="9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813"/>
    <s v="October 2008"/>
    <n v="55"/>
    <x v="0"/>
    <x v="10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n v="814"/>
    <s v="October 2008"/>
    <n v="55"/>
    <x v="0"/>
    <x v="11"/>
    <x v="0"/>
    <x v="0"/>
    <x v="1"/>
    <x v="0"/>
    <x v="0"/>
    <x v="0"/>
    <x v="0"/>
    <x v="1"/>
    <x v="4"/>
    <x v="3"/>
    <x v="2"/>
    <x v="9"/>
    <x v="14"/>
    <x v="4"/>
    <x v="1"/>
    <x v="2"/>
    <x v="2"/>
    <x v="0"/>
    <x v="0"/>
  </r>
  <r>
    <n v="815"/>
    <s v="October 2008"/>
    <n v="55"/>
    <x v="0"/>
    <x v="12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n v="816"/>
    <s v="October 2008"/>
    <n v="55"/>
    <x v="0"/>
    <x v="1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817"/>
    <s v="October 2008"/>
    <n v="55"/>
    <x v="0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818"/>
    <s v="October 2008"/>
    <n v="55"/>
    <x v="0"/>
    <x v="15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n v="819"/>
    <s v="October 2008"/>
    <n v="55"/>
    <x v="0"/>
    <x v="16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820"/>
    <s v="October 2008"/>
    <n v="55"/>
    <x v="0"/>
    <x v="17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821"/>
    <s v="October 2008"/>
    <n v="55"/>
    <x v="0"/>
    <x v="18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822"/>
    <s v="October 2008"/>
    <n v="55"/>
    <x v="0"/>
    <x v="19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823"/>
    <s v="October 2008"/>
    <n v="55"/>
    <x v="0"/>
    <x v="20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824"/>
    <s v="October 2008"/>
    <n v="55"/>
    <x v="0"/>
    <x v="21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825"/>
    <s v="October 2008"/>
    <n v="55"/>
    <x v="0"/>
    <x v="22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826"/>
    <s v="October 2008"/>
    <n v="55"/>
    <x v="0"/>
    <x v="23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827"/>
    <s v="October 2008"/>
    <n v="55"/>
    <x v="0"/>
    <x v="24"/>
    <x v="0"/>
    <x v="0"/>
    <x v="1"/>
    <x v="0"/>
    <x v="0"/>
    <x v="0"/>
    <x v="0"/>
    <x v="1"/>
    <x v="4"/>
    <x v="3"/>
    <x v="2"/>
    <x v="13"/>
    <x v="4"/>
    <x v="5"/>
    <x v="4"/>
    <x v="2"/>
    <x v="2"/>
    <x v="0"/>
    <x v="0"/>
  </r>
  <r>
    <n v="828"/>
    <s v="October 2008"/>
    <n v="55"/>
    <x v="1"/>
    <x v="0"/>
    <x v="0"/>
    <x v="0"/>
    <x v="3"/>
    <x v="0"/>
    <x v="0"/>
    <x v="0"/>
    <x v="0"/>
    <x v="2"/>
    <x v="0"/>
    <x v="3"/>
    <x v="5"/>
    <x v="12"/>
    <x v="15"/>
    <x v="6"/>
    <x v="0"/>
    <x v="2"/>
    <x v="2"/>
    <x v="0"/>
    <x v="0"/>
  </r>
  <r>
    <n v="829"/>
    <s v="October 2008"/>
    <n v="55"/>
    <x v="1"/>
    <x v="1"/>
    <x v="0"/>
    <x v="0"/>
    <x v="0"/>
    <x v="0"/>
    <x v="0"/>
    <x v="0"/>
    <x v="0"/>
    <x v="2"/>
    <x v="0"/>
    <x v="3"/>
    <x v="5"/>
    <x v="12"/>
    <x v="16"/>
    <x v="6"/>
    <x v="0"/>
    <x v="2"/>
    <x v="2"/>
    <x v="0"/>
    <x v="0"/>
  </r>
  <r>
    <n v="830"/>
    <s v="October 2008"/>
    <n v="55"/>
    <x v="1"/>
    <x v="2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n v="831"/>
    <s v="October 2008"/>
    <n v="55"/>
    <x v="1"/>
    <x v="3"/>
    <x v="0"/>
    <x v="0"/>
    <x v="4"/>
    <x v="0"/>
    <x v="0"/>
    <x v="0"/>
    <x v="0"/>
    <x v="2"/>
    <x v="0"/>
    <x v="3"/>
    <x v="5"/>
    <x v="12"/>
    <x v="19"/>
    <x v="6"/>
    <x v="0"/>
    <x v="2"/>
    <x v="2"/>
    <x v="0"/>
    <x v="0"/>
  </r>
  <r>
    <n v="832"/>
    <s v="October 2008"/>
    <n v="55"/>
    <x v="1"/>
    <x v="4"/>
    <x v="0"/>
    <x v="0"/>
    <x v="2"/>
    <x v="0"/>
    <x v="0"/>
    <x v="0"/>
    <x v="0"/>
    <x v="2"/>
    <x v="0"/>
    <x v="3"/>
    <x v="5"/>
    <x v="13"/>
    <x v="24"/>
    <x v="6"/>
    <x v="0"/>
    <x v="2"/>
    <x v="2"/>
    <x v="0"/>
    <x v="0"/>
  </r>
  <r>
    <n v="833"/>
    <s v="October 2008"/>
    <n v="55"/>
    <x v="1"/>
    <x v="5"/>
    <x v="0"/>
    <x v="0"/>
    <x v="2"/>
    <x v="0"/>
    <x v="0"/>
    <x v="0"/>
    <x v="0"/>
    <x v="2"/>
    <x v="0"/>
    <x v="3"/>
    <x v="5"/>
    <x v="14"/>
    <x v="17"/>
    <x v="6"/>
    <x v="0"/>
    <x v="2"/>
    <x v="2"/>
    <x v="0"/>
    <x v="0"/>
  </r>
  <r>
    <n v="834"/>
    <s v="October 2008"/>
    <n v="55"/>
    <x v="1"/>
    <x v="6"/>
    <x v="0"/>
    <x v="0"/>
    <x v="0"/>
    <x v="0"/>
    <x v="0"/>
    <x v="0"/>
    <x v="0"/>
    <x v="2"/>
    <x v="1"/>
    <x v="3"/>
    <x v="4"/>
    <x v="12"/>
    <x v="17"/>
    <x v="7"/>
    <x v="0"/>
    <x v="2"/>
    <x v="2"/>
    <x v="0"/>
    <x v="0"/>
  </r>
  <r>
    <n v="835"/>
    <s v="October 2008"/>
    <n v="55"/>
    <x v="1"/>
    <x v="7"/>
    <x v="0"/>
    <x v="0"/>
    <x v="2"/>
    <x v="0"/>
    <x v="0"/>
    <x v="0"/>
    <x v="0"/>
    <x v="2"/>
    <x v="1"/>
    <x v="3"/>
    <x v="4"/>
    <x v="12"/>
    <x v="21"/>
    <x v="7"/>
    <x v="0"/>
    <x v="2"/>
    <x v="2"/>
    <x v="0"/>
    <x v="0"/>
  </r>
  <r>
    <n v="836"/>
    <s v="October 2008"/>
    <n v="55"/>
    <x v="1"/>
    <x v="8"/>
    <x v="0"/>
    <x v="0"/>
    <x v="4"/>
    <x v="0"/>
    <x v="0"/>
    <x v="0"/>
    <x v="0"/>
    <x v="2"/>
    <x v="1"/>
    <x v="3"/>
    <x v="4"/>
    <x v="12"/>
    <x v="18"/>
    <x v="7"/>
    <x v="0"/>
    <x v="2"/>
    <x v="2"/>
    <x v="0"/>
    <x v="0"/>
  </r>
  <r>
    <n v="837"/>
    <s v="October 2008"/>
    <n v="55"/>
    <x v="1"/>
    <x v="9"/>
    <x v="0"/>
    <x v="0"/>
    <x v="2"/>
    <x v="0"/>
    <x v="0"/>
    <x v="0"/>
    <x v="0"/>
    <x v="2"/>
    <x v="1"/>
    <x v="3"/>
    <x v="4"/>
    <x v="12"/>
    <x v="18"/>
    <x v="7"/>
    <x v="0"/>
    <x v="2"/>
    <x v="2"/>
    <x v="0"/>
    <x v="0"/>
  </r>
  <r>
    <n v="838"/>
    <s v="October 2008"/>
    <n v="55"/>
    <x v="1"/>
    <x v="10"/>
    <x v="0"/>
    <x v="0"/>
    <x v="0"/>
    <x v="0"/>
    <x v="0"/>
    <x v="0"/>
    <x v="0"/>
    <x v="2"/>
    <x v="1"/>
    <x v="3"/>
    <x v="4"/>
    <x v="12"/>
    <x v="24"/>
    <x v="7"/>
    <x v="0"/>
    <x v="2"/>
    <x v="2"/>
    <x v="0"/>
    <x v="0"/>
  </r>
  <r>
    <n v="839"/>
    <s v="October 2008"/>
    <n v="55"/>
    <x v="1"/>
    <x v="11"/>
    <x v="0"/>
    <x v="0"/>
    <x v="1"/>
    <x v="0"/>
    <x v="0"/>
    <x v="0"/>
    <x v="0"/>
    <x v="2"/>
    <x v="1"/>
    <x v="3"/>
    <x v="4"/>
    <x v="12"/>
    <x v="20"/>
    <x v="7"/>
    <x v="0"/>
    <x v="2"/>
    <x v="2"/>
    <x v="0"/>
    <x v="0"/>
  </r>
  <r>
    <n v="840"/>
    <s v="October 2008"/>
    <n v="55"/>
    <x v="1"/>
    <x v="12"/>
    <x v="0"/>
    <x v="0"/>
    <x v="0"/>
    <x v="0"/>
    <x v="0"/>
    <x v="0"/>
    <x v="0"/>
    <x v="2"/>
    <x v="1"/>
    <x v="3"/>
    <x v="4"/>
    <x v="12"/>
    <x v="16"/>
    <x v="7"/>
    <x v="0"/>
    <x v="2"/>
    <x v="2"/>
    <x v="0"/>
    <x v="0"/>
  </r>
  <r>
    <n v="841"/>
    <s v="October 2008"/>
    <n v="55"/>
    <x v="1"/>
    <x v="13"/>
    <x v="0"/>
    <x v="0"/>
    <x v="0"/>
    <x v="0"/>
    <x v="0"/>
    <x v="0"/>
    <x v="0"/>
    <x v="2"/>
    <x v="2"/>
    <x v="3"/>
    <x v="3"/>
    <x v="12"/>
    <x v="15"/>
    <x v="6"/>
    <x v="0"/>
    <x v="2"/>
    <x v="2"/>
    <x v="0"/>
    <x v="0"/>
  </r>
  <r>
    <n v="842"/>
    <s v="October 2008"/>
    <n v="55"/>
    <x v="1"/>
    <x v="14"/>
    <x v="0"/>
    <x v="0"/>
    <x v="3"/>
    <x v="0"/>
    <x v="0"/>
    <x v="0"/>
    <x v="0"/>
    <x v="2"/>
    <x v="2"/>
    <x v="3"/>
    <x v="3"/>
    <x v="13"/>
    <x v="21"/>
    <x v="6"/>
    <x v="0"/>
    <x v="2"/>
    <x v="2"/>
    <x v="0"/>
    <x v="0"/>
  </r>
  <r>
    <n v="843"/>
    <s v="October 2008"/>
    <n v="55"/>
    <x v="1"/>
    <x v="15"/>
    <x v="0"/>
    <x v="0"/>
    <x v="1"/>
    <x v="0"/>
    <x v="0"/>
    <x v="0"/>
    <x v="0"/>
    <x v="2"/>
    <x v="2"/>
    <x v="3"/>
    <x v="3"/>
    <x v="13"/>
    <x v="20"/>
    <x v="6"/>
    <x v="0"/>
    <x v="2"/>
    <x v="2"/>
    <x v="0"/>
    <x v="0"/>
  </r>
  <r>
    <n v="844"/>
    <s v="October 2008"/>
    <n v="55"/>
    <x v="1"/>
    <x v="16"/>
    <x v="0"/>
    <x v="0"/>
    <x v="4"/>
    <x v="0"/>
    <x v="0"/>
    <x v="0"/>
    <x v="0"/>
    <x v="2"/>
    <x v="2"/>
    <x v="3"/>
    <x v="3"/>
    <x v="12"/>
    <x v="16"/>
    <x v="6"/>
    <x v="0"/>
    <x v="2"/>
    <x v="2"/>
    <x v="0"/>
    <x v="0"/>
  </r>
  <r>
    <n v="845"/>
    <s v="October 2008"/>
    <n v="55"/>
    <x v="1"/>
    <x v="17"/>
    <x v="0"/>
    <x v="0"/>
    <x v="1"/>
    <x v="0"/>
    <x v="0"/>
    <x v="0"/>
    <x v="0"/>
    <x v="2"/>
    <x v="2"/>
    <x v="3"/>
    <x v="3"/>
    <x v="13"/>
    <x v="23"/>
    <x v="6"/>
    <x v="0"/>
    <x v="2"/>
    <x v="2"/>
    <x v="0"/>
    <x v="0"/>
  </r>
  <r>
    <n v="846"/>
    <s v="October 2008"/>
    <n v="55"/>
    <x v="1"/>
    <x v="18"/>
    <x v="0"/>
    <x v="0"/>
    <x v="3"/>
    <x v="0"/>
    <x v="0"/>
    <x v="0"/>
    <x v="0"/>
    <x v="2"/>
    <x v="2"/>
    <x v="3"/>
    <x v="3"/>
    <x v="12"/>
    <x v="16"/>
    <x v="6"/>
    <x v="0"/>
    <x v="2"/>
    <x v="2"/>
    <x v="0"/>
    <x v="0"/>
  </r>
  <r>
    <n v="847"/>
    <s v="October 2008"/>
    <n v="55"/>
    <x v="1"/>
    <x v="19"/>
    <x v="0"/>
    <x v="0"/>
    <x v="4"/>
    <x v="0"/>
    <x v="0"/>
    <x v="0"/>
    <x v="0"/>
    <x v="2"/>
    <x v="2"/>
    <x v="3"/>
    <x v="3"/>
    <x v="12"/>
    <x v="19"/>
    <x v="6"/>
    <x v="0"/>
    <x v="2"/>
    <x v="2"/>
    <x v="0"/>
    <x v="0"/>
  </r>
  <r>
    <n v="848"/>
    <s v="October 2008"/>
    <n v="55"/>
    <x v="1"/>
    <x v="20"/>
    <x v="0"/>
    <x v="0"/>
    <x v="0"/>
    <x v="0"/>
    <x v="0"/>
    <x v="0"/>
    <x v="0"/>
    <x v="2"/>
    <x v="2"/>
    <x v="3"/>
    <x v="3"/>
    <x v="12"/>
    <x v="18"/>
    <x v="6"/>
    <x v="0"/>
    <x v="2"/>
    <x v="2"/>
    <x v="0"/>
    <x v="0"/>
  </r>
  <r>
    <n v="849"/>
    <s v="October 2008"/>
    <n v="55"/>
    <x v="1"/>
    <x v="21"/>
    <x v="0"/>
    <x v="0"/>
    <x v="3"/>
    <x v="0"/>
    <x v="0"/>
    <x v="0"/>
    <x v="0"/>
    <x v="2"/>
    <x v="3"/>
    <x v="3"/>
    <x v="6"/>
    <x v="12"/>
    <x v="15"/>
    <x v="6"/>
    <x v="0"/>
    <x v="2"/>
    <x v="2"/>
    <x v="0"/>
    <x v="0"/>
  </r>
  <r>
    <n v="850"/>
    <s v="October 2008"/>
    <n v="55"/>
    <x v="1"/>
    <x v="22"/>
    <x v="0"/>
    <x v="0"/>
    <x v="3"/>
    <x v="0"/>
    <x v="0"/>
    <x v="0"/>
    <x v="0"/>
    <x v="2"/>
    <x v="3"/>
    <x v="3"/>
    <x v="6"/>
    <x v="12"/>
    <x v="16"/>
    <x v="6"/>
    <x v="0"/>
    <x v="2"/>
    <x v="2"/>
    <x v="0"/>
    <x v="0"/>
  </r>
  <r>
    <n v="851"/>
    <s v="October 2008"/>
    <n v="55"/>
    <x v="1"/>
    <x v="23"/>
    <x v="0"/>
    <x v="0"/>
    <x v="4"/>
    <x v="0"/>
    <x v="0"/>
    <x v="0"/>
    <x v="0"/>
    <x v="2"/>
    <x v="3"/>
    <x v="3"/>
    <x v="6"/>
    <x v="13"/>
    <x v="24"/>
    <x v="6"/>
    <x v="0"/>
    <x v="2"/>
    <x v="2"/>
    <x v="0"/>
    <x v="0"/>
  </r>
  <r>
    <n v="852"/>
    <s v="October 2008"/>
    <n v="55"/>
    <x v="1"/>
    <x v="24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n v="853"/>
    <s v="October 2008"/>
    <n v="55"/>
    <x v="1"/>
    <x v="25"/>
    <x v="0"/>
    <x v="0"/>
    <x v="1"/>
    <x v="0"/>
    <x v="0"/>
    <x v="0"/>
    <x v="0"/>
    <x v="2"/>
    <x v="3"/>
    <x v="3"/>
    <x v="6"/>
    <x v="13"/>
    <x v="20"/>
    <x v="6"/>
    <x v="0"/>
    <x v="2"/>
    <x v="2"/>
    <x v="0"/>
    <x v="0"/>
  </r>
  <r>
    <n v="854"/>
    <s v="October 2008"/>
    <n v="55"/>
    <x v="1"/>
    <x v="26"/>
    <x v="0"/>
    <x v="0"/>
    <x v="3"/>
    <x v="0"/>
    <x v="0"/>
    <x v="0"/>
    <x v="0"/>
    <x v="2"/>
    <x v="3"/>
    <x v="3"/>
    <x v="6"/>
    <x v="13"/>
    <x v="21"/>
    <x v="6"/>
    <x v="0"/>
    <x v="2"/>
    <x v="2"/>
    <x v="0"/>
    <x v="0"/>
  </r>
  <r>
    <n v="855"/>
    <s v="October 2008"/>
    <n v="55"/>
    <x v="2"/>
    <x v="0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n v="856"/>
    <s v="October 2008"/>
    <n v="55"/>
    <x v="2"/>
    <x v="1"/>
    <x v="0"/>
    <x v="0"/>
    <x v="1"/>
    <x v="0"/>
    <x v="0"/>
    <x v="0"/>
    <x v="0"/>
    <x v="1"/>
    <x v="4"/>
    <x v="3"/>
    <x v="2"/>
    <x v="7"/>
    <x v="4"/>
    <x v="4"/>
    <x v="1"/>
    <x v="2"/>
    <x v="2"/>
    <x v="0"/>
    <x v="0"/>
  </r>
  <r>
    <n v="857"/>
    <s v="October 2008"/>
    <n v="55"/>
    <x v="2"/>
    <x v="2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858"/>
    <s v="October 2008"/>
    <n v="55"/>
    <x v="2"/>
    <x v="3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859"/>
    <s v="October 2008"/>
    <n v="55"/>
    <x v="2"/>
    <x v="4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860"/>
    <s v="October 2008"/>
    <n v="55"/>
    <x v="2"/>
    <x v="5"/>
    <x v="0"/>
    <x v="0"/>
    <x v="3"/>
    <x v="0"/>
    <x v="0"/>
    <x v="0"/>
    <x v="0"/>
    <x v="1"/>
    <x v="4"/>
    <x v="3"/>
    <x v="2"/>
    <x v="10"/>
    <x v="7"/>
    <x v="5"/>
    <x v="3"/>
    <x v="2"/>
    <x v="2"/>
    <x v="0"/>
    <x v="0"/>
  </r>
  <r>
    <n v="861"/>
    <s v="October 2008"/>
    <n v="55"/>
    <x v="2"/>
    <x v="6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n v="862"/>
    <s v="October 2008"/>
    <n v="55"/>
    <x v="2"/>
    <x v="7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863"/>
    <s v="October 2008"/>
    <n v="55"/>
    <x v="2"/>
    <x v="8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864"/>
    <s v="October 2008"/>
    <n v="55"/>
    <x v="2"/>
    <x v="9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865"/>
    <s v="October 2008"/>
    <n v="55"/>
    <x v="2"/>
    <x v="10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866"/>
    <s v="October 2008"/>
    <n v="55"/>
    <x v="2"/>
    <x v="11"/>
    <x v="0"/>
    <x v="0"/>
    <x v="3"/>
    <x v="0"/>
    <x v="0"/>
    <x v="0"/>
    <x v="0"/>
    <x v="1"/>
    <x v="4"/>
    <x v="3"/>
    <x v="2"/>
    <x v="6"/>
    <x v="4"/>
    <x v="4"/>
    <x v="3"/>
    <x v="2"/>
    <x v="2"/>
    <x v="0"/>
    <x v="0"/>
  </r>
  <r>
    <n v="867"/>
    <s v="October 2008"/>
    <n v="55"/>
    <x v="2"/>
    <x v="12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868"/>
    <s v="October 2008"/>
    <n v="55"/>
    <x v="2"/>
    <x v="13"/>
    <x v="0"/>
    <x v="0"/>
    <x v="4"/>
    <x v="0"/>
    <x v="0"/>
    <x v="0"/>
    <x v="0"/>
    <x v="1"/>
    <x v="4"/>
    <x v="3"/>
    <x v="2"/>
    <x v="8"/>
    <x v="11"/>
    <x v="4"/>
    <x v="2"/>
    <x v="2"/>
    <x v="2"/>
    <x v="0"/>
    <x v="0"/>
  </r>
  <r>
    <n v="869"/>
    <s v="October 2008"/>
    <n v="55"/>
    <x v="2"/>
    <x v="14"/>
    <x v="0"/>
    <x v="0"/>
    <x v="2"/>
    <x v="0"/>
    <x v="0"/>
    <x v="0"/>
    <x v="0"/>
    <x v="1"/>
    <x v="4"/>
    <x v="3"/>
    <x v="2"/>
    <x v="5"/>
    <x v="9"/>
    <x v="4"/>
    <x v="1"/>
    <x v="2"/>
    <x v="2"/>
    <x v="0"/>
    <x v="0"/>
  </r>
  <r>
    <n v="870"/>
    <s v="October 2008"/>
    <n v="55"/>
    <x v="2"/>
    <x v="15"/>
    <x v="0"/>
    <x v="0"/>
    <x v="1"/>
    <x v="0"/>
    <x v="0"/>
    <x v="0"/>
    <x v="0"/>
    <x v="1"/>
    <x v="4"/>
    <x v="3"/>
    <x v="2"/>
    <x v="6"/>
    <x v="4"/>
    <x v="4"/>
    <x v="2"/>
    <x v="2"/>
    <x v="2"/>
    <x v="0"/>
    <x v="0"/>
  </r>
  <r>
    <n v="871"/>
    <s v="October 2008"/>
    <n v="55"/>
    <x v="2"/>
    <x v="16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872"/>
    <s v="October 2008"/>
    <n v="55"/>
    <x v="2"/>
    <x v="17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n v="873"/>
    <s v="October 2008"/>
    <n v="55"/>
    <x v="2"/>
    <x v="18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874"/>
    <s v="October 2008"/>
    <n v="55"/>
    <x v="2"/>
    <x v="19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n v="875"/>
    <s v="October 2008"/>
    <n v="55"/>
    <x v="2"/>
    <x v="20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876"/>
    <s v="October 2008"/>
    <n v="55"/>
    <x v="2"/>
    <x v="21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877"/>
    <s v="October 2008"/>
    <n v="55"/>
    <x v="2"/>
    <x v="22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n v="878"/>
    <s v="October 2008"/>
    <n v="55"/>
    <x v="2"/>
    <x v="23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879"/>
    <s v="October 2008"/>
    <n v="55"/>
    <x v="2"/>
    <x v="24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880"/>
    <s v="October 2008"/>
    <n v="55"/>
    <x v="3"/>
    <x v="0"/>
    <x v="0"/>
    <x v="0"/>
    <x v="3"/>
    <x v="0"/>
    <x v="0"/>
    <x v="0"/>
    <x v="0"/>
    <x v="0"/>
    <x v="0"/>
    <x v="2"/>
    <x v="13"/>
    <x v="1"/>
    <x v="1"/>
    <x v="2"/>
    <x v="0"/>
    <x v="0"/>
    <x v="5"/>
    <x v="0"/>
    <x v="0"/>
  </r>
  <r>
    <n v="881"/>
    <s v="October 2008"/>
    <n v="55"/>
    <x v="3"/>
    <x v="1"/>
    <x v="0"/>
    <x v="0"/>
    <x v="1"/>
    <x v="0"/>
    <x v="0"/>
    <x v="0"/>
    <x v="0"/>
    <x v="0"/>
    <x v="0"/>
    <x v="2"/>
    <x v="13"/>
    <x v="0"/>
    <x v="0"/>
    <x v="2"/>
    <x v="0"/>
    <x v="0"/>
    <x v="5"/>
    <x v="0"/>
    <x v="0"/>
  </r>
  <r>
    <n v="882"/>
    <s v="October 2008"/>
    <n v="55"/>
    <x v="3"/>
    <x v="2"/>
    <x v="0"/>
    <x v="0"/>
    <x v="0"/>
    <x v="0"/>
    <x v="0"/>
    <x v="0"/>
    <x v="0"/>
    <x v="0"/>
    <x v="0"/>
    <x v="2"/>
    <x v="13"/>
    <x v="0"/>
    <x v="1"/>
    <x v="2"/>
    <x v="0"/>
    <x v="0"/>
    <x v="5"/>
    <x v="0"/>
    <x v="0"/>
  </r>
  <r>
    <n v="883"/>
    <s v="October 2008"/>
    <n v="55"/>
    <x v="3"/>
    <x v="3"/>
    <x v="0"/>
    <x v="0"/>
    <x v="4"/>
    <x v="0"/>
    <x v="0"/>
    <x v="0"/>
    <x v="0"/>
    <x v="0"/>
    <x v="0"/>
    <x v="2"/>
    <x v="13"/>
    <x v="16"/>
    <x v="0"/>
    <x v="10"/>
    <x v="0"/>
    <x v="0"/>
    <x v="5"/>
    <x v="0"/>
    <x v="0"/>
  </r>
  <r>
    <n v="884"/>
    <s v="October 2008"/>
    <n v="55"/>
    <x v="3"/>
    <x v="4"/>
    <x v="0"/>
    <x v="0"/>
    <x v="2"/>
    <x v="0"/>
    <x v="0"/>
    <x v="0"/>
    <x v="0"/>
    <x v="0"/>
    <x v="0"/>
    <x v="2"/>
    <x v="13"/>
    <x v="0"/>
    <x v="0"/>
    <x v="0"/>
    <x v="0"/>
    <x v="0"/>
    <x v="5"/>
    <x v="0"/>
    <x v="0"/>
  </r>
  <r>
    <n v="885"/>
    <s v="October 2008"/>
    <n v="55"/>
    <x v="3"/>
    <x v="5"/>
    <x v="0"/>
    <x v="0"/>
    <x v="1"/>
    <x v="0"/>
    <x v="0"/>
    <x v="0"/>
    <x v="0"/>
    <x v="0"/>
    <x v="0"/>
    <x v="2"/>
    <x v="13"/>
    <x v="0"/>
    <x v="0"/>
    <x v="2"/>
    <x v="0"/>
    <x v="0"/>
    <x v="5"/>
    <x v="0"/>
    <x v="0"/>
  </r>
  <r>
    <n v="886"/>
    <s v="October 2008"/>
    <n v="55"/>
    <x v="3"/>
    <x v="6"/>
    <x v="0"/>
    <x v="0"/>
    <x v="3"/>
    <x v="0"/>
    <x v="0"/>
    <x v="0"/>
    <x v="0"/>
    <x v="0"/>
    <x v="1"/>
    <x v="0"/>
    <x v="0"/>
    <x v="1"/>
    <x v="1"/>
    <x v="2"/>
    <x v="0"/>
    <x v="0"/>
    <x v="1"/>
    <x v="0"/>
    <x v="0"/>
  </r>
  <r>
    <n v="887"/>
    <s v="October 2008"/>
    <n v="55"/>
    <x v="3"/>
    <x v="7"/>
    <x v="0"/>
    <x v="0"/>
    <x v="1"/>
    <x v="0"/>
    <x v="0"/>
    <x v="0"/>
    <x v="0"/>
    <x v="0"/>
    <x v="1"/>
    <x v="0"/>
    <x v="0"/>
    <x v="2"/>
    <x v="1"/>
    <x v="10"/>
    <x v="0"/>
    <x v="0"/>
    <x v="1"/>
    <x v="0"/>
    <x v="0"/>
  </r>
  <r>
    <n v="888"/>
    <s v="October 2008"/>
    <n v="55"/>
    <x v="3"/>
    <x v="8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</r>
  <r>
    <n v="889"/>
    <s v="October 2008"/>
    <n v="55"/>
    <x v="3"/>
    <x v="9"/>
    <x v="0"/>
    <x v="0"/>
    <x v="2"/>
    <x v="0"/>
    <x v="0"/>
    <x v="0"/>
    <x v="0"/>
    <x v="0"/>
    <x v="1"/>
    <x v="0"/>
    <x v="0"/>
    <x v="0"/>
    <x v="1"/>
    <x v="3"/>
    <x v="0"/>
    <x v="0"/>
    <x v="1"/>
    <x v="0"/>
    <x v="0"/>
  </r>
  <r>
    <n v="890"/>
    <s v="October 2008"/>
    <n v="55"/>
    <x v="3"/>
    <x v="10"/>
    <x v="0"/>
    <x v="0"/>
    <x v="3"/>
    <x v="0"/>
    <x v="0"/>
    <x v="0"/>
    <x v="0"/>
    <x v="0"/>
    <x v="1"/>
    <x v="0"/>
    <x v="0"/>
    <x v="0"/>
    <x v="0"/>
    <x v="0"/>
    <x v="0"/>
    <x v="0"/>
    <x v="1"/>
    <x v="0"/>
    <x v="0"/>
  </r>
  <r>
    <n v="891"/>
    <s v="October 2008"/>
    <n v="55"/>
    <x v="3"/>
    <x v="11"/>
    <x v="0"/>
    <x v="0"/>
    <x v="4"/>
    <x v="0"/>
    <x v="0"/>
    <x v="0"/>
    <x v="0"/>
    <x v="0"/>
    <x v="1"/>
    <x v="0"/>
    <x v="0"/>
    <x v="2"/>
    <x v="0"/>
    <x v="10"/>
    <x v="0"/>
    <x v="0"/>
    <x v="1"/>
    <x v="0"/>
    <x v="0"/>
  </r>
  <r>
    <n v="892"/>
    <s v="October 2008"/>
    <n v="55"/>
    <x v="3"/>
    <x v="12"/>
    <x v="0"/>
    <x v="0"/>
    <x v="3"/>
    <x v="0"/>
    <x v="0"/>
    <x v="0"/>
    <x v="0"/>
    <x v="0"/>
    <x v="2"/>
    <x v="0"/>
    <x v="12"/>
    <x v="1"/>
    <x v="1"/>
    <x v="2"/>
    <x v="0"/>
    <x v="0"/>
    <x v="5"/>
    <x v="0"/>
    <x v="0"/>
  </r>
  <r>
    <n v="893"/>
    <s v="October 2008"/>
    <n v="55"/>
    <x v="3"/>
    <x v="13"/>
    <x v="0"/>
    <x v="0"/>
    <x v="4"/>
    <x v="0"/>
    <x v="0"/>
    <x v="0"/>
    <x v="0"/>
    <x v="0"/>
    <x v="2"/>
    <x v="0"/>
    <x v="12"/>
    <x v="0"/>
    <x v="0"/>
    <x v="2"/>
    <x v="0"/>
    <x v="0"/>
    <x v="5"/>
    <x v="0"/>
    <x v="0"/>
  </r>
  <r>
    <n v="894"/>
    <s v="October 2008"/>
    <n v="55"/>
    <x v="3"/>
    <x v="14"/>
    <x v="0"/>
    <x v="0"/>
    <x v="1"/>
    <x v="0"/>
    <x v="0"/>
    <x v="0"/>
    <x v="0"/>
    <x v="0"/>
    <x v="2"/>
    <x v="0"/>
    <x v="12"/>
    <x v="0"/>
    <x v="1"/>
    <x v="3"/>
    <x v="0"/>
    <x v="0"/>
    <x v="5"/>
    <x v="0"/>
    <x v="0"/>
  </r>
  <r>
    <n v="895"/>
    <s v="October 2008"/>
    <n v="55"/>
    <x v="3"/>
    <x v="15"/>
    <x v="0"/>
    <x v="0"/>
    <x v="1"/>
    <x v="0"/>
    <x v="0"/>
    <x v="0"/>
    <x v="0"/>
    <x v="0"/>
    <x v="2"/>
    <x v="0"/>
    <x v="12"/>
    <x v="16"/>
    <x v="1"/>
    <x v="10"/>
    <x v="0"/>
    <x v="0"/>
    <x v="5"/>
    <x v="0"/>
    <x v="0"/>
  </r>
  <r>
    <n v="896"/>
    <s v="October 2008"/>
    <n v="55"/>
    <x v="3"/>
    <x v="16"/>
    <x v="0"/>
    <x v="0"/>
    <x v="1"/>
    <x v="0"/>
    <x v="0"/>
    <x v="0"/>
    <x v="0"/>
    <x v="0"/>
    <x v="2"/>
    <x v="0"/>
    <x v="12"/>
    <x v="0"/>
    <x v="0"/>
    <x v="2"/>
    <x v="0"/>
    <x v="0"/>
    <x v="5"/>
    <x v="0"/>
    <x v="0"/>
  </r>
  <r>
    <n v="897"/>
    <s v="October 2008"/>
    <n v="55"/>
    <x v="3"/>
    <x v="17"/>
    <x v="0"/>
    <x v="0"/>
    <x v="2"/>
    <x v="0"/>
    <x v="0"/>
    <x v="0"/>
    <x v="0"/>
    <x v="0"/>
    <x v="2"/>
    <x v="0"/>
    <x v="12"/>
    <x v="3"/>
    <x v="1"/>
    <x v="3"/>
    <x v="0"/>
    <x v="0"/>
    <x v="5"/>
    <x v="0"/>
    <x v="0"/>
  </r>
  <r>
    <n v="898"/>
    <s v="October 2008"/>
    <n v="55"/>
    <x v="3"/>
    <x v="18"/>
    <x v="0"/>
    <x v="0"/>
    <x v="2"/>
    <x v="0"/>
    <x v="0"/>
    <x v="0"/>
    <x v="0"/>
    <x v="0"/>
    <x v="3"/>
    <x v="0"/>
    <x v="9"/>
    <x v="1"/>
    <x v="1"/>
    <x v="2"/>
    <x v="0"/>
    <x v="0"/>
    <x v="5"/>
    <x v="0"/>
    <x v="0"/>
  </r>
  <r>
    <n v="899"/>
    <s v="October 2008"/>
    <n v="55"/>
    <x v="3"/>
    <x v="19"/>
    <x v="0"/>
    <x v="0"/>
    <x v="3"/>
    <x v="0"/>
    <x v="0"/>
    <x v="0"/>
    <x v="0"/>
    <x v="0"/>
    <x v="3"/>
    <x v="0"/>
    <x v="9"/>
    <x v="3"/>
    <x v="0"/>
    <x v="2"/>
    <x v="0"/>
    <x v="0"/>
    <x v="5"/>
    <x v="0"/>
    <x v="0"/>
  </r>
  <r>
    <n v="900"/>
    <s v="October 2008"/>
    <n v="55"/>
    <x v="3"/>
    <x v="20"/>
    <x v="0"/>
    <x v="0"/>
    <x v="3"/>
    <x v="0"/>
    <x v="0"/>
    <x v="0"/>
    <x v="0"/>
    <x v="0"/>
    <x v="3"/>
    <x v="0"/>
    <x v="9"/>
    <x v="0"/>
    <x v="0"/>
    <x v="2"/>
    <x v="0"/>
    <x v="0"/>
    <x v="5"/>
    <x v="0"/>
    <x v="0"/>
  </r>
  <r>
    <n v="901"/>
    <s v="October 2008"/>
    <n v="55"/>
    <x v="3"/>
    <x v="21"/>
    <x v="0"/>
    <x v="0"/>
    <x v="1"/>
    <x v="0"/>
    <x v="0"/>
    <x v="0"/>
    <x v="0"/>
    <x v="0"/>
    <x v="3"/>
    <x v="0"/>
    <x v="9"/>
    <x v="0"/>
    <x v="0"/>
    <x v="0"/>
    <x v="0"/>
    <x v="0"/>
    <x v="5"/>
    <x v="0"/>
    <x v="0"/>
  </r>
  <r>
    <n v="902"/>
    <s v="October 2008"/>
    <n v="55"/>
    <x v="3"/>
    <x v="22"/>
    <x v="0"/>
    <x v="0"/>
    <x v="3"/>
    <x v="0"/>
    <x v="0"/>
    <x v="0"/>
    <x v="0"/>
    <x v="0"/>
    <x v="3"/>
    <x v="0"/>
    <x v="9"/>
    <x v="0"/>
    <x v="0"/>
    <x v="3"/>
    <x v="0"/>
    <x v="0"/>
    <x v="5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903"/>
    <s v="December 2008"/>
    <n v="56"/>
    <x v="0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  <x v="0"/>
  </r>
  <r>
    <n v="904"/>
    <s v="December 2008"/>
    <n v="56"/>
    <x v="0"/>
    <x v="1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</r>
  <r>
    <n v="905"/>
    <s v="December 2008"/>
    <n v="56"/>
    <x v="0"/>
    <x v="2"/>
    <x v="0"/>
    <x v="0"/>
    <x v="1"/>
    <x v="0"/>
    <x v="0"/>
    <x v="0"/>
    <x v="0"/>
    <x v="0"/>
    <x v="0"/>
    <x v="0"/>
    <x v="0"/>
    <x v="0"/>
    <x v="1"/>
    <x v="10"/>
    <x v="0"/>
    <x v="0"/>
    <x v="0"/>
    <x v="0"/>
    <x v="0"/>
  </r>
  <r>
    <n v="906"/>
    <s v="December 2008"/>
    <n v="56"/>
    <x v="0"/>
    <x v="3"/>
    <x v="0"/>
    <x v="0"/>
    <x v="1"/>
    <x v="0"/>
    <x v="0"/>
    <x v="0"/>
    <x v="0"/>
    <x v="0"/>
    <x v="0"/>
    <x v="0"/>
    <x v="0"/>
    <x v="3"/>
    <x v="0"/>
    <x v="10"/>
    <x v="0"/>
    <x v="0"/>
    <x v="0"/>
    <x v="0"/>
    <x v="0"/>
  </r>
  <r>
    <n v="907"/>
    <s v="December 2008"/>
    <n v="56"/>
    <x v="0"/>
    <x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</r>
  <r>
    <n v="908"/>
    <s v="December 2008"/>
    <n v="56"/>
    <x v="0"/>
    <x v="5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</r>
  <r>
    <n v="909"/>
    <s v="December 2008"/>
    <n v="56"/>
    <x v="0"/>
    <x v="6"/>
    <x v="0"/>
    <x v="0"/>
    <x v="0"/>
    <x v="0"/>
    <x v="0"/>
    <x v="0"/>
    <x v="0"/>
    <x v="0"/>
    <x v="1"/>
    <x v="2"/>
    <x v="8"/>
    <x v="1"/>
    <x v="1"/>
    <x v="2"/>
    <x v="0"/>
    <x v="0"/>
    <x v="1"/>
    <x v="0"/>
    <x v="0"/>
  </r>
  <r>
    <n v="910"/>
    <s v="December 2008"/>
    <n v="56"/>
    <x v="0"/>
    <x v="7"/>
    <x v="0"/>
    <x v="0"/>
    <x v="3"/>
    <x v="0"/>
    <x v="0"/>
    <x v="0"/>
    <x v="0"/>
    <x v="0"/>
    <x v="1"/>
    <x v="2"/>
    <x v="8"/>
    <x v="0"/>
    <x v="0"/>
    <x v="0"/>
    <x v="0"/>
    <x v="0"/>
    <x v="1"/>
    <x v="0"/>
    <x v="0"/>
  </r>
  <r>
    <n v="911"/>
    <s v="December 2008"/>
    <n v="56"/>
    <x v="0"/>
    <x v="8"/>
    <x v="0"/>
    <x v="0"/>
    <x v="4"/>
    <x v="0"/>
    <x v="0"/>
    <x v="0"/>
    <x v="0"/>
    <x v="0"/>
    <x v="1"/>
    <x v="2"/>
    <x v="8"/>
    <x v="0"/>
    <x v="0"/>
    <x v="2"/>
    <x v="0"/>
    <x v="0"/>
    <x v="1"/>
    <x v="0"/>
    <x v="0"/>
  </r>
  <r>
    <n v="912"/>
    <s v="December 2008"/>
    <n v="56"/>
    <x v="0"/>
    <x v="9"/>
    <x v="0"/>
    <x v="0"/>
    <x v="4"/>
    <x v="0"/>
    <x v="0"/>
    <x v="0"/>
    <x v="0"/>
    <x v="0"/>
    <x v="1"/>
    <x v="2"/>
    <x v="8"/>
    <x v="0"/>
    <x v="1"/>
    <x v="2"/>
    <x v="0"/>
    <x v="0"/>
    <x v="1"/>
    <x v="0"/>
    <x v="0"/>
  </r>
  <r>
    <n v="913"/>
    <s v="December 2008"/>
    <n v="56"/>
    <x v="0"/>
    <x v="10"/>
    <x v="0"/>
    <x v="0"/>
    <x v="2"/>
    <x v="0"/>
    <x v="0"/>
    <x v="0"/>
    <x v="0"/>
    <x v="0"/>
    <x v="1"/>
    <x v="2"/>
    <x v="8"/>
    <x v="0"/>
    <x v="0"/>
    <x v="2"/>
    <x v="0"/>
    <x v="0"/>
    <x v="1"/>
    <x v="0"/>
    <x v="0"/>
  </r>
  <r>
    <n v="914"/>
    <s v="December 2008"/>
    <n v="56"/>
    <x v="0"/>
    <x v="11"/>
    <x v="0"/>
    <x v="0"/>
    <x v="3"/>
    <x v="0"/>
    <x v="0"/>
    <x v="0"/>
    <x v="0"/>
    <x v="0"/>
    <x v="2"/>
    <x v="2"/>
    <x v="8"/>
    <x v="1"/>
    <x v="1"/>
    <x v="2"/>
    <x v="0"/>
    <x v="0"/>
    <x v="1"/>
    <x v="0"/>
    <x v="0"/>
  </r>
  <r>
    <n v="915"/>
    <s v="December 2008"/>
    <n v="56"/>
    <x v="0"/>
    <x v="12"/>
    <x v="0"/>
    <x v="0"/>
    <x v="1"/>
    <x v="0"/>
    <x v="0"/>
    <x v="0"/>
    <x v="0"/>
    <x v="0"/>
    <x v="2"/>
    <x v="2"/>
    <x v="8"/>
    <x v="0"/>
    <x v="1"/>
    <x v="0"/>
    <x v="0"/>
    <x v="0"/>
    <x v="1"/>
    <x v="0"/>
    <x v="0"/>
  </r>
  <r>
    <n v="916"/>
    <s v="December 2008"/>
    <n v="56"/>
    <x v="0"/>
    <x v="13"/>
    <x v="0"/>
    <x v="0"/>
    <x v="0"/>
    <x v="0"/>
    <x v="0"/>
    <x v="0"/>
    <x v="0"/>
    <x v="0"/>
    <x v="2"/>
    <x v="2"/>
    <x v="8"/>
    <x v="0"/>
    <x v="0"/>
    <x v="2"/>
    <x v="0"/>
    <x v="0"/>
    <x v="1"/>
    <x v="0"/>
    <x v="0"/>
  </r>
  <r>
    <n v="917"/>
    <s v="December 2008"/>
    <n v="56"/>
    <x v="0"/>
    <x v="14"/>
    <x v="0"/>
    <x v="0"/>
    <x v="0"/>
    <x v="0"/>
    <x v="0"/>
    <x v="0"/>
    <x v="0"/>
    <x v="0"/>
    <x v="2"/>
    <x v="2"/>
    <x v="8"/>
    <x v="0"/>
    <x v="1"/>
    <x v="3"/>
    <x v="0"/>
    <x v="0"/>
    <x v="1"/>
    <x v="0"/>
    <x v="0"/>
  </r>
  <r>
    <n v="918"/>
    <s v="December 2008"/>
    <n v="56"/>
    <x v="0"/>
    <x v="15"/>
    <x v="0"/>
    <x v="0"/>
    <x v="2"/>
    <x v="0"/>
    <x v="0"/>
    <x v="0"/>
    <x v="0"/>
    <x v="0"/>
    <x v="2"/>
    <x v="2"/>
    <x v="8"/>
    <x v="0"/>
    <x v="1"/>
    <x v="2"/>
    <x v="0"/>
    <x v="0"/>
    <x v="1"/>
    <x v="0"/>
    <x v="0"/>
  </r>
  <r>
    <n v="919"/>
    <s v="December 2008"/>
    <n v="56"/>
    <x v="0"/>
    <x v="16"/>
    <x v="0"/>
    <x v="0"/>
    <x v="0"/>
    <x v="0"/>
    <x v="0"/>
    <x v="0"/>
    <x v="0"/>
    <x v="0"/>
    <x v="3"/>
    <x v="1"/>
    <x v="1"/>
    <x v="1"/>
    <x v="1"/>
    <x v="2"/>
    <x v="0"/>
    <x v="1"/>
    <x v="0"/>
    <x v="0"/>
    <x v="0"/>
  </r>
  <r>
    <n v="920"/>
    <s v="December 2008"/>
    <n v="56"/>
    <x v="0"/>
    <x v="17"/>
    <x v="0"/>
    <x v="0"/>
    <x v="0"/>
    <x v="0"/>
    <x v="0"/>
    <x v="0"/>
    <x v="0"/>
    <x v="0"/>
    <x v="3"/>
    <x v="1"/>
    <x v="1"/>
    <x v="0"/>
    <x v="0"/>
    <x v="0"/>
    <x v="0"/>
    <x v="1"/>
    <x v="0"/>
    <x v="0"/>
    <x v="0"/>
  </r>
  <r>
    <n v="921"/>
    <s v="December 2008"/>
    <n v="56"/>
    <x v="0"/>
    <x v="18"/>
    <x v="0"/>
    <x v="0"/>
    <x v="1"/>
    <x v="0"/>
    <x v="0"/>
    <x v="0"/>
    <x v="0"/>
    <x v="0"/>
    <x v="3"/>
    <x v="1"/>
    <x v="1"/>
    <x v="0"/>
    <x v="0"/>
    <x v="2"/>
    <x v="0"/>
    <x v="1"/>
    <x v="0"/>
    <x v="0"/>
    <x v="0"/>
  </r>
  <r>
    <n v="922"/>
    <s v="December 2008"/>
    <n v="56"/>
    <x v="0"/>
    <x v="19"/>
    <x v="0"/>
    <x v="0"/>
    <x v="3"/>
    <x v="0"/>
    <x v="0"/>
    <x v="0"/>
    <x v="0"/>
    <x v="0"/>
    <x v="3"/>
    <x v="1"/>
    <x v="1"/>
    <x v="0"/>
    <x v="1"/>
    <x v="3"/>
    <x v="0"/>
    <x v="1"/>
    <x v="0"/>
    <x v="0"/>
    <x v="0"/>
  </r>
  <r>
    <n v="923"/>
    <s v="December 2008"/>
    <n v="56"/>
    <x v="0"/>
    <x v="20"/>
    <x v="0"/>
    <x v="0"/>
    <x v="2"/>
    <x v="0"/>
    <x v="0"/>
    <x v="0"/>
    <x v="0"/>
    <x v="0"/>
    <x v="3"/>
    <x v="1"/>
    <x v="1"/>
    <x v="0"/>
    <x v="0"/>
    <x v="2"/>
    <x v="0"/>
    <x v="1"/>
    <x v="0"/>
    <x v="0"/>
    <x v="0"/>
  </r>
  <r>
    <n v="924"/>
    <s v="December 2008"/>
    <n v="56"/>
    <x v="0"/>
    <x v="21"/>
    <x v="0"/>
    <x v="0"/>
    <x v="2"/>
    <x v="0"/>
    <x v="0"/>
    <x v="0"/>
    <x v="0"/>
    <x v="0"/>
    <x v="3"/>
    <x v="1"/>
    <x v="1"/>
    <x v="0"/>
    <x v="1"/>
    <x v="0"/>
    <x v="0"/>
    <x v="1"/>
    <x v="0"/>
    <x v="0"/>
    <x v="0"/>
  </r>
  <r>
    <n v="925"/>
    <s v="December 2008"/>
    <n v="56"/>
    <x v="0"/>
    <x v="22"/>
    <x v="0"/>
    <x v="0"/>
    <x v="4"/>
    <x v="0"/>
    <x v="0"/>
    <x v="0"/>
    <x v="0"/>
    <x v="0"/>
    <x v="3"/>
    <x v="1"/>
    <x v="1"/>
    <x v="0"/>
    <x v="0"/>
    <x v="0"/>
    <x v="0"/>
    <x v="1"/>
    <x v="0"/>
    <x v="0"/>
    <x v="0"/>
  </r>
  <r>
    <n v="926"/>
    <s v="December 2008"/>
    <n v="56"/>
    <x v="1"/>
    <x v="0"/>
    <x v="0"/>
    <x v="0"/>
    <x v="2"/>
    <x v="0"/>
    <x v="0"/>
    <x v="0"/>
    <x v="0"/>
    <x v="1"/>
    <x v="4"/>
    <x v="3"/>
    <x v="2"/>
    <x v="7"/>
    <x v="4"/>
    <x v="4"/>
    <x v="2"/>
    <x v="2"/>
    <x v="2"/>
    <x v="0"/>
    <x v="0"/>
  </r>
  <r>
    <n v="927"/>
    <s v="December 2008"/>
    <n v="56"/>
    <x v="1"/>
    <x v="1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n v="928"/>
    <s v="December 2008"/>
    <n v="56"/>
    <x v="1"/>
    <x v="2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929"/>
    <s v="December 2008"/>
    <n v="56"/>
    <x v="1"/>
    <x v="3"/>
    <x v="0"/>
    <x v="0"/>
    <x v="1"/>
    <x v="0"/>
    <x v="0"/>
    <x v="0"/>
    <x v="0"/>
    <x v="1"/>
    <x v="4"/>
    <x v="3"/>
    <x v="2"/>
    <x v="9"/>
    <x v="4"/>
    <x v="4"/>
    <x v="0"/>
    <x v="2"/>
    <x v="2"/>
    <x v="0"/>
    <x v="0"/>
  </r>
  <r>
    <n v="930"/>
    <s v="December 2008"/>
    <n v="56"/>
    <x v="1"/>
    <x v="4"/>
    <x v="0"/>
    <x v="0"/>
    <x v="2"/>
    <x v="0"/>
    <x v="0"/>
    <x v="0"/>
    <x v="0"/>
    <x v="1"/>
    <x v="4"/>
    <x v="3"/>
    <x v="2"/>
    <x v="4"/>
    <x v="12"/>
    <x v="4"/>
    <x v="0"/>
    <x v="2"/>
    <x v="2"/>
    <x v="0"/>
    <x v="0"/>
  </r>
  <r>
    <n v="931"/>
    <s v="December 2008"/>
    <n v="56"/>
    <x v="1"/>
    <x v="5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932"/>
    <s v="December 2008"/>
    <n v="56"/>
    <x v="1"/>
    <x v="6"/>
    <x v="0"/>
    <x v="0"/>
    <x v="1"/>
    <x v="0"/>
    <x v="0"/>
    <x v="0"/>
    <x v="0"/>
    <x v="1"/>
    <x v="4"/>
    <x v="3"/>
    <x v="2"/>
    <x v="5"/>
    <x v="3"/>
    <x v="4"/>
    <x v="3"/>
    <x v="2"/>
    <x v="2"/>
    <x v="0"/>
    <x v="0"/>
  </r>
  <r>
    <n v="933"/>
    <s v="December 2008"/>
    <n v="56"/>
    <x v="1"/>
    <x v="7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934"/>
    <s v="December 2008"/>
    <n v="56"/>
    <x v="1"/>
    <x v="8"/>
    <x v="0"/>
    <x v="0"/>
    <x v="4"/>
    <x v="0"/>
    <x v="0"/>
    <x v="0"/>
    <x v="0"/>
    <x v="1"/>
    <x v="4"/>
    <x v="3"/>
    <x v="2"/>
    <x v="4"/>
    <x v="8"/>
    <x v="4"/>
    <x v="1"/>
    <x v="2"/>
    <x v="2"/>
    <x v="0"/>
    <x v="0"/>
  </r>
  <r>
    <n v="935"/>
    <s v="December 2008"/>
    <n v="56"/>
    <x v="1"/>
    <x v="9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936"/>
    <s v="December 2008"/>
    <n v="56"/>
    <x v="1"/>
    <x v="10"/>
    <x v="0"/>
    <x v="0"/>
    <x v="4"/>
    <x v="0"/>
    <x v="0"/>
    <x v="0"/>
    <x v="0"/>
    <x v="1"/>
    <x v="4"/>
    <x v="3"/>
    <x v="2"/>
    <x v="4"/>
    <x v="12"/>
    <x v="4"/>
    <x v="1"/>
    <x v="2"/>
    <x v="2"/>
    <x v="0"/>
    <x v="0"/>
  </r>
  <r>
    <n v="937"/>
    <s v="December 2008"/>
    <n v="56"/>
    <x v="1"/>
    <x v="11"/>
    <x v="0"/>
    <x v="0"/>
    <x v="2"/>
    <x v="0"/>
    <x v="0"/>
    <x v="0"/>
    <x v="0"/>
    <x v="1"/>
    <x v="4"/>
    <x v="3"/>
    <x v="2"/>
    <x v="7"/>
    <x v="4"/>
    <x v="4"/>
    <x v="1"/>
    <x v="2"/>
    <x v="2"/>
    <x v="0"/>
    <x v="0"/>
  </r>
  <r>
    <n v="938"/>
    <s v="December 2008"/>
    <n v="56"/>
    <x v="1"/>
    <x v="12"/>
    <x v="0"/>
    <x v="0"/>
    <x v="0"/>
    <x v="0"/>
    <x v="0"/>
    <x v="0"/>
    <x v="0"/>
    <x v="1"/>
    <x v="4"/>
    <x v="3"/>
    <x v="2"/>
    <x v="11"/>
    <x v="4"/>
    <x v="4"/>
    <x v="3"/>
    <x v="2"/>
    <x v="2"/>
    <x v="0"/>
    <x v="0"/>
  </r>
  <r>
    <n v="939"/>
    <s v="December 2008"/>
    <n v="56"/>
    <x v="1"/>
    <x v="13"/>
    <x v="0"/>
    <x v="0"/>
    <x v="3"/>
    <x v="0"/>
    <x v="0"/>
    <x v="0"/>
    <x v="0"/>
    <x v="1"/>
    <x v="4"/>
    <x v="3"/>
    <x v="2"/>
    <x v="8"/>
    <x v="11"/>
    <x v="4"/>
    <x v="2"/>
    <x v="2"/>
    <x v="2"/>
    <x v="0"/>
    <x v="0"/>
  </r>
  <r>
    <n v="940"/>
    <s v="December 2008"/>
    <n v="56"/>
    <x v="1"/>
    <x v="14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941"/>
    <s v="December 2008"/>
    <n v="56"/>
    <x v="1"/>
    <x v="15"/>
    <x v="0"/>
    <x v="0"/>
    <x v="3"/>
    <x v="0"/>
    <x v="0"/>
    <x v="0"/>
    <x v="0"/>
    <x v="1"/>
    <x v="4"/>
    <x v="3"/>
    <x v="2"/>
    <x v="17"/>
    <x v="13"/>
    <x v="4"/>
    <x v="1"/>
    <x v="2"/>
    <x v="2"/>
    <x v="0"/>
    <x v="0"/>
  </r>
  <r>
    <n v="942"/>
    <s v="December 2008"/>
    <n v="56"/>
    <x v="1"/>
    <x v="16"/>
    <x v="0"/>
    <x v="0"/>
    <x v="2"/>
    <x v="0"/>
    <x v="0"/>
    <x v="0"/>
    <x v="0"/>
    <x v="1"/>
    <x v="4"/>
    <x v="3"/>
    <x v="2"/>
    <x v="4"/>
    <x v="10"/>
    <x v="4"/>
    <x v="0"/>
    <x v="2"/>
    <x v="2"/>
    <x v="0"/>
    <x v="0"/>
  </r>
  <r>
    <n v="943"/>
    <s v="December 2008"/>
    <n v="56"/>
    <x v="1"/>
    <x v="17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944"/>
    <s v="December 2008"/>
    <n v="56"/>
    <x v="1"/>
    <x v="18"/>
    <x v="0"/>
    <x v="0"/>
    <x v="0"/>
    <x v="0"/>
    <x v="0"/>
    <x v="0"/>
    <x v="0"/>
    <x v="1"/>
    <x v="4"/>
    <x v="3"/>
    <x v="2"/>
    <x v="6"/>
    <x v="4"/>
    <x v="4"/>
    <x v="4"/>
    <x v="2"/>
    <x v="2"/>
    <x v="0"/>
    <x v="0"/>
  </r>
  <r>
    <n v="945"/>
    <s v="December 2008"/>
    <n v="56"/>
    <x v="1"/>
    <x v="19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946"/>
    <s v="December 2008"/>
    <n v="56"/>
    <x v="1"/>
    <x v="20"/>
    <x v="0"/>
    <x v="0"/>
    <x v="4"/>
    <x v="0"/>
    <x v="0"/>
    <x v="0"/>
    <x v="0"/>
    <x v="1"/>
    <x v="4"/>
    <x v="3"/>
    <x v="2"/>
    <x v="4"/>
    <x v="10"/>
    <x v="4"/>
    <x v="1"/>
    <x v="2"/>
    <x v="2"/>
    <x v="0"/>
    <x v="0"/>
  </r>
  <r>
    <n v="947"/>
    <s v="December 2008"/>
    <n v="56"/>
    <x v="1"/>
    <x v="21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n v="948"/>
    <s v="December 2008"/>
    <n v="56"/>
    <x v="1"/>
    <x v="22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n v="949"/>
    <s v="December 2008"/>
    <n v="56"/>
    <x v="1"/>
    <x v="23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950"/>
    <s v="December 2008"/>
    <n v="56"/>
    <x v="1"/>
    <x v="24"/>
    <x v="0"/>
    <x v="0"/>
    <x v="4"/>
    <x v="0"/>
    <x v="0"/>
    <x v="0"/>
    <x v="0"/>
    <x v="1"/>
    <x v="4"/>
    <x v="3"/>
    <x v="2"/>
    <x v="4"/>
    <x v="8"/>
    <x v="4"/>
    <x v="3"/>
    <x v="2"/>
    <x v="2"/>
    <x v="0"/>
    <x v="0"/>
  </r>
  <r>
    <n v="951"/>
    <s v="December 2008"/>
    <n v="56"/>
    <x v="2"/>
    <x v="0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952"/>
    <s v="December 2008"/>
    <n v="56"/>
    <x v="2"/>
    <x v="1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953"/>
    <s v="December 2008"/>
    <n v="56"/>
    <x v="2"/>
    <x v="2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n v="954"/>
    <s v="December 2008"/>
    <n v="56"/>
    <x v="2"/>
    <x v="3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n v="955"/>
    <s v="December 2008"/>
    <n v="56"/>
    <x v="2"/>
    <x v="4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956"/>
    <s v="December 2008"/>
    <n v="56"/>
    <x v="2"/>
    <x v="5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n v="957"/>
    <s v="December 2008"/>
    <n v="56"/>
    <x v="2"/>
    <x v="6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958"/>
    <s v="December 2008"/>
    <n v="56"/>
    <x v="2"/>
    <x v="7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959"/>
    <s v="December 2008"/>
    <n v="56"/>
    <x v="2"/>
    <x v="8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960"/>
    <s v="December 2008"/>
    <n v="56"/>
    <x v="2"/>
    <x v="9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961"/>
    <s v="December 2008"/>
    <n v="56"/>
    <x v="2"/>
    <x v="10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962"/>
    <s v="December 2008"/>
    <n v="56"/>
    <x v="2"/>
    <x v="11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963"/>
    <s v="December 2008"/>
    <n v="56"/>
    <x v="2"/>
    <x v="12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964"/>
    <s v="December 2008"/>
    <n v="56"/>
    <x v="2"/>
    <x v="13"/>
    <x v="0"/>
    <x v="0"/>
    <x v="4"/>
    <x v="0"/>
    <x v="0"/>
    <x v="0"/>
    <x v="0"/>
    <x v="1"/>
    <x v="4"/>
    <x v="3"/>
    <x v="2"/>
    <x v="5"/>
    <x v="3"/>
    <x v="4"/>
    <x v="1"/>
    <x v="2"/>
    <x v="2"/>
    <x v="0"/>
    <x v="0"/>
  </r>
  <r>
    <n v="965"/>
    <s v="December 2008"/>
    <n v="56"/>
    <x v="2"/>
    <x v="14"/>
    <x v="0"/>
    <x v="0"/>
    <x v="3"/>
    <x v="0"/>
    <x v="0"/>
    <x v="0"/>
    <x v="0"/>
    <x v="1"/>
    <x v="4"/>
    <x v="3"/>
    <x v="2"/>
    <x v="6"/>
    <x v="4"/>
    <x v="4"/>
    <x v="3"/>
    <x v="2"/>
    <x v="2"/>
    <x v="0"/>
    <x v="0"/>
  </r>
  <r>
    <n v="966"/>
    <s v="December 2008"/>
    <n v="56"/>
    <x v="2"/>
    <x v="15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967"/>
    <s v="December 2008"/>
    <n v="56"/>
    <x v="2"/>
    <x v="16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968"/>
    <s v="December 2008"/>
    <n v="56"/>
    <x v="2"/>
    <x v="17"/>
    <x v="0"/>
    <x v="0"/>
    <x v="2"/>
    <x v="0"/>
    <x v="0"/>
    <x v="0"/>
    <x v="0"/>
    <x v="1"/>
    <x v="4"/>
    <x v="3"/>
    <x v="2"/>
    <x v="9"/>
    <x v="14"/>
    <x v="4"/>
    <x v="3"/>
    <x v="2"/>
    <x v="2"/>
    <x v="0"/>
    <x v="0"/>
  </r>
  <r>
    <n v="969"/>
    <s v="December 2008"/>
    <n v="56"/>
    <x v="2"/>
    <x v="18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970"/>
    <s v="December 2008"/>
    <n v="56"/>
    <x v="2"/>
    <x v="1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971"/>
    <s v="December 2008"/>
    <n v="56"/>
    <x v="2"/>
    <x v="20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972"/>
    <s v="December 2008"/>
    <n v="56"/>
    <x v="2"/>
    <x v="21"/>
    <x v="0"/>
    <x v="0"/>
    <x v="4"/>
    <x v="0"/>
    <x v="0"/>
    <x v="0"/>
    <x v="0"/>
    <x v="1"/>
    <x v="4"/>
    <x v="3"/>
    <x v="2"/>
    <x v="6"/>
    <x v="4"/>
    <x v="5"/>
    <x v="1"/>
    <x v="2"/>
    <x v="2"/>
    <x v="0"/>
    <x v="0"/>
  </r>
  <r>
    <n v="973"/>
    <s v="December 2008"/>
    <n v="56"/>
    <x v="2"/>
    <x v="22"/>
    <x v="0"/>
    <x v="0"/>
    <x v="2"/>
    <x v="0"/>
    <x v="0"/>
    <x v="0"/>
    <x v="0"/>
    <x v="1"/>
    <x v="4"/>
    <x v="3"/>
    <x v="2"/>
    <x v="10"/>
    <x v="7"/>
    <x v="4"/>
    <x v="1"/>
    <x v="2"/>
    <x v="2"/>
    <x v="0"/>
    <x v="0"/>
  </r>
  <r>
    <n v="974"/>
    <s v="December 2008"/>
    <n v="56"/>
    <x v="2"/>
    <x v="23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n v="975"/>
    <s v="December 2008"/>
    <n v="56"/>
    <x v="2"/>
    <x v="24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976"/>
    <s v="December 2008"/>
    <n v="56"/>
    <x v="3"/>
    <x v="0"/>
    <x v="0"/>
    <x v="0"/>
    <x v="4"/>
    <x v="0"/>
    <x v="0"/>
    <x v="0"/>
    <x v="0"/>
    <x v="2"/>
    <x v="0"/>
    <x v="3"/>
    <x v="3"/>
    <x v="12"/>
    <x v="15"/>
    <x v="6"/>
    <x v="0"/>
    <x v="2"/>
    <x v="2"/>
    <x v="0"/>
    <x v="0"/>
  </r>
  <r>
    <n v="977"/>
    <s v="December 2008"/>
    <n v="56"/>
    <x v="3"/>
    <x v="1"/>
    <x v="0"/>
    <x v="0"/>
    <x v="3"/>
    <x v="0"/>
    <x v="0"/>
    <x v="0"/>
    <x v="0"/>
    <x v="2"/>
    <x v="0"/>
    <x v="3"/>
    <x v="3"/>
    <x v="12"/>
    <x v="16"/>
    <x v="6"/>
    <x v="0"/>
    <x v="2"/>
    <x v="2"/>
    <x v="0"/>
    <x v="0"/>
  </r>
  <r>
    <n v="978"/>
    <s v="December 2008"/>
    <n v="56"/>
    <x v="3"/>
    <x v="2"/>
    <x v="0"/>
    <x v="0"/>
    <x v="0"/>
    <x v="0"/>
    <x v="0"/>
    <x v="0"/>
    <x v="0"/>
    <x v="2"/>
    <x v="0"/>
    <x v="3"/>
    <x v="3"/>
    <x v="12"/>
    <x v="18"/>
    <x v="6"/>
    <x v="0"/>
    <x v="2"/>
    <x v="2"/>
    <x v="0"/>
    <x v="0"/>
  </r>
  <r>
    <n v="979"/>
    <s v="December 2008"/>
    <n v="56"/>
    <x v="3"/>
    <x v="3"/>
    <x v="0"/>
    <x v="0"/>
    <x v="3"/>
    <x v="0"/>
    <x v="0"/>
    <x v="0"/>
    <x v="0"/>
    <x v="2"/>
    <x v="0"/>
    <x v="3"/>
    <x v="3"/>
    <x v="14"/>
    <x v="17"/>
    <x v="6"/>
    <x v="0"/>
    <x v="2"/>
    <x v="2"/>
    <x v="0"/>
    <x v="0"/>
  </r>
  <r>
    <n v="980"/>
    <s v="December 2008"/>
    <n v="56"/>
    <x v="3"/>
    <x v="4"/>
    <x v="0"/>
    <x v="0"/>
    <x v="2"/>
    <x v="0"/>
    <x v="0"/>
    <x v="0"/>
    <x v="0"/>
    <x v="2"/>
    <x v="0"/>
    <x v="3"/>
    <x v="3"/>
    <x v="14"/>
    <x v="17"/>
    <x v="6"/>
    <x v="0"/>
    <x v="2"/>
    <x v="2"/>
    <x v="0"/>
    <x v="0"/>
  </r>
  <r>
    <n v="981"/>
    <s v="December 2008"/>
    <n v="56"/>
    <x v="3"/>
    <x v="5"/>
    <x v="0"/>
    <x v="0"/>
    <x v="0"/>
    <x v="0"/>
    <x v="0"/>
    <x v="0"/>
    <x v="0"/>
    <x v="2"/>
    <x v="0"/>
    <x v="3"/>
    <x v="3"/>
    <x v="13"/>
    <x v="21"/>
    <x v="6"/>
    <x v="0"/>
    <x v="2"/>
    <x v="2"/>
    <x v="0"/>
    <x v="0"/>
  </r>
  <r>
    <n v="982"/>
    <s v="December 2008"/>
    <n v="56"/>
    <x v="3"/>
    <x v="6"/>
    <x v="0"/>
    <x v="0"/>
    <x v="1"/>
    <x v="0"/>
    <x v="0"/>
    <x v="0"/>
    <x v="0"/>
    <x v="2"/>
    <x v="0"/>
    <x v="3"/>
    <x v="3"/>
    <x v="12"/>
    <x v="15"/>
    <x v="6"/>
    <x v="0"/>
    <x v="2"/>
    <x v="2"/>
    <x v="0"/>
    <x v="0"/>
  </r>
  <r>
    <n v="983"/>
    <s v="December 2008"/>
    <n v="56"/>
    <x v="3"/>
    <x v="7"/>
    <x v="0"/>
    <x v="0"/>
    <x v="0"/>
    <x v="0"/>
    <x v="0"/>
    <x v="0"/>
    <x v="0"/>
    <x v="2"/>
    <x v="1"/>
    <x v="3"/>
    <x v="4"/>
    <x v="12"/>
    <x v="15"/>
    <x v="6"/>
    <x v="0"/>
    <x v="2"/>
    <x v="2"/>
    <x v="0"/>
    <x v="0"/>
  </r>
  <r>
    <n v="984"/>
    <s v="December 2008"/>
    <n v="56"/>
    <x v="3"/>
    <x v="8"/>
    <x v="0"/>
    <x v="0"/>
    <x v="1"/>
    <x v="0"/>
    <x v="0"/>
    <x v="0"/>
    <x v="0"/>
    <x v="2"/>
    <x v="1"/>
    <x v="3"/>
    <x v="4"/>
    <x v="14"/>
    <x v="17"/>
    <x v="6"/>
    <x v="0"/>
    <x v="2"/>
    <x v="2"/>
    <x v="0"/>
    <x v="0"/>
  </r>
  <r>
    <n v="985"/>
    <s v="December 2008"/>
    <n v="56"/>
    <x v="3"/>
    <x v="9"/>
    <x v="0"/>
    <x v="0"/>
    <x v="3"/>
    <x v="0"/>
    <x v="0"/>
    <x v="0"/>
    <x v="0"/>
    <x v="2"/>
    <x v="1"/>
    <x v="3"/>
    <x v="4"/>
    <x v="13"/>
    <x v="24"/>
    <x v="6"/>
    <x v="0"/>
    <x v="2"/>
    <x v="2"/>
    <x v="0"/>
    <x v="0"/>
  </r>
  <r>
    <n v="986"/>
    <s v="December 2008"/>
    <n v="56"/>
    <x v="3"/>
    <x v="10"/>
    <x v="0"/>
    <x v="0"/>
    <x v="0"/>
    <x v="0"/>
    <x v="0"/>
    <x v="0"/>
    <x v="0"/>
    <x v="2"/>
    <x v="1"/>
    <x v="3"/>
    <x v="4"/>
    <x v="13"/>
    <x v="20"/>
    <x v="6"/>
    <x v="0"/>
    <x v="2"/>
    <x v="2"/>
    <x v="0"/>
    <x v="0"/>
  </r>
  <r>
    <n v="987"/>
    <s v="December 2008"/>
    <n v="56"/>
    <x v="3"/>
    <x v="11"/>
    <x v="0"/>
    <x v="0"/>
    <x v="0"/>
    <x v="0"/>
    <x v="0"/>
    <x v="0"/>
    <x v="0"/>
    <x v="2"/>
    <x v="1"/>
    <x v="3"/>
    <x v="4"/>
    <x v="13"/>
    <x v="21"/>
    <x v="6"/>
    <x v="0"/>
    <x v="2"/>
    <x v="2"/>
    <x v="0"/>
    <x v="0"/>
  </r>
  <r>
    <n v="988"/>
    <s v="December 2008"/>
    <n v="56"/>
    <x v="3"/>
    <x v="12"/>
    <x v="0"/>
    <x v="0"/>
    <x v="4"/>
    <x v="0"/>
    <x v="0"/>
    <x v="0"/>
    <x v="0"/>
    <x v="2"/>
    <x v="1"/>
    <x v="3"/>
    <x v="4"/>
    <x v="14"/>
    <x v="17"/>
    <x v="6"/>
    <x v="0"/>
    <x v="2"/>
    <x v="2"/>
    <x v="0"/>
    <x v="0"/>
  </r>
  <r>
    <n v="989"/>
    <s v="December 2008"/>
    <n v="56"/>
    <x v="3"/>
    <x v="13"/>
    <x v="0"/>
    <x v="0"/>
    <x v="2"/>
    <x v="0"/>
    <x v="0"/>
    <x v="0"/>
    <x v="0"/>
    <x v="2"/>
    <x v="1"/>
    <x v="3"/>
    <x v="4"/>
    <x v="13"/>
    <x v="21"/>
    <x v="6"/>
    <x v="0"/>
    <x v="2"/>
    <x v="2"/>
    <x v="0"/>
    <x v="0"/>
  </r>
  <r>
    <n v="990"/>
    <s v="December 2008"/>
    <n v="56"/>
    <x v="3"/>
    <x v="14"/>
    <x v="0"/>
    <x v="0"/>
    <x v="1"/>
    <x v="0"/>
    <x v="0"/>
    <x v="0"/>
    <x v="0"/>
    <x v="2"/>
    <x v="1"/>
    <x v="3"/>
    <x v="4"/>
    <x v="12"/>
    <x v="16"/>
    <x v="6"/>
    <x v="0"/>
    <x v="2"/>
    <x v="2"/>
    <x v="0"/>
    <x v="0"/>
  </r>
  <r>
    <n v="991"/>
    <s v="December 2008"/>
    <n v="56"/>
    <x v="3"/>
    <x v="15"/>
    <x v="0"/>
    <x v="0"/>
    <x v="2"/>
    <x v="0"/>
    <x v="0"/>
    <x v="0"/>
    <x v="0"/>
    <x v="2"/>
    <x v="2"/>
    <x v="3"/>
    <x v="5"/>
    <x v="12"/>
    <x v="15"/>
    <x v="7"/>
    <x v="0"/>
    <x v="2"/>
    <x v="2"/>
    <x v="0"/>
    <x v="0"/>
  </r>
  <r>
    <n v="992"/>
    <s v="December 2008"/>
    <n v="56"/>
    <x v="3"/>
    <x v="16"/>
    <x v="0"/>
    <x v="0"/>
    <x v="1"/>
    <x v="0"/>
    <x v="0"/>
    <x v="0"/>
    <x v="0"/>
    <x v="2"/>
    <x v="2"/>
    <x v="3"/>
    <x v="5"/>
    <x v="12"/>
    <x v="21"/>
    <x v="7"/>
    <x v="0"/>
    <x v="2"/>
    <x v="2"/>
    <x v="0"/>
    <x v="0"/>
  </r>
  <r>
    <n v="993"/>
    <s v="December 2008"/>
    <n v="56"/>
    <x v="3"/>
    <x v="17"/>
    <x v="0"/>
    <x v="0"/>
    <x v="3"/>
    <x v="0"/>
    <x v="0"/>
    <x v="0"/>
    <x v="0"/>
    <x v="2"/>
    <x v="2"/>
    <x v="3"/>
    <x v="5"/>
    <x v="14"/>
    <x v="17"/>
    <x v="7"/>
    <x v="0"/>
    <x v="2"/>
    <x v="2"/>
    <x v="0"/>
    <x v="0"/>
  </r>
  <r>
    <n v="994"/>
    <s v="December 2008"/>
    <n v="56"/>
    <x v="3"/>
    <x v="18"/>
    <x v="0"/>
    <x v="0"/>
    <x v="2"/>
    <x v="0"/>
    <x v="0"/>
    <x v="0"/>
    <x v="0"/>
    <x v="2"/>
    <x v="2"/>
    <x v="3"/>
    <x v="5"/>
    <x v="12"/>
    <x v="18"/>
    <x v="7"/>
    <x v="0"/>
    <x v="2"/>
    <x v="2"/>
    <x v="0"/>
    <x v="0"/>
  </r>
  <r>
    <n v="995"/>
    <s v="December 2008"/>
    <n v="56"/>
    <x v="3"/>
    <x v="19"/>
    <x v="0"/>
    <x v="0"/>
    <x v="0"/>
    <x v="0"/>
    <x v="0"/>
    <x v="0"/>
    <x v="0"/>
    <x v="2"/>
    <x v="2"/>
    <x v="3"/>
    <x v="5"/>
    <x v="12"/>
    <x v="16"/>
    <x v="7"/>
    <x v="0"/>
    <x v="2"/>
    <x v="2"/>
    <x v="0"/>
    <x v="0"/>
  </r>
  <r>
    <n v="996"/>
    <s v="December 2008"/>
    <n v="56"/>
    <x v="3"/>
    <x v="20"/>
    <x v="0"/>
    <x v="0"/>
    <x v="4"/>
    <x v="0"/>
    <x v="0"/>
    <x v="0"/>
    <x v="0"/>
    <x v="2"/>
    <x v="2"/>
    <x v="3"/>
    <x v="5"/>
    <x v="12"/>
    <x v="16"/>
    <x v="7"/>
    <x v="0"/>
    <x v="2"/>
    <x v="2"/>
    <x v="0"/>
    <x v="0"/>
  </r>
  <r>
    <n v="997"/>
    <s v="December 2008"/>
    <n v="56"/>
    <x v="3"/>
    <x v="21"/>
    <x v="0"/>
    <x v="0"/>
    <x v="1"/>
    <x v="0"/>
    <x v="0"/>
    <x v="0"/>
    <x v="0"/>
    <x v="2"/>
    <x v="3"/>
    <x v="3"/>
    <x v="6"/>
    <x v="13"/>
    <x v="21"/>
    <x v="6"/>
    <x v="0"/>
    <x v="2"/>
    <x v="2"/>
    <x v="0"/>
    <x v="0"/>
  </r>
  <r>
    <n v="998"/>
    <s v="December 2008"/>
    <n v="56"/>
    <x v="3"/>
    <x v="22"/>
    <x v="0"/>
    <x v="0"/>
    <x v="2"/>
    <x v="0"/>
    <x v="0"/>
    <x v="0"/>
    <x v="0"/>
    <x v="2"/>
    <x v="3"/>
    <x v="3"/>
    <x v="6"/>
    <x v="12"/>
    <x v="20"/>
    <x v="6"/>
    <x v="0"/>
    <x v="2"/>
    <x v="2"/>
    <x v="0"/>
    <x v="0"/>
  </r>
  <r>
    <n v="999"/>
    <s v="December 2008"/>
    <n v="56"/>
    <x v="3"/>
    <x v="23"/>
    <x v="0"/>
    <x v="0"/>
    <x v="0"/>
    <x v="0"/>
    <x v="0"/>
    <x v="0"/>
    <x v="0"/>
    <x v="2"/>
    <x v="3"/>
    <x v="3"/>
    <x v="6"/>
    <x v="12"/>
    <x v="16"/>
    <x v="6"/>
    <x v="0"/>
    <x v="2"/>
    <x v="2"/>
    <x v="0"/>
    <x v="0"/>
  </r>
  <r>
    <n v="1000"/>
    <s v="December 2008"/>
    <n v="56"/>
    <x v="3"/>
    <x v="24"/>
    <x v="0"/>
    <x v="0"/>
    <x v="4"/>
    <x v="0"/>
    <x v="0"/>
    <x v="0"/>
    <x v="0"/>
    <x v="2"/>
    <x v="3"/>
    <x v="3"/>
    <x v="6"/>
    <x v="14"/>
    <x v="17"/>
    <x v="6"/>
    <x v="0"/>
    <x v="2"/>
    <x v="2"/>
    <x v="0"/>
    <x v="0"/>
  </r>
  <r>
    <n v="1001"/>
    <s v="December 2008"/>
    <n v="56"/>
    <x v="3"/>
    <x v="25"/>
    <x v="0"/>
    <x v="0"/>
    <x v="2"/>
    <x v="0"/>
    <x v="0"/>
    <x v="0"/>
    <x v="0"/>
    <x v="2"/>
    <x v="3"/>
    <x v="3"/>
    <x v="6"/>
    <x v="13"/>
    <x v="21"/>
    <x v="6"/>
    <x v="0"/>
    <x v="2"/>
    <x v="2"/>
    <x v="0"/>
    <x v="0"/>
  </r>
  <r>
    <n v="1002"/>
    <s v="December 2008"/>
    <n v="56"/>
    <x v="3"/>
    <x v="26"/>
    <x v="0"/>
    <x v="0"/>
    <x v="1"/>
    <x v="0"/>
    <x v="0"/>
    <x v="0"/>
    <x v="0"/>
    <x v="2"/>
    <x v="3"/>
    <x v="3"/>
    <x v="6"/>
    <x v="12"/>
    <x v="18"/>
    <x v="6"/>
    <x v="0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1003"/>
    <s v="June 2009"/>
    <n v="57"/>
    <x v="0"/>
    <x v="0"/>
    <x v="0"/>
    <x v="0"/>
    <x v="3"/>
    <x v="0"/>
    <x v="0"/>
    <x v="0"/>
    <x v="0"/>
    <x v="0"/>
    <x v="0"/>
    <x v="0"/>
    <x v="0"/>
    <x v="1"/>
    <x v="1"/>
    <x v="2"/>
    <x v="0"/>
    <x v="0"/>
    <x v="0"/>
    <x v="0"/>
    <x v="0"/>
  </r>
  <r>
    <n v="1004"/>
    <s v="June 2009"/>
    <n v="57"/>
    <x v="0"/>
    <x v="1"/>
    <x v="0"/>
    <x v="0"/>
    <x v="4"/>
    <x v="0"/>
    <x v="0"/>
    <x v="0"/>
    <x v="0"/>
    <x v="0"/>
    <x v="0"/>
    <x v="0"/>
    <x v="0"/>
    <x v="0"/>
    <x v="1"/>
    <x v="3"/>
    <x v="0"/>
    <x v="0"/>
    <x v="0"/>
    <x v="0"/>
    <x v="0"/>
  </r>
  <r>
    <n v="1005"/>
    <s v="June 2009"/>
    <n v="57"/>
    <x v="0"/>
    <x v="2"/>
    <x v="0"/>
    <x v="0"/>
    <x v="1"/>
    <x v="0"/>
    <x v="0"/>
    <x v="0"/>
    <x v="0"/>
    <x v="0"/>
    <x v="0"/>
    <x v="0"/>
    <x v="0"/>
    <x v="0"/>
    <x v="1"/>
    <x v="3"/>
    <x v="0"/>
    <x v="0"/>
    <x v="0"/>
    <x v="0"/>
    <x v="0"/>
  </r>
  <r>
    <n v="1006"/>
    <s v="June 2009"/>
    <n v="57"/>
    <x v="0"/>
    <x v="3"/>
    <x v="0"/>
    <x v="0"/>
    <x v="3"/>
    <x v="0"/>
    <x v="0"/>
    <x v="0"/>
    <x v="0"/>
    <x v="0"/>
    <x v="0"/>
    <x v="0"/>
    <x v="0"/>
    <x v="0"/>
    <x v="1"/>
    <x v="3"/>
    <x v="0"/>
    <x v="0"/>
    <x v="0"/>
    <x v="0"/>
    <x v="0"/>
  </r>
  <r>
    <n v="1007"/>
    <s v="June 2009"/>
    <n v="57"/>
    <x v="0"/>
    <x v="4"/>
    <x v="0"/>
    <x v="0"/>
    <x v="1"/>
    <x v="0"/>
    <x v="0"/>
    <x v="0"/>
    <x v="0"/>
    <x v="0"/>
    <x v="0"/>
    <x v="0"/>
    <x v="0"/>
    <x v="18"/>
    <x v="1"/>
    <x v="10"/>
    <x v="0"/>
    <x v="0"/>
    <x v="0"/>
    <x v="0"/>
    <x v="0"/>
  </r>
  <r>
    <n v="1008"/>
    <s v="June 2009"/>
    <n v="57"/>
    <x v="0"/>
    <x v="5"/>
    <x v="0"/>
    <x v="0"/>
    <x v="4"/>
    <x v="0"/>
    <x v="0"/>
    <x v="0"/>
    <x v="0"/>
    <x v="0"/>
    <x v="1"/>
    <x v="0"/>
    <x v="0"/>
    <x v="1"/>
    <x v="1"/>
    <x v="2"/>
    <x v="0"/>
    <x v="0"/>
    <x v="1"/>
    <x v="0"/>
    <x v="0"/>
  </r>
  <r>
    <n v="1009"/>
    <s v="June 2009"/>
    <n v="57"/>
    <x v="0"/>
    <x v="6"/>
    <x v="0"/>
    <x v="0"/>
    <x v="4"/>
    <x v="0"/>
    <x v="0"/>
    <x v="0"/>
    <x v="0"/>
    <x v="0"/>
    <x v="1"/>
    <x v="0"/>
    <x v="0"/>
    <x v="0"/>
    <x v="0"/>
    <x v="2"/>
    <x v="0"/>
    <x v="0"/>
    <x v="1"/>
    <x v="0"/>
    <x v="0"/>
  </r>
  <r>
    <n v="1010"/>
    <s v="June 2009"/>
    <n v="57"/>
    <x v="0"/>
    <x v="7"/>
    <x v="0"/>
    <x v="0"/>
    <x v="2"/>
    <x v="0"/>
    <x v="0"/>
    <x v="0"/>
    <x v="0"/>
    <x v="0"/>
    <x v="1"/>
    <x v="0"/>
    <x v="0"/>
    <x v="0"/>
    <x v="1"/>
    <x v="3"/>
    <x v="0"/>
    <x v="0"/>
    <x v="1"/>
    <x v="0"/>
    <x v="0"/>
  </r>
  <r>
    <n v="1011"/>
    <s v="June 2009"/>
    <n v="57"/>
    <x v="0"/>
    <x v="8"/>
    <x v="0"/>
    <x v="0"/>
    <x v="3"/>
    <x v="0"/>
    <x v="0"/>
    <x v="0"/>
    <x v="0"/>
    <x v="0"/>
    <x v="1"/>
    <x v="0"/>
    <x v="0"/>
    <x v="0"/>
    <x v="1"/>
    <x v="3"/>
    <x v="0"/>
    <x v="0"/>
    <x v="1"/>
    <x v="0"/>
    <x v="0"/>
  </r>
  <r>
    <n v="1012"/>
    <s v="June 2009"/>
    <n v="57"/>
    <x v="0"/>
    <x v="9"/>
    <x v="0"/>
    <x v="0"/>
    <x v="1"/>
    <x v="0"/>
    <x v="0"/>
    <x v="0"/>
    <x v="0"/>
    <x v="0"/>
    <x v="1"/>
    <x v="0"/>
    <x v="0"/>
    <x v="0"/>
    <x v="1"/>
    <x v="2"/>
    <x v="0"/>
    <x v="0"/>
    <x v="1"/>
    <x v="0"/>
    <x v="0"/>
  </r>
  <r>
    <n v="1013"/>
    <s v="June 2009"/>
    <n v="57"/>
    <x v="0"/>
    <x v="10"/>
    <x v="0"/>
    <x v="0"/>
    <x v="4"/>
    <x v="0"/>
    <x v="0"/>
    <x v="0"/>
    <x v="0"/>
    <x v="0"/>
    <x v="1"/>
    <x v="0"/>
    <x v="0"/>
    <x v="0"/>
    <x v="0"/>
    <x v="2"/>
    <x v="0"/>
    <x v="0"/>
    <x v="1"/>
    <x v="0"/>
    <x v="0"/>
  </r>
  <r>
    <n v="1014"/>
    <s v="June 2009"/>
    <n v="57"/>
    <x v="0"/>
    <x v="11"/>
    <x v="0"/>
    <x v="0"/>
    <x v="4"/>
    <x v="0"/>
    <x v="0"/>
    <x v="0"/>
    <x v="0"/>
    <x v="0"/>
    <x v="2"/>
    <x v="2"/>
    <x v="10"/>
    <x v="1"/>
    <x v="1"/>
    <x v="2"/>
    <x v="0"/>
    <x v="0"/>
    <x v="0"/>
    <x v="0"/>
    <x v="0"/>
  </r>
  <r>
    <n v="1015"/>
    <s v="June 2009"/>
    <n v="57"/>
    <x v="0"/>
    <x v="12"/>
    <x v="0"/>
    <x v="0"/>
    <x v="3"/>
    <x v="0"/>
    <x v="0"/>
    <x v="0"/>
    <x v="0"/>
    <x v="0"/>
    <x v="2"/>
    <x v="2"/>
    <x v="10"/>
    <x v="0"/>
    <x v="0"/>
    <x v="9"/>
    <x v="0"/>
    <x v="0"/>
    <x v="0"/>
    <x v="0"/>
    <x v="0"/>
  </r>
  <r>
    <n v="1016"/>
    <s v="June 2009"/>
    <n v="57"/>
    <x v="0"/>
    <x v="13"/>
    <x v="0"/>
    <x v="0"/>
    <x v="0"/>
    <x v="0"/>
    <x v="0"/>
    <x v="0"/>
    <x v="0"/>
    <x v="0"/>
    <x v="2"/>
    <x v="2"/>
    <x v="10"/>
    <x v="0"/>
    <x v="1"/>
    <x v="2"/>
    <x v="0"/>
    <x v="0"/>
    <x v="0"/>
    <x v="0"/>
    <x v="0"/>
  </r>
  <r>
    <n v="1017"/>
    <s v="June 2009"/>
    <n v="57"/>
    <x v="0"/>
    <x v="14"/>
    <x v="0"/>
    <x v="0"/>
    <x v="2"/>
    <x v="0"/>
    <x v="0"/>
    <x v="0"/>
    <x v="0"/>
    <x v="0"/>
    <x v="2"/>
    <x v="2"/>
    <x v="10"/>
    <x v="0"/>
    <x v="0"/>
    <x v="0"/>
    <x v="0"/>
    <x v="0"/>
    <x v="0"/>
    <x v="0"/>
    <x v="0"/>
  </r>
  <r>
    <n v="1018"/>
    <s v="June 2009"/>
    <n v="57"/>
    <x v="0"/>
    <x v="15"/>
    <x v="0"/>
    <x v="0"/>
    <x v="0"/>
    <x v="0"/>
    <x v="0"/>
    <x v="0"/>
    <x v="0"/>
    <x v="0"/>
    <x v="2"/>
    <x v="2"/>
    <x v="10"/>
    <x v="0"/>
    <x v="0"/>
    <x v="0"/>
    <x v="0"/>
    <x v="0"/>
    <x v="0"/>
    <x v="0"/>
    <x v="0"/>
  </r>
  <r>
    <n v="1019"/>
    <s v="June 2009"/>
    <n v="57"/>
    <x v="0"/>
    <x v="16"/>
    <x v="0"/>
    <x v="0"/>
    <x v="4"/>
    <x v="0"/>
    <x v="0"/>
    <x v="0"/>
    <x v="0"/>
    <x v="0"/>
    <x v="2"/>
    <x v="2"/>
    <x v="10"/>
    <x v="0"/>
    <x v="0"/>
    <x v="2"/>
    <x v="0"/>
    <x v="0"/>
    <x v="0"/>
    <x v="0"/>
    <x v="0"/>
  </r>
  <r>
    <n v="1020"/>
    <s v="June 2009"/>
    <n v="57"/>
    <x v="0"/>
    <x v="17"/>
    <x v="0"/>
    <x v="0"/>
    <x v="1"/>
    <x v="0"/>
    <x v="0"/>
    <x v="0"/>
    <x v="0"/>
    <x v="0"/>
    <x v="3"/>
    <x v="2"/>
    <x v="1"/>
    <x v="1"/>
    <x v="1"/>
    <x v="2"/>
    <x v="0"/>
    <x v="0"/>
    <x v="1"/>
    <x v="0"/>
    <x v="0"/>
  </r>
  <r>
    <n v="1021"/>
    <s v="June 2009"/>
    <n v="57"/>
    <x v="0"/>
    <x v="18"/>
    <x v="0"/>
    <x v="0"/>
    <x v="3"/>
    <x v="0"/>
    <x v="0"/>
    <x v="0"/>
    <x v="0"/>
    <x v="0"/>
    <x v="3"/>
    <x v="2"/>
    <x v="1"/>
    <x v="0"/>
    <x v="1"/>
    <x v="3"/>
    <x v="0"/>
    <x v="0"/>
    <x v="1"/>
    <x v="0"/>
    <x v="0"/>
  </r>
  <r>
    <n v="1022"/>
    <s v="June 2009"/>
    <n v="57"/>
    <x v="0"/>
    <x v="19"/>
    <x v="0"/>
    <x v="0"/>
    <x v="2"/>
    <x v="0"/>
    <x v="0"/>
    <x v="0"/>
    <x v="0"/>
    <x v="0"/>
    <x v="3"/>
    <x v="2"/>
    <x v="1"/>
    <x v="0"/>
    <x v="0"/>
    <x v="1"/>
    <x v="0"/>
    <x v="0"/>
    <x v="1"/>
    <x v="0"/>
    <x v="0"/>
  </r>
  <r>
    <n v="1023"/>
    <s v="June 2009"/>
    <n v="57"/>
    <x v="0"/>
    <x v="20"/>
    <x v="0"/>
    <x v="0"/>
    <x v="4"/>
    <x v="0"/>
    <x v="0"/>
    <x v="0"/>
    <x v="0"/>
    <x v="0"/>
    <x v="3"/>
    <x v="2"/>
    <x v="1"/>
    <x v="0"/>
    <x v="0"/>
    <x v="2"/>
    <x v="0"/>
    <x v="0"/>
    <x v="1"/>
    <x v="0"/>
    <x v="0"/>
  </r>
  <r>
    <n v="1024"/>
    <s v="June 2009"/>
    <n v="57"/>
    <x v="0"/>
    <x v="21"/>
    <x v="0"/>
    <x v="0"/>
    <x v="3"/>
    <x v="0"/>
    <x v="0"/>
    <x v="0"/>
    <x v="0"/>
    <x v="0"/>
    <x v="3"/>
    <x v="2"/>
    <x v="1"/>
    <x v="0"/>
    <x v="1"/>
    <x v="3"/>
    <x v="0"/>
    <x v="0"/>
    <x v="1"/>
    <x v="0"/>
    <x v="0"/>
  </r>
  <r>
    <n v="1025"/>
    <s v="June 2009"/>
    <n v="57"/>
    <x v="0"/>
    <x v="22"/>
    <x v="0"/>
    <x v="0"/>
    <x v="2"/>
    <x v="0"/>
    <x v="0"/>
    <x v="0"/>
    <x v="0"/>
    <x v="0"/>
    <x v="3"/>
    <x v="2"/>
    <x v="1"/>
    <x v="16"/>
    <x v="0"/>
    <x v="10"/>
    <x v="0"/>
    <x v="0"/>
    <x v="1"/>
    <x v="0"/>
    <x v="0"/>
  </r>
  <r>
    <n v="1026"/>
    <s v="June 2009"/>
    <n v="57"/>
    <x v="1"/>
    <x v="0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1027"/>
    <s v="June 2009"/>
    <n v="57"/>
    <x v="1"/>
    <x v="1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1028"/>
    <s v="June 2009"/>
    <n v="57"/>
    <x v="1"/>
    <x v="2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n v="1029"/>
    <s v="June 2009"/>
    <n v="57"/>
    <x v="1"/>
    <x v="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1030"/>
    <s v="June 2009"/>
    <n v="57"/>
    <x v="1"/>
    <x v="4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n v="1031"/>
    <s v="June 2009"/>
    <n v="57"/>
    <x v="1"/>
    <x v="5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1032"/>
    <s v="June 2009"/>
    <n v="57"/>
    <x v="1"/>
    <x v="6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1033"/>
    <s v="June 2009"/>
    <n v="57"/>
    <x v="1"/>
    <x v="7"/>
    <x v="0"/>
    <x v="0"/>
    <x v="2"/>
    <x v="0"/>
    <x v="0"/>
    <x v="0"/>
    <x v="0"/>
    <x v="1"/>
    <x v="4"/>
    <x v="3"/>
    <x v="2"/>
    <x v="5"/>
    <x v="3"/>
    <x v="4"/>
    <x v="0"/>
    <x v="2"/>
    <x v="2"/>
    <x v="0"/>
    <x v="0"/>
  </r>
  <r>
    <n v="1034"/>
    <s v="June 2009"/>
    <n v="57"/>
    <x v="1"/>
    <x v="8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1035"/>
    <s v="June 2009"/>
    <n v="57"/>
    <x v="1"/>
    <x v="9"/>
    <x v="0"/>
    <x v="0"/>
    <x v="4"/>
    <x v="0"/>
    <x v="0"/>
    <x v="0"/>
    <x v="0"/>
    <x v="1"/>
    <x v="4"/>
    <x v="3"/>
    <x v="2"/>
    <x v="10"/>
    <x v="7"/>
    <x v="4"/>
    <x v="3"/>
    <x v="2"/>
    <x v="2"/>
    <x v="0"/>
    <x v="0"/>
  </r>
  <r>
    <n v="1036"/>
    <s v="June 2009"/>
    <n v="57"/>
    <x v="1"/>
    <x v="10"/>
    <x v="0"/>
    <x v="0"/>
    <x v="1"/>
    <x v="0"/>
    <x v="0"/>
    <x v="0"/>
    <x v="0"/>
    <x v="1"/>
    <x v="4"/>
    <x v="3"/>
    <x v="2"/>
    <x v="4"/>
    <x v="8"/>
    <x v="4"/>
    <x v="1"/>
    <x v="2"/>
    <x v="2"/>
    <x v="0"/>
    <x v="0"/>
  </r>
  <r>
    <n v="1037"/>
    <s v="June 2009"/>
    <n v="57"/>
    <x v="1"/>
    <x v="11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1038"/>
    <s v="June 2009"/>
    <n v="57"/>
    <x v="1"/>
    <x v="12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1039"/>
    <s v="June 2009"/>
    <n v="57"/>
    <x v="1"/>
    <x v="13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1040"/>
    <s v="June 2009"/>
    <n v="57"/>
    <x v="1"/>
    <x v="14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1041"/>
    <s v="June 2009"/>
    <n v="57"/>
    <x v="1"/>
    <x v="15"/>
    <x v="0"/>
    <x v="0"/>
    <x v="4"/>
    <x v="0"/>
    <x v="0"/>
    <x v="0"/>
    <x v="0"/>
    <x v="1"/>
    <x v="4"/>
    <x v="3"/>
    <x v="2"/>
    <x v="4"/>
    <x v="8"/>
    <x v="4"/>
    <x v="0"/>
    <x v="2"/>
    <x v="2"/>
    <x v="0"/>
    <x v="0"/>
  </r>
  <r>
    <n v="1042"/>
    <s v="June 2009"/>
    <n v="57"/>
    <x v="1"/>
    <x v="16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1043"/>
    <s v="June 2009"/>
    <n v="57"/>
    <x v="1"/>
    <x v="17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1044"/>
    <s v="June 2009"/>
    <n v="57"/>
    <x v="1"/>
    <x v="18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n v="1045"/>
    <s v="June 2009"/>
    <n v="57"/>
    <x v="1"/>
    <x v="19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1046"/>
    <s v="June 2009"/>
    <n v="57"/>
    <x v="1"/>
    <x v="20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n v="1047"/>
    <s v="June 2009"/>
    <n v="57"/>
    <x v="1"/>
    <x v="21"/>
    <x v="0"/>
    <x v="0"/>
    <x v="0"/>
    <x v="0"/>
    <x v="0"/>
    <x v="0"/>
    <x v="0"/>
    <x v="1"/>
    <x v="4"/>
    <x v="3"/>
    <x v="2"/>
    <x v="8"/>
    <x v="11"/>
    <x v="4"/>
    <x v="0"/>
    <x v="2"/>
    <x v="2"/>
    <x v="0"/>
    <x v="0"/>
  </r>
  <r>
    <n v="1048"/>
    <s v="June 2009"/>
    <n v="57"/>
    <x v="1"/>
    <x v="22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n v="1049"/>
    <s v="June 2009"/>
    <n v="57"/>
    <x v="1"/>
    <x v="23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1050"/>
    <s v="June 2009"/>
    <n v="57"/>
    <x v="1"/>
    <x v="24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1051"/>
    <s v="June 2009"/>
    <n v="57"/>
    <x v="1"/>
    <x v="25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1052"/>
    <s v="June 2009"/>
    <n v="57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1053"/>
    <s v="June 2009"/>
    <n v="57"/>
    <x v="2"/>
    <x v="1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1054"/>
    <s v="June 2009"/>
    <n v="57"/>
    <x v="2"/>
    <x v="2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1055"/>
    <s v="June 2009"/>
    <n v="57"/>
    <x v="2"/>
    <x v="3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n v="1056"/>
    <s v="June 2009"/>
    <n v="57"/>
    <x v="2"/>
    <x v="4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1057"/>
    <s v="June 2009"/>
    <n v="57"/>
    <x v="2"/>
    <x v="5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1058"/>
    <s v="June 2009"/>
    <n v="57"/>
    <x v="2"/>
    <x v="6"/>
    <x v="0"/>
    <x v="0"/>
    <x v="1"/>
    <x v="0"/>
    <x v="0"/>
    <x v="0"/>
    <x v="0"/>
    <x v="1"/>
    <x v="4"/>
    <x v="3"/>
    <x v="2"/>
    <x v="11"/>
    <x v="4"/>
    <x v="4"/>
    <x v="3"/>
    <x v="2"/>
    <x v="2"/>
    <x v="0"/>
    <x v="0"/>
  </r>
  <r>
    <n v="1059"/>
    <s v="June 2009"/>
    <n v="57"/>
    <x v="2"/>
    <x v="7"/>
    <x v="0"/>
    <x v="0"/>
    <x v="1"/>
    <x v="0"/>
    <x v="0"/>
    <x v="0"/>
    <x v="0"/>
    <x v="1"/>
    <x v="4"/>
    <x v="3"/>
    <x v="2"/>
    <x v="7"/>
    <x v="4"/>
    <x v="4"/>
    <x v="3"/>
    <x v="2"/>
    <x v="2"/>
    <x v="0"/>
    <x v="0"/>
  </r>
  <r>
    <n v="1060"/>
    <s v="June 2009"/>
    <n v="57"/>
    <x v="2"/>
    <x v="8"/>
    <x v="0"/>
    <x v="0"/>
    <x v="3"/>
    <x v="0"/>
    <x v="0"/>
    <x v="0"/>
    <x v="0"/>
    <x v="1"/>
    <x v="4"/>
    <x v="3"/>
    <x v="2"/>
    <x v="8"/>
    <x v="11"/>
    <x v="4"/>
    <x v="3"/>
    <x v="2"/>
    <x v="2"/>
    <x v="0"/>
    <x v="0"/>
  </r>
  <r>
    <n v="1061"/>
    <s v="June 2009"/>
    <n v="57"/>
    <x v="2"/>
    <x v="9"/>
    <x v="0"/>
    <x v="0"/>
    <x v="1"/>
    <x v="0"/>
    <x v="0"/>
    <x v="0"/>
    <x v="0"/>
    <x v="1"/>
    <x v="4"/>
    <x v="3"/>
    <x v="2"/>
    <x v="7"/>
    <x v="4"/>
    <x v="4"/>
    <x v="2"/>
    <x v="2"/>
    <x v="2"/>
    <x v="0"/>
    <x v="0"/>
  </r>
  <r>
    <n v="1062"/>
    <s v="June 2009"/>
    <n v="57"/>
    <x v="2"/>
    <x v="10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1063"/>
    <s v="June 2009"/>
    <n v="57"/>
    <x v="2"/>
    <x v="11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1064"/>
    <s v="June 2009"/>
    <n v="57"/>
    <x v="2"/>
    <x v="12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1065"/>
    <s v="June 2009"/>
    <n v="57"/>
    <x v="2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1066"/>
    <s v="June 2009"/>
    <n v="57"/>
    <x v="2"/>
    <x v="14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1067"/>
    <s v="June 2009"/>
    <n v="57"/>
    <x v="2"/>
    <x v="15"/>
    <x v="0"/>
    <x v="0"/>
    <x v="1"/>
    <x v="0"/>
    <x v="0"/>
    <x v="0"/>
    <x v="0"/>
    <x v="1"/>
    <x v="4"/>
    <x v="3"/>
    <x v="2"/>
    <x v="10"/>
    <x v="13"/>
    <x v="4"/>
    <x v="3"/>
    <x v="2"/>
    <x v="2"/>
    <x v="0"/>
    <x v="0"/>
  </r>
  <r>
    <n v="1068"/>
    <s v="June 2009"/>
    <n v="57"/>
    <x v="2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1069"/>
    <s v="June 2009"/>
    <n v="57"/>
    <x v="2"/>
    <x v="17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n v="1070"/>
    <s v="June 2009"/>
    <n v="57"/>
    <x v="2"/>
    <x v="18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1071"/>
    <s v="June 2009"/>
    <n v="57"/>
    <x v="2"/>
    <x v="19"/>
    <x v="0"/>
    <x v="0"/>
    <x v="2"/>
    <x v="0"/>
    <x v="0"/>
    <x v="0"/>
    <x v="0"/>
    <x v="1"/>
    <x v="4"/>
    <x v="3"/>
    <x v="2"/>
    <x v="5"/>
    <x v="9"/>
    <x v="4"/>
    <x v="4"/>
    <x v="2"/>
    <x v="2"/>
    <x v="0"/>
    <x v="0"/>
  </r>
  <r>
    <n v="1072"/>
    <s v="June 2009"/>
    <n v="57"/>
    <x v="2"/>
    <x v="20"/>
    <x v="0"/>
    <x v="0"/>
    <x v="4"/>
    <x v="0"/>
    <x v="0"/>
    <x v="0"/>
    <x v="0"/>
    <x v="1"/>
    <x v="4"/>
    <x v="3"/>
    <x v="2"/>
    <x v="4"/>
    <x v="8"/>
    <x v="4"/>
    <x v="3"/>
    <x v="2"/>
    <x v="2"/>
    <x v="0"/>
    <x v="0"/>
  </r>
  <r>
    <n v="1073"/>
    <s v="June 2009"/>
    <n v="57"/>
    <x v="2"/>
    <x v="21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1074"/>
    <s v="June 2009"/>
    <n v="57"/>
    <x v="2"/>
    <x v="2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1075"/>
    <s v="June 2009"/>
    <n v="57"/>
    <x v="2"/>
    <x v="23"/>
    <x v="0"/>
    <x v="0"/>
    <x v="1"/>
    <x v="0"/>
    <x v="0"/>
    <x v="0"/>
    <x v="0"/>
    <x v="1"/>
    <x v="4"/>
    <x v="3"/>
    <x v="2"/>
    <x v="9"/>
    <x v="6"/>
    <x v="4"/>
    <x v="1"/>
    <x v="2"/>
    <x v="2"/>
    <x v="0"/>
    <x v="0"/>
  </r>
  <r>
    <n v="1076"/>
    <s v="June 2009"/>
    <n v="57"/>
    <x v="2"/>
    <x v="24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1077"/>
    <s v="June 2009"/>
    <n v="57"/>
    <x v="3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n v="1078"/>
    <s v="June 2009"/>
    <n v="57"/>
    <x v="3"/>
    <x v="1"/>
    <x v="0"/>
    <x v="0"/>
    <x v="0"/>
    <x v="0"/>
    <x v="0"/>
    <x v="0"/>
    <x v="0"/>
    <x v="2"/>
    <x v="0"/>
    <x v="3"/>
    <x v="5"/>
    <x v="13"/>
    <x v="20"/>
    <x v="6"/>
    <x v="0"/>
    <x v="2"/>
    <x v="2"/>
    <x v="0"/>
    <x v="0"/>
  </r>
  <r>
    <n v="1079"/>
    <s v="June 2009"/>
    <n v="57"/>
    <x v="3"/>
    <x v="2"/>
    <x v="0"/>
    <x v="0"/>
    <x v="3"/>
    <x v="0"/>
    <x v="0"/>
    <x v="0"/>
    <x v="0"/>
    <x v="2"/>
    <x v="0"/>
    <x v="3"/>
    <x v="5"/>
    <x v="14"/>
    <x v="17"/>
    <x v="6"/>
    <x v="0"/>
    <x v="2"/>
    <x v="2"/>
    <x v="0"/>
    <x v="0"/>
  </r>
  <r>
    <n v="1080"/>
    <s v="June 2009"/>
    <n v="57"/>
    <x v="3"/>
    <x v="3"/>
    <x v="0"/>
    <x v="0"/>
    <x v="1"/>
    <x v="0"/>
    <x v="0"/>
    <x v="0"/>
    <x v="0"/>
    <x v="2"/>
    <x v="0"/>
    <x v="3"/>
    <x v="5"/>
    <x v="12"/>
    <x v="18"/>
    <x v="6"/>
    <x v="0"/>
    <x v="2"/>
    <x v="2"/>
    <x v="0"/>
    <x v="0"/>
  </r>
  <r>
    <n v="1081"/>
    <s v="June 2009"/>
    <n v="57"/>
    <x v="3"/>
    <x v="4"/>
    <x v="0"/>
    <x v="0"/>
    <x v="2"/>
    <x v="0"/>
    <x v="0"/>
    <x v="0"/>
    <x v="0"/>
    <x v="2"/>
    <x v="0"/>
    <x v="3"/>
    <x v="5"/>
    <x v="12"/>
    <x v="19"/>
    <x v="6"/>
    <x v="0"/>
    <x v="2"/>
    <x v="2"/>
    <x v="0"/>
    <x v="0"/>
  </r>
  <r>
    <n v="1082"/>
    <s v="June 2009"/>
    <n v="57"/>
    <x v="3"/>
    <x v="5"/>
    <x v="0"/>
    <x v="0"/>
    <x v="2"/>
    <x v="0"/>
    <x v="0"/>
    <x v="0"/>
    <x v="0"/>
    <x v="2"/>
    <x v="1"/>
    <x v="3"/>
    <x v="6"/>
    <x v="12"/>
    <x v="15"/>
    <x v="6"/>
    <x v="0"/>
    <x v="2"/>
    <x v="2"/>
    <x v="0"/>
    <x v="0"/>
  </r>
  <r>
    <n v="1083"/>
    <s v="June 2009"/>
    <n v="57"/>
    <x v="3"/>
    <x v="6"/>
    <x v="0"/>
    <x v="0"/>
    <x v="1"/>
    <x v="0"/>
    <x v="0"/>
    <x v="0"/>
    <x v="0"/>
    <x v="2"/>
    <x v="1"/>
    <x v="3"/>
    <x v="6"/>
    <x v="12"/>
    <x v="18"/>
    <x v="6"/>
    <x v="0"/>
    <x v="2"/>
    <x v="2"/>
    <x v="0"/>
    <x v="0"/>
  </r>
  <r>
    <n v="1084"/>
    <s v="June 2009"/>
    <n v="57"/>
    <x v="3"/>
    <x v="7"/>
    <x v="0"/>
    <x v="0"/>
    <x v="3"/>
    <x v="0"/>
    <x v="0"/>
    <x v="0"/>
    <x v="0"/>
    <x v="2"/>
    <x v="1"/>
    <x v="3"/>
    <x v="6"/>
    <x v="13"/>
    <x v="24"/>
    <x v="6"/>
    <x v="0"/>
    <x v="2"/>
    <x v="2"/>
    <x v="0"/>
    <x v="0"/>
  </r>
  <r>
    <n v="1085"/>
    <s v="June 2009"/>
    <n v="57"/>
    <x v="3"/>
    <x v="8"/>
    <x v="0"/>
    <x v="0"/>
    <x v="4"/>
    <x v="0"/>
    <x v="0"/>
    <x v="0"/>
    <x v="0"/>
    <x v="2"/>
    <x v="1"/>
    <x v="3"/>
    <x v="6"/>
    <x v="14"/>
    <x v="17"/>
    <x v="6"/>
    <x v="0"/>
    <x v="2"/>
    <x v="2"/>
    <x v="0"/>
    <x v="0"/>
  </r>
  <r>
    <n v="1086"/>
    <s v="June 2009"/>
    <n v="57"/>
    <x v="3"/>
    <x v="9"/>
    <x v="0"/>
    <x v="0"/>
    <x v="3"/>
    <x v="0"/>
    <x v="0"/>
    <x v="0"/>
    <x v="0"/>
    <x v="2"/>
    <x v="1"/>
    <x v="3"/>
    <x v="6"/>
    <x v="12"/>
    <x v="20"/>
    <x v="6"/>
    <x v="0"/>
    <x v="2"/>
    <x v="2"/>
    <x v="0"/>
    <x v="0"/>
  </r>
  <r>
    <n v="1087"/>
    <s v="June 2009"/>
    <n v="57"/>
    <x v="3"/>
    <x v="10"/>
    <x v="0"/>
    <x v="0"/>
    <x v="1"/>
    <x v="0"/>
    <x v="0"/>
    <x v="0"/>
    <x v="0"/>
    <x v="2"/>
    <x v="1"/>
    <x v="3"/>
    <x v="6"/>
    <x v="12"/>
    <x v="18"/>
    <x v="6"/>
    <x v="0"/>
    <x v="2"/>
    <x v="2"/>
    <x v="0"/>
    <x v="0"/>
  </r>
  <r>
    <n v="1088"/>
    <s v="June 2009"/>
    <n v="57"/>
    <x v="3"/>
    <x v="11"/>
    <x v="0"/>
    <x v="0"/>
    <x v="4"/>
    <x v="0"/>
    <x v="0"/>
    <x v="0"/>
    <x v="0"/>
    <x v="2"/>
    <x v="1"/>
    <x v="3"/>
    <x v="6"/>
    <x v="13"/>
    <x v="21"/>
    <x v="6"/>
    <x v="0"/>
    <x v="2"/>
    <x v="2"/>
    <x v="0"/>
    <x v="0"/>
  </r>
  <r>
    <n v="1089"/>
    <s v="June 2009"/>
    <n v="57"/>
    <x v="3"/>
    <x v="12"/>
    <x v="0"/>
    <x v="0"/>
    <x v="2"/>
    <x v="0"/>
    <x v="0"/>
    <x v="0"/>
    <x v="0"/>
    <x v="2"/>
    <x v="2"/>
    <x v="3"/>
    <x v="3"/>
    <x v="12"/>
    <x v="18"/>
    <x v="7"/>
    <x v="0"/>
    <x v="2"/>
    <x v="2"/>
    <x v="0"/>
    <x v="0"/>
  </r>
  <r>
    <n v="1090"/>
    <s v="June 2009"/>
    <n v="57"/>
    <x v="3"/>
    <x v="13"/>
    <x v="0"/>
    <x v="0"/>
    <x v="1"/>
    <x v="0"/>
    <x v="0"/>
    <x v="0"/>
    <x v="0"/>
    <x v="2"/>
    <x v="2"/>
    <x v="3"/>
    <x v="3"/>
    <x v="14"/>
    <x v="17"/>
    <x v="7"/>
    <x v="0"/>
    <x v="2"/>
    <x v="2"/>
    <x v="0"/>
    <x v="0"/>
  </r>
  <r>
    <n v="1091"/>
    <s v="June 2009"/>
    <n v="57"/>
    <x v="3"/>
    <x v="14"/>
    <x v="0"/>
    <x v="0"/>
    <x v="1"/>
    <x v="0"/>
    <x v="0"/>
    <x v="0"/>
    <x v="0"/>
    <x v="2"/>
    <x v="2"/>
    <x v="3"/>
    <x v="3"/>
    <x v="12"/>
    <x v="18"/>
    <x v="7"/>
    <x v="0"/>
    <x v="2"/>
    <x v="2"/>
    <x v="0"/>
    <x v="0"/>
  </r>
  <r>
    <n v="1092"/>
    <s v="June 2009"/>
    <n v="57"/>
    <x v="3"/>
    <x v="15"/>
    <x v="0"/>
    <x v="0"/>
    <x v="0"/>
    <x v="0"/>
    <x v="0"/>
    <x v="0"/>
    <x v="0"/>
    <x v="2"/>
    <x v="2"/>
    <x v="3"/>
    <x v="3"/>
    <x v="12"/>
    <x v="15"/>
    <x v="7"/>
    <x v="0"/>
    <x v="2"/>
    <x v="2"/>
    <x v="0"/>
    <x v="0"/>
  </r>
  <r>
    <n v="1093"/>
    <s v="June 2009"/>
    <n v="57"/>
    <x v="3"/>
    <x v="16"/>
    <x v="0"/>
    <x v="0"/>
    <x v="2"/>
    <x v="0"/>
    <x v="0"/>
    <x v="0"/>
    <x v="0"/>
    <x v="2"/>
    <x v="2"/>
    <x v="3"/>
    <x v="3"/>
    <x v="12"/>
    <x v="24"/>
    <x v="7"/>
    <x v="0"/>
    <x v="2"/>
    <x v="2"/>
    <x v="0"/>
    <x v="0"/>
  </r>
  <r>
    <n v="1094"/>
    <s v="June 2009"/>
    <n v="57"/>
    <x v="3"/>
    <x v="17"/>
    <x v="0"/>
    <x v="0"/>
    <x v="2"/>
    <x v="0"/>
    <x v="0"/>
    <x v="0"/>
    <x v="0"/>
    <x v="2"/>
    <x v="2"/>
    <x v="3"/>
    <x v="3"/>
    <x v="12"/>
    <x v="24"/>
    <x v="7"/>
    <x v="0"/>
    <x v="2"/>
    <x v="2"/>
    <x v="0"/>
    <x v="0"/>
  </r>
  <r>
    <n v="1095"/>
    <s v="June 2009"/>
    <n v="57"/>
    <x v="3"/>
    <x v="18"/>
    <x v="0"/>
    <x v="0"/>
    <x v="4"/>
    <x v="0"/>
    <x v="0"/>
    <x v="0"/>
    <x v="0"/>
    <x v="2"/>
    <x v="2"/>
    <x v="3"/>
    <x v="3"/>
    <x v="12"/>
    <x v="15"/>
    <x v="7"/>
    <x v="0"/>
    <x v="2"/>
    <x v="2"/>
    <x v="0"/>
    <x v="0"/>
  </r>
  <r>
    <n v="1096"/>
    <s v="June 2009"/>
    <n v="57"/>
    <x v="3"/>
    <x v="19"/>
    <x v="0"/>
    <x v="0"/>
    <x v="4"/>
    <x v="0"/>
    <x v="0"/>
    <x v="0"/>
    <x v="0"/>
    <x v="2"/>
    <x v="3"/>
    <x v="3"/>
    <x v="4"/>
    <x v="12"/>
    <x v="15"/>
    <x v="6"/>
    <x v="0"/>
    <x v="2"/>
    <x v="2"/>
    <x v="0"/>
    <x v="0"/>
  </r>
  <r>
    <n v="1097"/>
    <s v="June 2009"/>
    <n v="57"/>
    <x v="3"/>
    <x v="20"/>
    <x v="0"/>
    <x v="0"/>
    <x v="1"/>
    <x v="0"/>
    <x v="0"/>
    <x v="0"/>
    <x v="0"/>
    <x v="2"/>
    <x v="3"/>
    <x v="3"/>
    <x v="4"/>
    <x v="13"/>
    <x v="21"/>
    <x v="6"/>
    <x v="0"/>
    <x v="2"/>
    <x v="2"/>
    <x v="0"/>
    <x v="0"/>
  </r>
  <r>
    <n v="1098"/>
    <s v="June 2009"/>
    <n v="57"/>
    <x v="3"/>
    <x v="21"/>
    <x v="0"/>
    <x v="0"/>
    <x v="3"/>
    <x v="0"/>
    <x v="0"/>
    <x v="0"/>
    <x v="0"/>
    <x v="2"/>
    <x v="3"/>
    <x v="3"/>
    <x v="4"/>
    <x v="14"/>
    <x v="17"/>
    <x v="6"/>
    <x v="0"/>
    <x v="2"/>
    <x v="2"/>
    <x v="0"/>
    <x v="0"/>
  </r>
  <r>
    <n v="1099"/>
    <s v="June 2009"/>
    <n v="57"/>
    <x v="3"/>
    <x v="22"/>
    <x v="0"/>
    <x v="0"/>
    <x v="3"/>
    <x v="0"/>
    <x v="0"/>
    <x v="0"/>
    <x v="0"/>
    <x v="2"/>
    <x v="3"/>
    <x v="3"/>
    <x v="4"/>
    <x v="13"/>
    <x v="20"/>
    <x v="6"/>
    <x v="0"/>
    <x v="2"/>
    <x v="2"/>
    <x v="0"/>
    <x v="0"/>
  </r>
  <r>
    <n v="1100"/>
    <s v="June 2009"/>
    <n v="57"/>
    <x v="3"/>
    <x v="23"/>
    <x v="0"/>
    <x v="0"/>
    <x v="2"/>
    <x v="0"/>
    <x v="0"/>
    <x v="0"/>
    <x v="0"/>
    <x v="2"/>
    <x v="3"/>
    <x v="3"/>
    <x v="4"/>
    <x v="14"/>
    <x v="17"/>
    <x v="6"/>
    <x v="0"/>
    <x v="2"/>
    <x v="2"/>
    <x v="0"/>
    <x v="0"/>
  </r>
  <r>
    <n v="1101"/>
    <s v="June 2009"/>
    <n v="57"/>
    <x v="3"/>
    <x v="24"/>
    <x v="0"/>
    <x v="0"/>
    <x v="0"/>
    <x v="0"/>
    <x v="0"/>
    <x v="0"/>
    <x v="0"/>
    <x v="2"/>
    <x v="3"/>
    <x v="3"/>
    <x v="4"/>
    <x v="12"/>
    <x v="21"/>
    <x v="6"/>
    <x v="0"/>
    <x v="2"/>
    <x v="2"/>
    <x v="0"/>
    <x v="0"/>
  </r>
  <r>
    <n v="1102"/>
    <s v="June 2009"/>
    <n v="57"/>
    <x v="3"/>
    <x v="25"/>
    <x v="0"/>
    <x v="0"/>
    <x v="2"/>
    <x v="0"/>
    <x v="0"/>
    <x v="0"/>
    <x v="0"/>
    <x v="2"/>
    <x v="3"/>
    <x v="3"/>
    <x v="4"/>
    <x v="13"/>
    <x v="23"/>
    <x v="6"/>
    <x v="0"/>
    <x v="2"/>
    <x v="2"/>
    <x v="0"/>
    <x v="0"/>
  </r>
  <r>
    <n v="1103"/>
    <s v="June 2009"/>
    <n v="57"/>
    <x v="3"/>
    <x v="26"/>
    <x v="0"/>
    <x v="0"/>
    <x v="3"/>
    <x v="0"/>
    <x v="0"/>
    <x v="0"/>
    <x v="0"/>
    <x v="2"/>
    <x v="3"/>
    <x v="3"/>
    <x v="4"/>
    <x v="12"/>
    <x v="19"/>
    <x v="6"/>
    <x v="0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1104"/>
    <s v="September 2009"/>
    <n v="58"/>
    <x v="0"/>
    <x v="0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1105"/>
    <s v="September 2009"/>
    <n v="58"/>
    <x v="0"/>
    <x v="1"/>
    <x v="0"/>
    <x v="0"/>
    <x v="3"/>
    <x v="0"/>
    <x v="0"/>
    <x v="0"/>
    <x v="0"/>
    <x v="1"/>
    <x v="4"/>
    <x v="3"/>
    <x v="2"/>
    <x v="10"/>
    <x v="7"/>
    <x v="4"/>
    <x v="0"/>
    <x v="2"/>
    <x v="2"/>
    <x v="0"/>
    <x v="0"/>
  </r>
  <r>
    <n v="1106"/>
    <s v="September 2009"/>
    <n v="58"/>
    <x v="0"/>
    <x v="2"/>
    <x v="0"/>
    <x v="0"/>
    <x v="2"/>
    <x v="0"/>
    <x v="0"/>
    <x v="0"/>
    <x v="0"/>
    <x v="1"/>
    <x v="4"/>
    <x v="3"/>
    <x v="2"/>
    <x v="8"/>
    <x v="11"/>
    <x v="4"/>
    <x v="2"/>
    <x v="2"/>
    <x v="2"/>
    <x v="0"/>
    <x v="0"/>
  </r>
  <r>
    <n v="1107"/>
    <s v="September 2009"/>
    <n v="58"/>
    <x v="0"/>
    <x v="3"/>
    <x v="0"/>
    <x v="0"/>
    <x v="2"/>
    <x v="0"/>
    <x v="0"/>
    <x v="0"/>
    <x v="0"/>
    <x v="1"/>
    <x v="4"/>
    <x v="3"/>
    <x v="2"/>
    <x v="10"/>
    <x v="13"/>
    <x v="4"/>
    <x v="3"/>
    <x v="2"/>
    <x v="2"/>
    <x v="0"/>
    <x v="0"/>
  </r>
  <r>
    <n v="1108"/>
    <s v="September 2009"/>
    <n v="58"/>
    <x v="0"/>
    <x v="4"/>
    <x v="0"/>
    <x v="0"/>
    <x v="0"/>
    <x v="0"/>
    <x v="0"/>
    <x v="0"/>
    <x v="0"/>
    <x v="1"/>
    <x v="4"/>
    <x v="3"/>
    <x v="2"/>
    <x v="8"/>
    <x v="5"/>
    <x v="4"/>
    <x v="0"/>
    <x v="2"/>
    <x v="2"/>
    <x v="0"/>
    <x v="0"/>
  </r>
  <r>
    <n v="1109"/>
    <s v="September 2009"/>
    <n v="58"/>
    <x v="0"/>
    <x v="5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1110"/>
    <s v="September 2009"/>
    <n v="58"/>
    <x v="0"/>
    <x v="6"/>
    <x v="0"/>
    <x v="0"/>
    <x v="4"/>
    <x v="0"/>
    <x v="0"/>
    <x v="0"/>
    <x v="0"/>
    <x v="1"/>
    <x v="4"/>
    <x v="3"/>
    <x v="2"/>
    <x v="5"/>
    <x v="3"/>
    <x v="4"/>
    <x v="0"/>
    <x v="2"/>
    <x v="2"/>
    <x v="0"/>
    <x v="0"/>
  </r>
  <r>
    <n v="1111"/>
    <s v="September 2009"/>
    <n v="58"/>
    <x v="0"/>
    <x v="7"/>
    <x v="0"/>
    <x v="0"/>
    <x v="2"/>
    <x v="0"/>
    <x v="0"/>
    <x v="0"/>
    <x v="0"/>
    <x v="1"/>
    <x v="4"/>
    <x v="3"/>
    <x v="2"/>
    <x v="11"/>
    <x v="4"/>
    <x v="5"/>
    <x v="3"/>
    <x v="2"/>
    <x v="2"/>
    <x v="0"/>
    <x v="0"/>
  </r>
  <r>
    <n v="1112"/>
    <s v="September 2009"/>
    <n v="58"/>
    <x v="0"/>
    <x v="8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1113"/>
    <s v="September 2009"/>
    <n v="58"/>
    <x v="0"/>
    <x v="9"/>
    <x v="0"/>
    <x v="0"/>
    <x v="4"/>
    <x v="0"/>
    <x v="0"/>
    <x v="0"/>
    <x v="0"/>
    <x v="1"/>
    <x v="4"/>
    <x v="3"/>
    <x v="2"/>
    <x v="6"/>
    <x v="4"/>
    <x v="4"/>
    <x v="3"/>
    <x v="2"/>
    <x v="2"/>
    <x v="0"/>
    <x v="0"/>
  </r>
  <r>
    <n v="1114"/>
    <s v="September 2009"/>
    <n v="58"/>
    <x v="0"/>
    <x v="10"/>
    <x v="0"/>
    <x v="0"/>
    <x v="0"/>
    <x v="0"/>
    <x v="0"/>
    <x v="0"/>
    <x v="0"/>
    <x v="1"/>
    <x v="4"/>
    <x v="3"/>
    <x v="2"/>
    <x v="7"/>
    <x v="4"/>
    <x v="4"/>
    <x v="3"/>
    <x v="2"/>
    <x v="2"/>
    <x v="0"/>
    <x v="0"/>
  </r>
  <r>
    <n v="1115"/>
    <s v="September 2009"/>
    <n v="58"/>
    <x v="0"/>
    <x v="11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1116"/>
    <s v="September 2009"/>
    <n v="58"/>
    <x v="0"/>
    <x v="12"/>
    <x v="0"/>
    <x v="0"/>
    <x v="4"/>
    <x v="0"/>
    <x v="0"/>
    <x v="0"/>
    <x v="0"/>
    <x v="1"/>
    <x v="4"/>
    <x v="3"/>
    <x v="2"/>
    <x v="4"/>
    <x v="2"/>
    <x v="4"/>
    <x v="1"/>
    <x v="2"/>
    <x v="2"/>
    <x v="0"/>
    <x v="0"/>
  </r>
  <r>
    <n v="1117"/>
    <s v="September 2009"/>
    <n v="58"/>
    <x v="0"/>
    <x v="13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1118"/>
    <s v="September 2009"/>
    <n v="58"/>
    <x v="0"/>
    <x v="14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1119"/>
    <s v="September 2009"/>
    <n v="58"/>
    <x v="0"/>
    <x v="15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1120"/>
    <s v="September 2009"/>
    <n v="58"/>
    <x v="0"/>
    <x v="16"/>
    <x v="0"/>
    <x v="0"/>
    <x v="4"/>
    <x v="0"/>
    <x v="0"/>
    <x v="0"/>
    <x v="0"/>
    <x v="1"/>
    <x v="4"/>
    <x v="3"/>
    <x v="2"/>
    <x v="11"/>
    <x v="4"/>
    <x v="4"/>
    <x v="0"/>
    <x v="2"/>
    <x v="2"/>
    <x v="0"/>
    <x v="0"/>
  </r>
  <r>
    <n v="1121"/>
    <s v="September 2009"/>
    <n v="58"/>
    <x v="0"/>
    <x v="17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1122"/>
    <s v="September 2009"/>
    <n v="58"/>
    <x v="0"/>
    <x v="18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1123"/>
    <s v="September 2009"/>
    <n v="58"/>
    <x v="0"/>
    <x v="19"/>
    <x v="0"/>
    <x v="0"/>
    <x v="2"/>
    <x v="0"/>
    <x v="0"/>
    <x v="0"/>
    <x v="0"/>
    <x v="1"/>
    <x v="4"/>
    <x v="3"/>
    <x v="2"/>
    <x v="6"/>
    <x v="4"/>
    <x v="4"/>
    <x v="0"/>
    <x v="2"/>
    <x v="2"/>
    <x v="0"/>
    <x v="0"/>
  </r>
  <r>
    <n v="1124"/>
    <s v="September 2009"/>
    <n v="58"/>
    <x v="0"/>
    <x v="20"/>
    <x v="0"/>
    <x v="0"/>
    <x v="1"/>
    <x v="0"/>
    <x v="0"/>
    <x v="0"/>
    <x v="0"/>
    <x v="1"/>
    <x v="4"/>
    <x v="3"/>
    <x v="2"/>
    <x v="10"/>
    <x v="7"/>
    <x v="4"/>
    <x v="0"/>
    <x v="2"/>
    <x v="2"/>
    <x v="0"/>
    <x v="0"/>
  </r>
  <r>
    <n v="1125"/>
    <s v="September 2009"/>
    <n v="58"/>
    <x v="0"/>
    <x v="21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1126"/>
    <s v="September 2009"/>
    <n v="58"/>
    <x v="0"/>
    <x v="22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n v="1127"/>
    <s v="September 2009"/>
    <n v="58"/>
    <x v="0"/>
    <x v="23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n v="1128"/>
    <s v="September 2009"/>
    <n v="58"/>
    <x v="0"/>
    <x v="24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1129"/>
    <s v="September 2009"/>
    <n v="58"/>
    <x v="0"/>
    <x v="25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1130"/>
    <s v="September 2009"/>
    <n v="58"/>
    <x v="1"/>
    <x v="0"/>
    <x v="0"/>
    <x v="0"/>
    <x v="4"/>
    <x v="0"/>
    <x v="0"/>
    <x v="0"/>
    <x v="0"/>
    <x v="2"/>
    <x v="0"/>
    <x v="3"/>
    <x v="6"/>
    <x v="12"/>
    <x v="15"/>
    <x v="6"/>
    <x v="0"/>
    <x v="2"/>
    <x v="2"/>
    <x v="0"/>
    <x v="0"/>
  </r>
  <r>
    <n v="1131"/>
    <s v="September 2009"/>
    <n v="58"/>
    <x v="1"/>
    <x v="1"/>
    <x v="0"/>
    <x v="0"/>
    <x v="2"/>
    <x v="0"/>
    <x v="0"/>
    <x v="0"/>
    <x v="0"/>
    <x v="2"/>
    <x v="0"/>
    <x v="3"/>
    <x v="6"/>
    <x v="12"/>
    <x v="18"/>
    <x v="6"/>
    <x v="0"/>
    <x v="2"/>
    <x v="2"/>
    <x v="0"/>
    <x v="0"/>
  </r>
  <r>
    <n v="1132"/>
    <s v="September 2009"/>
    <n v="58"/>
    <x v="1"/>
    <x v="2"/>
    <x v="0"/>
    <x v="0"/>
    <x v="2"/>
    <x v="0"/>
    <x v="0"/>
    <x v="0"/>
    <x v="0"/>
    <x v="2"/>
    <x v="0"/>
    <x v="3"/>
    <x v="6"/>
    <x v="14"/>
    <x v="17"/>
    <x v="6"/>
    <x v="0"/>
    <x v="2"/>
    <x v="2"/>
    <x v="0"/>
    <x v="0"/>
  </r>
  <r>
    <n v="1133"/>
    <s v="September 2009"/>
    <n v="58"/>
    <x v="1"/>
    <x v="3"/>
    <x v="0"/>
    <x v="0"/>
    <x v="3"/>
    <x v="0"/>
    <x v="0"/>
    <x v="0"/>
    <x v="0"/>
    <x v="2"/>
    <x v="0"/>
    <x v="3"/>
    <x v="6"/>
    <x v="13"/>
    <x v="21"/>
    <x v="6"/>
    <x v="0"/>
    <x v="2"/>
    <x v="2"/>
    <x v="0"/>
    <x v="0"/>
  </r>
  <r>
    <n v="1134"/>
    <s v="September 2009"/>
    <n v="58"/>
    <x v="1"/>
    <x v="4"/>
    <x v="0"/>
    <x v="0"/>
    <x v="1"/>
    <x v="0"/>
    <x v="0"/>
    <x v="0"/>
    <x v="0"/>
    <x v="2"/>
    <x v="0"/>
    <x v="3"/>
    <x v="6"/>
    <x v="12"/>
    <x v="20"/>
    <x v="6"/>
    <x v="0"/>
    <x v="2"/>
    <x v="2"/>
    <x v="0"/>
    <x v="0"/>
  </r>
  <r>
    <n v="1135"/>
    <s v="September 2009"/>
    <n v="58"/>
    <x v="1"/>
    <x v="5"/>
    <x v="0"/>
    <x v="0"/>
    <x v="2"/>
    <x v="0"/>
    <x v="0"/>
    <x v="0"/>
    <x v="0"/>
    <x v="2"/>
    <x v="0"/>
    <x v="3"/>
    <x v="6"/>
    <x v="14"/>
    <x v="17"/>
    <x v="6"/>
    <x v="0"/>
    <x v="2"/>
    <x v="2"/>
    <x v="0"/>
    <x v="0"/>
  </r>
  <r>
    <n v="1136"/>
    <s v="September 2009"/>
    <n v="58"/>
    <x v="1"/>
    <x v="6"/>
    <x v="0"/>
    <x v="0"/>
    <x v="0"/>
    <x v="0"/>
    <x v="0"/>
    <x v="0"/>
    <x v="0"/>
    <x v="2"/>
    <x v="0"/>
    <x v="3"/>
    <x v="6"/>
    <x v="12"/>
    <x v="20"/>
    <x v="6"/>
    <x v="0"/>
    <x v="2"/>
    <x v="2"/>
    <x v="0"/>
    <x v="0"/>
  </r>
  <r>
    <n v="1137"/>
    <s v="September 2009"/>
    <n v="58"/>
    <x v="1"/>
    <x v="7"/>
    <x v="0"/>
    <x v="0"/>
    <x v="3"/>
    <x v="0"/>
    <x v="0"/>
    <x v="0"/>
    <x v="0"/>
    <x v="2"/>
    <x v="1"/>
    <x v="3"/>
    <x v="4"/>
    <x v="12"/>
    <x v="15"/>
    <x v="6"/>
    <x v="0"/>
    <x v="2"/>
    <x v="2"/>
    <x v="0"/>
    <x v="0"/>
  </r>
  <r>
    <n v="1138"/>
    <s v="September 2009"/>
    <n v="58"/>
    <x v="1"/>
    <x v="8"/>
    <x v="0"/>
    <x v="0"/>
    <x v="1"/>
    <x v="0"/>
    <x v="0"/>
    <x v="0"/>
    <x v="0"/>
    <x v="2"/>
    <x v="1"/>
    <x v="3"/>
    <x v="4"/>
    <x v="14"/>
    <x v="17"/>
    <x v="6"/>
    <x v="0"/>
    <x v="2"/>
    <x v="2"/>
    <x v="0"/>
    <x v="0"/>
  </r>
  <r>
    <n v="1139"/>
    <s v="September 2009"/>
    <n v="58"/>
    <x v="1"/>
    <x v="9"/>
    <x v="0"/>
    <x v="0"/>
    <x v="0"/>
    <x v="0"/>
    <x v="0"/>
    <x v="0"/>
    <x v="0"/>
    <x v="2"/>
    <x v="1"/>
    <x v="3"/>
    <x v="4"/>
    <x v="13"/>
    <x v="23"/>
    <x v="6"/>
    <x v="0"/>
    <x v="2"/>
    <x v="2"/>
    <x v="0"/>
    <x v="0"/>
  </r>
  <r>
    <n v="1140"/>
    <s v="September 2009"/>
    <n v="58"/>
    <x v="1"/>
    <x v="10"/>
    <x v="0"/>
    <x v="0"/>
    <x v="4"/>
    <x v="0"/>
    <x v="0"/>
    <x v="0"/>
    <x v="0"/>
    <x v="2"/>
    <x v="1"/>
    <x v="3"/>
    <x v="4"/>
    <x v="12"/>
    <x v="20"/>
    <x v="6"/>
    <x v="0"/>
    <x v="2"/>
    <x v="2"/>
    <x v="0"/>
    <x v="0"/>
  </r>
  <r>
    <n v="1141"/>
    <s v="September 2009"/>
    <n v="58"/>
    <x v="1"/>
    <x v="11"/>
    <x v="0"/>
    <x v="0"/>
    <x v="0"/>
    <x v="0"/>
    <x v="0"/>
    <x v="0"/>
    <x v="0"/>
    <x v="2"/>
    <x v="1"/>
    <x v="3"/>
    <x v="4"/>
    <x v="12"/>
    <x v="16"/>
    <x v="6"/>
    <x v="0"/>
    <x v="2"/>
    <x v="2"/>
    <x v="0"/>
    <x v="0"/>
  </r>
  <r>
    <n v="1142"/>
    <s v="September 2009"/>
    <n v="58"/>
    <x v="1"/>
    <x v="12"/>
    <x v="0"/>
    <x v="0"/>
    <x v="2"/>
    <x v="0"/>
    <x v="0"/>
    <x v="0"/>
    <x v="0"/>
    <x v="2"/>
    <x v="1"/>
    <x v="3"/>
    <x v="4"/>
    <x v="13"/>
    <x v="21"/>
    <x v="6"/>
    <x v="0"/>
    <x v="2"/>
    <x v="2"/>
    <x v="0"/>
    <x v="0"/>
  </r>
  <r>
    <n v="1143"/>
    <s v="September 2009"/>
    <n v="58"/>
    <x v="1"/>
    <x v="13"/>
    <x v="0"/>
    <x v="0"/>
    <x v="4"/>
    <x v="0"/>
    <x v="0"/>
    <x v="0"/>
    <x v="0"/>
    <x v="2"/>
    <x v="2"/>
    <x v="3"/>
    <x v="5"/>
    <x v="12"/>
    <x v="15"/>
    <x v="6"/>
    <x v="0"/>
    <x v="2"/>
    <x v="2"/>
    <x v="0"/>
    <x v="0"/>
  </r>
  <r>
    <n v="1144"/>
    <s v="September 2009"/>
    <n v="58"/>
    <x v="1"/>
    <x v="14"/>
    <x v="0"/>
    <x v="0"/>
    <x v="0"/>
    <x v="0"/>
    <x v="0"/>
    <x v="0"/>
    <x v="0"/>
    <x v="2"/>
    <x v="2"/>
    <x v="3"/>
    <x v="5"/>
    <x v="14"/>
    <x v="17"/>
    <x v="6"/>
    <x v="0"/>
    <x v="2"/>
    <x v="2"/>
    <x v="0"/>
    <x v="0"/>
  </r>
  <r>
    <n v="1145"/>
    <s v="September 2009"/>
    <n v="58"/>
    <x v="1"/>
    <x v="15"/>
    <x v="0"/>
    <x v="0"/>
    <x v="4"/>
    <x v="0"/>
    <x v="0"/>
    <x v="0"/>
    <x v="0"/>
    <x v="2"/>
    <x v="2"/>
    <x v="3"/>
    <x v="5"/>
    <x v="13"/>
    <x v="21"/>
    <x v="6"/>
    <x v="0"/>
    <x v="2"/>
    <x v="2"/>
    <x v="0"/>
    <x v="0"/>
  </r>
  <r>
    <n v="1146"/>
    <s v="September 2009"/>
    <n v="58"/>
    <x v="1"/>
    <x v="16"/>
    <x v="0"/>
    <x v="0"/>
    <x v="0"/>
    <x v="0"/>
    <x v="0"/>
    <x v="0"/>
    <x v="0"/>
    <x v="2"/>
    <x v="2"/>
    <x v="3"/>
    <x v="5"/>
    <x v="12"/>
    <x v="16"/>
    <x v="6"/>
    <x v="0"/>
    <x v="2"/>
    <x v="2"/>
    <x v="0"/>
    <x v="0"/>
  </r>
  <r>
    <n v="1147"/>
    <s v="September 2009"/>
    <n v="58"/>
    <x v="1"/>
    <x v="17"/>
    <x v="0"/>
    <x v="0"/>
    <x v="2"/>
    <x v="0"/>
    <x v="0"/>
    <x v="0"/>
    <x v="0"/>
    <x v="2"/>
    <x v="2"/>
    <x v="3"/>
    <x v="5"/>
    <x v="12"/>
    <x v="23"/>
    <x v="6"/>
    <x v="0"/>
    <x v="2"/>
    <x v="2"/>
    <x v="0"/>
    <x v="0"/>
  </r>
  <r>
    <n v="1148"/>
    <s v="September 2009"/>
    <n v="58"/>
    <x v="1"/>
    <x v="18"/>
    <x v="0"/>
    <x v="0"/>
    <x v="1"/>
    <x v="0"/>
    <x v="0"/>
    <x v="0"/>
    <x v="0"/>
    <x v="2"/>
    <x v="2"/>
    <x v="3"/>
    <x v="5"/>
    <x v="13"/>
    <x v="21"/>
    <x v="6"/>
    <x v="0"/>
    <x v="2"/>
    <x v="2"/>
    <x v="0"/>
    <x v="0"/>
  </r>
  <r>
    <n v="1149"/>
    <s v="September 2009"/>
    <n v="58"/>
    <x v="1"/>
    <x v="19"/>
    <x v="0"/>
    <x v="0"/>
    <x v="3"/>
    <x v="0"/>
    <x v="0"/>
    <x v="0"/>
    <x v="0"/>
    <x v="2"/>
    <x v="2"/>
    <x v="3"/>
    <x v="5"/>
    <x v="12"/>
    <x v="18"/>
    <x v="6"/>
    <x v="0"/>
    <x v="2"/>
    <x v="2"/>
    <x v="0"/>
    <x v="0"/>
  </r>
  <r>
    <n v="1150"/>
    <s v="September 2009"/>
    <n v="58"/>
    <x v="1"/>
    <x v="20"/>
    <x v="0"/>
    <x v="0"/>
    <x v="2"/>
    <x v="0"/>
    <x v="0"/>
    <x v="0"/>
    <x v="0"/>
    <x v="2"/>
    <x v="3"/>
    <x v="3"/>
    <x v="3"/>
    <x v="14"/>
    <x v="17"/>
    <x v="7"/>
    <x v="0"/>
    <x v="2"/>
    <x v="2"/>
    <x v="0"/>
    <x v="0"/>
  </r>
  <r>
    <n v="1151"/>
    <s v="September 2009"/>
    <n v="58"/>
    <x v="1"/>
    <x v="21"/>
    <x v="0"/>
    <x v="0"/>
    <x v="1"/>
    <x v="0"/>
    <x v="0"/>
    <x v="0"/>
    <x v="0"/>
    <x v="2"/>
    <x v="3"/>
    <x v="3"/>
    <x v="3"/>
    <x v="12"/>
    <x v="19"/>
    <x v="7"/>
    <x v="0"/>
    <x v="2"/>
    <x v="2"/>
    <x v="0"/>
    <x v="0"/>
  </r>
  <r>
    <n v="1152"/>
    <s v="September 2009"/>
    <n v="58"/>
    <x v="1"/>
    <x v="22"/>
    <x v="0"/>
    <x v="0"/>
    <x v="4"/>
    <x v="0"/>
    <x v="0"/>
    <x v="0"/>
    <x v="0"/>
    <x v="2"/>
    <x v="3"/>
    <x v="3"/>
    <x v="3"/>
    <x v="13"/>
    <x v="16"/>
    <x v="7"/>
    <x v="0"/>
    <x v="2"/>
    <x v="2"/>
    <x v="0"/>
    <x v="0"/>
  </r>
  <r>
    <n v="1153"/>
    <s v="September 2009"/>
    <n v="58"/>
    <x v="1"/>
    <x v="23"/>
    <x v="0"/>
    <x v="0"/>
    <x v="0"/>
    <x v="0"/>
    <x v="0"/>
    <x v="0"/>
    <x v="0"/>
    <x v="2"/>
    <x v="3"/>
    <x v="3"/>
    <x v="3"/>
    <x v="12"/>
    <x v="15"/>
    <x v="7"/>
    <x v="0"/>
    <x v="2"/>
    <x v="2"/>
    <x v="0"/>
    <x v="0"/>
  </r>
  <r>
    <n v="1154"/>
    <s v="September 2009"/>
    <n v="58"/>
    <x v="1"/>
    <x v="24"/>
    <x v="0"/>
    <x v="0"/>
    <x v="1"/>
    <x v="0"/>
    <x v="0"/>
    <x v="0"/>
    <x v="0"/>
    <x v="2"/>
    <x v="3"/>
    <x v="3"/>
    <x v="3"/>
    <x v="12"/>
    <x v="16"/>
    <x v="7"/>
    <x v="0"/>
    <x v="2"/>
    <x v="2"/>
    <x v="0"/>
    <x v="0"/>
  </r>
  <r>
    <n v="1155"/>
    <s v="September 2009"/>
    <n v="58"/>
    <x v="1"/>
    <x v="25"/>
    <x v="0"/>
    <x v="0"/>
    <x v="4"/>
    <x v="0"/>
    <x v="0"/>
    <x v="0"/>
    <x v="0"/>
    <x v="2"/>
    <x v="3"/>
    <x v="3"/>
    <x v="3"/>
    <x v="12"/>
    <x v="15"/>
    <x v="7"/>
    <x v="0"/>
    <x v="2"/>
    <x v="2"/>
    <x v="0"/>
    <x v="0"/>
  </r>
  <r>
    <n v="1156"/>
    <s v="September 2009"/>
    <n v="58"/>
    <x v="1"/>
    <x v="26"/>
    <x v="0"/>
    <x v="0"/>
    <x v="3"/>
    <x v="0"/>
    <x v="0"/>
    <x v="0"/>
    <x v="0"/>
    <x v="2"/>
    <x v="3"/>
    <x v="3"/>
    <x v="3"/>
    <x v="12"/>
    <x v="18"/>
    <x v="7"/>
    <x v="0"/>
    <x v="2"/>
    <x v="2"/>
    <x v="0"/>
    <x v="0"/>
  </r>
  <r>
    <n v="1157"/>
    <s v="September 2009"/>
    <n v="58"/>
    <x v="2"/>
    <x v="0"/>
    <x v="0"/>
    <x v="0"/>
    <x v="2"/>
    <x v="0"/>
    <x v="0"/>
    <x v="0"/>
    <x v="0"/>
    <x v="0"/>
    <x v="0"/>
    <x v="0"/>
    <x v="0"/>
    <x v="1"/>
    <x v="1"/>
    <x v="2"/>
    <x v="0"/>
    <x v="3"/>
    <x v="1"/>
    <x v="0"/>
    <x v="0"/>
  </r>
  <r>
    <n v="1158"/>
    <s v="September 2009"/>
    <n v="58"/>
    <x v="2"/>
    <x v="1"/>
    <x v="0"/>
    <x v="0"/>
    <x v="1"/>
    <x v="0"/>
    <x v="0"/>
    <x v="0"/>
    <x v="0"/>
    <x v="0"/>
    <x v="0"/>
    <x v="0"/>
    <x v="0"/>
    <x v="0"/>
    <x v="1"/>
    <x v="0"/>
    <x v="0"/>
    <x v="3"/>
    <x v="1"/>
    <x v="0"/>
    <x v="0"/>
  </r>
  <r>
    <n v="1159"/>
    <s v="September 2009"/>
    <n v="58"/>
    <x v="2"/>
    <x v="2"/>
    <x v="0"/>
    <x v="0"/>
    <x v="2"/>
    <x v="0"/>
    <x v="0"/>
    <x v="0"/>
    <x v="0"/>
    <x v="0"/>
    <x v="0"/>
    <x v="0"/>
    <x v="0"/>
    <x v="16"/>
    <x v="1"/>
    <x v="10"/>
    <x v="0"/>
    <x v="3"/>
    <x v="1"/>
    <x v="0"/>
    <x v="0"/>
  </r>
  <r>
    <n v="1160"/>
    <s v="September 2009"/>
    <n v="58"/>
    <x v="2"/>
    <x v="3"/>
    <x v="0"/>
    <x v="0"/>
    <x v="0"/>
    <x v="0"/>
    <x v="0"/>
    <x v="0"/>
    <x v="0"/>
    <x v="0"/>
    <x v="0"/>
    <x v="0"/>
    <x v="0"/>
    <x v="0"/>
    <x v="1"/>
    <x v="0"/>
    <x v="0"/>
    <x v="3"/>
    <x v="1"/>
    <x v="0"/>
    <x v="0"/>
  </r>
  <r>
    <n v="1161"/>
    <s v="September 2009"/>
    <n v="58"/>
    <x v="2"/>
    <x v="4"/>
    <x v="0"/>
    <x v="0"/>
    <x v="2"/>
    <x v="0"/>
    <x v="0"/>
    <x v="0"/>
    <x v="0"/>
    <x v="0"/>
    <x v="0"/>
    <x v="0"/>
    <x v="0"/>
    <x v="0"/>
    <x v="0"/>
    <x v="0"/>
    <x v="0"/>
    <x v="3"/>
    <x v="1"/>
    <x v="0"/>
    <x v="0"/>
  </r>
  <r>
    <n v="1162"/>
    <s v="September 2009"/>
    <n v="58"/>
    <x v="2"/>
    <x v="5"/>
    <x v="0"/>
    <x v="0"/>
    <x v="1"/>
    <x v="0"/>
    <x v="0"/>
    <x v="0"/>
    <x v="0"/>
    <x v="0"/>
    <x v="0"/>
    <x v="0"/>
    <x v="0"/>
    <x v="0"/>
    <x v="0"/>
    <x v="2"/>
    <x v="0"/>
    <x v="3"/>
    <x v="1"/>
    <x v="0"/>
    <x v="0"/>
  </r>
  <r>
    <n v="1163"/>
    <s v="September 2009"/>
    <n v="58"/>
    <x v="2"/>
    <x v="6"/>
    <x v="0"/>
    <x v="0"/>
    <x v="1"/>
    <x v="0"/>
    <x v="0"/>
    <x v="0"/>
    <x v="0"/>
    <x v="0"/>
    <x v="1"/>
    <x v="2"/>
    <x v="11"/>
    <x v="1"/>
    <x v="1"/>
    <x v="2"/>
    <x v="0"/>
    <x v="3"/>
    <x v="0"/>
    <x v="0"/>
    <x v="0"/>
  </r>
  <r>
    <n v="1164"/>
    <s v="September 2009"/>
    <n v="58"/>
    <x v="2"/>
    <x v="7"/>
    <x v="0"/>
    <x v="0"/>
    <x v="4"/>
    <x v="0"/>
    <x v="0"/>
    <x v="0"/>
    <x v="0"/>
    <x v="0"/>
    <x v="1"/>
    <x v="2"/>
    <x v="11"/>
    <x v="0"/>
    <x v="0"/>
    <x v="2"/>
    <x v="0"/>
    <x v="3"/>
    <x v="0"/>
    <x v="0"/>
    <x v="0"/>
  </r>
  <r>
    <n v="1165"/>
    <s v="September 2009"/>
    <n v="58"/>
    <x v="2"/>
    <x v="8"/>
    <x v="0"/>
    <x v="0"/>
    <x v="1"/>
    <x v="0"/>
    <x v="0"/>
    <x v="0"/>
    <x v="0"/>
    <x v="0"/>
    <x v="1"/>
    <x v="2"/>
    <x v="11"/>
    <x v="0"/>
    <x v="0"/>
    <x v="3"/>
    <x v="0"/>
    <x v="3"/>
    <x v="0"/>
    <x v="0"/>
    <x v="0"/>
  </r>
  <r>
    <n v="1166"/>
    <s v="September 2009"/>
    <n v="58"/>
    <x v="2"/>
    <x v="9"/>
    <x v="0"/>
    <x v="0"/>
    <x v="4"/>
    <x v="0"/>
    <x v="0"/>
    <x v="0"/>
    <x v="0"/>
    <x v="0"/>
    <x v="1"/>
    <x v="2"/>
    <x v="11"/>
    <x v="0"/>
    <x v="0"/>
    <x v="2"/>
    <x v="0"/>
    <x v="3"/>
    <x v="0"/>
    <x v="0"/>
    <x v="0"/>
  </r>
  <r>
    <n v="1167"/>
    <s v="September 2009"/>
    <n v="58"/>
    <x v="2"/>
    <x v="10"/>
    <x v="0"/>
    <x v="0"/>
    <x v="0"/>
    <x v="0"/>
    <x v="0"/>
    <x v="0"/>
    <x v="0"/>
    <x v="0"/>
    <x v="1"/>
    <x v="2"/>
    <x v="11"/>
    <x v="0"/>
    <x v="0"/>
    <x v="0"/>
    <x v="0"/>
    <x v="3"/>
    <x v="0"/>
    <x v="0"/>
    <x v="0"/>
  </r>
  <r>
    <n v="1168"/>
    <s v="September 2009"/>
    <n v="58"/>
    <x v="2"/>
    <x v="11"/>
    <x v="0"/>
    <x v="0"/>
    <x v="4"/>
    <x v="0"/>
    <x v="0"/>
    <x v="0"/>
    <x v="0"/>
    <x v="0"/>
    <x v="1"/>
    <x v="2"/>
    <x v="11"/>
    <x v="0"/>
    <x v="1"/>
    <x v="0"/>
    <x v="0"/>
    <x v="3"/>
    <x v="0"/>
    <x v="0"/>
    <x v="0"/>
  </r>
  <r>
    <n v="1169"/>
    <s v="September 2009"/>
    <n v="58"/>
    <x v="2"/>
    <x v="12"/>
    <x v="0"/>
    <x v="0"/>
    <x v="3"/>
    <x v="0"/>
    <x v="0"/>
    <x v="0"/>
    <x v="0"/>
    <x v="0"/>
    <x v="2"/>
    <x v="0"/>
    <x v="9"/>
    <x v="1"/>
    <x v="1"/>
    <x v="2"/>
    <x v="0"/>
    <x v="3"/>
    <x v="4"/>
    <x v="0"/>
    <x v="0"/>
  </r>
  <r>
    <n v="1170"/>
    <s v="September 2009"/>
    <n v="58"/>
    <x v="2"/>
    <x v="13"/>
    <x v="0"/>
    <x v="0"/>
    <x v="3"/>
    <x v="0"/>
    <x v="0"/>
    <x v="0"/>
    <x v="0"/>
    <x v="0"/>
    <x v="2"/>
    <x v="0"/>
    <x v="9"/>
    <x v="3"/>
    <x v="1"/>
    <x v="10"/>
    <x v="0"/>
    <x v="3"/>
    <x v="4"/>
    <x v="0"/>
    <x v="0"/>
  </r>
  <r>
    <n v="1171"/>
    <s v="September 2009"/>
    <n v="58"/>
    <x v="2"/>
    <x v="14"/>
    <x v="0"/>
    <x v="0"/>
    <x v="4"/>
    <x v="0"/>
    <x v="0"/>
    <x v="0"/>
    <x v="0"/>
    <x v="0"/>
    <x v="2"/>
    <x v="0"/>
    <x v="9"/>
    <x v="0"/>
    <x v="0"/>
    <x v="3"/>
    <x v="0"/>
    <x v="3"/>
    <x v="4"/>
    <x v="0"/>
    <x v="0"/>
  </r>
  <r>
    <n v="1172"/>
    <s v="September 2009"/>
    <n v="58"/>
    <x v="2"/>
    <x v="15"/>
    <x v="0"/>
    <x v="0"/>
    <x v="4"/>
    <x v="0"/>
    <x v="0"/>
    <x v="0"/>
    <x v="0"/>
    <x v="0"/>
    <x v="2"/>
    <x v="0"/>
    <x v="9"/>
    <x v="0"/>
    <x v="1"/>
    <x v="0"/>
    <x v="0"/>
    <x v="3"/>
    <x v="4"/>
    <x v="0"/>
    <x v="0"/>
  </r>
  <r>
    <n v="1173"/>
    <s v="September 2009"/>
    <n v="58"/>
    <x v="2"/>
    <x v="16"/>
    <x v="0"/>
    <x v="0"/>
    <x v="1"/>
    <x v="0"/>
    <x v="0"/>
    <x v="0"/>
    <x v="0"/>
    <x v="0"/>
    <x v="2"/>
    <x v="0"/>
    <x v="9"/>
    <x v="0"/>
    <x v="0"/>
    <x v="1"/>
    <x v="0"/>
    <x v="3"/>
    <x v="4"/>
    <x v="0"/>
    <x v="0"/>
  </r>
  <r>
    <n v="1174"/>
    <s v="September 2009"/>
    <n v="58"/>
    <x v="2"/>
    <x v="17"/>
    <x v="0"/>
    <x v="0"/>
    <x v="1"/>
    <x v="0"/>
    <x v="0"/>
    <x v="0"/>
    <x v="0"/>
    <x v="0"/>
    <x v="3"/>
    <x v="2"/>
    <x v="11"/>
    <x v="1"/>
    <x v="1"/>
    <x v="2"/>
    <x v="0"/>
    <x v="3"/>
    <x v="0"/>
    <x v="0"/>
    <x v="0"/>
  </r>
  <r>
    <n v="1175"/>
    <s v="September 2009"/>
    <n v="58"/>
    <x v="2"/>
    <x v="18"/>
    <x v="0"/>
    <x v="0"/>
    <x v="3"/>
    <x v="0"/>
    <x v="0"/>
    <x v="0"/>
    <x v="0"/>
    <x v="0"/>
    <x v="3"/>
    <x v="2"/>
    <x v="11"/>
    <x v="2"/>
    <x v="1"/>
    <x v="10"/>
    <x v="0"/>
    <x v="3"/>
    <x v="0"/>
    <x v="0"/>
    <x v="0"/>
  </r>
  <r>
    <n v="1176"/>
    <s v="September 2009"/>
    <n v="58"/>
    <x v="2"/>
    <x v="19"/>
    <x v="0"/>
    <x v="0"/>
    <x v="4"/>
    <x v="0"/>
    <x v="0"/>
    <x v="0"/>
    <x v="0"/>
    <x v="0"/>
    <x v="3"/>
    <x v="2"/>
    <x v="11"/>
    <x v="0"/>
    <x v="0"/>
    <x v="2"/>
    <x v="0"/>
    <x v="3"/>
    <x v="0"/>
    <x v="0"/>
    <x v="0"/>
  </r>
  <r>
    <n v="1177"/>
    <s v="September 2009"/>
    <n v="58"/>
    <x v="2"/>
    <x v="20"/>
    <x v="0"/>
    <x v="0"/>
    <x v="2"/>
    <x v="0"/>
    <x v="0"/>
    <x v="0"/>
    <x v="0"/>
    <x v="0"/>
    <x v="3"/>
    <x v="2"/>
    <x v="11"/>
    <x v="0"/>
    <x v="0"/>
    <x v="0"/>
    <x v="0"/>
    <x v="3"/>
    <x v="0"/>
    <x v="0"/>
    <x v="0"/>
  </r>
  <r>
    <n v="1178"/>
    <s v="September 2009"/>
    <n v="58"/>
    <x v="2"/>
    <x v="21"/>
    <x v="0"/>
    <x v="0"/>
    <x v="4"/>
    <x v="0"/>
    <x v="0"/>
    <x v="0"/>
    <x v="0"/>
    <x v="0"/>
    <x v="3"/>
    <x v="2"/>
    <x v="11"/>
    <x v="0"/>
    <x v="1"/>
    <x v="0"/>
    <x v="0"/>
    <x v="3"/>
    <x v="0"/>
    <x v="0"/>
    <x v="0"/>
  </r>
  <r>
    <n v="1179"/>
    <s v="September 2009"/>
    <n v="58"/>
    <x v="2"/>
    <x v="22"/>
    <x v="0"/>
    <x v="0"/>
    <x v="4"/>
    <x v="0"/>
    <x v="0"/>
    <x v="0"/>
    <x v="0"/>
    <x v="0"/>
    <x v="3"/>
    <x v="2"/>
    <x v="11"/>
    <x v="18"/>
    <x v="1"/>
    <x v="10"/>
    <x v="0"/>
    <x v="3"/>
    <x v="0"/>
    <x v="0"/>
    <x v="0"/>
  </r>
  <r>
    <n v="1180"/>
    <s v="September 2009"/>
    <n v="58"/>
    <x v="3"/>
    <x v="0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1181"/>
    <s v="September 2009"/>
    <n v="58"/>
    <x v="3"/>
    <x v="1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n v="1182"/>
    <s v="September 2009"/>
    <n v="58"/>
    <x v="3"/>
    <x v="2"/>
    <x v="0"/>
    <x v="0"/>
    <x v="0"/>
    <x v="0"/>
    <x v="0"/>
    <x v="0"/>
    <x v="0"/>
    <x v="1"/>
    <x v="4"/>
    <x v="3"/>
    <x v="2"/>
    <x v="4"/>
    <x v="2"/>
    <x v="4"/>
    <x v="3"/>
    <x v="2"/>
    <x v="2"/>
    <x v="0"/>
    <x v="0"/>
  </r>
  <r>
    <n v="1183"/>
    <s v="September 2009"/>
    <n v="58"/>
    <x v="3"/>
    <x v="3"/>
    <x v="0"/>
    <x v="0"/>
    <x v="1"/>
    <x v="0"/>
    <x v="0"/>
    <x v="0"/>
    <x v="0"/>
    <x v="1"/>
    <x v="4"/>
    <x v="3"/>
    <x v="2"/>
    <x v="10"/>
    <x v="7"/>
    <x v="4"/>
    <x v="2"/>
    <x v="2"/>
    <x v="2"/>
    <x v="0"/>
    <x v="0"/>
  </r>
  <r>
    <n v="1184"/>
    <s v="September 2009"/>
    <n v="58"/>
    <x v="3"/>
    <x v="4"/>
    <x v="0"/>
    <x v="0"/>
    <x v="0"/>
    <x v="0"/>
    <x v="0"/>
    <x v="0"/>
    <x v="0"/>
    <x v="1"/>
    <x v="4"/>
    <x v="3"/>
    <x v="2"/>
    <x v="7"/>
    <x v="4"/>
    <x v="4"/>
    <x v="1"/>
    <x v="2"/>
    <x v="2"/>
    <x v="0"/>
    <x v="0"/>
  </r>
  <r>
    <n v="1185"/>
    <s v="September 2009"/>
    <n v="58"/>
    <x v="3"/>
    <x v="5"/>
    <x v="0"/>
    <x v="0"/>
    <x v="3"/>
    <x v="0"/>
    <x v="0"/>
    <x v="0"/>
    <x v="0"/>
    <x v="1"/>
    <x v="4"/>
    <x v="3"/>
    <x v="2"/>
    <x v="6"/>
    <x v="4"/>
    <x v="4"/>
    <x v="0"/>
    <x v="2"/>
    <x v="2"/>
    <x v="0"/>
    <x v="0"/>
  </r>
  <r>
    <n v="1186"/>
    <s v="September 2009"/>
    <n v="58"/>
    <x v="3"/>
    <x v="6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1187"/>
    <s v="September 2009"/>
    <n v="58"/>
    <x v="3"/>
    <x v="7"/>
    <x v="0"/>
    <x v="0"/>
    <x v="4"/>
    <x v="0"/>
    <x v="0"/>
    <x v="0"/>
    <x v="0"/>
    <x v="1"/>
    <x v="4"/>
    <x v="3"/>
    <x v="2"/>
    <x v="7"/>
    <x v="4"/>
    <x v="4"/>
    <x v="1"/>
    <x v="2"/>
    <x v="2"/>
    <x v="0"/>
    <x v="0"/>
  </r>
  <r>
    <n v="1188"/>
    <s v="September 2009"/>
    <n v="58"/>
    <x v="3"/>
    <x v="8"/>
    <x v="0"/>
    <x v="0"/>
    <x v="0"/>
    <x v="0"/>
    <x v="0"/>
    <x v="0"/>
    <x v="0"/>
    <x v="1"/>
    <x v="4"/>
    <x v="3"/>
    <x v="2"/>
    <x v="6"/>
    <x v="4"/>
    <x v="4"/>
    <x v="3"/>
    <x v="2"/>
    <x v="2"/>
    <x v="0"/>
    <x v="0"/>
  </r>
  <r>
    <n v="1189"/>
    <s v="September 2009"/>
    <n v="58"/>
    <x v="3"/>
    <x v="9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1190"/>
    <s v="September 2009"/>
    <n v="58"/>
    <x v="3"/>
    <x v="10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1191"/>
    <s v="September 2009"/>
    <n v="58"/>
    <x v="3"/>
    <x v="11"/>
    <x v="0"/>
    <x v="0"/>
    <x v="0"/>
    <x v="0"/>
    <x v="0"/>
    <x v="0"/>
    <x v="0"/>
    <x v="1"/>
    <x v="4"/>
    <x v="3"/>
    <x v="2"/>
    <x v="4"/>
    <x v="12"/>
    <x v="4"/>
    <x v="1"/>
    <x v="2"/>
    <x v="2"/>
    <x v="0"/>
    <x v="0"/>
  </r>
  <r>
    <n v="1192"/>
    <s v="September 2009"/>
    <n v="58"/>
    <x v="3"/>
    <x v="1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1193"/>
    <s v="September 2009"/>
    <n v="58"/>
    <x v="3"/>
    <x v="13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1194"/>
    <s v="September 2009"/>
    <n v="58"/>
    <x v="3"/>
    <x v="14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1195"/>
    <s v="September 2009"/>
    <n v="58"/>
    <x v="3"/>
    <x v="15"/>
    <x v="0"/>
    <x v="0"/>
    <x v="4"/>
    <x v="0"/>
    <x v="0"/>
    <x v="0"/>
    <x v="0"/>
    <x v="1"/>
    <x v="4"/>
    <x v="3"/>
    <x v="2"/>
    <x v="10"/>
    <x v="13"/>
    <x v="4"/>
    <x v="0"/>
    <x v="2"/>
    <x v="2"/>
    <x v="0"/>
    <x v="0"/>
  </r>
  <r>
    <n v="1196"/>
    <s v="September 2009"/>
    <n v="58"/>
    <x v="3"/>
    <x v="16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1197"/>
    <s v="September 2009"/>
    <n v="58"/>
    <x v="3"/>
    <x v="17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1198"/>
    <s v="September 2009"/>
    <n v="58"/>
    <x v="3"/>
    <x v="18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1199"/>
    <s v="September 2009"/>
    <n v="58"/>
    <x v="3"/>
    <x v="19"/>
    <x v="0"/>
    <x v="0"/>
    <x v="2"/>
    <x v="0"/>
    <x v="0"/>
    <x v="0"/>
    <x v="0"/>
    <x v="1"/>
    <x v="4"/>
    <x v="3"/>
    <x v="2"/>
    <x v="11"/>
    <x v="4"/>
    <x v="4"/>
    <x v="3"/>
    <x v="2"/>
    <x v="2"/>
    <x v="0"/>
    <x v="0"/>
  </r>
  <r>
    <n v="1200"/>
    <s v="September 2009"/>
    <n v="58"/>
    <x v="3"/>
    <x v="20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1201"/>
    <s v="September 2009"/>
    <n v="58"/>
    <x v="3"/>
    <x v="21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1202"/>
    <s v="September 2009"/>
    <n v="58"/>
    <x v="3"/>
    <x v="22"/>
    <x v="0"/>
    <x v="0"/>
    <x v="4"/>
    <x v="0"/>
    <x v="0"/>
    <x v="0"/>
    <x v="0"/>
    <x v="1"/>
    <x v="4"/>
    <x v="3"/>
    <x v="2"/>
    <x v="8"/>
    <x v="11"/>
    <x v="4"/>
    <x v="3"/>
    <x v="2"/>
    <x v="2"/>
    <x v="0"/>
    <x v="0"/>
  </r>
  <r>
    <n v="1203"/>
    <s v="September 2009"/>
    <n v="58"/>
    <x v="3"/>
    <x v="23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1204"/>
    <s v="September 2009"/>
    <n v="58"/>
    <x v="3"/>
    <x v="24"/>
    <x v="0"/>
    <x v="0"/>
    <x v="0"/>
    <x v="0"/>
    <x v="0"/>
    <x v="0"/>
    <x v="0"/>
    <x v="1"/>
    <x v="4"/>
    <x v="3"/>
    <x v="2"/>
    <x v="10"/>
    <x v="13"/>
    <x v="4"/>
    <x v="3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1205"/>
    <s v="December 2009"/>
    <n v="59"/>
    <x v="0"/>
    <x v="0"/>
    <x v="0"/>
    <x v="0"/>
    <x v="1"/>
    <x v="0"/>
    <x v="0"/>
    <x v="0"/>
    <x v="0"/>
    <x v="0"/>
    <x v="0"/>
    <x v="2"/>
    <x v="1"/>
    <x v="1"/>
    <x v="1"/>
    <x v="2"/>
    <x v="0"/>
    <x v="3"/>
    <x v="6"/>
    <x v="0"/>
    <x v="0"/>
  </r>
  <r>
    <n v="1206"/>
    <s v="December 2009"/>
    <n v="59"/>
    <x v="0"/>
    <x v="1"/>
    <x v="0"/>
    <x v="0"/>
    <x v="0"/>
    <x v="0"/>
    <x v="0"/>
    <x v="0"/>
    <x v="0"/>
    <x v="0"/>
    <x v="0"/>
    <x v="2"/>
    <x v="1"/>
    <x v="0"/>
    <x v="0"/>
    <x v="2"/>
    <x v="0"/>
    <x v="3"/>
    <x v="6"/>
    <x v="0"/>
    <x v="0"/>
  </r>
  <r>
    <n v="1207"/>
    <s v="December 2009"/>
    <n v="59"/>
    <x v="0"/>
    <x v="2"/>
    <x v="0"/>
    <x v="0"/>
    <x v="1"/>
    <x v="0"/>
    <x v="0"/>
    <x v="0"/>
    <x v="0"/>
    <x v="0"/>
    <x v="0"/>
    <x v="2"/>
    <x v="1"/>
    <x v="0"/>
    <x v="1"/>
    <x v="3"/>
    <x v="0"/>
    <x v="3"/>
    <x v="6"/>
    <x v="0"/>
    <x v="0"/>
  </r>
  <r>
    <n v="1208"/>
    <s v="December 2009"/>
    <n v="59"/>
    <x v="0"/>
    <x v="3"/>
    <x v="0"/>
    <x v="0"/>
    <x v="3"/>
    <x v="0"/>
    <x v="0"/>
    <x v="0"/>
    <x v="0"/>
    <x v="0"/>
    <x v="0"/>
    <x v="2"/>
    <x v="1"/>
    <x v="0"/>
    <x v="0"/>
    <x v="2"/>
    <x v="0"/>
    <x v="3"/>
    <x v="6"/>
    <x v="0"/>
    <x v="0"/>
  </r>
  <r>
    <n v="1209"/>
    <s v="December 2009"/>
    <n v="59"/>
    <x v="0"/>
    <x v="4"/>
    <x v="0"/>
    <x v="0"/>
    <x v="1"/>
    <x v="0"/>
    <x v="0"/>
    <x v="0"/>
    <x v="0"/>
    <x v="0"/>
    <x v="0"/>
    <x v="2"/>
    <x v="1"/>
    <x v="0"/>
    <x v="0"/>
    <x v="0"/>
    <x v="0"/>
    <x v="3"/>
    <x v="6"/>
    <x v="0"/>
    <x v="0"/>
  </r>
  <r>
    <n v="1210"/>
    <s v="December 2009"/>
    <n v="59"/>
    <x v="0"/>
    <x v="5"/>
    <x v="0"/>
    <x v="0"/>
    <x v="1"/>
    <x v="0"/>
    <x v="0"/>
    <x v="0"/>
    <x v="0"/>
    <x v="0"/>
    <x v="1"/>
    <x v="0"/>
    <x v="0"/>
    <x v="1"/>
    <x v="1"/>
    <x v="2"/>
    <x v="0"/>
    <x v="3"/>
    <x v="0"/>
    <x v="0"/>
    <x v="0"/>
  </r>
  <r>
    <n v="1211"/>
    <s v="December 2009"/>
    <n v="59"/>
    <x v="0"/>
    <x v="6"/>
    <x v="0"/>
    <x v="0"/>
    <x v="2"/>
    <x v="0"/>
    <x v="0"/>
    <x v="0"/>
    <x v="0"/>
    <x v="0"/>
    <x v="1"/>
    <x v="0"/>
    <x v="0"/>
    <x v="0"/>
    <x v="0"/>
    <x v="2"/>
    <x v="0"/>
    <x v="3"/>
    <x v="0"/>
    <x v="0"/>
    <x v="0"/>
  </r>
  <r>
    <n v="1212"/>
    <s v="December 2009"/>
    <n v="59"/>
    <x v="0"/>
    <x v="7"/>
    <x v="0"/>
    <x v="0"/>
    <x v="3"/>
    <x v="0"/>
    <x v="0"/>
    <x v="0"/>
    <x v="0"/>
    <x v="0"/>
    <x v="1"/>
    <x v="0"/>
    <x v="0"/>
    <x v="16"/>
    <x v="1"/>
    <x v="10"/>
    <x v="0"/>
    <x v="3"/>
    <x v="0"/>
    <x v="0"/>
    <x v="0"/>
  </r>
  <r>
    <n v="1213"/>
    <s v="December 2009"/>
    <n v="59"/>
    <x v="0"/>
    <x v="8"/>
    <x v="0"/>
    <x v="0"/>
    <x v="4"/>
    <x v="0"/>
    <x v="0"/>
    <x v="0"/>
    <x v="0"/>
    <x v="0"/>
    <x v="1"/>
    <x v="0"/>
    <x v="0"/>
    <x v="0"/>
    <x v="0"/>
    <x v="3"/>
    <x v="0"/>
    <x v="3"/>
    <x v="0"/>
    <x v="0"/>
    <x v="0"/>
  </r>
  <r>
    <n v="1214"/>
    <s v="December 2009"/>
    <n v="59"/>
    <x v="0"/>
    <x v="9"/>
    <x v="0"/>
    <x v="0"/>
    <x v="3"/>
    <x v="0"/>
    <x v="0"/>
    <x v="0"/>
    <x v="0"/>
    <x v="0"/>
    <x v="1"/>
    <x v="0"/>
    <x v="0"/>
    <x v="18"/>
    <x v="0"/>
    <x v="10"/>
    <x v="0"/>
    <x v="3"/>
    <x v="0"/>
    <x v="0"/>
    <x v="0"/>
  </r>
  <r>
    <n v="1215"/>
    <s v="December 2009"/>
    <n v="59"/>
    <x v="0"/>
    <x v="10"/>
    <x v="0"/>
    <x v="0"/>
    <x v="3"/>
    <x v="0"/>
    <x v="0"/>
    <x v="0"/>
    <x v="0"/>
    <x v="0"/>
    <x v="2"/>
    <x v="2"/>
    <x v="11"/>
    <x v="1"/>
    <x v="1"/>
    <x v="2"/>
    <x v="0"/>
    <x v="3"/>
    <x v="0"/>
    <x v="0"/>
    <x v="0"/>
  </r>
  <r>
    <n v="1216"/>
    <s v="December 2009"/>
    <n v="59"/>
    <x v="0"/>
    <x v="11"/>
    <x v="0"/>
    <x v="0"/>
    <x v="2"/>
    <x v="0"/>
    <x v="0"/>
    <x v="0"/>
    <x v="0"/>
    <x v="0"/>
    <x v="2"/>
    <x v="2"/>
    <x v="11"/>
    <x v="0"/>
    <x v="1"/>
    <x v="2"/>
    <x v="0"/>
    <x v="3"/>
    <x v="0"/>
    <x v="0"/>
    <x v="0"/>
  </r>
  <r>
    <n v="1217"/>
    <s v="December 2009"/>
    <n v="59"/>
    <x v="0"/>
    <x v="12"/>
    <x v="0"/>
    <x v="0"/>
    <x v="1"/>
    <x v="0"/>
    <x v="0"/>
    <x v="0"/>
    <x v="0"/>
    <x v="0"/>
    <x v="2"/>
    <x v="2"/>
    <x v="11"/>
    <x v="16"/>
    <x v="1"/>
    <x v="10"/>
    <x v="0"/>
    <x v="3"/>
    <x v="0"/>
    <x v="0"/>
    <x v="0"/>
  </r>
  <r>
    <n v="1218"/>
    <s v="December 2009"/>
    <n v="59"/>
    <x v="0"/>
    <x v="13"/>
    <x v="0"/>
    <x v="0"/>
    <x v="0"/>
    <x v="0"/>
    <x v="0"/>
    <x v="0"/>
    <x v="0"/>
    <x v="0"/>
    <x v="2"/>
    <x v="2"/>
    <x v="11"/>
    <x v="0"/>
    <x v="0"/>
    <x v="0"/>
    <x v="0"/>
    <x v="3"/>
    <x v="0"/>
    <x v="0"/>
    <x v="0"/>
  </r>
  <r>
    <n v="1219"/>
    <s v="December 2009"/>
    <n v="59"/>
    <x v="0"/>
    <x v="14"/>
    <x v="0"/>
    <x v="0"/>
    <x v="3"/>
    <x v="0"/>
    <x v="0"/>
    <x v="0"/>
    <x v="0"/>
    <x v="0"/>
    <x v="2"/>
    <x v="2"/>
    <x v="11"/>
    <x v="0"/>
    <x v="0"/>
    <x v="0"/>
    <x v="0"/>
    <x v="3"/>
    <x v="0"/>
    <x v="0"/>
    <x v="0"/>
  </r>
  <r>
    <n v="1220"/>
    <s v="December 2009"/>
    <n v="59"/>
    <x v="0"/>
    <x v="15"/>
    <x v="0"/>
    <x v="0"/>
    <x v="0"/>
    <x v="0"/>
    <x v="0"/>
    <x v="0"/>
    <x v="0"/>
    <x v="0"/>
    <x v="2"/>
    <x v="2"/>
    <x v="11"/>
    <x v="19"/>
    <x v="1"/>
    <x v="10"/>
    <x v="0"/>
    <x v="3"/>
    <x v="0"/>
    <x v="0"/>
    <x v="0"/>
  </r>
  <r>
    <n v="1221"/>
    <s v="December 2009"/>
    <n v="59"/>
    <x v="0"/>
    <x v="16"/>
    <x v="0"/>
    <x v="0"/>
    <x v="0"/>
    <x v="0"/>
    <x v="0"/>
    <x v="0"/>
    <x v="0"/>
    <x v="0"/>
    <x v="3"/>
    <x v="0"/>
    <x v="0"/>
    <x v="1"/>
    <x v="1"/>
    <x v="2"/>
    <x v="0"/>
    <x v="3"/>
    <x v="0"/>
    <x v="0"/>
    <x v="0"/>
  </r>
  <r>
    <n v="1222"/>
    <s v="December 2009"/>
    <n v="59"/>
    <x v="0"/>
    <x v="17"/>
    <x v="0"/>
    <x v="0"/>
    <x v="2"/>
    <x v="0"/>
    <x v="0"/>
    <x v="0"/>
    <x v="0"/>
    <x v="0"/>
    <x v="3"/>
    <x v="0"/>
    <x v="0"/>
    <x v="0"/>
    <x v="1"/>
    <x v="0"/>
    <x v="0"/>
    <x v="3"/>
    <x v="0"/>
    <x v="0"/>
    <x v="0"/>
  </r>
  <r>
    <n v="1223"/>
    <s v="December 2009"/>
    <n v="59"/>
    <x v="0"/>
    <x v="18"/>
    <x v="0"/>
    <x v="0"/>
    <x v="3"/>
    <x v="0"/>
    <x v="0"/>
    <x v="0"/>
    <x v="0"/>
    <x v="0"/>
    <x v="3"/>
    <x v="0"/>
    <x v="0"/>
    <x v="16"/>
    <x v="0"/>
    <x v="0"/>
    <x v="0"/>
    <x v="3"/>
    <x v="0"/>
    <x v="0"/>
    <x v="0"/>
  </r>
  <r>
    <n v="1224"/>
    <s v="December 2009"/>
    <n v="59"/>
    <x v="0"/>
    <x v="19"/>
    <x v="0"/>
    <x v="0"/>
    <x v="2"/>
    <x v="0"/>
    <x v="0"/>
    <x v="0"/>
    <x v="0"/>
    <x v="0"/>
    <x v="3"/>
    <x v="0"/>
    <x v="0"/>
    <x v="3"/>
    <x v="1"/>
    <x v="10"/>
    <x v="0"/>
    <x v="3"/>
    <x v="0"/>
    <x v="0"/>
    <x v="0"/>
  </r>
  <r>
    <n v="1225"/>
    <s v="December 2009"/>
    <n v="59"/>
    <x v="0"/>
    <x v="20"/>
    <x v="0"/>
    <x v="0"/>
    <x v="2"/>
    <x v="0"/>
    <x v="0"/>
    <x v="0"/>
    <x v="0"/>
    <x v="0"/>
    <x v="3"/>
    <x v="0"/>
    <x v="0"/>
    <x v="0"/>
    <x v="0"/>
    <x v="3"/>
    <x v="0"/>
    <x v="3"/>
    <x v="0"/>
    <x v="0"/>
    <x v="0"/>
  </r>
  <r>
    <n v="1226"/>
    <s v="December 2009"/>
    <n v="59"/>
    <x v="0"/>
    <x v="21"/>
    <x v="0"/>
    <x v="0"/>
    <x v="4"/>
    <x v="0"/>
    <x v="0"/>
    <x v="0"/>
    <x v="0"/>
    <x v="0"/>
    <x v="3"/>
    <x v="0"/>
    <x v="0"/>
    <x v="0"/>
    <x v="1"/>
    <x v="2"/>
    <x v="0"/>
    <x v="3"/>
    <x v="0"/>
    <x v="0"/>
    <x v="0"/>
  </r>
  <r>
    <n v="1227"/>
    <s v="December 2009"/>
    <n v="59"/>
    <x v="0"/>
    <x v="22"/>
    <x v="0"/>
    <x v="0"/>
    <x v="4"/>
    <x v="0"/>
    <x v="0"/>
    <x v="0"/>
    <x v="0"/>
    <x v="0"/>
    <x v="3"/>
    <x v="0"/>
    <x v="0"/>
    <x v="0"/>
    <x v="1"/>
    <x v="3"/>
    <x v="0"/>
    <x v="3"/>
    <x v="0"/>
    <x v="0"/>
    <x v="0"/>
  </r>
  <r>
    <n v="1228"/>
    <s v="December 2009"/>
    <n v="59"/>
    <x v="1"/>
    <x v="0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1229"/>
    <s v="December 2009"/>
    <n v="59"/>
    <x v="1"/>
    <x v="1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1230"/>
    <s v="December 2009"/>
    <n v="59"/>
    <x v="1"/>
    <x v="2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1231"/>
    <s v="December 2009"/>
    <n v="59"/>
    <x v="1"/>
    <x v="3"/>
    <x v="0"/>
    <x v="0"/>
    <x v="2"/>
    <x v="0"/>
    <x v="0"/>
    <x v="0"/>
    <x v="0"/>
    <x v="1"/>
    <x v="4"/>
    <x v="3"/>
    <x v="2"/>
    <x v="7"/>
    <x v="4"/>
    <x v="4"/>
    <x v="3"/>
    <x v="2"/>
    <x v="2"/>
    <x v="0"/>
    <x v="0"/>
  </r>
  <r>
    <n v="1232"/>
    <s v="December 2009"/>
    <n v="59"/>
    <x v="1"/>
    <x v="4"/>
    <x v="0"/>
    <x v="0"/>
    <x v="2"/>
    <x v="0"/>
    <x v="0"/>
    <x v="0"/>
    <x v="0"/>
    <x v="1"/>
    <x v="4"/>
    <x v="3"/>
    <x v="2"/>
    <x v="8"/>
    <x v="11"/>
    <x v="4"/>
    <x v="1"/>
    <x v="2"/>
    <x v="2"/>
    <x v="0"/>
    <x v="0"/>
  </r>
  <r>
    <n v="1233"/>
    <s v="December 2009"/>
    <n v="59"/>
    <x v="1"/>
    <x v="5"/>
    <x v="0"/>
    <x v="0"/>
    <x v="1"/>
    <x v="0"/>
    <x v="0"/>
    <x v="0"/>
    <x v="0"/>
    <x v="1"/>
    <x v="4"/>
    <x v="3"/>
    <x v="2"/>
    <x v="7"/>
    <x v="4"/>
    <x v="4"/>
    <x v="0"/>
    <x v="2"/>
    <x v="2"/>
    <x v="0"/>
    <x v="0"/>
  </r>
  <r>
    <n v="1234"/>
    <s v="December 2009"/>
    <n v="59"/>
    <x v="1"/>
    <x v="6"/>
    <x v="0"/>
    <x v="0"/>
    <x v="2"/>
    <x v="0"/>
    <x v="0"/>
    <x v="0"/>
    <x v="0"/>
    <x v="1"/>
    <x v="4"/>
    <x v="3"/>
    <x v="2"/>
    <x v="4"/>
    <x v="8"/>
    <x v="4"/>
    <x v="3"/>
    <x v="2"/>
    <x v="2"/>
    <x v="0"/>
    <x v="0"/>
  </r>
  <r>
    <n v="1235"/>
    <s v="December 2009"/>
    <n v="59"/>
    <x v="1"/>
    <x v="7"/>
    <x v="0"/>
    <x v="0"/>
    <x v="4"/>
    <x v="0"/>
    <x v="0"/>
    <x v="0"/>
    <x v="0"/>
    <x v="1"/>
    <x v="4"/>
    <x v="3"/>
    <x v="2"/>
    <x v="7"/>
    <x v="4"/>
    <x v="4"/>
    <x v="3"/>
    <x v="2"/>
    <x v="2"/>
    <x v="0"/>
    <x v="0"/>
  </r>
  <r>
    <n v="1236"/>
    <s v="December 2009"/>
    <n v="59"/>
    <x v="1"/>
    <x v="8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1237"/>
    <s v="December 2009"/>
    <n v="59"/>
    <x v="1"/>
    <x v="9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1238"/>
    <s v="December 2009"/>
    <n v="59"/>
    <x v="1"/>
    <x v="10"/>
    <x v="0"/>
    <x v="0"/>
    <x v="4"/>
    <x v="0"/>
    <x v="0"/>
    <x v="0"/>
    <x v="0"/>
    <x v="1"/>
    <x v="4"/>
    <x v="3"/>
    <x v="2"/>
    <x v="11"/>
    <x v="4"/>
    <x v="4"/>
    <x v="3"/>
    <x v="2"/>
    <x v="2"/>
    <x v="0"/>
    <x v="0"/>
  </r>
  <r>
    <n v="1239"/>
    <s v="December 2009"/>
    <n v="59"/>
    <x v="1"/>
    <x v="11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1240"/>
    <s v="December 2009"/>
    <n v="59"/>
    <x v="1"/>
    <x v="12"/>
    <x v="0"/>
    <x v="0"/>
    <x v="1"/>
    <x v="0"/>
    <x v="0"/>
    <x v="0"/>
    <x v="0"/>
    <x v="1"/>
    <x v="4"/>
    <x v="3"/>
    <x v="2"/>
    <x v="10"/>
    <x v="13"/>
    <x v="4"/>
    <x v="0"/>
    <x v="2"/>
    <x v="2"/>
    <x v="0"/>
    <x v="0"/>
  </r>
  <r>
    <n v="1241"/>
    <s v="December 2009"/>
    <n v="59"/>
    <x v="1"/>
    <x v="13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1242"/>
    <s v="December 2009"/>
    <n v="59"/>
    <x v="1"/>
    <x v="14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1243"/>
    <s v="December 2009"/>
    <n v="59"/>
    <x v="1"/>
    <x v="15"/>
    <x v="0"/>
    <x v="0"/>
    <x v="2"/>
    <x v="0"/>
    <x v="0"/>
    <x v="0"/>
    <x v="0"/>
    <x v="1"/>
    <x v="4"/>
    <x v="3"/>
    <x v="2"/>
    <x v="5"/>
    <x v="9"/>
    <x v="4"/>
    <x v="1"/>
    <x v="2"/>
    <x v="2"/>
    <x v="0"/>
    <x v="0"/>
  </r>
  <r>
    <n v="1244"/>
    <s v="December 2009"/>
    <n v="59"/>
    <x v="1"/>
    <x v="16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1245"/>
    <s v="December 2009"/>
    <n v="59"/>
    <x v="1"/>
    <x v="17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1246"/>
    <s v="December 2009"/>
    <n v="59"/>
    <x v="1"/>
    <x v="18"/>
    <x v="0"/>
    <x v="0"/>
    <x v="1"/>
    <x v="0"/>
    <x v="0"/>
    <x v="0"/>
    <x v="0"/>
    <x v="1"/>
    <x v="4"/>
    <x v="3"/>
    <x v="2"/>
    <x v="6"/>
    <x v="4"/>
    <x v="4"/>
    <x v="4"/>
    <x v="2"/>
    <x v="2"/>
    <x v="0"/>
    <x v="0"/>
  </r>
  <r>
    <n v="1247"/>
    <s v="December 2009"/>
    <n v="59"/>
    <x v="1"/>
    <x v="19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1248"/>
    <s v="December 2009"/>
    <n v="59"/>
    <x v="1"/>
    <x v="20"/>
    <x v="0"/>
    <x v="0"/>
    <x v="1"/>
    <x v="0"/>
    <x v="0"/>
    <x v="0"/>
    <x v="0"/>
    <x v="1"/>
    <x v="4"/>
    <x v="3"/>
    <x v="2"/>
    <x v="8"/>
    <x v="5"/>
    <x v="4"/>
    <x v="3"/>
    <x v="2"/>
    <x v="2"/>
    <x v="0"/>
    <x v="0"/>
  </r>
  <r>
    <n v="1249"/>
    <s v="December 2009"/>
    <n v="59"/>
    <x v="1"/>
    <x v="21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1250"/>
    <s v="December 2009"/>
    <n v="59"/>
    <x v="1"/>
    <x v="22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1251"/>
    <s v="December 2009"/>
    <n v="59"/>
    <x v="1"/>
    <x v="23"/>
    <x v="0"/>
    <x v="0"/>
    <x v="4"/>
    <x v="0"/>
    <x v="0"/>
    <x v="0"/>
    <x v="0"/>
    <x v="1"/>
    <x v="4"/>
    <x v="3"/>
    <x v="2"/>
    <x v="6"/>
    <x v="4"/>
    <x v="4"/>
    <x v="0"/>
    <x v="2"/>
    <x v="2"/>
    <x v="0"/>
    <x v="0"/>
  </r>
  <r>
    <n v="1252"/>
    <s v="December 2009"/>
    <n v="59"/>
    <x v="1"/>
    <x v="24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1253"/>
    <s v="December 2009"/>
    <n v="59"/>
    <x v="1"/>
    <x v="25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1254"/>
    <s v="December 2009"/>
    <n v="59"/>
    <x v="2"/>
    <x v="0"/>
    <x v="0"/>
    <x v="0"/>
    <x v="0"/>
    <x v="0"/>
    <x v="0"/>
    <x v="0"/>
    <x v="0"/>
    <x v="1"/>
    <x v="4"/>
    <x v="3"/>
    <x v="2"/>
    <x v="11"/>
    <x v="4"/>
    <x v="4"/>
    <x v="3"/>
    <x v="2"/>
    <x v="2"/>
    <x v="0"/>
    <x v="0"/>
  </r>
  <r>
    <n v="1255"/>
    <s v="December 2009"/>
    <n v="59"/>
    <x v="2"/>
    <x v="1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1256"/>
    <s v="December 2009"/>
    <n v="59"/>
    <x v="2"/>
    <x v="2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1257"/>
    <s v="December 2009"/>
    <n v="59"/>
    <x v="2"/>
    <x v="3"/>
    <x v="0"/>
    <x v="0"/>
    <x v="1"/>
    <x v="0"/>
    <x v="0"/>
    <x v="0"/>
    <x v="0"/>
    <x v="1"/>
    <x v="4"/>
    <x v="3"/>
    <x v="2"/>
    <x v="11"/>
    <x v="4"/>
    <x v="4"/>
    <x v="0"/>
    <x v="2"/>
    <x v="2"/>
    <x v="0"/>
    <x v="0"/>
  </r>
  <r>
    <n v="1258"/>
    <s v="December 2009"/>
    <n v="59"/>
    <x v="2"/>
    <x v="4"/>
    <x v="0"/>
    <x v="0"/>
    <x v="1"/>
    <x v="0"/>
    <x v="0"/>
    <x v="0"/>
    <x v="0"/>
    <x v="1"/>
    <x v="4"/>
    <x v="3"/>
    <x v="2"/>
    <x v="7"/>
    <x v="4"/>
    <x v="4"/>
    <x v="2"/>
    <x v="2"/>
    <x v="2"/>
    <x v="0"/>
    <x v="0"/>
  </r>
  <r>
    <n v="1259"/>
    <s v="December 2009"/>
    <n v="59"/>
    <x v="2"/>
    <x v="5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n v="1260"/>
    <s v="December 2009"/>
    <n v="59"/>
    <x v="2"/>
    <x v="6"/>
    <x v="0"/>
    <x v="0"/>
    <x v="0"/>
    <x v="0"/>
    <x v="0"/>
    <x v="0"/>
    <x v="0"/>
    <x v="1"/>
    <x v="4"/>
    <x v="3"/>
    <x v="2"/>
    <x v="6"/>
    <x v="4"/>
    <x v="4"/>
    <x v="0"/>
    <x v="2"/>
    <x v="2"/>
    <x v="0"/>
    <x v="0"/>
  </r>
  <r>
    <n v="1261"/>
    <s v="December 2009"/>
    <n v="59"/>
    <x v="2"/>
    <x v="7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1262"/>
    <s v="December 2009"/>
    <n v="59"/>
    <x v="2"/>
    <x v="8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1263"/>
    <s v="December 2009"/>
    <n v="59"/>
    <x v="2"/>
    <x v="9"/>
    <x v="0"/>
    <x v="0"/>
    <x v="2"/>
    <x v="0"/>
    <x v="0"/>
    <x v="0"/>
    <x v="0"/>
    <x v="1"/>
    <x v="4"/>
    <x v="3"/>
    <x v="2"/>
    <x v="9"/>
    <x v="6"/>
    <x v="4"/>
    <x v="1"/>
    <x v="2"/>
    <x v="2"/>
    <x v="0"/>
    <x v="0"/>
  </r>
  <r>
    <n v="1264"/>
    <s v="December 2009"/>
    <n v="59"/>
    <x v="2"/>
    <x v="10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1265"/>
    <s v="December 2009"/>
    <n v="59"/>
    <x v="2"/>
    <x v="11"/>
    <x v="0"/>
    <x v="0"/>
    <x v="0"/>
    <x v="0"/>
    <x v="0"/>
    <x v="0"/>
    <x v="0"/>
    <x v="1"/>
    <x v="4"/>
    <x v="3"/>
    <x v="2"/>
    <x v="9"/>
    <x v="14"/>
    <x v="4"/>
    <x v="3"/>
    <x v="2"/>
    <x v="2"/>
    <x v="0"/>
    <x v="0"/>
  </r>
  <r>
    <n v="1266"/>
    <s v="December 2009"/>
    <n v="59"/>
    <x v="2"/>
    <x v="12"/>
    <x v="0"/>
    <x v="0"/>
    <x v="3"/>
    <x v="0"/>
    <x v="0"/>
    <x v="0"/>
    <x v="0"/>
    <x v="1"/>
    <x v="4"/>
    <x v="3"/>
    <x v="2"/>
    <x v="8"/>
    <x v="5"/>
    <x v="4"/>
    <x v="2"/>
    <x v="2"/>
    <x v="2"/>
    <x v="0"/>
    <x v="0"/>
  </r>
  <r>
    <n v="1267"/>
    <s v="December 2009"/>
    <n v="59"/>
    <x v="2"/>
    <x v="13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1268"/>
    <s v="December 2009"/>
    <n v="59"/>
    <x v="2"/>
    <x v="14"/>
    <x v="0"/>
    <x v="0"/>
    <x v="1"/>
    <x v="0"/>
    <x v="0"/>
    <x v="0"/>
    <x v="0"/>
    <x v="1"/>
    <x v="4"/>
    <x v="3"/>
    <x v="2"/>
    <x v="5"/>
    <x v="3"/>
    <x v="4"/>
    <x v="4"/>
    <x v="2"/>
    <x v="2"/>
    <x v="0"/>
    <x v="0"/>
  </r>
  <r>
    <n v="1269"/>
    <s v="December 2009"/>
    <n v="59"/>
    <x v="2"/>
    <x v="15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1270"/>
    <s v="December 2009"/>
    <n v="59"/>
    <x v="2"/>
    <x v="16"/>
    <x v="0"/>
    <x v="0"/>
    <x v="0"/>
    <x v="0"/>
    <x v="0"/>
    <x v="0"/>
    <x v="0"/>
    <x v="1"/>
    <x v="4"/>
    <x v="3"/>
    <x v="2"/>
    <x v="11"/>
    <x v="4"/>
    <x v="5"/>
    <x v="3"/>
    <x v="2"/>
    <x v="2"/>
    <x v="0"/>
    <x v="0"/>
  </r>
  <r>
    <n v="1271"/>
    <s v="December 2009"/>
    <n v="59"/>
    <x v="2"/>
    <x v="17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1272"/>
    <s v="December 2009"/>
    <n v="59"/>
    <x v="2"/>
    <x v="18"/>
    <x v="0"/>
    <x v="0"/>
    <x v="2"/>
    <x v="0"/>
    <x v="0"/>
    <x v="0"/>
    <x v="0"/>
    <x v="1"/>
    <x v="4"/>
    <x v="3"/>
    <x v="2"/>
    <x v="6"/>
    <x v="4"/>
    <x v="4"/>
    <x v="4"/>
    <x v="2"/>
    <x v="2"/>
    <x v="0"/>
    <x v="0"/>
  </r>
  <r>
    <n v="1273"/>
    <s v="December 2009"/>
    <n v="59"/>
    <x v="2"/>
    <x v="19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1274"/>
    <s v="December 2009"/>
    <n v="59"/>
    <x v="2"/>
    <x v="20"/>
    <x v="0"/>
    <x v="0"/>
    <x v="2"/>
    <x v="0"/>
    <x v="0"/>
    <x v="0"/>
    <x v="0"/>
    <x v="1"/>
    <x v="4"/>
    <x v="3"/>
    <x v="2"/>
    <x v="6"/>
    <x v="4"/>
    <x v="4"/>
    <x v="3"/>
    <x v="2"/>
    <x v="2"/>
    <x v="0"/>
    <x v="0"/>
  </r>
  <r>
    <n v="1275"/>
    <s v="December 2009"/>
    <n v="59"/>
    <x v="2"/>
    <x v="21"/>
    <x v="0"/>
    <x v="0"/>
    <x v="3"/>
    <x v="0"/>
    <x v="0"/>
    <x v="0"/>
    <x v="0"/>
    <x v="1"/>
    <x v="4"/>
    <x v="3"/>
    <x v="2"/>
    <x v="7"/>
    <x v="4"/>
    <x v="4"/>
    <x v="1"/>
    <x v="2"/>
    <x v="2"/>
    <x v="0"/>
    <x v="0"/>
  </r>
  <r>
    <n v="1276"/>
    <s v="December 2009"/>
    <n v="59"/>
    <x v="2"/>
    <x v="22"/>
    <x v="0"/>
    <x v="0"/>
    <x v="4"/>
    <x v="0"/>
    <x v="0"/>
    <x v="0"/>
    <x v="0"/>
    <x v="1"/>
    <x v="4"/>
    <x v="3"/>
    <x v="2"/>
    <x v="4"/>
    <x v="12"/>
    <x v="4"/>
    <x v="1"/>
    <x v="2"/>
    <x v="2"/>
    <x v="0"/>
    <x v="0"/>
  </r>
  <r>
    <n v="1277"/>
    <s v="December 2009"/>
    <n v="59"/>
    <x v="2"/>
    <x v="23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1278"/>
    <s v="December 2009"/>
    <n v="59"/>
    <x v="2"/>
    <x v="24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n v="1279"/>
    <s v="December 2009"/>
    <n v="59"/>
    <x v="3"/>
    <x v="0"/>
    <x v="0"/>
    <x v="0"/>
    <x v="1"/>
    <x v="0"/>
    <x v="0"/>
    <x v="0"/>
    <x v="0"/>
    <x v="2"/>
    <x v="0"/>
    <x v="3"/>
    <x v="4"/>
    <x v="12"/>
    <x v="15"/>
    <x v="7"/>
    <x v="0"/>
    <x v="2"/>
    <x v="2"/>
    <x v="0"/>
    <x v="0"/>
  </r>
  <r>
    <n v="1280"/>
    <s v="December 2009"/>
    <n v="59"/>
    <x v="3"/>
    <x v="1"/>
    <x v="0"/>
    <x v="0"/>
    <x v="1"/>
    <x v="0"/>
    <x v="0"/>
    <x v="0"/>
    <x v="0"/>
    <x v="2"/>
    <x v="0"/>
    <x v="3"/>
    <x v="4"/>
    <x v="12"/>
    <x v="21"/>
    <x v="7"/>
    <x v="0"/>
    <x v="2"/>
    <x v="2"/>
    <x v="0"/>
    <x v="0"/>
  </r>
  <r>
    <n v="1281"/>
    <s v="December 2009"/>
    <n v="59"/>
    <x v="3"/>
    <x v="2"/>
    <x v="0"/>
    <x v="0"/>
    <x v="2"/>
    <x v="0"/>
    <x v="0"/>
    <x v="0"/>
    <x v="0"/>
    <x v="2"/>
    <x v="0"/>
    <x v="3"/>
    <x v="4"/>
    <x v="12"/>
    <x v="19"/>
    <x v="7"/>
    <x v="0"/>
    <x v="2"/>
    <x v="2"/>
    <x v="0"/>
    <x v="0"/>
  </r>
  <r>
    <n v="1282"/>
    <s v="December 2009"/>
    <n v="59"/>
    <x v="3"/>
    <x v="3"/>
    <x v="0"/>
    <x v="0"/>
    <x v="4"/>
    <x v="0"/>
    <x v="0"/>
    <x v="0"/>
    <x v="0"/>
    <x v="2"/>
    <x v="0"/>
    <x v="3"/>
    <x v="4"/>
    <x v="13"/>
    <x v="20"/>
    <x v="7"/>
    <x v="0"/>
    <x v="2"/>
    <x v="2"/>
    <x v="0"/>
    <x v="0"/>
  </r>
  <r>
    <n v="1283"/>
    <s v="December 2009"/>
    <n v="59"/>
    <x v="3"/>
    <x v="4"/>
    <x v="0"/>
    <x v="0"/>
    <x v="1"/>
    <x v="0"/>
    <x v="0"/>
    <x v="0"/>
    <x v="0"/>
    <x v="2"/>
    <x v="0"/>
    <x v="3"/>
    <x v="4"/>
    <x v="12"/>
    <x v="20"/>
    <x v="7"/>
    <x v="0"/>
    <x v="2"/>
    <x v="2"/>
    <x v="0"/>
    <x v="0"/>
  </r>
  <r>
    <n v="1284"/>
    <s v="December 2009"/>
    <n v="59"/>
    <x v="3"/>
    <x v="5"/>
    <x v="0"/>
    <x v="0"/>
    <x v="4"/>
    <x v="0"/>
    <x v="0"/>
    <x v="0"/>
    <x v="0"/>
    <x v="2"/>
    <x v="0"/>
    <x v="3"/>
    <x v="4"/>
    <x v="12"/>
    <x v="15"/>
    <x v="7"/>
    <x v="0"/>
    <x v="2"/>
    <x v="2"/>
    <x v="0"/>
    <x v="0"/>
  </r>
  <r>
    <n v="1285"/>
    <s v="December 2009"/>
    <n v="59"/>
    <x v="3"/>
    <x v="6"/>
    <x v="0"/>
    <x v="0"/>
    <x v="0"/>
    <x v="0"/>
    <x v="0"/>
    <x v="0"/>
    <x v="0"/>
    <x v="2"/>
    <x v="0"/>
    <x v="3"/>
    <x v="4"/>
    <x v="13"/>
    <x v="21"/>
    <x v="7"/>
    <x v="0"/>
    <x v="2"/>
    <x v="2"/>
    <x v="0"/>
    <x v="0"/>
  </r>
  <r>
    <n v="1286"/>
    <s v="December 2009"/>
    <n v="59"/>
    <x v="3"/>
    <x v="7"/>
    <x v="0"/>
    <x v="0"/>
    <x v="2"/>
    <x v="0"/>
    <x v="0"/>
    <x v="0"/>
    <x v="0"/>
    <x v="2"/>
    <x v="0"/>
    <x v="3"/>
    <x v="4"/>
    <x v="12"/>
    <x v="19"/>
    <x v="7"/>
    <x v="0"/>
    <x v="2"/>
    <x v="2"/>
    <x v="0"/>
    <x v="0"/>
  </r>
  <r>
    <n v="1287"/>
    <s v="December 2009"/>
    <n v="59"/>
    <x v="3"/>
    <x v="8"/>
    <x v="0"/>
    <x v="0"/>
    <x v="1"/>
    <x v="0"/>
    <x v="0"/>
    <x v="0"/>
    <x v="0"/>
    <x v="2"/>
    <x v="1"/>
    <x v="3"/>
    <x v="5"/>
    <x v="12"/>
    <x v="15"/>
    <x v="6"/>
    <x v="0"/>
    <x v="2"/>
    <x v="2"/>
    <x v="0"/>
    <x v="0"/>
  </r>
  <r>
    <n v="1288"/>
    <s v="December 2009"/>
    <n v="59"/>
    <x v="3"/>
    <x v="9"/>
    <x v="0"/>
    <x v="0"/>
    <x v="2"/>
    <x v="0"/>
    <x v="0"/>
    <x v="0"/>
    <x v="0"/>
    <x v="2"/>
    <x v="1"/>
    <x v="3"/>
    <x v="5"/>
    <x v="14"/>
    <x v="17"/>
    <x v="6"/>
    <x v="0"/>
    <x v="2"/>
    <x v="2"/>
    <x v="0"/>
    <x v="0"/>
  </r>
  <r>
    <n v="1289"/>
    <s v="December 2009"/>
    <n v="59"/>
    <x v="3"/>
    <x v="10"/>
    <x v="0"/>
    <x v="0"/>
    <x v="4"/>
    <x v="0"/>
    <x v="0"/>
    <x v="0"/>
    <x v="0"/>
    <x v="2"/>
    <x v="1"/>
    <x v="3"/>
    <x v="5"/>
    <x v="12"/>
    <x v="16"/>
    <x v="6"/>
    <x v="0"/>
    <x v="2"/>
    <x v="2"/>
    <x v="0"/>
    <x v="0"/>
  </r>
  <r>
    <n v="1290"/>
    <s v="December 2009"/>
    <n v="59"/>
    <x v="3"/>
    <x v="11"/>
    <x v="0"/>
    <x v="0"/>
    <x v="0"/>
    <x v="0"/>
    <x v="0"/>
    <x v="0"/>
    <x v="0"/>
    <x v="2"/>
    <x v="1"/>
    <x v="3"/>
    <x v="5"/>
    <x v="13"/>
    <x v="20"/>
    <x v="6"/>
    <x v="0"/>
    <x v="2"/>
    <x v="2"/>
    <x v="0"/>
    <x v="0"/>
  </r>
  <r>
    <n v="1291"/>
    <s v="December 2009"/>
    <n v="59"/>
    <x v="3"/>
    <x v="12"/>
    <x v="0"/>
    <x v="0"/>
    <x v="2"/>
    <x v="0"/>
    <x v="0"/>
    <x v="0"/>
    <x v="0"/>
    <x v="2"/>
    <x v="1"/>
    <x v="3"/>
    <x v="5"/>
    <x v="13"/>
    <x v="21"/>
    <x v="6"/>
    <x v="0"/>
    <x v="2"/>
    <x v="2"/>
    <x v="0"/>
    <x v="0"/>
  </r>
  <r>
    <n v="1292"/>
    <s v="December 2009"/>
    <n v="59"/>
    <x v="3"/>
    <x v="13"/>
    <x v="0"/>
    <x v="0"/>
    <x v="4"/>
    <x v="0"/>
    <x v="0"/>
    <x v="0"/>
    <x v="0"/>
    <x v="2"/>
    <x v="1"/>
    <x v="3"/>
    <x v="5"/>
    <x v="12"/>
    <x v="24"/>
    <x v="6"/>
    <x v="0"/>
    <x v="2"/>
    <x v="2"/>
    <x v="0"/>
    <x v="0"/>
  </r>
  <r>
    <n v="1293"/>
    <s v="December 2009"/>
    <n v="59"/>
    <x v="3"/>
    <x v="14"/>
    <x v="0"/>
    <x v="0"/>
    <x v="0"/>
    <x v="0"/>
    <x v="0"/>
    <x v="0"/>
    <x v="0"/>
    <x v="2"/>
    <x v="1"/>
    <x v="3"/>
    <x v="5"/>
    <x v="14"/>
    <x v="17"/>
    <x v="6"/>
    <x v="0"/>
    <x v="2"/>
    <x v="2"/>
    <x v="0"/>
    <x v="0"/>
  </r>
  <r>
    <n v="1294"/>
    <s v="December 2009"/>
    <n v="59"/>
    <x v="3"/>
    <x v="15"/>
    <x v="0"/>
    <x v="0"/>
    <x v="1"/>
    <x v="0"/>
    <x v="0"/>
    <x v="0"/>
    <x v="0"/>
    <x v="2"/>
    <x v="2"/>
    <x v="3"/>
    <x v="3"/>
    <x v="13"/>
    <x v="21"/>
    <x v="6"/>
    <x v="0"/>
    <x v="2"/>
    <x v="2"/>
    <x v="0"/>
    <x v="0"/>
  </r>
  <r>
    <n v="1295"/>
    <s v="December 2009"/>
    <n v="59"/>
    <x v="3"/>
    <x v="16"/>
    <x v="0"/>
    <x v="0"/>
    <x v="3"/>
    <x v="0"/>
    <x v="0"/>
    <x v="0"/>
    <x v="0"/>
    <x v="2"/>
    <x v="2"/>
    <x v="3"/>
    <x v="3"/>
    <x v="14"/>
    <x v="17"/>
    <x v="6"/>
    <x v="0"/>
    <x v="2"/>
    <x v="2"/>
    <x v="0"/>
    <x v="0"/>
  </r>
  <r>
    <n v="1296"/>
    <s v="December 2009"/>
    <n v="59"/>
    <x v="3"/>
    <x v="17"/>
    <x v="0"/>
    <x v="0"/>
    <x v="3"/>
    <x v="0"/>
    <x v="0"/>
    <x v="0"/>
    <x v="0"/>
    <x v="2"/>
    <x v="2"/>
    <x v="3"/>
    <x v="3"/>
    <x v="12"/>
    <x v="18"/>
    <x v="6"/>
    <x v="0"/>
    <x v="2"/>
    <x v="2"/>
    <x v="0"/>
    <x v="0"/>
  </r>
  <r>
    <n v="1297"/>
    <s v="December 2009"/>
    <n v="59"/>
    <x v="3"/>
    <x v="18"/>
    <x v="0"/>
    <x v="0"/>
    <x v="1"/>
    <x v="0"/>
    <x v="0"/>
    <x v="0"/>
    <x v="0"/>
    <x v="2"/>
    <x v="2"/>
    <x v="3"/>
    <x v="3"/>
    <x v="12"/>
    <x v="16"/>
    <x v="6"/>
    <x v="0"/>
    <x v="2"/>
    <x v="2"/>
    <x v="0"/>
    <x v="0"/>
  </r>
  <r>
    <n v="1298"/>
    <s v="December 2009"/>
    <n v="59"/>
    <x v="3"/>
    <x v="19"/>
    <x v="0"/>
    <x v="0"/>
    <x v="2"/>
    <x v="0"/>
    <x v="0"/>
    <x v="0"/>
    <x v="0"/>
    <x v="2"/>
    <x v="2"/>
    <x v="3"/>
    <x v="3"/>
    <x v="12"/>
    <x v="19"/>
    <x v="6"/>
    <x v="0"/>
    <x v="2"/>
    <x v="2"/>
    <x v="0"/>
    <x v="0"/>
  </r>
  <r>
    <n v="1299"/>
    <s v="December 2009"/>
    <n v="59"/>
    <x v="3"/>
    <x v="20"/>
    <x v="0"/>
    <x v="0"/>
    <x v="4"/>
    <x v="0"/>
    <x v="0"/>
    <x v="0"/>
    <x v="0"/>
    <x v="2"/>
    <x v="2"/>
    <x v="3"/>
    <x v="3"/>
    <x v="13"/>
    <x v="21"/>
    <x v="6"/>
    <x v="0"/>
    <x v="2"/>
    <x v="2"/>
    <x v="0"/>
    <x v="0"/>
  </r>
  <r>
    <n v="1300"/>
    <s v="December 2009"/>
    <n v="59"/>
    <x v="3"/>
    <x v="21"/>
    <x v="0"/>
    <x v="0"/>
    <x v="0"/>
    <x v="0"/>
    <x v="0"/>
    <x v="0"/>
    <x v="0"/>
    <x v="2"/>
    <x v="2"/>
    <x v="3"/>
    <x v="3"/>
    <x v="12"/>
    <x v="16"/>
    <x v="6"/>
    <x v="0"/>
    <x v="2"/>
    <x v="2"/>
    <x v="0"/>
    <x v="0"/>
  </r>
  <r>
    <n v="1301"/>
    <s v="December 2009"/>
    <n v="59"/>
    <x v="3"/>
    <x v="22"/>
    <x v="0"/>
    <x v="0"/>
    <x v="4"/>
    <x v="0"/>
    <x v="0"/>
    <x v="0"/>
    <x v="0"/>
    <x v="2"/>
    <x v="3"/>
    <x v="3"/>
    <x v="6"/>
    <x v="12"/>
    <x v="15"/>
    <x v="6"/>
    <x v="0"/>
    <x v="2"/>
    <x v="2"/>
    <x v="0"/>
    <x v="0"/>
  </r>
  <r>
    <n v="1302"/>
    <s v="December 2009"/>
    <n v="59"/>
    <x v="3"/>
    <x v="23"/>
    <x v="0"/>
    <x v="0"/>
    <x v="3"/>
    <x v="0"/>
    <x v="0"/>
    <x v="0"/>
    <x v="0"/>
    <x v="2"/>
    <x v="3"/>
    <x v="3"/>
    <x v="6"/>
    <x v="13"/>
    <x v="21"/>
    <x v="6"/>
    <x v="0"/>
    <x v="2"/>
    <x v="2"/>
    <x v="0"/>
    <x v="0"/>
  </r>
  <r>
    <n v="1303"/>
    <s v="December 2009"/>
    <n v="59"/>
    <x v="3"/>
    <x v="24"/>
    <x v="0"/>
    <x v="0"/>
    <x v="3"/>
    <x v="0"/>
    <x v="0"/>
    <x v="0"/>
    <x v="0"/>
    <x v="2"/>
    <x v="3"/>
    <x v="3"/>
    <x v="6"/>
    <x v="12"/>
    <x v="15"/>
    <x v="6"/>
    <x v="0"/>
    <x v="2"/>
    <x v="2"/>
    <x v="0"/>
    <x v="0"/>
  </r>
  <r>
    <n v="1304"/>
    <s v="December 2009"/>
    <n v="59"/>
    <x v="3"/>
    <x v="25"/>
    <x v="0"/>
    <x v="0"/>
    <x v="1"/>
    <x v="0"/>
    <x v="0"/>
    <x v="0"/>
    <x v="0"/>
    <x v="2"/>
    <x v="3"/>
    <x v="3"/>
    <x v="6"/>
    <x v="12"/>
    <x v="19"/>
    <x v="6"/>
    <x v="0"/>
    <x v="2"/>
    <x v="2"/>
    <x v="0"/>
    <x v="0"/>
  </r>
  <r>
    <n v="1305"/>
    <s v="December 2009"/>
    <n v="59"/>
    <x v="3"/>
    <x v="26"/>
    <x v="0"/>
    <x v="0"/>
    <x v="3"/>
    <x v="0"/>
    <x v="0"/>
    <x v="0"/>
    <x v="0"/>
    <x v="2"/>
    <x v="3"/>
    <x v="3"/>
    <x v="6"/>
    <x v="12"/>
    <x v="18"/>
    <x v="6"/>
    <x v="0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1306"/>
    <s v="June 2010"/>
    <n v="60"/>
    <x v="0"/>
    <x v="0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1307"/>
    <s v="June 2010"/>
    <n v="60"/>
    <x v="0"/>
    <x v="1"/>
    <x v="0"/>
    <x v="0"/>
    <x v="2"/>
    <x v="0"/>
    <x v="0"/>
    <x v="0"/>
    <x v="0"/>
    <x v="1"/>
    <x v="4"/>
    <x v="3"/>
    <x v="2"/>
    <x v="4"/>
    <x v="12"/>
    <x v="4"/>
    <x v="3"/>
    <x v="2"/>
    <x v="2"/>
    <x v="0"/>
    <x v="0"/>
  </r>
  <r>
    <n v="1308"/>
    <s v="June 2010"/>
    <n v="60"/>
    <x v="0"/>
    <x v="2"/>
    <x v="0"/>
    <x v="0"/>
    <x v="4"/>
    <x v="0"/>
    <x v="0"/>
    <x v="0"/>
    <x v="0"/>
    <x v="1"/>
    <x v="4"/>
    <x v="3"/>
    <x v="2"/>
    <x v="6"/>
    <x v="4"/>
    <x v="4"/>
    <x v="1"/>
    <x v="2"/>
    <x v="2"/>
    <x v="0"/>
    <x v="0"/>
  </r>
  <r>
    <n v="1309"/>
    <s v="June 2010"/>
    <n v="60"/>
    <x v="0"/>
    <x v="3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1310"/>
    <s v="June 2010"/>
    <n v="60"/>
    <x v="0"/>
    <x v="4"/>
    <x v="0"/>
    <x v="0"/>
    <x v="1"/>
    <x v="0"/>
    <x v="0"/>
    <x v="0"/>
    <x v="0"/>
    <x v="1"/>
    <x v="4"/>
    <x v="3"/>
    <x v="2"/>
    <x v="11"/>
    <x v="4"/>
    <x v="4"/>
    <x v="2"/>
    <x v="2"/>
    <x v="2"/>
    <x v="0"/>
    <x v="0"/>
  </r>
  <r>
    <n v="1311"/>
    <s v="June 2010"/>
    <n v="60"/>
    <x v="0"/>
    <x v="5"/>
    <x v="0"/>
    <x v="0"/>
    <x v="4"/>
    <x v="0"/>
    <x v="0"/>
    <x v="0"/>
    <x v="0"/>
    <x v="1"/>
    <x v="4"/>
    <x v="3"/>
    <x v="2"/>
    <x v="8"/>
    <x v="5"/>
    <x v="4"/>
    <x v="2"/>
    <x v="2"/>
    <x v="2"/>
    <x v="0"/>
    <x v="0"/>
  </r>
  <r>
    <n v="1312"/>
    <s v="June 2010"/>
    <n v="60"/>
    <x v="0"/>
    <x v="6"/>
    <x v="0"/>
    <x v="0"/>
    <x v="1"/>
    <x v="0"/>
    <x v="0"/>
    <x v="0"/>
    <x v="0"/>
    <x v="1"/>
    <x v="4"/>
    <x v="3"/>
    <x v="2"/>
    <x v="9"/>
    <x v="14"/>
    <x v="4"/>
    <x v="3"/>
    <x v="2"/>
    <x v="2"/>
    <x v="0"/>
    <x v="0"/>
  </r>
  <r>
    <n v="1313"/>
    <s v="June 2010"/>
    <n v="60"/>
    <x v="0"/>
    <x v="7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1314"/>
    <s v="June 2010"/>
    <n v="60"/>
    <x v="0"/>
    <x v="8"/>
    <x v="0"/>
    <x v="0"/>
    <x v="3"/>
    <x v="0"/>
    <x v="0"/>
    <x v="0"/>
    <x v="0"/>
    <x v="1"/>
    <x v="4"/>
    <x v="3"/>
    <x v="2"/>
    <x v="11"/>
    <x v="4"/>
    <x v="4"/>
    <x v="3"/>
    <x v="2"/>
    <x v="2"/>
    <x v="0"/>
    <x v="0"/>
  </r>
  <r>
    <n v="1315"/>
    <s v="June 2010"/>
    <n v="60"/>
    <x v="0"/>
    <x v="9"/>
    <x v="0"/>
    <x v="0"/>
    <x v="3"/>
    <x v="0"/>
    <x v="0"/>
    <x v="0"/>
    <x v="0"/>
    <x v="1"/>
    <x v="4"/>
    <x v="3"/>
    <x v="2"/>
    <x v="7"/>
    <x v="4"/>
    <x v="4"/>
    <x v="0"/>
    <x v="2"/>
    <x v="2"/>
    <x v="0"/>
    <x v="0"/>
  </r>
  <r>
    <n v="1316"/>
    <s v="June 2010"/>
    <n v="60"/>
    <x v="0"/>
    <x v="10"/>
    <x v="0"/>
    <x v="0"/>
    <x v="1"/>
    <x v="0"/>
    <x v="0"/>
    <x v="0"/>
    <x v="0"/>
    <x v="1"/>
    <x v="4"/>
    <x v="3"/>
    <x v="2"/>
    <x v="8"/>
    <x v="11"/>
    <x v="4"/>
    <x v="0"/>
    <x v="2"/>
    <x v="2"/>
    <x v="0"/>
    <x v="0"/>
  </r>
  <r>
    <n v="1317"/>
    <s v="June 2010"/>
    <n v="60"/>
    <x v="0"/>
    <x v="11"/>
    <x v="0"/>
    <x v="0"/>
    <x v="0"/>
    <x v="0"/>
    <x v="0"/>
    <x v="0"/>
    <x v="0"/>
    <x v="1"/>
    <x v="4"/>
    <x v="3"/>
    <x v="2"/>
    <x v="7"/>
    <x v="4"/>
    <x v="4"/>
    <x v="0"/>
    <x v="2"/>
    <x v="2"/>
    <x v="0"/>
    <x v="0"/>
  </r>
  <r>
    <n v="1318"/>
    <s v="June 2010"/>
    <n v="60"/>
    <x v="0"/>
    <x v="12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1319"/>
    <s v="June 2010"/>
    <n v="60"/>
    <x v="0"/>
    <x v="13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1320"/>
    <s v="June 2010"/>
    <n v="60"/>
    <x v="0"/>
    <x v="14"/>
    <x v="0"/>
    <x v="0"/>
    <x v="4"/>
    <x v="0"/>
    <x v="0"/>
    <x v="0"/>
    <x v="0"/>
    <x v="1"/>
    <x v="4"/>
    <x v="3"/>
    <x v="2"/>
    <x v="7"/>
    <x v="4"/>
    <x v="4"/>
    <x v="0"/>
    <x v="2"/>
    <x v="2"/>
    <x v="0"/>
    <x v="0"/>
  </r>
  <r>
    <n v="1321"/>
    <s v="June 2010"/>
    <n v="60"/>
    <x v="0"/>
    <x v="15"/>
    <x v="0"/>
    <x v="0"/>
    <x v="1"/>
    <x v="0"/>
    <x v="0"/>
    <x v="0"/>
    <x v="0"/>
    <x v="1"/>
    <x v="4"/>
    <x v="3"/>
    <x v="2"/>
    <x v="8"/>
    <x v="5"/>
    <x v="4"/>
    <x v="2"/>
    <x v="2"/>
    <x v="2"/>
    <x v="0"/>
    <x v="0"/>
  </r>
  <r>
    <n v="1322"/>
    <s v="June 2010"/>
    <n v="60"/>
    <x v="0"/>
    <x v="16"/>
    <x v="0"/>
    <x v="0"/>
    <x v="0"/>
    <x v="0"/>
    <x v="0"/>
    <x v="0"/>
    <x v="0"/>
    <x v="1"/>
    <x v="4"/>
    <x v="3"/>
    <x v="2"/>
    <x v="5"/>
    <x v="9"/>
    <x v="4"/>
    <x v="1"/>
    <x v="2"/>
    <x v="2"/>
    <x v="0"/>
    <x v="0"/>
  </r>
  <r>
    <n v="1323"/>
    <s v="June 2010"/>
    <n v="60"/>
    <x v="0"/>
    <x v="17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1324"/>
    <s v="June 2010"/>
    <n v="60"/>
    <x v="0"/>
    <x v="18"/>
    <x v="0"/>
    <x v="0"/>
    <x v="5"/>
    <x v="0"/>
    <x v="0"/>
    <x v="0"/>
    <x v="0"/>
    <x v="1"/>
    <x v="4"/>
    <x v="3"/>
    <x v="2"/>
    <x v="15"/>
    <x v="4"/>
    <x v="8"/>
    <x v="0"/>
    <x v="2"/>
    <x v="2"/>
    <x v="0"/>
    <x v="0"/>
  </r>
  <r>
    <n v="1325"/>
    <s v="June 2010"/>
    <n v="60"/>
    <x v="0"/>
    <x v="19"/>
    <x v="0"/>
    <x v="0"/>
    <x v="3"/>
    <x v="0"/>
    <x v="0"/>
    <x v="0"/>
    <x v="0"/>
    <x v="1"/>
    <x v="4"/>
    <x v="3"/>
    <x v="2"/>
    <x v="9"/>
    <x v="14"/>
    <x v="4"/>
    <x v="1"/>
    <x v="2"/>
    <x v="2"/>
    <x v="0"/>
    <x v="0"/>
  </r>
  <r>
    <n v="1326"/>
    <s v="June 2010"/>
    <n v="60"/>
    <x v="0"/>
    <x v="20"/>
    <x v="0"/>
    <x v="0"/>
    <x v="4"/>
    <x v="0"/>
    <x v="0"/>
    <x v="0"/>
    <x v="0"/>
    <x v="1"/>
    <x v="4"/>
    <x v="3"/>
    <x v="2"/>
    <x v="5"/>
    <x v="3"/>
    <x v="4"/>
    <x v="4"/>
    <x v="2"/>
    <x v="2"/>
    <x v="0"/>
    <x v="0"/>
  </r>
  <r>
    <n v="1327"/>
    <s v="June 2010"/>
    <n v="60"/>
    <x v="0"/>
    <x v="21"/>
    <x v="0"/>
    <x v="0"/>
    <x v="0"/>
    <x v="0"/>
    <x v="0"/>
    <x v="0"/>
    <x v="0"/>
    <x v="1"/>
    <x v="4"/>
    <x v="3"/>
    <x v="2"/>
    <x v="9"/>
    <x v="6"/>
    <x v="4"/>
    <x v="3"/>
    <x v="2"/>
    <x v="2"/>
    <x v="0"/>
    <x v="0"/>
  </r>
  <r>
    <n v="1328"/>
    <s v="June 2010"/>
    <n v="60"/>
    <x v="0"/>
    <x v="22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1329"/>
    <s v="June 2010"/>
    <n v="60"/>
    <x v="0"/>
    <x v="23"/>
    <x v="0"/>
    <x v="0"/>
    <x v="1"/>
    <x v="0"/>
    <x v="0"/>
    <x v="0"/>
    <x v="0"/>
    <x v="1"/>
    <x v="4"/>
    <x v="3"/>
    <x v="2"/>
    <x v="6"/>
    <x v="4"/>
    <x v="4"/>
    <x v="0"/>
    <x v="2"/>
    <x v="2"/>
    <x v="0"/>
    <x v="0"/>
  </r>
  <r>
    <n v="1330"/>
    <s v="June 2010"/>
    <n v="60"/>
    <x v="0"/>
    <x v="24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1331"/>
    <s v="June 2010"/>
    <n v="60"/>
    <x v="1"/>
    <x v="0"/>
    <x v="0"/>
    <x v="0"/>
    <x v="4"/>
    <x v="0"/>
    <x v="0"/>
    <x v="0"/>
    <x v="0"/>
    <x v="0"/>
    <x v="0"/>
    <x v="2"/>
    <x v="13"/>
    <x v="1"/>
    <x v="1"/>
    <x v="2"/>
    <x v="0"/>
    <x v="0"/>
    <x v="0"/>
    <x v="0"/>
    <x v="0"/>
  </r>
  <r>
    <n v="1332"/>
    <s v="June 2010"/>
    <n v="60"/>
    <x v="1"/>
    <x v="1"/>
    <x v="0"/>
    <x v="0"/>
    <x v="3"/>
    <x v="0"/>
    <x v="0"/>
    <x v="0"/>
    <x v="0"/>
    <x v="0"/>
    <x v="0"/>
    <x v="2"/>
    <x v="13"/>
    <x v="0"/>
    <x v="1"/>
    <x v="3"/>
    <x v="0"/>
    <x v="0"/>
    <x v="0"/>
    <x v="0"/>
    <x v="0"/>
  </r>
  <r>
    <n v="1333"/>
    <s v="June 2010"/>
    <n v="60"/>
    <x v="1"/>
    <x v="2"/>
    <x v="0"/>
    <x v="0"/>
    <x v="0"/>
    <x v="0"/>
    <x v="0"/>
    <x v="0"/>
    <x v="0"/>
    <x v="0"/>
    <x v="0"/>
    <x v="2"/>
    <x v="13"/>
    <x v="0"/>
    <x v="1"/>
    <x v="3"/>
    <x v="0"/>
    <x v="0"/>
    <x v="0"/>
    <x v="0"/>
    <x v="0"/>
  </r>
  <r>
    <n v="1334"/>
    <s v="June 2010"/>
    <n v="60"/>
    <x v="1"/>
    <x v="3"/>
    <x v="0"/>
    <x v="0"/>
    <x v="0"/>
    <x v="0"/>
    <x v="0"/>
    <x v="0"/>
    <x v="0"/>
    <x v="0"/>
    <x v="0"/>
    <x v="2"/>
    <x v="13"/>
    <x v="0"/>
    <x v="0"/>
    <x v="2"/>
    <x v="0"/>
    <x v="0"/>
    <x v="0"/>
    <x v="0"/>
    <x v="0"/>
  </r>
  <r>
    <n v="1335"/>
    <s v="June 2010"/>
    <n v="60"/>
    <x v="1"/>
    <x v="4"/>
    <x v="0"/>
    <x v="0"/>
    <x v="2"/>
    <x v="0"/>
    <x v="0"/>
    <x v="0"/>
    <x v="0"/>
    <x v="0"/>
    <x v="0"/>
    <x v="2"/>
    <x v="13"/>
    <x v="0"/>
    <x v="0"/>
    <x v="3"/>
    <x v="0"/>
    <x v="0"/>
    <x v="0"/>
    <x v="0"/>
    <x v="0"/>
  </r>
  <r>
    <n v="1336"/>
    <s v="June 2010"/>
    <n v="60"/>
    <x v="1"/>
    <x v="5"/>
    <x v="0"/>
    <x v="0"/>
    <x v="1"/>
    <x v="0"/>
    <x v="0"/>
    <x v="0"/>
    <x v="0"/>
    <x v="0"/>
    <x v="0"/>
    <x v="2"/>
    <x v="13"/>
    <x v="3"/>
    <x v="1"/>
    <x v="10"/>
    <x v="0"/>
    <x v="0"/>
    <x v="0"/>
    <x v="0"/>
    <x v="0"/>
  </r>
  <r>
    <n v="1337"/>
    <s v="June 2010"/>
    <n v="60"/>
    <x v="1"/>
    <x v="6"/>
    <x v="0"/>
    <x v="0"/>
    <x v="2"/>
    <x v="0"/>
    <x v="0"/>
    <x v="0"/>
    <x v="0"/>
    <x v="0"/>
    <x v="1"/>
    <x v="0"/>
    <x v="12"/>
    <x v="1"/>
    <x v="1"/>
    <x v="2"/>
    <x v="0"/>
    <x v="0"/>
    <x v="0"/>
    <x v="0"/>
    <x v="0"/>
  </r>
  <r>
    <n v="1338"/>
    <s v="June 2010"/>
    <n v="60"/>
    <x v="1"/>
    <x v="7"/>
    <x v="0"/>
    <x v="0"/>
    <x v="1"/>
    <x v="0"/>
    <x v="0"/>
    <x v="0"/>
    <x v="0"/>
    <x v="0"/>
    <x v="1"/>
    <x v="0"/>
    <x v="12"/>
    <x v="0"/>
    <x v="1"/>
    <x v="3"/>
    <x v="0"/>
    <x v="0"/>
    <x v="0"/>
    <x v="0"/>
    <x v="0"/>
  </r>
  <r>
    <n v="1339"/>
    <s v="June 2010"/>
    <n v="60"/>
    <x v="1"/>
    <x v="8"/>
    <x v="0"/>
    <x v="0"/>
    <x v="3"/>
    <x v="0"/>
    <x v="0"/>
    <x v="0"/>
    <x v="0"/>
    <x v="0"/>
    <x v="1"/>
    <x v="0"/>
    <x v="12"/>
    <x v="3"/>
    <x v="1"/>
    <x v="10"/>
    <x v="0"/>
    <x v="0"/>
    <x v="0"/>
    <x v="0"/>
    <x v="0"/>
  </r>
  <r>
    <n v="1340"/>
    <s v="June 2010"/>
    <n v="60"/>
    <x v="1"/>
    <x v="9"/>
    <x v="0"/>
    <x v="0"/>
    <x v="0"/>
    <x v="0"/>
    <x v="0"/>
    <x v="0"/>
    <x v="0"/>
    <x v="0"/>
    <x v="1"/>
    <x v="0"/>
    <x v="12"/>
    <x v="0"/>
    <x v="0"/>
    <x v="2"/>
    <x v="0"/>
    <x v="0"/>
    <x v="0"/>
    <x v="0"/>
    <x v="0"/>
  </r>
  <r>
    <n v="1341"/>
    <s v="June 2010"/>
    <n v="60"/>
    <x v="1"/>
    <x v="10"/>
    <x v="0"/>
    <x v="0"/>
    <x v="1"/>
    <x v="0"/>
    <x v="0"/>
    <x v="0"/>
    <x v="0"/>
    <x v="0"/>
    <x v="1"/>
    <x v="0"/>
    <x v="12"/>
    <x v="0"/>
    <x v="0"/>
    <x v="0"/>
    <x v="0"/>
    <x v="0"/>
    <x v="0"/>
    <x v="0"/>
    <x v="0"/>
  </r>
  <r>
    <n v="1342"/>
    <s v="June 2010"/>
    <n v="60"/>
    <x v="1"/>
    <x v="11"/>
    <x v="0"/>
    <x v="0"/>
    <x v="1"/>
    <x v="0"/>
    <x v="0"/>
    <x v="0"/>
    <x v="0"/>
    <x v="0"/>
    <x v="1"/>
    <x v="0"/>
    <x v="12"/>
    <x v="0"/>
    <x v="0"/>
    <x v="0"/>
    <x v="0"/>
    <x v="0"/>
    <x v="0"/>
    <x v="0"/>
    <x v="0"/>
  </r>
  <r>
    <n v="1343"/>
    <s v="June 2010"/>
    <n v="60"/>
    <x v="1"/>
    <x v="12"/>
    <x v="0"/>
    <x v="0"/>
    <x v="2"/>
    <x v="0"/>
    <x v="0"/>
    <x v="0"/>
    <x v="0"/>
    <x v="0"/>
    <x v="2"/>
    <x v="0"/>
    <x v="0"/>
    <x v="0"/>
    <x v="1"/>
    <x v="2"/>
    <x v="0"/>
    <x v="0"/>
    <x v="1"/>
    <x v="0"/>
    <x v="0"/>
  </r>
  <r>
    <n v="1344"/>
    <s v="June 2010"/>
    <n v="60"/>
    <x v="1"/>
    <x v="13"/>
    <x v="0"/>
    <x v="0"/>
    <x v="3"/>
    <x v="0"/>
    <x v="0"/>
    <x v="0"/>
    <x v="0"/>
    <x v="0"/>
    <x v="2"/>
    <x v="0"/>
    <x v="0"/>
    <x v="0"/>
    <x v="1"/>
    <x v="0"/>
    <x v="0"/>
    <x v="0"/>
    <x v="1"/>
    <x v="0"/>
    <x v="0"/>
  </r>
  <r>
    <n v="1345"/>
    <s v="June 2010"/>
    <n v="60"/>
    <x v="1"/>
    <x v="14"/>
    <x v="0"/>
    <x v="0"/>
    <x v="2"/>
    <x v="0"/>
    <x v="0"/>
    <x v="0"/>
    <x v="0"/>
    <x v="0"/>
    <x v="2"/>
    <x v="0"/>
    <x v="0"/>
    <x v="0"/>
    <x v="0"/>
    <x v="0"/>
    <x v="0"/>
    <x v="0"/>
    <x v="1"/>
    <x v="0"/>
    <x v="0"/>
  </r>
  <r>
    <n v="1346"/>
    <s v="June 2010"/>
    <n v="60"/>
    <x v="1"/>
    <x v="15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</r>
  <r>
    <n v="1347"/>
    <s v="June 2010"/>
    <n v="60"/>
    <x v="1"/>
    <x v="16"/>
    <x v="0"/>
    <x v="0"/>
    <x v="4"/>
    <x v="0"/>
    <x v="0"/>
    <x v="0"/>
    <x v="0"/>
    <x v="0"/>
    <x v="2"/>
    <x v="0"/>
    <x v="0"/>
    <x v="0"/>
    <x v="0"/>
    <x v="2"/>
    <x v="0"/>
    <x v="0"/>
    <x v="1"/>
    <x v="0"/>
    <x v="0"/>
  </r>
  <r>
    <n v="1348"/>
    <s v="June 2010"/>
    <n v="60"/>
    <x v="1"/>
    <x v="17"/>
    <x v="0"/>
    <x v="0"/>
    <x v="0"/>
    <x v="0"/>
    <x v="0"/>
    <x v="0"/>
    <x v="0"/>
    <x v="0"/>
    <x v="3"/>
    <x v="2"/>
    <x v="13"/>
    <x v="1"/>
    <x v="1"/>
    <x v="2"/>
    <x v="0"/>
    <x v="0"/>
    <x v="0"/>
    <x v="0"/>
    <x v="0"/>
  </r>
  <r>
    <n v="1349"/>
    <s v="June 2010"/>
    <n v="60"/>
    <x v="1"/>
    <x v="18"/>
    <x v="0"/>
    <x v="0"/>
    <x v="4"/>
    <x v="0"/>
    <x v="0"/>
    <x v="0"/>
    <x v="0"/>
    <x v="0"/>
    <x v="3"/>
    <x v="2"/>
    <x v="13"/>
    <x v="0"/>
    <x v="0"/>
    <x v="0"/>
    <x v="0"/>
    <x v="0"/>
    <x v="0"/>
    <x v="0"/>
    <x v="0"/>
  </r>
  <r>
    <n v="1350"/>
    <s v="June 2010"/>
    <n v="60"/>
    <x v="1"/>
    <x v="19"/>
    <x v="0"/>
    <x v="0"/>
    <x v="4"/>
    <x v="0"/>
    <x v="0"/>
    <x v="0"/>
    <x v="0"/>
    <x v="0"/>
    <x v="3"/>
    <x v="2"/>
    <x v="13"/>
    <x v="0"/>
    <x v="0"/>
    <x v="2"/>
    <x v="0"/>
    <x v="0"/>
    <x v="0"/>
    <x v="0"/>
    <x v="0"/>
  </r>
  <r>
    <n v="1351"/>
    <s v="June 2010"/>
    <n v="60"/>
    <x v="1"/>
    <x v="20"/>
    <x v="0"/>
    <x v="0"/>
    <x v="3"/>
    <x v="0"/>
    <x v="0"/>
    <x v="0"/>
    <x v="0"/>
    <x v="0"/>
    <x v="3"/>
    <x v="2"/>
    <x v="13"/>
    <x v="0"/>
    <x v="0"/>
    <x v="2"/>
    <x v="0"/>
    <x v="0"/>
    <x v="0"/>
    <x v="0"/>
    <x v="0"/>
  </r>
  <r>
    <n v="1352"/>
    <s v="June 2010"/>
    <n v="60"/>
    <x v="1"/>
    <x v="21"/>
    <x v="0"/>
    <x v="0"/>
    <x v="2"/>
    <x v="0"/>
    <x v="0"/>
    <x v="0"/>
    <x v="0"/>
    <x v="0"/>
    <x v="3"/>
    <x v="2"/>
    <x v="13"/>
    <x v="0"/>
    <x v="0"/>
    <x v="2"/>
    <x v="0"/>
    <x v="0"/>
    <x v="0"/>
    <x v="0"/>
    <x v="0"/>
  </r>
  <r>
    <n v="1353"/>
    <s v="June 2010"/>
    <n v="60"/>
    <x v="1"/>
    <x v="22"/>
    <x v="0"/>
    <x v="0"/>
    <x v="1"/>
    <x v="0"/>
    <x v="0"/>
    <x v="0"/>
    <x v="0"/>
    <x v="0"/>
    <x v="3"/>
    <x v="2"/>
    <x v="13"/>
    <x v="0"/>
    <x v="1"/>
    <x v="3"/>
    <x v="0"/>
    <x v="0"/>
    <x v="0"/>
    <x v="0"/>
    <x v="0"/>
  </r>
  <r>
    <n v="1354"/>
    <s v="June 2010"/>
    <n v="60"/>
    <x v="2"/>
    <x v="0"/>
    <x v="0"/>
    <x v="0"/>
    <x v="0"/>
    <x v="0"/>
    <x v="0"/>
    <x v="0"/>
    <x v="0"/>
    <x v="1"/>
    <x v="4"/>
    <x v="3"/>
    <x v="2"/>
    <x v="11"/>
    <x v="4"/>
    <x v="4"/>
    <x v="0"/>
    <x v="2"/>
    <x v="2"/>
    <x v="0"/>
    <x v="0"/>
  </r>
  <r>
    <n v="1355"/>
    <s v="June 2010"/>
    <n v="60"/>
    <x v="2"/>
    <x v="1"/>
    <x v="0"/>
    <x v="0"/>
    <x v="4"/>
    <x v="0"/>
    <x v="0"/>
    <x v="0"/>
    <x v="0"/>
    <x v="1"/>
    <x v="4"/>
    <x v="3"/>
    <x v="2"/>
    <x v="8"/>
    <x v="11"/>
    <x v="4"/>
    <x v="0"/>
    <x v="2"/>
    <x v="2"/>
    <x v="0"/>
    <x v="0"/>
  </r>
  <r>
    <n v="1356"/>
    <s v="June 2010"/>
    <n v="60"/>
    <x v="2"/>
    <x v="2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n v="1357"/>
    <s v="June 2010"/>
    <n v="60"/>
    <x v="2"/>
    <x v="3"/>
    <x v="0"/>
    <x v="0"/>
    <x v="4"/>
    <x v="0"/>
    <x v="0"/>
    <x v="0"/>
    <x v="0"/>
    <x v="1"/>
    <x v="4"/>
    <x v="3"/>
    <x v="2"/>
    <x v="8"/>
    <x v="5"/>
    <x v="4"/>
    <x v="3"/>
    <x v="2"/>
    <x v="2"/>
    <x v="0"/>
    <x v="0"/>
  </r>
  <r>
    <n v="1358"/>
    <s v="June 2010"/>
    <n v="60"/>
    <x v="2"/>
    <x v="4"/>
    <x v="0"/>
    <x v="0"/>
    <x v="3"/>
    <x v="0"/>
    <x v="0"/>
    <x v="0"/>
    <x v="0"/>
    <x v="1"/>
    <x v="4"/>
    <x v="3"/>
    <x v="2"/>
    <x v="4"/>
    <x v="8"/>
    <x v="4"/>
    <x v="2"/>
    <x v="2"/>
    <x v="2"/>
    <x v="0"/>
    <x v="0"/>
  </r>
  <r>
    <n v="1359"/>
    <s v="June 2010"/>
    <n v="60"/>
    <x v="2"/>
    <x v="5"/>
    <x v="0"/>
    <x v="0"/>
    <x v="3"/>
    <x v="0"/>
    <x v="0"/>
    <x v="0"/>
    <x v="0"/>
    <x v="1"/>
    <x v="4"/>
    <x v="3"/>
    <x v="2"/>
    <x v="5"/>
    <x v="9"/>
    <x v="4"/>
    <x v="0"/>
    <x v="2"/>
    <x v="2"/>
    <x v="0"/>
    <x v="0"/>
  </r>
  <r>
    <n v="1360"/>
    <s v="June 2010"/>
    <n v="60"/>
    <x v="2"/>
    <x v="6"/>
    <x v="0"/>
    <x v="0"/>
    <x v="1"/>
    <x v="0"/>
    <x v="0"/>
    <x v="0"/>
    <x v="0"/>
    <x v="1"/>
    <x v="4"/>
    <x v="3"/>
    <x v="2"/>
    <x v="4"/>
    <x v="8"/>
    <x v="4"/>
    <x v="1"/>
    <x v="2"/>
    <x v="2"/>
    <x v="0"/>
    <x v="0"/>
  </r>
  <r>
    <n v="1361"/>
    <s v="June 2010"/>
    <n v="60"/>
    <x v="2"/>
    <x v="7"/>
    <x v="0"/>
    <x v="0"/>
    <x v="1"/>
    <x v="0"/>
    <x v="0"/>
    <x v="0"/>
    <x v="0"/>
    <x v="1"/>
    <x v="4"/>
    <x v="3"/>
    <x v="2"/>
    <x v="7"/>
    <x v="4"/>
    <x v="4"/>
    <x v="1"/>
    <x v="2"/>
    <x v="2"/>
    <x v="0"/>
    <x v="0"/>
  </r>
  <r>
    <n v="1362"/>
    <s v="June 2010"/>
    <n v="60"/>
    <x v="2"/>
    <x v="8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1363"/>
    <s v="June 2010"/>
    <n v="60"/>
    <x v="2"/>
    <x v="9"/>
    <x v="0"/>
    <x v="0"/>
    <x v="1"/>
    <x v="0"/>
    <x v="0"/>
    <x v="0"/>
    <x v="0"/>
    <x v="1"/>
    <x v="4"/>
    <x v="3"/>
    <x v="2"/>
    <x v="6"/>
    <x v="4"/>
    <x v="4"/>
    <x v="1"/>
    <x v="2"/>
    <x v="2"/>
    <x v="0"/>
    <x v="0"/>
  </r>
  <r>
    <n v="1364"/>
    <s v="June 2010"/>
    <n v="60"/>
    <x v="2"/>
    <x v="10"/>
    <x v="0"/>
    <x v="0"/>
    <x v="3"/>
    <x v="0"/>
    <x v="0"/>
    <x v="0"/>
    <x v="0"/>
    <x v="1"/>
    <x v="4"/>
    <x v="3"/>
    <x v="2"/>
    <x v="9"/>
    <x v="14"/>
    <x v="4"/>
    <x v="3"/>
    <x v="2"/>
    <x v="2"/>
    <x v="0"/>
    <x v="0"/>
  </r>
  <r>
    <n v="1365"/>
    <s v="June 2010"/>
    <n v="60"/>
    <x v="2"/>
    <x v="11"/>
    <x v="0"/>
    <x v="0"/>
    <x v="2"/>
    <x v="0"/>
    <x v="0"/>
    <x v="0"/>
    <x v="0"/>
    <x v="1"/>
    <x v="4"/>
    <x v="3"/>
    <x v="2"/>
    <x v="6"/>
    <x v="4"/>
    <x v="4"/>
    <x v="1"/>
    <x v="2"/>
    <x v="2"/>
    <x v="0"/>
    <x v="0"/>
  </r>
  <r>
    <n v="1366"/>
    <s v="June 2010"/>
    <n v="60"/>
    <x v="2"/>
    <x v="12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1367"/>
    <s v="June 2010"/>
    <n v="60"/>
    <x v="2"/>
    <x v="13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1368"/>
    <s v="June 2010"/>
    <n v="60"/>
    <x v="2"/>
    <x v="14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1369"/>
    <s v="June 2010"/>
    <n v="60"/>
    <x v="2"/>
    <x v="15"/>
    <x v="0"/>
    <x v="0"/>
    <x v="2"/>
    <x v="0"/>
    <x v="0"/>
    <x v="0"/>
    <x v="0"/>
    <x v="1"/>
    <x v="4"/>
    <x v="3"/>
    <x v="2"/>
    <x v="7"/>
    <x v="4"/>
    <x v="4"/>
    <x v="0"/>
    <x v="2"/>
    <x v="2"/>
    <x v="0"/>
    <x v="0"/>
  </r>
  <r>
    <n v="1370"/>
    <s v="June 2010"/>
    <n v="60"/>
    <x v="2"/>
    <x v="16"/>
    <x v="0"/>
    <x v="0"/>
    <x v="3"/>
    <x v="0"/>
    <x v="0"/>
    <x v="0"/>
    <x v="0"/>
    <x v="1"/>
    <x v="4"/>
    <x v="3"/>
    <x v="2"/>
    <x v="6"/>
    <x v="4"/>
    <x v="4"/>
    <x v="1"/>
    <x v="2"/>
    <x v="2"/>
    <x v="0"/>
    <x v="0"/>
  </r>
  <r>
    <n v="1371"/>
    <s v="June 2010"/>
    <n v="60"/>
    <x v="2"/>
    <x v="17"/>
    <x v="0"/>
    <x v="0"/>
    <x v="1"/>
    <x v="0"/>
    <x v="0"/>
    <x v="0"/>
    <x v="0"/>
    <x v="1"/>
    <x v="4"/>
    <x v="3"/>
    <x v="2"/>
    <x v="10"/>
    <x v="7"/>
    <x v="4"/>
    <x v="1"/>
    <x v="2"/>
    <x v="2"/>
    <x v="0"/>
    <x v="0"/>
  </r>
  <r>
    <n v="1372"/>
    <s v="June 2010"/>
    <n v="60"/>
    <x v="2"/>
    <x v="18"/>
    <x v="0"/>
    <x v="0"/>
    <x v="3"/>
    <x v="0"/>
    <x v="0"/>
    <x v="0"/>
    <x v="0"/>
    <x v="1"/>
    <x v="4"/>
    <x v="3"/>
    <x v="2"/>
    <x v="7"/>
    <x v="4"/>
    <x v="4"/>
    <x v="3"/>
    <x v="2"/>
    <x v="2"/>
    <x v="0"/>
    <x v="0"/>
  </r>
  <r>
    <n v="1373"/>
    <s v="June 2010"/>
    <n v="60"/>
    <x v="2"/>
    <x v="19"/>
    <x v="0"/>
    <x v="0"/>
    <x v="0"/>
    <x v="0"/>
    <x v="0"/>
    <x v="0"/>
    <x v="0"/>
    <x v="1"/>
    <x v="4"/>
    <x v="3"/>
    <x v="2"/>
    <x v="8"/>
    <x v="11"/>
    <x v="4"/>
    <x v="1"/>
    <x v="2"/>
    <x v="2"/>
    <x v="0"/>
    <x v="0"/>
  </r>
  <r>
    <n v="1374"/>
    <s v="June 2010"/>
    <n v="60"/>
    <x v="2"/>
    <x v="20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n v="1375"/>
    <s v="June 2010"/>
    <n v="60"/>
    <x v="2"/>
    <x v="21"/>
    <x v="0"/>
    <x v="0"/>
    <x v="0"/>
    <x v="0"/>
    <x v="0"/>
    <x v="0"/>
    <x v="0"/>
    <x v="1"/>
    <x v="4"/>
    <x v="3"/>
    <x v="2"/>
    <x v="9"/>
    <x v="14"/>
    <x v="4"/>
    <x v="3"/>
    <x v="2"/>
    <x v="2"/>
    <x v="0"/>
    <x v="0"/>
  </r>
  <r>
    <n v="1376"/>
    <s v="June 2010"/>
    <n v="60"/>
    <x v="2"/>
    <x v="22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1377"/>
    <s v="June 2010"/>
    <n v="60"/>
    <x v="2"/>
    <x v="23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1378"/>
    <s v="June 2010"/>
    <n v="60"/>
    <x v="2"/>
    <x v="24"/>
    <x v="0"/>
    <x v="0"/>
    <x v="1"/>
    <x v="0"/>
    <x v="0"/>
    <x v="0"/>
    <x v="0"/>
    <x v="1"/>
    <x v="4"/>
    <x v="3"/>
    <x v="2"/>
    <x v="4"/>
    <x v="10"/>
    <x v="4"/>
    <x v="0"/>
    <x v="2"/>
    <x v="2"/>
    <x v="0"/>
    <x v="0"/>
  </r>
  <r>
    <n v="1379"/>
    <s v="June 2010"/>
    <n v="60"/>
    <x v="3"/>
    <x v="0"/>
    <x v="0"/>
    <x v="0"/>
    <x v="3"/>
    <x v="0"/>
    <x v="0"/>
    <x v="0"/>
    <x v="0"/>
    <x v="2"/>
    <x v="0"/>
    <x v="3"/>
    <x v="6"/>
    <x v="12"/>
    <x v="15"/>
    <x v="6"/>
    <x v="0"/>
    <x v="2"/>
    <x v="2"/>
    <x v="0"/>
    <x v="0"/>
  </r>
  <r>
    <n v="1380"/>
    <s v="June 2010"/>
    <n v="60"/>
    <x v="3"/>
    <x v="1"/>
    <x v="0"/>
    <x v="0"/>
    <x v="1"/>
    <x v="0"/>
    <x v="0"/>
    <x v="0"/>
    <x v="0"/>
    <x v="2"/>
    <x v="0"/>
    <x v="3"/>
    <x v="6"/>
    <x v="14"/>
    <x v="17"/>
    <x v="6"/>
    <x v="0"/>
    <x v="2"/>
    <x v="2"/>
    <x v="0"/>
    <x v="0"/>
  </r>
  <r>
    <n v="1381"/>
    <s v="June 2010"/>
    <n v="60"/>
    <x v="3"/>
    <x v="2"/>
    <x v="0"/>
    <x v="0"/>
    <x v="3"/>
    <x v="0"/>
    <x v="0"/>
    <x v="0"/>
    <x v="0"/>
    <x v="2"/>
    <x v="0"/>
    <x v="3"/>
    <x v="6"/>
    <x v="12"/>
    <x v="23"/>
    <x v="6"/>
    <x v="0"/>
    <x v="2"/>
    <x v="2"/>
    <x v="0"/>
    <x v="0"/>
  </r>
  <r>
    <n v="1382"/>
    <s v="June 2010"/>
    <n v="60"/>
    <x v="3"/>
    <x v="3"/>
    <x v="0"/>
    <x v="0"/>
    <x v="4"/>
    <x v="0"/>
    <x v="0"/>
    <x v="0"/>
    <x v="0"/>
    <x v="2"/>
    <x v="0"/>
    <x v="3"/>
    <x v="6"/>
    <x v="12"/>
    <x v="21"/>
    <x v="6"/>
    <x v="0"/>
    <x v="2"/>
    <x v="2"/>
    <x v="0"/>
    <x v="0"/>
  </r>
  <r>
    <n v="1383"/>
    <s v="June 2010"/>
    <n v="60"/>
    <x v="3"/>
    <x v="4"/>
    <x v="0"/>
    <x v="0"/>
    <x v="3"/>
    <x v="0"/>
    <x v="0"/>
    <x v="0"/>
    <x v="0"/>
    <x v="2"/>
    <x v="0"/>
    <x v="3"/>
    <x v="6"/>
    <x v="13"/>
    <x v="16"/>
    <x v="6"/>
    <x v="0"/>
    <x v="2"/>
    <x v="2"/>
    <x v="0"/>
    <x v="0"/>
  </r>
  <r>
    <n v="1384"/>
    <s v="June 2010"/>
    <n v="60"/>
    <x v="3"/>
    <x v="5"/>
    <x v="0"/>
    <x v="0"/>
    <x v="2"/>
    <x v="0"/>
    <x v="0"/>
    <x v="0"/>
    <x v="0"/>
    <x v="2"/>
    <x v="0"/>
    <x v="3"/>
    <x v="6"/>
    <x v="13"/>
    <x v="21"/>
    <x v="6"/>
    <x v="0"/>
    <x v="2"/>
    <x v="2"/>
    <x v="0"/>
    <x v="0"/>
  </r>
  <r>
    <n v="1385"/>
    <s v="June 2010"/>
    <n v="60"/>
    <x v="3"/>
    <x v="6"/>
    <x v="0"/>
    <x v="0"/>
    <x v="0"/>
    <x v="0"/>
    <x v="0"/>
    <x v="0"/>
    <x v="0"/>
    <x v="2"/>
    <x v="0"/>
    <x v="3"/>
    <x v="6"/>
    <x v="13"/>
    <x v="16"/>
    <x v="6"/>
    <x v="0"/>
    <x v="2"/>
    <x v="2"/>
    <x v="0"/>
    <x v="0"/>
  </r>
  <r>
    <n v="1386"/>
    <s v="June 2010"/>
    <n v="60"/>
    <x v="3"/>
    <x v="7"/>
    <x v="0"/>
    <x v="0"/>
    <x v="1"/>
    <x v="0"/>
    <x v="0"/>
    <x v="0"/>
    <x v="0"/>
    <x v="2"/>
    <x v="1"/>
    <x v="3"/>
    <x v="4"/>
    <x v="12"/>
    <x v="17"/>
    <x v="7"/>
    <x v="0"/>
    <x v="2"/>
    <x v="2"/>
    <x v="0"/>
    <x v="0"/>
  </r>
  <r>
    <n v="1387"/>
    <s v="June 2010"/>
    <n v="60"/>
    <x v="3"/>
    <x v="8"/>
    <x v="0"/>
    <x v="0"/>
    <x v="0"/>
    <x v="0"/>
    <x v="0"/>
    <x v="0"/>
    <x v="0"/>
    <x v="2"/>
    <x v="1"/>
    <x v="3"/>
    <x v="4"/>
    <x v="12"/>
    <x v="19"/>
    <x v="7"/>
    <x v="0"/>
    <x v="2"/>
    <x v="2"/>
    <x v="0"/>
    <x v="0"/>
  </r>
  <r>
    <n v="1388"/>
    <s v="June 2010"/>
    <n v="60"/>
    <x v="3"/>
    <x v="9"/>
    <x v="0"/>
    <x v="0"/>
    <x v="3"/>
    <x v="0"/>
    <x v="0"/>
    <x v="0"/>
    <x v="0"/>
    <x v="2"/>
    <x v="1"/>
    <x v="3"/>
    <x v="4"/>
    <x v="12"/>
    <x v="21"/>
    <x v="7"/>
    <x v="0"/>
    <x v="2"/>
    <x v="2"/>
    <x v="0"/>
    <x v="0"/>
  </r>
  <r>
    <n v="1389"/>
    <s v="June 2010"/>
    <n v="60"/>
    <x v="3"/>
    <x v="10"/>
    <x v="0"/>
    <x v="0"/>
    <x v="3"/>
    <x v="0"/>
    <x v="0"/>
    <x v="0"/>
    <x v="0"/>
    <x v="2"/>
    <x v="1"/>
    <x v="3"/>
    <x v="4"/>
    <x v="12"/>
    <x v="21"/>
    <x v="7"/>
    <x v="0"/>
    <x v="2"/>
    <x v="2"/>
    <x v="0"/>
    <x v="0"/>
  </r>
  <r>
    <n v="1390"/>
    <s v="June 2010"/>
    <n v="60"/>
    <x v="3"/>
    <x v="11"/>
    <x v="0"/>
    <x v="0"/>
    <x v="1"/>
    <x v="0"/>
    <x v="0"/>
    <x v="0"/>
    <x v="0"/>
    <x v="2"/>
    <x v="1"/>
    <x v="3"/>
    <x v="4"/>
    <x v="12"/>
    <x v="19"/>
    <x v="7"/>
    <x v="0"/>
    <x v="2"/>
    <x v="2"/>
    <x v="0"/>
    <x v="0"/>
  </r>
  <r>
    <n v="1391"/>
    <s v="June 2010"/>
    <n v="60"/>
    <x v="3"/>
    <x v="12"/>
    <x v="0"/>
    <x v="0"/>
    <x v="1"/>
    <x v="0"/>
    <x v="0"/>
    <x v="0"/>
    <x v="0"/>
    <x v="2"/>
    <x v="2"/>
    <x v="3"/>
    <x v="3"/>
    <x v="12"/>
    <x v="15"/>
    <x v="6"/>
    <x v="0"/>
    <x v="2"/>
    <x v="2"/>
    <x v="0"/>
    <x v="0"/>
  </r>
  <r>
    <n v="1392"/>
    <s v="June 2010"/>
    <n v="60"/>
    <x v="3"/>
    <x v="13"/>
    <x v="0"/>
    <x v="0"/>
    <x v="2"/>
    <x v="0"/>
    <x v="0"/>
    <x v="0"/>
    <x v="0"/>
    <x v="2"/>
    <x v="2"/>
    <x v="3"/>
    <x v="3"/>
    <x v="13"/>
    <x v="21"/>
    <x v="6"/>
    <x v="0"/>
    <x v="2"/>
    <x v="2"/>
    <x v="0"/>
    <x v="0"/>
  </r>
  <r>
    <n v="1393"/>
    <s v="June 2010"/>
    <n v="60"/>
    <x v="3"/>
    <x v="14"/>
    <x v="0"/>
    <x v="0"/>
    <x v="0"/>
    <x v="0"/>
    <x v="0"/>
    <x v="0"/>
    <x v="0"/>
    <x v="2"/>
    <x v="2"/>
    <x v="3"/>
    <x v="3"/>
    <x v="13"/>
    <x v="20"/>
    <x v="6"/>
    <x v="0"/>
    <x v="2"/>
    <x v="2"/>
    <x v="0"/>
    <x v="0"/>
  </r>
  <r>
    <n v="1394"/>
    <s v="June 2010"/>
    <n v="60"/>
    <x v="3"/>
    <x v="15"/>
    <x v="0"/>
    <x v="0"/>
    <x v="3"/>
    <x v="0"/>
    <x v="0"/>
    <x v="0"/>
    <x v="0"/>
    <x v="2"/>
    <x v="2"/>
    <x v="3"/>
    <x v="3"/>
    <x v="13"/>
    <x v="21"/>
    <x v="6"/>
    <x v="0"/>
    <x v="2"/>
    <x v="2"/>
    <x v="0"/>
    <x v="0"/>
  </r>
  <r>
    <n v="1395"/>
    <s v="June 2010"/>
    <n v="60"/>
    <x v="3"/>
    <x v="16"/>
    <x v="0"/>
    <x v="0"/>
    <x v="3"/>
    <x v="0"/>
    <x v="0"/>
    <x v="0"/>
    <x v="0"/>
    <x v="2"/>
    <x v="2"/>
    <x v="3"/>
    <x v="3"/>
    <x v="13"/>
    <x v="23"/>
    <x v="6"/>
    <x v="0"/>
    <x v="2"/>
    <x v="2"/>
    <x v="0"/>
    <x v="0"/>
  </r>
  <r>
    <n v="1396"/>
    <s v="June 2010"/>
    <n v="60"/>
    <x v="3"/>
    <x v="17"/>
    <x v="0"/>
    <x v="0"/>
    <x v="1"/>
    <x v="0"/>
    <x v="0"/>
    <x v="0"/>
    <x v="0"/>
    <x v="2"/>
    <x v="2"/>
    <x v="3"/>
    <x v="3"/>
    <x v="12"/>
    <x v="23"/>
    <x v="6"/>
    <x v="0"/>
    <x v="2"/>
    <x v="2"/>
    <x v="0"/>
    <x v="0"/>
  </r>
  <r>
    <n v="1397"/>
    <s v="June 2010"/>
    <n v="60"/>
    <x v="3"/>
    <x v="18"/>
    <x v="0"/>
    <x v="0"/>
    <x v="1"/>
    <x v="0"/>
    <x v="0"/>
    <x v="0"/>
    <x v="0"/>
    <x v="2"/>
    <x v="2"/>
    <x v="3"/>
    <x v="3"/>
    <x v="13"/>
    <x v="21"/>
    <x v="6"/>
    <x v="0"/>
    <x v="2"/>
    <x v="2"/>
    <x v="0"/>
    <x v="0"/>
  </r>
  <r>
    <n v="1398"/>
    <s v="June 2010"/>
    <n v="60"/>
    <x v="3"/>
    <x v="19"/>
    <x v="0"/>
    <x v="0"/>
    <x v="4"/>
    <x v="0"/>
    <x v="0"/>
    <x v="0"/>
    <x v="0"/>
    <x v="2"/>
    <x v="2"/>
    <x v="3"/>
    <x v="3"/>
    <x v="13"/>
    <x v="21"/>
    <x v="6"/>
    <x v="0"/>
    <x v="2"/>
    <x v="2"/>
    <x v="0"/>
    <x v="0"/>
  </r>
  <r>
    <n v="1399"/>
    <s v="June 2010"/>
    <n v="60"/>
    <x v="3"/>
    <x v="20"/>
    <x v="0"/>
    <x v="0"/>
    <x v="4"/>
    <x v="0"/>
    <x v="0"/>
    <x v="0"/>
    <x v="0"/>
    <x v="2"/>
    <x v="3"/>
    <x v="3"/>
    <x v="5"/>
    <x v="13"/>
    <x v="16"/>
    <x v="6"/>
    <x v="0"/>
    <x v="2"/>
    <x v="2"/>
    <x v="0"/>
    <x v="0"/>
  </r>
  <r>
    <n v="1400"/>
    <s v="June 2010"/>
    <n v="60"/>
    <x v="3"/>
    <x v="21"/>
    <x v="0"/>
    <x v="0"/>
    <x v="0"/>
    <x v="0"/>
    <x v="0"/>
    <x v="0"/>
    <x v="0"/>
    <x v="2"/>
    <x v="3"/>
    <x v="3"/>
    <x v="5"/>
    <x v="14"/>
    <x v="17"/>
    <x v="6"/>
    <x v="0"/>
    <x v="2"/>
    <x v="2"/>
    <x v="0"/>
    <x v="0"/>
  </r>
  <r>
    <n v="1401"/>
    <s v="June 2010"/>
    <n v="60"/>
    <x v="3"/>
    <x v="22"/>
    <x v="0"/>
    <x v="0"/>
    <x v="2"/>
    <x v="0"/>
    <x v="0"/>
    <x v="0"/>
    <x v="0"/>
    <x v="2"/>
    <x v="3"/>
    <x v="3"/>
    <x v="5"/>
    <x v="12"/>
    <x v="15"/>
    <x v="6"/>
    <x v="0"/>
    <x v="2"/>
    <x v="2"/>
    <x v="0"/>
    <x v="0"/>
  </r>
  <r>
    <n v="1402"/>
    <s v="June 2010"/>
    <n v="60"/>
    <x v="3"/>
    <x v="23"/>
    <x v="0"/>
    <x v="0"/>
    <x v="1"/>
    <x v="0"/>
    <x v="0"/>
    <x v="0"/>
    <x v="0"/>
    <x v="2"/>
    <x v="3"/>
    <x v="3"/>
    <x v="5"/>
    <x v="14"/>
    <x v="17"/>
    <x v="6"/>
    <x v="0"/>
    <x v="2"/>
    <x v="2"/>
    <x v="0"/>
    <x v="0"/>
  </r>
  <r>
    <n v="1403"/>
    <s v="June 2010"/>
    <n v="60"/>
    <x v="3"/>
    <x v="24"/>
    <x v="0"/>
    <x v="0"/>
    <x v="4"/>
    <x v="0"/>
    <x v="0"/>
    <x v="0"/>
    <x v="0"/>
    <x v="2"/>
    <x v="3"/>
    <x v="3"/>
    <x v="5"/>
    <x v="13"/>
    <x v="21"/>
    <x v="6"/>
    <x v="0"/>
    <x v="2"/>
    <x v="2"/>
    <x v="0"/>
    <x v="0"/>
  </r>
  <r>
    <n v="1404"/>
    <s v="June 2010"/>
    <n v="60"/>
    <x v="3"/>
    <x v="25"/>
    <x v="0"/>
    <x v="0"/>
    <x v="3"/>
    <x v="0"/>
    <x v="0"/>
    <x v="0"/>
    <x v="0"/>
    <x v="2"/>
    <x v="3"/>
    <x v="3"/>
    <x v="5"/>
    <x v="14"/>
    <x v="17"/>
    <x v="6"/>
    <x v="0"/>
    <x v="2"/>
    <x v="2"/>
    <x v="0"/>
    <x v="0"/>
  </r>
  <r>
    <n v="1405"/>
    <s v="June 2010"/>
    <n v="60"/>
    <x v="3"/>
    <x v="26"/>
    <x v="0"/>
    <x v="0"/>
    <x v="4"/>
    <x v="0"/>
    <x v="0"/>
    <x v="0"/>
    <x v="0"/>
    <x v="2"/>
    <x v="3"/>
    <x v="3"/>
    <x v="5"/>
    <x v="12"/>
    <x v="16"/>
    <x v="6"/>
    <x v="0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1406"/>
    <s v="October 2010"/>
    <n v="61"/>
    <x v="0"/>
    <x v="0"/>
    <x v="0"/>
    <x v="0"/>
    <x v="3"/>
    <x v="0"/>
    <x v="0"/>
    <x v="0"/>
    <x v="0"/>
    <x v="2"/>
    <x v="0"/>
    <x v="3"/>
    <x v="5"/>
    <x v="13"/>
    <x v="20"/>
    <x v="6"/>
    <x v="0"/>
    <x v="2"/>
    <x v="2"/>
    <x v="0"/>
    <x v="0"/>
  </r>
  <r>
    <n v="1407"/>
    <s v="October 2010"/>
    <n v="61"/>
    <x v="0"/>
    <x v="1"/>
    <x v="0"/>
    <x v="0"/>
    <x v="4"/>
    <x v="0"/>
    <x v="0"/>
    <x v="0"/>
    <x v="0"/>
    <x v="2"/>
    <x v="0"/>
    <x v="3"/>
    <x v="5"/>
    <x v="12"/>
    <x v="20"/>
    <x v="6"/>
    <x v="0"/>
    <x v="2"/>
    <x v="2"/>
    <x v="0"/>
    <x v="0"/>
  </r>
  <r>
    <n v="1408"/>
    <s v="October 2010"/>
    <n v="61"/>
    <x v="0"/>
    <x v="2"/>
    <x v="0"/>
    <x v="0"/>
    <x v="4"/>
    <x v="0"/>
    <x v="0"/>
    <x v="0"/>
    <x v="0"/>
    <x v="2"/>
    <x v="0"/>
    <x v="3"/>
    <x v="5"/>
    <x v="12"/>
    <x v="18"/>
    <x v="6"/>
    <x v="0"/>
    <x v="2"/>
    <x v="2"/>
    <x v="0"/>
    <x v="0"/>
  </r>
  <r>
    <n v="1409"/>
    <s v="October 2010"/>
    <n v="61"/>
    <x v="0"/>
    <x v="3"/>
    <x v="0"/>
    <x v="0"/>
    <x v="3"/>
    <x v="0"/>
    <x v="0"/>
    <x v="0"/>
    <x v="0"/>
    <x v="2"/>
    <x v="0"/>
    <x v="3"/>
    <x v="5"/>
    <x v="14"/>
    <x v="17"/>
    <x v="6"/>
    <x v="0"/>
    <x v="2"/>
    <x v="2"/>
    <x v="0"/>
    <x v="0"/>
  </r>
  <r>
    <n v="1410"/>
    <s v="October 2010"/>
    <n v="61"/>
    <x v="0"/>
    <x v="4"/>
    <x v="0"/>
    <x v="0"/>
    <x v="2"/>
    <x v="0"/>
    <x v="0"/>
    <x v="0"/>
    <x v="0"/>
    <x v="2"/>
    <x v="0"/>
    <x v="3"/>
    <x v="5"/>
    <x v="12"/>
    <x v="18"/>
    <x v="6"/>
    <x v="0"/>
    <x v="2"/>
    <x v="2"/>
    <x v="0"/>
    <x v="0"/>
  </r>
  <r>
    <n v="1411"/>
    <s v="October 2010"/>
    <n v="61"/>
    <x v="0"/>
    <x v="5"/>
    <x v="0"/>
    <x v="0"/>
    <x v="0"/>
    <x v="0"/>
    <x v="0"/>
    <x v="0"/>
    <x v="0"/>
    <x v="2"/>
    <x v="0"/>
    <x v="3"/>
    <x v="5"/>
    <x v="13"/>
    <x v="16"/>
    <x v="6"/>
    <x v="0"/>
    <x v="2"/>
    <x v="2"/>
    <x v="0"/>
    <x v="0"/>
  </r>
  <r>
    <n v="1412"/>
    <s v="October 2010"/>
    <n v="61"/>
    <x v="0"/>
    <x v="6"/>
    <x v="0"/>
    <x v="0"/>
    <x v="1"/>
    <x v="0"/>
    <x v="0"/>
    <x v="0"/>
    <x v="0"/>
    <x v="2"/>
    <x v="1"/>
    <x v="3"/>
    <x v="3"/>
    <x v="12"/>
    <x v="15"/>
    <x v="6"/>
    <x v="0"/>
    <x v="2"/>
    <x v="2"/>
    <x v="0"/>
    <x v="0"/>
  </r>
  <r>
    <n v="1413"/>
    <s v="October 2010"/>
    <n v="61"/>
    <x v="0"/>
    <x v="7"/>
    <x v="0"/>
    <x v="0"/>
    <x v="0"/>
    <x v="0"/>
    <x v="0"/>
    <x v="0"/>
    <x v="0"/>
    <x v="2"/>
    <x v="1"/>
    <x v="3"/>
    <x v="3"/>
    <x v="13"/>
    <x v="23"/>
    <x v="6"/>
    <x v="0"/>
    <x v="2"/>
    <x v="2"/>
    <x v="0"/>
    <x v="0"/>
  </r>
  <r>
    <n v="1414"/>
    <s v="October 2010"/>
    <n v="61"/>
    <x v="0"/>
    <x v="8"/>
    <x v="0"/>
    <x v="0"/>
    <x v="2"/>
    <x v="0"/>
    <x v="0"/>
    <x v="0"/>
    <x v="0"/>
    <x v="2"/>
    <x v="1"/>
    <x v="3"/>
    <x v="3"/>
    <x v="13"/>
    <x v="20"/>
    <x v="6"/>
    <x v="0"/>
    <x v="2"/>
    <x v="2"/>
    <x v="0"/>
    <x v="0"/>
  </r>
  <r>
    <n v="1415"/>
    <s v="October 2010"/>
    <n v="61"/>
    <x v="0"/>
    <x v="9"/>
    <x v="0"/>
    <x v="0"/>
    <x v="1"/>
    <x v="0"/>
    <x v="0"/>
    <x v="0"/>
    <x v="0"/>
    <x v="2"/>
    <x v="1"/>
    <x v="3"/>
    <x v="3"/>
    <x v="13"/>
    <x v="16"/>
    <x v="6"/>
    <x v="0"/>
    <x v="2"/>
    <x v="2"/>
    <x v="0"/>
    <x v="0"/>
  </r>
  <r>
    <n v="1416"/>
    <s v="October 2010"/>
    <n v="61"/>
    <x v="0"/>
    <x v="10"/>
    <x v="0"/>
    <x v="0"/>
    <x v="4"/>
    <x v="0"/>
    <x v="0"/>
    <x v="0"/>
    <x v="0"/>
    <x v="2"/>
    <x v="1"/>
    <x v="3"/>
    <x v="3"/>
    <x v="13"/>
    <x v="23"/>
    <x v="6"/>
    <x v="0"/>
    <x v="2"/>
    <x v="2"/>
    <x v="0"/>
    <x v="0"/>
  </r>
  <r>
    <n v="1417"/>
    <s v="October 2010"/>
    <n v="61"/>
    <x v="0"/>
    <x v="11"/>
    <x v="0"/>
    <x v="0"/>
    <x v="2"/>
    <x v="0"/>
    <x v="0"/>
    <x v="0"/>
    <x v="0"/>
    <x v="2"/>
    <x v="1"/>
    <x v="3"/>
    <x v="3"/>
    <x v="13"/>
    <x v="19"/>
    <x v="6"/>
    <x v="0"/>
    <x v="2"/>
    <x v="2"/>
    <x v="0"/>
    <x v="0"/>
  </r>
  <r>
    <n v="1418"/>
    <s v="October 2010"/>
    <n v="61"/>
    <x v="0"/>
    <x v="12"/>
    <x v="0"/>
    <x v="0"/>
    <x v="4"/>
    <x v="0"/>
    <x v="0"/>
    <x v="0"/>
    <x v="0"/>
    <x v="2"/>
    <x v="1"/>
    <x v="3"/>
    <x v="3"/>
    <x v="13"/>
    <x v="16"/>
    <x v="6"/>
    <x v="0"/>
    <x v="2"/>
    <x v="2"/>
    <x v="0"/>
    <x v="0"/>
  </r>
  <r>
    <n v="1419"/>
    <s v="October 2010"/>
    <n v="61"/>
    <x v="0"/>
    <x v="13"/>
    <x v="0"/>
    <x v="0"/>
    <x v="4"/>
    <x v="0"/>
    <x v="0"/>
    <x v="0"/>
    <x v="0"/>
    <x v="2"/>
    <x v="2"/>
    <x v="3"/>
    <x v="4"/>
    <x v="12"/>
    <x v="15"/>
    <x v="7"/>
    <x v="0"/>
    <x v="2"/>
    <x v="2"/>
    <x v="0"/>
    <x v="0"/>
  </r>
  <r>
    <n v="1420"/>
    <s v="October 2010"/>
    <n v="61"/>
    <x v="0"/>
    <x v="14"/>
    <x v="0"/>
    <x v="0"/>
    <x v="0"/>
    <x v="0"/>
    <x v="0"/>
    <x v="0"/>
    <x v="0"/>
    <x v="2"/>
    <x v="2"/>
    <x v="3"/>
    <x v="4"/>
    <x v="13"/>
    <x v="20"/>
    <x v="7"/>
    <x v="0"/>
    <x v="2"/>
    <x v="2"/>
    <x v="0"/>
    <x v="0"/>
  </r>
  <r>
    <n v="1421"/>
    <s v="October 2010"/>
    <n v="61"/>
    <x v="0"/>
    <x v="15"/>
    <x v="0"/>
    <x v="0"/>
    <x v="3"/>
    <x v="0"/>
    <x v="0"/>
    <x v="0"/>
    <x v="0"/>
    <x v="2"/>
    <x v="2"/>
    <x v="3"/>
    <x v="4"/>
    <x v="12"/>
    <x v="24"/>
    <x v="7"/>
    <x v="0"/>
    <x v="2"/>
    <x v="2"/>
    <x v="0"/>
    <x v="0"/>
  </r>
  <r>
    <n v="1422"/>
    <s v="October 2010"/>
    <n v="61"/>
    <x v="0"/>
    <x v="16"/>
    <x v="0"/>
    <x v="0"/>
    <x v="3"/>
    <x v="0"/>
    <x v="0"/>
    <x v="0"/>
    <x v="0"/>
    <x v="2"/>
    <x v="2"/>
    <x v="3"/>
    <x v="4"/>
    <x v="12"/>
    <x v="23"/>
    <x v="7"/>
    <x v="0"/>
    <x v="2"/>
    <x v="2"/>
    <x v="0"/>
    <x v="0"/>
  </r>
  <r>
    <n v="1423"/>
    <s v="October 2010"/>
    <n v="61"/>
    <x v="0"/>
    <x v="17"/>
    <x v="0"/>
    <x v="0"/>
    <x v="1"/>
    <x v="0"/>
    <x v="0"/>
    <x v="0"/>
    <x v="0"/>
    <x v="2"/>
    <x v="2"/>
    <x v="3"/>
    <x v="4"/>
    <x v="12"/>
    <x v="18"/>
    <x v="7"/>
    <x v="0"/>
    <x v="2"/>
    <x v="2"/>
    <x v="0"/>
    <x v="0"/>
  </r>
  <r>
    <n v="1424"/>
    <s v="October 2010"/>
    <n v="61"/>
    <x v="0"/>
    <x v="18"/>
    <x v="0"/>
    <x v="0"/>
    <x v="4"/>
    <x v="0"/>
    <x v="0"/>
    <x v="0"/>
    <x v="0"/>
    <x v="2"/>
    <x v="2"/>
    <x v="3"/>
    <x v="4"/>
    <x v="12"/>
    <x v="18"/>
    <x v="7"/>
    <x v="0"/>
    <x v="2"/>
    <x v="2"/>
    <x v="0"/>
    <x v="0"/>
  </r>
  <r>
    <n v="1425"/>
    <s v="October 2010"/>
    <n v="61"/>
    <x v="0"/>
    <x v="19"/>
    <x v="0"/>
    <x v="0"/>
    <x v="3"/>
    <x v="0"/>
    <x v="0"/>
    <x v="0"/>
    <x v="0"/>
    <x v="2"/>
    <x v="3"/>
    <x v="3"/>
    <x v="6"/>
    <x v="12"/>
    <x v="15"/>
    <x v="6"/>
    <x v="0"/>
    <x v="2"/>
    <x v="2"/>
    <x v="0"/>
    <x v="0"/>
  </r>
  <r>
    <n v="1426"/>
    <s v="October 2010"/>
    <n v="61"/>
    <x v="0"/>
    <x v="20"/>
    <x v="0"/>
    <x v="0"/>
    <x v="2"/>
    <x v="0"/>
    <x v="0"/>
    <x v="0"/>
    <x v="0"/>
    <x v="2"/>
    <x v="3"/>
    <x v="3"/>
    <x v="6"/>
    <x v="13"/>
    <x v="20"/>
    <x v="6"/>
    <x v="0"/>
    <x v="2"/>
    <x v="2"/>
    <x v="0"/>
    <x v="0"/>
  </r>
  <r>
    <n v="1427"/>
    <s v="October 2010"/>
    <n v="61"/>
    <x v="0"/>
    <x v="21"/>
    <x v="0"/>
    <x v="0"/>
    <x v="0"/>
    <x v="0"/>
    <x v="0"/>
    <x v="0"/>
    <x v="0"/>
    <x v="2"/>
    <x v="3"/>
    <x v="3"/>
    <x v="6"/>
    <x v="13"/>
    <x v="21"/>
    <x v="6"/>
    <x v="0"/>
    <x v="2"/>
    <x v="2"/>
    <x v="0"/>
    <x v="0"/>
  </r>
  <r>
    <n v="1428"/>
    <s v="October 2010"/>
    <n v="61"/>
    <x v="0"/>
    <x v="22"/>
    <x v="0"/>
    <x v="0"/>
    <x v="2"/>
    <x v="0"/>
    <x v="0"/>
    <x v="0"/>
    <x v="0"/>
    <x v="2"/>
    <x v="3"/>
    <x v="3"/>
    <x v="6"/>
    <x v="13"/>
    <x v="16"/>
    <x v="6"/>
    <x v="0"/>
    <x v="2"/>
    <x v="2"/>
    <x v="0"/>
    <x v="0"/>
  </r>
  <r>
    <n v="1429"/>
    <s v="October 2010"/>
    <n v="61"/>
    <x v="0"/>
    <x v="23"/>
    <x v="0"/>
    <x v="0"/>
    <x v="2"/>
    <x v="0"/>
    <x v="0"/>
    <x v="0"/>
    <x v="0"/>
    <x v="2"/>
    <x v="3"/>
    <x v="3"/>
    <x v="6"/>
    <x v="14"/>
    <x v="17"/>
    <x v="6"/>
    <x v="0"/>
    <x v="2"/>
    <x v="2"/>
    <x v="0"/>
    <x v="0"/>
  </r>
  <r>
    <n v="1430"/>
    <s v="October 2010"/>
    <n v="61"/>
    <x v="0"/>
    <x v="24"/>
    <x v="0"/>
    <x v="0"/>
    <x v="4"/>
    <x v="0"/>
    <x v="0"/>
    <x v="0"/>
    <x v="0"/>
    <x v="2"/>
    <x v="3"/>
    <x v="3"/>
    <x v="6"/>
    <x v="13"/>
    <x v="24"/>
    <x v="6"/>
    <x v="0"/>
    <x v="2"/>
    <x v="2"/>
    <x v="0"/>
    <x v="0"/>
  </r>
  <r>
    <n v="1431"/>
    <s v="October 2010"/>
    <n v="61"/>
    <x v="0"/>
    <x v="25"/>
    <x v="0"/>
    <x v="0"/>
    <x v="0"/>
    <x v="0"/>
    <x v="0"/>
    <x v="0"/>
    <x v="0"/>
    <x v="2"/>
    <x v="3"/>
    <x v="3"/>
    <x v="6"/>
    <x v="12"/>
    <x v="20"/>
    <x v="6"/>
    <x v="0"/>
    <x v="2"/>
    <x v="2"/>
    <x v="0"/>
    <x v="0"/>
  </r>
  <r>
    <n v="1432"/>
    <s v="October 2010"/>
    <n v="61"/>
    <x v="0"/>
    <x v="26"/>
    <x v="0"/>
    <x v="0"/>
    <x v="4"/>
    <x v="0"/>
    <x v="0"/>
    <x v="0"/>
    <x v="0"/>
    <x v="2"/>
    <x v="3"/>
    <x v="3"/>
    <x v="6"/>
    <x v="13"/>
    <x v="16"/>
    <x v="6"/>
    <x v="0"/>
    <x v="2"/>
    <x v="2"/>
    <x v="0"/>
    <x v="0"/>
  </r>
  <r>
    <n v="1433"/>
    <s v="October 2010"/>
    <n v="61"/>
    <x v="1"/>
    <x v="0"/>
    <x v="0"/>
    <x v="0"/>
    <x v="3"/>
    <x v="0"/>
    <x v="0"/>
    <x v="0"/>
    <x v="0"/>
    <x v="1"/>
    <x v="4"/>
    <x v="3"/>
    <x v="2"/>
    <x v="7"/>
    <x v="22"/>
    <x v="4"/>
    <x v="0"/>
    <x v="2"/>
    <x v="2"/>
    <x v="0"/>
    <x v="0"/>
  </r>
  <r>
    <n v="1434"/>
    <s v="October 2010"/>
    <n v="61"/>
    <x v="1"/>
    <x v="1"/>
    <x v="0"/>
    <x v="0"/>
    <x v="2"/>
    <x v="0"/>
    <x v="0"/>
    <x v="0"/>
    <x v="0"/>
    <x v="1"/>
    <x v="4"/>
    <x v="3"/>
    <x v="2"/>
    <x v="10"/>
    <x v="7"/>
    <x v="4"/>
    <x v="0"/>
    <x v="2"/>
    <x v="2"/>
    <x v="0"/>
    <x v="0"/>
  </r>
  <r>
    <n v="1435"/>
    <s v="October 2010"/>
    <n v="61"/>
    <x v="1"/>
    <x v="2"/>
    <x v="0"/>
    <x v="0"/>
    <x v="1"/>
    <x v="0"/>
    <x v="0"/>
    <x v="0"/>
    <x v="0"/>
    <x v="1"/>
    <x v="4"/>
    <x v="3"/>
    <x v="2"/>
    <x v="6"/>
    <x v="22"/>
    <x v="4"/>
    <x v="1"/>
    <x v="2"/>
    <x v="2"/>
    <x v="0"/>
    <x v="0"/>
  </r>
  <r>
    <n v="1436"/>
    <s v="October 2010"/>
    <n v="61"/>
    <x v="1"/>
    <x v="3"/>
    <x v="0"/>
    <x v="0"/>
    <x v="3"/>
    <x v="0"/>
    <x v="0"/>
    <x v="0"/>
    <x v="0"/>
    <x v="1"/>
    <x v="4"/>
    <x v="3"/>
    <x v="2"/>
    <x v="4"/>
    <x v="12"/>
    <x v="4"/>
    <x v="0"/>
    <x v="2"/>
    <x v="2"/>
    <x v="0"/>
    <x v="0"/>
  </r>
  <r>
    <n v="1437"/>
    <s v="October 2010"/>
    <n v="61"/>
    <x v="1"/>
    <x v="4"/>
    <x v="0"/>
    <x v="0"/>
    <x v="0"/>
    <x v="0"/>
    <x v="0"/>
    <x v="0"/>
    <x v="0"/>
    <x v="1"/>
    <x v="4"/>
    <x v="3"/>
    <x v="2"/>
    <x v="10"/>
    <x v="13"/>
    <x v="4"/>
    <x v="1"/>
    <x v="2"/>
    <x v="2"/>
    <x v="0"/>
    <x v="0"/>
  </r>
  <r>
    <n v="1438"/>
    <s v="October 2010"/>
    <n v="61"/>
    <x v="1"/>
    <x v="5"/>
    <x v="0"/>
    <x v="0"/>
    <x v="1"/>
    <x v="0"/>
    <x v="0"/>
    <x v="0"/>
    <x v="0"/>
    <x v="1"/>
    <x v="4"/>
    <x v="3"/>
    <x v="2"/>
    <x v="8"/>
    <x v="11"/>
    <x v="4"/>
    <x v="3"/>
    <x v="2"/>
    <x v="2"/>
    <x v="0"/>
    <x v="0"/>
  </r>
  <r>
    <n v="1439"/>
    <s v="October 2010"/>
    <n v="61"/>
    <x v="1"/>
    <x v="6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1440"/>
    <s v="October 2010"/>
    <n v="61"/>
    <x v="1"/>
    <x v="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n v="1441"/>
    <s v="October 2010"/>
    <n v="61"/>
    <x v="1"/>
    <x v="8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1442"/>
    <s v="October 2010"/>
    <n v="61"/>
    <x v="1"/>
    <x v="9"/>
    <x v="0"/>
    <x v="0"/>
    <x v="0"/>
    <x v="0"/>
    <x v="0"/>
    <x v="0"/>
    <x v="0"/>
    <x v="1"/>
    <x v="4"/>
    <x v="3"/>
    <x v="2"/>
    <x v="6"/>
    <x v="22"/>
    <x v="4"/>
    <x v="3"/>
    <x v="2"/>
    <x v="2"/>
    <x v="0"/>
    <x v="0"/>
  </r>
  <r>
    <n v="1443"/>
    <s v="October 2010"/>
    <n v="61"/>
    <x v="1"/>
    <x v="10"/>
    <x v="0"/>
    <x v="0"/>
    <x v="0"/>
    <x v="0"/>
    <x v="0"/>
    <x v="0"/>
    <x v="0"/>
    <x v="1"/>
    <x v="4"/>
    <x v="3"/>
    <x v="2"/>
    <x v="8"/>
    <x v="5"/>
    <x v="4"/>
    <x v="3"/>
    <x v="2"/>
    <x v="2"/>
    <x v="0"/>
    <x v="0"/>
  </r>
  <r>
    <n v="1444"/>
    <s v="October 2010"/>
    <n v="61"/>
    <x v="1"/>
    <x v="11"/>
    <x v="0"/>
    <x v="0"/>
    <x v="0"/>
    <x v="0"/>
    <x v="0"/>
    <x v="0"/>
    <x v="0"/>
    <x v="1"/>
    <x v="4"/>
    <x v="3"/>
    <x v="2"/>
    <x v="11"/>
    <x v="22"/>
    <x v="4"/>
    <x v="0"/>
    <x v="2"/>
    <x v="2"/>
    <x v="0"/>
    <x v="0"/>
  </r>
  <r>
    <n v="1445"/>
    <s v="October 2010"/>
    <n v="61"/>
    <x v="1"/>
    <x v="12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1446"/>
    <s v="October 2010"/>
    <n v="61"/>
    <x v="1"/>
    <x v="13"/>
    <x v="0"/>
    <x v="0"/>
    <x v="3"/>
    <x v="0"/>
    <x v="0"/>
    <x v="0"/>
    <x v="0"/>
    <x v="1"/>
    <x v="4"/>
    <x v="3"/>
    <x v="2"/>
    <x v="8"/>
    <x v="5"/>
    <x v="4"/>
    <x v="3"/>
    <x v="2"/>
    <x v="2"/>
    <x v="0"/>
    <x v="0"/>
  </r>
  <r>
    <n v="1447"/>
    <s v="October 2010"/>
    <n v="61"/>
    <x v="1"/>
    <x v="14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n v="1448"/>
    <s v="October 2010"/>
    <n v="61"/>
    <x v="1"/>
    <x v="15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1449"/>
    <s v="October 2010"/>
    <n v="61"/>
    <x v="1"/>
    <x v="16"/>
    <x v="0"/>
    <x v="0"/>
    <x v="0"/>
    <x v="0"/>
    <x v="0"/>
    <x v="0"/>
    <x v="0"/>
    <x v="1"/>
    <x v="4"/>
    <x v="3"/>
    <x v="2"/>
    <x v="4"/>
    <x v="8"/>
    <x v="4"/>
    <x v="0"/>
    <x v="2"/>
    <x v="2"/>
    <x v="0"/>
    <x v="0"/>
  </r>
  <r>
    <n v="1450"/>
    <s v="October 2010"/>
    <n v="61"/>
    <x v="1"/>
    <x v="1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n v="1451"/>
    <s v="October 2010"/>
    <n v="61"/>
    <x v="1"/>
    <x v="18"/>
    <x v="0"/>
    <x v="0"/>
    <x v="3"/>
    <x v="0"/>
    <x v="0"/>
    <x v="0"/>
    <x v="0"/>
    <x v="1"/>
    <x v="4"/>
    <x v="3"/>
    <x v="2"/>
    <x v="8"/>
    <x v="11"/>
    <x v="5"/>
    <x v="3"/>
    <x v="2"/>
    <x v="2"/>
    <x v="0"/>
    <x v="0"/>
  </r>
  <r>
    <n v="1452"/>
    <s v="October 2010"/>
    <n v="61"/>
    <x v="1"/>
    <x v="19"/>
    <x v="0"/>
    <x v="0"/>
    <x v="1"/>
    <x v="0"/>
    <x v="0"/>
    <x v="0"/>
    <x v="0"/>
    <x v="1"/>
    <x v="4"/>
    <x v="3"/>
    <x v="2"/>
    <x v="8"/>
    <x v="5"/>
    <x v="4"/>
    <x v="2"/>
    <x v="2"/>
    <x v="2"/>
    <x v="0"/>
    <x v="0"/>
  </r>
  <r>
    <n v="1453"/>
    <s v="October 2010"/>
    <n v="61"/>
    <x v="1"/>
    <x v="20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1454"/>
    <s v="October 2010"/>
    <n v="61"/>
    <x v="1"/>
    <x v="21"/>
    <x v="0"/>
    <x v="0"/>
    <x v="1"/>
    <x v="0"/>
    <x v="0"/>
    <x v="0"/>
    <x v="0"/>
    <x v="1"/>
    <x v="4"/>
    <x v="3"/>
    <x v="2"/>
    <x v="8"/>
    <x v="11"/>
    <x v="5"/>
    <x v="0"/>
    <x v="2"/>
    <x v="2"/>
    <x v="0"/>
    <x v="0"/>
  </r>
  <r>
    <n v="1455"/>
    <s v="October 2010"/>
    <n v="61"/>
    <x v="1"/>
    <x v="22"/>
    <x v="0"/>
    <x v="0"/>
    <x v="3"/>
    <x v="0"/>
    <x v="0"/>
    <x v="0"/>
    <x v="0"/>
    <x v="1"/>
    <x v="4"/>
    <x v="3"/>
    <x v="2"/>
    <x v="5"/>
    <x v="3"/>
    <x v="4"/>
    <x v="4"/>
    <x v="2"/>
    <x v="2"/>
    <x v="0"/>
    <x v="0"/>
  </r>
  <r>
    <n v="1456"/>
    <s v="October 2010"/>
    <n v="61"/>
    <x v="1"/>
    <x v="23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1457"/>
    <s v="October 2010"/>
    <n v="61"/>
    <x v="1"/>
    <x v="24"/>
    <x v="0"/>
    <x v="0"/>
    <x v="3"/>
    <x v="0"/>
    <x v="0"/>
    <x v="0"/>
    <x v="0"/>
    <x v="1"/>
    <x v="4"/>
    <x v="3"/>
    <x v="2"/>
    <x v="11"/>
    <x v="22"/>
    <x v="4"/>
    <x v="0"/>
    <x v="2"/>
    <x v="2"/>
    <x v="0"/>
    <x v="0"/>
  </r>
  <r>
    <n v="1484"/>
    <s v="October 2010"/>
    <n v="61"/>
    <x v="2"/>
    <x v="0"/>
    <x v="0"/>
    <x v="0"/>
    <x v="0"/>
    <x v="0"/>
    <x v="0"/>
    <x v="0"/>
    <x v="0"/>
    <x v="0"/>
    <x v="0"/>
    <x v="3"/>
    <x v="14"/>
    <x v="1"/>
    <x v="1"/>
    <x v="2"/>
    <x v="0"/>
    <x v="3"/>
    <x v="5"/>
    <x v="0"/>
    <x v="0"/>
  </r>
  <r>
    <n v="1485"/>
    <s v="October 2010"/>
    <n v="61"/>
    <x v="2"/>
    <x v="1"/>
    <x v="0"/>
    <x v="0"/>
    <x v="2"/>
    <x v="0"/>
    <x v="0"/>
    <x v="0"/>
    <x v="0"/>
    <x v="0"/>
    <x v="0"/>
    <x v="3"/>
    <x v="14"/>
    <x v="0"/>
    <x v="1"/>
    <x v="3"/>
    <x v="0"/>
    <x v="3"/>
    <x v="5"/>
    <x v="0"/>
    <x v="0"/>
  </r>
  <r>
    <n v="1486"/>
    <s v="October 2010"/>
    <n v="61"/>
    <x v="2"/>
    <x v="2"/>
    <x v="0"/>
    <x v="0"/>
    <x v="0"/>
    <x v="0"/>
    <x v="0"/>
    <x v="0"/>
    <x v="0"/>
    <x v="0"/>
    <x v="0"/>
    <x v="3"/>
    <x v="14"/>
    <x v="0"/>
    <x v="0"/>
    <x v="2"/>
    <x v="0"/>
    <x v="3"/>
    <x v="5"/>
    <x v="0"/>
    <x v="0"/>
  </r>
  <r>
    <n v="1487"/>
    <s v="October 2010"/>
    <n v="61"/>
    <x v="2"/>
    <x v="3"/>
    <x v="0"/>
    <x v="0"/>
    <x v="1"/>
    <x v="0"/>
    <x v="0"/>
    <x v="0"/>
    <x v="0"/>
    <x v="0"/>
    <x v="0"/>
    <x v="3"/>
    <x v="14"/>
    <x v="0"/>
    <x v="1"/>
    <x v="0"/>
    <x v="0"/>
    <x v="3"/>
    <x v="5"/>
    <x v="0"/>
    <x v="0"/>
  </r>
  <r>
    <n v="1488"/>
    <s v="October 2010"/>
    <n v="61"/>
    <x v="2"/>
    <x v="4"/>
    <x v="0"/>
    <x v="0"/>
    <x v="3"/>
    <x v="0"/>
    <x v="0"/>
    <x v="0"/>
    <x v="0"/>
    <x v="0"/>
    <x v="0"/>
    <x v="3"/>
    <x v="14"/>
    <x v="0"/>
    <x v="1"/>
    <x v="3"/>
    <x v="0"/>
    <x v="3"/>
    <x v="5"/>
    <x v="0"/>
    <x v="0"/>
  </r>
  <r>
    <n v="1489"/>
    <s v="October 2010"/>
    <n v="61"/>
    <x v="2"/>
    <x v="5"/>
    <x v="0"/>
    <x v="0"/>
    <x v="0"/>
    <x v="0"/>
    <x v="0"/>
    <x v="0"/>
    <x v="0"/>
    <x v="0"/>
    <x v="1"/>
    <x v="3"/>
    <x v="12"/>
    <x v="1"/>
    <x v="1"/>
    <x v="2"/>
    <x v="0"/>
    <x v="3"/>
    <x v="5"/>
    <x v="0"/>
    <x v="0"/>
  </r>
  <r>
    <n v="1490"/>
    <s v="October 2010"/>
    <n v="61"/>
    <x v="2"/>
    <x v="6"/>
    <x v="0"/>
    <x v="0"/>
    <x v="1"/>
    <x v="0"/>
    <x v="0"/>
    <x v="0"/>
    <x v="0"/>
    <x v="0"/>
    <x v="1"/>
    <x v="3"/>
    <x v="12"/>
    <x v="3"/>
    <x v="1"/>
    <x v="10"/>
    <x v="0"/>
    <x v="3"/>
    <x v="5"/>
    <x v="0"/>
    <x v="0"/>
  </r>
  <r>
    <n v="1491"/>
    <s v="October 2010"/>
    <n v="61"/>
    <x v="2"/>
    <x v="7"/>
    <x v="0"/>
    <x v="0"/>
    <x v="0"/>
    <x v="0"/>
    <x v="0"/>
    <x v="0"/>
    <x v="0"/>
    <x v="0"/>
    <x v="1"/>
    <x v="3"/>
    <x v="12"/>
    <x v="0"/>
    <x v="1"/>
    <x v="3"/>
    <x v="0"/>
    <x v="3"/>
    <x v="5"/>
    <x v="0"/>
    <x v="0"/>
  </r>
  <r>
    <n v="1492"/>
    <s v="October 2010"/>
    <n v="61"/>
    <x v="2"/>
    <x v="8"/>
    <x v="0"/>
    <x v="0"/>
    <x v="1"/>
    <x v="0"/>
    <x v="0"/>
    <x v="0"/>
    <x v="0"/>
    <x v="0"/>
    <x v="1"/>
    <x v="3"/>
    <x v="12"/>
    <x v="0"/>
    <x v="0"/>
    <x v="0"/>
    <x v="0"/>
    <x v="3"/>
    <x v="5"/>
    <x v="0"/>
    <x v="0"/>
  </r>
  <r>
    <n v="1493"/>
    <s v="October 2010"/>
    <n v="61"/>
    <x v="2"/>
    <x v="9"/>
    <x v="0"/>
    <x v="0"/>
    <x v="4"/>
    <x v="0"/>
    <x v="0"/>
    <x v="0"/>
    <x v="0"/>
    <x v="0"/>
    <x v="1"/>
    <x v="3"/>
    <x v="12"/>
    <x v="3"/>
    <x v="0"/>
    <x v="10"/>
    <x v="0"/>
    <x v="3"/>
    <x v="5"/>
    <x v="0"/>
    <x v="0"/>
  </r>
  <r>
    <n v="1494"/>
    <s v="October 2010"/>
    <n v="61"/>
    <x v="2"/>
    <x v="10"/>
    <x v="0"/>
    <x v="0"/>
    <x v="3"/>
    <x v="0"/>
    <x v="0"/>
    <x v="0"/>
    <x v="0"/>
    <x v="0"/>
    <x v="1"/>
    <x v="3"/>
    <x v="12"/>
    <x v="18"/>
    <x v="1"/>
    <x v="10"/>
    <x v="0"/>
    <x v="3"/>
    <x v="5"/>
    <x v="0"/>
    <x v="0"/>
  </r>
  <r>
    <n v="1495"/>
    <s v="October 2010"/>
    <n v="61"/>
    <x v="2"/>
    <x v="11"/>
    <x v="0"/>
    <x v="0"/>
    <x v="3"/>
    <x v="0"/>
    <x v="0"/>
    <x v="0"/>
    <x v="0"/>
    <x v="0"/>
    <x v="2"/>
    <x v="3"/>
    <x v="15"/>
    <x v="1"/>
    <x v="1"/>
    <x v="2"/>
    <x v="0"/>
    <x v="3"/>
    <x v="7"/>
    <x v="0"/>
    <x v="0"/>
  </r>
  <r>
    <n v="1496"/>
    <s v="October 2010"/>
    <n v="61"/>
    <x v="2"/>
    <x v="12"/>
    <x v="0"/>
    <x v="0"/>
    <x v="3"/>
    <x v="0"/>
    <x v="0"/>
    <x v="0"/>
    <x v="0"/>
    <x v="0"/>
    <x v="2"/>
    <x v="3"/>
    <x v="15"/>
    <x v="0"/>
    <x v="1"/>
    <x v="0"/>
    <x v="0"/>
    <x v="3"/>
    <x v="7"/>
    <x v="0"/>
    <x v="0"/>
  </r>
  <r>
    <n v="1497"/>
    <s v="October 2010"/>
    <n v="61"/>
    <x v="2"/>
    <x v="13"/>
    <x v="0"/>
    <x v="0"/>
    <x v="4"/>
    <x v="0"/>
    <x v="0"/>
    <x v="0"/>
    <x v="0"/>
    <x v="0"/>
    <x v="2"/>
    <x v="3"/>
    <x v="15"/>
    <x v="16"/>
    <x v="1"/>
    <x v="10"/>
    <x v="0"/>
    <x v="3"/>
    <x v="7"/>
    <x v="0"/>
    <x v="0"/>
  </r>
  <r>
    <n v="1498"/>
    <s v="October 2010"/>
    <n v="61"/>
    <x v="2"/>
    <x v="14"/>
    <x v="0"/>
    <x v="0"/>
    <x v="0"/>
    <x v="0"/>
    <x v="0"/>
    <x v="0"/>
    <x v="0"/>
    <x v="0"/>
    <x v="2"/>
    <x v="3"/>
    <x v="15"/>
    <x v="0"/>
    <x v="1"/>
    <x v="3"/>
    <x v="0"/>
    <x v="3"/>
    <x v="7"/>
    <x v="0"/>
    <x v="0"/>
  </r>
  <r>
    <n v="1499"/>
    <s v="October 2010"/>
    <n v="61"/>
    <x v="2"/>
    <x v="15"/>
    <x v="0"/>
    <x v="0"/>
    <x v="2"/>
    <x v="0"/>
    <x v="0"/>
    <x v="0"/>
    <x v="0"/>
    <x v="0"/>
    <x v="2"/>
    <x v="3"/>
    <x v="15"/>
    <x v="0"/>
    <x v="0"/>
    <x v="0"/>
    <x v="0"/>
    <x v="3"/>
    <x v="7"/>
    <x v="0"/>
    <x v="0"/>
  </r>
  <r>
    <n v="1500"/>
    <s v="October 2010"/>
    <n v="61"/>
    <x v="2"/>
    <x v="16"/>
    <x v="0"/>
    <x v="0"/>
    <x v="4"/>
    <x v="0"/>
    <x v="0"/>
    <x v="0"/>
    <x v="0"/>
    <x v="0"/>
    <x v="2"/>
    <x v="3"/>
    <x v="15"/>
    <x v="3"/>
    <x v="0"/>
    <x v="10"/>
    <x v="0"/>
    <x v="3"/>
    <x v="7"/>
    <x v="0"/>
    <x v="0"/>
  </r>
  <r>
    <n v="1501"/>
    <s v="October 2010"/>
    <n v="61"/>
    <x v="2"/>
    <x v="17"/>
    <x v="0"/>
    <x v="0"/>
    <x v="3"/>
    <x v="0"/>
    <x v="0"/>
    <x v="0"/>
    <x v="0"/>
    <x v="0"/>
    <x v="3"/>
    <x v="3"/>
    <x v="15"/>
    <x v="1"/>
    <x v="1"/>
    <x v="2"/>
    <x v="0"/>
    <x v="3"/>
    <x v="8"/>
    <x v="0"/>
    <x v="0"/>
  </r>
  <r>
    <n v="1502"/>
    <s v="October 2010"/>
    <n v="61"/>
    <x v="2"/>
    <x v="18"/>
    <x v="0"/>
    <x v="0"/>
    <x v="1"/>
    <x v="0"/>
    <x v="0"/>
    <x v="0"/>
    <x v="0"/>
    <x v="0"/>
    <x v="3"/>
    <x v="3"/>
    <x v="15"/>
    <x v="0"/>
    <x v="1"/>
    <x v="3"/>
    <x v="0"/>
    <x v="3"/>
    <x v="8"/>
    <x v="0"/>
    <x v="0"/>
  </r>
  <r>
    <n v="1503"/>
    <s v="October 2010"/>
    <n v="61"/>
    <x v="2"/>
    <x v="19"/>
    <x v="0"/>
    <x v="0"/>
    <x v="3"/>
    <x v="0"/>
    <x v="0"/>
    <x v="0"/>
    <x v="0"/>
    <x v="0"/>
    <x v="3"/>
    <x v="3"/>
    <x v="15"/>
    <x v="0"/>
    <x v="0"/>
    <x v="2"/>
    <x v="0"/>
    <x v="3"/>
    <x v="8"/>
    <x v="0"/>
    <x v="0"/>
  </r>
  <r>
    <n v="1504"/>
    <s v="October 2010"/>
    <n v="61"/>
    <x v="2"/>
    <x v="20"/>
    <x v="0"/>
    <x v="0"/>
    <x v="4"/>
    <x v="0"/>
    <x v="0"/>
    <x v="0"/>
    <x v="0"/>
    <x v="0"/>
    <x v="3"/>
    <x v="3"/>
    <x v="15"/>
    <x v="0"/>
    <x v="0"/>
    <x v="2"/>
    <x v="0"/>
    <x v="3"/>
    <x v="8"/>
    <x v="0"/>
    <x v="0"/>
  </r>
  <r>
    <n v="1505"/>
    <s v="October 2010"/>
    <n v="61"/>
    <x v="2"/>
    <x v="21"/>
    <x v="0"/>
    <x v="0"/>
    <x v="4"/>
    <x v="0"/>
    <x v="0"/>
    <x v="0"/>
    <x v="0"/>
    <x v="0"/>
    <x v="3"/>
    <x v="3"/>
    <x v="15"/>
    <x v="0"/>
    <x v="0"/>
    <x v="0"/>
    <x v="0"/>
    <x v="3"/>
    <x v="8"/>
    <x v="0"/>
    <x v="0"/>
  </r>
  <r>
    <n v="1506"/>
    <s v="October 2010"/>
    <n v="61"/>
    <x v="2"/>
    <x v="22"/>
    <x v="0"/>
    <x v="0"/>
    <x v="0"/>
    <x v="0"/>
    <x v="0"/>
    <x v="0"/>
    <x v="0"/>
    <x v="0"/>
    <x v="3"/>
    <x v="3"/>
    <x v="15"/>
    <x v="0"/>
    <x v="1"/>
    <x v="2"/>
    <x v="0"/>
    <x v="3"/>
    <x v="8"/>
    <x v="0"/>
    <x v="0"/>
  </r>
  <r>
    <n v="1458"/>
    <s v="October 2010"/>
    <n v="61"/>
    <x v="3"/>
    <x v="0"/>
    <x v="0"/>
    <x v="0"/>
    <x v="2"/>
    <x v="0"/>
    <x v="0"/>
    <x v="0"/>
    <x v="0"/>
    <x v="1"/>
    <x v="4"/>
    <x v="3"/>
    <x v="2"/>
    <x v="6"/>
    <x v="22"/>
    <x v="4"/>
    <x v="0"/>
    <x v="2"/>
    <x v="2"/>
    <x v="0"/>
    <x v="0"/>
  </r>
  <r>
    <n v="1459"/>
    <s v="October 2010"/>
    <n v="61"/>
    <x v="3"/>
    <x v="1"/>
    <x v="0"/>
    <x v="0"/>
    <x v="4"/>
    <x v="0"/>
    <x v="0"/>
    <x v="0"/>
    <x v="0"/>
    <x v="1"/>
    <x v="4"/>
    <x v="3"/>
    <x v="2"/>
    <x v="9"/>
    <x v="14"/>
    <x v="4"/>
    <x v="2"/>
    <x v="2"/>
    <x v="2"/>
    <x v="0"/>
    <x v="0"/>
  </r>
  <r>
    <n v="1460"/>
    <s v="October 2010"/>
    <n v="61"/>
    <x v="3"/>
    <x v="2"/>
    <x v="0"/>
    <x v="0"/>
    <x v="0"/>
    <x v="0"/>
    <x v="0"/>
    <x v="0"/>
    <x v="0"/>
    <x v="1"/>
    <x v="4"/>
    <x v="3"/>
    <x v="2"/>
    <x v="6"/>
    <x v="22"/>
    <x v="5"/>
    <x v="0"/>
    <x v="2"/>
    <x v="2"/>
    <x v="0"/>
    <x v="0"/>
  </r>
  <r>
    <n v="1461"/>
    <s v="October 2010"/>
    <n v="61"/>
    <x v="3"/>
    <x v="3"/>
    <x v="0"/>
    <x v="0"/>
    <x v="3"/>
    <x v="0"/>
    <x v="0"/>
    <x v="0"/>
    <x v="0"/>
    <x v="1"/>
    <x v="4"/>
    <x v="3"/>
    <x v="2"/>
    <x v="8"/>
    <x v="11"/>
    <x v="4"/>
    <x v="3"/>
    <x v="2"/>
    <x v="2"/>
    <x v="0"/>
    <x v="0"/>
  </r>
  <r>
    <n v="1462"/>
    <s v="October 2010"/>
    <n v="61"/>
    <x v="3"/>
    <x v="4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n v="1463"/>
    <s v="October 2010"/>
    <n v="61"/>
    <x v="3"/>
    <x v="5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1464"/>
    <s v="October 2010"/>
    <n v="61"/>
    <x v="3"/>
    <x v="6"/>
    <x v="0"/>
    <x v="0"/>
    <x v="2"/>
    <x v="0"/>
    <x v="0"/>
    <x v="0"/>
    <x v="0"/>
    <x v="1"/>
    <x v="4"/>
    <x v="3"/>
    <x v="2"/>
    <x v="6"/>
    <x v="22"/>
    <x v="4"/>
    <x v="0"/>
    <x v="2"/>
    <x v="2"/>
    <x v="0"/>
    <x v="0"/>
  </r>
  <r>
    <n v="1465"/>
    <s v="October 2010"/>
    <n v="61"/>
    <x v="3"/>
    <x v="7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1466"/>
    <s v="October 2010"/>
    <n v="61"/>
    <x v="3"/>
    <x v="8"/>
    <x v="0"/>
    <x v="0"/>
    <x v="3"/>
    <x v="0"/>
    <x v="0"/>
    <x v="0"/>
    <x v="0"/>
    <x v="1"/>
    <x v="4"/>
    <x v="3"/>
    <x v="2"/>
    <x v="5"/>
    <x v="9"/>
    <x v="4"/>
    <x v="2"/>
    <x v="2"/>
    <x v="2"/>
    <x v="0"/>
    <x v="0"/>
  </r>
  <r>
    <n v="1467"/>
    <s v="October 2010"/>
    <n v="61"/>
    <x v="3"/>
    <x v="9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n v="1468"/>
    <s v="October 2010"/>
    <n v="61"/>
    <x v="3"/>
    <x v="10"/>
    <x v="0"/>
    <x v="0"/>
    <x v="0"/>
    <x v="0"/>
    <x v="0"/>
    <x v="0"/>
    <x v="0"/>
    <x v="1"/>
    <x v="4"/>
    <x v="3"/>
    <x v="2"/>
    <x v="7"/>
    <x v="22"/>
    <x v="4"/>
    <x v="1"/>
    <x v="2"/>
    <x v="2"/>
    <x v="0"/>
    <x v="0"/>
  </r>
  <r>
    <n v="1469"/>
    <s v="October 2010"/>
    <n v="61"/>
    <x v="3"/>
    <x v="11"/>
    <x v="0"/>
    <x v="0"/>
    <x v="1"/>
    <x v="0"/>
    <x v="0"/>
    <x v="0"/>
    <x v="0"/>
    <x v="1"/>
    <x v="4"/>
    <x v="3"/>
    <x v="2"/>
    <x v="11"/>
    <x v="22"/>
    <x v="4"/>
    <x v="3"/>
    <x v="2"/>
    <x v="2"/>
    <x v="0"/>
    <x v="0"/>
  </r>
  <r>
    <n v="1470"/>
    <s v="October 2010"/>
    <n v="61"/>
    <x v="3"/>
    <x v="12"/>
    <x v="0"/>
    <x v="0"/>
    <x v="0"/>
    <x v="0"/>
    <x v="0"/>
    <x v="0"/>
    <x v="0"/>
    <x v="1"/>
    <x v="4"/>
    <x v="3"/>
    <x v="2"/>
    <x v="9"/>
    <x v="6"/>
    <x v="4"/>
    <x v="0"/>
    <x v="2"/>
    <x v="2"/>
    <x v="0"/>
    <x v="0"/>
  </r>
  <r>
    <n v="1471"/>
    <s v="October 2010"/>
    <n v="61"/>
    <x v="3"/>
    <x v="13"/>
    <x v="0"/>
    <x v="0"/>
    <x v="0"/>
    <x v="0"/>
    <x v="0"/>
    <x v="0"/>
    <x v="0"/>
    <x v="1"/>
    <x v="4"/>
    <x v="3"/>
    <x v="2"/>
    <x v="8"/>
    <x v="11"/>
    <x v="4"/>
    <x v="2"/>
    <x v="2"/>
    <x v="2"/>
    <x v="0"/>
    <x v="0"/>
  </r>
  <r>
    <n v="1472"/>
    <s v="October 2010"/>
    <n v="61"/>
    <x v="3"/>
    <x v="14"/>
    <x v="0"/>
    <x v="0"/>
    <x v="4"/>
    <x v="0"/>
    <x v="0"/>
    <x v="0"/>
    <x v="0"/>
    <x v="1"/>
    <x v="4"/>
    <x v="3"/>
    <x v="2"/>
    <x v="7"/>
    <x v="22"/>
    <x v="4"/>
    <x v="0"/>
    <x v="2"/>
    <x v="2"/>
    <x v="0"/>
    <x v="0"/>
  </r>
  <r>
    <n v="1473"/>
    <s v="October 2010"/>
    <n v="61"/>
    <x v="3"/>
    <x v="15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1474"/>
    <s v="October 2010"/>
    <n v="61"/>
    <x v="3"/>
    <x v="16"/>
    <x v="0"/>
    <x v="0"/>
    <x v="3"/>
    <x v="0"/>
    <x v="0"/>
    <x v="0"/>
    <x v="0"/>
    <x v="1"/>
    <x v="4"/>
    <x v="3"/>
    <x v="2"/>
    <x v="4"/>
    <x v="8"/>
    <x v="4"/>
    <x v="0"/>
    <x v="2"/>
    <x v="2"/>
    <x v="0"/>
    <x v="0"/>
  </r>
  <r>
    <n v="1475"/>
    <s v="October 2010"/>
    <n v="61"/>
    <x v="3"/>
    <x v="17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n v="1476"/>
    <s v="October 2010"/>
    <n v="61"/>
    <x v="3"/>
    <x v="18"/>
    <x v="0"/>
    <x v="0"/>
    <x v="2"/>
    <x v="0"/>
    <x v="0"/>
    <x v="0"/>
    <x v="0"/>
    <x v="1"/>
    <x v="4"/>
    <x v="3"/>
    <x v="2"/>
    <x v="8"/>
    <x v="11"/>
    <x v="4"/>
    <x v="1"/>
    <x v="2"/>
    <x v="2"/>
    <x v="0"/>
    <x v="0"/>
  </r>
  <r>
    <n v="1477"/>
    <s v="October 2010"/>
    <n v="61"/>
    <x v="3"/>
    <x v="19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1478"/>
    <s v="October 2010"/>
    <n v="61"/>
    <x v="3"/>
    <x v="20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1479"/>
    <s v="October 2010"/>
    <n v="61"/>
    <x v="3"/>
    <x v="21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1480"/>
    <s v="October 2010"/>
    <n v="61"/>
    <x v="3"/>
    <x v="22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1481"/>
    <s v="October 2010"/>
    <n v="61"/>
    <x v="3"/>
    <x v="23"/>
    <x v="0"/>
    <x v="0"/>
    <x v="2"/>
    <x v="0"/>
    <x v="0"/>
    <x v="0"/>
    <x v="0"/>
    <x v="1"/>
    <x v="4"/>
    <x v="3"/>
    <x v="2"/>
    <x v="7"/>
    <x v="22"/>
    <x v="4"/>
    <x v="1"/>
    <x v="2"/>
    <x v="2"/>
    <x v="0"/>
    <x v="0"/>
  </r>
  <r>
    <n v="1482"/>
    <s v="October 2010"/>
    <n v="61"/>
    <x v="3"/>
    <x v="24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1483"/>
    <s v="October 2010"/>
    <n v="61"/>
    <x v="3"/>
    <x v="25"/>
    <x v="0"/>
    <x v="0"/>
    <x v="4"/>
    <x v="0"/>
    <x v="0"/>
    <x v="0"/>
    <x v="0"/>
    <x v="1"/>
    <x v="4"/>
    <x v="3"/>
    <x v="2"/>
    <x v="10"/>
    <x v="7"/>
    <x v="4"/>
    <x v="1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1507"/>
    <s v="December 2010"/>
    <n v="62"/>
    <x v="0"/>
    <x v="0"/>
    <x v="0"/>
    <x v="0"/>
    <x v="0"/>
    <x v="0"/>
    <x v="0"/>
    <x v="0"/>
    <x v="0"/>
    <x v="2"/>
    <x v="0"/>
    <x v="3"/>
    <x v="4"/>
    <x v="12"/>
    <x v="15"/>
    <x v="6"/>
    <x v="0"/>
    <x v="2"/>
    <x v="2"/>
    <x v="0"/>
    <x v="0"/>
  </r>
  <r>
    <n v="1508"/>
    <s v="December 2010"/>
    <n v="62"/>
    <x v="0"/>
    <x v="1"/>
    <x v="0"/>
    <x v="0"/>
    <x v="1"/>
    <x v="0"/>
    <x v="0"/>
    <x v="0"/>
    <x v="0"/>
    <x v="2"/>
    <x v="0"/>
    <x v="3"/>
    <x v="4"/>
    <x v="13"/>
    <x v="21"/>
    <x v="6"/>
    <x v="0"/>
    <x v="2"/>
    <x v="2"/>
    <x v="0"/>
    <x v="0"/>
  </r>
  <r>
    <n v="1509"/>
    <s v="December 2010"/>
    <n v="62"/>
    <x v="0"/>
    <x v="2"/>
    <x v="0"/>
    <x v="0"/>
    <x v="2"/>
    <x v="0"/>
    <x v="0"/>
    <x v="0"/>
    <x v="0"/>
    <x v="2"/>
    <x v="0"/>
    <x v="3"/>
    <x v="4"/>
    <x v="13"/>
    <x v="20"/>
    <x v="6"/>
    <x v="0"/>
    <x v="2"/>
    <x v="2"/>
    <x v="0"/>
    <x v="0"/>
  </r>
  <r>
    <n v="1510"/>
    <s v="December 2010"/>
    <n v="62"/>
    <x v="0"/>
    <x v="3"/>
    <x v="0"/>
    <x v="0"/>
    <x v="4"/>
    <x v="0"/>
    <x v="0"/>
    <x v="0"/>
    <x v="0"/>
    <x v="2"/>
    <x v="0"/>
    <x v="3"/>
    <x v="4"/>
    <x v="13"/>
    <x v="19"/>
    <x v="6"/>
    <x v="0"/>
    <x v="2"/>
    <x v="2"/>
    <x v="0"/>
    <x v="0"/>
  </r>
  <r>
    <n v="1511"/>
    <s v="December 2010"/>
    <n v="62"/>
    <x v="0"/>
    <x v="4"/>
    <x v="0"/>
    <x v="0"/>
    <x v="4"/>
    <x v="0"/>
    <x v="0"/>
    <x v="0"/>
    <x v="0"/>
    <x v="2"/>
    <x v="0"/>
    <x v="3"/>
    <x v="4"/>
    <x v="13"/>
    <x v="20"/>
    <x v="6"/>
    <x v="0"/>
    <x v="2"/>
    <x v="2"/>
    <x v="0"/>
    <x v="0"/>
  </r>
  <r>
    <n v="1512"/>
    <s v="December 2010"/>
    <n v="62"/>
    <x v="0"/>
    <x v="5"/>
    <x v="0"/>
    <x v="0"/>
    <x v="2"/>
    <x v="0"/>
    <x v="0"/>
    <x v="0"/>
    <x v="0"/>
    <x v="2"/>
    <x v="0"/>
    <x v="3"/>
    <x v="4"/>
    <x v="13"/>
    <x v="21"/>
    <x v="6"/>
    <x v="0"/>
    <x v="2"/>
    <x v="2"/>
    <x v="0"/>
    <x v="0"/>
  </r>
  <r>
    <n v="1513"/>
    <s v="December 2010"/>
    <n v="62"/>
    <x v="0"/>
    <x v="6"/>
    <x v="0"/>
    <x v="0"/>
    <x v="3"/>
    <x v="0"/>
    <x v="0"/>
    <x v="0"/>
    <x v="0"/>
    <x v="2"/>
    <x v="0"/>
    <x v="3"/>
    <x v="4"/>
    <x v="14"/>
    <x v="17"/>
    <x v="6"/>
    <x v="0"/>
    <x v="2"/>
    <x v="2"/>
    <x v="0"/>
    <x v="0"/>
  </r>
  <r>
    <n v="1514"/>
    <s v="December 2010"/>
    <n v="62"/>
    <x v="0"/>
    <x v="7"/>
    <x v="0"/>
    <x v="0"/>
    <x v="3"/>
    <x v="0"/>
    <x v="0"/>
    <x v="0"/>
    <x v="0"/>
    <x v="2"/>
    <x v="0"/>
    <x v="3"/>
    <x v="4"/>
    <x v="13"/>
    <x v="16"/>
    <x v="6"/>
    <x v="0"/>
    <x v="2"/>
    <x v="2"/>
    <x v="0"/>
    <x v="0"/>
  </r>
  <r>
    <n v="1515"/>
    <s v="December 2010"/>
    <n v="62"/>
    <x v="0"/>
    <x v="8"/>
    <x v="0"/>
    <x v="0"/>
    <x v="0"/>
    <x v="0"/>
    <x v="0"/>
    <x v="0"/>
    <x v="0"/>
    <x v="2"/>
    <x v="1"/>
    <x v="3"/>
    <x v="5"/>
    <x v="13"/>
    <x v="16"/>
    <x v="6"/>
    <x v="0"/>
    <x v="2"/>
    <x v="2"/>
    <x v="0"/>
    <x v="0"/>
  </r>
  <r>
    <n v="1516"/>
    <s v="December 2010"/>
    <n v="62"/>
    <x v="0"/>
    <x v="9"/>
    <x v="0"/>
    <x v="0"/>
    <x v="2"/>
    <x v="0"/>
    <x v="0"/>
    <x v="0"/>
    <x v="0"/>
    <x v="2"/>
    <x v="1"/>
    <x v="3"/>
    <x v="5"/>
    <x v="13"/>
    <x v="24"/>
    <x v="6"/>
    <x v="0"/>
    <x v="2"/>
    <x v="2"/>
    <x v="0"/>
    <x v="0"/>
  </r>
  <r>
    <n v="1517"/>
    <s v="December 2010"/>
    <n v="62"/>
    <x v="0"/>
    <x v="10"/>
    <x v="0"/>
    <x v="0"/>
    <x v="2"/>
    <x v="0"/>
    <x v="0"/>
    <x v="0"/>
    <x v="0"/>
    <x v="2"/>
    <x v="1"/>
    <x v="3"/>
    <x v="5"/>
    <x v="14"/>
    <x v="17"/>
    <x v="6"/>
    <x v="0"/>
    <x v="2"/>
    <x v="2"/>
    <x v="0"/>
    <x v="0"/>
  </r>
  <r>
    <n v="1518"/>
    <s v="December 2010"/>
    <n v="62"/>
    <x v="0"/>
    <x v="11"/>
    <x v="0"/>
    <x v="0"/>
    <x v="3"/>
    <x v="0"/>
    <x v="0"/>
    <x v="0"/>
    <x v="0"/>
    <x v="2"/>
    <x v="1"/>
    <x v="3"/>
    <x v="5"/>
    <x v="14"/>
    <x v="17"/>
    <x v="6"/>
    <x v="0"/>
    <x v="2"/>
    <x v="2"/>
    <x v="0"/>
    <x v="0"/>
  </r>
  <r>
    <n v="1519"/>
    <s v="December 2010"/>
    <n v="62"/>
    <x v="0"/>
    <x v="12"/>
    <x v="0"/>
    <x v="0"/>
    <x v="1"/>
    <x v="0"/>
    <x v="0"/>
    <x v="0"/>
    <x v="0"/>
    <x v="2"/>
    <x v="1"/>
    <x v="3"/>
    <x v="5"/>
    <x v="12"/>
    <x v="18"/>
    <x v="6"/>
    <x v="0"/>
    <x v="2"/>
    <x v="2"/>
    <x v="0"/>
    <x v="0"/>
  </r>
  <r>
    <n v="1520"/>
    <s v="December 2010"/>
    <n v="62"/>
    <x v="0"/>
    <x v="13"/>
    <x v="0"/>
    <x v="0"/>
    <x v="4"/>
    <x v="0"/>
    <x v="0"/>
    <x v="0"/>
    <x v="0"/>
    <x v="2"/>
    <x v="1"/>
    <x v="3"/>
    <x v="5"/>
    <x v="13"/>
    <x v="20"/>
    <x v="6"/>
    <x v="0"/>
    <x v="2"/>
    <x v="2"/>
    <x v="0"/>
    <x v="0"/>
  </r>
  <r>
    <n v="1521"/>
    <s v="December 2010"/>
    <n v="62"/>
    <x v="0"/>
    <x v="14"/>
    <x v="0"/>
    <x v="0"/>
    <x v="0"/>
    <x v="0"/>
    <x v="0"/>
    <x v="0"/>
    <x v="0"/>
    <x v="2"/>
    <x v="2"/>
    <x v="3"/>
    <x v="6"/>
    <x v="12"/>
    <x v="15"/>
    <x v="7"/>
    <x v="0"/>
    <x v="2"/>
    <x v="2"/>
    <x v="0"/>
    <x v="0"/>
  </r>
  <r>
    <n v="1522"/>
    <s v="December 2010"/>
    <n v="62"/>
    <x v="0"/>
    <x v="15"/>
    <x v="0"/>
    <x v="0"/>
    <x v="4"/>
    <x v="0"/>
    <x v="0"/>
    <x v="0"/>
    <x v="0"/>
    <x v="2"/>
    <x v="2"/>
    <x v="3"/>
    <x v="6"/>
    <x v="12"/>
    <x v="21"/>
    <x v="7"/>
    <x v="0"/>
    <x v="2"/>
    <x v="2"/>
    <x v="0"/>
    <x v="0"/>
  </r>
  <r>
    <n v="1523"/>
    <s v="December 2010"/>
    <n v="62"/>
    <x v="0"/>
    <x v="16"/>
    <x v="0"/>
    <x v="0"/>
    <x v="0"/>
    <x v="0"/>
    <x v="0"/>
    <x v="0"/>
    <x v="0"/>
    <x v="2"/>
    <x v="2"/>
    <x v="3"/>
    <x v="6"/>
    <x v="13"/>
    <x v="21"/>
    <x v="7"/>
    <x v="0"/>
    <x v="2"/>
    <x v="2"/>
    <x v="0"/>
    <x v="0"/>
  </r>
  <r>
    <n v="1524"/>
    <s v="December 2010"/>
    <n v="62"/>
    <x v="0"/>
    <x v="17"/>
    <x v="0"/>
    <x v="0"/>
    <x v="4"/>
    <x v="0"/>
    <x v="0"/>
    <x v="0"/>
    <x v="0"/>
    <x v="2"/>
    <x v="2"/>
    <x v="3"/>
    <x v="6"/>
    <x v="14"/>
    <x v="17"/>
    <x v="7"/>
    <x v="0"/>
    <x v="2"/>
    <x v="2"/>
    <x v="0"/>
    <x v="0"/>
  </r>
  <r>
    <n v="1525"/>
    <s v="December 2010"/>
    <n v="62"/>
    <x v="0"/>
    <x v="18"/>
    <x v="0"/>
    <x v="0"/>
    <x v="3"/>
    <x v="0"/>
    <x v="0"/>
    <x v="0"/>
    <x v="0"/>
    <x v="2"/>
    <x v="2"/>
    <x v="3"/>
    <x v="6"/>
    <x v="12"/>
    <x v="18"/>
    <x v="7"/>
    <x v="0"/>
    <x v="2"/>
    <x v="2"/>
    <x v="0"/>
    <x v="0"/>
  </r>
  <r>
    <n v="1526"/>
    <s v="December 2010"/>
    <n v="62"/>
    <x v="0"/>
    <x v="19"/>
    <x v="0"/>
    <x v="0"/>
    <x v="1"/>
    <x v="0"/>
    <x v="0"/>
    <x v="0"/>
    <x v="0"/>
    <x v="2"/>
    <x v="2"/>
    <x v="3"/>
    <x v="6"/>
    <x v="12"/>
    <x v="19"/>
    <x v="7"/>
    <x v="0"/>
    <x v="2"/>
    <x v="2"/>
    <x v="0"/>
    <x v="0"/>
  </r>
  <r>
    <n v="1527"/>
    <s v="December 2010"/>
    <n v="62"/>
    <x v="0"/>
    <x v="20"/>
    <x v="0"/>
    <x v="0"/>
    <x v="3"/>
    <x v="0"/>
    <x v="0"/>
    <x v="0"/>
    <x v="0"/>
    <x v="2"/>
    <x v="2"/>
    <x v="3"/>
    <x v="6"/>
    <x v="12"/>
    <x v="20"/>
    <x v="7"/>
    <x v="0"/>
    <x v="2"/>
    <x v="2"/>
    <x v="0"/>
    <x v="0"/>
  </r>
  <r>
    <n v="1528"/>
    <s v="December 2010"/>
    <n v="62"/>
    <x v="0"/>
    <x v="21"/>
    <x v="0"/>
    <x v="0"/>
    <x v="3"/>
    <x v="0"/>
    <x v="0"/>
    <x v="0"/>
    <x v="0"/>
    <x v="2"/>
    <x v="3"/>
    <x v="3"/>
    <x v="3"/>
    <x v="13"/>
    <x v="21"/>
    <x v="6"/>
    <x v="0"/>
    <x v="2"/>
    <x v="2"/>
    <x v="0"/>
    <x v="0"/>
  </r>
  <r>
    <n v="1529"/>
    <s v="December 2010"/>
    <n v="62"/>
    <x v="0"/>
    <x v="22"/>
    <x v="0"/>
    <x v="0"/>
    <x v="1"/>
    <x v="0"/>
    <x v="0"/>
    <x v="0"/>
    <x v="0"/>
    <x v="2"/>
    <x v="3"/>
    <x v="3"/>
    <x v="3"/>
    <x v="12"/>
    <x v="18"/>
    <x v="6"/>
    <x v="0"/>
    <x v="2"/>
    <x v="2"/>
    <x v="0"/>
    <x v="0"/>
  </r>
  <r>
    <n v="1530"/>
    <s v="December 2010"/>
    <n v="62"/>
    <x v="0"/>
    <x v="23"/>
    <x v="0"/>
    <x v="0"/>
    <x v="4"/>
    <x v="0"/>
    <x v="0"/>
    <x v="0"/>
    <x v="0"/>
    <x v="2"/>
    <x v="3"/>
    <x v="3"/>
    <x v="3"/>
    <x v="13"/>
    <x v="21"/>
    <x v="6"/>
    <x v="0"/>
    <x v="2"/>
    <x v="2"/>
    <x v="0"/>
    <x v="0"/>
  </r>
  <r>
    <n v="1531"/>
    <s v="December 2010"/>
    <n v="62"/>
    <x v="0"/>
    <x v="24"/>
    <x v="0"/>
    <x v="0"/>
    <x v="2"/>
    <x v="0"/>
    <x v="0"/>
    <x v="0"/>
    <x v="0"/>
    <x v="2"/>
    <x v="3"/>
    <x v="3"/>
    <x v="3"/>
    <x v="12"/>
    <x v="15"/>
    <x v="6"/>
    <x v="0"/>
    <x v="2"/>
    <x v="2"/>
    <x v="0"/>
    <x v="0"/>
  </r>
  <r>
    <n v="1532"/>
    <s v="December 2010"/>
    <n v="62"/>
    <x v="0"/>
    <x v="25"/>
    <x v="0"/>
    <x v="0"/>
    <x v="2"/>
    <x v="0"/>
    <x v="0"/>
    <x v="0"/>
    <x v="0"/>
    <x v="2"/>
    <x v="3"/>
    <x v="3"/>
    <x v="3"/>
    <x v="13"/>
    <x v="20"/>
    <x v="6"/>
    <x v="0"/>
    <x v="2"/>
    <x v="2"/>
    <x v="0"/>
    <x v="0"/>
  </r>
  <r>
    <n v="1533"/>
    <s v="December 2010"/>
    <n v="62"/>
    <x v="0"/>
    <x v="26"/>
    <x v="0"/>
    <x v="0"/>
    <x v="1"/>
    <x v="0"/>
    <x v="0"/>
    <x v="0"/>
    <x v="0"/>
    <x v="2"/>
    <x v="3"/>
    <x v="3"/>
    <x v="3"/>
    <x v="13"/>
    <x v="19"/>
    <x v="6"/>
    <x v="0"/>
    <x v="2"/>
    <x v="2"/>
    <x v="0"/>
    <x v="0"/>
  </r>
  <r>
    <n v="1534"/>
    <s v="December 2010"/>
    <n v="62"/>
    <x v="1"/>
    <x v="0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1535"/>
    <s v="December 2010"/>
    <n v="62"/>
    <x v="1"/>
    <x v="1"/>
    <x v="0"/>
    <x v="0"/>
    <x v="2"/>
    <x v="0"/>
    <x v="0"/>
    <x v="0"/>
    <x v="0"/>
    <x v="1"/>
    <x v="4"/>
    <x v="3"/>
    <x v="2"/>
    <x v="8"/>
    <x v="11"/>
    <x v="4"/>
    <x v="0"/>
    <x v="2"/>
    <x v="2"/>
    <x v="0"/>
    <x v="0"/>
  </r>
  <r>
    <n v="1536"/>
    <s v="December 2010"/>
    <n v="62"/>
    <x v="1"/>
    <x v="2"/>
    <x v="0"/>
    <x v="0"/>
    <x v="4"/>
    <x v="0"/>
    <x v="0"/>
    <x v="0"/>
    <x v="0"/>
    <x v="1"/>
    <x v="4"/>
    <x v="3"/>
    <x v="2"/>
    <x v="9"/>
    <x v="22"/>
    <x v="4"/>
    <x v="0"/>
    <x v="2"/>
    <x v="2"/>
    <x v="0"/>
    <x v="0"/>
  </r>
  <r>
    <n v="1537"/>
    <s v="December 2010"/>
    <n v="62"/>
    <x v="1"/>
    <x v="3"/>
    <x v="0"/>
    <x v="0"/>
    <x v="2"/>
    <x v="0"/>
    <x v="0"/>
    <x v="0"/>
    <x v="0"/>
    <x v="1"/>
    <x v="4"/>
    <x v="3"/>
    <x v="2"/>
    <x v="8"/>
    <x v="11"/>
    <x v="4"/>
    <x v="0"/>
    <x v="2"/>
    <x v="2"/>
    <x v="0"/>
    <x v="0"/>
  </r>
  <r>
    <n v="1538"/>
    <s v="December 2010"/>
    <n v="62"/>
    <x v="1"/>
    <x v="4"/>
    <x v="0"/>
    <x v="0"/>
    <x v="1"/>
    <x v="0"/>
    <x v="0"/>
    <x v="0"/>
    <x v="0"/>
    <x v="1"/>
    <x v="4"/>
    <x v="3"/>
    <x v="2"/>
    <x v="7"/>
    <x v="22"/>
    <x v="4"/>
    <x v="0"/>
    <x v="2"/>
    <x v="2"/>
    <x v="0"/>
    <x v="0"/>
  </r>
  <r>
    <n v="1539"/>
    <s v="December 2010"/>
    <n v="62"/>
    <x v="1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n v="1540"/>
    <s v="December 2010"/>
    <n v="62"/>
    <x v="1"/>
    <x v="6"/>
    <x v="0"/>
    <x v="0"/>
    <x v="1"/>
    <x v="0"/>
    <x v="0"/>
    <x v="0"/>
    <x v="0"/>
    <x v="1"/>
    <x v="4"/>
    <x v="3"/>
    <x v="2"/>
    <x v="5"/>
    <x v="3"/>
    <x v="4"/>
    <x v="0"/>
    <x v="2"/>
    <x v="2"/>
    <x v="0"/>
    <x v="0"/>
  </r>
  <r>
    <n v="1541"/>
    <s v="December 2010"/>
    <n v="62"/>
    <x v="1"/>
    <x v="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n v="1542"/>
    <s v="December 2010"/>
    <n v="62"/>
    <x v="1"/>
    <x v="8"/>
    <x v="0"/>
    <x v="0"/>
    <x v="1"/>
    <x v="0"/>
    <x v="0"/>
    <x v="0"/>
    <x v="0"/>
    <x v="1"/>
    <x v="4"/>
    <x v="3"/>
    <x v="2"/>
    <x v="9"/>
    <x v="6"/>
    <x v="4"/>
    <x v="0"/>
    <x v="2"/>
    <x v="2"/>
    <x v="0"/>
    <x v="0"/>
  </r>
  <r>
    <n v="1543"/>
    <s v="December 2010"/>
    <n v="62"/>
    <x v="1"/>
    <x v="9"/>
    <x v="0"/>
    <x v="0"/>
    <x v="4"/>
    <x v="0"/>
    <x v="0"/>
    <x v="0"/>
    <x v="0"/>
    <x v="1"/>
    <x v="4"/>
    <x v="3"/>
    <x v="2"/>
    <x v="4"/>
    <x v="2"/>
    <x v="4"/>
    <x v="0"/>
    <x v="2"/>
    <x v="2"/>
    <x v="0"/>
    <x v="0"/>
  </r>
  <r>
    <n v="1544"/>
    <s v="December 2010"/>
    <n v="62"/>
    <x v="1"/>
    <x v="10"/>
    <x v="0"/>
    <x v="0"/>
    <x v="0"/>
    <x v="0"/>
    <x v="0"/>
    <x v="0"/>
    <x v="0"/>
    <x v="1"/>
    <x v="4"/>
    <x v="3"/>
    <x v="2"/>
    <x v="7"/>
    <x v="22"/>
    <x v="4"/>
    <x v="1"/>
    <x v="2"/>
    <x v="2"/>
    <x v="0"/>
    <x v="0"/>
  </r>
  <r>
    <n v="1545"/>
    <s v="December 2010"/>
    <n v="62"/>
    <x v="1"/>
    <x v="11"/>
    <x v="0"/>
    <x v="0"/>
    <x v="2"/>
    <x v="0"/>
    <x v="0"/>
    <x v="0"/>
    <x v="0"/>
    <x v="1"/>
    <x v="4"/>
    <x v="3"/>
    <x v="2"/>
    <x v="9"/>
    <x v="14"/>
    <x v="4"/>
    <x v="0"/>
    <x v="2"/>
    <x v="2"/>
    <x v="0"/>
    <x v="0"/>
  </r>
  <r>
    <n v="1546"/>
    <s v="December 2010"/>
    <n v="62"/>
    <x v="1"/>
    <x v="12"/>
    <x v="0"/>
    <x v="0"/>
    <x v="3"/>
    <x v="0"/>
    <x v="0"/>
    <x v="0"/>
    <x v="0"/>
    <x v="1"/>
    <x v="4"/>
    <x v="3"/>
    <x v="2"/>
    <x v="10"/>
    <x v="7"/>
    <x v="4"/>
    <x v="0"/>
    <x v="2"/>
    <x v="2"/>
    <x v="0"/>
    <x v="0"/>
  </r>
  <r>
    <n v="1547"/>
    <s v="December 2010"/>
    <n v="62"/>
    <x v="1"/>
    <x v="13"/>
    <x v="0"/>
    <x v="0"/>
    <x v="4"/>
    <x v="0"/>
    <x v="0"/>
    <x v="0"/>
    <x v="0"/>
    <x v="1"/>
    <x v="4"/>
    <x v="3"/>
    <x v="2"/>
    <x v="4"/>
    <x v="10"/>
    <x v="4"/>
    <x v="0"/>
    <x v="2"/>
    <x v="2"/>
    <x v="0"/>
    <x v="0"/>
  </r>
  <r>
    <n v="1548"/>
    <s v="December 2010"/>
    <n v="62"/>
    <x v="1"/>
    <x v="14"/>
    <x v="0"/>
    <x v="0"/>
    <x v="4"/>
    <x v="0"/>
    <x v="0"/>
    <x v="0"/>
    <x v="0"/>
    <x v="1"/>
    <x v="4"/>
    <x v="3"/>
    <x v="2"/>
    <x v="9"/>
    <x v="6"/>
    <x v="4"/>
    <x v="1"/>
    <x v="2"/>
    <x v="2"/>
    <x v="0"/>
    <x v="0"/>
  </r>
  <r>
    <n v="1549"/>
    <s v="December 2010"/>
    <n v="62"/>
    <x v="1"/>
    <x v="15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n v="1550"/>
    <s v="December 2010"/>
    <n v="62"/>
    <x v="1"/>
    <x v="16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1551"/>
    <s v="December 2010"/>
    <n v="62"/>
    <x v="1"/>
    <x v="17"/>
    <x v="0"/>
    <x v="0"/>
    <x v="3"/>
    <x v="0"/>
    <x v="0"/>
    <x v="0"/>
    <x v="0"/>
    <x v="1"/>
    <x v="4"/>
    <x v="3"/>
    <x v="2"/>
    <x v="10"/>
    <x v="7"/>
    <x v="5"/>
    <x v="1"/>
    <x v="2"/>
    <x v="2"/>
    <x v="0"/>
    <x v="0"/>
  </r>
  <r>
    <n v="1552"/>
    <s v="December 2010"/>
    <n v="62"/>
    <x v="1"/>
    <x v="18"/>
    <x v="0"/>
    <x v="0"/>
    <x v="3"/>
    <x v="0"/>
    <x v="0"/>
    <x v="0"/>
    <x v="0"/>
    <x v="1"/>
    <x v="4"/>
    <x v="3"/>
    <x v="2"/>
    <x v="6"/>
    <x v="22"/>
    <x v="4"/>
    <x v="4"/>
    <x v="2"/>
    <x v="2"/>
    <x v="0"/>
    <x v="0"/>
  </r>
  <r>
    <n v="1553"/>
    <s v="December 2010"/>
    <n v="62"/>
    <x v="1"/>
    <x v="19"/>
    <x v="0"/>
    <x v="0"/>
    <x v="1"/>
    <x v="0"/>
    <x v="0"/>
    <x v="0"/>
    <x v="0"/>
    <x v="1"/>
    <x v="4"/>
    <x v="3"/>
    <x v="2"/>
    <x v="11"/>
    <x v="22"/>
    <x v="4"/>
    <x v="0"/>
    <x v="2"/>
    <x v="2"/>
    <x v="0"/>
    <x v="0"/>
  </r>
  <r>
    <n v="1554"/>
    <s v="December 2010"/>
    <n v="62"/>
    <x v="1"/>
    <x v="20"/>
    <x v="0"/>
    <x v="0"/>
    <x v="2"/>
    <x v="0"/>
    <x v="0"/>
    <x v="0"/>
    <x v="0"/>
    <x v="1"/>
    <x v="4"/>
    <x v="3"/>
    <x v="2"/>
    <x v="6"/>
    <x v="22"/>
    <x v="4"/>
    <x v="4"/>
    <x v="2"/>
    <x v="2"/>
    <x v="0"/>
    <x v="0"/>
  </r>
  <r>
    <n v="1555"/>
    <s v="December 2010"/>
    <n v="62"/>
    <x v="1"/>
    <x v="21"/>
    <x v="0"/>
    <x v="0"/>
    <x v="3"/>
    <x v="0"/>
    <x v="0"/>
    <x v="0"/>
    <x v="0"/>
    <x v="1"/>
    <x v="4"/>
    <x v="3"/>
    <x v="2"/>
    <x v="8"/>
    <x v="5"/>
    <x v="4"/>
    <x v="0"/>
    <x v="2"/>
    <x v="2"/>
    <x v="0"/>
    <x v="0"/>
  </r>
  <r>
    <n v="1556"/>
    <s v="December 2010"/>
    <n v="62"/>
    <x v="1"/>
    <x v="22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1557"/>
    <s v="December 2010"/>
    <n v="62"/>
    <x v="1"/>
    <x v="23"/>
    <x v="0"/>
    <x v="0"/>
    <x v="2"/>
    <x v="0"/>
    <x v="0"/>
    <x v="0"/>
    <x v="0"/>
    <x v="1"/>
    <x v="4"/>
    <x v="3"/>
    <x v="2"/>
    <x v="6"/>
    <x v="22"/>
    <x v="4"/>
    <x v="0"/>
    <x v="2"/>
    <x v="2"/>
    <x v="0"/>
    <x v="0"/>
  </r>
  <r>
    <n v="1558"/>
    <s v="December 2010"/>
    <n v="62"/>
    <x v="1"/>
    <x v="24"/>
    <x v="0"/>
    <x v="0"/>
    <x v="0"/>
    <x v="0"/>
    <x v="0"/>
    <x v="0"/>
    <x v="0"/>
    <x v="1"/>
    <x v="4"/>
    <x v="3"/>
    <x v="2"/>
    <x v="9"/>
    <x v="14"/>
    <x v="4"/>
    <x v="0"/>
    <x v="2"/>
    <x v="2"/>
    <x v="0"/>
    <x v="0"/>
  </r>
  <r>
    <n v="1559"/>
    <s v="December 2010"/>
    <n v="62"/>
    <x v="1"/>
    <x v="25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1560"/>
    <s v="December 2010"/>
    <n v="62"/>
    <x v="2"/>
    <x v="0"/>
    <x v="0"/>
    <x v="0"/>
    <x v="3"/>
    <x v="0"/>
    <x v="0"/>
    <x v="0"/>
    <x v="0"/>
    <x v="0"/>
    <x v="0"/>
    <x v="0"/>
    <x v="15"/>
    <x v="1"/>
    <x v="1"/>
    <x v="2"/>
    <x v="0"/>
    <x v="6"/>
    <x v="0"/>
    <x v="0"/>
    <x v="0"/>
  </r>
  <r>
    <n v="1561"/>
    <s v="December 2010"/>
    <n v="62"/>
    <x v="2"/>
    <x v="1"/>
    <x v="0"/>
    <x v="0"/>
    <x v="3"/>
    <x v="0"/>
    <x v="0"/>
    <x v="0"/>
    <x v="0"/>
    <x v="0"/>
    <x v="0"/>
    <x v="0"/>
    <x v="15"/>
    <x v="0"/>
    <x v="0"/>
    <x v="0"/>
    <x v="0"/>
    <x v="6"/>
    <x v="0"/>
    <x v="0"/>
    <x v="0"/>
  </r>
  <r>
    <n v="1562"/>
    <s v="December 2010"/>
    <n v="62"/>
    <x v="2"/>
    <x v="2"/>
    <x v="0"/>
    <x v="0"/>
    <x v="2"/>
    <x v="0"/>
    <x v="0"/>
    <x v="0"/>
    <x v="0"/>
    <x v="0"/>
    <x v="0"/>
    <x v="0"/>
    <x v="15"/>
    <x v="0"/>
    <x v="1"/>
    <x v="0"/>
    <x v="0"/>
    <x v="6"/>
    <x v="0"/>
    <x v="0"/>
    <x v="0"/>
  </r>
  <r>
    <n v="1563"/>
    <s v="December 2010"/>
    <n v="62"/>
    <x v="2"/>
    <x v="3"/>
    <x v="0"/>
    <x v="0"/>
    <x v="2"/>
    <x v="0"/>
    <x v="0"/>
    <x v="0"/>
    <x v="0"/>
    <x v="0"/>
    <x v="0"/>
    <x v="0"/>
    <x v="15"/>
    <x v="0"/>
    <x v="1"/>
    <x v="3"/>
    <x v="0"/>
    <x v="6"/>
    <x v="0"/>
    <x v="0"/>
    <x v="0"/>
  </r>
  <r>
    <n v="1564"/>
    <s v="December 2010"/>
    <n v="62"/>
    <x v="2"/>
    <x v="4"/>
    <x v="0"/>
    <x v="0"/>
    <x v="4"/>
    <x v="0"/>
    <x v="0"/>
    <x v="0"/>
    <x v="0"/>
    <x v="0"/>
    <x v="0"/>
    <x v="0"/>
    <x v="15"/>
    <x v="0"/>
    <x v="0"/>
    <x v="0"/>
    <x v="0"/>
    <x v="6"/>
    <x v="0"/>
    <x v="0"/>
    <x v="0"/>
  </r>
  <r>
    <n v="1565"/>
    <s v="December 2010"/>
    <n v="62"/>
    <x v="2"/>
    <x v="5"/>
    <x v="0"/>
    <x v="0"/>
    <x v="0"/>
    <x v="0"/>
    <x v="0"/>
    <x v="0"/>
    <x v="0"/>
    <x v="0"/>
    <x v="0"/>
    <x v="0"/>
    <x v="15"/>
    <x v="18"/>
    <x v="1"/>
    <x v="10"/>
    <x v="0"/>
    <x v="6"/>
    <x v="0"/>
    <x v="0"/>
    <x v="0"/>
  </r>
  <r>
    <n v="1566"/>
    <s v="December 2010"/>
    <n v="62"/>
    <x v="2"/>
    <x v="6"/>
    <x v="0"/>
    <x v="0"/>
    <x v="4"/>
    <x v="0"/>
    <x v="0"/>
    <x v="0"/>
    <x v="0"/>
    <x v="0"/>
    <x v="1"/>
    <x v="2"/>
    <x v="1"/>
    <x v="1"/>
    <x v="1"/>
    <x v="2"/>
    <x v="0"/>
    <x v="0"/>
    <x v="1"/>
    <x v="0"/>
    <x v="0"/>
  </r>
  <r>
    <n v="1567"/>
    <s v="December 2010"/>
    <n v="62"/>
    <x v="2"/>
    <x v="7"/>
    <x v="0"/>
    <x v="0"/>
    <x v="1"/>
    <x v="0"/>
    <x v="0"/>
    <x v="0"/>
    <x v="0"/>
    <x v="0"/>
    <x v="1"/>
    <x v="2"/>
    <x v="1"/>
    <x v="0"/>
    <x v="1"/>
    <x v="3"/>
    <x v="0"/>
    <x v="0"/>
    <x v="1"/>
    <x v="0"/>
    <x v="0"/>
  </r>
  <r>
    <n v="1568"/>
    <s v="December 2010"/>
    <n v="62"/>
    <x v="2"/>
    <x v="8"/>
    <x v="0"/>
    <x v="0"/>
    <x v="4"/>
    <x v="0"/>
    <x v="0"/>
    <x v="0"/>
    <x v="0"/>
    <x v="0"/>
    <x v="1"/>
    <x v="2"/>
    <x v="1"/>
    <x v="0"/>
    <x v="0"/>
    <x v="1"/>
    <x v="0"/>
    <x v="0"/>
    <x v="1"/>
    <x v="0"/>
    <x v="0"/>
  </r>
  <r>
    <n v="1569"/>
    <s v="December 2010"/>
    <n v="62"/>
    <x v="2"/>
    <x v="9"/>
    <x v="0"/>
    <x v="0"/>
    <x v="4"/>
    <x v="0"/>
    <x v="0"/>
    <x v="0"/>
    <x v="0"/>
    <x v="0"/>
    <x v="1"/>
    <x v="2"/>
    <x v="1"/>
    <x v="0"/>
    <x v="0"/>
    <x v="2"/>
    <x v="0"/>
    <x v="0"/>
    <x v="1"/>
    <x v="0"/>
    <x v="0"/>
  </r>
  <r>
    <n v="1570"/>
    <s v="December 2010"/>
    <n v="62"/>
    <x v="2"/>
    <x v="10"/>
    <x v="0"/>
    <x v="0"/>
    <x v="0"/>
    <x v="0"/>
    <x v="0"/>
    <x v="0"/>
    <x v="0"/>
    <x v="0"/>
    <x v="1"/>
    <x v="2"/>
    <x v="1"/>
    <x v="0"/>
    <x v="0"/>
    <x v="2"/>
    <x v="0"/>
    <x v="0"/>
    <x v="1"/>
    <x v="0"/>
    <x v="0"/>
  </r>
  <r>
    <n v="1571"/>
    <s v="December 2010"/>
    <n v="62"/>
    <x v="2"/>
    <x v="11"/>
    <x v="0"/>
    <x v="0"/>
    <x v="1"/>
    <x v="0"/>
    <x v="0"/>
    <x v="0"/>
    <x v="0"/>
    <x v="0"/>
    <x v="1"/>
    <x v="2"/>
    <x v="1"/>
    <x v="3"/>
    <x v="1"/>
    <x v="2"/>
    <x v="0"/>
    <x v="0"/>
    <x v="1"/>
    <x v="0"/>
    <x v="0"/>
  </r>
  <r>
    <n v="1572"/>
    <s v="December 2010"/>
    <n v="62"/>
    <x v="2"/>
    <x v="12"/>
    <x v="0"/>
    <x v="0"/>
    <x v="2"/>
    <x v="0"/>
    <x v="0"/>
    <x v="0"/>
    <x v="0"/>
    <x v="0"/>
    <x v="1"/>
    <x v="2"/>
    <x v="1"/>
    <x v="0"/>
    <x v="0"/>
    <x v="0"/>
    <x v="0"/>
    <x v="0"/>
    <x v="1"/>
    <x v="0"/>
    <x v="0"/>
  </r>
  <r>
    <n v="1573"/>
    <s v="December 2010"/>
    <n v="62"/>
    <x v="2"/>
    <x v="13"/>
    <x v="0"/>
    <x v="0"/>
    <x v="1"/>
    <x v="0"/>
    <x v="0"/>
    <x v="0"/>
    <x v="0"/>
    <x v="0"/>
    <x v="2"/>
    <x v="2"/>
    <x v="1"/>
    <x v="1"/>
    <x v="1"/>
    <x v="2"/>
    <x v="0"/>
    <x v="1"/>
    <x v="0"/>
    <x v="0"/>
    <x v="0"/>
  </r>
  <r>
    <n v="1574"/>
    <s v="December 2010"/>
    <n v="62"/>
    <x v="2"/>
    <x v="14"/>
    <x v="0"/>
    <x v="0"/>
    <x v="0"/>
    <x v="0"/>
    <x v="0"/>
    <x v="0"/>
    <x v="0"/>
    <x v="0"/>
    <x v="2"/>
    <x v="2"/>
    <x v="1"/>
    <x v="0"/>
    <x v="0"/>
    <x v="0"/>
    <x v="0"/>
    <x v="1"/>
    <x v="0"/>
    <x v="0"/>
    <x v="0"/>
  </r>
  <r>
    <n v="1575"/>
    <s v="December 2010"/>
    <n v="62"/>
    <x v="2"/>
    <x v="15"/>
    <x v="0"/>
    <x v="0"/>
    <x v="0"/>
    <x v="0"/>
    <x v="0"/>
    <x v="0"/>
    <x v="0"/>
    <x v="0"/>
    <x v="2"/>
    <x v="2"/>
    <x v="1"/>
    <x v="3"/>
    <x v="1"/>
    <x v="1"/>
    <x v="0"/>
    <x v="1"/>
    <x v="0"/>
    <x v="0"/>
    <x v="0"/>
  </r>
  <r>
    <n v="1576"/>
    <s v="December 2010"/>
    <n v="62"/>
    <x v="2"/>
    <x v="16"/>
    <x v="0"/>
    <x v="0"/>
    <x v="3"/>
    <x v="0"/>
    <x v="0"/>
    <x v="0"/>
    <x v="0"/>
    <x v="0"/>
    <x v="2"/>
    <x v="2"/>
    <x v="1"/>
    <x v="0"/>
    <x v="0"/>
    <x v="9"/>
    <x v="0"/>
    <x v="1"/>
    <x v="0"/>
    <x v="0"/>
    <x v="0"/>
  </r>
  <r>
    <n v="1577"/>
    <s v="December 2010"/>
    <n v="62"/>
    <x v="2"/>
    <x v="17"/>
    <x v="0"/>
    <x v="0"/>
    <x v="2"/>
    <x v="0"/>
    <x v="0"/>
    <x v="0"/>
    <x v="0"/>
    <x v="0"/>
    <x v="2"/>
    <x v="2"/>
    <x v="1"/>
    <x v="0"/>
    <x v="0"/>
    <x v="9"/>
    <x v="0"/>
    <x v="1"/>
    <x v="0"/>
    <x v="0"/>
    <x v="0"/>
  </r>
  <r>
    <n v="1578"/>
    <s v="December 2010"/>
    <n v="62"/>
    <x v="2"/>
    <x v="18"/>
    <x v="0"/>
    <x v="0"/>
    <x v="4"/>
    <x v="0"/>
    <x v="0"/>
    <x v="0"/>
    <x v="0"/>
    <x v="0"/>
    <x v="3"/>
    <x v="0"/>
    <x v="15"/>
    <x v="1"/>
    <x v="1"/>
    <x v="2"/>
    <x v="0"/>
    <x v="6"/>
    <x v="0"/>
    <x v="0"/>
    <x v="0"/>
  </r>
  <r>
    <n v="1579"/>
    <s v="December 2010"/>
    <n v="62"/>
    <x v="2"/>
    <x v="19"/>
    <x v="0"/>
    <x v="0"/>
    <x v="2"/>
    <x v="0"/>
    <x v="0"/>
    <x v="0"/>
    <x v="0"/>
    <x v="0"/>
    <x v="3"/>
    <x v="0"/>
    <x v="15"/>
    <x v="0"/>
    <x v="0"/>
    <x v="2"/>
    <x v="0"/>
    <x v="6"/>
    <x v="0"/>
    <x v="0"/>
    <x v="0"/>
  </r>
  <r>
    <n v="1580"/>
    <s v="December 2010"/>
    <n v="62"/>
    <x v="2"/>
    <x v="20"/>
    <x v="0"/>
    <x v="0"/>
    <x v="0"/>
    <x v="0"/>
    <x v="0"/>
    <x v="0"/>
    <x v="0"/>
    <x v="0"/>
    <x v="3"/>
    <x v="0"/>
    <x v="15"/>
    <x v="0"/>
    <x v="0"/>
    <x v="0"/>
    <x v="0"/>
    <x v="6"/>
    <x v="0"/>
    <x v="0"/>
    <x v="0"/>
  </r>
  <r>
    <n v="1581"/>
    <s v="December 2010"/>
    <n v="62"/>
    <x v="2"/>
    <x v="21"/>
    <x v="0"/>
    <x v="0"/>
    <x v="0"/>
    <x v="0"/>
    <x v="0"/>
    <x v="0"/>
    <x v="0"/>
    <x v="0"/>
    <x v="3"/>
    <x v="0"/>
    <x v="15"/>
    <x v="0"/>
    <x v="1"/>
    <x v="3"/>
    <x v="0"/>
    <x v="6"/>
    <x v="0"/>
    <x v="0"/>
    <x v="0"/>
  </r>
  <r>
    <n v="1582"/>
    <s v="December 2010"/>
    <n v="62"/>
    <x v="2"/>
    <x v="22"/>
    <x v="0"/>
    <x v="0"/>
    <x v="3"/>
    <x v="0"/>
    <x v="0"/>
    <x v="0"/>
    <x v="0"/>
    <x v="0"/>
    <x v="3"/>
    <x v="0"/>
    <x v="15"/>
    <x v="0"/>
    <x v="1"/>
    <x v="3"/>
    <x v="0"/>
    <x v="6"/>
    <x v="0"/>
    <x v="0"/>
    <x v="0"/>
  </r>
  <r>
    <n v="1583"/>
    <s v="December 2010"/>
    <n v="62"/>
    <x v="3"/>
    <x v="0"/>
    <x v="0"/>
    <x v="0"/>
    <x v="1"/>
    <x v="0"/>
    <x v="0"/>
    <x v="0"/>
    <x v="0"/>
    <x v="1"/>
    <x v="4"/>
    <x v="3"/>
    <x v="2"/>
    <x v="4"/>
    <x v="2"/>
    <x v="4"/>
    <x v="0"/>
    <x v="2"/>
    <x v="2"/>
    <x v="0"/>
    <x v="0"/>
  </r>
  <r>
    <n v="1584"/>
    <s v="December 2010"/>
    <n v="62"/>
    <x v="3"/>
    <x v="1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1585"/>
    <s v="December 2010"/>
    <n v="62"/>
    <x v="3"/>
    <x v="2"/>
    <x v="0"/>
    <x v="0"/>
    <x v="0"/>
    <x v="0"/>
    <x v="0"/>
    <x v="0"/>
    <x v="0"/>
    <x v="1"/>
    <x v="4"/>
    <x v="3"/>
    <x v="2"/>
    <x v="8"/>
    <x v="11"/>
    <x v="4"/>
    <x v="3"/>
    <x v="2"/>
    <x v="2"/>
    <x v="0"/>
    <x v="0"/>
  </r>
  <r>
    <n v="1586"/>
    <s v="December 2010"/>
    <n v="62"/>
    <x v="3"/>
    <x v="3"/>
    <x v="0"/>
    <x v="0"/>
    <x v="1"/>
    <x v="0"/>
    <x v="0"/>
    <x v="0"/>
    <x v="0"/>
    <x v="1"/>
    <x v="4"/>
    <x v="3"/>
    <x v="2"/>
    <x v="4"/>
    <x v="8"/>
    <x v="4"/>
    <x v="0"/>
    <x v="2"/>
    <x v="2"/>
    <x v="0"/>
    <x v="0"/>
  </r>
  <r>
    <n v="1587"/>
    <s v="December 2010"/>
    <n v="62"/>
    <x v="3"/>
    <x v="4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1588"/>
    <s v="December 2010"/>
    <n v="62"/>
    <x v="3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n v="1589"/>
    <s v="December 2010"/>
    <n v="62"/>
    <x v="3"/>
    <x v="6"/>
    <x v="0"/>
    <x v="0"/>
    <x v="1"/>
    <x v="0"/>
    <x v="0"/>
    <x v="0"/>
    <x v="0"/>
    <x v="1"/>
    <x v="4"/>
    <x v="3"/>
    <x v="2"/>
    <x v="11"/>
    <x v="22"/>
    <x v="4"/>
    <x v="0"/>
    <x v="2"/>
    <x v="2"/>
    <x v="0"/>
    <x v="0"/>
  </r>
  <r>
    <n v="1590"/>
    <s v="December 2010"/>
    <n v="62"/>
    <x v="3"/>
    <x v="7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n v="1591"/>
    <s v="December 2010"/>
    <n v="62"/>
    <x v="3"/>
    <x v="8"/>
    <x v="0"/>
    <x v="0"/>
    <x v="1"/>
    <x v="0"/>
    <x v="0"/>
    <x v="0"/>
    <x v="0"/>
    <x v="1"/>
    <x v="4"/>
    <x v="3"/>
    <x v="2"/>
    <x v="5"/>
    <x v="3"/>
    <x v="4"/>
    <x v="1"/>
    <x v="2"/>
    <x v="2"/>
    <x v="0"/>
    <x v="0"/>
  </r>
  <r>
    <n v="1592"/>
    <s v="December 2010"/>
    <n v="62"/>
    <x v="3"/>
    <x v="9"/>
    <x v="0"/>
    <x v="0"/>
    <x v="4"/>
    <x v="0"/>
    <x v="0"/>
    <x v="0"/>
    <x v="0"/>
    <x v="1"/>
    <x v="4"/>
    <x v="3"/>
    <x v="2"/>
    <x v="7"/>
    <x v="22"/>
    <x v="4"/>
    <x v="1"/>
    <x v="2"/>
    <x v="2"/>
    <x v="0"/>
    <x v="0"/>
  </r>
  <r>
    <n v="1593"/>
    <s v="December 2010"/>
    <n v="62"/>
    <x v="3"/>
    <x v="10"/>
    <x v="0"/>
    <x v="0"/>
    <x v="4"/>
    <x v="0"/>
    <x v="0"/>
    <x v="0"/>
    <x v="0"/>
    <x v="1"/>
    <x v="4"/>
    <x v="3"/>
    <x v="2"/>
    <x v="6"/>
    <x v="22"/>
    <x v="4"/>
    <x v="1"/>
    <x v="2"/>
    <x v="2"/>
    <x v="0"/>
    <x v="0"/>
  </r>
  <r>
    <n v="1594"/>
    <s v="December 2010"/>
    <n v="62"/>
    <x v="3"/>
    <x v="11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1595"/>
    <s v="December 2010"/>
    <n v="62"/>
    <x v="3"/>
    <x v="12"/>
    <x v="0"/>
    <x v="0"/>
    <x v="1"/>
    <x v="0"/>
    <x v="0"/>
    <x v="0"/>
    <x v="0"/>
    <x v="1"/>
    <x v="4"/>
    <x v="3"/>
    <x v="2"/>
    <x v="7"/>
    <x v="22"/>
    <x v="4"/>
    <x v="3"/>
    <x v="2"/>
    <x v="2"/>
    <x v="0"/>
    <x v="0"/>
  </r>
  <r>
    <n v="1596"/>
    <s v="December 2010"/>
    <n v="62"/>
    <x v="3"/>
    <x v="13"/>
    <x v="0"/>
    <x v="0"/>
    <x v="2"/>
    <x v="0"/>
    <x v="0"/>
    <x v="0"/>
    <x v="0"/>
    <x v="1"/>
    <x v="4"/>
    <x v="3"/>
    <x v="2"/>
    <x v="8"/>
    <x v="5"/>
    <x v="4"/>
    <x v="0"/>
    <x v="2"/>
    <x v="2"/>
    <x v="0"/>
    <x v="0"/>
  </r>
  <r>
    <n v="1597"/>
    <s v="December 2010"/>
    <n v="62"/>
    <x v="3"/>
    <x v="14"/>
    <x v="0"/>
    <x v="0"/>
    <x v="3"/>
    <x v="0"/>
    <x v="0"/>
    <x v="0"/>
    <x v="0"/>
    <x v="1"/>
    <x v="4"/>
    <x v="3"/>
    <x v="2"/>
    <x v="10"/>
    <x v="13"/>
    <x v="4"/>
    <x v="0"/>
    <x v="2"/>
    <x v="2"/>
    <x v="0"/>
    <x v="0"/>
  </r>
  <r>
    <n v="1598"/>
    <s v="December 2010"/>
    <n v="62"/>
    <x v="3"/>
    <x v="15"/>
    <x v="0"/>
    <x v="0"/>
    <x v="4"/>
    <x v="0"/>
    <x v="0"/>
    <x v="0"/>
    <x v="0"/>
    <x v="1"/>
    <x v="4"/>
    <x v="3"/>
    <x v="2"/>
    <x v="9"/>
    <x v="6"/>
    <x v="4"/>
    <x v="4"/>
    <x v="2"/>
    <x v="2"/>
    <x v="0"/>
    <x v="0"/>
  </r>
  <r>
    <n v="1599"/>
    <s v="December 2010"/>
    <n v="62"/>
    <x v="3"/>
    <x v="16"/>
    <x v="0"/>
    <x v="0"/>
    <x v="3"/>
    <x v="0"/>
    <x v="0"/>
    <x v="0"/>
    <x v="0"/>
    <x v="1"/>
    <x v="4"/>
    <x v="3"/>
    <x v="2"/>
    <x v="11"/>
    <x v="22"/>
    <x v="5"/>
    <x v="0"/>
    <x v="2"/>
    <x v="2"/>
    <x v="0"/>
    <x v="0"/>
  </r>
  <r>
    <n v="1600"/>
    <s v="December 2010"/>
    <n v="62"/>
    <x v="3"/>
    <x v="17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1601"/>
    <s v="December 2010"/>
    <n v="62"/>
    <x v="3"/>
    <x v="18"/>
    <x v="0"/>
    <x v="0"/>
    <x v="4"/>
    <x v="0"/>
    <x v="0"/>
    <x v="0"/>
    <x v="0"/>
    <x v="1"/>
    <x v="4"/>
    <x v="3"/>
    <x v="2"/>
    <x v="7"/>
    <x v="22"/>
    <x v="4"/>
    <x v="3"/>
    <x v="2"/>
    <x v="2"/>
    <x v="0"/>
    <x v="0"/>
  </r>
  <r>
    <n v="1602"/>
    <s v="December 2010"/>
    <n v="62"/>
    <x v="3"/>
    <x v="19"/>
    <x v="0"/>
    <x v="0"/>
    <x v="2"/>
    <x v="0"/>
    <x v="0"/>
    <x v="0"/>
    <x v="0"/>
    <x v="1"/>
    <x v="4"/>
    <x v="3"/>
    <x v="2"/>
    <x v="10"/>
    <x v="13"/>
    <x v="4"/>
    <x v="1"/>
    <x v="2"/>
    <x v="2"/>
    <x v="0"/>
    <x v="0"/>
  </r>
  <r>
    <n v="1603"/>
    <s v="December 2010"/>
    <n v="62"/>
    <x v="3"/>
    <x v="20"/>
    <x v="0"/>
    <x v="0"/>
    <x v="0"/>
    <x v="0"/>
    <x v="0"/>
    <x v="0"/>
    <x v="0"/>
    <x v="1"/>
    <x v="4"/>
    <x v="3"/>
    <x v="2"/>
    <x v="4"/>
    <x v="12"/>
    <x v="4"/>
    <x v="0"/>
    <x v="2"/>
    <x v="2"/>
    <x v="0"/>
    <x v="0"/>
  </r>
  <r>
    <n v="1604"/>
    <s v="December 2010"/>
    <n v="62"/>
    <x v="3"/>
    <x v="21"/>
    <x v="0"/>
    <x v="0"/>
    <x v="2"/>
    <x v="0"/>
    <x v="0"/>
    <x v="0"/>
    <x v="0"/>
    <x v="1"/>
    <x v="4"/>
    <x v="3"/>
    <x v="2"/>
    <x v="8"/>
    <x v="11"/>
    <x v="4"/>
    <x v="3"/>
    <x v="2"/>
    <x v="2"/>
    <x v="0"/>
    <x v="0"/>
  </r>
  <r>
    <n v="1605"/>
    <s v="December 2010"/>
    <n v="62"/>
    <x v="3"/>
    <x v="22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1606"/>
    <s v="December 2010"/>
    <n v="62"/>
    <x v="3"/>
    <x v="23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n v="1607"/>
    <s v="December 2010"/>
    <n v="62"/>
    <x v="3"/>
    <x v="24"/>
    <x v="0"/>
    <x v="0"/>
    <x v="1"/>
    <x v="0"/>
    <x v="0"/>
    <x v="0"/>
    <x v="0"/>
    <x v="1"/>
    <x v="4"/>
    <x v="3"/>
    <x v="2"/>
    <x v="5"/>
    <x v="9"/>
    <x v="4"/>
    <x v="1"/>
    <x v="2"/>
    <x v="2"/>
    <x v="0"/>
    <x v="0"/>
  </r>
  <r>
    <n v="1608"/>
    <s v="December 2010"/>
    <n v="62"/>
    <x v="3"/>
    <x v="25"/>
    <x v="0"/>
    <x v="0"/>
    <x v="3"/>
    <x v="0"/>
    <x v="0"/>
    <x v="0"/>
    <x v="0"/>
    <x v="1"/>
    <x v="4"/>
    <x v="3"/>
    <x v="2"/>
    <x v="11"/>
    <x v="22"/>
    <x v="5"/>
    <x v="2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n v="1609"/>
    <s v="June 2011"/>
    <n v="63"/>
    <x v="0"/>
    <x v="0"/>
    <x v="0"/>
    <x v="0"/>
    <x v="1"/>
    <x v="0"/>
    <x v="0"/>
    <x v="0"/>
    <x v="0"/>
    <x v="1"/>
    <x v="4"/>
    <x v="3"/>
    <x v="2"/>
    <x v="6"/>
    <x v="22"/>
    <x v="4"/>
    <x v="0"/>
    <x v="2"/>
    <x v="2"/>
    <x v="0"/>
    <x v="0"/>
  </r>
  <r>
    <n v="1610"/>
    <s v="June 2011"/>
    <n v="63"/>
    <x v="0"/>
    <x v="1"/>
    <x v="0"/>
    <x v="0"/>
    <x v="4"/>
    <x v="0"/>
    <x v="0"/>
    <x v="0"/>
    <x v="0"/>
    <x v="1"/>
    <x v="4"/>
    <x v="3"/>
    <x v="2"/>
    <x v="8"/>
    <x v="5"/>
    <x v="4"/>
    <x v="0"/>
    <x v="2"/>
    <x v="2"/>
    <x v="0"/>
    <x v="0"/>
  </r>
  <r>
    <n v="1611"/>
    <s v="June 2011"/>
    <n v="63"/>
    <x v="0"/>
    <x v="2"/>
    <x v="0"/>
    <x v="0"/>
    <x v="1"/>
    <x v="0"/>
    <x v="0"/>
    <x v="0"/>
    <x v="0"/>
    <x v="1"/>
    <x v="4"/>
    <x v="3"/>
    <x v="2"/>
    <x v="7"/>
    <x v="22"/>
    <x v="4"/>
    <x v="0"/>
    <x v="2"/>
    <x v="2"/>
    <x v="0"/>
    <x v="0"/>
  </r>
  <r>
    <n v="1612"/>
    <s v="June 2011"/>
    <n v="63"/>
    <x v="0"/>
    <x v="3"/>
    <x v="0"/>
    <x v="0"/>
    <x v="3"/>
    <x v="0"/>
    <x v="0"/>
    <x v="0"/>
    <x v="0"/>
    <x v="1"/>
    <x v="4"/>
    <x v="3"/>
    <x v="2"/>
    <x v="11"/>
    <x v="22"/>
    <x v="4"/>
    <x v="0"/>
    <x v="2"/>
    <x v="2"/>
    <x v="0"/>
    <x v="0"/>
  </r>
  <r>
    <n v="1613"/>
    <s v="June 2011"/>
    <n v="63"/>
    <x v="0"/>
    <x v="4"/>
    <x v="0"/>
    <x v="0"/>
    <x v="4"/>
    <x v="0"/>
    <x v="0"/>
    <x v="0"/>
    <x v="0"/>
    <x v="1"/>
    <x v="4"/>
    <x v="3"/>
    <x v="2"/>
    <x v="9"/>
    <x v="14"/>
    <x v="4"/>
    <x v="0"/>
    <x v="2"/>
    <x v="2"/>
    <x v="0"/>
    <x v="0"/>
  </r>
  <r>
    <n v="1614"/>
    <s v="June 2011"/>
    <n v="63"/>
    <x v="0"/>
    <x v="5"/>
    <x v="0"/>
    <x v="0"/>
    <x v="0"/>
    <x v="0"/>
    <x v="0"/>
    <x v="0"/>
    <x v="0"/>
    <x v="1"/>
    <x v="4"/>
    <x v="3"/>
    <x v="2"/>
    <x v="6"/>
    <x v="22"/>
    <x v="4"/>
    <x v="1"/>
    <x v="2"/>
    <x v="2"/>
    <x v="0"/>
    <x v="0"/>
  </r>
  <r>
    <n v="1615"/>
    <s v="June 2011"/>
    <n v="63"/>
    <x v="0"/>
    <x v="6"/>
    <x v="0"/>
    <x v="0"/>
    <x v="4"/>
    <x v="0"/>
    <x v="0"/>
    <x v="0"/>
    <x v="0"/>
    <x v="1"/>
    <x v="4"/>
    <x v="3"/>
    <x v="2"/>
    <x v="8"/>
    <x v="5"/>
    <x v="5"/>
    <x v="3"/>
    <x v="2"/>
    <x v="2"/>
    <x v="0"/>
    <x v="0"/>
  </r>
  <r>
    <n v="1616"/>
    <s v="June 2011"/>
    <n v="63"/>
    <x v="0"/>
    <x v="7"/>
    <x v="0"/>
    <x v="0"/>
    <x v="2"/>
    <x v="0"/>
    <x v="0"/>
    <x v="0"/>
    <x v="0"/>
    <x v="1"/>
    <x v="4"/>
    <x v="3"/>
    <x v="2"/>
    <x v="4"/>
    <x v="2"/>
    <x v="4"/>
    <x v="0"/>
    <x v="2"/>
    <x v="2"/>
    <x v="0"/>
    <x v="0"/>
  </r>
  <r>
    <n v="1617"/>
    <s v="June 2011"/>
    <n v="63"/>
    <x v="0"/>
    <x v="8"/>
    <x v="0"/>
    <x v="0"/>
    <x v="3"/>
    <x v="0"/>
    <x v="0"/>
    <x v="0"/>
    <x v="0"/>
    <x v="1"/>
    <x v="4"/>
    <x v="3"/>
    <x v="2"/>
    <x v="6"/>
    <x v="22"/>
    <x v="4"/>
    <x v="2"/>
    <x v="2"/>
    <x v="2"/>
    <x v="0"/>
    <x v="0"/>
  </r>
  <r>
    <n v="1618"/>
    <s v="June 2011"/>
    <n v="63"/>
    <x v="0"/>
    <x v="9"/>
    <x v="0"/>
    <x v="0"/>
    <x v="0"/>
    <x v="0"/>
    <x v="0"/>
    <x v="0"/>
    <x v="0"/>
    <x v="1"/>
    <x v="4"/>
    <x v="3"/>
    <x v="2"/>
    <x v="9"/>
    <x v="6"/>
    <x v="4"/>
    <x v="1"/>
    <x v="2"/>
    <x v="2"/>
    <x v="0"/>
    <x v="0"/>
  </r>
  <r>
    <n v="1619"/>
    <s v="June 2011"/>
    <n v="63"/>
    <x v="0"/>
    <x v="10"/>
    <x v="0"/>
    <x v="0"/>
    <x v="3"/>
    <x v="0"/>
    <x v="0"/>
    <x v="0"/>
    <x v="0"/>
    <x v="1"/>
    <x v="4"/>
    <x v="3"/>
    <x v="2"/>
    <x v="10"/>
    <x v="13"/>
    <x v="4"/>
    <x v="1"/>
    <x v="2"/>
    <x v="2"/>
    <x v="0"/>
    <x v="0"/>
  </r>
  <r>
    <n v="1620"/>
    <s v="June 2011"/>
    <n v="63"/>
    <x v="0"/>
    <x v="11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n v="1621"/>
    <s v="June 2011"/>
    <n v="63"/>
    <x v="0"/>
    <x v="12"/>
    <x v="0"/>
    <x v="0"/>
    <x v="3"/>
    <x v="0"/>
    <x v="0"/>
    <x v="0"/>
    <x v="0"/>
    <x v="1"/>
    <x v="4"/>
    <x v="3"/>
    <x v="2"/>
    <x v="4"/>
    <x v="2"/>
    <x v="4"/>
    <x v="0"/>
    <x v="2"/>
    <x v="2"/>
    <x v="0"/>
    <x v="0"/>
  </r>
  <r>
    <n v="1622"/>
    <s v="June 2011"/>
    <n v="63"/>
    <x v="0"/>
    <x v="13"/>
    <x v="0"/>
    <x v="0"/>
    <x v="3"/>
    <x v="0"/>
    <x v="0"/>
    <x v="0"/>
    <x v="0"/>
    <x v="1"/>
    <x v="4"/>
    <x v="3"/>
    <x v="2"/>
    <x v="4"/>
    <x v="10"/>
    <x v="4"/>
    <x v="0"/>
    <x v="2"/>
    <x v="2"/>
    <x v="0"/>
    <x v="0"/>
  </r>
  <r>
    <n v="1623"/>
    <s v="June 2011"/>
    <n v="63"/>
    <x v="0"/>
    <x v="14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1624"/>
    <s v="June 2011"/>
    <n v="63"/>
    <x v="0"/>
    <x v="15"/>
    <x v="0"/>
    <x v="0"/>
    <x v="3"/>
    <x v="0"/>
    <x v="0"/>
    <x v="0"/>
    <x v="0"/>
    <x v="1"/>
    <x v="4"/>
    <x v="3"/>
    <x v="2"/>
    <x v="8"/>
    <x v="11"/>
    <x v="4"/>
    <x v="2"/>
    <x v="2"/>
    <x v="2"/>
    <x v="0"/>
    <x v="0"/>
  </r>
  <r>
    <n v="1625"/>
    <s v="June 2011"/>
    <n v="63"/>
    <x v="0"/>
    <x v="16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1626"/>
    <s v="June 2011"/>
    <n v="63"/>
    <x v="0"/>
    <x v="17"/>
    <x v="0"/>
    <x v="0"/>
    <x v="2"/>
    <x v="0"/>
    <x v="0"/>
    <x v="0"/>
    <x v="0"/>
    <x v="1"/>
    <x v="4"/>
    <x v="3"/>
    <x v="2"/>
    <x v="8"/>
    <x v="11"/>
    <x v="4"/>
    <x v="1"/>
    <x v="2"/>
    <x v="2"/>
    <x v="0"/>
    <x v="0"/>
  </r>
  <r>
    <n v="1627"/>
    <s v="June 2011"/>
    <n v="63"/>
    <x v="0"/>
    <x v="18"/>
    <x v="0"/>
    <x v="0"/>
    <x v="1"/>
    <x v="0"/>
    <x v="0"/>
    <x v="0"/>
    <x v="0"/>
    <x v="1"/>
    <x v="4"/>
    <x v="3"/>
    <x v="2"/>
    <x v="9"/>
    <x v="14"/>
    <x v="4"/>
    <x v="0"/>
    <x v="2"/>
    <x v="2"/>
    <x v="0"/>
    <x v="0"/>
  </r>
  <r>
    <n v="1628"/>
    <s v="June 2011"/>
    <n v="63"/>
    <x v="0"/>
    <x v="19"/>
    <x v="0"/>
    <x v="0"/>
    <x v="4"/>
    <x v="0"/>
    <x v="0"/>
    <x v="0"/>
    <x v="0"/>
    <x v="1"/>
    <x v="4"/>
    <x v="3"/>
    <x v="2"/>
    <x v="6"/>
    <x v="22"/>
    <x v="4"/>
    <x v="1"/>
    <x v="2"/>
    <x v="2"/>
    <x v="0"/>
    <x v="0"/>
  </r>
  <r>
    <n v="1629"/>
    <s v="June 2011"/>
    <n v="63"/>
    <x v="0"/>
    <x v="20"/>
    <x v="0"/>
    <x v="0"/>
    <x v="2"/>
    <x v="0"/>
    <x v="0"/>
    <x v="0"/>
    <x v="0"/>
    <x v="1"/>
    <x v="4"/>
    <x v="3"/>
    <x v="2"/>
    <x v="5"/>
    <x v="9"/>
    <x v="4"/>
    <x v="1"/>
    <x v="2"/>
    <x v="2"/>
    <x v="0"/>
    <x v="0"/>
  </r>
  <r>
    <n v="1630"/>
    <s v="June 2011"/>
    <n v="63"/>
    <x v="0"/>
    <x v="21"/>
    <x v="0"/>
    <x v="0"/>
    <x v="4"/>
    <x v="0"/>
    <x v="0"/>
    <x v="0"/>
    <x v="0"/>
    <x v="1"/>
    <x v="4"/>
    <x v="3"/>
    <x v="2"/>
    <x v="10"/>
    <x v="13"/>
    <x v="4"/>
    <x v="1"/>
    <x v="2"/>
    <x v="2"/>
    <x v="0"/>
    <x v="0"/>
  </r>
  <r>
    <n v="1631"/>
    <s v="June 2011"/>
    <n v="63"/>
    <x v="0"/>
    <x v="22"/>
    <x v="0"/>
    <x v="0"/>
    <x v="4"/>
    <x v="0"/>
    <x v="0"/>
    <x v="0"/>
    <x v="0"/>
    <x v="1"/>
    <x v="4"/>
    <x v="3"/>
    <x v="2"/>
    <x v="7"/>
    <x v="22"/>
    <x v="4"/>
    <x v="0"/>
    <x v="2"/>
    <x v="2"/>
    <x v="0"/>
    <x v="0"/>
  </r>
  <r>
    <n v="1632"/>
    <s v="June 2011"/>
    <n v="63"/>
    <x v="0"/>
    <x v="23"/>
    <x v="0"/>
    <x v="0"/>
    <x v="2"/>
    <x v="0"/>
    <x v="0"/>
    <x v="0"/>
    <x v="0"/>
    <x v="1"/>
    <x v="4"/>
    <x v="3"/>
    <x v="2"/>
    <x v="5"/>
    <x v="3"/>
    <x v="4"/>
    <x v="3"/>
    <x v="2"/>
    <x v="2"/>
    <x v="0"/>
    <x v="0"/>
  </r>
  <r>
    <n v="1633"/>
    <s v="June 2011"/>
    <n v="63"/>
    <x v="0"/>
    <x v="24"/>
    <x v="0"/>
    <x v="0"/>
    <x v="0"/>
    <x v="0"/>
    <x v="0"/>
    <x v="0"/>
    <x v="0"/>
    <x v="1"/>
    <x v="4"/>
    <x v="3"/>
    <x v="2"/>
    <x v="7"/>
    <x v="22"/>
    <x v="4"/>
    <x v="1"/>
    <x v="2"/>
    <x v="2"/>
    <x v="0"/>
    <x v="0"/>
  </r>
  <r>
    <n v="1634"/>
    <s v="June 2011"/>
    <n v="63"/>
    <x v="1"/>
    <x v="0"/>
    <x v="0"/>
    <x v="0"/>
    <x v="2"/>
    <x v="0"/>
    <x v="0"/>
    <x v="0"/>
    <x v="0"/>
    <x v="0"/>
    <x v="0"/>
    <x v="2"/>
    <x v="1"/>
    <x v="1"/>
    <x v="1"/>
    <x v="2"/>
    <x v="0"/>
    <x v="0"/>
    <x v="1"/>
    <x v="0"/>
    <x v="0"/>
  </r>
  <r>
    <n v="1635"/>
    <s v="June 2011"/>
    <n v="63"/>
    <x v="1"/>
    <x v="1"/>
    <x v="0"/>
    <x v="0"/>
    <x v="4"/>
    <x v="0"/>
    <x v="0"/>
    <x v="0"/>
    <x v="0"/>
    <x v="0"/>
    <x v="0"/>
    <x v="2"/>
    <x v="1"/>
    <x v="0"/>
    <x v="1"/>
    <x v="3"/>
    <x v="0"/>
    <x v="0"/>
    <x v="1"/>
    <x v="0"/>
    <x v="0"/>
  </r>
  <r>
    <n v="1636"/>
    <s v="June 2011"/>
    <n v="63"/>
    <x v="1"/>
    <x v="2"/>
    <x v="0"/>
    <x v="0"/>
    <x v="0"/>
    <x v="0"/>
    <x v="0"/>
    <x v="0"/>
    <x v="0"/>
    <x v="0"/>
    <x v="0"/>
    <x v="2"/>
    <x v="1"/>
    <x v="0"/>
    <x v="1"/>
    <x v="3"/>
    <x v="0"/>
    <x v="0"/>
    <x v="1"/>
    <x v="0"/>
    <x v="0"/>
  </r>
  <r>
    <n v="1637"/>
    <s v="June 2011"/>
    <n v="63"/>
    <x v="1"/>
    <x v="3"/>
    <x v="0"/>
    <x v="0"/>
    <x v="1"/>
    <x v="0"/>
    <x v="0"/>
    <x v="0"/>
    <x v="0"/>
    <x v="0"/>
    <x v="0"/>
    <x v="2"/>
    <x v="1"/>
    <x v="0"/>
    <x v="0"/>
    <x v="0"/>
    <x v="0"/>
    <x v="0"/>
    <x v="1"/>
    <x v="0"/>
    <x v="0"/>
  </r>
  <r>
    <n v="1638"/>
    <s v="June 2011"/>
    <n v="63"/>
    <x v="1"/>
    <x v="4"/>
    <x v="0"/>
    <x v="0"/>
    <x v="2"/>
    <x v="0"/>
    <x v="0"/>
    <x v="0"/>
    <x v="0"/>
    <x v="0"/>
    <x v="0"/>
    <x v="2"/>
    <x v="1"/>
    <x v="18"/>
    <x v="1"/>
    <x v="0"/>
    <x v="0"/>
    <x v="0"/>
    <x v="1"/>
    <x v="0"/>
    <x v="0"/>
  </r>
  <r>
    <n v="1639"/>
    <s v="June 2011"/>
    <n v="63"/>
    <x v="1"/>
    <x v="5"/>
    <x v="0"/>
    <x v="0"/>
    <x v="4"/>
    <x v="0"/>
    <x v="0"/>
    <x v="0"/>
    <x v="0"/>
    <x v="0"/>
    <x v="1"/>
    <x v="0"/>
    <x v="15"/>
    <x v="1"/>
    <x v="1"/>
    <x v="2"/>
    <x v="0"/>
    <x v="6"/>
    <x v="5"/>
    <x v="0"/>
    <x v="0"/>
  </r>
  <r>
    <n v="1640"/>
    <s v="June 2011"/>
    <n v="63"/>
    <x v="1"/>
    <x v="6"/>
    <x v="0"/>
    <x v="0"/>
    <x v="3"/>
    <x v="0"/>
    <x v="0"/>
    <x v="0"/>
    <x v="0"/>
    <x v="0"/>
    <x v="1"/>
    <x v="0"/>
    <x v="15"/>
    <x v="0"/>
    <x v="1"/>
    <x v="0"/>
    <x v="0"/>
    <x v="6"/>
    <x v="5"/>
    <x v="0"/>
    <x v="0"/>
  </r>
  <r>
    <n v="1641"/>
    <s v="June 2011"/>
    <n v="63"/>
    <x v="1"/>
    <x v="7"/>
    <x v="0"/>
    <x v="0"/>
    <x v="1"/>
    <x v="0"/>
    <x v="0"/>
    <x v="0"/>
    <x v="0"/>
    <x v="0"/>
    <x v="1"/>
    <x v="0"/>
    <x v="15"/>
    <x v="0"/>
    <x v="0"/>
    <x v="1"/>
    <x v="0"/>
    <x v="6"/>
    <x v="5"/>
    <x v="0"/>
    <x v="0"/>
  </r>
  <r>
    <n v="1642"/>
    <s v="June 2011"/>
    <n v="63"/>
    <x v="1"/>
    <x v="8"/>
    <x v="0"/>
    <x v="0"/>
    <x v="3"/>
    <x v="0"/>
    <x v="0"/>
    <x v="0"/>
    <x v="0"/>
    <x v="0"/>
    <x v="1"/>
    <x v="0"/>
    <x v="15"/>
    <x v="0"/>
    <x v="0"/>
    <x v="3"/>
    <x v="0"/>
    <x v="6"/>
    <x v="5"/>
    <x v="0"/>
    <x v="0"/>
  </r>
  <r>
    <n v="1643"/>
    <s v="June 2011"/>
    <n v="63"/>
    <x v="1"/>
    <x v="9"/>
    <x v="0"/>
    <x v="0"/>
    <x v="0"/>
    <x v="0"/>
    <x v="0"/>
    <x v="0"/>
    <x v="0"/>
    <x v="0"/>
    <x v="1"/>
    <x v="0"/>
    <x v="15"/>
    <x v="0"/>
    <x v="0"/>
    <x v="1"/>
    <x v="0"/>
    <x v="6"/>
    <x v="5"/>
    <x v="0"/>
    <x v="0"/>
  </r>
  <r>
    <n v="1644"/>
    <s v="June 2011"/>
    <n v="63"/>
    <x v="1"/>
    <x v="10"/>
    <x v="0"/>
    <x v="0"/>
    <x v="4"/>
    <x v="0"/>
    <x v="0"/>
    <x v="0"/>
    <x v="0"/>
    <x v="0"/>
    <x v="1"/>
    <x v="0"/>
    <x v="15"/>
    <x v="1"/>
    <x v="1"/>
    <x v="2"/>
    <x v="0"/>
    <x v="6"/>
    <x v="5"/>
    <x v="0"/>
    <x v="0"/>
  </r>
  <r>
    <n v="1645"/>
    <s v="June 2011"/>
    <n v="63"/>
    <x v="1"/>
    <x v="11"/>
    <x v="0"/>
    <x v="0"/>
    <x v="2"/>
    <x v="0"/>
    <x v="0"/>
    <x v="0"/>
    <x v="0"/>
    <x v="0"/>
    <x v="2"/>
    <x v="0"/>
    <x v="15"/>
    <x v="0"/>
    <x v="1"/>
    <x v="3"/>
    <x v="0"/>
    <x v="6"/>
    <x v="5"/>
    <x v="0"/>
    <x v="0"/>
  </r>
  <r>
    <n v="1646"/>
    <s v="June 2011"/>
    <n v="63"/>
    <x v="1"/>
    <x v="12"/>
    <x v="0"/>
    <x v="0"/>
    <x v="1"/>
    <x v="0"/>
    <x v="0"/>
    <x v="0"/>
    <x v="0"/>
    <x v="0"/>
    <x v="2"/>
    <x v="0"/>
    <x v="15"/>
    <x v="0"/>
    <x v="0"/>
    <x v="0"/>
    <x v="0"/>
    <x v="6"/>
    <x v="5"/>
    <x v="0"/>
    <x v="0"/>
  </r>
  <r>
    <n v="1647"/>
    <s v="June 2011"/>
    <n v="63"/>
    <x v="1"/>
    <x v="13"/>
    <x v="0"/>
    <x v="0"/>
    <x v="2"/>
    <x v="0"/>
    <x v="0"/>
    <x v="0"/>
    <x v="0"/>
    <x v="0"/>
    <x v="2"/>
    <x v="0"/>
    <x v="15"/>
    <x v="0"/>
    <x v="0"/>
    <x v="1"/>
    <x v="0"/>
    <x v="6"/>
    <x v="5"/>
    <x v="0"/>
    <x v="0"/>
  </r>
  <r>
    <n v="1648"/>
    <s v="June 2011"/>
    <n v="63"/>
    <x v="1"/>
    <x v="14"/>
    <x v="0"/>
    <x v="0"/>
    <x v="0"/>
    <x v="0"/>
    <x v="0"/>
    <x v="0"/>
    <x v="0"/>
    <x v="0"/>
    <x v="2"/>
    <x v="0"/>
    <x v="15"/>
    <x v="0"/>
    <x v="0"/>
    <x v="2"/>
    <x v="0"/>
    <x v="6"/>
    <x v="5"/>
    <x v="0"/>
    <x v="0"/>
  </r>
  <r>
    <n v="1649"/>
    <s v="June 2011"/>
    <n v="63"/>
    <x v="1"/>
    <x v="15"/>
    <x v="0"/>
    <x v="0"/>
    <x v="4"/>
    <x v="0"/>
    <x v="0"/>
    <x v="0"/>
    <x v="0"/>
    <x v="0"/>
    <x v="2"/>
    <x v="0"/>
    <x v="15"/>
    <x v="0"/>
    <x v="0"/>
    <x v="0"/>
    <x v="0"/>
    <x v="6"/>
    <x v="5"/>
    <x v="0"/>
    <x v="0"/>
  </r>
  <r>
    <n v="1650"/>
    <s v="June 2011"/>
    <n v="63"/>
    <x v="1"/>
    <x v="16"/>
    <x v="0"/>
    <x v="0"/>
    <x v="4"/>
    <x v="0"/>
    <x v="0"/>
    <x v="0"/>
    <x v="0"/>
    <x v="0"/>
    <x v="2"/>
    <x v="0"/>
    <x v="15"/>
    <x v="0"/>
    <x v="1"/>
    <x v="2"/>
    <x v="0"/>
    <x v="6"/>
    <x v="5"/>
    <x v="0"/>
    <x v="0"/>
  </r>
  <r>
    <n v="1651"/>
    <s v="June 2011"/>
    <n v="63"/>
    <x v="1"/>
    <x v="17"/>
    <x v="0"/>
    <x v="0"/>
    <x v="4"/>
    <x v="0"/>
    <x v="0"/>
    <x v="0"/>
    <x v="0"/>
    <x v="0"/>
    <x v="3"/>
    <x v="0"/>
    <x v="15"/>
    <x v="0"/>
    <x v="0"/>
    <x v="2"/>
    <x v="0"/>
    <x v="0"/>
    <x v="1"/>
    <x v="0"/>
    <x v="0"/>
  </r>
  <r>
    <n v="1652"/>
    <s v="June 2011"/>
    <n v="63"/>
    <x v="1"/>
    <x v="18"/>
    <x v="0"/>
    <x v="0"/>
    <x v="1"/>
    <x v="0"/>
    <x v="0"/>
    <x v="0"/>
    <x v="0"/>
    <x v="0"/>
    <x v="3"/>
    <x v="0"/>
    <x v="15"/>
    <x v="0"/>
    <x v="0"/>
    <x v="2"/>
    <x v="0"/>
    <x v="0"/>
    <x v="1"/>
    <x v="0"/>
    <x v="0"/>
  </r>
  <r>
    <n v="1653"/>
    <s v="June 2011"/>
    <n v="63"/>
    <x v="1"/>
    <x v="19"/>
    <x v="0"/>
    <x v="0"/>
    <x v="2"/>
    <x v="0"/>
    <x v="0"/>
    <x v="0"/>
    <x v="0"/>
    <x v="0"/>
    <x v="3"/>
    <x v="0"/>
    <x v="15"/>
    <x v="0"/>
    <x v="1"/>
    <x v="0"/>
    <x v="0"/>
    <x v="0"/>
    <x v="1"/>
    <x v="0"/>
    <x v="0"/>
  </r>
  <r>
    <n v="1654"/>
    <s v="June 2011"/>
    <n v="63"/>
    <x v="1"/>
    <x v="20"/>
    <x v="0"/>
    <x v="0"/>
    <x v="0"/>
    <x v="0"/>
    <x v="0"/>
    <x v="0"/>
    <x v="0"/>
    <x v="0"/>
    <x v="3"/>
    <x v="0"/>
    <x v="15"/>
    <x v="0"/>
    <x v="1"/>
    <x v="0"/>
    <x v="0"/>
    <x v="0"/>
    <x v="1"/>
    <x v="0"/>
    <x v="0"/>
  </r>
  <r>
    <n v="1655"/>
    <s v="June 2011"/>
    <n v="63"/>
    <x v="1"/>
    <x v="21"/>
    <x v="0"/>
    <x v="0"/>
    <x v="1"/>
    <x v="0"/>
    <x v="0"/>
    <x v="0"/>
    <x v="0"/>
    <x v="0"/>
    <x v="3"/>
    <x v="0"/>
    <x v="15"/>
    <x v="0"/>
    <x v="0"/>
    <x v="2"/>
    <x v="0"/>
    <x v="0"/>
    <x v="1"/>
    <x v="0"/>
    <x v="0"/>
  </r>
  <r>
    <n v="1656"/>
    <s v="June 2011"/>
    <n v="63"/>
    <x v="1"/>
    <x v="22"/>
    <x v="0"/>
    <x v="0"/>
    <x v="3"/>
    <x v="0"/>
    <x v="0"/>
    <x v="0"/>
    <x v="0"/>
    <x v="0"/>
    <x v="3"/>
    <x v="0"/>
    <x v="15"/>
    <x v="0"/>
    <x v="0"/>
    <x v="0"/>
    <x v="0"/>
    <x v="0"/>
    <x v="1"/>
    <x v="0"/>
    <x v="0"/>
  </r>
  <r>
    <n v="1657"/>
    <s v="June 2011"/>
    <n v="63"/>
    <x v="2"/>
    <x v="0"/>
    <x v="0"/>
    <x v="0"/>
    <x v="2"/>
    <x v="0"/>
    <x v="0"/>
    <x v="0"/>
    <x v="0"/>
    <x v="1"/>
    <x v="4"/>
    <x v="3"/>
    <x v="2"/>
    <x v="4"/>
    <x v="8"/>
    <x v="4"/>
    <x v="0"/>
    <x v="2"/>
    <x v="2"/>
    <x v="0"/>
    <x v="0"/>
  </r>
  <r>
    <n v="1658"/>
    <s v="June 2011"/>
    <n v="63"/>
    <x v="2"/>
    <x v="1"/>
    <x v="0"/>
    <x v="0"/>
    <x v="3"/>
    <x v="0"/>
    <x v="0"/>
    <x v="0"/>
    <x v="0"/>
    <x v="1"/>
    <x v="4"/>
    <x v="3"/>
    <x v="2"/>
    <x v="7"/>
    <x v="22"/>
    <x v="4"/>
    <x v="0"/>
    <x v="2"/>
    <x v="2"/>
    <x v="0"/>
    <x v="0"/>
  </r>
  <r>
    <n v="1659"/>
    <s v="June 2011"/>
    <n v="63"/>
    <x v="2"/>
    <x v="2"/>
    <x v="0"/>
    <x v="0"/>
    <x v="2"/>
    <x v="0"/>
    <x v="0"/>
    <x v="0"/>
    <x v="0"/>
    <x v="1"/>
    <x v="4"/>
    <x v="3"/>
    <x v="2"/>
    <x v="10"/>
    <x v="13"/>
    <x v="4"/>
    <x v="0"/>
    <x v="2"/>
    <x v="2"/>
    <x v="0"/>
    <x v="0"/>
  </r>
  <r>
    <n v="1660"/>
    <s v="June 2011"/>
    <n v="63"/>
    <x v="2"/>
    <x v="3"/>
    <x v="0"/>
    <x v="0"/>
    <x v="0"/>
    <x v="0"/>
    <x v="0"/>
    <x v="0"/>
    <x v="0"/>
    <x v="1"/>
    <x v="4"/>
    <x v="3"/>
    <x v="2"/>
    <x v="4"/>
    <x v="10"/>
    <x v="4"/>
    <x v="0"/>
    <x v="2"/>
    <x v="2"/>
    <x v="0"/>
    <x v="0"/>
  </r>
  <r>
    <n v="1661"/>
    <s v="June 2011"/>
    <n v="63"/>
    <x v="2"/>
    <x v="4"/>
    <x v="0"/>
    <x v="0"/>
    <x v="3"/>
    <x v="0"/>
    <x v="0"/>
    <x v="0"/>
    <x v="0"/>
    <x v="1"/>
    <x v="4"/>
    <x v="3"/>
    <x v="2"/>
    <x v="6"/>
    <x v="22"/>
    <x v="4"/>
    <x v="0"/>
    <x v="2"/>
    <x v="2"/>
    <x v="0"/>
    <x v="0"/>
  </r>
  <r>
    <n v="1662"/>
    <s v="June 2011"/>
    <n v="63"/>
    <x v="2"/>
    <x v="5"/>
    <x v="0"/>
    <x v="0"/>
    <x v="3"/>
    <x v="0"/>
    <x v="0"/>
    <x v="0"/>
    <x v="0"/>
    <x v="1"/>
    <x v="4"/>
    <x v="3"/>
    <x v="2"/>
    <x v="9"/>
    <x v="14"/>
    <x v="4"/>
    <x v="0"/>
    <x v="2"/>
    <x v="2"/>
    <x v="0"/>
    <x v="0"/>
  </r>
  <r>
    <n v="1663"/>
    <s v="June 2011"/>
    <n v="63"/>
    <x v="2"/>
    <x v="6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n v="1664"/>
    <s v="June 2011"/>
    <n v="63"/>
    <x v="2"/>
    <x v="7"/>
    <x v="0"/>
    <x v="0"/>
    <x v="4"/>
    <x v="0"/>
    <x v="0"/>
    <x v="0"/>
    <x v="0"/>
    <x v="1"/>
    <x v="4"/>
    <x v="3"/>
    <x v="2"/>
    <x v="11"/>
    <x v="22"/>
    <x v="4"/>
    <x v="2"/>
    <x v="2"/>
    <x v="2"/>
    <x v="0"/>
    <x v="0"/>
  </r>
  <r>
    <n v="1665"/>
    <s v="June 2011"/>
    <n v="63"/>
    <x v="2"/>
    <x v="8"/>
    <x v="0"/>
    <x v="0"/>
    <x v="1"/>
    <x v="0"/>
    <x v="0"/>
    <x v="0"/>
    <x v="0"/>
    <x v="1"/>
    <x v="4"/>
    <x v="3"/>
    <x v="2"/>
    <x v="8"/>
    <x v="5"/>
    <x v="4"/>
    <x v="0"/>
    <x v="2"/>
    <x v="2"/>
    <x v="0"/>
    <x v="0"/>
  </r>
  <r>
    <n v="1666"/>
    <s v="June 2011"/>
    <n v="63"/>
    <x v="2"/>
    <x v="9"/>
    <x v="0"/>
    <x v="0"/>
    <x v="0"/>
    <x v="0"/>
    <x v="0"/>
    <x v="0"/>
    <x v="0"/>
    <x v="1"/>
    <x v="4"/>
    <x v="3"/>
    <x v="2"/>
    <x v="4"/>
    <x v="2"/>
    <x v="4"/>
    <x v="0"/>
    <x v="2"/>
    <x v="2"/>
    <x v="0"/>
    <x v="0"/>
  </r>
  <r>
    <n v="1667"/>
    <s v="June 2011"/>
    <n v="63"/>
    <x v="2"/>
    <x v="10"/>
    <x v="0"/>
    <x v="0"/>
    <x v="4"/>
    <x v="0"/>
    <x v="0"/>
    <x v="0"/>
    <x v="0"/>
    <x v="1"/>
    <x v="4"/>
    <x v="3"/>
    <x v="2"/>
    <x v="9"/>
    <x v="14"/>
    <x v="4"/>
    <x v="1"/>
    <x v="2"/>
    <x v="2"/>
    <x v="0"/>
    <x v="0"/>
  </r>
  <r>
    <n v="1668"/>
    <s v="June 2011"/>
    <n v="63"/>
    <x v="2"/>
    <x v="11"/>
    <x v="0"/>
    <x v="0"/>
    <x v="0"/>
    <x v="0"/>
    <x v="0"/>
    <x v="0"/>
    <x v="0"/>
    <x v="1"/>
    <x v="4"/>
    <x v="3"/>
    <x v="2"/>
    <x v="11"/>
    <x v="22"/>
    <x v="4"/>
    <x v="3"/>
    <x v="2"/>
    <x v="2"/>
    <x v="0"/>
    <x v="0"/>
  </r>
  <r>
    <n v="1669"/>
    <s v="June 2011"/>
    <n v="63"/>
    <x v="2"/>
    <x v="12"/>
    <x v="0"/>
    <x v="0"/>
    <x v="4"/>
    <x v="0"/>
    <x v="0"/>
    <x v="0"/>
    <x v="0"/>
    <x v="1"/>
    <x v="4"/>
    <x v="3"/>
    <x v="2"/>
    <x v="6"/>
    <x v="22"/>
    <x v="4"/>
    <x v="0"/>
    <x v="2"/>
    <x v="2"/>
    <x v="0"/>
    <x v="0"/>
  </r>
  <r>
    <n v="1670"/>
    <s v="June 2011"/>
    <n v="63"/>
    <x v="2"/>
    <x v="13"/>
    <x v="0"/>
    <x v="0"/>
    <x v="4"/>
    <x v="0"/>
    <x v="0"/>
    <x v="0"/>
    <x v="0"/>
    <x v="1"/>
    <x v="4"/>
    <x v="3"/>
    <x v="2"/>
    <x v="7"/>
    <x v="22"/>
    <x v="4"/>
    <x v="0"/>
    <x v="2"/>
    <x v="2"/>
    <x v="0"/>
    <x v="0"/>
  </r>
  <r>
    <n v="1671"/>
    <s v="June 2011"/>
    <n v="63"/>
    <x v="2"/>
    <x v="14"/>
    <x v="0"/>
    <x v="0"/>
    <x v="2"/>
    <x v="0"/>
    <x v="0"/>
    <x v="0"/>
    <x v="0"/>
    <x v="1"/>
    <x v="4"/>
    <x v="3"/>
    <x v="2"/>
    <x v="9"/>
    <x v="14"/>
    <x v="4"/>
    <x v="1"/>
    <x v="2"/>
    <x v="2"/>
    <x v="0"/>
    <x v="0"/>
  </r>
  <r>
    <n v="1672"/>
    <s v="June 2011"/>
    <n v="63"/>
    <x v="2"/>
    <x v="15"/>
    <x v="0"/>
    <x v="0"/>
    <x v="2"/>
    <x v="0"/>
    <x v="0"/>
    <x v="0"/>
    <x v="0"/>
    <x v="1"/>
    <x v="4"/>
    <x v="3"/>
    <x v="2"/>
    <x v="8"/>
    <x v="5"/>
    <x v="4"/>
    <x v="3"/>
    <x v="2"/>
    <x v="2"/>
    <x v="0"/>
    <x v="0"/>
  </r>
  <r>
    <n v="1673"/>
    <s v="June 2011"/>
    <n v="63"/>
    <x v="2"/>
    <x v="16"/>
    <x v="0"/>
    <x v="0"/>
    <x v="3"/>
    <x v="0"/>
    <x v="0"/>
    <x v="0"/>
    <x v="0"/>
    <x v="1"/>
    <x v="4"/>
    <x v="3"/>
    <x v="2"/>
    <x v="9"/>
    <x v="6"/>
    <x v="4"/>
    <x v="1"/>
    <x v="2"/>
    <x v="2"/>
    <x v="0"/>
    <x v="0"/>
  </r>
  <r>
    <n v="1674"/>
    <s v="June 2011"/>
    <n v="63"/>
    <x v="2"/>
    <x v="17"/>
    <x v="0"/>
    <x v="0"/>
    <x v="0"/>
    <x v="0"/>
    <x v="0"/>
    <x v="0"/>
    <x v="0"/>
    <x v="1"/>
    <x v="4"/>
    <x v="3"/>
    <x v="2"/>
    <x v="7"/>
    <x v="22"/>
    <x v="4"/>
    <x v="0"/>
    <x v="2"/>
    <x v="2"/>
    <x v="0"/>
    <x v="0"/>
  </r>
  <r>
    <n v="1675"/>
    <s v="June 2011"/>
    <n v="63"/>
    <x v="2"/>
    <x v="18"/>
    <x v="0"/>
    <x v="0"/>
    <x v="1"/>
    <x v="0"/>
    <x v="0"/>
    <x v="0"/>
    <x v="0"/>
    <x v="1"/>
    <x v="4"/>
    <x v="3"/>
    <x v="2"/>
    <x v="4"/>
    <x v="12"/>
    <x v="4"/>
    <x v="0"/>
    <x v="2"/>
    <x v="2"/>
    <x v="0"/>
    <x v="0"/>
  </r>
  <r>
    <n v="1676"/>
    <s v="June 2011"/>
    <n v="63"/>
    <x v="2"/>
    <x v="19"/>
    <x v="0"/>
    <x v="0"/>
    <x v="2"/>
    <x v="0"/>
    <x v="0"/>
    <x v="0"/>
    <x v="0"/>
    <x v="1"/>
    <x v="4"/>
    <x v="3"/>
    <x v="2"/>
    <x v="5"/>
    <x v="9"/>
    <x v="4"/>
    <x v="0"/>
    <x v="2"/>
    <x v="2"/>
    <x v="0"/>
    <x v="0"/>
  </r>
  <r>
    <n v="1677"/>
    <s v="June 2011"/>
    <n v="63"/>
    <x v="2"/>
    <x v="20"/>
    <x v="0"/>
    <x v="0"/>
    <x v="4"/>
    <x v="0"/>
    <x v="0"/>
    <x v="0"/>
    <x v="0"/>
    <x v="1"/>
    <x v="4"/>
    <x v="3"/>
    <x v="2"/>
    <x v="8"/>
    <x v="11"/>
    <x v="4"/>
    <x v="1"/>
    <x v="2"/>
    <x v="2"/>
    <x v="0"/>
    <x v="0"/>
  </r>
  <r>
    <n v="1678"/>
    <s v="June 2011"/>
    <n v="63"/>
    <x v="2"/>
    <x v="21"/>
    <x v="0"/>
    <x v="0"/>
    <x v="0"/>
    <x v="0"/>
    <x v="0"/>
    <x v="0"/>
    <x v="0"/>
    <x v="1"/>
    <x v="4"/>
    <x v="3"/>
    <x v="2"/>
    <x v="10"/>
    <x v="7"/>
    <x v="4"/>
    <x v="1"/>
    <x v="2"/>
    <x v="2"/>
    <x v="0"/>
    <x v="0"/>
  </r>
  <r>
    <n v="1679"/>
    <s v="June 2011"/>
    <n v="63"/>
    <x v="2"/>
    <x v="22"/>
    <x v="0"/>
    <x v="0"/>
    <x v="1"/>
    <x v="0"/>
    <x v="0"/>
    <x v="0"/>
    <x v="0"/>
    <x v="1"/>
    <x v="4"/>
    <x v="3"/>
    <x v="2"/>
    <x v="10"/>
    <x v="13"/>
    <x v="4"/>
    <x v="1"/>
    <x v="2"/>
    <x v="2"/>
    <x v="0"/>
    <x v="0"/>
  </r>
  <r>
    <n v="1680"/>
    <s v="June 2011"/>
    <n v="63"/>
    <x v="3"/>
    <x v="23"/>
    <x v="0"/>
    <x v="0"/>
    <x v="0"/>
    <x v="0"/>
    <x v="0"/>
    <x v="0"/>
    <x v="0"/>
    <x v="1"/>
    <x v="4"/>
    <x v="3"/>
    <x v="2"/>
    <x v="9"/>
    <x v="6"/>
    <x v="4"/>
    <x v="0"/>
    <x v="2"/>
    <x v="2"/>
    <x v="0"/>
    <x v="0"/>
  </r>
  <r>
    <n v="1681"/>
    <s v="June 2011"/>
    <n v="63"/>
    <x v="2"/>
    <x v="24"/>
    <x v="0"/>
    <x v="0"/>
    <x v="0"/>
    <x v="0"/>
    <x v="0"/>
    <x v="0"/>
    <x v="0"/>
    <x v="1"/>
    <x v="4"/>
    <x v="3"/>
    <x v="2"/>
    <x v="5"/>
    <x v="3"/>
    <x v="4"/>
    <x v="0"/>
    <x v="2"/>
    <x v="2"/>
    <x v="0"/>
    <x v="0"/>
  </r>
  <r>
    <n v="1682"/>
    <s v="June 2011"/>
    <n v="63"/>
    <x v="2"/>
    <x v="25"/>
    <x v="0"/>
    <x v="0"/>
    <x v="0"/>
    <x v="0"/>
    <x v="0"/>
    <x v="0"/>
    <x v="0"/>
    <x v="1"/>
    <x v="4"/>
    <x v="3"/>
    <x v="2"/>
    <x v="11"/>
    <x v="22"/>
    <x v="4"/>
    <x v="2"/>
    <x v="2"/>
    <x v="2"/>
    <x v="0"/>
    <x v="0"/>
  </r>
  <r>
    <n v="1683"/>
    <s v="June 2011"/>
    <n v="63"/>
    <x v="3"/>
    <x v="0"/>
    <x v="0"/>
    <x v="0"/>
    <x v="0"/>
    <x v="0"/>
    <x v="0"/>
    <x v="0"/>
    <x v="0"/>
    <x v="2"/>
    <x v="0"/>
    <x v="3"/>
    <x v="5"/>
    <x v="12"/>
    <x v="15"/>
    <x v="6"/>
    <x v="0"/>
    <x v="2"/>
    <x v="2"/>
    <x v="0"/>
    <x v="0"/>
  </r>
  <r>
    <n v="1684"/>
    <s v="June 2011"/>
    <n v="63"/>
    <x v="3"/>
    <x v="1"/>
    <x v="0"/>
    <x v="0"/>
    <x v="1"/>
    <x v="0"/>
    <x v="0"/>
    <x v="0"/>
    <x v="0"/>
    <x v="2"/>
    <x v="0"/>
    <x v="3"/>
    <x v="5"/>
    <x v="14"/>
    <x v="17"/>
    <x v="6"/>
    <x v="0"/>
    <x v="2"/>
    <x v="2"/>
    <x v="0"/>
    <x v="0"/>
  </r>
  <r>
    <n v="1685"/>
    <s v="June 2011"/>
    <n v="63"/>
    <x v="3"/>
    <x v="2"/>
    <x v="0"/>
    <x v="0"/>
    <x v="2"/>
    <x v="0"/>
    <x v="0"/>
    <x v="0"/>
    <x v="0"/>
    <x v="2"/>
    <x v="0"/>
    <x v="3"/>
    <x v="5"/>
    <x v="14"/>
    <x v="17"/>
    <x v="6"/>
    <x v="0"/>
    <x v="2"/>
    <x v="2"/>
    <x v="0"/>
    <x v="0"/>
  </r>
  <r>
    <n v="1686"/>
    <s v="June 2011"/>
    <n v="63"/>
    <x v="3"/>
    <x v="3"/>
    <x v="0"/>
    <x v="0"/>
    <x v="4"/>
    <x v="0"/>
    <x v="0"/>
    <x v="0"/>
    <x v="0"/>
    <x v="2"/>
    <x v="0"/>
    <x v="3"/>
    <x v="5"/>
    <x v="12"/>
    <x v="19"/>
    <x v="6"/>
    <x v="0"/>
    <x v="2"/>
    <x v="2"/>
    <x v="0"/>
    <x v="0"/>
  </r>
  <r>
    <n v="1687"/>
    <s v="June 2011"/>
    <n v="63"/>
    <x v="3"/>
    <x v="4"/>
    <x v="0"/>
    <x v="0"/>
    <x v="0"/>
    <x v="0"/>
    <x v="0"/>
    <x v="0"/>
    <x v="0"/>
    <x v="2"/>
    <x v="0"/>
    <x v="3"/>
    <x v="5"/>
    <x v="12"/>
    <x v="19"/>
    <x v="6"/>
    <x v="0"/>
    <x v="2"/>
    <x v="2"/>
    <x v="0"/>
    <x v="0"/>
  </r>
  <r>
    <n v="1688"/>
    <s v="June 2011"/>
    <n v="63"/>
    <x v="3"/>
    <x v="5"/>
    <x v="0"/>
    <x v="0"/>
    <x v="2"/>
    <x v="0"/>
    <x v="0"/>
    <x v="0"/>
    <x v="0"/>
    <x v="2"/>
    <x v="0"/>
    <x v="3"/>
    <x v="5"/>
    <x v="13"/>
    <x v="20"/>
    <x v="6"/>
    <x v="0"/>
    <x v="2"/>
    <x v="2"/>
    <x v="0"/>
    <x v="0"/>
  </r>
  <r>
    <n v="1689"/>
    <s v="June 2011"/>
    <n v="63"/>
    <x v="3"/>
    <x v="6"/>
    <x v="0"/>
    <x v="0"/>
    <x v="1"/>
    <x v="0"/>
    <x v="0"/>
    <x v="0"/>
    <x v="0"/>
    <x v="2"/>
    <x v="0"/>
    <x v="3"/>
    <x v="5"/>
    <x v="12"/>
    <x v="16"/>
    <x v="6"/>
    <x v="0"/>
    <x v="2"/>
    <x v="2"/>
    <x v="0"/>
    <x v="0"/>
  </r>
  <r>
    <n v="1690"/>
    <s v="June 2011"/>
    <n v="63"/>
    <x v="3"/>
    <x v="7"/>
    <x v="0"/>
    <x v="0"/>
    <x v="4"/>
    <x v="0"/>
    <x v="0"/>
    <x v="0"/>
    <x v="0"/>
    <x v="2"/>
    <x v="1"/>
    <x v="3"/>
    <x v="3"/>
    <x v="12"/>
    <x v="15"/>
    <x v="6"/>
    <x v="0"/>
    <x v="2"/>
    <x v="2"/>
    <x v="0"/>
    <x v="0"/>
  </r>
  <r>
    <n v="1691"/>
    <s v="June 2011"/>
    <n v="63"/>
    <x v="3"/>
    <x v="8"/>
    <x v="0"/>
    <x v="0"/>
    <x v="0"/>
    <x v="0"/>
    <x v="0"/>
    <x v="0"/>
    <x v="0"/>
    <x v="2"/>
    <x v="1"/>
    <x v="3"/>
    <x v="3"/>
    <x v="12"/>
    <x v="19"/>
    <x v="6"/>
    <x v="0"/>
    <x v="2"/>
    <x v="2"/>
    <x v="0"/>
    <x v="0"/>
  </r>
  <r>
    <n v="1692"/>
    <s v="June 2011"/>
    <n v="63"/>
    <x v="3"/>
    <x v="9"/>
    <x v="0"/>
    <x v="0"/>
    <x v="1"/>
    <x v="0"/>
    <x v="0"/>
    <x v="0"/>
    <x v="0"/>
    <x v="2"/>
    <x v="1"/>
    <x v="3"/>
    <x v="3"/>
    <x v="14"/>
    <x v="17"/>
    <x v="6"/>
    <x v="0"/>
    <x v="2"/>
    <x v="2"/>
    <x v="0"/>
    <x v="0"/>
  </r>
  <r>
    <n v="1693"/>
    <s v="June 2011"/>
    <n v="63"/>
    <x v="3"/>
    <x v="10"/>
    <x v="0"/>
    <x v="0"/>
    <x v="0"/>
    <x v="0"/>
    <x v="0"/>
    <x v="0"/>
    <x v="0"/>
    <x v="2"/>
    <x v="1"/>
    <x v="3"/>
    <x v="3"/>
    <x v="13"/>
    <x v="21"/>
    <x v="6"/>
    <x v="0"/>
    <x v="2"/>
    <x v="2"/>
    <x v="0"/>
    <x v="0"/>
  </r>
  <r>
    <n v="1694"/>
    <s v="June 2011"/>
    <n v="63"/>
    <x v="3"/>
    <x v="11"/>
    <x v="0"/>
    <x v="0"/>
    <x v="1"/>
    <x v="0"/>
    <x v="0"/>
    <x v="0"/>
    <x v="0"/>
    <x v="2"/>
    <x v="1"/>
    <x v="3"/>
    <x v="3"/>
    <x v="13"/>
    <x v="20"/>
    <x v="6"/>
    <x v="0"/>
    <x v="2"/>
    <x v="2"/>
    <x v="0"/>
    <x v="0"/>
  </r>
  <r>
    <n v="1695"/>
    <s v="June 2011"/>
    <n v="63"/>
    <x v="3"/>
    <x v="12"/>
    <x v="0"/>
    <x v="0"/>
    <x v="1"/>
    <x v="0"/>
    <x v="0"/>
    <x v="0"/>
    <x v="0"/>
    <x v="2"/>
    <x v="1"/>
    <x v="3"/>
    <x v="3"/>
    <x v="13"/>
    <x v="21"/>
    <x v="6"/>
    <x v="0"/>
    <x v="2"/>
    <x v="2"/>
    <x v="0"/>
    <x v="0"/>
  </r>
  <r>
    <n v="1696"/>
    <s v="June 2011"/>
    <n v="63"/>
    <x v="3"/>
    <x v="13"/>
    <x v="0"/>
    <x v="0"/>
    <x v="4"/>
    <x v="0"/>
    <x v="0"/>
    <x v="0"/>
    <x v="0"/>
    <x v="2"/>
    <x v="1"/>
    <x v="3"/>
    <x v="3"/>
    <x v="12"/>
    <x v="15"/>
    <x v="6"/>
    <x v="0"/>
    <x v="2"/>
    <x v="2"/>
    <x v="0"/>
    <x v="0"/>
  </r>
  <r>
    <n v="1697"/>
    <s v="June 2011"/>
    <n v="63"/>
    <x v="3"/>
    <x v="14"/>
    <x v="0"/>
    <x v="0"/>
    <x v="3"/>
    <x v="0"/>
    <x v="0"/>
    <x v="0"/>
    <x v="0"/>
    <x v="2"/>
    <x v="1"/>
    <x v="3"/>
    <x v="3"/>
    <x v="12"/>
    <x v="16"/>
    <x v="6"/>
    <x v="0"/>
    <x v="2"/>
    <x v="2"/>
    <x v="0"/>
    <x v="0"/>
  </r>
  <r>
    <n v="1698"/>
    <s v="June 2011"/>
    <n v="63"/>
    <x v="3"/>
    <x v="15"/>
    <x v="0"/>
    <x v="0"/>
    <x v="1"/>
    <x v="0"/>
    <x v="0"/>
    <x v="0"/>
    <x v="0"/>
    <x v="2"/>
    <x v="2"/>
    <x v="3"/>
    <x v="4"/>
    <x v="12"/>
    <x v="15"/>
    <x v="6"/>
    <x v="0"/>
    <x v="2"/>
    <x v="2"/>
    <x v="0"/>
    <x v="0"/>
  </r>
  <r>
    <n v="1699"/>
    <s v="June 2011"/>
    <n v="63"/>
    <x v="3"/>
    <x v="16"/>
    <x v="0"/>
    <x v="0"/>
    <x v="3"/>
    <x v="0"/>
    <x v="0"/>
    <x v="0"/>
    <x v="0"/>
    <x v="2"/>
    <x v="2"/>
    <x v="3"/>
    <x v="4"/>
    <x v="13"/>
    <x v="20"/>
    <x v="6"/>
    <x v="0"/>
    <x v="2"/>
    <x v="2"/>
    <x v="0"/>
    <x v="0"/>
  </r>
  <r>
    <n v="1700"/>
    <s v="June 2011"/>
    <n v="63"/>
    <x v="3"/>
    <x v="17"/>
    <x v="0"/>
    <x v="0"/>
    <x v="0"/>
    <x v="0"/>
    <x v="0"/>
    <x v="0"/>
    <x v="0"/>
    <x v="2"/>
    <x v="2"/>
    <x v="3"/>
    <x v="4"/>
    <x v="14"/>
    <x v="17"/>
    <x v="6"/>
    <x v="0"/>
    <x v="2"/>
    <x v="2"/>
    <x v="0"/>
    <x v="0"/>
  </r>
  <r>
    <n v="1701"/>
    <s v="June 2011"/>
    <n v="63"/>
    <x v="3"/>
    <x v="18"/>
    <x v="0"/>
    <x v="0"/>
    <x v="1"/>
    <x v="0"/>
    <x v="0"/>
    <x v="0"/>
    <x v="0"/>
    <x v="2"/>
    <x v="2"/>
    <x v="3"/>
    <x v="4"/>
    <x v="13"/>
    <x v="19"/>
    <x v="6"/>
    <x v="0"/>
    <x v="2"/>
    <x v="2"/>
    <x v="0"/>
    <x v="0"/>
  </r>
  <r>
    <n v="1702"/>
    <s v="June 2011"/>
    <n v="63"/>
    <x v="3"/>
    <x v="19"/>
    <x v="0"/>
    <x v="0"/>
    <x v="4"/>
    <x v="0"/>
    <x v="0"/>
    <x v="0"/>
    <x v="0"/>
    <x v="2"/>
    <x v="2"/>
    <x v="3"/>
    <x v="4"/>
    <x v="12"/>
    <x v="16"/>
    <x v="6"/>
    <x v="0"/>
    <x v="2"/>
    <x v="2"/>
    <x v="0"/>
    <x v="0"/>
  </r>
  <r>
    <n v="1703"/>
    <s v="June 2011"/>
    <n v="63"/>
    <x v="3"/>
    <x v="20"/>
    <x v="0"/>
    <x v="0"/>
    <x v="0"/>
    <x v="0"/>
    <x v="0"/>
    <x v="0"/>
    <x v="0"/>
    <x v="2"/>
    <x v="2"/>
    <x v="3"/>
    <x v="4"/>
    <x v="12"/>
    <x v="19"/>
    <x v="6"/>
    <x v="0"/>
    <x v="2"/>
    <x v="2"/>
    <x v="0"/>
    <x v="0"/>
  </r>
  <r>
    <n v="1704"/>
    <s v="June 2011"/>
    <n v="63"/>
    <x v="3"/>
    <x v="21"/>
    <x v="0"/>
    <x v="0"/>
    <x v="4"/>
    <x v="0"/>
    <x v="0"/>
    <x v="0"/>
    <x v="0"/>
    <x v="2"/>
    <x v="3"/>
    <x v="3"/>
    <x v="6"/>
    <x v="12"/>
    <x v="15"/>
    <x v="7"/>
    <x v="0"/>
    <x v="2"/>
    <x v="2"/>
    <x v="0"/>
    <x v="0"/>
  </r>
  <r>
    <n v="1705"/>
    <s v="June 2011"/>
    <n v="63"/>
    <x v="3"/>
    <x v="22"/>
    <x v="0"/>
    <x v="0"/>
    <x v="1"/>
    <x v="0"/>
    <x v="0"/>
    <x v="0"/>
    <x v="0"/>
    <x v="2"/>
    <x v="3"/>
    <x v="3"/>
    <x v="6"/>
    <x v="12"/>
    <x v="17"/>
    <x v="7"/>
    <x v="0"/>
    <x v="2"/>
    <x v="2"/>
    <x v="0"/>
    <x v="0"/>
  </r>
  <r>
    <n v="1706"/>
    <s v="June 2011"/>
    <n v="63"/>
    <x v="3"/>
    <x v="23"/>
    <x v="0"/>
    <x v="0"/>
    <x v="4"/>
    <x v="0"/>
    <x v="0"/>
    <x v="0"/>
    <x v="0"/>
    <x v="2"/>
    <x v="3"/>
    <x v="3"/>
    <x v="6"/>
    <x v="12"/>
    <x v="19"/>
    <x v="7"/>
    <x v="0"/>
    <x v="2"/>
    <x v="2"/>
    <x v="0"/>
    <x v="0"/>
  </r>
  <r>
    <n v="1707"/>
    <s v="June 2011"/>
    <n v="63"/>
    <x v="3"/>
    <x v="24"/>
    <x v="0"/>
    <x v="0"/>
    <x v="4"/>
    <x v="0"/>
    <x v="0"/>
    <x v="0"/>
    <x v="0"/>
    <x v="2"/>
    <x v="3"/>
    <x v="3"/>
    <x v="6"/>
    <x v="12"/>
    <x v="18"/>
    <x v="7"/>
    <x v="0"/>
    <x v="2"/>
    <x v="2"/>
    <x v="0"/>
    <x v="0"/>
  </r>
  <r>
    <n v="1708"/>
    <s v="June 2011"/>
    <n v="63"/>
    <x v="3"/>
    <x v="25"/>
    <x v="0"/>
    <x v="0"/>
    <x v="3"/>
    <x v="0"/>
    <x v="0"/>
    <x v="0"/>
    <x v="0"/>
    <x v="2"/>
    <x v="3"/>
    <x v="3"/>
    <x v="6"/>
    <x v="12"/>
    <x v="20"/>
    <x v="7"/>
    <x v="0"/>
    <x v="2"/>
    <x v="2"/>
    <x v="0"/>
    <x v="0"/>
  </r>
  <r>
    <n v="1709"/>
    <s v="June 2011"/>
    <n v="63"/>
    <x v="3"/>
    <x v="26"/>
    <x v="0"/>
    <x v="0"/>
    <x v="2"/>
    <x v="0"/>
    <x v="0"/>
    <x v="0"/>
    <x v="0"/>
    <x v="2"/>
    <x v="3"/>
    <x v="3"/>
    <x v="6"/>
    <x v="12"/>
    <x v="20"/>
    <x v="7"/>
    <x v="0"/>
    <x v="2"/>
    <x v="2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October 2011"/>
    <n v="64"/>
    <x v="0"/>
    <x v="0"/>
    <x v="0"/>
    <x v="0"/>
    <x v="1"/>
    <x v="0"/>
    <x v="0"/>
    <x v="0"/>
    <x v="0"/>
    <x v="1"/>
    <x v="4"/>
    <x v="3"/>
    <x v="7"/>
    <x v="4"/>
    <x v="2"/>
    <x v="4"/>
    <x v="0"/>
    <x v="0"/>
    <x v="0"/>
    <x v="0"/>
    <x v="0"/>
  </r>
  <r>
    <m/>
    <s v="October 2011"/>
    <n v="64"/>
    <x v="0"/>
    <x v="1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1"/>
    <n v="64"/>
    <x v="0"/>
    <x v="2"/>
    <x v="0"/>
    <x v="0"/>
    <x v="4"/>
    <x v="0"/>
    <x v="0"/>
    <x v="0"/>
    <x v="0"/>
    <x v="1"/>
    <x v="4"/>
    <x v="3"/>
    <x v="7"/>
    <x v="4"/>
    <x v="12"/>
    <x v="4"/>
    <x v="0"/>
    <x v="0"/>
    <x v="0"/>
    <x v="0"/>
    <x v="0"/>
  </r>
  <r>
    <m/>
    <s v="October 2011"/>
    <n v="64"/>
    <x v="0"/>
    <x v="3"/>
    <x v="0"/>
    <x v="0"/>
    <x v="0"/>
    <x v="0"/>
    <x v="0"/>
    <x v="0"/>
    <x v="0"/>
    <x v="1"/>
    <x v="4"/>
    <x v="3"/>
    <x v="7"/>
    <x v="8"/>
    <x v="5"/>
    <x v="4"/>
    <x v="3"/>
    <x v="0"/>
    <x v="0"/>
    <x v="0"/>
    <x v="0"/>
  </r>
  <r>
    <m/>
    <s v="October 2011"/>
    <n v="64"/>
    <x v="0"/>
    <x v="4"/>
    <x v="0"/>
    <x v="0"/>
    <x v="0"/>
    <x v="0"/>
    <x v="0"/>
    <x v="0"/>
    <x v="0"/>
    <x v="1"/>
    <x v="4"/>
    <x v="3"/>
    <x v="7"/>
    <x v="7"/>
    <x v="22"/>
    <x v="4"/>
    <x v="3"/>
    <x v="0"/>
    <x v="0"/>
    <x v="0"/>
    <x v="0"/>
  </r>
  <r>
    <m/>
    <s v="October 2011"/>
    <n v="64"/>
    <x v="0"/>
    <x v="5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m/>
    <s v="October 2011"/>
    <n v="64"/>
    <x v="0"/>
    <x v="6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1"/>
    <n v="64"/>
    <x v="0"/>
    <x v="7"/>
    <x v="0"/>
    <x v="0"/>
    <x v="4"/>
    <x v="0"/>
    <x v="0"/>
    <x v="0"/>
    <x v="0"/>
    <x v="1"/>
    <x v="4"/>
    <x v="3"/>
    <x v="7"/>
    <x v="8"/>
    <x v="5"/>
    <x v="4"/>
    <x v="3"/>
    <x v="0"/>
    <x v="0"/>
    <x v="0"/>
    <x v="0"/>
  </r>
  <r>
    <m/>
    <s v="October 2011"/>
    <n v="64"/>
    <x v="0"/>
    <x v="8"/>
    <x v="0"/>
    <x v="0"/>
    <x v="4"/>
    <x v="0"/>
    <x v="0"/>
    <x v="0"/>
    <x v="0"/>
    <x v="1"/>
    <x v="4"/>
    <x v="3"/>
    <x v="7"/>
    <x v="5"/>
    <x v="3"/>
    <x v="4"/>
    <x v="1"/>
    <x v="0"/>
    <x v="0"/>
    <x v="0"/>
    <x v="0"/>
  </r>
  <r>
    <m/>
    <s v="October 2011"/>
    <n v="64"/>
    <x v="0"/>
    <x v="9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m/>
    <s v="October 2011"/>
    <n v="64"/>
    <x v="0"/>
    <x v="10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m/>
    <s v="October 2011"/>
    <n v="64"/>
    <x v="0"/>
    <x v="11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m/>
    <s v="October 2011"/>
    <n v="64"/>
    <x v="0"/>
    <x v="12"/>
    <x v="0"/>
    <x v="0"/>
    <x v="3"/>
    <x v="0"/>
    <x v="0"/>
    <x v="0"/>
    <x v="0"/>
    <x v="1"/>
    <x v="4"/>
    <x v="3"/>
    <x v="7"/>
    <x v="8"/>
    <x v="5"/>
    <x v="4"/>
    <x v="3"/>
    <x v="0"/>
    <x v="0"/>
    <x v="0"/>
    <x v="0"/>
  </r>
  <r>
    <m/>
    <s v="October 2011"/>
    <n v="64"/>
    <x v="0"/>
    <x v="13"/>
    <x v="0"/>
    <x v="0"/>
    <x v="0"/>
    <x v="0"/>
    <x v="0"/>
    <x v="0"/>
    <x v="0"/>
    <x v="1"/>
    <x v="4"/>
    <x v="3"/>
    <x v="7"/>
    <x v="4"/>
    <x v="8"/>
    <x v="4"/>
    <x v="0"/>
    <x v="0"/>
    <x v="0"/>
    <x v="0"/>
    <x v="0"/>
  </r>
  <r>
    <m/>
    <s v="October 2011"/>
    <n v="64"/>
    <x v="0"/>
    <x v="14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m/>
    <s v="October 2011"/>
    <n v="64"/>
    <x v="0"/>
    <x v="15"/>
    <x v="0"/>
    <x v="0"/>
    <x v="0"/>
    <x v="0"/>
    <x v="0"/>
    <x v="0"/>
    <x v="0"/>
    <x v="1"/>
    <x v="4"/>
    <x v="3"/>
    <x v="7"/>
    <x v="7"/>
    <x v="22"/>
    <x v="4"/>
    <x v="1"/>
    <x v="0"/>
    <x v="0"/>
    <x v="0"/>
    <x v="0"/>
  </r>
  <r>
    <m/>
    <s v="October 2011"/>
    <n v="64"/>
    <x v="0"/>
    <x v="16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m/>
    <s v="October 2011"/>
    <n v="64"/>
    <x v="0"/>
    <x v="17"/>
    <x v="0"/>
    <x v="0"/>
    <x v="4"/>
    <x v="0"/>
    <x v="0"/>
    <x v="0"/>
    <x v="0"/>
    <x v="1"/>
    <x v="4"/>
    <x v="3"/>
    <x v="7"/>
    <x v="6"/>
    <x v="22"/>
    <x v="4"/>
    <x v="1"/>
    <x v="0"/>
    <x v="0"/>
    <x v="0"/>
    <x v="0"/>
  </r>
  <r>
    <m/>
    <s v="October 2011"/>
    <n v="64"/>
    <x v="0"/>
    <x v="18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1"/>
    <n v="64"/>
    <x v="0"/>
    <x v="19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m/>
    <s v="October 2011"/>
    <n v="64"/>
    <x v="0"/>
    <x v="20"/>
    <x v="0"/>
    <x v="0"/>
    <x v="2"/>
    <x v="0"/>
    <x v="0"/>
    <x v="0"/>
    <x v="0"/>
    <x v="1"/>
    <x v="4"/>
    <x v="3"/>
    <x v="7"/>
    <x v="5"/>
    <x v="9"/>
    <x v="4"/>
    <x v="0"/>
    <x v="0"/>
    <x v="0"/>
    <x v="0"/>
    <x v="0"/>
  </r>
  <r>
    <m/>
    <s v="October 2011"/>
    <n v="64"/>
    <x v="0"/>
    <x v="21"/>
    <x v="0"/>
    <x v="0"/>
    <x v="4"/>
    <x v="0"/>
    <x v="0"/>
    <x v="0"/>
    <x v="0"/>
    <x v="1"/>
    <x v="4"/>
    <x v="3"/>
    <x v="7"/>
    <x v="8"/>
    <x v="11"/>
    <x v="4"/>
    <x v="3"/>
    <x v="0"/>
    <x v="0"/>
    <x v="0"/>
    <x v="0"/>
  </r>
  <r>
    <m/>
    <s v="October 2011"/>
    <n v="64"/>
    <x v="0"/>
    <x v="22"/>
    <x v="0"/>
    <x v="0"/>
    <x v="3"/>
    <x v="0"/>
    <x v="0"/>
    <x v="0"/>
    <x v="0"/>
    <x v="1"/>
    <x v="4"/>
    <x v="3"/>
    <x v="7"/>
    <x v="9"/>
    <x v="6"/>
    <x v="4"/>
    <x v="0"/>
    <x v="0"/>
    <x v="0"/>
    <x v="0"/>
    <x v="0"/>
  </r>
  <r>
    <m/>
    <s v="October 2011"/>
    <n v="64"/>
    <x v="0"/>
    <x v="23"/>
    <x v="0"/>
    <x v="0"/>
    <x v="2"/>
    <x v="0"/>
    <x v="0"/>
    <x v="0"/>
    <x v="0"/>
    <x v="1"/>
    <x v="4"/>
    <x v="3"/>
    <x v="7"/>
    <x v="7"/>
    <x v="22"/>
    <x v="4"/>
    <x v="1"/>
    <x v="0"/>
    <x v="0"/>
    <x v="0"/>
    <x v="0"/>
  </r>
  <r>
    <m/>
    <s v="October 2011"/>
    <n v="64"/>
    <x v="0"/>
    <x v="24"/>
    <x v="0"/>
    <x v="0"/>
    <x v="4"/>
    <x v="0"/>
    <x v="0"/>
    <x v="0"/>
    <x v="0"/>
    <x v="1"/>
    <x v="4"/>
    <x v="3"/>
    <x v="7"/>
    <x v="4"/>
    <x v="8"/>
    <x v="4"/>
    <x v="0"/>
    <x v="0"/>
    <x v="0"/>
    <x v="0"/>
    <x v="0"/>
  </r>
  <r>
    <m/>
    <s v="October 2011"/>
    <n v="64"/>
    <x v="1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  <x v="0"/>
  </r>
  <r>
    <m/>
    <s v="October 2011"/>
    <n v="64"/>
    <x v="1"/>
    <x v="1"/>
    <x v="0"/>
    <x v="0"/>
    <x v="4"/>
    <x v="0"/>
    <x v="0"/>
    <x v="0"/>
    <x v="0"/>
    <x v="0"/>
    <x v="0"/>
    <x v="0"/>
    <x v="0"/>
    <x v="0"/>
    <x v="0"/>
    <x v="2"/>
    <x v="0"/>
    <x v="0"/>
    <x v="0"/>
    <x v="0"/>
    <x v="0"/>
  </r>
  <r>
    <m/>
    <s v="October 2011"/>
    <n v="64"/>
    <x v="1"/>
    <x v="2"/>
    <x v="0"/>
    <x v="0"/>
    <x v="1"/>
    <x v="0"/>
    <x v="0"/>
    <x v="0"/>
    <x v="0"/>
    <x v="0"/>
    <x v="0"/>
    <x v="0"/>
    <x v="0"/>
    <x v="16"/>
    <x v="0"/>
    <x v="10"/>
    <x v="0"/>
    <x v="0"/>
    <x v="0"/>
    <x v="0"/>
    <x v="0"/>
  </r>
  <r>
    <m/>
    <s v="October 2011"/>
    <n v="64"/>
    <x v="1"/>
    <x v="3"/>
    <x v="0"/>
    <x v="0"/>
    <x v="3"/>
    <x v="0"/>
    <x v="0"/>
    <x v="0"/>
    <x v="0"/>
    <x v="0"/>
    <x v="0"/>
    <x v="0"/>
    <x v="0"/>
    <x v="20"/>
    <x v="1"/>
    <x v="10"/>
    <x v="0"/>
    <x v="0"/>
    <x v="0"/>
    <x v="0"/>
    <x v="0"/>
  </r>
  <r>
    <m/>
    <s v="October 2011"/>
    <n v="64"/>
    <x v="1"/>
    <x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</r>
  <r>
    <m/>
    <s v="October 2011"/>
    <n v="64"/>
    <x v="1"/>
    <x v="5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</r>
  <r>
    <m/>
    <s v="October 2011"/>
    <n v="64"/>
    <x v="1"/>
    <x v="6"/>
    <x v="0"/>
    <x v="0"/>
    <x v="4"/>
    <x v="0"/>
    <x v="0"/>
    <x v="0"/>
    <x v="0"/>
    <x v="0"/>
    <x v="1"/>
    <x v="2"/>
    <x v="10"/>
    <x v="1"/>
    <x v="1"/>
    <x v="2"/>
    <x v="0"/>
    <x v="7"/>
    <x v="6"/>
    <x v="0"/>
    <x v="0"/>
  </r>
  <r>
    <m/>
    <s v="October 2011"/>
    <n v="64"/>
    <x v="1"/>
    <x v="7"/>
    <x v="0"/>
    <x v="0"/>
    <x v="0"/>
    <x v="0"/>
    <x v="0"/>
    <x v="0"/>
    <x v="0"/>
    <x v="0"/>
    <x v="1"/>
    <x v="2"/>
    <x v="10"/>
    <x v="0"/>
    <x v="1"/>
    <x v="2"/>
    <x v="0"/>
    <x v="7"/>
    <x v="6"/>
    <x v="0"/>
    <x v="0"/>
  </r>
  <r>
    <m/>
    <s v="October 2011"/>
    <n v="64"/>
    <x v="1"/>
    <x v="8"/>
    <x v="0"/>
    <x v="0"/>
    <x v="2"/>
    <x v="0"/>
    <x v="0"/>
    <x v="0"/>
    <x v="0"/>
    <x v="0"/>
    <x v="1"/>
    <x v="2"/>
    <x v="10"/>
    <x v="0"/>
    <x v="0"/>
    <x v="2"/>
    <x v="0"/>
    <x v="7"/>
    <x v="6"/>
    <x v="0"/>
    <x v="0"/>
  </r>
  <r>
    <m/>
    <s v="October 2011"/>
    <n v="64"/>
    <x v="1"/>
    <x v="9"/>
    <x v="0"/>
    <x v="0"/>
    <x v="0"/>
    <x v="0"/>
    <x v="0"/>
    <x v="0"/>
    <x v="0"/>
    <x v="0"/>
    <x v="1"/>
    <x v="2"/>
    <x v="10"/>
    <x v="0"/>
    <x v="0"/>
    <x v="0"/>
    <x v="0"/>
    <x v="7"/>
    <x v="6"/>
    <x v="0"/>
    <x v="0"/>
  </r>
  <r>
    <m/>
    <s v="October 2011"/>
    <n v="64"/>
    <x v="1"/>
    <x v="10"/>
    <x v="0"/>
    <x v="0"/>
    <x v="1"/>
    <x v="0"/>
    <x v="0"/>
    <x v="0"/>
    <x v="0"/>
    <x v="0"/>
    <x v="1"/>
    <x v="2"/>
    <x v="10"/>
    <x v="0"/>
    <x v="1"/>
    <x v="3"/>
    <x v="0"/>
    <x v="7"/>
    <x v="6"/>
    <x v="0"/>
    <x v="0"/>
  </r>
  <r>
    <m/>
    <s v="October 2011"/>
    <n v="64"/>
    <x v="1"/>
    <x v="11"/>
    <x v="0"/>
    <x v="0"/>
    <x v="3"/>
    <x v="0"/>
    <x v="0"/>
    <x v="0"/>
    <x v="0"/>
    <x v="0"/>
    <x v="1"/>
    <x v="2"/>
    <x v="10"/>
    <x v="18"/>
    <x v="0"/>
    <x v="10"/>
    <x v="0"/>
    <x v="7"/>
    <x v="6"/>
    <x v="0"/>
    <x v="0"/>
  </r>
  <r>
    <m/>
    <s v="October 2011"/>
    <n v="64"/>
    <x v="1"/>
    <x v="12"/>
    <x v="0"/>
    <x v="0"/>
    <x v="1"/>
    <x v="0"/>
    <x v="0"/>
    <x v="0"/>
    <x v="0"/>
    <x v="0"/>
    <x v="2"/>
    <x v="2"/>
    <x v="8"/>
    <x v="1"/>
    <x v="1"/>
    <x v="2"/>
    <x v="0"/>
    <x v="0"/>
    <x v="6"/>
    <x v="0"/>
    <x v="0"/>
  </r>
  <r>
    <m/>
    <s v="October 2011"/>
    <n v="64"/>
    <x v="1"/>
    <x v="13"/>
    <x v="0"/>
    <x v="0"/>
    <x v="2"/>
    <x v="0"/>
    <x v="0"/>
    <x v="0"/>
    <x v="0"/>
    <x v="0"/>
    <x v="2"/>
    <x v="2"/>
    <x v="8"/>
    <x v="0"/>
    <x v="0"/>
    <x v="0"/>
    <x v="0"/>
    <x v="0"/>
    <x v="6"/>
    <x v="0"/>
    <x v="0"/>
  </r>
  <r>
    <m/>
    <s v="October 2011"/>
    <n v="64"/>
    <x v="1"/>
    <x v="14"/>
    <x v="0"/>
    <x v="0"/>
    <x v="3"/>
    <x v="0"/>
    <x v="0"/>
    <x v="0"/>
    <x v="0"/>
    <x v="0"/>
    <x v="2"/>
    <x v="2"/>
    <x v="8"/>
    <x v="0"/>
    <x v="1"/>
    <x v="1"/>
    <x v="0"/>
    <x v="0"/>
    <x v="6"/>
    <x v="0"/>
    <x v="0"/>
  </r>
  <r>
    <m/>
    <s v="October 2011"/>
    <n v="64"/>
    <x v="1"/>
    <x v="15"/>
    <x v="0"/>
    <x v="0"/>
    <x v="1"/>
    <x v="0"/>
    <x v="0"/>
    <x v="0"/>
    <x v="0"/>
    <x v="0"/>
    <x v="2"/>
    <x v="2"/>
    <x v="8"/>
    <x v="0"/>
    <x v="1"/>
    <x v="3"/>
    <x v="0"/>
    <x v="0"/>
    <x v="6"/>
    <x v="0"/>
    <x v="0"/>
  </r>
  <r>
    <m/>
    <s v="October 2011"/>
    <n v="64"/>
    <x v="1"/>
    <x v="16"/>
    <x v="0"/>
    <x v="0"/>
    <x v="4"/>
    <x v="0"/>
    <x v="0"/>
    <x v="0"/>
    <x v="0"/>
    <x v="0"/>
    <x v="2"/>
    <x v="2"/>
    <x v="8"/>
    <x v="0"/>
    <x v="0"/>
    <x v="2"/>
    <x v="0"/>
    <x v="0"/>
    <x v="6"/>
    <x v="0"/>
    <x v="0"/>
  </r>
  <r>
    <m/>
    <s v="October 2011"/>
    <n v="64"/>
    <x v="1"/>
    <x v="17"/>
    <x v="0"/>
    <x v="0"/>
    <x v="3"/>
    <x v="0"/>
    <x v="0"/>
    <x v="0"/>
    <x v="0"/>
    <x v="0"/>
    <x v="2"/>
    <x v="2"/>
    <x v="8"/>
    <x v="0"/>
    <x v="1"/>
    <x v="3"/>
    <x v="0"/>
    <x v="0"/>
    <x v="6"/>
    <x v="0"/>
    <x v="0"/>
  </r>
  <r>
    <m/>
    <s v="October 2011"/>
    <n v="64"/>
    <x v="1"/>
    <x v="18"/>
    <x v="0"/>
    <x v="0"/>
    <x v="4"/>
    <x v="0"/>
    <x v="0"/>
    <x v="0"/>
    <x v="0"/>
    <x v="0"/>
    <x v="3"/>
    <x v="1"/>
    <x v="1"/>
    <x v="1"/>
    <x v="1"/>
    <x v="2"/>
    <x v="0"/>
    <x v="1"/>
    <x v="0"/>
    <x v="0"/>
    <x v="0"/>
  </r>
  <r>
    <m/>
    <s v="October 2011"/>
    <n v="64"/>
    <x v="1"/>
    <x v="19"/>
    <x v="0"/>
    <x v="0"/>
    <x v="0"/>
    <x v="0"/>
    <x v="0"/>
    <x v="0"/>
    <x v="0"/>
    <x v="0"/>
    <x v="3"/>
    <x v="1"/>
    <x v="1"/>
    <x v="16"/>
    <x v="0"/>
    <x v="10"/>
    <x v="0"/>
    <x v="1"/>
    <x v="0"/>
    <x v="0"/>
    <x v="0"/>
  </r>
  <r>
    <m/>
    <s v="October 2011"/>
    <n v="64"/>
    <x v="1"/>
    <x v="20"/>
    <x v="0"/>
    <x v="0"/>
    <x v="0"/>
    <x v="0"/>
    <x v="0"/>
    <x v="0"/>
    <x v="0"/>
    <x v="0"/>
    <x v="3"/>
    <x v="1"/>
    <x v="1"/>
    <x v="0"/>
    <x v="1"/>
    <x v="0"/>
    <x v="0"/>
    <x v="1"/>
    <x v="0"/>
    <x v="0"/>
    <x v="0"/>
  </r>
  <r>
    <m/>
    <s v="October 2011"/>
    <n v="64"/>
    <x v="1"/>
    <x v="21"/>
    <x v="0"/>
    <x v="0"/>
    <x v="3"/>
    <x v="0"/>
    <x v="0"/>
    <x v="0"/>
    <x v="0"/>
    <x v="0"/>
    <x v="3"/>
    <x v="1"/>
    <x v="1"/>
    <x v="0"/>
    <x v="0"/>
    <x v="2"/>
    <x v="0"/>
    <x v="1"/>
    <x v="0"/>
    <x v="0"/>
    <x v="0"/>
  </r>
  <r>
    <m/>
    <s v="October 2011"/>
    <n v="64"/>
    <x v="1"/>
    <x v="22"/>
    <x v="0"/>
    <x v="0"/>
    <x v="1"/>
    <x v="0"/>
    <x v="0"/>
    <x v="0"/>
    <x v="0"/>
    <x v="0"/>
    <x v="3"/>
    <x v="1"/>
    <x v="1"/>
    <x v="0"/>
    <x v="0"/>
    <x v="0"/>
    <x v="0"/>
    <x v="1"/>
    <x v="0"/>
    <x v="0"/>
    <x v="0"/>
  </r>
  <r>
    <m/>
    <s v="October 2011"/>
    <n v="64"/>
    <x v="2"/>
    <x v="0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1"/>
    <n v="64"/>
    <x v="2"/>
    <x v="1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1"/>
    <n v="64"/>
    <x v="2"/>
    <x v="2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1"/>
    <n v="64"/>
    <x v="2"/>
    <x v="3"/>
    <x v="0"/>
    <x v="0"/>
    <x v="4"/>
    <x v="0"/>
    <x v="0"/>
    <x v="0"/>
    <x v="0"/>
    <x v="1"/>
    <x v="4"/>
    <x v="3"/>
    <x v="7"/>
    <x v="7"/>
    <x v="22"/>
    <x v="4"/>
    <x v="1"/>
    <x v="0"/>
    <x v="0"/>
    <x v="0"/>
    <x v="0"/>
  </r>
  <r>
    <m/>
    <s v="October 2011"/>
    <n v="64"/>
    <x v="2"/>
    <x v="4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m/>
    <s v="October 2011"/>
    <n v="64"/>
    <x v="2"/>
    <x v="5"/>
    <x v="0"/>
    <x v="0"/>
    <x v="3"/>
    <x v="0"/>
    <x v="0"/>
    <x v="0"/>
    <x v="0"/>
    <x v="1"/>
    <x v="4"/>
    <x v="3"/>
    <x v="7"/>
    <x v="7"/>
    <x v="22"/>
    <x v="4"/>
    <x v="3"/>
    <x v="0"/>
    <x v="0"/>
    <x v="0"/>
    <x v="0"/>
  </r>
  <r>
    <m/>
    <s v="October 2011"/>
    <n v="64"/>
    <x v="2"/>
    <x v="6"/>
    <x v="0"/>
    <x v="0"/>
    <x v="4"/>
    <x v="0"/>
    <x v="0"/>
    <x v="0"/>
    <x v="0"/>
    <x v="1"/>
    <x v="4"/>
    <x v="3"/>
    <x v="7"/>
    <x v="4"/>
    <x v="10"/>
    <x v="4"/>
    <x v="0"/>
    <x v="0"/>
    <x v="0"/>
    <x v="0"/>
    <x v="0"/>
  </r>
  <r>
    <m/>
    <s v="October 2011"/>
    <n v="64"/>
    <x v="2"/>
    <x v="7"/>
    <x v="0"/>
    <x v="0"/>
    <x v="3"/>
    <x v="0"/>
    <x v="0"/>
    <x v="0"/>
    <x v="0"/>
    <x v="1"/>
    <x v="4"/>
    <x v="3"/>
    <x v="7"/>
    <x v="11"/>
    <x v="22"/>
    <x v="4"/>
    <x v="4"/>
    <x v="0"/>
    <x v="0"/>
    <x v="0"/>
    <x v="0"/>
  </r>
  <r>
    <m/>
    <s v="October 2011"/>
    <n v="64"/>
    <x v="2"/>
    <x v="8"/>
    <x v="0"/>
    <x v="0"/>
    <x v="0"/>
    <x v="0"/>
    <x v="0"/>
    <x v="0"/>
    <x v="0"/>
    <x v="1"/>
    <x v="4"/>
    <x v="3"/>
    <x v="7"/>
    <x v="8"/>
    <x v="11"/>
    <x v="4"/>
    <x v="0"/>
    <x v="0"/>
    <x v="0"/>
    <x v="0"/>
    <x v="0"/>
  </r>
  <r>
    <m/>
    <s v="October 2011"/>
    <n v="64"/>
    <x v="2"/>
    <x v="9"/>
    <x v="0"/>
    <x v="0"/>
    <x v="3"/>
    <x v="0"/>
    <x v="0"/>
    <x v="0"/>
    <x v="0"/>
    <x v="1"/>
    <x v="4"/>
    <x v="3"/>
    <x v="7"/>
    <x v="4"/>
    <x v="8"/>
    <x v="4"/>
    <x v="0"/>
    <x v="0"/>
    <x v="0"/>
    <x v="0"/>
    <x v="0"/>
  </r>
  <r>
    <m/>
    <s v="October 2011"/>
    <n v="64"/>
    <x v="2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1"/>
    <n v="64"/>
    <x v="2"/>
    <x v="11"/>
    <x v="0"/>
    <x v="0"/>
    <x v="1"/>
    <x v="0"/>
    <x v="0"/>
    <x v="0"/>
    <x v="0"/>
    <x v="1"/>
    <x v="4"/>
    <x v="3"/>
    <x v="7"/>
    <x v="9"/>
    <x v="14"/>
    <x v="4"/>
    <x v="1"/>
    <x v="0"/>
    <x v="0"/>
    <x v="0"/>
    <x v="0"/>
  </r>
  <r>
    <m/>
    <s v="October 2011"/>
    <n v="64"/>
    <x v="2"/>
    <x v="12"/>
    <x v="0"/>
    <x v="0"/>
    <x v="0"/>
    <x v="0"/>
    <x v="0"/>
    <x v="0"/>
    <x v="0"/>
    <x v="1"/>
    <x v="4"/>
    <x v="3"/>
    <x v="7"/>
    <x v="11"/>
    <x v="22"/>
    <x v="4"/>
    <x v="0"/>
    <x v="0"/>
    <x v="0"/>
    <x v="0"/>
    <x v="0"/>
  </r>
  <r>
    <m/>
    <s v="October 2011"/>
    <n v="64"/>
    <x v="2"/>
    <x v="13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1"/>
    <n v="64"/>
    <x v="2"/>
    <x v="14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m/>
    <s v="October 2011"/>
    <n v="64"/>
    <x v="2"/>
    <x v="15"/>
    <x v="0"/>
    <x v="0"/>
    <x v="3"/>
    <x v="0"/>
    <x v="0"/>
    <x v="0"/>
    <x v="0"/>
    <x v="1"/>
    <x v="4"/>
    <x v="3"/>
    <x v="7"/>
    <x v="4"/>
    <x v="8"/>
    <x v="4"/>
    <x v="0"/>
    <x v="0"/>
    <x v="0"/>
    <x v="0"/>
    <x v="0"/>
  </r>
  <r>
    <m/>
    <s v="October 2011"/>
    <n v="64"/>
    <x v="2"/>
    <x v="16"/>
    <x v="0"/>
    <x v="0"/>
    <x v="4"/>
    <x v="0"/>
    <x v="0"/>
    <x v="0"/>
    <x v="0"/>
    <x v="1"/>
    <x v="4"/>
    <x v="3"/>
    <x v="7"/>
    <x v="8"/>
    <x v="11"/>
    <x v="4"/>
    <x v="3"/>
    <x v="0"/>
    <x v="0"/>
    <x v="0"/>
    <x v="0"/>
  </r>
  <r>
    <m/>
    <s v="October 2011"/>
    <n v="64"/>
    <x v="2"/>
    <x v="17"/>
    <x v="0"/>
    <x v="0"/>
    <x v="4"/>
    <x v="0"/>
    <x v="0"/>
    <x v="0"/>
    <x v="0"/>
    <x v="1"/>
    <x v="4"/>
    <x v="3"/>
    <x v="7"/>
    <x v="10"/>
    <x v="7"/>
    <x v="4"/>
    <x v="1"/>
    <x v="0"/>
    <x v="0"/>
    <x v="0"/>
    <x v="0"/>
  </r>
  <r>
    <m/>
    <s v="October 2011"/>
    <n v="64"/>
    <x v="2"/>
    <x v="18"/>
    <x v="0"/>
    <x v="0"/>
    <x v="3"/>
    <x v="0"/>
    <x v="0"/>
    <x v="0"/>
    <x v="0"/>
    <x v="1"/>
    <x v="4"/>
    <x v="3"/>
    <x v="7"/>
    <x v="9"/>
    <x v="14"/>
    <x v="4"/>
    <x v="1"/>
    <x v="0"/>
    <x v="0"/>
    <x v="0"/>
    <x v="0"/>
  </r>
  <r>
    <m/>
    <s v="October 2011"/>
    <n v="64"/>
    <x v="2"/>
    <x v="19"/>
    <x v="0"/>
    <x v="0"/>
    <x v="1"/>
    <x v="0"/>
    <x v="0"/>
    <x v="0"/>
    <x v="0"/>
    <x v="1"/>
    <x v="4"/>
    <x v="3"/>
    <x v="7"/>
    <x v="10"/>
    <x v="7"/>
    <x v="4"/>
    <x v="0"/>
    <x v="0"/>
    <x v="0"/>
    <x v="0"/>
    <x v="0"/>
  </r>
  <r>
    <m/>
    <s v="October 2011"/>
    <n v="64"/>
    <x v="2"/>
    <x v="20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m/>
    <s v="October 2011"/>
    <n v="64"/>
    <x v="2"/>
    <x v="21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1"/>
    <n v="64"/>
    <x v="2"/>
    <x v="22"/>
    <x v="0"/>
    <x v="0"/>
    <x v="2"/>
    <x v="0"/>
    <x v="0"/>
    <x v="0"/>
    <x v="0"/>
    <x v="1"/>
    <x v="4"/>
    <x v="3"/>
    <x v="7"/>
    <x v="5"/>
    <x v="3"/>
    <x v="4"/>
    <x v="4"/>
    <x v="0"/>
    <x v="0"/>
    <x v="0"/>
    <x v="0"/>
  </r>
  <r>
    <m/>
    <s v="October 2011"/>
    <n v="64"/>
    <x v="2"/>
    <x v="23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m/>
    <s v="October 2011"/>
    <n v="64"/>
    <x v="2"/>
    <x v="24"/>
    <x v="0"/>
    <x v="0"/>
    <x v="3"/>
    <x v="0"/>
    <x v="0"/>
    <x v="0"/>
    <x v="0"/>
    <x v="1"/>
    <x v="4"/>
    <x v="3"/>
    <x v="7"/>
    <x v="5"/>
    <x v="9"/>
    <x v="4"/>
    <x v="1"/>
    <x v="0"/>
    <x v="0"/>
    <x v="0"/>
    <x v="0"/>
  </r>
  <r>
    <m/>
    <s v="October 2011"/>
    <n v="64"/>
    <x v="2"/>
    <x v="25"/>
    <x v="0"/>
    <x v="0"/>
    <x v="2"/>
    <x v="0"/>
    <x v="0"/>
    <x v="0"/>
    <x v="0"/>
    <x v="1"/>
    <x v="4"/>
    <x v="3"/>
    <x v="7"/>
    <x v="9"/>
    <x v="6"/>
    <x v="4"/>
    <x v="1"/>
    <x v="0"/>
    <x v="0"/>
    <x v="0"/>
    <x v="0"/>
  </r>
  <r>
    <m/>
    <s v="October 2011"/>
    <n v="64"/>
    <x v="3"/>
    <x v="0"/>
    <x v="0"/>
    <x v="0"/>
    <x v="3"/>
    <x v="0"/>
    <x v="0"/>
    <x v="0"/>
    <x v="0"/>
    <x v="2"/>
    <x v="0"/>
    <x v="3"/>
    <x v="5"/>
    <x v="12"/>
    <x v="15"/>
    <x v="6"/>
    <x v="0"/>
    <x v="0"/>
    <x v="0"/>
    <x v="0"/>
    <x v="0"/>
  </r>
  <r>
    <m/>
    <s v="October 2011"/>
    <n v="64"/>
    <x v="3"/>
    <x v="1"/>
    <x v="0"/>
    <x v="0"/>
    <x v="4"/>
    <x v="0"/>
    <x v="0"/>
    <x v="0"/>
    <x v="0"/>
    <x v="2"/>
    <x v="0"/>
    <x v="3"/>
    <x v="5"/>
    <x v="13"/>
    <x v="20"/>
    <x v="6"/>
    <x v="0"/>
    <x v="0"/>
    <x v="0"/>
    <x v="0"/>
    <x v="0"/>
  </r>
  <r>
    <m/>
    <s v="October 2011"/>
    <n v="64"/>
    <x v="3"/>
    <x v="2"/>
    <x v="0"/>
    <x v="0"/>
    <x v="2"/>
    <x v="0"/>
    <x v="0"/>
    <x v="0"/>
    <x v="0"/>
    <x v="2"/>
    <x v="0"/>
    <x v="3"/>
    <x v="5"/>
    <x v="13"/>
    <x v="16"/>
    <x v="6"/>
    <x v="0"/>
    <x v="0"/>
    <x v="0"/>
    <x v="0"/>
    <x v="0"/>
  </r>
  <r>
    <m/>
    <s v="October 2011"/>
    <n v="64"/>
    <x v="3"/>
    <x v="3"/>
    <x v="0"/>
    <x v="0"/>
    <x v="4"/>
    <x v="0"/>
    <x v="0"/>
    <x v="0"/>
    <x v="0"/>
    <x v="2"/>
    <x v="0"/>
    <x v="3"/>
    <x v="5"/>
    <x v="13"/>
    <x v="16"/>
    <x v="6"/>
    <x v="0"/>
    <x v="0"/>
    <x v="0"/>
    <x v="0"/>
    <x v="0"/>
  </r>
  <r>
    <m/>
    <s v="October 2011"/>
    <n v="64"/>
    <x v="3"/>
    <x v="4"/>
    <x v="0"/>
    <x v="0"/>
    <x v="0"/>
    <x v="0"/>
    <x v="0"/>
    <x v="0"/>
    <x v="0"/>
    <x v="2"/>
    <x v="0"/>
    <x v="3"/>
    <x v="5"/>
    <x v="12"/>
    <x v="20"/>
    <x v="6"/>
    <x v="0"/>
    <x v="0"/>
    <x v="0"/>
    <x v="0"/>
    <x v="0"/>
  </r>
  <r>
    <m/>
    <s v="October 2011"/>
    <n v="64"/>
    <x v="3"/>
    <x v="5"/>
    <x v="0"/>
    <x v="0"/>
    <x v="1"/>
    <x v="0"/>
    <x v="0"/>
    <x v="0"/>
    <x v="0"/>
    <x v="2"/>
    <x v="0"/>
    <x v="3"/>
    <x v="5"/>
    <x v="12"/>
    <x v="24"/>
    <x v="6"/>
    <x v="0"/>
    <x v="0"/>
    <x v="0"/>
    <x v="0"/>
    <x v="0"/>
  </r>
  <r>
    <m/>
    <s v="October 2011"/>
    <n v="64"/>
    <x v="3"/>
    <x v="6"/>
    <x v="0"/>
    <x v="0"/>
    <x v="4"/>
    <x v="0"/>
    <x v="0"/>
    <x v="0"/>
    <x v="0"/>
    <x v="2"/>
    <x v="1"/>
    <x v="3"/>
    <x v="6"/>
    <x v="12"/>
    <x v="15"/>
    <x v="6"/>
    <x v="0"/>
    <x v="0"/>
    <x v="0"/>
    <x v="0"/>
    <x v="0"/>
  </r>
  <r>
    <m/>
    <s v="October 2011"/>
    <n v="64"/>
    <x v="3"/>
    <x v="7"/>
    <x v="0"/>
    <x v="0"/>
    <x v="0"/>
    <x v="0"/>
    <x v="0"/>
    <x v="0"/>
    <x v="0"/>
    <x v="2"/>
    <x v="1"/>
    <x v="3"/>
    <x v="6"/>
    <x v="13"/>
    <x v="20"/>
    <x v="6"/>
    <x v="0"/>
    <x v="0"/>
    <x v="0"/>
    <x v="0"/>
    <x v="0"/>
  </r>
  <r>
    <m/>
    <s v="October 2011"/>
    <n v="64"/>
    <x v="3"/>
    <x v="8"/>
    <x v="0"/>
    <x v="0"/>
    <x v="2"/>
    <x v="0"/>
    <x v="0"/>
    <x v="0"/>
    <x v="0"/>
    <x v="2"/>
    <x v="1"/>
    <x v="3"/>
    <x v="6"/>
    <x v="13"/>
    <x v="21"/>
    <x v="6"/>
    <x v="0"/>
    <x v="0"/>
    <x v="0"/>
    <x v="0"/>
    <x v="0"/>
  </r>
  <r>
    <m/>
    <s v="October 2011"/>
    <n v="64"/>
    <x v="3"/>
    <x v="9"/>
    <x v="0"/>
    <x v="0"/>
    <x v="4"/>
    <x v="0"/>
    <x v="0"/>
    <x v="0"/>
    <x v="0"/>
    <x v="2"/>
    <x v="1"/>
    <x v="3"/>
    <x v="6"/>
    <x v="13"/>
    <x v="19"/>
    <x v="6"/>
    <x v="0"/>
    <x v="0"/>
    <x v="0"/>
    <x v="0"/>
    <x v="0"/>
  </r>
  <r>
    <m/>
    <s v="October 2011"/>
    <n v="64"/>
    <x v="3"/>
    <x v="10"/>
    <x v="0"/>
    <x v="0"/>
    <x v="3"/>
    <x v="0"/>
    <x v="0"/>
    <x v="0"/>
    <x v="0"/>
    <x v="2"/>
    <x v="1"/>
    <x v="3"/>
    <x v="6"/>
    <x v="12"/>
    <x v="18"/>
    <x v="6"/>
    <x v="0"/>
    <x v="0"/>
    <x v="0"/>
    <x v="0"/>
    <x v="0"/>
  </r>
  <r>
    <m/>
    <s v="October 2011"/>
    <n v="64"/>
    <x v="3"/>
    <x v="11"/>
    <x v="0"/>
    <x v="0"/>
    <x v="3"/>
    <x v="0"/>
    <x v="0"/>
    <x v="0"/>
    <x v="0"/>
    <x v="2"/>
    <x v="1"/>
    <x v="3"/>
    <x v="6"/>
    <x v="13"/>
    <x v="19"/>
    <x v="6"/>
    <x v="0"/>
    <x v="0"/>
    <x v="0"/>
    <x v="0"/>
    <x v="0"/>
  </r>
  <r>
    <m/>
    <s v="October 2011"/>
    <n v="64"/>
    <x v="3"/>
    <x v="12"/>
    <x v="0"/>
    <x v="0"/>
    <x v="2"/>
    <x v="0"/>
    <x v="0"/>
    <x v="0"/>
    <x v="0"/>
    <x v="2"/>
    <x v="2"/>
    <x v="3"/>
    <x v="4"/>
    <x v="12"/>
    <x v="15"/>
    <x v="7"/>
    <x v="0"/>
    <x v="0"/>
    <x v="0"/>
    <x v="0"/>
    <x v="0"/>
  </r>
  <r>
    <m/>
    <s v="October 2011"/>
    <n v="64"/>
    <x v="3"/>
    <x v="13"/>
    <x v="0"/>
    <x v="0"/>
    <x v="4"/>
    <x v="0"/>
    <x v="0"/>
    <x v="0"/>
    <x v="0"/>
    <x v="2"/>
    <x v="2"/>
    <x v="3"/>
    <x v="4"/>
    <x v="12"/>
    <x v="19"/>
    <x v="7"/>
    <x v="0"/>
    <x v="0"/>
    <x v="0"/>
    <x v="0"/>
    <x v="0"/>
  </r>
  <r>
    <m/>
    <s v="October 2011"/>
    <n v="64"/>
    <x v="3"/>
    <x v="14"/>
    <x v="0"/>
    <x v="0"/>
    <x v="1"/>
    <x v="0"/>
    <x v="0"/>
    <x v="0"/>
    <x v="0"/>
    <x v="2"/>
    <x v="2"/>
    <x v="3"/>
    <x v="4"/>
    <x v="14"/>
    <x v="17"/>
    <x v="7"/>
    <x v="0"/>
    <x v="0"/>
    <x v="0"/>
    <x v="0"/>
    <x v="0"/>
  </r>
  <r>
    <m/>
    <s v="October 2011"/>
    <n v="64"/>
    <x v="3"/>
    <x v="15"/>
    <x v="0"/>
    <x v="0"/>
    <x v="0"/>
    <x v="0"/>
    <x v="0"/>
    <x v="0"/>
    <x v="0"/>
    <x v="2"/>
    <x v="2"/>
    <x v="3"/>
    <x v="4"/>
    <x v="14"/>
    <x v="17"/>
    <x v="7"/>
    <x v="0"/>
    <x v="0"/>
    <x v="0"/>
    <x v="0"/>
    <x v="0"/>
  </r>
  <r>
    <m/>
    <s v="October 2011"/>
    <n v="64"/>
    <x v="3"/>
    <x v="16"/>
    <x v="0"/>
    <x v="0"/>
    <x v="2"/>
    <x v="0"/>
    <x v="0"/>
    <x v="0"/>
    <x v="0"/>
    <x v="2"/>
    <x v="2"/>
    <x v="3"/>
    <x v="4"/>
    <x v="12"/>
    <x v="20"/>
    <x v="7"/>
    <x v="0"/>
    <x v="0"/>
    <x v="0"/>
    <x v="0"/>
    <x v="0"/>
  </r>
  <r>
    <m/>
    <s v="October 2011"/>
    <n v="64"/>
    <x v="3"/>
    <x v="17"/>
    <x v="0"/>
    <x v="0"/>
    <x v="3"/>
    <x v="0"/>
    <x v="0"/>
    <x v="0"/>
    <x v="0"/>
    <x v="2"/>
    <x v="2"/>
    <x v="3"/>
    <x v="4"/>
    <x v="13"/>
    <x v="21"/>
    <x v="7"/>
    <x v="0"/>
    <x v="0"/>
    <x v="0"/>
    <x v="0"/>
    <x v="0"/>
  </r>
  <r>
    <m/>
    <s v="October 2011"/>
    <n v="64"/>
    <x v="3"/>
    <x v="18"/>
    <x v="0"/>
    <x v="0"/>
    <x v="1"/>
    <x v="0"/>
    <x v="0"/>
    <x v="0"/>
    <x v="0"/>
    <x v="2"/>
    <x v="2"/>
    <x v="3"/>
    <x v="4"/>
    <x v="12"/>
    <x v="16"/>
    <x v="7"/>
    <x v="0"/>
    <x v="0"/>
    <x v="0"/>
    <x v="0"/>
    <x v="0"/>
  </r>
  <r>
    <m/>
    <s v="October 2011"/>
    <n v="64"/>
    <x v="3"/>
    <x v="19"/>
    <x v="0"/>
    <x v="0"/>
    <x v="2"/>
    <x v="0"/>
    <x v="0"/>
    <x v="0"/>
    <x v="0"/>
    <x v="2"/>
    <x v="3"/>
    <x v="3"/>
    <x v="3"/>
    <x v="12"/>
    <x v="15"/>
    <x v="6"/>
    <x v="0"/>
    <x v="0"/>
    <x v="0"/>
    <x v="0"/>
    <x v="0"/>
  </r>
  <r>
    <m/>
    <s v="October 2011"/>
    <n v="64"/>
    <x v="3"/>
    <x v="20"/>
    <x v="0"/>
    <x v="0"/>
    <x v="4"/>
    <x v="0"/>
    <x v="0"/>
    <x v="0"/>
    <x v="0"/>
    <x v="2"/>
    <x v="3"/>
    <x v="3"/>
    <x v="3"/>
    <x v="13"/>
    <x v="23"/>
    <x v="6"/>
    <x v="0"/>
    <x v="0"/>
    <x v="0"/>
    <x v="0"/>
    <x v="0"/>
  </r>
  <r>
    <m/>
    <s v="October 2011"/>
    <n v="64"/>
    <x v="3"/>
    <x v="21"/>
    <x v="0"/>
    <x v="0"/>
    <x v="0"/>
    <x v="0"/>
    <x v="0"/>
    <x v="0"/>
    <x v="0"/>
    <x v="2"/>
    <x v="3"/>
    <x v="3"/>
    <x v="3"/>
    <x v="14"/>
    <x v="17"/>
    <x v="6"/>
    <x v="0"/>
    <x v="0"/>
    <x v="0"/>
    <x v="0"/>
    <x v="0"/>
  </r>
  <r>
    <m/>
    <s v="October 2011"/>
    <n v="64"/>
    <x v="3"/>
    <x v="22"/>
    <x v="0"/>
    <x v="0"/>
    <x v="1"/>
    <x v="0"/>
    <x v="0"/>
    <x v="0"/>
    <x v="0"/>
    <x v="2"/>
    <x v="3"/>
    <x v="3"/>
    <x v="3"/>
    <x v="13"/>
    <x v="21"/>
    <x v="6"/>
    <x v="0"/>
    <x v="0"/>
    <x v="0"/>
    <x v="0"/>
    <x v="0"/>
  </r>
  <r>
    <m/>
    <s v="October 2011"/>
    <n v="64"/>
    <x v="3"/>
    <x v="23"/>
    <x v="0"/>
    <x v="0"/>
    <x v="1"/>
    <x v="0"/>
    <x v="0"/>
    <x v="0"/>
    <x v="0"/>
    <x v="2"/>
    <x v="3"/>
    <x v="3"/>
    <x v="3"/>
    <x v="12"/>
    <x v="20"/>
    <x v="6"/>
    <x v="0"/>
    <x v="0"/>
    <x v="0"/>
    <x v="0"/>
    <x v="0"/>
  </r>
  <r>
    <m/>
    <s v="October 2011"/>
    <n v="64"/>
    <x v="3"/>
    <x v="24"/>
    <x v="0"/>
    <x v="0"/>
    <x v="1"/>
    <x v="0"/>
    <x v="0"/>
    <x v="0"/>
    <x v="0"/>
    <x v="2"/>
    <x v="3"/>
    <x v="3"/>
    <x v="3"/>
    <x v="13"/>
    <x v="23"/>
    <x v="6"/>
    <x v="0"/>
    <x v="0"/>
    <x v="0"/>
    <x v="0"/>
    <x v="0"/>
  </r>
  <r>
    <m/>
    <s v="October 2011"/>
    <n v="64"/>
    <x v="3"/>
    <x v="25"/>
    <x v="0"/>
    <x v="0"/>
    <x v="0"/>
    <x v="0"/>
    <x v="0"/>
    <x v="0"/>
    <x v="0"/>
    <x v="2"/>
    <x v="3"/>
    <x v="3"/>
    <x v="3"/>
    <x v="13"/>
    <x v="23"/>
    <x v="6"/>
    <x v="0"/>
    <x v="0"/>
    <x v="0"/>
    <x v="0"/>
    <x v="0"/>
  </r>
  <r>
    <m/>
    <s v="October 2011"/>
    <n v="64"/>
    <x v="3"/>
    <x v="26"/>
    <x v="0"/>
    <x v="0"/>
    <x v="3"/>
    <x v="0"/>
    <x v="0"/>
    <x v="0"/>
    <x v="0"/>
    <x v="2"/>
    <x v="3"/>
    <x v="3"/>
    <x v="3"/>
    <x v="12"/>
    <x v="16"/>
    <x v="6"/>
    <x v="0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December 2011"/>
    <n v="65"/>
    <x v="0"/>
    <x v="0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1"/>
    <n v="65"/>
    <x v="0"/>
    <x v="1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m/>
    <s v="December 2011"/>
    <n v="65"/>
    <x v="0"/>
    <x v="2"/>
    <x v="0"/>
    <x v="0"/>
    <x v="4"/>
    <x v="0"/>
    <x v="0"/>
    <x v="0"/>
    <x v="0"/>
    <x v="1"/>
    <x v="4"/>
    <x v="3"/>
    <x v="7"/>
    <x v="20"/>
    <x v="22"/>
    <x v="4"/>
    <x v="0"/>
    <x v="0"/>
    <x v="0"/>
    <x v="0"/>
    <x v="0"/>
  </r>
  <r>
    <m/>
    <s v="December 2011"/>
    <n v="65"/>
    <x v="0"/>
    <x v="3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1"/>
    <n v="65"/>
    <x v="0"/>
    <x v="4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m/>
    <s v="December 2011"/>
    <n v="65"/>
    <x v="0"/>
    <x v="5"/>
    <x v="0"/>
    <x v="0"/>
    <x v="0"/>
    <x v="0"/>
    <x v="0"/>
    <x v="0"/>
    <x v="0"/>
    <x v="1"/>
    <x v="4"/>
    <x v="3"/>
    <x v="7"/>
    <x v="10"/>
    <x v="7"/>
    <x v="4"/>
    <x v="0"/>
    <x v="0"/>
    <x v="0"/>
    <x v="0"/>
    <x v="0"/>
  </r>
  <r>
    <m/>
    <s v="December 2011"/>
    <n v="65"/>
    <x v="0"/>
    <x v="6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m/>
    <s v="December 2011"/>
    <n v="65"/>
    <x v="0"/>
    <x v="7"/>
    <x v="0"/>
    <x v="0"/>
    <x v="0"/>
    <x v="0"/>
    <x v="0"/>
    <x v="0"/>
    <x v="0"/>
    <x v="1"/>
    <x v="4"/>
    <x v="3"/>
    <x v="7"/>
    <x v="7"/>
    <x v="22"/>
    <x v="4"/>
    <x v="3"/>
    <x v="0"/>
    <x v="0"/>
    <x v="0"/>
    <x v="0"/>
  </r>
  <r>
    <m/>
    <s v="December 2011"/>
    <n v="65"/>
    <x v="0"/>
    <x v="8"/>
    <x v="0"/>
    <x v="0"/>
    <x v="1"/>
    <x v="0"/>
    <x v="0"/>
    <x v="0"/>
    <x v="0"/>
    <x v="1"/>
    <x v="4"/>
    <x v="3"/>
    <x v="7"/>
    <x v="4"/>
    <x v="2"/>
    <x v="4"/>
    <x v="0"/>
    <x v="0"/>
    <x v="0"/>
    <x v="0"/>
    <x v="0"/>
  </r>
  <r>
    <m/>
    <s v="December 2011"/>
    <n v="65"/>
    <x v="0"/>
    <x v="9"/>
    <x v="0"/>
    <x v="0"/>
    <x v="4"/>
    <x v="0"/>
    <x v="0"/>
    <x v="0"/>
    <x v="0"/>
    <x v="1"/>
    <x v="4"/>
    <x v="3"/>
    <x v="7"/>
    <x v="4"/>
    <x v="8"/>
    <x v="4"/>
    <x v="3"/>
    <x v="0"/>
    <x v="0"/>
    <x v="0"/>
    <x v="0"/>
  </r>
  <r>
    <m/>
    <s v="December 2011"/>
    <n v="65"/>
    <x v="0"/>
    <x v="10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m/>
    <s v="December 2011"/>
    <n v="65"/>
    <x v="0"/>
    <x v="11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m/>
    <s v="December 2011"/>
    <n v="65"/>
    <x v="0"/>
    <x v="12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1"/>
    <n v="65"/>
    <x v="0"/>
    <x v="13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m/>
    <s v="December 2011"/>
    <n v="65"/>
    <x v="0"/>
    <x v="14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1"/>
    <n v="65"/>
    <x v="0"/>
    <x v="15"/>
    <x v="0"/>
    <x v="0"/>
    <x v="4"/>
    <x v="0"/>
    <x v="0"/>
    <x v="0"/>
    <x v="0"/>
    <x v="1"/>
    <x v="4"/>
    <x v="3"/>
    <x v="7"/>
    <x v="9"/>
    <x v="6"/>
    <x v="4"/>
    <x v="1"/>
    <x v="0"/>
    <x v="0"/>
    <x v="0"/>
    <x v="0"/>
  </r>
  <r>
    <m/>
    <s v="December 2011"/>
    <n v="65"/>
    <x v="0"/>
    <x v="16"/>
    <x v="0"/>
    <x v="0"/>
    <x v="3"/>
    <x v="0"/>
    <x v="0"/>
    <x v="0"/>
    <x v="0"/>
    <x v="1"/>
    <x v="4"/>
    <x v="3"/>
    <x v="7"/>
    <x v="7"/>
    <x v="22"/>
    <x v="4"/>
    <x v="3"/>
    <x v="0"/>
    <x v="0"/>
    <x v="0"/>
    <x v="0"/>
  </r>
  <r>
    <m/>
    <s v="December 2011"/>
    <n v="65"/>
    <x v="0"/>
    <x v="17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1"/>
    <n v="65"/>
    <x v="0"/>
    <x v="18"/>
    <x v="0"/>
    <x v="0"/>
    <x v="1"/>
    <x v="0"/>
    <x v="0"/>
    <x v="0"/>
    <x v="0"/>
    <x v="1"/>
    <x v="4"/>
    <x v="3"/>
    <x v="7"/>
    <x v="8"/>
    <x v="11"/>
    <x v="4"/>
    <x v="3"/>
    <x v="0"/>
    <x v="0"/>
    <x v="0"/>
    <x v="0"/>
  </r>
  <r>
    <m/>
    <s v="December 2011"/>
    <n v="65"/>
    <x v="0"/>
    <x v="19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1"/>
    <n v="65"/>
    <x v="0"/>
    <x v="20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1"/>
    <n v="65"/>
    <x v="0"/>
    <x v="21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m/>
    <s v="December 2011"/>
    <n v="65"/>
    <x v="0"/>
    <x v="22"/>
    <x v="0"/>
    <x v="0"/>
    <x v="2"/>
    <x v="0"/>
    <x v="0"/>
    <x v="0"/>
    <x v="0"/>
    <x v="1"/>
    <x v="4"/>
    <x v="3"/>
    <x v="7"/>
    <x v="4"/>
    <x v="10"/>
    <x v="4"/>
    <x v="0"/>
    <x v="0"/>
    <x v="0"/>
    <x v="0"/>
    <x v="0"/>
  </r>
  <r>
    <m/>
    <s v="December 2011"/>
    <n v="65"/>
    <x v="0"/>
    <x v="23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1"/>
    <n v="65"/>
    <x v="0"/>
    <x v="24"/>
    <x v="0"/>
    <x v="0"/>
    <x v="3"/>
    <x v="0"/>
    <x v="0"/>
    <x v="0"/>
    <x v="0"/>
    <x v="1"/>
    <x v="4"/>
    <x v="3"/>
    <x v="7"/>
    <x v="6"/>
    <x v="22"/>
    <x v="4"/>
    <x v="4"/>
    <x v="0"/>
    <x v="0"/>
    <x v="0"/>
    <x v="0"/>
  </r>
  <r>
    <m/>
    <s v="December 2011"/>
    <n v="65"/>
    <x v="1"/>
    <x v="0"/>
    <x v="0"/>
    <x v="0"/>
    <x v="3"/>
    <x v="0"/>
    <x v="0"/>
    <x v="0"/>
    <x v="0"/>
    <x v="0"/>
    <x v="0"/>
    <x v="0"/>
    <x v="12"/>
    <x v="1"/>
    <x v="1"/>
    <x v="2"/>
    <x v="0"/>
    <x v="0"/>
    <x v="0"/>
    <x v="0"/>
    <x v="0"/>
  </r>
  <r>
    <m/>
    <s v="December 2011"/>
    <n v="65"/>
    <x v="1"/>
    <x v="1"/>
    <x v="0"/>
    <x v="0"/>
    <x v="0"/>
    <x v="0"/>
    <x v="0"/>
    <x v="0"/>
    <x v="0"/>
    <x v="0"/>
    <x v="0"/>
    <x v="0"/>
    <x v="12"/>
    <x v="0"/>
    <x v="0"/>
    <x v="2"/>
    <x v="0"/>
    <x v="0"/>
    <x v="0"/>
    <x v="0"/>
    <x v="0"/>
  </r>
  <r>
    <m/>
    <s v="December 2011"/>
    <n v="65"/>
    <x v="1"/>
    <x v="2"/>
    <x v="0"/>
    <x v="0"/>
    <x v="1"/>
    <x v="0"/>
    <x v="0"/>
    <x v="0"/>
    <x v="0"/>
    <x v="0"/>
    <x v="0"/>
    <x v="0"/>
    <x v="12"/>
    <x v="0"/>
    <x v="1"/>
    <x v="3"/>
    <x v="0"/>
    <x v="0"/>
    <x v="0"/>
    <x v="0"/>
    <x v="0"/>
  </r>
  <r>
    <m/>
    <s v="December 2011"/>
    <n v="65"/>
    <x v="1"/>
    <x v="3"/>
    <x v="0"/>
    <x v="0"/>
    <x v="2"/>
    <x v="0"/>
    <x v="0"/>
    <x v="0"/>
    <x v="0"/>
    <x v="0"/>
    <x v="0"/>
    <x v="0"/>
    <x v="12"/>
    <x v="16"/>
    <x v="0"/>
    <x v="10"/>
    <x v="0"/>
    <x v="0"/>
    <x v="0"/>
    <x v="0"/>
    <x v="0"/>
  </r>
  <r>
    <m/>
    <s v="December 2011"/>
    <n v="65"/>
    <x v="1"/>
    <x v="4"/>
    <x v="0"/>
    <x v="0"/>
    <x v="4"/>
    <x v="0"/>
    <x v="0"/>
    <x v="0"/>
    <x v="0"/>
    <x v="0"/>
    <x v="0"/>
    <x v="0"/>
    <x v="12"/>
    <x v="3"/>
    <x v="1"/>
    <x v="10"/>
    <x v="0"/>
    <x v="0"/>
    <x v="0"/>
    <x v="0"/>
    <x v="0"/>
  </r>
  <r>
    <m/>
    <s v="December 2011"/>
    <n v="65"/>
    <x v="1"/>
    <x v="5"/>
    <x v="0"/>
    <x v="0"/>
    <x v="1"/>
    <x v="0"/>
    <x v="0"/>
    <x v="0"/>
    <x v="0"/>
    <x v="0"/>
    <x v="1"/>
    <x v="0"/>
    <x v="9"/>
    <x v="1"/>
    <x v="1"/>
    <x v="2"/>
    <x v="0"/>
    <x v="0"/>
    <x v="4"/>
    <x v="0"/>
    <x v="0"/>
  </r>
  <r>
    <m/>
    <s v="December 2011"/>
    <n v="65"/>
    <x v="1"/>
    <x v="6"/>
    <x v="0"/>
    <x v="0"/>
    <x v="3"/>
    <x v="0"/>
    <x v="0"/>
    <x v="0"/>
    <x v="0"/>
    <x v="0"/>
    <x v="1"/>
    <x v="0"/>
    <x v="9"/>
    <x v="0"/>
    <x v="0"/>
    <x v="2"/>
    <x v="0"/>
    <x v="0"/>
    <x v="4"/>
    <x v="0"/>
    <x v="0"/>
  </r>
  <r>
    <m/>
    <s v="December 2011"/>
    <n v="65"/>
    <x v="1"/>
    <x v="7"/>
    <x v="0"/>
    <x v="0"/>
    <x v="2"/>
    <x v="0"/>
    <x v="0"/>
    <x v="0"/>
    <x v="0"/>
    <x v="0"/>
    <x v="1"/>
    <x v="0"/>
    <x v="9"/>
    <x v="0"/>
    <x v="0"/>
    <x v="2"/>
    <x v="0"/>
    <x v="0"/>
    <x v="4"/>
    <x v="0"/>
    <x v="0"/>
  </r>
  <r>
    <m/>
    <s v="December 2011"/>
    <n v="65"/>
    <x v="1"/>
    <x v="8"/>
    <x v="0"/>
    <x v="0"/>
    <x v="4"/>
    <x v="0"/>
    <x v="0"/>
    <x v="0"/>
    <x v="0"/>
    <x v="0"/>
    <x v="1"/>
    <x v="0"/>
    <x v="9"/>
    <x v="0"/>
    <x v="1"/>
    <x v="3"/>
    <x v="0"/>
    <x v="0"/>
    <x v="4"/>
    <x v="0"/>
    <x v="0"/>
  </r>
  <r>
    <m/>
    <s v="December 2011"/>
    <n v="65"/>
    <x v="1"/>
    <x v="9"/>
    <x v="0"/>
    <x v="0"/>
    <x v="4"/>
    <x v="0"/>
    <x v="0"/>
    <x v="0"/>
    <x v="0"/>
    <x v="0"/>
    <x v="1"/>
    <x v="0"/>
    <x v="9"/>
    <x v="0"/>
    <x v="0"/>
    <x v="0"/>
    <x v="0"/>
    <x v="0"/>
    <x v="4"/>
    <x v="0"/>
    <x v="0"/>
  </r>
  <r>
    <m/>
    <s v="December 2011"/>
    <n v="65"/>
    <x v="1"/>
    <x v="10"/>
    <x v="0"/>
    <x v="0"/>
    <x v="1"/>
    <x v="0"/>
    <x v="0"/>
    <x v="0"/>
    <x v="0"/>
    <x v="0"/>
    <x v="1"/>
    <x v="0"/>
    <x v="9"/>
    <x v="0"/>
    <x v="1"/>
    <x v="3"/>
    <x v="0"/>
    <x v="0"/>
    <x v="4"/>
    <x v="0"/>
    <x v="0"/>
  </r>
  <r>
    <m/>
    <s v="December 2011"/>
    <n v="65"/>
    <x v="1"/>
    <x v="11"/>
    <x v="0"/>
    <x v="0"/>
    <x v="4"/>
    <x v="0"/>
    <x v="0"/>
    <x v="0"/>
    <x v="0"/>
    <x v="0"/>
    <x v="2"/>
    <x v="2"/>
    <x v="11"/>
    <x v="1"/>
    <x v="1"/>
    <x v="2"/>
    <x v="0"/>
    <x v="0"/>
    <x v="4"/>
    <x v="0"/>
    <x v="0"/>
  </r>
  <r>
    <m/>
    <s v="December 2011"/>
    <n v="65"/>
    <x v="1"/>
    <x v="12"/>
    <x v="0"/>
    <x v="0"/>
    <x v="3"/>
    <x v="0"/>
    <x v="0"/>
    <x v="0"/>
    <x v="0"/>
    <x v="0"/>
    <x v="2"/>
    <x v="2"/>
    <x v="11"/>
    <x v="0"/>
    <x v="1"/>
    <x v="0"/>
    <x v="0"/>
    <x v="0"/>
    <x v="4"/>
    <x v="0"/>
    <x v="0"/>
  </r>
  <r>
    <m/>
    <s v="December 2011"/>
    <n v="65"/>
    <x v="1"/>
    <x v="13"/>
    <x v="0"/>
    <x v="0"/>
    <x v="2"/>
    <x v="0"/>
    <x v="0"/>
    <x v="0"/>
    <x v="0"/>
    <x v="0"/>
    <x v="2"/>
    <x v="2"/>
    <x v="11"/>
    <x v="0"/>
    <x v="0"/>
    <x v="3"/>
    <x v="0"/>
    <x v="0"/>
    <x v="4"/>
    <x v="0"/>
    <x v="0"/>
  </r>
  <r>
    <m/>
    <s v="December 2011"/>
    <n v="65"/>
    <x v="1"/>
    <x v="14"/>
    <x v="0"/>
    <x v="0"/>
    <x v="3"/>
    <x v="0"/>
    <x v="0"/>
    <x v="0"/>
    <x v="0"/>
    <x v="0"/>
    <x v="2"/>
    <x v="2"/>
    <x v="11"/>
    <x v="0"/>
    <x v="0"/>
    <x v="2"/>
    <x v="0"/>
    <x v="0"/>
    <x v="4"/>
    <x v="0"/>
    <x v="0"/>
  </r>
  <r>
    <m/>
    <s v="December 2011"/>
    <n v="65"/>
    <x v="1"/>
    <x v="15"/>
    <x v="0"/>
    <x v="0"/>
    <x v="0"/>
    <x v="0"/>
    <x v="0"/>
    <x v="0"/>
    <x v="0"/>
    <x v="0"/>
    <x v="2"/>
    <x v="2"/>
    <x v="11"/>
    <x v="0"/>
    <x v="0"/>
    <x v="0"/>
    <x v="0"/>
    <x v="0"/>
    <x v="4"/>
    <x v="0"/>
    <x v="0"/>
  </r>
  <r>
    <m/>
    <s v="December 2011"/>
    <n v="65"/>
    <x v="1"/>
    <x v="16"/>
    <x v="0"/>
    <x v="0"/>
    <x v="4"/>
    <x v="0"/>
    <x v="0"/>
    <x v="0"/>
    <x v="0"/>
    <x v="0"/>
    <x v="3"/>
    <x v="0"/>
    <x v="0"/>
    <x v="1"/>
    <x v="1"/>
    <x v="2"/>
    <x v="0"/>
    <x v="0"/>
    <x v="6"/>
    <x v="0"/>
    <x v="0"/>
  </r>
  <r>
    <m/>
    <s v="December 2011"/>
    <n v="65"/>
    <x v="1"/>
    <x v="17"/>
    <x v="0"/>
    <x v="0"/>
    <x v="4"/>
    <x v="0"/>
    <x v="0"/>
    <x v="0"/>
    <x v="0"/>
    <x v="0"/>
    <x v="3"/>
    <x v="0"/>
    <x v="0"/>
    <x v="0"/>
    <x v="0"/>
    <x v="2"/>
    <x v="0"/>
    <x v="0"/>
    <x v="6"/>
    <x v="0"/>
    <x v="0"/>
  </r>
  <r>
    <m/>
    <s v="December 2011"/>
    <n v="65"/>
    <x v="1"/>
    <x v="18"/>
    <x v="0"/>
    <x v="0"/>
    <x v="3"/>
    <x v="0"/>
    <x v="0"/>
    <x v="0"/>
    <x v="0"/>
    <x v="0"/>
    <x v="3"/>
    <x v="0"/>
    <x v="0"/>
    <x v="0"/>
    <x v="0"/>
    <x v="1"/>
    <x v="0"/>
    <x v="0"/>
    <x v="6"/>
    <x v="0"/>
    <x v="0"/>
  </r>
  <r>
    <m/>
    <s v="December 2011"/>
    <n v="65"/>
    <x v="1"/>
    <x v="19"/>
    <x v="0"/>
    <x v="0"/>
    <x v="2"/>
    <x v="0"/>
    <x v="0"/>
    <x v="0"/>
    <x v="0"/>
    <x v="0"/>
    <x v="3"/>
    <x v="0"/>
    <x v="0"/>
    <x v="0"/>
    <x v="0"/>
    <x v="0"/>
    <x v="0"/>
    <x v="0"/>
    <x v="6"/>
    <x v="0"/>
    <x v="0"/>
  </r>
  <r>
    <m/>
    <s v="December 2011"/>
    <n v="65"/>
    <x v="1"/>
    <x v="20"/>
    <x v="0"/>
    <x v="0"/>
    <x v="1"/>
    <x v="0"/>
    <x v="0"/>
    <x v="0"/>
    <x v="0"/>
    <x v="0"/>
    <x v="3"/>
    <x v="0"/>
    <x v="0"/>
    <x v="0"/>
    <x v="0"/>
    <x v="2"/>
    <x v="0"/>
    <x v="0"/>
    <x v="6"/>
    <x v="0"/>
    <x v="0"/>
  </r>
  <r>
    <m/>
    <s v="December 2011"/>
    <n v="65"/>
    <x v="1"/>
    <x v="21"/>
    <x v="0"/>
    <x v="0"/>
    <x v="4"/>
    <x v="0"/>
    <x v="0"/>
    <x v="0"/>
    <x v="0"/>
    <x v="0"/>
    <x v="3"/>
    <x v="0"/>
    <x v="0"/>
    <x v="0"/>
    <x v="1"/>
    <x v="3"/>
    <x v="0"/>
    <x v="0"/>
    <x v="6"/>
    <x v="0"/>
    <x v="0"/>
  </r>
  <r>
    <m/>
    <s v="December 2011"/>
    <n v="65"/>
    <x v="1"/>
    <x v="22"/>
    <x v="0"/>
    <x v="0"/>
    <x v="1"/>
    <x v="0"/>
    <x v="0"/>
    <x v="0"/>
    <x v="0"/>
    <x v="0"/>
    <x v="3"/>
    <x v="0"/>
    <x v="0"/>
    <x v="18"/>
    <x v="1"/>
    <x v="10"/>
    <x v="0"/>
    <x v="0"/>
    <x v="6"/>
    <x v="0"/>
    <x v="0"/>
  </r>
  <r>
    <m/>
    <s v="December 2011"/>
    <n v="65"/>
    <x v="2"/>
    <x v="0"/>
    <x v="0"/>
    <x v="0"/>
    <x v="4"/>
    <x v="0"/>
    <x v="0"/>
    <x v="0"/>
    <x v="0"/>
    <x v="2"/>
    <x v="0"/>
    <x v="3"/>
    <x v="3"/>
    <x v="12"/>
    <x v="15"/>
    <x v="6"/>
    <x v="0"/>
    <x v="0"/>
    <x v="0"/>
    <x v="0"/>
    <x v="0"/>
  </r>
  <r>
    <m/>
    <s v="December 2011"/>
    <n v="65"/>
    <x v="2"/>
    <x v="1"/>
    <x v="0"/>
    <x v="0"/>
    <x v="3"/>
    <x v="0"/>
    <x v="0"/>
    <x v="0"/>
    <x v="0"/>
    <x v="2"/>
    <x v="0"/>
    <x v="3"/>
    <x v="3"/>
    <x v="14"/>
    <x v="17"/>
    <x v="6"/>
    <x v="0"/>
    <x v="0"/>
    <x v="0"/>
    <x v="0"/>
    <x v="0"/>
  </r>
  <r>
    <m/>
    <s v="December 2011"/>
    <n v="65"/>
    <x v="2"/>
    <x v="2"/>
    <x v="0"/>
    <x v="0"/>
    <x v="2"/>
    <x v="0"/>
    <x v="0"/>
    <x v="0"/>
    <x v="0"/>
    <x v="2"/>
    <x v="0"/>
    <x v="3"/>
    <x v="3"/>
    <x v="13"/>
    <x v="20"/>
    <x v="6"/>
    <x v="0"/>
    <x v="0"/>
    <x v="0"/>
    <x v="0"/>
    <x v="0"/>
  </r>
  <r>
    <m/>
    <s v="December 2011"/>
    <n v="65"/>
    <x v="2"/>
    <x v="3"/>
    <x v="0"/>
    <x v="0"/>
    <x v="0"/>
    <x v="0"/>
    <x v="0"/>
    <x v="0"/>
    <x v="0"/>
    <x v="2"/>
    <x v="0"/>
    <x v="3"/>
    <x v="3"/>
    <x v="13"/>
    <x v="21"/>
    <x v="6"/>
    <x v="0"/>
    <x v="0"/>
    <x v="0"/>
    <x v="0"/>
    <x v="0"/>
  </r>
  <r>
    <m/>
    <s v="December 2011"/>
    <n v="65"/>
    <x v="2"/>
    <x v="4"/>
    <x v="0"/>
    <x v="0"/>
    <x v="4"/>
    <x v="0"/>
    <x v="0"/>
    <x v="0"/>
    <x v="0"/>
    <x v="2"/>
    <x v="0"/>
    <x v="3"/>
    <x v="3"/>
    <x v="12"/>
    <x v="18"/>
    <x v="6"/>
    <x v="0"/>
    <x v="0"/>
    <x v="0"/>
    <x v="0"/>
    <x v="0"/>
  </r>
  <r>
    <m/>
    <s v="December 2011"/>
    <n v="65"/>
    <x v="2"/>
    <x v="5"/>
    <x v="0"/>
    <x v="0"/>
    <x v="0"/>
    <x v="0"/>
    <x v="0"/>
    <x v="0"/>
    <x v="0"/>
    <x v="2"/>
    <x v="0"/>
    <x v="3"/>
    <x v="3"/>
    <x v="12"/>
    <x v="16"/>
    <x v="6"/>
    <x v="0"/>
    <x v="0"/>
    <x v="0"/>
    <x v="0"/>
    <x v="0"/>
  </r>
  <r>
    <m/>
    <s v="December 2011"/>
    <n v="65"/>
    <x v="2"/>
    <x v="6"/>
    <x v="0"/>
    <x v="0"/>
    <x v="3"/>
    <x v="0"/>
    <x v="0"/>
    <x v="0"/>
    <x v="0"/>
    <x v="2"/>
    <x v="0"/>
    <x v="3"/>
    <x v="3"/>
    <x v="12"/>
    <x v="16"/>
    <x v="6"/>
    <x v="0"/>
    <x v="0"/>
    <x v="0"/>
    <x v="0"/>
    <x v="0"/>
  </r>
  <r>
    <m/>
    <s v="December 2011"/>
    <n v="65"/>
    <x v="2"/>
    <x v="7"/>
    <x v="0"/>
    <x v="0"/>
    <x v="0"/>
    <x v="0"/>
    <x v="0"/>
    <x v="0"/>
    <x v="0"/>
    <x v="2"/>
    <x v="1"/>
    <x v="3"/>
    <x v="6"/>
    <x v="12"/>
    <x v="15"/>
    <x v="6"/>
    <x v="0"/>
    <x v="0"/>
    <x v="0"/>
    <x v="0"/>
    <x v="0"/>
  </r>
  <r>
    <m/>
    <s v="December 2011"/>
    <n v="65"/>
    <x v="2"/>
    <x v="8"/>
    <x v="0"/>
    <x v="0"/>
    <x v="1"/>
    <x v="0"/>
    <x v="0"/>
    <x v="0"/>
    <x v="0"/>
    <x v="2"/>
    <x v="1"/>
    <x v="3"/>
    <x v="6"/>
    <x v="14"/>
    <x v="17"/>
    <x v="6"/>
    <x v="0"/>
    <x v="0"/>
    <x v="0"/>
    <x v="0"/>
    <x v="0"/>
  </r>
  <r>
    <m/>
    <s v="December 2011"/>
    <n v="65"/>
    <x v="2"/>
    <x v="9"/>
    <x v="0"/>
    <x v="0"/>
    <x v="0"/>
    <x v="0"/>
    <x v="0"/>
    <x v="0"/>
    <x v="0"/>
    <x v="2"/>
    <x v="1"/>
    <x v="3"/>
    <x v="6"/>
    <x v="13"/>
    <x v="18"/>
    <x v="6"/>
    <x v="0"/>
    <x v="0"/>
    <x v="0"/>
    <x v="0"/>
    <x v="0"/>
  </r>
  <r>
    <m/>
    <s v="December 2011"/>
    <n v="65"/>
    <x v="2"/>
    <x v="10"/>
    <x v="0"/>
    <x v="0"/>
    <x v="4"/>
    <x v="0"/>
    <x v="0"/>
    <x v="0"/>
    <x v="0"/>
    <x v="2"/>
    <x v="1"/>
    <x v="3"/>
    <x v="6"/>
    <x v="13"/>
    <x v="20"/>
    <x v="6"/>
    <x v="0"/>
    <x v="0"/>
    <x v="0"/>
    <x v="0"/>
    <x v="0"/>
  </r>
  <r>
    <m/>
    <s v="December 2011"/>
    <n v="65"/>
    <x v="2"/>
    <x v="11"/>
    <x v="0"/>
    <x v="0"/>
    <x v="3"/>
    <x v="0"/>
    <x v="0"/>
    <x v="0"/>
    <x v="0"/>
    <x v="2"/>
    <x v="1"/>
    <x v="3"/>
    <x v="6"/>
    <x v="13"/>
    <x v="21"/>
    <x v="6"/>
    <x v="0"/>
    <x v="0"/>
    <x v="0"/>
    <x v="0"/>
    <x v="0"/>
  </r>
  <r>
    <m/>
    <s v="December 2011"/>
    <n v="65"/>
    <x v="2"/>
    <x v="12"/>
    <x v="0"/>
    <x v="0"/>
    <x v="2"/>
    <x v="0"/>
    <x v="0"/>
    <x v="0"/>
    <x v="0"/>
    <x v="2"/>
    <x v="1"/>
    <x v="3"/>
    <x v="6"/>
    <x v="12"/>
    <x v="18"/>
    <x v="6"/>
    <x v="0"/>
    <x v="0"/>
    <x v="0"/>
    <x v="0"/>
    <x v="0"/>
  </r>
  <r>
    <m/>
    <s v="December 2011"/>
    <n v="65"/>
    <x v="2"/>
    <x v="13"/>
    <x v="0"/>
    <x v="0"/>
    <x v="1"/>
    <x v="0"/>
    <x v="0"/>
    <x v="0"/>
    <x v="0"/>
    <x v="2"/>
    <x v="2"/>
    <x v="3"/>
    <x v="5"/>
    <x v="12"/>
    <x v="15"/>
    <x v="7"/>
    <x v="0"/>
    <x v="0"/>
    <x v="0"/>
    <x v="0"/>
    <x v="0"/>
  </r>
  <r>
    <m/>
    <s v="December 2011"/>
    <n v="65"/>
    <x v="2"/>
    <x v="14"/>
    <x v="0"/>
    <x v="0"/>
    <x v="4"/>
    <x v="0"/>
    <x v="0"/>
    <x v="0"/>
    <x v="0"/>
    <x v="2"/>
    <x v="2"/>
    <x v="3"/>
    <x v="5"/>
    <x v="13"/>
    <x v="21"/>
    <x v="7"/>
    <x v="0"/>
    <x v="0"/>
    <x v="0"/>
    <x v="0"/>
    <x v="0"/>
  </r>
  <r>
    <m/>
    <s v="December 2011"/>
    <n v="65"/>
    <x v="2"/>
    <x v="15"/>
    <x v="0"/>
    <x v="0"/>
    <x v="0"/>
    <x v="0"/>
    <x v="0"/>
    <x v="0"/>
    <x v="0"/>
    <x v="2"/>
    <x v="2"/>
    <x v="3"/>
    <x v="5"/>
    <x v="13"/>
    <x v="21"/>
    <x v="7"/>
    <x v="0"/>
    <x v="0"/>
    <x v="0"/>
    <x v="0"/>
    <x v="0"/>
  </r>
  <r>
    <m/>
    <s v="December 2011"/>
    <n v="65"/>
    <x v="2"/>
    <x v="16"/>
    <x v="0"/>
    <x v="0"/>
    <x v="0"/>
    <x v="0"/>
    <x v="0"/>
    <x v="0"/>
    <x v="0"/>
    <x v="2"/>
    <x v="2"/>
    <x v="3"/>
    <x v="5"/>
    <x v="12"/>
    <x v="21"/>
    <x v="7"/>
    <x v="0"/>
    <x v="0"/>
    <x v="0"/>
    <x v="0"/>
    <x v="0"/>
  </r>
  <r>
    <m/>
    <s v="December 2011"/>
    <n v="65"/>
    <x v="2"/>
    <x v="17"/>
    <x v="0"/>
    <x v="0"/>
    <x v="2"/>
    <x v="0"/>
    <x v="0"/>
    <x v="0"/>
    <x v="0"/>
    <x v="2"/>
    <x v="2"/>
    <x v="3"/>
    <x v="5"/>
    <x v="12"/>
    <x v="21"/>
    <x v="7"/>
    <x v="0"/>
    <x v="0"/>
    <x v="0"/>
    <x v="0"/>
    <x v="0"/>
  </r>
  <r>
    <m/>
    <s v="December 2011"/>
    <n v="65"/>
    <x v="2"/>
    <x v="18"/>
    <x v="0"/>
    <x v="0"/>
    <x v="3"/>
    <x v="0"/>
    <x v="0"/>
    <x v="0"/>
    <x v="0"/>
    <x v="2"/>
    <x v="2"/>
    <x v="3"/>
    <x v="5"/>
    <x v="12"/>
    <x v="16"/>
    <x v="7"/>
    <x v="0"/>
    <x v="0"/>
    <x v="0"/>
    <x v="0"/>
    <x v="0"/>
  </r>
  <r>
    <m/>
    <s v="December 2011"/>
    <n v="65"/>
    <x v="2"/>
    <x v="19"/>
    <x v="0"/>
    <x v="0"/>
    <x v="0"/>
    <x v="0"/>
    <x v="0"/>
    <x v="0"/>
    <x v="0"/>
    <x v="2"/>
    <x v="3"/>
    <x v="3"/>
    <x v="4"/>
    <x v="12"/>
    <x v="15"/>
    <x v="6"/>
    <x v="0"/>
    <x v="0"/>
    <x v="0"/>
    <x v="0"/>
    <x v="0"/>
  </r>
  <r>
    <m/>
    <s v="December 2011"/>
    <n v="65"/>
    <x v="2"/>
    <x v="20"/>
    <x v="0"/>
    <x v="0"/>
    <x v="2"/>
    <x v="0"/>
    <x v="0"/>
    <x v="0"/>
    <x v="0"/>
    <x v="2"/>
    <x v="3"/>
    <x v="3"/>
    <x v="4"/>
    <x v="12"/>
    <x v="20"/>
    <x v="6"/>
    <x v="0"/>
    <x v="0"/>
    <x v="0"/>
    <x v="0"/>
    <x v="0"/>
  </r>
  <r>
    <m/>
    <s v="December 2011"/>
    <n v="65"/>
    <x v="2"/>
    <x v="21"/>
    <x v="0"/>
    <x v="0"/>
    <x v="4"/>
    <x v="0"/>
    <x v="0"/>
    <x v="0"/>
    <x v="0"/>
    <x v="2"/>
    <x v="3"/>
    <x v="3"/>
    <x v="4"/>
    <x v="14"/>
    <x v="17"/>
    <x v="6"/>
    <x v="0"/>
    <x v="0"/>
    <x v="0"/>
    <x v="0"/>
    <x v="0"/>
  </r>
  <r>
    <m/>
    <s v="December 2011"/>
    <n v="65"/>
    <x v="2"/>
    <x v="22"/>
    <x v="0"/>
    <x v="0"/>
    <x v="3"/>
    <x v="0"/>
    <x v="0"/>
    <x v="0"/>
    <x v="0"/>
    <x v="2"/>
    <x v="3"/>
    <x v="3"/>
    <x v="4"/>
    <x v="13"/>
    <x v="21"/>
    <x v="6"/>
    <x v="0"/>
    <x v="0"/>
    <x v="0"/>
    <x v="0"/>
    <x v="0"/>
  </r>
  <r>
    <m/>
    <s v="December 2011"/>
    <n v="65"/>
    <x v="2"/>
    <x v="23"/>
    <x v="0"/>
    <x v="0"/>
    <x v="2"/>
    <x v="0"/>
    <x v="0"/>
    <x v="0"/>
    <x v="0"/>
    <x v="2"/>
    <x v="3"/>
    <x v="3"/>
    <x v="4"/>
    <x v="13"/>
    <x v="20"/>
    <x v="6"/>
    <x v="0"/>
    <x v="0"/>
    <x v="0"/>
    <x v="0"/>
    <x v="0"/>
  </r>
  <r>
    <m/>
    <s v="December 2011"/>
    <n v="65"/>
    <x v="2"/>
    <x v="24"/>
    <x v="0"/>
    <x v="0"/>
    <x v="4"/>
    <x v="0"/>
    <x v="0"/>
    <x v="0"/>
    <x v="0"/>
    <x v="2"/>
    <x v="3"/>
    <x v="3"/>
    <x v="4"/>
    <x v="12"/>
    <x v="16"/>
    <x v="6"/>
    <x v="0"/>
    <x v="0"/>
    <x v="0"/>
    <x v="0"/>
    <x v="0"/>
  </r>
  <r>
    <m/>
    <s v="December 2011"/>
    <n v="65"/>
    <x v="2"/>
    <x v="25"/>
    <x v="0"/>
    <x v="0"/>
    <x v="1"/>
    <x v="0"/>
    <x v="0"/>
    <x v="0"/>
    <x v="0"/>
    <x v="2"/>
    <x v="3"/>
    <x v="3"/>
    <x v="4"/>
    <x v="13"/>
    <x v="21"/>
    <x v="6"/>
    <x v="0"/>
    <x v="0"/>
    <x v="0"/>
    <x v="0"/>
    <x v="0"/>
  </r>
  <r>
    <m/>
    <s v="December 2011"/>
    <n v="65"/>
    <x v="2"/>
    <x v="26"/>
    <x v="0"/>
    <x v="0"/>
    <x v="4"/>
    <x v="0"/>
    <x v="0"/>
    <x v="0"/>
    <x v="0"/>
    <x v="2"/>
    <x v="3"/>
    <x v="3"/>
    <x v="4"/>
    <x v="12"/>
    <x v="16"/>
    <x v="6"/>
    <x v="0"/>
    <x v="0"/>
    <x v="0"/>
    <x v="0"/>
    <x v="0"/>
  </r>
  <r>
    <m/>
    <s v="December 2011"/>
    <n v="65"/>
    <x v="3"/>
    <x v="0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m/>
    <s v="December 2011"/>
    <n v="65"/>
    <x v="3"/>
    <x v="1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1"/>
    <n v="65"/>
    <x v="3"/>
    <x v="2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m/>
    <s v="December 2011"/>
    <n v="65"/>
    <x v="3"/>
    <x v="3"/>
    <x v="0"/>
    <x v="0"/>
    <x v="4"/>
    <x v="0"/>
    <x v="0"/>
    <x v="0"/>
    <x v="0"/>
    <x v="1"/>
    <x v="4"/>
    <x v="3"/>
    <x v="7"/>
    <x v="4"/>
    <x v="10"/>
    <x v="4"/>
    <x v="0"/>
    <x v="0"/>
    <x v="0"/>
    <x v="0"/>
    <x v="0"/>
  </r>
  <r>
    <m/>
    <s v="December 2011"/>
    <n v="65"/>
    <x v="3"/>
    <x v="4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m/>
    <s v="December 2011"/>
    <n v="65"/>
    <x v="3"/>
    <x v="5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m/>
    <s v="December 2011"/>
    <n v="65"/>
    <x v="3"/>
    <x v="6"/>
    <x v="0"/>
    <x v="0"/>
    <x v="0"/>
    <x v="0"/>
    <x v="0"/>
    <x v="0"/>
    <x v="0"/>
    <x v="1"/>
    <x v="4"/>
    <x v="3"/>
    <x v="7"/>
    <x v="20"/>
    <x v="22"/>
    <x v="4"/>
    <x v="0"/>
    <x v="0"/>
    <x v="0"/>
    <x v="0"/>
    <x v="0"/>
  </r>
  <r>
    <m/>
    <s v="December 2011"/>
    <n v="65"/>
    <x v="3"/>
    <x v="7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1"/>
    <n v="65"/>
    <x v="3"/>
    <x v="8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1"/>
    <n v="65"/>
    <x v="3"/>
    <x v="9"/>
    <x v="0"/>
    <x v="0"/>
    <x v="3"/>
    <x v="0"/>
    <x v="0"/>
    <x v="0"/>
    <x v="0"/>
    <x v="1"/>
    <x v="4"/>
    <x v="3"/>
    <x v="7"/>
    <x v="11"/>
    <x v="22"/>
    <x v="4"/>
    <x v="0"/>
    <x v="0"/>
    <x v="0"/>
    <x v="0"/>
    <x v="0"/>
  </r>
  <r>
    <m/>
    <s v="December 2011"/>
    <n v="65"/>
    <x v="3"/>
    <x v="10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1"/>
    <n v="65"/>
    <x v="3"/>
    <x v="11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m/>
    <s v="December 2011"/>
    <n v="65"/>
    <x v="3"/>
    <x v="12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1"/>
    <n v="65"/>
    <x v="3"/>
    <x v="13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m/>
    <s v="December 2011"/>
    <n v="65"/>
    <x v="3"/>
    <x v="14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1"/>
    <n v="65"/>
    <x v="3"/>
    <x v="15"/>
    <x v="0"/>
    <x v="0"/>
    <x v="0"/>
    <x v="0"/>
    <x v="0"/>
    <x v="0"/>
    <x v="0"/>
    <x v="1"/>
    <x v="4"/>
    <x v="3"/>
    <x v="7"/>
    <x v="4"/>
    <x v="12"/>
    <x v="4"/>
    <x v="0"/>
    <x v="0"/>
    <x v="0"/>
    <x v="0"/>
    <x v="0"/>
  </r>
  <r>
    <m/>
    <s v="December 2011"/>
    <n v="65"/>
    <x v="3"/>
    <x v="16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m/>
    <s v="December 2011"/>
    <n v="65"/>
    <x v="3"/>
    <x v="17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m/>
    <s v="December 2011"/>
    <n v="65"/>
    <x v="3"/>
    <x v="18"/>
    <x v="0"/>
    <x v="0"/>
    <x v="4"/>
    <x v="0"/>
    <x v="0"/>
    <x v="0"/>
    <x v="0"/>
    <x v="1"/>
    <x v="4"/>
    <x v="3"/>
    <x v="7"/>
    <x v="8"/>
    <x v="5"/>
    <x v="5"/>
    <x v="0"/>
    <x v="0"/>
    <x v="0"/>
    <x v="0"/>
    <x v="0"/>
  </r>
  <r>
    <m/>
    <s v="December 2011"/>
    <n v="65"/>
    <x v="3"/>
    <x v="19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1"/>
    <n v="65"/>
    <x v="3"/>
    <x v="20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m/>
    <s v="December 2011"/>
    <n v="65"/>
    <x v="3"/>
    <x v="21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m/>
    <s v="December 2011"/>
    <n v="65"/>
    <x v="3"/>
    <x v="22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m/>
    <s v="December 2011"/>
    <n v="65"/>
    <x v="3"/>
    <x v="23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m/>
    <s v="December 2011"/>
    <n v="65"/>
    <x v="3"/>
    <x v="24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m/>
    <s v="December 2011"/>
    <n v="65"/>
    <x v="3"/>
    <x v="25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June 2012"/>
    <n v="66"/>
    <x v="0"/>
    <x v="0"/>
    <x v="0"/>
    <x v="0"/>
    <x v="2"/>
    <x v="0"/>
    <x v="0"/>
    <x v="0"/>
    <x v="0"/>
    <x v="2"/>
    <x v="0"/>
    <x v="3"/>
    <x v="6"/>
    <x v="12"/>
    <x v="15"/>
    <x v="6"/>
    <x v="0"/>
    <x v="0"/>
    <x v="0"/>
    <x v="0"/>
    <x v="0"/>
  </r>
  <r>
    <m/>
    <s v="June 2012"/>
    <n v="66"/>
    <x v="0"/>
    <x v="1"/>
    <x v="0"/>
    <x v="0"/>
    <x v="3"/>
    <x v="0"/>
    <x v="0"/>
    <x v="0"/>
    <x v="0"/>
    <x v="2"/>
    <x v="0"/>
    <x v="3"/>
    <x v="6"/>
    <x v="14"/>
    <x v="17"/>
    <x v="6"/>
    <x v="0"/>
    <x v="0"/>
    <x v="0"/>
    <x v="0"/>
    <x v="0"/>
  </r>
  <r>
    <m/>
    <s v="June 2012"/>
    <n v="66"/>
    <x v="0"/>
    <x v="2"/>
    <x v="0"/>
    <x v="0"/>
    <x v="0"/>
    <x v="0"/>
    <x v="0"/>
    <x v="0"/>
    <x v="0"/>
    <x v="2"/>
    <x v="0"/>
    <x v="3"/>
    <x v="6"/>
    <x v="13"/>
    <x v="18"/>
    <x v="6"/>
    <x v="0"/>
    <x v="0"/>
    <x v="0"/>
    <x v="0"/>
    <x v="0"/>
  </r>
  <r>
    <m/>
    <s v="June 2012"/>
    <n v="66"/>
    <x v="0"/>
    <x v="3"/>
    <x v="0"/>
    <x v="0"/>
    <x v="4"/>
    <x v="0"/>
    <x v="0"/>
    <x v="0"/>
    <x v="0"/>
    <x v="2"/>
    <x v="0"/>
    <x v="3"/>
    <x v="6"/>
    <x v="14"/>
    <x v="17"/>
    <x v="6"/>
    <x v="0"/>
    <x v="0"/>
    <x v="0"/>
    <x v="0"/>
    <x v="0"/>
  </r>
  <r>
    <m/>
    <s v="June 2012"/>
    <n v="66"/>
    <x v="0"/>
    <x v="4"/>
    <x v="0"/>
    <x v="0"/>
    <x v="0"/>
    <x v="0"/>
    <x v="0"/>
    <x v="0"/>
    <x v="0"/>
    <x v="2"/>
    <x v="0"/>
    <x v="3"/>
    <x v="6"/>
    <x v="13"/>
    <x v="21"/>
    <x v="6"/>
    <x v="0"/>
    <x v="0"/>
    <x v="0"/>
    <x v="0"/>
    <x v="0"/>
  </r>
  <r>
    <m/>
    <s v="June 2012"/>
    <n v="66"/>
    <x v="0"/>
    <x v="5"/>
    <x v="0"/>
    <x v="0"/>
    <x v="1"/>
    <x v="0"/>
    <x v="0"/>
    <x v="0"/>
    <x v="0"/>
    <x v="2"/>
    <x v="0"/>
    <x v="3"/>
    <x v="6"/>
    <x v="13"/>
    <x v="24"/>
    <x v="6"/>
    <x v="0"/>
    <x v="0"/>
    <x v="0"/>
    <x v="0"/>
    <x v="0"/>
  </r>
  <r>
    <m/>
    <s v="June 2012"/>
    <n v="66"/>
    <x v="0"/>
    <x v="6"/>
    <x v="0"/>
    <x v="0"/>
    <x v="4"/>
    <x v="0"/>
    <x v="0"/>
    <x v="0"/>
    <x v="0"/>
    <x v="2"/>
    <x v="0"/>
    <x v="3"/>
    <x v="6"/>
    <x v="13"/>
    <x v="20"/>
    <x v="6"/>
    <x v="0"/>
    <x v="0"/>
    <x v="0"/>
    <x v="0"/>
    <x v="0"/>
  </r>
  <r>
    <m/>
    <s v="June 2012"/>
    <n v="66"/>
    <x v="0"/>
    <x v="7"/>
    <x v="0"/>
    <x v="0"/>
    <x v="3"/>
    <x v="0"/>
    <x v="0"/>
    <x v="0"/>
    <x v="0"/>
    <x v="2"/>
    <x v="1"/>
    <x v="3"/>
    <x v="5"/>
    <x v="12"/>
    <x v="15"/>
    <x v="7"/>
    <x v="0"/>
    <x v="0"/>
    <x v="0"/>
    <x v="0"/>
    <x v="0"/>
  </r>
  <r>
    <m/>
    <s v="June 2012"/>
    <n v="66"/>
    <x v="0"/>
    <x v="8"/>
    <x v="0"/>
    <x v="0"/>
    <x v="4"/>
    <x v="0"/>
    <x v="0"/>
    <x v="0"/>
    <x v="0"/>
    <x v="2"/>
    <x v="1"/>
    <x v="3"/>
    <x v="5"/>
    <x v="12"/>
    <x v="18"/>
    <x v="7"/>
    <x v="0"/>
    <x v="0"/>
    <x v="0"/>
    <x v="0"/>
    <x v="0"/>
  </r>
  <r>
    <m/>
    <s v="June 2012"/>
    <n v="66"/>
    <x v="0"/>
    <x v="9"/>
    <x v="0"/>
    <x v="0"/>
    <x v="0"/>
    <x v="0"/>
    <x v="0"/>
    <x v="0"/>
    <x v="0"/>
    <x v="2"/>
    <x v="1"/>
    <x v="3"/>
    <x v="5"/>
    <x v="13"/>
    <x v="19"/>
    <x v="7"/>
    <x v="0"/>
    <x v="0"/>
    <x v="0"/>
    <x v="0"/>
    <x v="0"/>
  </r>
  <r>
    <m/>
    <s v="June 2012"/>
    <n v="66"/>
    <x v="0"/>
    <x v="10"/>
    <x v="0"/>
    <x v="0"/>
    <x v="1"/>
    <x v="0"/>
    <x v="0"/>
    <x v="0"/>
    <x v="0"/>
    <x v="2"/>
    <x v="1"/>
    <x v="3"/>
    <x v="5"/>
    <x v="14"/>
    <x v="17"/>
    <x v="7"/>
    <x v="0"/>
    <x v="0"/>
    <x v="0"/>
    <x v="0"/>
    <x v="0"/>
  </r>
  <r>
    <m/>
    <s v="June 2012"/>
    <n v="66"/>
    <x v="0"/>
    <x v="11"/>
    <x v="0"/>
    <x v="0"/>
    <x v="2"/>
    <x v="0"/>
    <x v="0"/>
    <x v="0"/>
    <x v="0"/>
    <x v="2"/>
    <x v="1"/>
    <x v="3"/>
    <x v="5"/>
    <x v="12"/>
    <x v="19"/>
    <x v="7"/>
    <x v="0"/>
    <x v="0"/>
    <x v="0"/>
    <x v="0"/>
    <x v="0"/>
  </r>
  <r>
    <m/>
    <s v="June 2012"/>
    <n v="66"/>
    <x v="0"/>
    <x v="12"/>
    <x v="0"/>
    <x v="0"/>
    <x v="1"/>
    <x v="0"/>
    <x v="0"/>
    <x v="0"/>
    <x v="0"/>
    <x v="2"/>
    <x v="1"/>
    <x v="3"/>
    <x v="5"/>
    <x v="14"/>
    <x v="17"/>
    <x v="7"/>
    <x v="0"/>
    <x v="0"/>
    <x v="0"/>
    <x v="0"/>
    <x v="0"/>
  </r>
  <r>
    <m/>
    <s v="June 2012"/>
    <n v="66"/>
    <x v="0"/>
    <x v="13"/>
    <x v="0"/>
    <x v="0"/>
    <x v="4"/>
    <x v="0"/>
    <x v="0"/>
    <x v="0"/>
    <x v="0"/>
    <x v="2"/>
    <x v="1"/>
    <x v="3"/>
    <x v="5"/>
    <x v="12"/>
    <x v="19"/>
    <x v="7"/>
    <x v="0"/>
    <x v="0"/>
    <x v="0"/>
    <x v="0"/>
    <x v="0"/>
  </r>
  <r>
    <m/>
    <s v="June 2012"/>
    <n v="66"/>
    <x v="0"/>
    <x v="14"/>
    <x v="0"/>
    <x v="0"/>
    <x v="2"/>
    <x v="0"/>
    <x v="0"/>
    <x v="0"/>
    <x v="0"/>
    <x v="2"/>
    <x v="2"/>
    <x v="3"/>
    <x v="3"/>
    <x v="12"/>
    <x v="15"/>
    <x v="6"/>
    <x v="0"/>
    <x v="0"/>
    <x v="0"/>
    <x v="0"/>
    <x v="0"/>
  </r>
  <r>
    <m/>
    <s v="June 2012"/>
    <n v="66"/>
    <x v="0"/>
    <x v="15"/>
    <x v="0"/>
    <x v="0"/>
    <x v="4"/>
    <x v="0"/>
    <x v="0"/>
    <x v="0"/>
    <x v="0"/>
    <x v="2"/>
    <x v="2"/>
    <x v="3"/>
    <x v="3"/>
    <x v="13"/>
    <x v="20"/>
    <x v="6"/>
    <x v="0"/>
    <x v="0"/>
    <x v="0"/>
    <x v="0"/>
    <x v="0"/>
  </r>
  <r>
    <m/>
    <s v="June 2012"/>
    <n v="66"/>
    <x v="0"/>
    <x v="16"/>
    <x v="0"/>
    <x v="0"/>
    <x v="4"/>
    <x v="0"/>
    <x v="0"/>
    <x v="0"/>
    <x v="0"/>
    <x v="2"/>
    <x v="2"/>
    <x v="3"/>
    <x v="3"/>
    <x v="12"/>
    <x v="16"/>
    <x v="6"/>
    <x v="0"/>
    <x v="0"/>
    <x v="0"/>
    <x v="0"/>
    <x v="0"/>
  </r>
  <r>
    <m/>
    <s v="June 2012"/>
    <n v="66"/>
    <x v="0"/>
    <x v="17"/>
    <x v="0"/>
    <x v="0"/>
    <x v="3"/>
    <x v="0"/>
    <x v="0"/>
    <x v="0"/>
    <x v="0"/>
    <x v="2"/>
    <x v="2"/>
    <x v="3"/>
    <x v="3"/>
    <x v="13"/>
    <x v="21"/>
    <x v="6"/>
    <x v="0"/>
    <x v="0"/>
    <x v="0"/>
    <x v="0"/>
    <x v="0"/>
  </r>
  <r>
    <m/>
    <s v="June 2012"/>
    <n v="66"/>
    <x v="0"/>
    <x v="18"/>
    <x v="0"/>
    <x v="0"/>
    <x v="1"/>
    <x v="0"/>
    <x v="0"/>
    <x v="0"/>
    <x v="0"/>
    <x v="2"/>
    <x v="2"/>
    <x v="3"/>
    <x v="3"/>
    <x v="12"/>
    <x v="15"/>
    <x v="6"/>
    <x v="0"/>
    <x v="0"/>
    <x v="0"/>
    <x v="0"/>
    <x v="0"/>
  </r>
  <r>
    <m/>
    <s v="June 2012"/>
    <n v="66"/>
    <x v="0"/>
    <x v="19"/>
    <x v="0"/>
    <x v="0"/>
    <x v="0"/>
    <x v="0"/>
    <x v="0"/>
    <x v="0"/>
    <x v="0"/>
    <x v="2"/>
    <x v="2"/>
    <x v="3"/>
    <x v="3"/>
    <x v="13"/>
    <x v="18"/>
    <x v="6"/>
    <x v="0"/>
    <x v="0"/>
    <x v="0"/>
    <x v="0"/>
    <x v="0"/>
  </r>
  <r>
    <m/>
    <s v="June 2012"/>
    <n v="66"/>
    <x v="0"/>
    <x v="20"/>
    <x v="0"/>
    <x v="0"/>
    <x v="3"/>
    <x v="0"/>
    <x v="0"/>
    <x v="0"/>
    <x v="0"/>
    <x v="2"/>
    <x v="2"/>
    <x v="3"/>
    <x v="3"/>
    <x v="12"/>
    <x v="18"/>
    <x v="6"/>
    <x v="0"/>
    <x v="0"/>
    <x v="0"/>
    <x v="0"/>
    <x v="0"/>
  </r>
  <r>
    <m/>
    <s v="June 2012"/>
    <n v="66"/>
    <x v="0"/>
    <x v="21"/>
    <x v="0"/>
    <x v="0"/>
    <x v="2"/>
    <x v="0"/>
    <x v="0"/>
    <x v="0"/>
    <x v="0"/>
    <x v="2"/>
    <x v="2"/>
    <x v="3"/>
    <x v="3"/>
    <x v="14"/>
    <x v="17"/>
    <x v="6"/>
    <x v="0"/>
    <x v="0"/>
    <x v="0"/>
    <x v="0"/>
    <x v="0"/>
  </r>
  <r>
    <m/>
    <s v="June 2012"/>
    <n v="66"/>
    <x v="0"/>
    <x v="22"/>
    <x v="0"/>
    <x v="0"/>
    <x v="4"/>
    <x v="0"/>
    <x v="0"/>
    <x v="0"/>
    <x v="0"/>
    <x v="2"/>
    <x v="3"/>
    <x v="3"/>
    <x v="4"/>
    <x v="12"/>
    <x v="15"/>
    <x v="6"/>
    <x v="0"/>
    <x v="0"/>
    <x v="0"/>
    <x v="0"/>
    <x v="0"/>
  </r>
  <r>
    <m/>
    <s v="June 2012"/>
    <n v="66"/>
    <x v="0"/>
    <x v="23"/>
    <x v="0"/>
    <x v="0"/>
    <x v="3"/>
    <x v="0"/>
    <x v="0"/>
    <x v="0"/>
    <x v="0"/>
    <x v="2"/>
    <x v="3"/>
    <x v="3"/>
    <x v="4"/>
    <x v="13"/>
    <x v="21"/>
    <x v="6"/>
    <x v="0"/>
    <x v="0"/>
    <x v="0"/>
    <x v="0"/>
    <x v="0"/>
  </r>
  <r>
    <m/>
    <s v="June 2012"/>
    <n v="66"/>
    <x v="0"/>
    <x v="24"/>
    <x v="0"/>
    <x v="0"/>
    <x v="0"/>
    <x v="0"/>
    <x v="0"/>
    <x v="0"/>
    <x v="0"/>
    <x v="2"/>
    <x v="3"/>
    <x v="3"/>
    <x v="4"/>
    <x v="13"/>
    <x v="21"/>
    <x v="6"/>
    <x v="0"/>
    <x v="0"/>
    <x v="0"/>
    <x v="0"/>
    <x v="0"/>
  </r>
  <r>
    <m/>
    <s v="June 2012"/>
    <n v="66"/>
    <x v="0"/>
    <x v="25"/>
    <x v="0"/>
    <x v="0"/>
    <x v="4"/>
    <x v="0"/>
    <x v="0"/>
    <x v="0"/>
    <x v="0"/>
    <x v="2"/>
    <x v="3"/>
    <x v="3"/>
    <x v="4"/>
    <x v="12"/>
    <x v="16"/>
    <x v="6"/>
    <x v="0"/>
    <x v="0"/>
    <x v="0"/>
    <x v="0"/>
    <x v="0"/>
  </r>
  <r>
    <m/>
    <s v="June 2012"/>
    <n v="66"/>
    <x v="0"/>
    <x v="26"/>
    <x v="0"/>
    <x v="0"/>
    <x v="2"/>
    <x v="0"/>
    <x v="0"/>
    <x v="0"/>
    <x v="0"/>
    <x v="2"/>
    <x v="3"/>
    <x v="3"/>
    <x v="4"/>
    <x v="14"/>
    <x v="17"/>
    <x v="6"/>
    <x v="0"/>
    <x v="0"/>
    <x v="0"/>
    <x v="0"/>
    <x v="0"/>
  </r>
  <r>
    <m/>
    <s v="June 2012"/>
    <n v="66"/>
    <x v="1"/>
    <x v="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2"/>
    <n v="66"/>
    <x v="1"/>
    <x v="1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m/>
    <s v="June 2012"/>
    <n v="66"/>
    <x v="1"/>
    <x v="2"/>
    <x v="0"/>
    <x v="0"/>
    <x v="3"/>
    <x v="0"/>
    <x v="0"/>
    <x v="0"/>
    <x v="0"/>
    <x v="1"/>
    <x v="4"/>
    <x v="3"/>
    <x v="7"/>
    <x v="8"/>
    <x v="11"/>
    <x v="5"/>
    <x v="0"/>
    <x v="0"/>
    <x v="0"/>
    <x v="0"/>
    <x v="0"/>
  </r>
  <r>
    <m/>
    <s v="June 2012"/>
    <n v="66"/>
    <x v="1"/>
    <x v="3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m/>
    <s v="June 2012"/>
    <n v="66"/>
    <x v="1"/>
    <x v="4"/>
    <x v="0"/>
    <x v="0"/>
    <x v="1"/>
    <x v="0"/>
    <x v="0"/>
    <x v="0"/>
    <x v="0"/>
    <x v="1"/>
    <x v="4"/>
    <x v="3"/>
    <x v="7"/>
    <x v="8"/>
    <x v="5"/>
    <x v="4"/>
    <x v="0"/>
    <x v="0"/>
    <x v="0"/>
    <x v="0"/>
    <x v="0"/>
  </r>
  <r>
    <m/>
    <s v="June 2012"/>
    <n v="66"/>
    <x v="1"/>
    <x v="5"/>
    <x v="0"/>
    <x v="0"/>
    <x v="2"/>
    <x v="0"/>
    <x v="0"/>
    <x v="0"/>
    <x v="0"/>
    <x v="1"/>
    <x v="4"/>
    <x v="3"/>
    <x v="7"/>
    <x v="9"/>
    <x v="6"/>
    <x v="4"/>
    <x v="4"/>
    <x v="0"/>
    <x v="0"/>
    <x v="0"/>
    <x v="0"/>
  </r>
  <r>
    <m/>
    <s v="June 2012"/>
    <n v="66"/>
    <x v="1"/>
    <x v="6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m/>
    <s v="June 2012"/>
    <n v="66"/>
    <x v="1"/>
    <x v="7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2"/>
    <n v="66"/>
    <x v="1"/>
    <x v="8"/>
    <x v="0"/>
    <x v="0"/>
    <x v="0"/>
    <x v="0"/>
    <x v="0"/>
    <x v="0"/>
    <x v="0"/>
    <x v="1"/>
    <x v="4"/>
    <x v="3"/>
    <x v="7"/>
    <x v="5"/>
    <x v="9"/>
    <x v="4"/>
    <x v="0"/>
    <x v="0"/>
    <x v="0"/>
    <x v="0"/>
    <x v="0"/>
  </r>
  <r>
    <m/>
    <s v="June 2012"/>
    <n v="66"/>
    <x v="1"/>
    <x v="9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m/>
    <s v="June 2012"/>
    <n v="66"/>
    <x v="1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2"/>
    <n v="66"/>
    <x v="1"/>
    <x v="11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m/>
    <s v="June 2012"/>
    <n v="66"/>
    <x v="1"/>
    <x v="12"/>
    <x v="0"/>
    <x v="0"/>
    <x v="0"/>
    <x v="0"/>
    <x v="0"/>
    <x v="0"/>
    <x v="0"/>
    <x v="1"/>
    <x v="4"/>
    <x v="3"/>
    <x v="7"/>
    <x v="7"/>
    <x v="22"/>
    <x v="4"/>
    <x v="1"/>
    <x v="0"/>
    <x v="0"/>
    <x v="0"/>
    <x v="0"/>
  </r>
  <r>
    <m/>
    <s v="June 2012"/>
    <n v="66"/>
    <x v="1"/>
    <x v="13"/>
    <x v="0"/>
    <x v="0"/>
    <x v="1"/>
    <x v="0"/>
    <x v="0"/>
    <x v="0"/>
    <x v="0"/>
    <x v="1"/>
    <x v="4"/>
    <x v="3"/>
    <x v="7"/>
    <x v="6"/>
    <x v="22"/>
    <x v="4"/>
    <x v="4"/>
    <x v="0"/>
    <x v="0"/>
    <x v="0"/>
    <x v="0"/>
  </r>
  <r>
    <m/>
    <s v="June 2012"/>
    <n v="66"/>
    <x v="1"/>
    <x v="14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2"/>
    <n v="66"/>
    <x v="1"/>
    <x v="15"/>
    <x v="0"/>
    <x v="0"/>
    <x v="0"/>
    <x v="0"/>
    <x v="0"/>
    <x v="0"/>
    <x v="0"/>
    <x v="1"/>
    <x v="4"/>
    <x v="3"/>
    <x v="7"/>
    <x v="5"/>
    <x v="9"/>
    <x v="4"/>
    <x v="0"/>
    <x v="0"/>
    <x v="0"/>
    <x v="0"/>
    <x v="0"/>
  </r>
  <r>
    <m/>
    <s v="June 2012"/>
    <n v="66"/>
    <x v="1"/>
    <x v="16"/>
    <x v="0"/>
    <x v="0"/>
    <x v="1"/>
    <x v="0"/>
    <x v="0"/>
    <x v="0"/>
    <x v="0"/>
    <x v="1"/>
    <x v="4"/>
    <x v="3"/>
    <x v="7"/>
    <x v="8"/>
    <x v="11"/>
    <x v="4"/>
    <x v="3"/>
    <x v="0"/>
    <x v="0"/>
    <x v="0"/>
    <x v="0"/>
  </r>
  <r>
    <m/>
    <s v="June 2012"/>
    <n v="66"/>
    <x v="1"/>
    <x v="17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m/>
    <s v="June 2012"/>
    <n v="66"/>
    <x v="1"/>
    <x v="18"/>
    <x v="0"/>
    <x v="0"/>
    <x v="3"/>
    <x v="0"/>
    <x v="0"/>
    <x v="0"/>
    <x v="0"/>
    <x v="1"/>
    <x v="4"/>
    <x v="3"/>
    <x v="7"/>
    <x v="9"/>
    <x v="6"/>
    <x v="4"/>
    <x v="0"/>
    <x v="0"/>
    <x v="0"/>
    <x v="0"/>
    <x v="0"/>
  </r>
  <r>
    <m/>
    <s v="June 2012"/>
    <n v="66"/>
    <x v="1"/>
    <x v="19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m/>
    <s v="June 2012"/>
    <n v="66"/>
    <x v="1"/>
    <x v="20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2"/>
    <n v="66"/>
    <x v="1"/>
    <x v="21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m/>
    <s v="June 2012"/>
    <n v="66"/>
    <x v="1"/>
    <x v="2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m/>
    <s v="June 2012"/>
    <n v="66"/>
    <x v="1"/>
    <x v="23"/>
    <x v="0"/>
    <x v="0"/>
    <x v="1"/>
    <x v="0"/>
    <x v="0"/>
    <x v="0"/>
    <x v="0"/>
    <x v="1"/>
    <x v="4"/>
    <x v="3"/>
    <x v="7"/>
    <x v="5"/>
    <x v="3"/>
    <x v="4"/>
    <x v="0"/>
    <x v="0"/>
    <x v="0"/>
    <x v="0"/>
    <x v="0"/>
  </r>
  <r>
    <m/>
    <s v="June 2012"/>
    <n v="66"/>
    <x v="1"/>
    <x v="24"/>
    <x v="0"/>
    <x v="0"/>
    <x v="2"/>
    <x v="0"/>
    <x v="0"/>
    <x v="0"/>
    <x v="0"/>
    <x v="1"/>
    <x v="4"/>
    <x v="3"/>
    <x v="7"/>
    <x v="4"/>
    <x v="12"/>
    <x v="4"/>
    <x v="1"/>
    <x v="0"/>
    <x v="0"/>
    <x v="0"/>
    <x v="0"/>
  </r>
  <r>
    <m/>
    <s v="June 2012"/>
    <n v="66"/>
    <x v="2"/>
    <x v="0"/>
    <x v="0"/>
    <x v="0"/>
    <x v="2"/>
    <x v="0"/>
    <x v="0"/>
    <x v="0"/>
    <x v="0"/>
    <x v="0"/>
    <x v="0"/>
    <x v="2"/>
    <x v="13"/>
    <x v="1"/>
    <x v="1"/>
    <x v="2"/>
    <x v="0"/>
    <x v="0"/>
    <x v="0"/>
    <x v="0"/>
    <x v="0"/>
  </r>
  <r>
    <m/>
    <s v="June 2012"/>
    <n v="66"/>
    <x v="2"/>
    <x v="1"/>
    <x v="0"/>
    <x v="0"/>
    <x v="2"/>
    <x v="0"/>
    <x v="0"/>
    <x v="0"/>
    <x v="0"/>
    <x v="0"/>
    <x v="0"/>
    <x v="2"/>
    <x v="13"/>
    <x v="0"/>
    <x v="0"/>
    <x v="0"/>
    <x v="0"/>
    <x v="0"/>
    <x v="0"/>
    <x v="0"/>
    <x v="0"/>
  </r>
  <r>
    <m/>
    <s v="June 2012"/>
    <n v="66"/>
    <x v="2"/>
    <x v="2"/>
    <x v="0"/>
    <x v="0"/>
    <x v="4"/>
    <x v="0"/>
    <x v="0"/>
    <x v="0"/>
    <x v="0"/>
    <x v="0"/>
    <x v="0"/>
    <x v="2"/>
    <x v="13"/>
    <x v="3"/>
    <x v="0"/>
    <x v="10"/>
    <x v="0"/>
    <x v="0"/>
    <x v="0"/>
    <x v="0"/>
    <x v="0"/>
  </r>
  <r>
    <m/>
    <s v="June 2012"/>
    <n v="66"/>
    <x v="2"/>
    <x v="3"/>
    <x v="0"/>
    <x v="0"/>
    <x v="0"/>
    <x v="0"/>
    <x v="0"/>
    <x v="0"/>
    <x v="0"/>
    <x v="0"/>
    <x v="0"/>
    <x v="2"/>
    <x v="13"/>
    <x v="0"/>
    <x v="0"/>
    <x v="1"/>
    <x v="0"/>
    <x v="0"/>
    <x v="0"/>
    <x v="0"/>
    <x v="0"/>
  </r>
  <r>
    <m/>
    <s v="June 2012"/>
    <n v="66"/>
    <x v="2"/>
    <x v="4"/>
    <x v="0"/>
    <x v="0"/>
    <x v="1"/>
    <x v="0"/>
    <x v="0"/>
    <x v="0"/>
    <x v="0"/>
    <x v="0"/>
    <x v="0"/>
    <x v="2"/>
    <x v="13"/>
    <x v="16"/>
    <x v="0"/>
    <x v="10"/>
    <x v="0"/>
    <x v="0"/>
    <x v="0"/>
    <x v="0"/>
    <x v="0"/>
  </r>
  <r>
    <m/>
    <s v="June 2012"/>
    <n v="66"/>
    <x v="2"/>
    <x v="5"/>
    <x v="0"/>
    <x v="0"/>
    <x v="2"/>
    <x v="0"/>
    <x v="0"/>
    <x v="0"/>
    <x v="0"/>
    <x v="0"/>
    <x v="1"/>
    <x v="0"/>
    <x v="0"/>
    <x v="1"/>
    <x v="1"/>
    <x v="2"/>
    <x v="0"/>
    <x v="0"/>
    <x v="0"/>
    <x v="0"/>
    <x v="0"/>
  </r>
  <r>
    <m/>
    <s v="June 2012"/>
    <n v="66"/>
    <x v="2"/>
    <x v="6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</r>
  <r>
    <m/>
    <s v="June 2012"/>
    <n v="66"/>
    <x v="2"/>
    <x v="7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</r>
  <r>
    <m/>
    <s v="June 2012"/>
    <n v="66"/>
    <x v="2"/>
    <x v="8"/>
    <x v="0"/>
    <x v="0"/>
    <x v="3"/>
    <x v="0"/>
    <x v="0"/>
    <x v="0"/>
    <x v="0"/>
    <x v="0"/>
    <x v="1"/>
    <x v="0"/>
    <x v="0"/>
    <x v="0"/>
    <x v="0"/>
    <x v="0"/>
    <x v="0"/>
    <x v="0"/>
    <x v="0"/>
    <x v="0"/>
    <x v="0"/>
  </r>
  <r>
    <m/>
    <s v="June 2012"/>
    <n v="66"/>
    <x v="2"/>
    <x v="9"/>
    <x v="0"/>
    <x v="0"/>
    <x v="4"/>
    <x v="0"/>
    <x v="0"/>
    <x v="0"/>
    <x v="0"/>
    <x v="0"/>
    <x v="1"/>
    <x v="0"/>
    <x v="0"/>
    <x v="0"/>
    <x v="0"/>
    <x v="0"/>
    <x v="0"/>
    <x v="0"/>
    <x v="0"/>
    <x v="0"/>
    <x v="0"/>
  </r>
  <r>
    <m/>
    <s v="June 2012"/>
    <n v="66"/>
    <x v="2"/>
    <x v="10"/>
    <x v="0"/>
    <x v="0"/>
    <x v="3"/>
    <x v="0"/>
    <x v="0"/>
    <x v="0"/>
    <x v="0"/>
    <x v="0"/>
    <x v="1"/>
    <x v="0"/>
    <x v="0"/>
    <x v="18"/>
    <x v="1"/>
    <x v="10"/>
    <x v="0"/>
    <x v="0"/>
    <x v="0"/>
    <x v="0"/>
    <x v="0"/>
  </r>
  <r>
    <m/>
    <s v="June 2012"/>
    <n v="66"/>
    <x v="2"/>
    <x v="11"/>
    <x v="0"/>
    <x v="0"/>
    <x v="4"/>
    <x v="0"/>
    <x v="0"/>
    <x v="0"/>
    <x v="0"/>
    <x v="0"/>
    <x v="2"/>
    <x v="2"/>
    <x v="1"/>
    <x v="1"/>
    <x v="1"/>
    <x v="2"/>
    <x v="0"/>
    <x v="0"/>
    <x v="0"/>
    <x v="0"/>
    <x v="0"/>
  </r>
  <r>
    <m/>
    <s v="June 2012"/>
    <n v="66"/>
    <x v="2"/>
    <x v="12"/>
    <x v="0"/>
    <x v="0"/>
    <x v="2"/>
    <x v="0"/>
    <x v="0"/>
    <x v="0"/>
    <x v="0"/>
    <x v="0"/>
    <x v="2"/>
    <x v="2"/>
    <x v="1"/>
    <x v="0"/>
    <x v="0"/>
    <x v="2"/>
    <x v="0"/>
    <x v="0"/>
    <x v="0"/>
    <x v="0"/>
    <x v="0"/>
  </r>
  <r>
    <m/>
    <s v="June 2012"/>
    <n v="66"/>
    <x v="2"/>
    <x v="13"/>
    <x v="0"/>
    <x v="0"/>
    <x v="0"/>
    <x v="0"/>
    <x v="0"/>
    <x v="0"/>
    <x v="0"/>
    <x v="0"/>
    <x v="2"/>
    <x v="2"/>
    <x v="1"/>
    <x v="0"/>
    <x v="1"/>
    <x v="3"/>
    <x v="0"/>
    <x v="0"/>
    <x v="0"/>
    <x v="0"/>
    <x v="0"/>
  </r>
  <r>
    <m/>
    <s v="June 2012"/>
    <n v="66"/>
    <x v="2"/>
    <x v="14"/>
    <x v="0"/>
    <x v="0"/>
    <x v="0"/>
    <x v="0"/>
    <x v="0"/>
    <x v="0"/>
    <x v="0"/>
    <x v="0"/>
    <x v="2"/>
    <x v="2"/>
    <x v="1"/>
    <x v="0"/>
    <x v="1"/>
    <x v="2"/>
    <x v="0"/>
    <x v="0"/>
    <x v="0"/>
    <x v="0"/>
    <x v="0"/>
  </r>
  <r>
    <m/>
    <s v="June 2012"/>
    <n v="66"/>
    <x v="2"/>
    <x v="15"/>
    <x v="0"/>
    <x v="0"/>
    <x v="3"/>
    <x v="0"/>
    <x v="0"/>
    <x v="0"/>
    <x v="0"/>
    <x v="0"/>
    <x v="2"/>
    <x v="2"/>
    <x v="1"/>
    <x v="0"/>
    <x v="1"/>
    <x v="3"/>
    <x v="0"/>
    <x v="0"/>
    <x v="0"/>
    <x v="0"/>
    <x v="0"/>
  </r>
  <r>
    <m/>
    <s v="June 2012"/>
    <n v="66"/>
    <x v="2"/>
    <x v="16"/>
    <x v="0"/>
    <x v="0"/>
    <x v="6"/>
    <x v="0"/>
    <x v="0"/>
    <x v="0"/>
    <x v="0"/>
    <x v="0"/>
    <x v="2"/>
    <x v="2"/>
    <x v="1"/>
    <x v="15"/>
    <x v="22"/>
    <x v="8"/>
    <x v="0"/>
    <x v="0"/>
    <x v="0"/>
    <x v="0"/>
    <x v="0"/>
  </r>
  <r>
    <m/>
    <s v="June 2012"/>
    <n v="66"/>
    <x v="2"/>
    <x v="17"/>
    <x v="0"/>
    <x v="0"/>
    <x v="0"/>
    <x v="0"/>
    <x v="0"/>
    <x v="0"/>
    <x v="0"/>
    <x v="0"/>
    <x v="2"/>
    <x v="2"/>
    <x v="1"/>
    <x v="0"/>
    <x v="0"/>
    <x v="2"/>
    <x v="0"/>
    <x v="0"/>
    <x v="0"/>
    <x v="0"/>
    <x v="0"/>
  </r>
  <r>
    <m/>
    <s v="June 2012"/>
    <n v="66"/>
    <x v="2"/>
    <x v="18"/>
    <x v="0"/>
    <x v="0"/>
    <x v="1"/>
    <x v="0"/>
    <x v="0"/>
    <x v="0"/>
    <x v="0"/>
    <x v="0"/>
    <x v="3"/>
    <x v="0"/>
    <x v="9"/>
    <x v="0"/>
    <x v="1"/>
    <x v="2"/>
    <x v="0"/>
    <x v="0"/>
    <x v="6"/>
    <x v="0"/>
    <x v="0"/>
  </r>
  <r>
    <m/>
    <s v="June 2012"/>
    <n v="66"/>
    <x v="2"/>
    <x v="19"/>
    <x v="0"/>
    <x v="0"/>
    <x v="0"/>
    <x v="0"/>
    <x v="0"/>
    <x v="0"/>
    <x v="0"/>
    <x v="0"/>
    <x v="3"/>
    <x v="0"/>
    <x v="9"/>
    <x v="2"/>
    <x v="1"/>
    <x v="10"/>
    <x v="0"/>
    <x v="0"/>
    <x v="6"/>
    <x v="0"/>
    <x v="0"/>
  </r>
  <r>
    <m/>
    <s v="June 2012"/>
    <n v="66"/>
    <x v="2"/>
    <x v="20"/>
    <x v="0"/>
    <x v="0"/>
    <x v="1"/>
    <x v="0"/>
    <x v="0"/>
    <x v="0"/>
    <x v="0"/>
    <x v="0"/>
    <x v="3"/>
    <x v="0"/>
    <x v="9"/>
    <x v="0"/>
    <x v="0"/>
    <x v="0"/>
    <x v="0"/>
    <x v="0"/>
    <x v="6"/>
    <x v="0"/>
    <x v="0"/>
  </r>
  <r>
    <m/>
    <s v="June 2012"/>
    <n v="66"/>
    <x v="2"/>
    <x v="21"/>
    <x v="0"/>
    <x v="0"/>
    <x v="4"/>
    <x v="0"/>
    <x v="0"/>
    <x v="0"/>
    <x v="0"/>
    <x v="0"/>
    <x v="3"/>
    <x v="0"/>
    <x v="9"/>
    <x v="16"/>
    <x v="0"/>
    <x v="10"/>
    <x v="0"/>
    <x v="0"/>
    <x v="6"/>
    <x v="0"/>
    <x v="0"/>
  </r>
  <r>
    <m/>
    <s v="June 2012"/>
    <n v="66"/>
    <x v="2"/>
    <x v="22"/>
    <x v="0"/>
    <x v="0"/>
    <x v="1"/>
    <x v="0"/>
    <x v="0"/>
    <x v="0"/>
    <x v="0"/>
    <x v="0"/>
    <x v="3"/>
    <x v="0"/>
    <x v="9"/>
    <x v="0"/>
    <x v="0"/>
    <x v="2"/>
    <x v="0"/>
    <x v="0"/>
    <x v="6"/>
    <x v="0"/>
    <x v="0"/>
  </r>
  <r>
    <m/>
    <s v="June 2012"/>
    <n v="66"/>
    <x v="3"/>
    <x v="0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2"/>
    <n v="66"/>
    <x v="3"/>
    <x v="1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m/>
    <s v="June 2012"/>
    <n v="66"/>
    <x v="3"/>
    <x v="2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m/>
    <s v="June 2012"/>
    <n v="66"/>
    <x v="3"/>
    <x v="3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m/>
    <s v="June 2012"/>
    <n v="66"/>
    <x v="3"/>
    <x v="4"/>
    <x v="0"/>
    <x v="0"/>
    <x v="4"/>
    <x v="0"/>
    <x v="0"/>
    <x v="0"/>
    <x v="0"/>
    <x v="1"/>
    <x v="4"/>
    <x v="3"/>
    <x v="7"/>
    <x v="4"/>
    <x v="2"/>
    <x v="4"/>
    <x v="1"/>
    <x v="0"/>
    <x v="0"/>
    <x v="0"/>
    <x v="0"/>
  </r>
  <r>
    <m/>
    <s v="June 2012"/>
    <n v="66"/>
    <x v="3"/>
    <x v="5"/>
    <x v="0"/>
    <x v="0"/>
    <x v="1"/>
    <x v="0"/>
    <x v="0"/>
    <x v="0"/>
    <x v="0"/>
    <x v="1"/>
    <x v="4"/>
    <x v="3"/>
    <x v="7"/>
    <x v="8"/>
    <x v="5"/>
    <x v="4"/>
    <x v="0"/>
    <x v="0"/>
    <x v="0"/>
    <x v="0"/>
    <x v="0"/>
  </r>
  <r>
    <m/>
    <s v="June 2012"/>
    <n v="66"/>
    <x v="3"/>
    <x v="6"/>
    <x v="0"/>
    <x v="0"/>
    <x v="4"/>
    <x v="0"/>
    <x v="0"/>
    <x v="0"/>
    <x v="0"/>
    <x v="1"/>
    <x v="4"/>
    <x v="3"/>
    <x v="7"/>
    <x v="9"/>
    <x v="14"/>
    <x v="4"/>
    <x v="1"/>
    <x v="0"/>
    <x v="0"/>
    <x v="0"/>
    <x v="0"/>
  </r>
  <r>
    <m/>
    <s v="June 2012"/>
    <n v="66"/>
    <x v="3"/>
    <x v="7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m/>
    <s v="June 2012"/>
    <n v="66"/>
    <x v="3"/>
    <x v="8"/>
    <x v="0"/>
    <x v="0"/>
    <x v="0"/>
    <x v="0"/>
    <x v="0"/>
    <x v="0"/>
    <x v="0"/>
    <x v="1"/>
    <x v="4"/>
    <x v="3"/>
    <x v="7"/>
    <x v="4"/>
    <x v="2"/>
    <x v="4"/>
    <x v="3"/>
    <x v="0"/>
    <x v="0"/>
    <x v="0"/>
    <x v="0"/>
  </r>
  <r>
    <m/>
    <s v="June 2012"/>
    <n v="66"/>
    <x v="3"/>
    <x v="9"/>
    <x v="0"/>
    <x v="0"/>
    <x v="0"/>
    <x v="0"/>
    <x v="0"/>
    <x v="0"/>
    <x v="0"/>
    <x v="1"/>
    <x v="4"/>
    <x v="3"/>
    <x v="7"/>
    <x v="11"/>
    <x v="22"/>
    <x v="4"/>
    <x v="0"/>
    <x v="0"/>
    <x v="0"/>
    <x v="0"/>
    <x v="0"/>
  </r>
  <r>
    <m/>
    <s v="June 2012"/>
    <n v="66"/>
    <x v="3"/>
    <x v="10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m/>
    <s v="June 2012"/>
    <n v="66"/>
    <x v="3"/>
    <x v="11"/>
    <x v="0"/>
    <x v="0"/>
    <x v="0"/>
    <x v="0"/>
    <x v="0"/>
    <x v="0"/>
    <x v="0"/>
    <x v="1"/>
    <x v="4"/>
    <x v="3"/>
    <x v="7"/>
    <x v="8"/>
    <x v="11"/>
    <x v="4"/>
    <x v="3"/>
    <x v="0"/>
    <x v="0"/>
    <x v="0"/>
    <x v="0"/>
  </r>
  <r>
    <m/>
    <s v="June 2012"/>
    <n v="66"/>
    <x v="3"/>
    <x v="12"/>
    <x v="0"/>
    <x v="0"/>
    <x v="3"/>
    <x v="0"/>
    <x v="0"/>
    <x v="0"/>
    <x v="0"/>
    <x v="1"/>
    <x v="4"/>
    <x v="3"/>
    <x v="7"/>
    <x v="5"/>
    <x v="9"/>
    <x v="4"/>
    <x v="0"/>
    <x v="0"/>
    <x v="0"/>
    <x v="0"/>
    <x v="0"/>
  </r>
  <r>
    <m/>
    <s v="June 2012"/>
    <n v="66"/>
    <x v="3"/>
    <x v="13"/>
    <x v="0"/>
    <x v="0"/>
    <x v="2"/>
    <x v="0"/>
    <x v="0"/>
    <x v="0"/>
    <x v="0"/>
    <x v="1"/>
    <x v="4"/>
    <x v="3"/>
    <x v="7"/>
    <x v="10"/>
    <x v="7"/>
    <x v="4"/>
    <x v="1"/>
    <x v="0"/>
    <x v="0"/>
    <x v="0"/>
    <x v="0"/>
  </r>
  <r>
    <m/>
    <s v="June 2012"/>
    <n v="66"/>
    <x v="3"/>
    <x v="14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m/>
    <s v="June 2012"/>
    <n v="66"/>
    <x v="3"/>
    <x v="15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m/>
    <s v="June 2012"/>
    <n v="66"/>
    <x v="3"/>
    <x v="16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m/>
    <s v="June 2012"/>
    <n v="66"/>
    <x v="3"/>
    <x v="17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m/>
    <s v="June 2012"/>
    <n v="66"/>
    <x v="3"/>
    <x v="18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m/>
    <s v="June 2012"/>
    <n v="66"/>
    <x v="3"/>
    <x v="19"/>
    <x v="0"/>
    <x v="0"/>
    <x v="3"/>
    <x v="0"/>
    <x v="0"/>
    <x v="0"/>
    <x v="0"/>
    <x v="1"/>
    <x v="4"/>
    <x v="3"/>
    <x v="7"/>
    <x v="9"/>
    <x v="6"/>
    <x v="4"/>
    <x v="1"/>
    <x v="0"/>
    <x v="0"/>
    <x v="0"/>
    <x v="0"/>
  </r>
  <r>
    <m/>
    <s v="June 2012"/>
    <n v="66"/>
    <x v="3"/>
    <x v="20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m/>
    <s v="June 2012"/>
    <n v="66"/>
    <x v="3"/>
    <x v="21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2"/>
    <n v="66"/>
    <x v="3"/>
    <x v="22"/>
    <x v="0"/>
    <x v="0"/>
    <x v="4"/>
    <x v="0"/>
    <x v="0"/>
    <x v="0"/>
    <x v="0"/>
    <x v="1"/>
    <x v="4"/>
    <x v="3"/>
    <x v="7"/>
    <x v="4"/>
    <x v="10"/>
    <x v="4"/>
    <x v="0"/>
    <x v="0"/>
    <x v="0"/>
    <x v="0"/>
    <x v="0"/>
  </r>
  <r>
    <m/>
    <s v="June 2012"/>
    <n v="66"/>
    <x v="3"/>
    <x v="23"/>
    <x v="0"/>
    <x v="0"/>
    <x v="3"/>
    <x v="0"/>
    <x v="0"/>
    <x v="0"/>
    <x v="0"/>
    <x v="1"/>
    <x v="4"/>
    <x v="3"/>
    <x v="7"/>
    <x v="5"/>
    <x v="3"/>
    <x v="4"/>
    <x v="0"/>
    <x v="0"/>
    <x v="0"/>
    <x v="0"/>
    <x v="0"/>
  </r>
  <r>
    <m/>
    <s v="June 2012"/>
    <n v="66"/>
    <x v="3"/>
    <x v="24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m/>
    <s v="June 2012"/>
    <n v="66"/>
    <x v="3"/>
    <x v="25"/>
    <x v="0"/>
    <x v="0"/>
    <x v="4"/>
    <x v="0"/>
    <x v="0"/>
    <x v="0"/>
    <x v="0"/>
    <x v="1"/>
    <x v="4"/>
    <x v="3"/>
    <x v="7"/>
    <x v="4"/>
    <x v="2"/>
    <x v="4"/>
    <x v="0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October 2012"/>
    <n v="67"/>
    <x v="0"/>
    <x v="0"/>
    <x v="0"/>
    <x v="0"/>
    <x v="4"/>
    <x v="0"/>
    <x v="0"/>
    <x v="0"/>
    <x v="0"/>
    <x v="2"/>
    <x v="0"/>
    <x v="3"/>
    <x v="3"/>
    <x v="12"/>
    <x v="15"/>
    <x v="6"/>
    <x v="0"/>
    <x v="0"/>
    <x v="0"/>
    <x v="0"/>
    <x v="0"/>
  </r>
  <r>
    <m/>
    <s v="October 2012"/>
    <n v="67"/>
    <x v="0"/>
    <x v="1"/>
    <x v="0"/>
    <x v="0"/>
    <x v="0"/>
    <x v="0"/>
    <x v="0"/>
    <x v="0"/>
    <x v="0"/>
    <x v="2"/>
    <x v="0"/>
    <x v="3"/>
    <x v="3"/>
    <x v="13"/>
    <x v="21"/>
    <x v="6"/>
    <x v="0"/>
    <x v="0"/>
    <x v="0"/>
    <x v="0"/>
    <x v="0"/>
  </r>
  <r>
    <m/>
    <s v="October 2012"/>
    <n v="67"/>
    <x v="0"/>
    <x v="2"/>
    <x v="0"/>
    <x v="0"/>
    <x v="0"/>
    <x v="0"/>
    <x v="0"/>
    <x v="0"/>
    <x v="0"/>
    <x v="2"/>
    <x v="0"/>
    <x v="3"/>
    <x v="3"/>
    <x v="13"/>
    <x v="19"/>
    <x v="6"/>
    <x v="0"/>
    <x v="0"/>
    <x v="0"/>
    <x v="0"/>
    <x v="0"/>
  </r>
  <r>
    <m/>
    <s v="October 2012"/>
    <n v="67"/>
    <x v="0"/>
    <x v="3"/>
    <x v="0"/>
    <x v="0"/>
    <x v="1"/>
    <x v="0"/>
    <x v="0"/>
    <x v="0"/>
    <x v="0"/>
    <x v="2"/>
    <x v="0"/>
    <x v="3"/>
    <x v="3"/>
    <x v="12"/>
    <x v="18"/>
    <x v="6"/>
    <x v="0"/>
    <x v="0"/>
    <x v="0"/>
    <x v="0"/>
    <x v="0"/>
  </r>
  <r>
    <m/>
    <s v="October 2012"/>
    <n v="67"/>
    <x v="0"/>
    <x v="4"/>
    <x v="0"/>
    <x v="0"/>
    <x v="2"/>
    <x v="0"/>
    <x v="0"/>
    <x v="0"/>
    <x v="0"/>
    <x v="2"/>
    <x v="0"/>
    <x v="3"/>
    <x v="3"/>
    <x v="12"/>
    <x v="15"/>
    <x v="6"/>
    <x v="0"/>
    <x v="0"/>
    <x v="0"/>
    <x v="0"/>
    <x v="0"/>
  </r>
  <r>
    <m/>
    <s v="October 2012"/>
    <n v="67"/>
    <x v="0"/>
    <x v="5"/>
    <x v="0"/>
    <x v="0"/>
    <x v="3"/>
    <x v="0"/>
    <x v="0"/>
    <x v="0"/>
    <x v="0"/>
    <x v="2"/>
    <x v="0"/>
    <x v="3"/>
    <x v="3"/>
    <x v="14"/>
    <x v="17"/>
    <x v="6"/>
    <x v="0"/>
    <x v="0"/>
    <x v="0"/>
    <x v="0"/>
    <x v="0"/>
  </r>
  <r>
    <m/>
    <s v="October 2012"/>
    <n v="67"/>
    <x v="0"/>
    <x v="6"/>
    <x v="0"/>
    <x v="0"/>
    <x v="3"/>
    <x v="0"/>
    <x v="0"/>
    <x v="0"/>
    <x v="0"/>
    <x v="2"/>
    <x v="0"/>
    <x v="3"/>
    <x v="3"/>
    <x v="13"/>
    <x v="19"/>
    <x v="6"/>
    <x v="0"/>
    <x v="0"/>
    <x v="0"/>
    <x v="0"/>
    <x v="0"/>
  </r>
  <r>
    <m/>
    <s v="October 2012"/>
    <n v="67"/>
    <x v="0"/>
    <x v="7"/>
    <x v="0"/>
    <x v="0"/>
    <x v="2"/>
    <x v="0"/>
    <x v="0"/>
    <x v="0"/>
    <x v="0"/>
    <x v="2"/>
    <x v="1"/>
    <x v="3"/>
    <x v="6"/>
    <x v="14"/>
    <x v="17"/>
    <x v="6"/>
    <x v="0"/>
    <x v="0"/>
    <x v="0"/>
    <x v="0"/>
    <x v="0"/>
  </r>
  <r>
    <m/>
    <s v="October 2012"/>
    <n v="67"/>
    <x v="0"/>
    <x v="8"/>
    <x v="0"/>
    <x v="0"/>
    <x v="1"/>
    <x v="0"/>
    <x v="0"/>
    <x v="0"/>
    <x v="0"/>
    <x v="2"/>
    <x v="1"/>
    <x v="3"/>
    <x v="6"/>
    <x v="13"/>
    <x v="24"/>
    <x v="6"/>
    <x v="0"/>
    <x v="0"/>
    <x v="0"/>
    <x v="0"/>
    <x v="0"/>
  </r>
  <r>
    <m/>
    <s v="October 2012"/>
    <n v="67"/>
    <x v="0"/>
    <x v="9"/>
    <x v="0"/>
    <x v="0"/>
    <x v="1"/>
    <x v="0"/>
    <x v="0"/>
    <x v="0"/>
    <x v="0"/>
    <x v="2"/>
    <x v="1"/>
    <x v="3"/>
    <x v="6"/>
    <x v="13"/>
    <x v="21"/>
    <x v="6"/>
    <x v="0"/>
    <x v="0"/>
    <x v="0"/>
    <x v="0"/>
    <x v="0"/>
  </r>
  <r>
    <m/>
    <s v="October 2012"/>
    <n v="67"/>
    <x v="0"/>
    <x v="10"/>
    <x v="0"/>
    <x v="0"/>
    <x v="3"/>
    <x v="0"/>
    <x v="0"/>
    <x v="0"/>
    <x v="0"/>
    <x v="2"/>
    <x v="1"/>
    <x v="3"/>
    <x v="6"/>
    <x v="12"/>
    <x v="16"/>
    <x v="6"/>
    <x v="0"/>
    <x v="0"/>
    <x v="0"/>
    <x v="0"/>
    <x v="0"/>
  </r>
  <r>
    <m/>
    <s v="October 2012"/>
    <n v="67"/>
    <x v="0"/>
    <x v="11"/>
    <x v="0"/>
    <x v="0"/>
    <x v="2"/>
    <x v="0"/>
    <x v="0"/>
    <x v="0"/>
    <x v="0"/>
    <x v="2"/>
    <x v="1"/>
    <x v="3"/>
    <x v="6"/>
    <x v="13"/>
    <x v="21"/>
    <x v="6"/>
    <x v="0"/>
    <x v="0"/>
    <x v="0"/>
    <x v="0"/>
    <x v="0"/>
  </r>
  <r>
    <m/>
    <s v="October 2012"/>
    <n v="67"/>
    <x v="0"/>
    <x v="12"/>
    <x v="0"/>
    <x v="0"/>
    <x v="0"/>
    <x v="0"/>
    <x v="0"/>
    <x v="0"/>
    <x v="0"/>
    <x v="2"/>
    <x v="1"/>
    <x v="3"/>
    <x v="6"/>
    <x v="12"/>
    <x v="16"/>
    <x v="6"/>
    <x v="0"/>
    <x v="0"/>
    <x v="0"/>
    <x v="0"/>
    <x v="0"/>
  </r>
  <r>
    <m/>
    <s v="October 2012"/>
    <n v="67"/>
    <x v="0"/>
    <x v="13"/>
    <x v="0"/>
    <x v="0"/>
    <x v="4"/>
    <x v="0"/>
    <x v="0"/>
    <x v="0"/>
    <x v="0"/>
    <x v="2"/>
    <x v="1"/>
    <x v="3"/>
    <x v="6"/>
    <x v="13"/>
    <x v="21"/>
    <x v="6"/>
    <x v="0"/>
    <x v="0"/>
    <x v="0"/>
    <x v="0"/>
    <x v="0"/>
  </r>
  <r>
    <m/>
    <s v="October 2012"/>
    <n v="67"/>
    <x v="0"/>
    <x v="14"/>
    <x v="0"/>
    <x v="0"/>
    <x v="3"/>
    <x v="0"/>
    <x v="0"/>
    <x v="0"/>
    <x v="0"/>
    <x v="2"/>
    <x v="2"/>
    <x v="3"/>
    <x v="4"/>
    <x v="12"/>
    <x v="15"/>
    <x v="7"/>
    <x v="0"/>
    <x v="0"/>
    <x v="0"/>
    <x v="0"/>
    <x v="0"/>
  </r>
  <r>
    <m/>
    <s v="October 2012"/>
    <n v="67"/>
    <x v="0"/>
    <x v="15"/>
    <x v="0"/>
    <x v="0"/>
    <x v="2"/>
    <x v="0"/>
    <x v="0"/>
    <x v="0"/>
    <x v="0"/>
    <x v="2"/>
    <x v="2"/>
    <x v="3"/>
    <x v="4"/>
    <x v="14"/>
    <x v="17"/>
    <x v="7"/>
    <x v="0"/>
    <x v="0"/>
    <x v="0"/>
    <x v="0"/>
    <x v="0"/>
  </r>
  <r>
    <m/>
    <s v="October 2012"/>
    <n v="67"/>
    <x v="0"/>
    <x v="16"/>
    <x v="0"/>
    <x v="0"/>
    <x v="2"/>
    <x v="0"/>
    <x v="0"/>
    <x v="0"/>
    <x v="0"/>
    <x v="2"/>
    <x v="2"/>
    <x v="3"/>
    <x v="4"/>
    <x v="12"/>
    <x v="24"/>
    <x v="7"/>
    <x v="0"/>
    <x v="0"/>
    <x v="0"/>
    <x v="0"/>
    <x v="0"/>
  </r>
  <r>
    <m/>
    <s v="October 2012"/>
    <n v="67"/>
    <x v="0"/>
    <x v="17"/>
    <x v="0"/>
    <x v="0"/>
    <x v="4"/>
    <x v="0"/>
    <x v="0"/>
    <x v="0"/>
    <x v="0"/>
    <x v="2"/>
    <x v="2"/>
    <x v="3"/>
    <x v="4"/>
    <x v="12"/>
    <x v="16"/>
    <x v="7"/>
    <x v="0"/>
    <x v="0"/>
    <x v="0"/>
    <x v="0"/>
    <x v="0"/>
  </r>
  <r>
    <m/>
    <s v="October 2012"/>
    <n v="67"/>
    <x v="0"/>
    <x v="18"/>
    <x v="0"/>
    <x v="0"/>
    <x v="3"/>
    <x v="0"/>
    <x v="0"/>
    <x v="0"/>
    <x v="0"/>
    <x v="2"/>
    <x v="2"/>
    <x v="3"/>
    <x v="4"/>
    <x v="12"/>
    <x v="20"/>
    <x v="7"/>
    <x v="0"/>
    <x v="0"/>
    <x v="0"/>
    <x v="0"/>
    <x v="0"/>
  </r>
  <r>
    <m/>
    <s v="October 2012"/>
    <n v="67"/>
    <x v="0"/>
    <x v="19"/>
    <x v="0"/>
    <x v="0"/>
    <x v="0"/>
    <x v="0"/>
    <x v="0"/>
    <x v="0"/>
    <x v="0"/>
    <x v="2"/>
    <x v="3"/>
    <x v="3"/>
    <x v="5"/>
    <x v="12"/>
    <x v="15"/>
    <x v="6"/>
    <x v="0"/>
    <x v="0"/>
    <x v="0"/>
    <x v="0"/>
    <x v="0"/>
  </r>
  <r>
    <m/>
    <s v="October 2012"/>
    <n v="67"/>
    <x v="0"/>
    <x v="20"/>
    <x v="0"/>
    <x v="0"/>
    <x v="2"/>
    <x v="0"/>
    <x v="0"/>
    <x v="0"/>
    <x v="0"/>
    <x v="2"/>
    <x v="3"/>
    <x v="3"/>
    <x v="5"/>
    <x v="14"/>
    <x v="17"/>
    <x v="6"/>
    <x v="0"/>
    <x v="0"/>
    <x v="0"/>
    <x v="0"/>
    <x v="0"/>
  </r>
  <r>
    <m/>
    <s v="October 2012"/>
    <n v="67"/>
    <x v="0"/>
    <x v="21"/>
    <x v="0"/>
    <x v="0"/>
    <x v="4"/>
    <x v="0"/>
    <x v="0"/>
    <x v="0"/>
    <x v="0"/>
    <x v="2"/>
    <x v="3"/>
    <x v="3"/>
    <x v="5"/>
    <x v="13"/>
    <x v="21"/>
    <x v="6"/>
    <x v="0"/>
    <x v="0"/>
    <x v="0"/>
    <x v="0"/>
    <x v="0"/>
  </r>
  <r>
    <m/>
    <s v="October 2012"/>
    <n v="67"/>
    <x v="0"/>
    <x v="22"/>
    <x v="0"/>
    <x v="0"/>
    <x v="4"/>
    <x v="0"/>
    <x v="0"/>
    <x v="0"/>
    <x v="0"/>
    <x v="2"/>
    <x v="3"/>
    <x v="3"/>
    <x v="5"/>
    <x v="12"/>
    <x v="20"/>
    <x v="6"/>
    <x v="0"/>
    <x v="0"/>
    <x v="0"/>
    <x v="0"/>
    <x v="0"/>
  </r>
  <r>
    <m/>
    <s v="October 2012"/>
    <n v="67"/>
    <x v="0"/>
    <x v="23"/>
    <x v="0"/>
    <x v="0"/>
    <x v="0"/>
    <x v="0"/>
    <x v="0"/>
    <x v="0"/>
    <x v="0"/>
    <x v="2"/>
    <x v="3"/>
    <x v="3"/>
    <x v="5"/>
    <x v="14"/>
    <x v="17"/>
    <x v="6"/>
    <x v="0"/>
    <x v="0"/>
    <x v="0"/>
    <x v="0"/>
    <x v="0"/>
  </r>
  <r>
    <m/>
    <s v="October 2012"/>
    <n v="67"/>
    <x v="0"/>
    <x v="24"/>
    <x v="0"/>
    <x v="0"/>
    <x v="3"/>
    <x v="0"/>
    <x v="0"/>
    <x v="0"/>
    <x v="0"/>
    <x v="2"/>
    <x v="3"/>
    <x v="3"/>
    <x v="5"/>
    <x v="13"/>
    <x v="20"/>
    <x v="6"/>
    <x v="0"/>
    <x v="0"/>
    <x v="0"/>
    <x v="0"/>
    <x v="0"/>
  </r>
  <r>
    <m/>
    <s v="October 2012"/>
    <n v="67"/>
    <x v="0"/>
    <x v="25"/>
    <x v="0"/>
    <x v="0"/>
    <x v="1"/>
    <x v="0"/>
    <x v="0"/>
    <x v="0"/>
    <x v="0"/>
    <x v="2"/>
    <x v="3"/>
    <x v="3"/>
    <x v="5"/>
    <x v="12"/>
    <x v="16"/>
    <x v="6"/>
    <x v="0"/>
    <x v="0"/>
    <x v="0"/>
    <x v="0"/>
    <x v="0"/>
  </r>
  <r>
    <m/>
    <s v="October 2012"/>
    <n v="67"/>
    <x v="0"/>
    <x v="26"/>
    <x v="0"/>
    <x v="0"/>
    <x v="2"/>
    <x v="0"/>
    <x v="0"/>
    <x v="0"/>
    <x v="0"/>
    <x v="2"/>
    <x v="3"/>
    <x v="3"/>
    <x v="5"/>
    <x v="12"/>
    <x v="23"/>
    <x v="6"/>
    <x v="0"/>
    <x v="0"/>
    <x v="0"/>
    <x v="0"/>
    <x v="0"/>
  </r>
  <r>
    <m/>
    <s v="October 2012"/>
    <n v="67"/>
    <x v="1"/>
    <x v="0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m/>
    <s v="October 2012"/>
    <n v="67"/>
    <x v="1"/>
    <x v="1"/>
    <x v="0"/>
    <x v="0"/>
    <x v="0"/>
    <x v="0"/>
    <x v="0"/>
    <x v="0"/>
    <x v="0"/>
    <x v="1"/>
    <x v="4"/>
    <x v="3"/>
    <x v="7"/>
    <x v="11"/>
    <x v="22"/>
    <x v="4"/>
    <x v="3"/>
    <x v="0"/>
    <x v="0"/>
    <x v="0"/>
    <x v="0"/>
  </r>
  <r>
    <m/>
    <s v="October 2012"/>
    <n v="67"/>
    <x v="1"/>
    <x v="2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m/>
    <s v="October 2012"/>
    <n v="67"/>
    <x v="1"/>
    <x v="3"/>
    <x v="0"/>
    <x v="0"/>
    <x v="4"/>
    <x v="0"/>
    <x v="0"/>
    <x v="0"/>
    <x v="0"/>
    <x v="1"/>
    <x v="4"/>
    <x v="3"/>
    <x v="7"/>
    <x v="11"/>
    <x v="22"/>
    <x v="5"/>
    <x v="0"/>
    <x v="0"/>
    <x v="0"/>
    <x v="0"/>
    <x v="0"/>
  </r>
  <r>
    <m/>
    <s v="October 2012"/>
    <n v="67"/>
    <x v="1"/>
    <x v="4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m/>
    <s v="October 2012"/>
    <n v="67"/>
    <x v="1"/>
    <x v="5"/>
    <x v="0"/>
    <x v="0"/>
    <x v="0"/>
    <x v="0"/>
    <x v="0"/>
    <x v="0"/>
    <x v="0"/>
    <x v="1"/>
    <x v="4"/>
    <x v="3"/>
    <x v="7"/>
    <x v="9"/>
    <x v="14"/>
    <x v="4"/>
    <x v="3"/>
    <x v="0"/>
    <x v="0"/>
    <x v="0"/>
    <x v="0"/>
  </r>
  <r>
    <m/>
    <s v="October 2012"/>
    <n v="67"/>
    <x v="1"/>
    <x v="6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m/>
    <s v="October 2012"/>
    <n v="67"/>
    <x v="1"/>
    <x v="7"/>
    <x v="0"/>
    <x v="0"/>
    <x v="2"/>
    <x v="0"/>
    <x v="0"/>
    <x v="0"/>
    <x v="0"/>
    <x v="1"/>
    <x v="4"/>
    <x v="3"/>
    <x v="7"/>
    <x v="10"/>
    <x v="13"/>
    <x v="4"/>
    <x v="0"/>
    <x v="0"/>
    <x v="0"/>
    <x v="0"/>
    <x v="0"/>
  </r>
  <r>
    <m/>
    <s v="October 2012"/>
    <n v="67"/>
    <x v="1"/>
    <x v="8"/>
    <x v="0"/>
    <x v="0"/>
    <x v="4"/>
    <x v="0"/>
    <x v="0"/>
    <x v="0"/>
    <x v="0"/>
    <x v="1"/>
    <x v="4"/>
    <x v="3"/>
    <x v="7"/>
    <x v="7"/>
    <x v="22"/>
    <x v="4"/>
    <x v="1"/>
    <x v="0"/>
    <x v="0"/>
    <x v="0"/>
    <x v="0"/>
  </r>
  <r>
    <m/>
    <s v="October 2012"/>
    <n v="67"/>
    <x v="1"/>
    <x v="9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m/>
    <s v="October 2012"/>
    <n v="67"/>
    <x v="1"/>
    <x v="10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2"/>
    <n v="67"/>
    <x v="1"/>
    <x v="11"/>
    <x v="0"/>
    <x v="0"/>
    <x v="3"/>
    <x v="0"/>
    <x v="0"/>
    <x v="0"/>
    <x v="0"/>
    <x v="1"/>
    <x v="4"/>
    <x v="3"/>
    <x v="7"/>
    <x v="4"/>
    <x v="12"/>
    <x v="4"/>
    <x v="3"/>
    <x v="0"/>
    <x v="0"/>
    <x v="0"/>
    <x v="0"/>
  </r>
  <r>
    <m/>
    <s v="October 2012"/>
    <n v="67"/>
    <x v="1"/>
    <x v="12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2"/>
    <n v="67"/>
    <x v="1"/>
    <x v="13"/>
    <x v="0"/>
    <x v="0"/>
    <x v="0"/>
    <x v="0"/>
    <x v="0"/>
    <x v="0"/>
    <x v="0"/>
    <x v="1"/>
    <x v="4"/>
    <x v="3"/>
    <x v="7"/>
    <x v="9"/>
    <x v="14"/>
    <x v="4"/>
    <x v="1"/>
    <x v="0"/>
    <x v="0"/>
    <x v="0"/>
    <x v="0"/>
  </r>
  <r>
    <m/>
    <s v="October 2012"/>
    <n v="67"/>
    <x v="1"/>
    <x v="14"/>
    <x v="0"/>
    <x v="0"/>
    <x v="1"/>
    <x v="0"/>
    <x v="0"/>
    <x v="0"/>
    <x v="0"/>
    <x v="1"/>
    <x v="4"/>
    <x v="3"/>
    <x v="7"/>
    <x v="10"/>
    <x v="13"/>
    <x v="4"/>
    <x v="1"/>
    <x v="0"/>
    <x v="0"/>
    <x v="0"/>
    <x v="0"/>
  </r>
  <r>
    <m/>
    <s v="October 2012"/>
    <n v="67"/>
    <x v="1"/>
    <x v="15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m/>
    <s v="October 2012"/>
    <n v="67"/>
    <x v="1"/>
    <x v="16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m/>
    <s v="October 2012"/>
    <n v="67"/>
    <x v="1"/>
    <x v="17"/>
    <x v="0"/>
    <x v="0"/>
    <x v="3"/>
    <x v="0"/>
    <x v="0"/>
    <x v="0"/>
    <x v="0"/>
    <x v="1"/>
    <x v="4"/>
    <x v="3"/>
    <x v="7"/>
    <x v="10"/>
    <x v="13"/>
    <x v="4"/>
    <x v="1"/>
    <x v="0"/>
    <x v="0"/>
    <x v="0"/>
    <x v="0"/>
  </r>
  <r>
    <m/>
    <s v="October 2012"/>
    <n v="67"/>
    <x v="1"/>
    <x v="18"/>
    <x v="0"/>
    <x v="0"/>
    <x v="4"/>
    <x v="0"/>
    <x v="0"/>
    <x v="0"/>
    <x v="0"/>
    <x v="1"/>
    <x v="4"/>
    <x v="3"/>
    <x v="7"/>
    <x v="5"/>
    <x v="9"/>
    <x v="4"/>
    <x v="0"/>
    <x v="0"/>
    <x v="0"/>
    <x v="0"/>
    <x v="0"/>
  </r>
  <r>
    <m/>
    <s v="October 2012"/>
    <n v="67"/>
    <x v="1"/>
    <x v="19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m/>
    <s v="October 2012"/>
    <n v="67"/>
    <x v="1"/>
    <x v="20"/>
    <x v="0"/>
    <x v="0"/>
    <x v="3"/>
    <x v="0"/>
    <x v="0"/>
    <x v="0"/>
    <x v="0"/>
    <x v="1"/>
    <x v="4"/>
    <x v="3"/>
    <x v="7"/>
    <x v="7"/>
    <x v="22"/>
    <x v="4"/>
    <x v="1"/>
    <x v="0"/>
    <x v="0"/>
    <x v="0"/>
    <x v="0"/>
  </r>
  <r>
    <m/>
    <s v="October 2012"/>
    <n v="67"/>
    <x v="1"/>
    <x v="21"/>
    <x v="0"/>
    <x v="0"/>
    <x v="4"/>
    <x v="0"/>
    <x v="0"/>
    <x v="0"/>
    <x v="0"/>
    <x v="1"/>
    <x v="4"/>
    <x v="3"/>
    <x v="7"/>
    <x v="4"/>
    <x v="8"/>
    <x v="4"/>
    <x v="0"/>
    <x v="0"/>
    <x v="0"/>
    <x v="0"/>
    <x v="0"/>
  </r>
  <r>
    <m/>
    <s v="October 2012"/>
    <n v="67"/>
    <x v="1"/>
    <x v="22"/>
    <x v="0"/>
    <x v="0"/>
    <x v="4"/>
    <x v="0"/>
    <x v="0"/>
    <x v="0"/>
    <x v="0"/>
    <x v="1"/>
    <x v="4"/>
    <x v="3"/>
    <x v="7"/>
    <x v="5"/>
    <x v="9"/>
    <x v="4"/>
    <x v="4"/>
    <x v="0"/>
    <x v="0"/>
    <x v="0"/>
    <x v="0"/>
  </r>
  <r>
    <m/>
    <s v="October 2012"/>
    <n v="67"/>
    <x v="1"/>
    <x v="23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2"/>
    <n v="67"/>
    <x v="1"/>
    <x v="24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m/>
    <s v="October 2012"/>
    <n v="67"/>
    <x v="2"/>
    <x v="0"/>
    <x v="0"/>
    <x v="0"/>
    <x v="1"/>
    <x v="0"/>
    <x v="0"/>
    <x v="0"/>
    <x v="0"/>
    <x v="0"/>
    <x v="0"/>
    <x v="2"/>
    <x v="13"/>
    <x v="1"/>
    <x v="1"/>
    <x v="2"/>
    <x v="0"/>
    <x v="0"/>
    <x v="0"/>
    <x v="0"/>
    <x v="0"/>
  </r>
  <r>
    <m/>
    <s v="October 2012"/>
    <n v="67"/>
    <x v="2"/>
    <x v="1"/>
    <x v="0"/>
    <x v="0"/>
    <x v="3"/>
    <x v="0"/>
    <x v="0"/>
    <x v="0"/>
    <x v="0"/>
    <x v="0"/>
    <x v="0"/>
    <x v="2"/>
    <x v="13"/>
    <x v="0"/>
    <x v="0"/>
    <x v="2"/>
    <x v="0"/>
    <x v="0"/>
    <x v="0"/>
    <x v="0"/>
    <x v="0"/>
  </r>
  <r>
    <m/>
    <s v="October 2012"/>
    <n v="67"/>
    <x v="2"/>
    <x v="2"/>
    <x v="0"/>
    <x v="0"/>
    <x v="0"/>
    <x v="0"/>
    <x v="0"/>
    <x v="0"/>
    <x v="0"/>
    <x v="0"/>
    <x v="0"/>
    <x v="2"/>
    <x v="13"/>
    <x v="0"/>
    <x v="0"/>
    <x v="0"/>
    <x v="0"/>
    <x v="0"/>
    <x v="0"/>
    <x v="0"/>
    <x v="0"/>
  </r>
  <r>
    <m/>
    <s v="October 2012"/>
    <n v="67"/>
    <x v="2"/>
    <x v="3"/>
    <x v="0"/>
    <x v="0"/>
    <x v="0"/>
    <x v="0"/>
    <x v="0"/>
    <x v="0"/>
    <x v="0"/>
    <x v="0"/>
    <x v="0"/>
    <x v="2"/>
    <x v="13"/>
    <x v="0"/>
    <x v="0"/>
    <x v="3"/>
    <x v="0"/>
    <x v="0"/>
    <x v="0"/>
    <x v="0"/>
    <x v="0"/>
  </r>
  <r>
    <m/>
    <s v="October 2012"/>
    <n v="67"/>
    <x v="2"/>
    <x v="4"/>
    <x v="0"/>
    <x v="0"/>
    <x v="1"/>
    <x v="0"/>
    <x v="0"/>
    <x v="0"/>
    <x v="0"/>
    <x v="0"/>
    <x v="0"/>
    <x v="2"/>
    <x v="13"/>
    <x v="16"/>
    <x v="0"/>
    <x v="0"/>
    <x v="0"/>
    <x v="0"/>
    <x v="0"/>
    <x v="0"/>
    <x v="0"/>
  </r>
  <r>
    <m/>
    <s v="October 2012"/>
    <n v="67"/>
    <x v="2"/>
    <x v="5"/>
    <x v="0"/>
    <x v="0"/>
    <x v="4"/>
    <x v="0"/>
    <x v="0"/>
    <x v="0"/>
    <x v="0"/>
    <x v="0"/>
    <x v="1"/>
    <x v="0"/>
    <x v="0"/>
    <x v="1"/>
    <x v="1"/>
    <x v="2"/>
    <x v="0"/>
    <x v="0"/>
    <x v="0"/>
    <x v="0"/>
    <x v="0"/>
  </r>
  <r>
    <m/>
    <s v="October 2012"/>
    <n v="67"/>
    <x v="2"/>
    <x v="6"/>
    <x v="0"/>
    <x v="0"/>
    <x v="4"/>
    <x v="0"/>
    <x v="0"/>
    <x v="0"/>
    <x v="0"/>
    <x v="0"/>
    <x v="1"/>
    <x v="0"/>
    <x v="0"/>
    <x v="0"/>
    <x v="1"/>
    <x v="2"/>
    <x v="0"/>
    <x v="0"/>
    <x v="0"/>
    <x v="0"/>
    <x v="0"/>
  </r>
  <r>
    <m/>
    <s v="October 2012"/>
    <n v="67"/>
    <x v="2"/>
    <x v="7"/>
    <x v="0"/>
    <x v="0"/>
    <x v="2"/>
    <x v="0"/>
    <x v="0"/>
    <x v="0"/>
    <x v="0"/>
    <x v="0"/>
    <x v="1"/>
    <x v="0"/>
    <x v="0"/>
    <x v="0"/>
    <x v="0"/>
    <x v="3"/>
    <x v="0"/>
    <x v="0"/>
    <x v="0"/>
    <x v="0"/>
    <x v="0"/>
  </r>
  <r>
    <m/>
    <s v="October 2012"/>
    <n v="67"/>
    <x v="2"/>
    <x v="8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</r>
  <r>
    <m/>
    <s v="October 2012"/>
    <n v="67"/>
    <x v="2"/>
    <x v="9"/>
    <x v="0"/>
    <x v="0"/>
    <x v="2"/>
    <x v="0"/>
    <x v="0"/>
    <x v="0"/>
    <x v="0"/>
    <x v="0"/>
    <x v="1"/>
    <x v="0"/>
    <x v="0"/>
    <x v="0"/>
    <x v="1"/>
    <x v="3"/>
    <x v="0"/>
    <x v="0"/>
    <x v="0"/>
    <x v="0"/>
    <x v="0"/>
  </r>
  <r>
    <m/>
    <s v="October 2012"/>
    <n v="67"/>
    <x v="2"/>
    <x v="1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</r>
  <r>
    <m/>
    <s v="October 2012"/>
    <n v="67"/>
    <x v="2"/>
    <x v="11"/>
    <x v="0"/>
    <x v="0"/>
    <x v="2"/>
    <x v="0"/>
    <x v="0"/>
    <x v="0"/>
    <x v="0"/>
    <x v="0"/>
    <x v="1"/>
    <x v="0"/>
    <x v="0"/>
    <x v="0"/>
    <x v="0"/>
    <x v="2"/>
    <x v="0"/>
    <x v="0"/>
    <x v="0"/>
    <x v="0"/>
    <x v="0"/>
  </r>
  <r>
    <m/>
    <s v="October 2012"/>
    <n v="67"/>
    <x v="2"/>
    <x v="12"/>
    <x v="0"/>
    <x v="0"/>
    <x v="3"/>
    <x v="0"/>
    <x v="0"/>
    <x v="0"/>
    <x v="0"/>
    <x v="0"/>
    <x v="2"/>
    <x v="2"/>
    <x v="1"/>
    <x v="0"/>
    <x v="0"/>
    <x v="2"/>
    <x v="0"/>
    <x v="0"/>
    <x v="0"/>
    <x v="0"/>
    <x v="0"/>
  </r>
  <r>
    <m/>
    <s v="October 2012"/>
    <n v="67"/>
    <x v="2"/>
    <x v="13"/>
    <x v="0"/>
    <x v="0"/>
    <x v="0"/>
    <x v="0"/>
    <x v="0"/>
    <x v="0"/>
    <x v="0"/>
    <x v="0"/>
    <x v="2"/>
    <x v="2"/>
    <x v="1"/>
    <x v="0"/>
    <x v="0"/>
    <x v="0"/>
    <x v="0"/>
    <x v="0"/>
    <x v="0"/>
    <x v="0"/>
    <x v="0"/>
  </r>
  <r>
    <m/>
    <s v="October 2012"/>
    <n v="67"/>
    <x v="2"/>
    <x v="14"/>
    <x v="0"/>
    <x v="0"/>
    <x v="4"/>
    <x v="0"/>
    <x v="0"/>
    <x v="0"/>
    <x v="0"/>
    <x v="0"/>
    <x v="2"/>
    <x v="2"/>
    <x v="1"/>
    <x v="0"/>
    <x v="0"/>
    <x v="0"/>
    <x v="0"/>
    <x v="0"/>
    <x v="0"/>
    <x v="0"/>
    <x v="0"/>
  </r>
  <r>
    <m/>
    <s v="October 2012"/>
    <n v="67"/>
    <x v="2"/>
    <x v="15"/>
    <x v="0"/>
    <x v="0"/>
    <x v="0"/>
    <x v="0"/>
    <x v="0"/>
    <x v="0"/>
    <x v="0"/>
    <x v="0"/>
    <x v="2"/>
    <x v="2"/>
    <x v="1"/>
    <x v="0"/>
    <x v="1"/>
    <x v="3"/>
    <x v="0"/>
    <x v="0"/>
    <x v="0"/>
    <x v="0"/>
    <x v="0"/>
  </r>
  <r>
    <m/>
    <s v="October 2012"/>
    <n v="67"/>
    <x v="2"/>
    <x v="16"/>
    <x v="0"/>
    <x v="0"/>
    <x v="2"/>
    <x v="0"/>
    <x v="0"/>
    <x v="0"/>
    <x v="0"/>
    <x v="0"/>
    <x v="2"/>
    <x v="2"/>
    <x v="1"/>
    <x v="0"/>
    <x v="0"/>
    <x v="9"/>
    <x v="0"/>
    <x v="0"/>
    <x v="0"/>
    <x v="0"/>
    <x v="0"/>
  </r>
  <r>
    <m/>
    <s v="October 2012"/>
    <n v="67"/>
    <x v="2"/>
    <x v="17"/>
    <x v="0"/>
    <x v="0"/>
    <x v="2"/>
    <x v="0"/>
    <x v="0"/>
    <x v="0"/>
    <x v="0"/>
    <x v="0"/>
    <x v="3"/>
    <x v="2"/>
    <x v="1"/>
    <x v="1"/>
    <x v="1"/>
    <x v="2"/>
    <x v="0"/>
    <x v="0"/>
    <x v="0"/>
    <x v="0"/>
    <x v="0"/>
  </r>
  <r>
    <m/>
    <s v="October 2012"/>
    <n v="67"/>
    <x v="2"/>
    <x v="18"/>
    <x v="0"/>
    <x v="0"/>
    <x v="3"/>
    <x v="0"/>
    <x v="0"/>
    <x v="0"/>
    <x v="0"/>
    <x v="0"/>
    <x v="3"/>
    <x v="2"/>
    <x v="1"/>
    <x v="0"/>
    <x v="1"/>
    <x v="3"/>
    <x v="0"/>
    <x v="0"/>
    <x v="6"/>
    <x v="0"/>
    <x v="0"/>
  </r>
  <r>
    <m/>
    <s v="October 2012"/>
    <n v="67"/>
    <x v="2"/>
    <x v="19"/>
    <x v="0"/>
    <x v="0"/>
    <x v="3"/>
    <x v="0"/>
    <x v="0"/>
    <x v="0"/>
    <x v="0"/>
    <x v="0"/>
    <x v="3"/>
    <x v="2"/>
    <x v="1"/>
    <x v="2"/>
    <x v="1"/>
    <x v="10"/>
    <x v="0"/>
    <x v="0"/>
    <x v="6"/>
    <x v="0"/>
    <x v="0"/>
  </r>
  <r>
    <m/>
    <s v="October 2012"/>
    <n v="67"/>
    <x v="2"/>
    <x v="20"/>
    <x v="0"/>
    <x v="0"/>
    <x v="4"/>
    <x v="0"/>
    <x v="0"/>
    <x v="0"/>
    <x v="0"/>
    <x v="0"/>
    <x v="3"/>
    <x v="2"/>
    <x v="1"/>
    <x v="0"/>
    <x v="1"/>
    <x v="2"/>
    <x v="0"/>
    <x v="0"/>
    <x v="6"/>
    <x v="0"/>
    <x v="0"/>
  </r>
  <r>
    <m/>
    <s v="October 2012"/>
    <n v="67"/>
    <x v="2"/>
    <x v="21"/>
    <x v="0"/>
    <x v="0"/>
    <x v="0"/>
    <x v="0"/>
    <x v="0"/>
    <x v="0"/>
    <x v="0"/>
    <x v="0"/>
    <x v="3"/>
    <x v="2"/>
    <x v="1"/>
    <x v="0"/>
    <x v="0"/>
    <x v="2"/>
    <x v="0"/>
    <x v="0"/>
    <x v="6"/>
    <x v="0"/>
    <x v="0"/>
  </r>
  <r>
    <m/>
    <s v="October 2012"/>
    <n v="67"/>
    <x v="2"/>
    <x v="22"/>
    <x v="0"/>
    <x v="0"/>
    <x v="0"/>
    <x v="0"/>
    <x v="0"/>
    <x v="0"/>
    <x v="0"/>
    <x v="0"/>
    <x v="3"/>
    <x v="2"/>
    <x v="1"/>
    <x v="0"/>
    <x v="0"/>
    <x v="2"/>
    <x v="0"/>
    <x v="0"/>
    <x v="6"/>
    <x v="0"/>
    <x v="0"/>
  </r>
  <r>
    <m/>
    <s v="October 2012"/>
    <n v="67"/>
    <x v="3"/>
    <x v="0"/>
    <x v="0"/>
    <x v="0"/>
    <x v="4"/>
    <x v="0"/>
    <x v="0"/>
    <x v="0"/>
    <x v="0"/>
    <x v="1"/>
    <x v="4"/>
    <x v="3"/>
    <x v="7"/>
    <x v="4"/>
    <x v="2"/>
    <x v="4"/>
    <x v="3"/>
    <x v="0"/>
    <x v="0"/>
    <x v="0"/>
    <x v="0"/>
  </r>
  <r>
    <m/>
    <s v="October 2012"/>
    <n v="67"/>
    <x v="3"/>
    <x v="1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m/>
    <s v="October 2012"/>
    <n v="67"/>
    <x v="3"/>
    <x v="2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m/>
    <s v="October 2012"/>
    <n v="67"/>
    <x v="3"/>
    <x v="3"/>
    <x v="0"/>
    <x v="0"/>
    <x v="1"/>
    <x v="0"/>
    <x v="0"/>
    <x v="0"/>
    <x v="0"/>
    <x v="1"/>
    <x v="4"/>
    <x v="3"/>
    <x v="7"/>
    <x v="8"/>
    <x v="11"/>
    <x v="4"/>
    <x v="1"/>
    <x v="0"/>
    <x v="0"/>
    <x v="0"/>
    <x v="0"/>
  </r>
  <r>
    <m/>
    <s v="October 2012"/>
    <n v="67"/>
    <x v="3"/>
    <x v="4"/>
    <x v="0"/>
    <x v="0"/>
    <x v="0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2"/>
    <n v="67"/>
    <x v="3"/>
    <x v="5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m/>
    <s v="October 2012"/>
    <n v="67"/>
    <x v="3"/>
    <x v="6"/>
    <x v="0"/>
    <x v="0"/>
    <x v="2"/>
    <x v="0"/>
    <x v="0"/>
    <x v="0"/>
    <x v="0"/>
    <x v="1"/>
    <x v="4"/>
    <x v="3"/>
    <x v="7"/>
    <x v="10"/>
    <x v="13"/>
    <x v="4"/>
    <x v="0"/>
    <x v="0"/>
    <x v="0"/>
    <x v="0"/>
    <x v="0"/>
  </r>
  <r>
    <m/>
    <s v="October 2012"/>
    <n v="67"/>
    <x v="3"/>
    <x v="7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m/>
    <s v="October 2012"/>
    <n v="67"/>
    <x v="3"/>
    <x v="8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2"/>
    <n v="67"/>
    <x v="3"/>
    <x v="9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m/>
    <s v="October 2012"/>
    <n v="67"/>
    <x v="3"/>
    <x v="10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m/>
    <s v="October 2012"/>
    <n v="67"/>
    <x v="3"/>
    <x v="11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m/>
    <s v="October 2012"/>
    <n v="67"/>
    <x v="3"/>
    <x v="12"/>
    <x v="0"/>
    <x v="0"/>
    <x v="4"/>
    <x v="0"/>
    <x v="0"/>
    <x v="0"/>
    <x v="0"/>
    <x v="1"/>
    <x v="4"/>
    <x v="3"/>
    <x v="7"/>
    <x v="9"/>
    <x v="6"/>
    <x v="4"/>
    <x v="0"/>
    <x v="0"/>
    <x v="0"/>
    <x v="0"/>
    <x v="0"/>
  </r>
  <r>
    <m/>
    <s v="October 2012"/>
    <n v="67"/>
    <x v="3"/>
    <x v="13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2"/>
    <n v="67"/>
    <x v="3"/>
    <x v="14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2"/>
    <n v="67"/>
    <x v="3"/>
    <x v="15"/>
    <x v="0"/>
    <x v="0"/>
    <x v="3"/>
    <x v="0"/>
    <x v="0"/>
    <x v="0"/>
    <x v="0"/>
    <x v="1"/>
    <x v="4"/>
    <x v="3"/>
    <x v="7"/>
    <x v="9"/>
    <x v="14"/>
    <x v="4"/>
    <x v="1"/>
    <x v="0"/>
    <x v="0"/>
    <x v="0"/>
    <x v="0"/>
  </r>
  <r>
    <m/>
    <s v="October 2012"/>
    <n v="67"/>
    <x v="3"/>
    <x v="16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2"/>
    <n v="67"/>
    <x v="3"/>
    <x v="17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m/>
    <s v="October 2012"/>
    <n v="67"/>
    <x v="3"/>
    <x v="18"/>
    <x v="0"/>
    <x v="0"/>
    <x v="4"/>
    <x v="0"/>
    <x v="0"/>
    <x v="0"/>
    <x v="0"/>
    <x v="1"/>
    <x v="4"/>
    <x v="3"/>
    <x v="7"/>
    <x v="5"/>
    <x v="9"/>
    <x v="4"/>
    <x v="1"/>
    <x v="0"/>
    <x v="0"/>
    <x v="0"/>
    <x v="0"/>
  </r>
  <r>
    <m/>
    <s v="October 2012"/>
    <n v="67"/>
    <x v="3"/>
    <x v="19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2"/>
    <n v="67"/>
    <x v="3"/>
    <x v="20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2"/>
    <n v="67"/>
    <x v="3"/>
    <x v="21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m/>
    <s v="October 2012"/>
    <n v="67"/>
    <x v="3"/>
    <x v="2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m/>
    <s v="October 2012"/>
    <n v="67"/>
    <x v="3"/>
    <x v="23"/>
    <x v="0"/>
    <x v="0"/>
    <x v="1"/>
    <x v="0"/>
    <x v="0"/>
    <x v="0"/>
    <x v="0"/>
    <x v="1"/>
    <x v="4"/>
    <x v="3"/>
    <x v="7"/>
    <x v="8"/>
    <x v="5"/>
    <x v="4"/>
    <x v="0"/>
    <x v="0"/>
    <x v="0"/>
    <x v="0"/>
    <x v="0"/>
  </r>
  <r>
    <m/>
    <s v="October 2012"/>
    <n v="67"/>
    <x v="3"/>
    <x v="24"/>
    <x v="0"/>
    <x v="0"/>
    <x v="3"/>
    <x v="0"/>
    <x v="0"/>
    <x v="0"/>
    <x v="0"/>
    <x v="1"/>
    <x v="4"/>
    <x v="3"/>
    <x v="7"/>
    <x v="5"/>
    <x v="3"/>
    <x v="4"/>
    <x v="0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December 2012"/>
    <n v="68"/>
    <x v="0"/>
    <x v="0"/>
    <x v="0"/>
    <x v="0"/>
    <x v="2"/>
    <x v="0"/>
    <x v="0"/>
    <x v="0"/>
    <x v="0"/>
    <x v="2"/>
    <x v="0"/>
    <x v="3"/>
    <x v="3"/>
    <x v="12"/>
    <x v="15"/>
    <x v="6"/>
    <x v="0"/>
    <x v="0"/>
    <x v="0"/>
    <x v="0"/>
    <x v="0"/>
  </r>
  <r>
    <m/>
    <s v="December 2012"/>
    <n v="68"/>
    <x v="0"/>
    <x v="1"/>
    <x v="0"/>
    <x v="0"/>
    <x v="1"/>
    <x v="0"/>
    <x v="0"/>
    <x v="0"/>
    <x v="0"/>
    <x v="2"/>
    <x v="0"/>
    <x v="3"/>
    <x v="3"/>
    <x v="14"/>
    <x v="17"/>
    <x v="6"/>
    <x v="0"/>
    <x v="0"/>
    <x v="0"/>
    <x v="0"/>
    <x v="0"/>
  </r>
  <r>
    <m/>
    <s v="December 2012"/>
    <n v="68"/>
    <x v="0"/>
    <x v="2"/>
    <x v="0"/>
    <x v="0"/>
    <x v="2"/>
    <x v="0"/>
    <x v="0"/>
    <x v="0"/>
    <x v="0"/>
    <x v="2"/>
    <x v="0"/>
    <x v="3"/>
    <x v="3"/>
    <x v="12"/>
    <x v="19"/>
    <x v="6"/>
    <x v="0"/>
    <x v="0"/>
    <x v="0"/>
    <x v="0"/>
    <x v="0"/>
  </r>
  <r>
    <m/>
    <s v="December 2012"/>
    <n v="68"/>
    <x v="0"/>
    <x v="3"/>
    <x v="0"/>
    <x v="0"/>
    <x v="4"/>
    <x v="0"/>
    <x v="0"/>
    <x v="0"/>
    <x v="0"/>
    <x v="2"/>
    <x v="0"/>
    <x v="3"/>
    <x v="3"/>
    <x v="14"/>
    <x v="17"/>
    <x v="6"/>
    <x v="0"/>
    <x v="0"/>
    <x v="0"/>
    <x v="0"/>
    <x v="0"/>
  </r>
  <r>
    <m/>
    <s v="December 2012"/>
    <n v="68"/>
    <x v="0"/>
    <x v="4"/>
    <x v="0"/>
    <x v="0"/>
    <x v="0"/>
    <x v="0"/>
    <x v="0"/>
    <x v="0"/>
    <x v="0"/>
    <x v="2"/>
    <x v="0"/>
    <x v="3"/>
    <x v="3"/>
    <x v="13"/>
    <x v="20"/>
    <x v="6"/>
    <x v="0"/>
    <x v="0"/>
    <x v="0"/>
    <x v="0"/>
    <x v="0"/>
  </r>
  <r>
    <m/>
    <s v="December 2012"/>
    <n v="68"/>
    <x v="0"/>
    <x v="5"/>
    <x v="0"/>
    <x v="0"/>
    <x v="1"/>
    <x v="0"/>
    <x v="0"/>
    <x v="0"/>
    <x v="0"/>
    <x v="2"/>
    <x v="0"/>
    <x v="3"/>
    <x v="3"/>
    <x v="13"/>
    <x v="19"/>
    <x v="6"/>
    <x v="0"/>
    <x v="0"/>
    <x v="0"/>
    <x v="0"/>
    <x v="0"/>
  </r>
  <r>
    <m/>
    <s v="December 2012"/>
    <n v="68"/>
    <x v="0"/>
    <x v="6"/>
    <x v="0"/>
    <x v="0"/>
    <x v="2"/>
    <x v="0"/>
    <x v="0"/>
    <x v="0"/>
    <x v="0"/>
    <x v="2"/>
    <x v="0"/>
    <x v="3"/>
    <x v="3"/>
    <x v="12"/>
    <x v="18"/>
    <x v="6"/>
    <x v="0"/>
    <x v="0"/>
    <x v="0"/>
    <x v="0"/>
    <x v="0"/>
  </r>
  <r>
    <m/>
    <s v="December 2012"/>
    <n v="68"/>
    <x v="0"/>
    <x v="7"/>
    <x v="0"/>
    <x v="0"/>
    <x v="1"/>
    <x v="0"/>
    <x v="0"/>
    <x v="0"/>
    <x v="0"/>
    <x v="2"/>
    <x v="1"/>
    <x v="3"/>
    <x v="4"/>
    <x v="12"/>
    <x v="15"/>
    <x v="6"/>
    <x v="0"/>
    <x v="0"/>
    <x v="0"/>
    <x v="0"/>
    <x v="0"/>
  </r>
  <r>
    <m/>
    <s v="December 2012"/>
    <n v="68"/>
    <x v="0"/>
    <x v="8"/>
    <x v="0"/>
    <x v="0"/>
    <x v="0"/>
    <x v="0"/>
    <x v="0"/>
    <x v="0"/>
    <x v="0"/>
    <x v="2"/>
    <x v="1"/>
    <x v="3"/>
    <x v="4"/>
    <x v="14"/>
    <x v="17"/>
    <x v="6"/>
    <x v="0"/>
    <x v="0"/>
    <x v="0"/>
    <x v="0"/>
    <x v="0"/>
  </r>
  <r>
    <m/>
    <s v="December 2012"/>
    <n v="68"/>
    <x v="0"/>
    <x v="9"/>
    <x v="0"/>
    <x v="0"/>
    <x v="4"/>
    <x v="0"/>
    <x v="0"/>
    <x v="0"/>
    <x v="0"/>
    <x v="2"/>
    <x v="1"/>
    <x v="3"/>
    <x v="4"/>
    <x v="13"/>
    <x v="21"/>
    <x v="6"/>
    <x v="0"/>
    <x v="0"/>
    <x v="0"/>
    <x v="0"/>
    <x v="0"/>
  </r>
  <r>
    <m/>
    <s v="December 2012"/>
    <n v="68"/>
    <x v="0"/>
    <x v="10"/>
    <x v="0"/>
    <x v="0"/>
    <x v="0"/>
    <x v="0"/>
    <x v="0"/>
    <x v="0"/>
    <x v="0"/>
    <x v="2"/>
    <x v="1"/>
    <x v="3"/>
    <x v="4"/>
    <x v="13"/>
    <x v="21"/>
    <x v="6"/>
    <x v="0"/>
    <x v="0"/>
    <x v="0"/>
    <x v="0"/>
    <x v="0"/>
  </r>
  <r>
    <m/>
    <s v="December 2012"/>
    <n v="68"/>
    <x v="0"/>
    <x v="11"/>
    <x v="0"/>
    <x v="0"/>
    <x v="4"/>
    <x v="0"/>
    <x v="0"/>
    <x v="0"/>
    <x v="0"/>
    <x v="2"/>
    <x v="1"/>
    <x v="3"/>
    <x v="4"/>
    <x v="12"/>
    <x v="16"/>
    <x v="6"/>
    <x v="0"/>
    <x v="0"/>
    <x v="0"/>
    <x v="0"/>
    <x v="0"/>
  </r>
  <r>
    <m/>
    <s v="December 2012"/>
    <n v="68"/>
    <x v="0"/>
    <x v="12"/>
    <x v="0"/>
    <x v="0"/>
    <x v="0"/>
    <x v="0"/>
    <x v="0"/>
    <x v="0"/>
    <x v="0"/>
    <x v="2"/>
    <x v="1"/>
    <x v="3"/>
    <x v="4"/>
    <x v="13"/>
    <x v="21"/>
    <x v="6"/>
    <x v="0"/>
    <x v="0"/>
    <x v="0"/>
    <x v="0"/>
    <x v="0"/>
  </r>
  <r>
    <m/>
    <s v="December 2012"/>
    <n v="68"/>
    <x v="0"/>
    <x v="13"/>
    <x v="0"/>
    <x v="0"/>
    <x v="3"/>
    <x v="0"/>
    <x v="0"/>
    <x v="0"/>
    <x v="0"/>
    <x v="2"/>
    <x v="1"/>
    <x v="3"/>
    <x v="4"/>
    <x v="12"/>
    <x v="18"/>
    <x v="6"/>
    <x v="0"/>
    <x v="0"/>
    <x v="0"/>
    <x v="0"/>
    <x v="0"/>
  </r>
  <r>
    <m/>
    <s v="December 2012"/>
    <n v="68"/>
    <x v="0"/>
    <x v="14"/>
    <x v="0"/>
    <x v="0"/>
    <x v="2"/>
    <x v="0"/>
    <x v="0"/>
    <x v="0"/>
    <x v="0"/>
    <x v="2"/>
    <x v="2"/>
    <x v="3"/>
    <x v="6"/>
    <x v="12"/>
    <x v="15"/>
    <x v="6"/>
    <x v="0"/>
    <x v="0"/>
    <x v="0"/>
    <x v="0"/>
    <x v="0"/>
  </r>
  <r>
    <m/>
    <s v="December 2012"/>
    <n v="68"/>
    <x v="0"/>
    <x v="15"/>
    <x v="0"/>
    <x v="0"/>
    <x v="2"/>
    <x v="0"/>
    <x v="0"/>
    <x v="0"/>
    <x v="0"/>
    <x v="2"/>
    <x v="2"/>
    <x v="3"/>
    <x v="6"/>
    <x v="13"/>
    <x v="19"/>
    <x v="6"/>
    <x v="0"/>
    <x v="0"/>
    <x v="0"/>
    <x v="0"/>
    <x v="0"/>
  </r>
  <r>
    <m/>
    <s v="December 2012"/>
    <n v="68"/>
    <x v="0"/>
    <x v="16"/>
    <x v="0"/>
    <x v="0"/>
    <x v="4"/>
    <x v="0"/>
    <x v="0"/>
    <x v="0"/>
    <x v="0"/>
    <x v="2"/>
    <x v="2"/>
    <x v="3"/>
    <x v="6"/>
    <x v="13"/>
    <x v="20"/>
    <x v="6"/>
    <x v="0"/>
    <x v="0"/>
    <x v="0"/>
    <x v="0"/>
    <x v="0"/>
  </r>
  <r>
    <m/>
    <s v="December 2012"/>
    <n v="68"/>
    <x v="0"/>
    <x v="17"/>
    <x v="0"/>
    <x v="0"/>
    <x v="1"/>
    <x v="0"/>
    <x v="0"/>
    <x v="0"/>
    <x v="0"/>
    <x v="2"/>
    <x v="2"/>
    <x v="3"/>
    <x v="6"/>
    <x v="13"/>
    <x v="21"/>
    <x v="6"/>
    <x v="0"/>
    <x v="0"/>
    <x v="0"/>
    <x v="0"/>
    <x v="0"/>
  </r>
  <r>
    <m/>
    <s v="December 2012"/>
    <n v="68"/>
    <x v="0"/>
    <x v="18"/>
    <x v="0"/>
    <x v="0"/>
    <x v="3"/>
    <x v="0"/>
    <x v="0"/>
    <x v="0"/>
    <x v="0"/>
    <x v="2"/>
    <x v="2"/>
    <x v="3"/>
    <x v="6"/>
    <x v="13"/>
    <x v="20"/>
    <x v="6"/>
    <x v="0"/>
    <x v="0"/>
    <x v="0"/>
    <x v="0"/>
    <x v="0"/>
  </r>
  <r>
    <m/>
    <s v="December 2012"/>
    <n v="68"/>
    <x v="0"/>
    <x v="19"/>
    <x v="0"/>
    <x v="0"/>
    <x v="4"/>
    <x v="0"/>
    <x v="0"/>
    <x v="0"/>
    <x v="0"/>
    <x v="2"/>
    <x v="2"/>
    <x v="3"/>
    <x v="6"/>
    <x v="12"/>
    <x v="16"/>
    <x v="6"/>
    <x v="0"/>
    <x v="0"/>
    <x v="0"/>
    <x v="0"/>
    <x v="0"/>
  </r>
  <r>
    <m/>
    <s v="December 2012"/>
    <n v="68"/>
    <x v="0"/>
    <x v="20"/>
    <x v="0"/>
    <x v="0"/>
    <x v="1"/>
    <x v="0"/>
    <x v="0"/>
    <x v="0"/>
    <x v="0"/>
    <x v="2"/>
    <x v="2"/>
    <x v="3"/>
    <x v="6"/>
    <x v="14"/>
    <x v="17"/>
    <x v="6"/>
    <x v="0"/>
    <x v="0"/>
    <x v="0"/>
    <x v="0"/>
    <x v="0"/>
  </r>
  <r>
    <m/>
    <s v="December 2012"/>
    <n v="68"/>
    <x v="0"/>
    <x v="21"/>
    <x v="0"/>
    <x v="0"/>
    <x v="2"/>
    <x v="0"/>
    <x v="0"/>
    <x v="0"/>
    <x v="0"/>
    <x v="2"/>
    <x v="2"/>
    <x v="3"/>
    <x v="6"/>
    <x v="12"/>
    <x v="16"/>
    <x v="6"/>
    <x v="0"/>
    <x v="0"/>
    <x v="0"/>
    <x v="0"/>
    <x v="0"/>
  </r>
  <r>
    <m/>
    <s v="December 2012"/>
    <n v="68"/>
    <x v="0"/>
    <x v="22"/>
    <x v="0"/>
    <x v="0"/>
    <x v="1"/>
    <x v="0"/>
    <x v="0"/>
    <x v="0"/>
    <x v="0"/>
    <x v="2"/>
    <x v="3"/>
    <x v="3"/>
    <x v="5"/>
    <x v="14"/>
    <x v="17"/>
    <x v="7"/>
    <x v="0"/>
    <x v="0"/>
    <x v="0"/>
    <x v="0"/>
    <x v="0"/>
  </r>
  <r>
    <m/>
    <s v="December 2012"/>
    <n v="68"/>
    <x v="0"/>
    <x v="23"/>
    <x v="0"/>
    <x v="0"/>
    <x v="3"/>
    <x v="0"/>
    <x v="0"/>
    <x v="0"/>
    <x v="0"/>
    <x v="2"/>
    <x v="3"/>
    <x v="3"/>
    <x v="5"/>
    <x v="13"/>
    <x v="19"/>
    <x v="7"/>
    <x v="0"/>
    <x v="0"/>
    <x v="0"/>
    <x v="0"/>
    <x v="0"/>
  </r>
  <r>
    <m/>
    <s v="December 2012"/>
    <n v="68"/>
    <x v="0"/>
    <x v="24"/>
    <x v="0"/>
    <x v="0"/>
    <x v="3"/>
    <x v="0"/>
    <x v="0"/>
    <x v="0"/>
    <x v="0"/>
    <x v="2"/>
    <x v="3"/>
    <x v="3"/>
    <x v="5"/>
    <x v="12"/>
    <x v="21"/>
    <x v="7"/>
    <x v="0"/>
    <x v="0"/>
    <x v="0"/>
    <x v="0"/>
    <x v="0"/>
  </r>
  <r>
    <m/>
    <s v="December 2012"/>
    <n v="68"/>
    <x v="0"/>
    <x v="25"/>
    <x v="0"/>
    <x v="0"/>
    <x v="4"/>
    <x v="0"/>
    <x v="0"/>
    <x v="0"/>
    <x v="0"/>
    <x v="2"/>
    <x v="3"/>
    <x v="3"/>
    <x v="5"/>
    <x v="12"/>
    <x v="24"/>
    <x v="7"/>
    <x v="0"/>
    <x v="0"/>
    <x v="0"/>
    <x v="0"/>
    <x v="0"/>
  </r>
  <r>
    <m/>
    <s v="December 2012"/>
    <n v="68"/>
    <x v="0"/>
    <x v="26"/>
    <x v="0"/>
    <x v="0"/>
    <x v="2"/>
    <x v="0"/>
    <x v="0"/>
    <x v="0"/>
    <x v="0"/>
    <x v="2"/>
    <x v="3"/>
    <x v="3"/>
    <x v="5"/>
    <x v="13"/>
    <x v="21"/>
    <x v="7"/>
    <x v="0"/>
    <x v="0"/>
    <x v="0"/>
    <x v="0"/>
    <x v="0"/>
  </r>
  <r>
    <m/>
    <s v="December 2012"/>
    <n v="68"/>
    <x v="1"/>
    <x v="0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2"/>
    <n v="68"/>
    <x v="1"/>
    <x v="1"/>
    <x v="0"/>
    <x v="0"/>
    <x v="0"/>
    <x v="0"/>
    <x v="0"/>
    <x v="0"/>
    <x v="0"/>
    <x v="1"/>
    <x v="4"/>
    <x v="3"/>
    <x v="7"/>
    <x v="20"/>
    <x v="22"/>
    <x v="4"/>
    <x v="0"/>
    <x v="0"/>
    <x v="0"/>
    <x v="0"/>
    <x v="0"/>
  </r>
  <r>
    <m/>
    <s v="December 2012"/>
    <n v="68"/>
    <x v="1"/>
    <x v="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m/>
    <s v="December 2012"/>
    <n v="68"/>
    <x v="1"/>
    <x v="3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m/>
    <s v="December 2012"/>
    <n v="68"/>
    <x v="1"/>
    <x v="4"/>
    <x v="0"/>
    <x v="0"/>
    <x v="0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2"/>
    <n v="68"/>
    <x v="1"/>
    <x v="5"/>
    <x v="0"/>
    <x v="0"/>
    <x v="3"/>
    <x v="0"/>
    <x v="0"/>
    <x v="0"/>
    <x v="0"/>
    <x v="1"/>
    <x v="4"/>
    <x v="3"/>
    <x v="7"/>
    <x v="11"/>
    <x v="22"/>
    <x v="4"/>
    <x v="0"/>
    <x v="0"/>
    <x v="0"/>
    <x v="0"/>
    <x v="0"/>
  </r>
  <r>
    <m/>
    <s v="December 2012"/>
    <n v="68"/>
    <x v="1"/>
    <x v="6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2"/>
    <n v="68"/>
    <x v="1"/>
    <x v="7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2"/>
    <n v="68"/>
    <x v="1"/>
    <x v="8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m/>
    <s v="December 2012"/>
    <n v="68"/>
    <x v="1"/>
    <x v="9"/>
    <x v="0"/>
    <x v="0"/>
    <x v="1"/>
    <x v="0"/>
    <x v="0"/>
    <x v="0"/>
    <x v="0"/>
    <x v="1"/>
    <x v="4"/>
    <x v="3"/>
    <x v="7"/>
    <x v="6"/>
    <x v="22"/>
    <x v="4"/>
    <x v="3"/>
    <x v="0"/>
    <x v="0"/>
    <x v="0"/>
    <x v="0"/>
  </r>
  <r>
    <m/>
    <s v="December 2012"/>
    <n v="68"/>
    <x v="1"/>
    <x v="10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m/>
    <s v="December 2012"/>
    <n v="68"/>
    <x v="1"/>
    <x v="11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2"/>
    <n v="68"/>
    <x v="1"/>
    <x v="12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2"/>
    <n v="68"/>
    <x v="1"/>
    <x v="13"/>
    <x v="0"/>
    <x v="0"/>
    <x v="2"/>
    <x v="0"/>
    <x v="0"/>
    <x v="0"/>
    <x v="0"/>
    <x v="1"/>
    <x v="4"/>
    <x v="3"/>
    <x v="7"/>
    <x v="20"/>
    <x v="22"/>
    <x v="4"/>
    <x v="0"/>
    <x v="0"/>
    <x v="0"/>
    <x v="0"/>
    <x v="0"/>
  </r>
  <r>
    <m/>
    <s v="December 2012"/>
    <n v="68"/>
    <x v="1"/>
    <x v="14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2"/>
    <n v="68"/>
    <x v="1"/>
    <x v="15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m/>
    <s v="December 2012"/>
    <n v="68"/>
    <x v="1"/>
    <x v="16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m/>
    <s v="December 2012"/>
    <n v="68"/>
    <x v="1"/>
    <x v="17"/>
    <x v="0"/>
    <x v="0"/>
    <x v="1"/>
    <x v="0"/>
    <x v="0"/>
    <x v="0"/>
    <x v="0"/>
    <x v="1"/>
    <x v="4"/>
    <x v="3"/>
    <x v="7"/>
    <x v="6"/>
    <x v="22"/>
    <x v="4"/>
    <x v="4"/>
    <x v="0"/>
    <x v="0"/>
    <x v="0"/>
    <x v="0"/>
  </r>
  <r>
    <m/>
    <s v="December 2012"/>
    <n v="68"/>
    <x v="1"/>
    <x v="18"/>
    <x v="0"/>
    <x v="0"/>
    <x v="4"/>
    <x v="0"/>
    <x v="0"/>
    <x v="0"/>
    <x v="0"/>
    <x v="1"/>
    <x v="4"/>
    <x v="3"/>
    <x v="7"/>
    <x v="4"/>
    <x v="2"/>
    <x v="4"/>
    <x v="1"/>
    <x v="0"/>
    <x v="0"/>
    <x v="0"/>
    <x v="0"/>
  </r>
  <r>
    <m/>
    <s v="December 2012"/>
    <n v="68"/>
    <x v="1"/>
    <x v="19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2"/>
    <n v="68"/>
    <x v="1"/>
    <x v="20"/>
    <x v="0"/>
    <x v="0"/>
    <x v="2"/>
    <x v="0"/>
    <x v="0"/>
    <x v="0"/>
    <x v="0"/>
    <x v="1"/>
    <x v="4"/>
    <x v="3"/>
    <x v="7"/>
    <x v="4"/>
    <x v="10"/>
    <x v="4"/>
    <x v="0"/>
    <x v="0"/>
    <x v="0"/>
    <x v="0"/>
    <x v="0"/>
  </r>
  <r>
    <m/>
    <s v="December 2012"/>
    <n v="68"/>
    <x v="1"/>
    <x v="21"/>
    <x v="0"/>
    <x v="0"/>
    <x v="4"/>
    <x v="0"/>
    <x v="0"/>
    <x v="0"/>
    <x v="0"/>
    <x v="1"/>
    <x v="4"/>
    <x v="3"/>
    <x v="7"/>
    <x v="4"/>
    <x v="8"/>
    <x v="4"/>
    <x v="0"/>
    <x v="0"/>
    <x v="0"/>
    <x v="0"/>
    <x v="0"/>
  </r>
  <r>
    <m/>
    <s v="December 2012"/>
    <n v="68"/>
    <x v="1"/>
    <x v="22"/>
    <x v="0"/>
    <x v="0"/>
    <x v="1"/>
    <x v="0"/>
    <x v="0"/>
    <x v="0"/>
    <x v="0"/>
    <x v="1"/>
    <x v="4"/>
    <x v="3"/>
    <x v="7"/>
    <x v="9"/>
    <x v="6"/>
    <x v="4"/>
    <x v="1"/>
    <x v="0"/>
    <x v="0"/>
    <x v="0"/>
    <x v="0"/>
  </r>
  <r>
    <m/>
    <s v="December 2012"/>
    <n v="68"/>
    <x v="1"/>
    <x v="23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m/>
    <s v="December 2012"/>
    <n v="68"/>
    <x v="1"/>
    <x v="24"/>
    <x v="0"/>
    <x v="0"/>
    <x v="4"/>
    <x v="0"/>
    <x v="0"/>
    <x v="0"/>
    <x v="0"/>
    <x v="1"/>
    <x v="4"/>
    <x v="3"/>
    <x v="7"/>
    <x v="5"/>
    <x v="3"/>
    <x v="4"/>
    <x v="1"/>
    <x v="0"/>
    <x v="0"/>
    <x v="0"/>
    <x v="0"/>
  </r>
  <r>
    <m/>
    <s v="December 2012"/>
    <n v="68"/>
    <x v="1"/>
    <x v="25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m/>
    <s v="December 2012"/>
    <n v="68"/>
    <x v="2"/>
    <x v="0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m/>
    <s v="December 2012"/>
    <n v="68"/>
    <x v="2"/>
    <x v="1"/>
    <x v="0"/>
    <x v="0"/>
    <x v="3"/>
    <x v="0"/>
    <x v="0"/>
    <x v="0"/>
    <x v="0"/>
    <x v="1"/>
    <x v="4"/>
    <x v="3"/>
    <x v="7"/>
    <x v="6"/>
    <x v="22"/>
    <x v="4"/>
    <x v="3"/>
    <x v="0"/>
    <x v="0"/>
    <x v="0"/>
    <x v="0"/>
  </r>
  <r>
    <m/>
    <s v="December 2012"/>
    <n v="68"/>
    <x v="2"/>
    <x v="2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2"/>
    <n v="68"/>
    <x v="2"/>
    <x v="3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m/>
    <s v="December 2012"/>
    <n v="68"/>
    <x v="2"/>
    <x v="4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2"/>
    <n v="68"/>
    <x v="2"/>
    <x v="5"/>
    <x v="0"/>
    <x v="0"/>
    <x v="0"/>
    <x v="0"/>
    <x v="0"/>
    <x v="0"/>
    <x v="0"/>
    <x v="1"/>
    <x v="4"/>
    <x v="3"/>
    <x v="7"/>
    <x v="11"/>
    <x v="22"/>
    <x v="4"/>
    <x v="0"/>
    <x v="0"/>
    <x v="0"/>
    <x v="0"/>
    <x v="0"/>
  </r>
  <r>
    <m/>
    <s v="December 2012"/>
    <n v="68"/>
    <x v="2"/>
    <x v="6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2"/>
    <n v="68"/>
    <x v="2"/>
    <x v="7"/>
    <x v="0"/>
    <x v="0"/>
    <x v="4"/>
    <x v="0"/>
    <x v="0"/>
    <x v="0"/>
    <x v="0"/>
    <x v="1"/>
    <x v="4"/>
    <x v="3"/>
    <x v="7"/>
    <x v="4"/>
    <x v="2"/>
    <x v="4"/>
    <x v="0"/>
    <x v="0"/>
    <x v="0"/>
    <x v="0"/>
    <x v="0"/>
  </r>
  <r>
    <m/>
    <s v="December 2012"/>
    <n v="68"/>
    <x v="2"/>
    <x v="8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m/>
    <s v="December 2012"/>
    <n v="68"/>
    <x v="2"/>
    <x v="9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2"/>
    <n v="68"/>
    <x v="2"/>
    <x v="10"/>
    <x v="0"/>
    <x v="0"/>
    <x v="3"/>
    <x v="0"/>
    <x v="0"/>
    <x v="0"/>
    <x v="0"/>
    <x v="1"/>
    <x v="4"/>
    <x v="3"/>
    <x v="7"/>
    <x v="4"/>
    <x v="2"/>
    <x v="4"/>
    <x v="0"/>
    <x v="0"/>
    <x v="0"/>
    <x v="0"/>
    <x v="0"/>
  </r>
  <r>
    <m/>
    <s v="December 2012"/>
    <n v="68"/>
    <x v="2"/>
    <x v="11"/>
    <x v="0"/>
    <x v="0"/>
    <x v="4"/>
    <x v="0"/>
    <x v="0"/>
    <x v="0"/>
    <x v="0"/>
    <x v="1"/>
    <x v="4"/>
    <x v="3"/>
    <x v="7"/>
    <x v="10"/>
    <x v="13"/>
    <x v="4"/>
    <x v="0"/>
    <x v="0"/>
    <x v="0"/>
    <x v="0"/>
    <x v="0"/>
  </r>
  <r>
    <m/>
    <s v="December 2012"/>
    <n v="68"/>
    <x v="2"/>
    <x v="12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2"/>
    <n v="68"/>
    <x v="2"/>
    <x v="13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m/>
    <s v="December 2012"/>
    <n v="68"/>
    <x v="2"/>
    <x v="14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m/>
    <s v="December 2012"/>
    <n v="68"/>
    <x v="2"/>
    <x v="15"/>
    <x v="0"/>
    <x v="0"/>
    <x v="0"/>
    <x v="0"/>
    <x v="0"/>
    <x v="0"/>
    <x v="0"/>
    <x v="1"/>
    <x v="4"/>
    <x v="3"/>
    <x v="7"/>
    <x v="7"/>
    <x v="22"/>
    <x v="4"/>
    <x v="3"/>
    <x v="0"/>
    <x v="0"/>
    <x v="0"/>
    <x v="0"/>
  </r>
  <r>
    <m/>
    <s v="December 2012"/>
    <n v="68"/>
    <x v="2"/>
    <x v="16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2"/>
    <n v="68"/>
    <x v="2"/>
    <x v="17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2"/>
    <n v="68"/>
    <x v="2"/>
    <x v="18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2"/>
    <n v="68"/>
    <x v="2"/>
    <x v="19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m/>
    <s v="December 2012"/>
    <n v="68"/>
    <x v="2"/>
    <x v="20"/>
    <x v="0"/>
    <x v="0"/>
    <x v="0"/>
    <x v="0"/>
    <x v="0"/>
    <x v="0"/>
    <x v="0"/>
    <x v="1"/>
    <x v="4"/>
    <x v="3"/>
    <x v="7"/>
    <x v="7"/>
    <x v="22"/>
    <x v="4"/>
    <x v="1"/>
    <x v="0"/>
    <x v="0"/>
    <x v="0"/>
    <x v="0"/>
  </r>
  <r>
    <m/>
    <s v="December 2012"/>
    <n v="68"/>
    <x v="2"/>
    <x v="21"/>
    <x v="0"/>
    <x v="0"/>
    <x v="4"/>
    <x v="0"/>
    <x v="0"/>
    <x v="0"/>
    <x v="0"/>
    <x v="1"/>
    <x v="4"/>
    <x v="3"/>
    <x v="7"/>
    <x v="5"/>
    <x v="9"/>
    <x v="4"/>
    <x v="0"/>
    <x v="0"/>
    <x v="0"/>
    <x v="0"/>
    <x v="0"/>
  </r>
  <r>
    <m/>
    <s v="December 2012"/>
    <n v="68"/>
    <x v="2"/>
    <x v="22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2"/>
    <n v="68"/>
    <x v="2"/>
    <x v="23"/>
    <x v="0"/>
    <x v="0"/>
    <x v="1"/>
    <x v="0"/>
    <x v="0"/>
    <x v="0"/>
    <x v="0"/>
    <x v="1"/>
    <x v="4"/>
    <x v="3"/>
    <x v="7"/>
    <x v="5"/>
    <x v="3"/>
    <x v="4"/>
    <x v="0"/>
    <x v="0"/>
    <x v="0"/>
    <x v="0"/>
    <x v="0"/>
  </r>
  <r>
    <m/>
    <s v="December 2012"/>
    <n v="68"/>
    <x v="2"/>
    <x v="24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m/>
    <s v="December 2012"/>
    <n v="68"/>
    <x v="3"/>
    <x v="0"/>
    <x v="0"/>
    <x v="0"/>
    <x v="1"/>
    <x v="0"/>
    <x v="0"/>
    <x v="0"/>
    <x v="0"/>
    <x v="0"/>
    <x v="0"/>
    <x v="0"/>
    <x v="0"/>
    <x v="1"/>
    <x v="1"/>
    <x v="2"/>
    <x v="0"/>
    <x v="0"/>
    <x v="6"/>
    <x v="0"/>
    <x v="0"/>
  </r>
  <r>
    <m/>
    <s v="December 2012"/>
    <n v="68"/>
    <x v="3"/>
    <x v="1"/>
    <x v="0"/>
    <x v="0"/>
    <x v="0"/>
    <x v="0"/>
    <x v="0"/>
    <x v="0"/>
    <x v="0"/>
    <x v="0"/>
    <x v="0"/>
    <x v="0"/>
    <x v="0"/>
    <x v="0"/>
    <x v="1"/>
    <x v="3"/>
    <x v="0"/>
    <x v="0"/>
    <x v="6"/>
    <x v="0"/>
    <x v="0"/>
  </r>
  <r>
    <m/>
    <s v="December 2012"/>
    <n v="68"/>
    <x v="3"/>
    <x v="2"/>
    <x v="0"/>
    <x v="0"/>
    <x v="4"/>
    <x v="0"/>
    <x v="0"/>
    <x v="0"/>
    <x v="0"/>
    <x v="0"/>
    <x v="0"/>
    <x v="0"/>
    <x v="0"/>
    <x v="0"/>
    <x v="1"/>
    <x v="0"/>
    <x v="0"/>
    <x v="0"/>
    <x v="6"/>
    <x v="0"/>
    <x v="0"/>
  </r>
  <r>
    <m/>
    <s v="December 2012"/>
    <n v="68"/>
    <x v="3"/>
    <x v="3"/>
    <x v="0"/>
    <x v="0"/>
    <x v="1"/>
    <x v="0"/>
    <x v="0"/>
    <x v="0"/>
    <x v="0"/>
    <x v="0"/>
    <x v="0"/>
    <x v="0"/>
    <x v="0"/>
    <x v="0"/>
    <x v="1"/>
    <x v="2"/>
    <x v="0"/>
    <x v="0"/>
    <x v="6"/>
    <x v="0"/>
    <x v="0"/>
  </r>
  <r>
    <m/>
    <s v="December 2012"/>
    <n v="68"/>
    <x v="3"/>
    <x v="4"/>
    <x v="0"/>
    <x v="0"/>
    <x v="2"/>
    <x v="0"/>
    <x v="0"/>
    <x v="0"/>
    <x v="0"/>
    <x v="0"/>
    <x v="0"/>
    <x v="0"/>
    <x v="0"/>
    <x v="0"/>
    <x v="0"/>
    <x v="0"/>
    <x v="0"/>
    <x v="0"/>
    <x v="6"/>
    <x v="0"/>
    <x v="0"/>
  </r>
  <r>
    <m/>
    <s v="December 2012"/>
    <n v="68"/>
    <x v="3"/>
    <x v="5"/>
    <x v="0"/>
    <x v="0"/>
    <x v="3"/>
    <x v="0"/>
    <x v="0"/>
    <x v="0"/>
    <x v="0"/>
    <x v="0"/>
    <x v="1"/>
    <x v="2"/>
    <x v="1"/>
    <x v="1"/>
    <x v="1"/>
    <x v="2"/>
    <x v="0"/>
    <x v="0"/>
    <x v="0"/>
    <x v="0"/>
    <x v="0"/>
  </r>
  <r>
    <m/>
    <s v="December 2012"/>
    <n v="68"/>
    <x v="3"/>
    <x v="6"/>
    <x v="0"/>
    <x v="0"/>
    <x v="2"/>
    <x v="0"/>
    <x v="0"/>
    <x v="0"/>
    <x v="0"/>
    <x v="0"/>
    <x v="1"/>
    <x v="2"/>
    <x v="1"/>
    <x v="0"/>
    <x v="1"/>
    <x v="3"/>
    <x v="0"/>
    <x v="0"/>
    <x v="0"/>
    <x v="0"/>
    <x v="0"/>
  </r>
  <r>
    <m/>
    <s v="December 2012"/>
    <n v="68"/>
    <x v="3"/>
    <x v="7"/>
    <x v="0"/>
    <x v="0"/>
    <x v="1"/>
    <x v="0"/>
    <x v="0"/>
    <x v="0"/>
    <x v="0"/>
    <x v="0"/>
    <x v="1"/>
    <x v="2"/>
    <x v="1"/>
    <x v="0"/>
    <x v="0"/>
    <x v="0"/>
    <x v="0"/>
    <x v="0"/>
    <x v="0"/>
    <x v="0"/>
    <x v="0"/>
  </r>
  <r>
    <m/>
    <s v="December 2012"/>
    <n v="68"/>
    <x v="3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  <x v="0"/>
  </r>
  <r>
    <m/>
    <s v="December 2012"/>
    <n v="68"/>
    <x v="3"/>
    <x v="9"/>
    <x v="0"/>
    <x v="0"/>
    <x v="3"/>
    <x v="0"/>
    <x v="0"/>
    <x v="0"/>
    <x v="0"/>
    <x v="0"/>
    <x v="1"/>
    <x v="2"/>
    <x v="1"/>
    <x v="0"/>
    <x v="0"/>
    <x v="0"/>
    <x v="0"/>
    <x v="0"/>
    <x v="0"/>
    <x v="0"/>
    <x v="0"/>
  </r>
  <r>
    <m/>
    <s v="December 2012"/>
    <n v="68"/>
    <x v="3"/>
    <x v="10"/>
    <x v="0"/>
    <x v="0"/>
    <x v="4"/>
    <x v="0"/>
    <x v="0"/>
    <x v="0"/>
    <x v="0"/>
    <x v="0"/>
    <x v="2"/>
    <x v="2"/>
    <x v="9"/>
    <x v="0"/>
    <x v="0"/>
    <x v="9"/>
    <x v="0"/>
    <x v="0"/>
    <x v="6"/>
    <x v="0"/>
    <x v="0"/>
  </r>
  <r>
    <m/>
    <s v="December 2012"/>
    <n v="68"/>
    <x v="3"/>
    <x v="11"/>
    <x v="0"/>
    <x v="0"/>
    <x v="2"/>
    <x v="0"/>
    <x v="0"/>
    <x v="0"/>
    <x v="0"/>
    <x v="0"/>
    <x v="2"/>
    <x v="2"/>
    <x v="9"/>
    <x v="0"/>
    <x v="0"/>
    <x v="0"/>
    <x v="0"/>
    <x v="0"/>
    <x v="6"/>
    <x v="0"/>
    <x v="0"/>
  </r>
  <r>
    <m/>
    <s v="December 2012"/>
    <n v="68"/>
    <x v="3"/>
    <x v="12"/>
    <x v="0"/>
    <x v="0"/>
    <x v="0"/>
    <x v="0"/>
    <x v="0"/>
    <x v="0"/>
    <x v="0"/>
    <x v="0"/>
    <x v="2"/>
    <x v="2"/>
    <x v="9"/>
    <x v="0"/>
    <x v="0"/>
    <x v="0"/>
    <x v="0"/>
    <x v="0"/>
    <x v="6"/>
    <x v="0"/>
    <x v="0"/>
  </r>
  <r>
    <m/>
    <s v="December 2012"/>
    <n v="68"/>
    <x v="3"/>
    <x v="13"/>
    <x v="0"/>
    <x v="0"/>
    <x v="1"/>
    <x v="0"/>
    <x v="0"/>
    <x v="0"/>
    <x v="0"/>
    <x v="0"/>
    <x v="2"/>
    <x v="2"/>
    <x v="9"/>
    <x v="0"/>
    <x v="0"/>
    <x v="2"/>
    <x v="0"/>
    <x v="0"/>
    <x v="6"/>
    <x v="0"/>
    <x v="0"/>
  </r>
  <r>
    <m/>
    <s v="December 2012"/>
    <n v="68"/>
    <x v="3"/>
    <x v="14"/>
    <x v="0"/>
    <x v="0"/>
    <x v="2"/>
    <x v="0"/>
    <x v="0"/>
    <x v="0"/>
    <x v="0"/>
    <x v="0"/>
    <x v="2"/>
    <x v="2"/>
    <x v="9"/>
    <x v="0"/>
    <x v="1"/>
    <x v="3"/>
    <x v="0"/>
    <x v="0"/>
    <x v="6"/>
    <x v="0"/>
    <x v="0"/>
  </r>
  <r>
    <m/>
    <s v="December 2012"/>
    <n v="68"/>
    <x v="3"/>
    <x v="15"/>
    <x v="0"/>
    <x v="0"/>
    <x v="1"/>
    <x v="0"/>
    <x v="0"/>
    <x v="0"/>
    <x v="0"/>
    <x v="0"/>
    <x v="2"/>
    <x v="2"/>
    <x v="9"/>
    <x v="0"/>
    <x v="0"/>
    <x v="2"/>
    <x v="0"/>
    <x v="0"/>
    <x v="6"/>
    <x v="0"/>
    <x v="0"/>
  </r>
  <r>
    <m/>
    <s v="December 2012"/>
    <n v="68"/>
    <x v="3"/>
    <x v="16"/>
    <x v="0"/>
    <x v="0"/>
    <x v="1"/>
    <x v="0"/>
    <x v="0"/>
    <x v="0"/>
    <x v="0"/>
    <x v="0"/>
    <x v="3"/>
    <x v="0"/>
    <x v="0"/>
    <x v="1"/>
    <x v="1"/>
    <x v="2"/>
    <x v="0"/>
    <x v="0"/>
    <x v="4"/>
    <x v="0"/>
    <x v="0"/>
  </r>
  <r>
    <m/>
    <s v="December 2012"/>
    <n v="68"/>
    <x v="3"/>
    <x v="17"/>
    <x v="0"/>
    <x v="0"/>
    <x v="0"/>
    <x v="0"/>
    <x v="0"/>
    <x v="0"/>
    <x v="0"/>
    <x v="0"/>
    <x v="3"/>
    <x v="0"/>
    <x v="0"/>
    <x v="0"/>
    <x v="0"/>
    <x v="0"/>
    <x v="0"/>
    <x v="0"/>
    <x v="4"/>
    <x v="0"/>
    <x v="0"/>
  </r>
  <r>
    <m/>
    <s v="December 2012"/>
    <n v="68"/>
    <x v="3"/>
    <x v="18"/>
    <x v="0"/>
    <x v="0"/>
    <x v="2"/>
    <x v="0"/>
    <x v="0"/>
    <x v="0"/>
    <x v="0"/>
    <x v="0"/>
    <x v="3"/>
    <x v="0"/>
    <x v="0"/>
    <x v="0"/>
    <x v="0"/>
    <x v="2"/>
    <x v="0"/>
    <x v="0"/>
    <x v="4"/>
    <x v="0"/>
    <x v="0"/>
  </r>
  <r>
    <m/>
    <s v="December 2012"/>
    <n v="68"/>
    <x v="3"/>
    <x v="19"/>
    <x v="0"/>
    <x v="0"/>
    <x v="4"/>
    <x v="0"/>
    <x v="0"/>
    <x v="0"/>
    <x v="0"/>
    <x v="0"/>
    <x v="3"/>
    <x v="0"/>
    <x v="0"/>
    <x v="0"/>
    <x v="1"/>
    <x v="2"/>
    <x v="0"/>
    <x v="0"/>
    <x v="4"/>
    <x v="0"/>
    <x v="0"/>
  </r>
  <r>
    <m/>
    <s v="December 2012"/>
    <n v="68"/>
    <x v="3"/>
    <x v="20"/>
    <x v="0"/>
    <x v="0"/>
    <x v="2"/>
    <x v="0"/>
    <x v="0"/>
    <x v="0"/>
    <x v="0"/>
    <x v="0"/>
    <x v="3"/>
    <x v="0"/>
    <x v="0"/>
    <x v="0"/>
    <x v="0"/>
    <x v="2"/>
    <x v="0"/>
    <x v="0"/>
    <x v="4"/>
    <x v="0"/>
    <x v="0"/>
  </r>
  <r>
    <m/>
    <s v="December 2012"/>
    <n v="68"/>
    <x v="3"/>
    <x v="21"/>
    <x v="0"/>
    <x v="0"/>
    <x v="3"/>
    <x v="0"/>
    <x v="0"/>
    <x v="0"/>
    <x v="0"/>
    <x v="0"/>
    <x v="3"/>
    <x v="0"/>
    <x v="0"/>
    <x v="0"/>
    <x v="1"/>
    <x v="1"/>
    <x v="0"/>
    <x v="0"/>
    <x v="4"/>
    <x v="0"/>
    <x v="0"/>
  </r>
  <r>
    <m/>
    <s v="December 2012"/>
    <n v="68"/>
    <x v="3"/>
    <x v="22"/>
    <x v="0"/>
    <x v="0"/>
    <x v="1"/>
    <x v="0"/>
    <x v="0"/>
    <x v="0"/>
    <x v="0"/>
    <x v="0"/>
    <x v="3"/>
    <x v="0"/>
    <x v="0"/>
    <x v="16"/>
    <x v="1"/>
    <x v="10"/>
    <x v="0"/>
    <x v="0"/>
    <x v="4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June 2013"/>
    <n v="69"/>
    <x v="0"/>
    <x v="0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m/>
    <s v="June 2013"/>
    <n v="69"/>
    <x v="0"/>
    <x v="1"/>
    <x v="0"/>
    <x v="0"/>
    <x v="0"/>
    <x v="0"/>
    <x v="0"/>
    <x v="0"/>
    <x v="0"/>
    <x v="1"/>
    <x v="4"/>
    <x v="3"/>
    <x v="7"/>
    <x v="4"/>
    <x v="22"/>
    <x v="4"/>
    <x v="0"/>
    <x v="0"/>
    <x v="0"/>
    <x v="0"/>
    <x v="0"/>
  </r>
  <r>
    <m/>
    <s v="June 2013"/>
    <n v="69"/>
    <x v="0"/>
    <x v="2"/>
    <x v="0"/>
    <x v="0"/>
    <x v="3"/>
    <x v="0"/>
    <x v="0"/>
    <x v="0"/>
    <x v="0"/>
    <x v="1"/>
    <x v="4"/>
    <x v="3"/>
    <x v="7"/>
    <x v="7"/>
    <x v="22"/>
    <x v="4"/>
    <x v="3"/>
    <x v="0"/>
    <x v="0"/>
    <x v="0"/>
    <x v="0"/>
  </r>
  <r>
    <m/>
    <s v="June 2013"/>
    <n v="69"/>
    <x v="0"/>
    <x v="3"/>
    <x v="0"/>
    <x v="0"/>
    <x v="3"/>
    <x v="0"/>
    <x v="0"/>
    <x v="0"/>
    <x v="0"/>
    <x v="1"/>
    <x v="4"/>
    <x v="3"/>
    <x v="7"/>
    <x v="9"/>
    <x v="14"/>
    <x v="4"/>
    <x v="2"/>
    <x v="0"/>
    <x v="0"/>
    <x v="0"/>
    <x v="0"/>
  </r>
  <r>
    <m/>
    <s v="June 2013"/>
    <n v="69"/>
    <x v="0"/>
    <x v="4"/>
    <x v="0"/>
    <x v="0"/>
    <x v="1"/>
    <x v="0"/>
    <x v="0"/>
    <x v="0"/>
    <x v="0"/>
    <x v="1"/>
    <x v="4"/>
    <x v="3"/>
    <x v="7"/>
    <x v="20"/>
    <x v="22"/>
    <x v="4"/>
    <x v="3"/>
    <x v="0"/>
    <x v="0"/>
    <x v="0"/>
    <x v="0"/>
  </r>
  <r>
    <m/>
    <s v="June 2013"/>
    <n v="69"/>
    <x v="0"/>
    <x v="5"/>
    <x v="0"/>
    <x v="0"/>
    <x v="0"/>
    <x v="0"/>
    <x v="0"/>
    <x v="0"/>
    <x v="0"/>
    <x v="1"/>
    <x v="4"/>
    <x v="3"/>
    <x v="7"/>
    <x v="10"/>
    <x v="13"/>
    <x v="4"/>
    <x v="0"/>
    <x v="0"/>
    <x v="0"/>
    <x v="0"/>
    <x v="0"/>
  </r>
  <r>
    <m/>
    <s v="June 2013"/>
    <n v="69"/>
    <x v="0"/>
    <x v="6"/>
    <x v="0"/>
    <x v="0"/>
    <x v="4"/>
    <x v="0"/>
    <x v="0"/>
    <x v="0"/>
    <x v="0"/>
    <x v="1"/>
    <x v="4"/>
    <x v="3"/>
    <x v="7"/>
    <x v="9"/>
    <x v="14"/>
    <x v="4"/>
    <x v="1"/>
    <x v="0"/>
    <x v="0"/>
    <x v="0"/>
    <x v="0"/>
  </r>
  <r>
    <m/>
    <s v="June 2013"/>
    <n v="69"/>
    <x v="0"/>
    <x v="7"/>
    <x v="0"/>
    <x v="0"/>
    <x v="1"/>
    <x v="0"/>
    <x v="0"/>
    <x v="0"/>
    <x v="0"/>
    <x v="1"/>
    <x v="4"/>
    <x v="3"/>
    <x v="7"/>
    <x v="10"/>
    <x v="7"/>
    <x v="4"/>
    <x v="0"/>
    <x v="0"/>
    <x v="0"/>
    <x v="0"/>
    <x v="0"/>
  </r>
  <r>
    <m/>
    <s v="June 2013"/>
    <n v="69"/>
    <x v="0"/>
    <x v="8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m/>
    <s v="June 2013"/>
    <n v="69"/>
    <x v="0"/>
    <x v="9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m/>
    <s v="June 2013"/>
    <n v="69"/>
    <x v="0"/>
    <x v="10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m/>
    <s v="June 2013"/>
    <n v="69"/>
    <x v="0"/>
    <x v="11"/>
    <x v="0"/>
    <x v="0"/>
    <x v="2"/>
    <x v="0"/>
    <x v="0"/>
    <x v="0"/>
    <x v="0"/>
    <x v="1"/>
    <x v="4"/>
    <x v="3"/>
    <x v="7"/>
    <x v="6"/>
    <x v="22"/>
    <x v="4"/>
    <x v="1"/>
    <x v="0"/>
    <x v="0"/>
    <x v="0"/>
    <x v="0"/>
  </r>
  <r>
    <m/>
    <s v="June 2013"/>
    <n v="69"/>
    <x v="0"/>
    <x v="12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m/>
    <s v="June 2013"/>
    <n v="69"/>
    <x v="0"/>
    <x v="13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m/>
    <s v="June 2013"/>
    <n v="69"/>
    <x v="0"/>
    <x v="14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m/>
    <s v="June 2013"/>
    <n v="69"/>
    <x v="0"/>
    <x v="15"/>
    <x v="0"/>
    <x v="0"/>
    <x v="3"/>
    <x v="0"/>
    <x v="0"/>
    <x v="0"/>
    <x v="0"/>
    <x v="1"/>
    <x v="4"/>
    <x v="3"/>
    <x v="7"/>
    <x v="6"/>
    <x v="22"/>
    <x v="4"/>
    <x v="1"/>
    <x v="0"/>
    <x v="0"/>
    <x v="0"/>
    <x v="0"/>
  </r>
  <r>
    <m/>
    <s v="June 2013"/>
    <n v="69"/>
    <x v="0"/>
    <x v="16"/>
    <x v="0"/>
    <x v="0"/>
    <x v="1"/>
    <x v="0"/>
    <x v="0"/>
    <x v="0"/>
    <x v="0"/>
    <x v="1"/>
    <x v="4"/>
    <x v="3"/>
    <x v="7"/>
    <x v="8"/>
    <x v="5"/>
    <x v="4"/>
    <x v="3"/>
    <x v="0"/>
    <x v="0"/>
    <x v="0"/>
    <x v="0"/>
  </r>
  <r>
    <m/>
    <s v="June 2013"/>
    <n v="69"/>
    <x v="0"/>
    <x v="17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m/>
    <s v="June 2013"/>
    <n v="69"/>
    <x v="0"/>
    <x v="18"/>
    <x v="0"/>
    <x v="0"/>
    <x v="2"/>
    <x v="0"/>
    <x v="0"/>
    <x v="0"/>
    <x v="0"/>
    <x v="1"/>
    <x v="4"/>
    <x v="3"/>
    <x v="7"/>
    <x v="9"/>
    <x v="14"/>
    <x v="4"/>
    <x v="3"/>
    <x v="0"/>
    <x v="0"/>
    <x v="0"/>
    <x v="0"/>
  </r>
  <r>
    <m/>
    <s v="June 2013"/>
    <n v="69"/>
    <x v="0"/>
    <x v="19"/>
    <x v="0"/>
    <x v="0"/>
    <x v="4"/>
    <x v="0"/>
    <x v="0"/>
    <x v="0"/>
    <x v="0"/>
    <x v="1"/>
    <x v="4"/>
    <x v="3"/>
    <x v="7"/>
    <x v="7"/>
    <x v="22"/>
    <x v="4"/>
    <x v="4"/>
    <x v="0"/>
    <x v="0"/>
    <x v="0"/>
    <x v="0"/>
  </r>
  <r>
    <m/>
    <s v="June 2013"/>
    <n v="69"/>
    <x v="0"/>
    <x v="20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June 2013"/>
    <n v="69"/>
    <x v="0"/>
    <x v="21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m/>
    <s v="June 2013"/>
    <n v="69"/>
    <x v="0"/>
    <x v="22"/>
    <x v="0"/>
    <x v="0"/>
    <x v="0"/>
    <x v="0"/>
    <x v="0"/>
    <x v="0"/>
    <x v="0"/>
    <x v="1"/>
    <x v="4"/>
    <x v="3"/>
    <x v="7"/>
    <x v="4"/>
    <x v="12"/>
    <x v="4"/>
    <x v="0"/>
    <x v="0"/>
    <x v="0"/>
    <x v="0"/>
    <x v="0"/>
  </r>
  <r>
    <m/>
    <s v="June 2013"/>
    <n v="69"/>
    <x v="0"/>
    <x v="23"/>
    <x v="0"/>
    <x v="0"/>
    <x v="1"/>
    <x v="0"/>
    <x v="0"/>
    <x v="0"/>
    <x v="0"/>
    <x v="1"/>
    <x v="4"/>
    <x v="3"/>
    <x v="7"/>
    <x v="7"/>
    <x v="22"/>
    <x v="4"/>
    <x v="3"/>
    <x v="0"/>
    <x v="0"/>
    <x v="0"/>
    <x v="0"/>
  </r>
  <r>
    <m/>
    <s v="June 2013"/>
    <n v="69"/>
    <x v="0"/>
    <x v="24"/>
    <x v="0"/>
    <x v="0"/>
    <x v="4"/>
    <x v="0"/>
    <x v="0"/>
    <x v="0"/>
    <x v="0"/>
    <x v="1"/>
    <x v="4"/>
    <x v="3"/>
    <x v="7"/>
    <x v="9"/>
    <x v="6"/>
    <x v="4"/>
    <x v="0"/>
    <x v="0"/>
    <x v="0"/>
    <x v="0"/>
    <x v="0"/>
  </r>
  <r>
    <m/>
    <s v="June 2013"/>
    <n v="69"/>
    <x v="1"/>
    <x v="0"/>
    <x v="0"/>
    <x v="0"/>
    <x v="2"/>
    <x v="0"/>
    <x v="0"/>
    <x v="0"/>
    <x v="0"/>
    <x v="0"/>
    <x v="0"/>
    <x v="0"/>
    <x v="0"/>
    <x v="1"/>
    <x v="1"/>
    <x v="2"/>
    <x v="0"/>
    <x v="0"/>
    <x v="0"/>
    <x v="0"/>
    <x v="0"/>
  </r>
  <r>
    <m/>
    <s v="June 2013"/>
    <n v="69"/>
    <x v="1"/>
    <x v="1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</r>
  <r>
    <m/>
    <s v="June 2013"/>
    <n v="69"/>
    <x v="1"/>
    <x v="2"/>
    <x v="0"/>
    <x v="0"/>
    <x v="2"/>
    <x v="0"/>
    <x v="0"/>
    <x v="0"/>
    <x v="0"/>
    <x v="0"/>
    <x v="0"/>
    <x v="0"/>
    <x v="0"/>
    <x v="0"/>
    <x v="0"/>
    <x v="2"/>
    <x v="0"/>
    <x v="0"/>
    <x v="0"/>
    <x v="0"/>
    <x v="0"/>
  </r>
  <r>
    <m/>
    <s v="June 2013"/>
    <n v="69"/>
    <x v="1"/>
    <x v="3"/>
    <x v="0"/>
    <x v="0"/>
    <x v="1"/>
    <x v="0"/>
    <x v="0"/>
    <x v="0"/>
    <x v="0"/>
    <x v="0"/>
    <x v="0"/>
    <x v="0"/>
    <x v="0"/>
    <x v="0"/>
    <x v="1"/>
    <x v="3"/>
    <x v="0"/>
    <x v="0"/>
    <x v="0"/>
    <x v="0"/>
    <x v="0"/>
  </r>
  <r>
    <m/>
    <s v="June 2013"/>
    <n v="69"/>
    <x v="1"/>
    <x v="4"/>
    <x v="0"/>
    <x v="0"/>
    <x v="3"/>
    <x v="0"/>
    <x v="0"/>
    <x v="0"/>
    <x v="0"/>
    <x v="0"/>
    <x v="0"/>
    <x v="0"/>
    <x v="0"/>
    <x v="0"/>
    <x v="0"/>
    <x v="1"/>
    <x v="0"/>
    <x v="0"/>
    <x v="0"/>
    <x v="0"/>
    <x v="0"/>
  </r>
  <r>
    <m/>
    <s v="June 2013"/>
    <n v="69"/>
    <x v="1"/>
    <x v="5"/>
    <x v="0"/>
    <x v="0"/>
    <x v="4"/>
    <x v="0"/>
    <x v="0"/>
    <x v="0"/>
    <x v="0"/>
    <x v="0"/>
    <x v="1"/>
    <x v="2"/>
    <x v="1"/>
    <x v="1"/>
    <x v="1"/>
    <x v="2"/>
    <x v="0"/>
    <x v="0"/>
    <x v="0"/>
    <x v="0"/>
    <x v="0"/>
  </r>
  <r>
    <m/>
    <s v="June 2013"/>
    <n v="69"/>
    <x v="1"/>
    <x v="6"/>
    <x v="0"/>
    <x v="0"/>
    <x v="2"/>
    <x v="0"/>
    <x v="0"/>
    <x v="0"/>
    <x v="0"/>
    <x v="0"/>
    <x v="1"/>
    <x v="2"/>
    <x v="1"/>
    <x v="0"/>
    <x v="0"/>
    <x v="1"/>
    <x v="0"/>
    <x v="0"/>
    <x v="0"/>
    <x v="0"/>
    <x v="0"/>
  </r>
  <r>
    <m/>
    <s v="June 2013"/>
    <n v="69"/>
    <x v="1"/>
    <x v="7"/>
    <x v="0"/>
    <x v="0"/>
    <x v="1"/>
    <x v="0"/>
    <x v="0"/>
    <x v="0"/>
    <x v="0"/>
    <x v="0"/>
    <x v="1"/>
    <x v="2"/>
    <x v="1"/>
    <x v="0"/>
    <x v="0"/>
    <x v="1"/>
    <x v="0"/>
    <x v="0"/>
    <x v="0"/>
    <x v="0"/>
    <x v="0"/>
  </r>
  <r>
    <m/>
    <s v="June 2013"/>
    <n v="69"/>
    <x v="1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  <x v="0"/>
  </r>
  <r>
    <m/>
    <s v="June 2013"/>
    <n v="69"/>
    <x v="1"/>
    <x v="9"/>
    <x v="0"/>
    <x v="0"/>
    <x v="1"/>
    <x v="0"/>
    <x v="0"/>
    <x v="0"/>
    <x v="0"/>
    <x v="0"/>
    <x v="1"/>
    <x v="2"/>
    <x v="1"/>
    <x v="0"/>
    <x v="0"/>
    <x v="0"/>
    <x v="0"/>
    <x v="0"/>
    <x v="0"/>
    <x v="0"/>
    <x v="0"/>
  </r>
  <r>
    <m/>
    <s v="June 2013"/>
    <n v="69"/>
    <x v="1"/>
    <x v="10"/>
    <x v="0"/>
    <x v="0"/>
    <x v="0"/>
    <x v="0"/>
    <x v="0"/>
    <x v="0"/>
    <x v="0"/>
    <x v="0"/>
    <x v="1"/>
    <x v="2"/>
    <x v="1"/>
    <x v="0"/>
    <x v="0"/>
    <x v="1"/>
    <x v="0"/>
    <x v="0"/>
    <x v="0"/>
    <x v="0"/>
    <x v="0"/>
  </r>
  <r>
    <m/>
    <s v="June 2013"/>
    <n v="69"/>
    <x v="1"/>
    <x v="11"/>
    <x v="0"/>
    <x v="0"/>
    <x v="0"/>
    <x v="0"/>
    <x v="0"/>
    <x v="0"/>
    <x v="0"/>
    <x v="0"/>
    <x v="2"/>
    <x v="0"/>
    <x v="9"/>
    <x v="1"/>
    <x v="1"/>
    <x v="2"/>
    <x v="0"/>
    <x v="0"/>
    <x v="0"/>
    <x v="0"/>
    <x v="0"/>
  </r>
  <r>
    <m/>
    <s v="June 2013"/>
    <n v="69"/>
    <x v="1"/>
    <x v="12"/>
    <x v="0"/>
    <x v="0"/>
    <x v="3"/>
    <x v="0"/>
    <x v="0"/>
    <x v="0"/>
    <x v="0"/>
    <x v="0"/>
    <x v="2"/>
    <x v="0"/>
    <x v="9"/>
    <x v="0"/>
    <x v="0"/>
    <x v="0"/>
    <x v="0"/>
    <x v="0"/>
    <x v="0"/>
    <x v="0"/>
    <x v="0"/>
  </r>
  <r>
    <m/>
    <s v="June 2013"/>
    <n v="69"/>
    <x v="1"/>
    <x v="13"/>
    <x v="0"/>
    <x v="0"/>
    <x v="1"/>
    <x v="0"/>
    <x v="0"/>
    <x v="0"/>
    <x v="0"/>
    <x v="0"/>
    <x v="2"/>
    <x v="0"/>
    <x v="9"/>
    <x v="0"/>
    <x v="0"/>
    <x v="2"/>
    <x v="0"/>
    <x v="0"/>
    <x v="0"/>
    <x v="0"/>
    <x v="0"/>
  </r>
  <r>
    <m/>
    <s v="June 2013"/>
    <n v="69"/>
    <x v="1"/>
    <x v="14"/>
    <x v="0"/>
    <x v="0"/>
    <x v="0"/>
    <x v="0"/>
    <x v="0"/>
    <x v="0"/>
    <x v="0"/>
    <x v="0"/>
    <x v="2"/>
    <x v="0"/>
    <x v="9"/>
    <x v="0"/>
    <x v="0"/>
    <x v="2"/>
    <x v="0"/>
    <x v="0"/>
    <x v="0"/>
    <x v="0"/>
    <x v="0"/>
  </r>
  <r>
    <m/>
    <s v="June 2013"/>
    <n v="69"/>
    <x v="1"/>
    <x v="15"/>
    <x v="0"/>
    <x v="0"/>
    <x v="3"/>
    <x v="0"/>
    <x v="0"/>
    <x v="0"/>
    <x v="0"/>
    <x v="0"/>
    <x v="2"/>
    <x v="0"/>
    <x v="9"/>
    <x v="0"/>
    <x v="1"/>
    <x v="2"/>
    <x v="0"/>
    <x v="0"/>
    <x v="0"/>
    <x v="0"/>
    <x v="0"/>
  </r>
  <r>
    <m/>
    <s v="June 2013"/>
    <n v="69"/>
    <x v="1"/>
    <x v="16"/>
    <x v="0"/>
    <x v="0"/>
    <x v="4"/>
    <x v="0"/>
    <x v="0"/>
    <x v="0"/>
    <x v="0"/>
    <x v="0"/>
    <x v="2"/>
    <x v="0"/>
    <x v="9"/>
    <x v="18"/>
    <x v="1"/>
    <x v="10"/>
    <x v="0"/>
    <x v="0"/>
    <x v="0"/>
    <x v="0"/>
    <x v="0"/>
  </r>
  <r>
    <m/>
    <s v="June 2013"/>
    <n v="69"/>
    <x v="1"/>
    <x v="17"/>
    <x v="0"/>
    <x v="0"/>
    <x v="3"/>
    <x v="0"/>
    <x v="0"/>
    <x v="0"/>
    <x v="0"/>
    <x v="0"/>
    <x v="3"/>
    <x v="2"/>
    <x v="1"/>
    <x v="1"/>
    <x v="1"/>
    <x v="2"/>
    <x v="0"/>
    <x v="0"/>
    <x v="0"/>
    <x v="0"/>
    <x v="0"/>
  </r>
  <r>
    <m/>
    <s v="June 2013"/>
    <n v="69"/>
    <x v="1"/>
    <x v="18"/>
    <x v="0"/>
    <x v="0"/>
    <x v="2"/>
    <x v="0"/>
    <x v="0"/>
    <x v="0"/>
    <x v="0"/>
    <x v="0"/>
    <x v="3"/>
    <x v="2"/>
    <x v="1"/>
    <x v="0"/>
    <x v="1"/>
    <x v="3"/>
    <x v="0"/>
    <x v="0"/>
    <x v="0"/>
    <x v="0"/>
    <x v="0"/>
  </r>
  <r>
    <m/>
    <s v="June 2013"/>
    <n v="69"/>
    <x v="1"/>
    <x v="19"/>
    <x v="0"/>
    <x v="0"/>
    <x v="0"/>
    <x v="0"/>
    <x v="0"/>
    <x v="0"/>
    <x v="0"/>
    <x v="0"/>
    <x v="3"/>
    <x v="2"/>
    <x v="1"/>
    <x v="0"/>
    <x v="0"/>
    <x v="2"/>
    <x v="0"/>
    <x v="0"/>
    <x v="0"/>
    <x v="0"/>
    <x v="0"/>
  </r>
  <r>
    <m/>
    <s v="June 2013"/>
    <n v="69"/>
    <x v="1"/>
    <x v="20"/>
    <x v="0"/>
    <x v="0"/>
    <x v="1"/>
    <x v="0"/>
    <x v="0"/>
    <x v="0"/>
    <x v="0"/>
    <x v="0"/>
    <x v="3"/>
    <x v="2"/>
    <x v="1"/>
    <x v="0"/>
    <x v="0"/>
    <x v="11"/>
    <x v="0"/>
    <x v="0"/>
    <x v="0"/>
    <x v="0"/>
    <x v="0"/>
  </r>
  <r>
    <m/>
    <s v="June 2013"/>
    <n v="69"/>
    <x v="1"/>
    <x v="21"/>
    <x v="0"/>
    <x v="0"/>
    <x v="3"/>
    <x v="0"/>
    <x v="0"/>
    <x v="0"/>
    <x v="0"/>
    <x v="0"/>
    <x v="3"/>
    <x v="2"/>
    <x v="1"/>
    <x v="0"/>
    <x v="1"/>
    <x v="3"/>
    <x v="0"/>
    <x v="0"/>
    <x v="0"/>
    <x v="0"/>
    <x v="0"/>
  </r>
  <r>
    <m/>
    <s v="June 2013"/>
    <n v="69"/>
    <x v="1"/>
    <x v="22"/>
    <x v="0"/>
    <x v="0"/>
    <x v="4"/>
    <x v="0"/>
    <x v="0"/>
    <x v="0"/>
    <x v="0"/>
    <x v="0"/>
    <x v="3"/>
    <x v="2"/>
    <x v="1"/>
    <x v="3"/>
    <x v="0"/>
    <x v="10"/>
    <x v="0"/>
    <x v="0"/>
    <x v="0"/>
    <x v="0"/>
    <x v="0"/>
  </r>
  <r>
    <m/>
    <s v="June 2013"/>
    <n v="69"/>
    <x v="2"/>
    <x v="0"/>
    <x v="0"/>
    <x v="0"/>
    <x v="0"/>
    <x v="0"/>
    <x v="0"/>
    <x v="0"/>
    <x v="0"/>
    <x v="2"/>
    <x v="0"/>
    <x v="3"/>
    <x v="6"/>
    <x v="12"/>
    <x v="15"/>
    <x v="6"/>
    <x v="0"/>
    <x v="0"/>
    <x v="0"/>
    <x v="0"/>
    <x v="0"/>
  </r>
  <r>
    <m/>
    <s v="June 2013"/>
    <n v="69"/>
    <x v="2"/>
    <x v="1"/>
    <x v="0"/>
    <x v="0"/>
    <x v="4"/>
    <x v="0"/>
    <x v="0"/>
    <x v="0"/>
    <x v="0"/>
    <x v="2"/>
    <x v="0"/>
    <x v="3"/>
    <x v="6"/>
    <x v="13"/>
    <x v="23"/>
    <x v="6"/>
    <x v="0"/>
    <x v="0"/>
    <x v="0"/>
    <x v="0"/>
    <x v="0"/>
  </r>
  <r>
    <m/>
    <s v="June 2013"/>
    <n v="69"/>
    <x v="2"/>
    <x v="2"/>
    <x v="0"/>
    <x v="0"/>
    <x v="1"/>
    <x v="0"/>
    <x v="0"/>
    <x v="0"/>
    <x v="0"/>
    <x v="2"/>
    <x v="0"/>
    <x v="3"/>
    <x v="6"/>
    <x v="13"/>
    <x v="24"/>
    <x v="6"/>
    <x v="0"/>
    <x v="0"/>
    <x v="0"/>
    <x v="0"/>
    <x v="0"/>
  </r>
  <r>
    <m/>
    <s v="June 2013"/>
    <n v="69"/>
    <x v="2"/>
    <x v="3"/>
    <x v="0"/>
    <x v="0"/>
    <x v="0"/>
    <x v="0"/>
    <x v="0"/>
    <x v="0"/>
    <x v="0"/>
    <x v="2"/>
    <x v="0"/>
    <x v="3"/>
    <x v="6"/>
    <x v="12"/>
    <x v="15"/>
    <x v="6"/>
    <x v="0"/>
    <x v="0"/>
    <x v="0"/>
    <x v="0"/>
    <x v="0"/>
  </r>
  <r>
    <m/>
    <s v="June 2013"/>
    <n v="69"/>
    <x v="2"/>
    <x v="4"/>
    <x v="0"/>
    <x v="0"/>
    <x v="3"/>
    <x v="0"/>
    <x v="0"/>
    <x v="0"/>
    <x v="0"/>
    <x v="2"/>
    <x v="0"/>
    <x v="3"/>
    <x v="6"/>
    <x v="13"/>
    <x v="21"/>
    <x v="6"/>
    <x v="0"/>
    <x v="0"/>
    <x v="0"/>
    <x v="0"/>
    <x v="0"/>
  </r>
  <r>
    <m/>
    <s v="June 2013"/>
    <n v="69"/>
    <x v="2"/>
    <x v="5"/>
    <x v="0"/>
    <x v="0"/>
    <x v="3"/>
    <x v="0"/>
    <x v="0"/>
    <x v="0"/>
    <x v="0"/>
    <x v="2"/>
    <x v="0"/>
    <x v="3"/>
    <x v="6"/>
    <x v="14"/>
    <x v="17"/>
    <x v="6"/>
    <x v="0"/>
    <x v="0"/>
    <x v="0"/>
    <x v="0"/>
    <x v="0"/>
  </r>
  <r>
    <m/>
    <s v="June 2013"/>
    <n v="69"/>
    <x v="2"/>
    <x v="6"/>
    <x v="0"/>
    <x v="0"/>
    <x v="4"/>
    <x v="0"/>
    <x v="0"/>
    <x v="0"/>
    <x v="0"/>
    <x v="2"/>
    <x v="0"/>
    <x v="3"/>
    <x v="6"/>
    <x v="13"/>
    <x v="21"/>
    <x v="6"/>
    <x v="0"/>
    <x v="0"/>
    <x v="0"/>
    <x v="0"/>
    <x v="0"/>
  </r>
  <r>
    <m/>
    <s v="June 2013"/>
    <n v="69"/>
    <x v="2"/>
    <x v="7"/>
    <x v="0"/>
    <x v="0"/>
    <x v="0"/>
    <x v="0"/>
    <x v="0"/>
    <x v="0"/>
    <x v="0"/>
    <x v="2"/>
    <x v="1"/>
    <x v="3"/>
    <x v="3"/>
    <x v="13"/>
    <x v="20"/>
    <x v="6"/>
    <x v="0"/>
    <x v="0"/>
    <x v="0"/>
    <x v="0"/>
    <x v="0"/>
  </r>
  <r>
    <m/>
    <s v="June 2013"/>
    <n v="69"/>
    <x v="2"/>
    <x v="8"/>
    <x v="0"/>
    <x v="0"/>
    <x v="4"/>
    <x v="0"/>
    <x v="0"/>
    <x v="0"/>
    <x v="0"/>
    <x v="2"/>
    <x v="1"/>
    <x v="3"/>
    <x v="3"/>
    <x v="13"/>
    <x v="18"/>
    <x v="6"/>
    <x v="0"/>
    <x v="0"/>
    <x v="0"/>
    <x v="0"/>
    <x v="0"/>
  </r>
  <r>
    <m/>
    <s v="June 2013"/>
    <n v="69"/>
    <x v="2"/>
    <x v="9"/>
    <x v="0"/>
    <x v="0"/>
    <x v="2"/>
    <x v="0"/>
    <x v="0"/>
    <x v="0"/>
    <x v="0"/>
    <x v="2"/>
    <x v="1"/>
    <x v="3"/>
    <x v="3"/>
    <x v="14"/>
    <x v="17"/>
    <x v="6"/>
    <x v="0"/>
    <x v="0"/>
    <x v="0"/>
    <x v="0"/>
    <x v="0"/>
  </r>
  <r>
    <m/>
    <s v="June 2013"/>
    <n v="69"/>
    <x v="2"/>
    <x v="10"/>
    <x v="0"/>
    <x v="0"/>
    <x v="1"/>
    <x v="0"/>
    <x v="0"/>
    <x v="0"/>
    <x v="0"/>
    <x v="2"/>
    <x v="1"/>
    <x v="3"/>
    <x v="3"/>
    <x v="12"/>
    <x v="15"/>
    <x v="6"/>
    <x v="0"/>
    <x v="0"/>
    <x v="0"/>
    <x v="0"/>
    <x v="0"/>
  </r>
  <r>
    <m/>
    <s v="June 2013"/>
    <n v="69"/>
    <x v="2"/>
    <x v="11"/>
    <x v="0"/>
    <x v="0"/>
    <x v="3"/>
    <x v="0"/>
    <x v="0"/>
    <x v="0"/>
    <x v="0"/>
    <x v="2"/>
    <x v="1"/>
    <x v="3"/>
    <x v="3"/>
    <x v="12"/>
    <x v="16"/>
    <x v="6"/>
    <x v="0"/>
    <x v="0"/>
    <x v="0"/>
    <x v="0"/>
    <x v="0"/>
  </r>
  <r>
    <m/>
    <s v="June 2013"/>
    <n v="69"/>
    <x v="2"/>
    <x v="12"/>
    <x v="0"/>
    <x v="0"/>
    <x v="4"/>
    <x v="0"/>
    <x v="0"/>
    <x v="0"/>
    <x v="0"/>
    <x v="2"/>
    <x v="1"/>
    <x v="3"/>
    <x v="3"/>
    <x v="13"/>
    <x v="23"/>
    <x v="6"/>
    <x v="0"/>
    <x v="0"/>
    <x v="0"/>
    <x v="0"/>
    <x v="0"/>
  </r>
  <r>
    <m/>
    <s v="June 2013"/>
    <n v="69"/>
    <x v="2"/>
    <x v="13"/>
    <x v="0"/>
    <x v="0"/>
    <x v="0"/>
    <x v="0"/>
    <x v="0"/>
    <x v="0"/>
    <x v="0"/>
    <x v="2"/>
    <x v="1"/>
    <x v="3"/>
    <x v="3"/>
    <x v="12"/>
    <x v="16"/>
    <x v="6"/>
    <x v="0"/>
    <x v="0"/>
    <x v="0"/>
    <x v="0"/>
    <x v="0"/>
  </r>
  <r>
    <m/>
    <s v="June 2013"/>
    <n v="69"/>
    <x v="2"/>
    <x v="14"/>
    <x v="0"/>
    <x v="0"/>
    <x v="1"/>
    <x v="0"/>
    <x v="0"/>
    <x v="0"/>
    <x v="0"/>
    <x v="2"/>
    <x v="2"/>
    <x v="3"/>
    <x v="5"/>
    <x v="12"/>
    <x v="15"/>
    <x v="7"/>
    <x v="0"/>
    <x v="0"/>
    <x v="0"/>
    <x v="0"/>
    <x v="0"/>
  </r>
  <r>
    <m/>
    <s v="June 2013"/>
    <n v="69"/>
    <x v="2"/>
    <x v="15"/>
    <x v="0"/>
    <x v="0"/>
    <x v="4"/>
    <x v="0"/>
    <x v="0"/>
    <x v="0"/>
    <x v="0"/>
    <x v="2"/>
    <x v="2"/>
    <x v="3"/>
    <x v="5"/>
    <x v="14"/>
    <x v="17"/>
    <x v="7"/>
    <x v="0"/>
    <x v="0"/>
    <x v="0"/>
    <x v="0"/>
    <x v="0"/>
  </r>
  <r>
    <m/>
    <s v="June 2013"/>
    <n v="69"/>
    <x v="2"/>
    <x v="16"/>
    <x v="0"/>
    <x v="0"/>
    <x v="2"/>
    <x v="0"/>
    <x v="0"/>
    <x v="0"/>
    <x v="0"/>
    <x v="2"/>
    <x v="2"/>
    <x v="3"/>
    <x v="5"/>
    <x v="13"/>
    <x v="21"/>
    <x v="7"/>
    <x v="0"/>
    <x v="0"/>
    <x v="0"/>
    <x v="0"/>
    <x v="0"/>
  </r>
  <r>
    <m/>
    <s v="June 2013"/>
    <n v="69"/>
    <x v="2"/>
    <x v="17"/>
    <x v="0"/>
    <x v="0"/>
    <x v="4"/>
    <x v="0"/>
    <x v="0"/>
    <x v="0"/>
    <x v="0"/>
    <x v="2"/>
    <x v="2"/>
    <x v="3"/>
    <x v="5"/>
    <x v="12"/>
    <x v="15"/>
    <x v="7"/>
    <x v="0"/>
    <x v="0"/>
    <x v="0"/>
    <x v="0"/>
    <x v="0"/>
  </r>
  <r>
    <m/>
    <s v="June 2013"/>
    <n v="69"/>
    <x v="2"/>
    <x v="18"/>
    <x v="0"/>
    <x v="0"/>
    <x v="0"/>
    <x v="0"/>
    <x v="0"/>
    <x v="0"/>
    <x v="0"/>
    <x v="2"/>
    <x v="2"/>
    <x v="3"/>
    <x v="5"/>
    <x v="14"/>
    <x v="17"/>
    <x v="7"/>
    <x v="0"/>
    <x v="0"/>
    <x v="0"/>
    <x v="0"/>
    <x v="0"/>
  </r>
  <r>
    <m/>
    <s v="June 2013"/>
    <n v="69"/>
    <x v="2"/>
    <x v="19"/>
    <x v="0"/>
    <x v="0"/>
    <x v="3"/>
    <x v="0"/>
    <x v="0"/>
    <x v="0"/>
    <x v="0"/>
    <x v="2"/>
    <x v="2"/>
    <x v="3"/>
    <x v="5"/>
    <x v="12"/>
    <x v="21"/>
    <x v="7"/>
    <x v="0"/>
    <x v="0"/>
    <x v="0"/>
    <x v="0"/>
    <x v="0"/>
  </r>
  <r>
    <m/>
    <s v="June 2013"/>
    <n v="69"/>
    <x v="2"/>
    <x v="20"/>
    <x v="0"/>
    <x v="0"/>
    <x v="3"/>
    <x v="0"/>
    <x v="0"/>
    <x v="0"/>
    <x v="0"/>
    <x v="2"/>
    <x v="2"/>
    <x v="3"/>
    <x v="5"/>
    <x v="12"/>
    <x v="16"/>
    <x v="7"/>
    <x v="0"/>
    <x v="0"/>
    <x v="0"/>
    <x v="0"/>
    <x v="0"/>
  </r>
  <r>
    <m/>
    <s v="June 2013"/>
    <n v="69"/>
    <x v="2"/>
    <x v="21"/>
    <x v="0"/>
    <x v="0"/>
    <x v="4"/>
    <x v="0"/>
    <x v="0"/>
    <x v="0"/>
    <x v="0"/>
    <x v="2"/>
    <x v="3"/>
    <x v="3"/>
    <x v="4"/>
    <x v="12"/>
    <x v="15"/>
    <x v="6"/>
    <x v="0"/>
    <x v="0"/>
    <x v="0"/>
    <x v="0"/>
    <x v="0"/>
  </r>
  <r>
    <m/>
    <s v="June 2013"/>
    <n v="69"/>
    <x v="2"/>
    <x v="22"/>
    <x v="0"/>
    <x v="0"/>
    <x v="0"/>
    <x v="0"/>
    <x v="0"/>
    <x v="0"/>
    <x v="0"/>
    <x v="2"/>
    <x v="3"/>
    <x v="3"/>
    <x v="4"/>
    <x v="14"/>
    <x v="17"/>
    <x v="6"/>
    <x v="0"/>
    <x v="0"/>
    <x v="0"/>
    <x v="0"/>
    <x v="0"/>
  </r>
  <r>
    <m/>
    <s v="June 2013"/>
    <n v="69"/>
    <x v="2"/>
    <x v="23"/>
    <x v="0"/>
    <x v="0"/>
    <x v="3"/>
    <x v="0"/>
    <x v="0"/>
    <x v="0"/>
    <x v="0"/>
    <x v="2"/>
    <x v="3"/>
    <x v="3"/>
    <x v="4"/>
    <x v="13"/>
    <x v="21"/>
    <x v="6"/>
    <x v="0"/>
    <x v="0"/>
    <x v="0"/>
    <x v="0"/>
    <x v="0"/>
  </r>
  <r>
    <m/>
    <s v="June 2013"/>
    <n v="69"/>
    <x v="2"/>
    <x v="24"/>
    <x v="0"/>
    <x v="0"/>
    <x v="0"/>
    <x v="0"/>
    <x v="0"/>
    <x v="0"/>
    <x v="0"/>
    <x v="2"/>
    <x v="3"/>
    <x v="3"/>
    <x v="4"/>
    <x v="13"/>
    <x v="21"/>
    <x v="6"/>
    <x v="0"/>
    <x v="0"/>
    <x v="0"/>
    <x v="0"/>
    <x v="0"/>
  </r>
  <r>
    <m/>
    <s v="June 2013"/>
    <n v="69"/>
    <x v="2"/>
    <x v="25"/>
    <x v="0"/>
    <x v="0"/>
    <x v="2"/>
    <x v="0"/>
    <x v="0"/>
    <x v="0"/>
    <x v="0"/>
    <x v="2"/>
    <x v="3"/>
    <x v="3"/>
    <x v="4"/>
    <x v="13"/>
    <x v="19"/>
    <x v="6"/>
    <x v="0"/>
    <x v="0"/>
    <x v="0"/>
    <x v="0"/>
    <x v="0"/>
  </r>
  <r>
    <m/>
    <s v="June 2013"/>
    <n v="69"/>
    <x v="2"/>
    <x v="26"/>
    <x v="0"/>
    <x v="0"/>
    <x v="1"/>
    <x v="0"/>
    <x v="0"/>
    <x v="0"/>
    <x v="0"/>
    <x v="2"/>
    <x v="3"/>
    <x v="3"/>
    <x v="4"/>
    <x v="12"/>
    <x v="24"/>
    <x v="6"/>
    <x v="0"/>
    <x v="0"/>
    <x v="0"/>
    <x v="0"/>
    <x v="0"/>
  </r>
  <r>
    <m/>
    <s v="June 2013"/>
    <n v="69"/>
    <x v="3"/>
    <x v="0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m/>
    <s v="June 2013"/>
    <n v="69"/>
    <x v="3"/>
    <x v="1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m/>
    <s v="June 2013"/>
    <n v="69"/>
    <x v="3"/>
    <x v="2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3"/>
    <n v="69"/>
    <x v="3"/>
    <x v="3"/>
    <x v="0"/>
    <x v="0"/>
    <x v="4"/>
    <x v="0"/>
    <x v="0"/>
    <x v="0"/>
    <x v="0"/>
    <x v="1"/>
    <x v="4"/>
    <x v="3"/>
    <x v="7"/>
    <x v="4"/>
    <x v="12"/>
    <x v="4"/>
    <x v="0"/>
    <x v="0"/>
    <x v="0"/>
    <x v="0"/>
    <x v="0"/>
  </r>
  <r>
    <m/>
    <s v="June 2013"/>
    <n v="69"/>
    <x v="3"/>
    <x v="4"/>
    <x v="0"/>
    <x v="0"/>
    <x v="2"/>
    <x v="0"/>
    <x v="0"/>
    <x v="0"/>
    <x v="0"/>
    <x v="1"/>
    <x v="4"/>
    <x v="3"/>
    <x v="7"/>
    <x v="11"/>
    <x v="22"/>
    <x v="4"/>
    <x v="3"/>
    <x v="0"/>
    <x v="0"/>
    <x v="0"/>
    <x v="0"/>
  </r>
  <r>
    <m/>
    <s v="June 2013"/>
    <n v="69"/>
    <x v="3"/>
    <x v="5"/>
    <x v="0"/>
    <x v="0"/>
    <x v="3"/>
    <x v="0"/>
    <x v="0"/>
    <x v="0"/>
    <x v="0"/>
    <x v="1"/>
    <x v="4"/>
    <x v="3"/>
    <x v="7"/>
    <x v="10"/>
    <x v="7"/>
    <x v="4"/>
    <x v="0"/>
    <x v="0"/>
    <x v="0"/>
    <x v="0"/>
    <x v="0"/>
  </r>
  <r>
    <m/>
    <s v="June 2013"/>
    <n v="69"/>
    <x v="3"/>
    <x v="6"/>
    <x v="0"/>
    <x v="0"/>
    <x v="2"/>
    <x v="0"/>
    <x v="0"/>
    <x v="0"/>
    <x v="0"/>
    <x v="1"/>
    <x v="4"/>
    <x v="3"/>
    <x v="7"/>
    <x v="8"/>
    <x v="5"/>
    <x v="4"/>
    <x v="0"/>
    <x v="0"/>
    <x v="0"/>
    <x v="0"/>
    <x v="0"/>
  </r>
  <r>
    <m/>
    <s v="June 2013"/>
    <n v="69"/>
    <x v="3"/>
    <x v="7"/>
    <x v="0"/>
    <x v="0"/>
    <x v="1"/>
    <x v="0"/>
    <x v="0"/>
    <x v="0"/>
    <x v="0"/>
    <x v="1"/>
    <x v="4"/>
    <x v="3"/>
    <x v="7"/>
    <x v="9"/>
    <x v="14"/>
    <x v="4"/>
    <x v="0"/>
    <x v="0"/>
    <x v="0"/>
    <x v="0"/>
    <x v="0"/>
  </r>
  <r>
    <m/>
    <s v="June 2013"/>
    <n v="69"/>
    <x v="3"/>
    <x v="8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m/>
    <s v="June 2013"/>
    <n v="69"/>
    <x v="3"/>
    <x v="9"/>
    <x v="0"/>
    <x v="0"/>
    <x v="4"/>
    <x v="0"/>
    <x v="0"/>
    <x v="0"/>
    <x v="0"/>
    <x v="1"/>
    <x v="4"/>
    <x v="3"/>
    <x v="7"/>
    <x v="5"/>
    <x v="9"/>
    <x v="4"/>
    <x v="0"/>
    <x v="0"/>
    <x v="0"/>
    <x v="0"/>
    <x v="0"/>
  </r>
  <r>
    <m/>
    <s v="June 2013"/>
    <n v="69"/>
    <x v="3"/>
    <x v="10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3"/>
    <n v="69"/>
    <x v="3"/>
    <x v="11"/>
    <x v="0"/>
    <x v="0"/>
    <x v="0"/>
    <x v="0"/>
    <x v="0"/>
    <x v="0"/>
    <x v="0"/>
    <x v="1"/>
    <x v="4"/>
    <x v="3"/>
    <x v="7"/>
    <x v="4"/>
    <x v="8"/>
    <x v="4"/>
    <x v="0"/>
    <x v="0"/>
    <x v="0"/>
    <x v="0"/>
    <x v="0"/>
  </r>
  <r>
    <m/>
    <s v="June 2013"/>
    <n v="69"/>
    <x v="3"/>
    <x v="12"/>
    <x v="0"/>
    <x v="0"/>
    <x v="1"/>
    <x v="0"/>
    <x v="0"/>
    <x v="0"/>
    <x v="0"/>
    <x v="1"/>
    <x v="4"/>
    <x v="3"/>
    <x v="7"/>
    <x v="9"/>
    <x v="6"/>
    <x v="4"/>
    <x v="0"/>
    <x v="0"/>
    <x v="0"/>
    <x v="0"/>
    <x v="0"/>
  </r>
  <r>
    <m/>
    <s v="June 2013"/>
    <n v="69"/>
    <x v="3"/>
    <x v="13"/>
    <x v="0"/>
    <x v="0"/>
    <x v="1"/>
    <x v="0"/>
    <x v="0"/>
    <x v="0"/>
    <x v="0"/>
    <x v="1"/>
    <x v="4"/>
    <x v="3"/>
    <x v="7"/>
    <x v="5"/>
    <x v="3"/>
    <x v="4"/>
    <x v="0"/>
    <x v="0"/>
    <x v="0"/>
    <x v="0"/>
    <x v="0"/>
  </r>
  <r>
    <m/>
    <s v="June 2013"/>
    <n v="69"/>
    <x v="3"/>
    <x v="14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m/>
    <s v="June 2013"/>
    <n v="69"/>
    <x v="3"/>
    <x v="15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3"/>
    <n v="69"/>
    <x v="3"/>
    <x v="16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m/>
    <s v="June 2013"/>
    <n v="69"/>
    <x v="3"/>
    <x v="17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m/>
    <s v="June 2013"/>
    <n v="69"/>
    <x v="3"/>
    <x v="18"/>
    <x v="0"/>
    <x v="0"/>
    <x v="2"/>
    <x v="0"/>
    <x v="0"/>
    <x v="0"/>
    <x v="0"/>
    <x v="1"/>
    <x v="4"/>
    <x v="3"/>
    <x v="7"/>
    <x v="8"/>
    <x v="5"/>
    <x v="4"/>
    <x v="0"/>
    <x v="0"/>
    <x v="0"/>
    <x v="0"/>
    <x v="0"/>
  </r>
  <r>
    <m/>
    <s v="June 2013"/>
    <n v="69"/>
    <x v="3"/>
    <x v="19"/>
    <x v="0"/>
    <x v="0"/>
    <x v="2"/>
    <x v="0"/>
    <x v="0"/>
    <x v="0"/>
    <x v="0"/>
    <x v="1"/>
    <x v="4"/>
    <x v="3"/>
    <x v="7"/>
    <x v="6"/>
    <x v="22"/>
    <x v="4"/>
    <x v="3"/>
    <x v="0"/>
    <x v="0"/>
    <x v="0"/>
    <x v="0"/>
  </r>
  <r>
    <m/>
    <s v="June 2013"/>
    <n v="69"/>
    <x v="3"/>
    <x v="20"/>
    <x v="0"/>
    <x v="0"/>
    <x v="0"/>
    <x v="0"/>
    <x v="0"/>
    <x v="0"/>
    <x v="0"/>
    <x v="1"/>
    <x v="4"/>
    <x v="3"/>
    <x v="7"/>
    <x v="9"/>
    <x v="6"/>
    <x v="4"/>
    <x v="1"/>
    <x v="0"/>
    <x v="0"/>
    <x v="0"/>
    <x v="0"/>
  </r>
  <r>
    <m/>
    <s v="June 2013"/>
    <n v="69"/>
    <x v="3"/>
    <x v="21"/>
    <x v="0"/>
    <x v="0"/>
    <x v="2"/>
    <x v="0"/>
    <x v="0"/>
    <x v="0"/>
    <x v="0"/>
    <x v="1"/>
    <x v="4"/>
    <x v="3"/>
    <x v="7"/>
    <x v="7"/>
    <x v="22"/>
    <x v="4"/>
    <x v="1"/>
    <x v="0"/>
    <x v="0"/>
    <x v="0"/>
    <x v="0"/>
  </r>
  <r>
    <m/>
    <s v="June 2013"/>
    <n v="69"/>
    <x v="3"/>
    <x v="22"/>
    <x v="0"/>
    <x v="0"/>
    <x v="2"/>
    <x v="0"/>
    <x v="0"/>
    <x v="0"/>
    <x v="0"/>
    <x v="1"/>
    <x v="4"/>
    <x v="3"/>
    <x v="7"/>
    <x v="8"/>
    <x v="11"/>
    <x v="4"/>
    <x v="0"/>
    <x v="0"/>
    <x v="0"/>
    <x v="0"/>
    <x v="0"/>
  </r>
  <r>
    <m/>
    <s v="June 2013"/>
    <n v="69"/>
    <x v="3"/>
    <x v="23"/>
    <x v="0"/>
    <x v="0"/>
    <x v="3"/>
    <x v="0"/>
    <x v="0"/>
    <x v="0"/>
    <x v="0"/>
    <x v="1"/>
    <x v="4"/>
    <x v="3"/>
    <x v="7"/>
    <x v="4"/>
    <x v="2"/>
    <x v="4"/>
    <x v="0"/>
    <x v="0"/>
    <x v="0"/>
    <x v="0"/>
    <x v="0"/>
  </r>
  <r>
    <m/>
    <s v="June 2013"/>
    <n v="69"/>
    <x v="3"/>
    <x v="24"/>
    <x v="0"/>
    <x v="0"/>
    <x v="4"/>
    <x v="0"/>
    <x v="0"/>
    <x v="0"/>
    <x v="0"/>
    <x v="1"/>
    <x v="4"/>
    <x v="3"/>
    <x v="7"/>
    <x v="4"/>
    <x v="22"/>
    <x v="4"/>
    <x v="0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October 2013"/>
    <n v="70"/>
    <x v="0"/>
    <x v="0"/>
    <x v="0"/>
    <x v="0"/>
    <x v="0"/>
    <x v="0"/>
    <x v="0"/>
    <x v="0"/>
    <x v="0"/>
    <x v="1"/>
    <x v="4"/>
    <x v="3"/>
    <x v="7"/>
    <x v="9"/>
    <x v="6"/>
    <x v="4"/>
    <x v="0"/>
    <x v="0"/>
    <x v="0"/>
    <x v="0"/>
    <x v="0"/>
  </r>
  <r>
    <m/>
    <s v="October 2013"/>
    <n v="70"/>
    <x v="0"/>
    <x v="1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3"/>
    <n v="70"/>
    <x v="0"/>
    <x v="2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m/>
    <s v="October 2013"/>
    <n v="70"/>
    <x v="0"/>
    <x v="3"/>
    <x v="0"/>
    <x v="0"/>
    <x v="0"/>
    <x v="0"/>
    <x v="0"/>
    <x v="0"/>
    <x v="0"/>
    <x v="1"/>
    <x v="4"/>
    <x v="3"/>
    <x v="7"/>
    <x v="4"/>
    <x v="10"/>
    <x v="4"/>
    <x v="0"/>
    <x v="0"/>
    <x v="0"/>
    <x v="0"/>
    <x v="0"/>
  </r>
  <r>
    <m/>
    <s v="October 2013"/>
    <n v="70"/>
    <x v="0"/>
    <x v="4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m/>
    <s v="October 2013"/>
    <n v="70"/>
    <x v="0"/>
    <x v="5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m/>
    <s v="October 2013"/>
    <n v="70"/>
    <x v="0"/>
    <x v="6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m/>
    <s v="October 2013"/>
    <n v="70"/>
    <x v="0"/>
    <x v="7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3"/>
    <n v="70"/>
    <x v="0"/>
    <x v="8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3"/>
    <n v="70"/>
    <x v="0"/>
    <x v="9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m/>
    <s v="October 2013"/>
    <n v="70"/>
    <x v="0"/>
    <x v="10"/>
    <x v="0"/>
    <x v="0"/>
    <x v="4"/>
    <x v="0"/>
    <x v="0"/>
    <x v="0"/>
    <x v="0"/>
    <x v="1"/>
    <x v="4"/>
    <x v="3"/>
    <x v="7"/>
    <x v="20"/>
    <x v="22"/>
    <x v="4"/>
    <x v="0"/>
    <x v="0"/>
    <x v="0"/>
    <x v="0"/>
    <x v="0"/>
  </r>
  <r>
    <m/>
    <s v="October 2013"/>
    <n v="70"/>
    <x v="0"/>
    <x v="11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m/>
    <s v="October 2013"/>
    <n v="70"/>
    <x v="0"/>
    <x v="12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m/>
    <s v="October 2013"/>
    <n v="70"/>
    <x v="0"/>
    <x v="13"/>
    <x v="0"/>
    <x v="0"/>
    <x v="3"/>
    <x v="0"/>
    <x v="0"/>
    <x v="0"/>
    <x v="0"/>
    <x v="1"/>
    <x v="4"/>
    <x v="3"/>
    <x v="7"/>
    <x v="10"/>
    <x v="7"/>
    <x v="4"/>
    <x v="0"/>
    <x v="0"/>
    <x v="0"/>
    <x v="0"/>
    <x v="0"/>
  </r>
  <r>
    <m/>
    <s v="October 2013"/>
    <n v="70"/>
    <x v="0"/>
    <x v="14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3"/>
    <n v="70"/>
    <x v="0"/>
    <x v="15"/>
    <x v="0"/>
    <x v="0"/>
    <x v="2"/>
    <x v="0"/>
    <x v="0"/>
    <x v="0"/>
    <x v="0"/>
    <x v="1"/>
    <x v="4"/>
    <x v="3"/>
    <x v="7"/>
    <x v="8"/>
    <x v="5"/>
    <x v="4"/>
    <x v="3"/>
    <x v="0"/>
    <x v="0"/>
    <x v="0"/>
    <x v="0"/>
  </r>
  <r>
    <m/>
    <s v="October 2013"/>
    <n v="70"/>
    <x v="0"/>
    <x v="16"/>
    <x v="0"/>
    <x v="0"/>
    <x v="3"/>
    <x v="0"/>
    <x v="0"/>
    <x v="0"/>
    <x v="0"/>
    <x v="1"/>
    <x v="4"/>
    <x v="3"/>
    <x v="7"/>
    <x v="4"/>
    <x v="8"/>
    <x v="4"/>
    <x v="3"/>
    <x v="0"/>
    <x v="0"/>
    <x v="0"/>
    <x v="0"/>
  </r>
  <r>
    <m/>
    <s v="October 2013"/>
    <n v="70"/>
    <x v="0"/>
    <x v="17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m/>
    <s v="October 2013"/>
    <n v="70"/>
    <x v="0"/>
    <x v="18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m/>
    <s v="October 2013"/>
    <n v="70"/>
    <x v="0"/>
    <x v="19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3"/>
    <n v="70"/>
    <x v="0"/>
    <x v="20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m/>
    <s v="October 2013"/>
    <n v="70"/>
    <x v="0"/>
    <x v="21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3"/>
    <n v="70"/>
    <x v="0"/>
    <x v="22"/>
    <x v="0"/>
    <x v="0"/>
    <x v="2"/>
    <x v="0"/>
    <x v="0"/>
    <x v="0"/>
    <x v="0"/>
    <x v="1"/>
    <x v="4"/>
    <x v="3"/>
    <x v="7"/>
    <x v="10"/>
    <x v="13"/>
    <x v="4"/>
    <x v="0"/>
    <x v="0"/>
    <x v="0"/>
    <x v="0"/>
    <x v="0"/>
  </r>
  <r>
    <m/>
    <s v="October 2013"/>
    <n v="70"/>
    <x v="0"/>
    <x v="23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3"/>
    <n v="70"/>
    <x v="0"/>
    <x v="24"/>
    <x v="0"/>
    <x v="0"/>
    <x v="4"/>
    <x v="0"/>
    <x v="0"/>
    <x v="0"/>
    <x v="0"/>
    <x v="1"/>
    <x v="4"/>
    <x v="3"/>
    <x v="7"/>
    <x v="8"/>
    <x v="11"/>
    <x v="4"/>
    <x v="0"/>
    <x v="0"/>
    <x v="0"/>
    <x v="0"/>
    <x v="0"/>
  </r>
  <r>
    <m/>
    <s v="October 2013"/>
    <n v="70"/>
    <x v="1"/>
    <x v="0"/>
    <x v="0"/>
    <x v="0"/>
    <x v="4"/>
    <x v="0"/>
    <x v="0"/>
    <x v="0"/>
    <x v="0"/>
    <x v="2"/>
    <x v="0"/>
    <x v="3"/>
    <x v="4"/>
    <x v="12"/>
    <x v="15"/>
    <x v="6"/>
    <x v="0"/>
    <x v="0"/>
    <x v="0"/>
    <x v="0"/>
    <x v="0"/>
  </r>
  <r>
    <m/>
    <s v="October 2013"/>
    <n v="70"/>
    <x v="1"/>
    <x v="1"/>
    <x v="0"/>
    <x v="0"/>
    <x v="0"/>
    <x v="0"/>
    <x v="0"/>
    <x v="0"/>
    <x v="0"/>
    <x v="2"/>
    <x v="0"/>
    <x v="3"/>
    <x v="4"/>
    <x v="13"/>
    <x v="19"/>
    <x v="6"/>
    <x v="0"/>
    <x v="0"/>
    <x v="0"/>
    <x v="0"/>
    <x v="0"/>
  </r>
  <r>
    <m/>
    <s v="October 2013"/>
    <n v="70"/>
    <x v="1"/>
    <x v="2"/>
    <x v="0"/>
    <x v="0"/>
    <x v="2"/>
    <x v="0"/>
    <x v="0"/>
    <x v="0"/>
    <x v="0"/>
    <x v="2"/>
    <x v="0"/>
    <x v="3"/>
    <x v="4"/>
    <x v="13"/>
    <x v="21"/>
    <x v="6"/>
    <x v="0"/>
    <x v="0"/>
    <x v="0"/>
    <x v="0"/>
    <x v="0"/>
  </r>
  <r>
    <m/>
    <s v="October 2013"/>
    <n v="70"/>
    <x v="1"/>
    <x v="3"/>
    <x v="0"/>
    <x v="0"/>
    <x v="1"/>
    <x v="0"/>
    <x v="0"/>
    <x v="0"/>
    <x v="0"/>
    <x v="2"/>
    <x v="0"/>
    <x v="3"/>
    <x v="4"/>
    <x v="13"/>
    <x v="21"/>
    <x v="6"/>
    <x v="0"/>
    <x v="0"/>
    <x v="0"/>
    <x v="0"/>
    <x v="0"/>
  </r>
  <r>
    <m/>
    <s v="October 2013"/>
    <n v="70"/>
    <x v="1"/>
    <x v="4"/>
    <x v="0"/>
    <x v="0"/>
    <x v="4"/>
    <x v="0"/>
    <x v="0"/>
    <x v="0"/>
    <x v="0"/>
    <x v="2"/>
    <x v="0"/>
    <x v="3"/>
    <x v="4"/>
    <x v="13"/>
    <x v="21"/>
    <x v="6"/>
    <x v="0"/>
    <x v="0"/>
    <x v="0"/>
    <x v="0"/>
    <x v="0"/>
  </r>
  <r>
    <m/>
    <s v="October 2013"/>
    <n v="70"/>
    <x v="1"/>
    <x v="5"/>
    <x v="0"/>
    <x v="0"/>
    <x v="0"/>
    <x v="0"/>
    <x v="0"/>
    <x v="0"/>
    <x v="0"/>
    <x v="2"/>
    <x v="0"/>
    <x v="3"/>
    <x v="4"/>
    <x v="13"/>
    <x v="19"/>
    <x v="6"/>
    <x v="0"/>
    <x v="0"/>
    <x v="0"/>
    <x v="0"/>
    <x v="0"/>
  </r>
  <r>
    <m/>
    <s v="October 2013"/>
    <n v="70"/>
    <x v="1"/>
    <x v="6"/>
    <x v="0"/>
    <x v="0"/>
    <x v="2"/>
    <x v="0"/>
    <x v="0"/>
    <x v="0"/>
    <x v="0"/>
    <x v="2"/>
    <x v="0"/>
    <x v="3"/>
    <x v="4"/>
    <x v="12"/>
    <x v="16"/>
    <x v="6"/>
    <x v="0"/>
    <x v="0"/>
    <x v="0"/>
    <x v="0"/>
    <x v="0"/>
  </r>
  <r>
    <m/>
    <s v="October 2013"/>
    <n v="70"/>
    <x v="1"/>
    <x v="7"/>
    <x v="0"/>
    <x v="0"/>
    <x v="2"/>
    <x v="0"/>
    <x v="0"/>
    <x v="0"/>
    <x v="0"/>
    <x v="2"/>
    <x v="1"/>
    <x v="3"/>
    <x v="3"/>
    <x v="12"/>
    <x v="15"/>
    <x v="6"/>
    <x v="0"/>
    <x v="0"/>
    <x v="0"/>
    <x v="0"/>
    <x v="0"/>
  </r>
  <r>
    <m/>
    <s v="October 2013"/>
    <n v="70"/>
    <x v="1"/>
    <x v="8"/>
    <x v="0"/>
    <x v="0"/>
    <x v="1"/>
    <x v="0"/>
    <x v="0"/>
    <x v="0"/>
    <x v="0"/>
    <x v="2"/>
    <x v="1"/>
    <x v="3"/>
    <x v="3"/>
    <x v="14"/>
    <x v="17"/>
    <x v="6"/>
    <x v="0"/>
    <x v="0"/>
    <x v="0"/>
    <x v="0"/>
    <x v="0"/>
  </r>
  <r>
    <m/>
    <s v="October 2013"/>
    <n v="70"/>
    <x v="1"/>
    <x v="9"/>
    <x v="0"/>
    <x v="0"/>
    <x v="1"/>
    <x v="0"/>
    <x v="0"/>
    <x v="0"/>
    <x v="0"/>
    <x v="2"/>
    <x v="1"/>
    <x v="3"/>
    <x v="3"/>
    <x v="13"/>
    <x v="23"/>
    <x v="6"/>
    <x v="0"/>
    <x v="0"/>
    <x v="0"/>
    <x v="0"/>
    <x v="0"/>
  </r>
  <r>
    <m/>
    <s v="October 2013"/>
    <n v="70"/>
    <x v="1"/>
    <x v="10"/>
    <x v="0"/>
    <x v="0"/>
    <x v="3"/>
    <x v="0"/>
    <x v="0"/>
    <x v="0"/>
    <x v="0"/>
    <x v="2"/>
    <x v="1"/>
    <x v="3"/>
    <x v="3"/>
    <x v="13"/>
    <x v="20"/>
    <x v="6"/>
    <x v="0"/>
    <x v="0"/>
    <x v="0"/>
    <x v="0"/>
    <x v="0"/>
  </r>
  <r>
    <m/>
    <s v="October 2013"/>
    <n v="70"/>
    <x v="1"/>
    <x v="11"/>
    <x v="0"/>
    <x v="0"/>
    <x v="2"/>
    <x v="0"/>
    <x v="0"/>
    <x v="0"/>
    <x v="0"/>
    <x v="2"/>
    <x v="1"/>
    <x v="3"/>
    <x v="3"/>
    <x v="14"/>
    <x v="17"/>
    <x v="6"/>
    <x v="0"/>
    <x v="0"/>
    <x v="0"/>
    <x v="0"/>
    <x v="0"/>
  </r>
  <r>
    <m/>
    <s v="October 2013"/>
    <n v="70"/>
    <x v="1"/>
    <x v="12"/>
    <x v="0"/>
    <x v="0"/>
    <x v="3"/>
    <x v="0"/>
    <x v="0"/>
    <x v="0"/>
    <x v="0"/>
    <x v="2"/>
    <x v="1"/>
    <x v="3"/>
    <x v="3"/>
    <x v="12"/>
    <x v="16"/>
    <x v="6"/>
    <x v="0"/>
    <x v="0"/>
    <x v="0"/>
    <x v="0"/>
    <x v="0"/>
  </r>
  <r>
    <m/>
    <s v="October 2013"/>
    <n v="70"/>
    <x v="1"/>
    <x v="13"/>
    <x v="0"/>
    <x v="0"/>
    <x v="3"/>
    <x v="0"/>
    <x v="0"/>
    <x v="0"/>
    <x v="0"/>
    <x v="2"/>
    <x v="1"/>
    <x v="3"/>
    <x v="3"/>
    <x v="12"/>
    <x v="24"/>
    <x v="6"/>
    <x v="0"/>
    <x v="0"/>
    <x v="0"/>
    <x v="0"/>
    <x v="0"/>
  </r>
  <r>
    <m/>
    <s v="October 2013"/>
    <n v="70"/>
    <x v="1"/>
    <x v="14"/>
    <x v="0"/>
    <x v="0"/>
    <x v="4"/>
    <x v="0"/>
    <x v="0"/>
    <x v="0"/>
    <x v="0"/>
    <x v="2"/>
    <x v="2"/>
    <x v="3"/>
    <x v="6"/>
    <x v="12"/>
    <x v="15"/>
    <x v="7"/>
    <x v="0"/>
    <x v="0"/>
    <x v="0"/>
    <x v="0"/>
    <x v="0"/>
  </r>
  <r>
    <m/>
    <s v="October 2013"/>
    <n v="70"/>
    <x v="1"/>
    <x v="15"/>
    <x v="0"/>
    <x v="0"/>
    <x v="1"/>
    <x v="0"/>
    <x v="0"/>
    <x v="0"/>
    <x v="0"/>
    <x v="2"/>
    <x v="2"/>
    <x v="3"/>
    <x v="6"/>
    <x v="12"/>
    <x v="18"/>
    <x v="7"/>
    <x v="0"/>
    <x v="0"/>
    <x v="0"/>
    <x v="0"/>
    <x v="0"/>
  </r>
  <r>
    <m/>
    <s v="October 2013"/>
    <n v="70"/>
    <x v="1"/>
    <x v="16"/>
    <x v="0"/>
    <x v="0"/>
    <x v="0"/>
    <x v="0"/>
    <x v="0"/>
    <x v="0"/>
    <x v="0"/>
    <x v="2"/>
    <x v="2"/>
    <x v="3"/>
    <x v="6"/>
    <x v="12"/>
    <x v="18"/>
    <x v="7"/>
    <x v="0"/>
    <x v="0"/>
    <x v="0"/>
    <x v="0"/>
    <x v="0"/>
  </r>
  <r>
    <m/>
    <s v="October 2013"/>
    <n v="70"/>
    <x v="1"/>
    <x v="17"/>
    <x v="0"/>
    <x v="0"/>
    <x v="3"/>
    <x v="0"/>
    <x v="0"/>
    <x v="0"/>
    <x v="0"/>
    <x v="2"/>
    <x v="2"/>
    <x v="3"/>
    <x v="6"/>
    <x v="12"/>
    <x v="20"/>
    <x v="7"/>
    <x v="0"/>
    <x v="0"/>
    <x v="0"/>
    <x v="0"/>
    <x v="0"/>
  </r>
  <r>
    <m/>
    <s v="October 2013"/>
    <n v="70"/>
    <x v="1"/>
    <x v="18"/>
    <x v="0"/>
    <x v="0"/>
    <x v="3"/>
    <x v="0"/>
    <x v="0"/>
    <x v="0"/>
    <x v="0"/>
    <x v="2"/>
    <x v="2"/>
    <x v="3"/>
    <x v="6"/>
    <x v="12"/>
    <x v="18"/>
    <x v="7"/>
    <x v="0"/>
    <x v="0"/>
    <x v="0"/>
    <x v="0"/>
    <x v="0"/>
  </r>
  <r>
    <m/>
    <s v="October 2013"/>
    <n v="70"/>
    <x v="1"/>
    <x v="19"/>
    <x v="0"/>
    <x v="0"/>
    <x v="2"/>
    <x v="0"/>
    <x v="0"/>
    <x v="0"/>
    <x v="0"/>
    <x v="2"/>
    <x v="2"/>
    <x v="3"/>
    <x v="6"/>
    <x v="12"/>
    <x v="20"/>
    <x v="7"/>
    <x v="0"/>
    <x v="0"/>
    <x v="0"/>
    <x v="0"/>
    <x v="0"/>
  </r>
  <r>
    <m/>
    <s v="October 2013"/>
    <n v="70"/>
    <x v="1"/>
    <x v="20"/>
    <x v="0"/>
    <x v="0"/>
    <x v="4"/>
    <x v="0"/>
    <x v="0"/>
    <x v="0"/>
    <x v="0"/>
    <x v="2"/>
    <x v="3"/>
    <x v="3"/>
    <x v="5"/>
    <x v="12"/>
    <x v="15"/>
    <x v="6"/>
    <x v="0"/>
    <x v="0"/>
    <x v="0"/>
    <x v="0"/>
    <x v="0"/>
  </r>
  <r>
    <m/>
    <s v="October 2013"/>
    <n v="70"/>
    <x v="1"/>
    <x v="21"/>
    <x v="0"/>
    <x v="0"/>
    <x v="1"/>
    <x v="0"/>
    <x v="0"/>
    <x v="0"/>
    <x v="0"/>
    <x v="2"/>
    <x v="3"/>
    <x v="3"/>
    <x v="5"/>
    <x v="14"/>
    <x v="17"/>
    <x v="6"/>
    <x v="0"/>
    <x v="0"/>
    <x v="0"/>
    <x v="0"/>
    <x v="0"/>
  </r>
  <r>
    <m/>
    <s v="October 2013"/>
    <n v="70"/>
    <x v="1"/>
    <x v="22"/>
    <x v="0"/>
    <x v="0"/>
    <x v="3"/>
    <x v="0"/>
    <x v="0"/>
    <x v="0"/>
    <x v="0"/>
    <x v="2"/>
    <x v="3"/>
    <x v="3"/>
    <x v="5"/>
    <x v="14"/>
    <x v="17"/>
    <x v="6"/>
    <x v="0"/>
    <x v="0"/>
    <x v="0"/>
    <x v="0"/>
    <x v="0"/>
  </r>
  <r>
    <m/>
    <s v="October 2013"/>
    <n v="70"/>
    <x v="1"/>
    <x v="23"/>
    <x v="0"/>
    <x v="0"/>
    <x v="4"/>
    <x v="0"/>
    <x v="0"/>
    <x v="0"/>
    <x v="0"/>
    <x v="2"/>
    <x v="3"/>
    <x v="3"/>
    <x v="5"/>
    <x v="13"/>
    <x v="24"/>
    <x v="6"/>
    <x v="0"/>
    <x v="0"/>
    <x v="0"/>
    <x v="0"/>
    <x v="0"/>
  </r>
  <r>
    <m/>
    <s v="October 2013"/>
    <n v="70"/>
    <x v="1"/>
    <x v="24"/>
    <x v="0"/>
    <x v="0"/>
    <x v="2"/>
    <x v="0"/>
    <x v="0"/>
    <x v="0"/>
    <x v="0"/>
    <x v="2"/>
    <x v="3"/>
    <x v="3"/>
    <x v="5"/>
    <x v="13"/>
    <x v="20"/>
    <x v="6"/>
    <x v="0"/>
    <x v="0"/>
    <x v="0"/>
    <x v="0"/>
    <x v="0"/>
  </r>
  <r>
    <m/>
    <s v="October 2013"/>
    <n v="70"/>
    <x v="1"/>
    <x v="25"/>
    <x v="0"/>
    <x v="0"/>
    <x v="4"/>
    <x v="0"/>
    <x v="0"/>
    <x v="0"/>
    <x v="0"/>
    <x v="2"/>
    <x v="3"/>
    <x v="3"/>
    <x v="5"/>
    <x v="13"/>
    <x v="18"/>
    <x v="6"/>
    <x v="0"/>
    <x v="0"/>
    <x v="0"/>
    <x v="0"/>
    <x v="0"/>
  </r>
  <r>
    <m/>
    <s v="October 2013"/>
    <n v="70"/>
    <x v="1"/>
    <x v="26"/>
    <x v="0"/>
    <x v="0"/>
    <x v="1"/>
    <x v="0"/>
    <x v="0"/>
    <x v="0"/>
    <x v="0"/>
    <x v="2"/>
    <x v="3"/>
    <x v="3"/>
    <x v="5"/>
    <x v="12"/>
    <x v="18"/>
    <x v="6"/>
    <x v="0"/>
    <x v="0"/>
    <x v="0"/>
    <x v="0"/>
    <x v="0"/>
  </r>
  <r>
    <m/>
    <s v="October 2013"/>
    <n v="70"/>
    <x v="2"/>
    <x v="0"/>
    <x v="0"/>
    <x v="0"/>
    <x v="4"/>
    <x v="0"/>
    <x v="0"/>
    <x v="0"/>
    <x v="0"/>
    <x v="0"/>
    <x v="0"/>
    <x v="0"/>
    <x v="0"/>
    <x v="0"/>
    <x v="1"/>
    <x v="3"/>
    <x v="0"/>
    <x v="0"/>
    <x v="0"/>
    <x v="0"/>
    <x v="0"/>
  </r>
  <r>
    <m/>
    <s v="October 2013"/>
    <n v="70"/>
    <x v="2"/>
    <x v="1"/>
    <x v="0"/>
    <x v="0"/>
    <x v="1"/>
    <x v="0"/>
    <x v="0"/>
    <x v="0"/>
    <x v="0"/>
    <x v="0"/>
    <x v="0"/>
    <x v="0"/>
    <x v="0"/>
    <x v="2"/>
    <x v="0"/>
    <x v="10"/>
    <x v="0"/>
    <x v="0"/>
    <x v="0"/>
    <x v="0"/>
    <x v="0"/>
  </r>
  <r>
    <m/>
    <s v="October 2013"/>
    <n v="70"/>
    <x v="2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</r>
  <r>
    <m/>
    <s v="October 2013"/>
    <n v="70"/>
    <x v="2"/>
    <x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</r>
  <r>
    <m/>
    <s v="October 2013"/>
    <n v="70"/>
    <x v="2"/>
    <x v="4"/>
    <x v="0"/>
    <x v="0"/>
    <x v="3"/>
    <x v="0"/>
    <x v="0"/>
    <x v="0"/>
    <x v="0"/>
    <x v="0"/>
    <x v="0"/>
    <x v="0"/>
    <x v="0"/>
    <x v="3"/>
    <x v="1"/>
    <x v="10"/>
    <x v="0"/>
    <x v="0"/>
    <x v="0"/>
    <x v="0"/>
    <x v="0"/>
  </r>
  <r>
    <m/>
    <s v="October 2013"/>
    <n v="70"/>
    <x v="2"/>
    <x v="5"/>
    <x v="0"/>
    <x v="0"/>
    <x v="3"/>
    <x v="0"/>
    <x v="0"/>
    <x v="0"/>
    <x v="0"/>
    <x v="0"/>
    <x v="0"/>
    <x v="0"/>
    <x v="0"/>
    <x v="0"/>
    <x v="0"/>
    <x v="2"/>
    <x v="0"/>
    <x v="0"/>
    <x v="0"/>
    <x v="0"/>
    <x v="0"/>
  </r>
  <r>
    <m/>
    <s v="October 2013"/>
    <n v="70"/>
    <x v="2"/>
    <x v="6"/>
    <x v="0"/>
    <x v="0"/>
    <x v="0"/>
    <x v="0"/>
    <x v="0"/>
    <x v="0"/>
    <x v="0"/>
    <x v="0"/>
    <x v="0"/>
    <x v="0"/>
    <x v="0"/>
    <x v="18"/>
    <x v="1"/>
    <x v="10"/>
    <x v="0"/>
    <x v="0"/>
    <x v="0"/>
    <x v="0"/>
    <x v="0"/>
  </r>
  <r>
    <m/>
    <s v="October 2013"/>
    <n v="70"/>
    <x v="2"/>
    <x v="7"/>
    <x v="0"/>
    <x v="0"/>
    <x v="4"/>
    <x v="0"/>
    <x v="0"/>
    <x v="0"/>
    <x v="0"/>
    <x v="0"/>
    <x v="1"/>
    <x v="2"/>
    <x v="11"/>
    <x v="1"/>
    <x v="1"/>
    <x v="2"/>
    <x v="0"/>
    <x v="0"/>
    <x v="0"/>
    <x v="0"/>
    <x v="0"/>
  </r>
  <r>
    <m/>
    <s v="October 2013"/>
    <n v="70"/>
    <x v="2"/>
    <x v="8"/>
    <x v="0"/>
    <x v="0"/>
    <x v="3"/>
    <x v="0"/>
    <x v="0"/>
    <x v="0"/>
    <x v="0"/>
    <x v="0"/>
    <x v="1"/>
    <x v="2"/>
    <x v="11"/>
    <x v="0"/>
    <x v="1"/>
    <x v="3"/>
    <x v="0"/>
    <x v="0"/>
    <x v="0"/>
    <x v="0"/>
    <x v="0"/>
  </r>
  <r>
    <m/>
    <s v="October 2013"/>
    <n v="70"/>
    <x v="2"/>
    <x v="9"/>
    <x v="0"/>
    <x v="0"/>
    <x v="2"/>
    <x v="0"/>
    <x v="0"/>
    <x v="0"/>
    <x v="0"/>
    <x v="0"/>
    <x v="1"/>
    <x v="2"/>
    <x v="11"/>
    <x v="0"/>
    <x v="0"/>
    <x v="1"/>
    <x v="0"/>
    <x v="0"/>
    <x v="0"/>
    <x v="0"/>
    <x v="0"/>
  </r>
  <r>
    <m/>
    <s v="October 2013"/>
    <n v="70"/>
    <x v="2"/>
    <x v="10"/>
    <x v="0"/>
    <x v="0"/>
    <x v="3"/>
    <x v="0"/>
    <x v="0"/>
    <x v="0"/>
    <x v="0"/>
    <x v="0"/>
    <x v="1"/>
    <x v="2"/>
    <x v="11"/>
    <x v="0"/>
    <x v="0"/>
    <x v="2"/>
    <x v="0"/>
    <x v="0"/>
    <x v="0"/>
    <x v="0"/>
    <x v="0"/>
  </r>
  <r>
    <m/>
    <s v="October 2013"/>
    <n v="70"/>
    <x v="2"/>
    <x v="11"/>
    <x v="0"/>
    <x v="0"/>
    <x v="3"/>
    <x v="0"/>
    <x v="0"/>
    <x v="0"/>
    <x v="0"/>
    <x v="0"/>
    <x v="1"/>
    <x v="2"/>
    <x v="11"/>
    <x v="0"/>
    <x v="1"/>
    <x v="0"/>
    <x v="0"/>
    <x v="0"/>
    <x v="0"/>
    <x v="0"/>
    <x v="0"/>
  </r>
  <r>
    <m/>
    <s v="October 2013"/>
    <n v="70"/>
    <x v="2"/>
    <x v="12"/>
    <x v="0"/>
    <x v="0"/>
    <x v="0"/>
    <x v="0"/>
    <x v="0"/>
    <x v="0"/>
    <x v="0"/>
    <x v="0"/>
    <x v="2"/>
    <x v="1"/>
    <x v="8"/>
    <x v="1"/>
    <x v="1"/>
    <x v="2"/>
    <x v="0"/>
    <x v="0"/>
    <x v="0"/>
    <x v="0"/>
    <x v="0"/>
  </r>
  <r>
    <m/>
    <s v="October 2013"/>
    <n v="70"/>
    <x v="2"/>
    <x v="13"/>
    <x v="0"/>
    <x v="0"/>
    <x v="1"/>
    <x v="0"/>
    <x v="0"/>
    <x v="0"/>
    <x v="0"/>
    <x v="0"/>
    <x v="2"/>
    <x v="1"/>
    <x v="8"/>
    <x v="0"/>
    <x v="1"/>
    <x v="3"/>
    <x v="0"/>
    <x v="0"/>
    <x v="0"/>
    <x v="0"/>
    <x v="0"/>
  </r>
  <r>
    <m/>
    <s v="October 2013"/>
    <n v="70"/>
    <x v="2"/>
    <x v="14"/>
    <x v="0"/>
    <x v="0"/>
    <x v="4"/>
    <x v="0"/>
    <x v="0"/>
    <x v="0"/>
    <x v="0"/>
    <x v="0"/>
    <x v="2"/>
    <x v="1"/>
    <x v="8"/>
    <x v="0"/>
    <x v="0"/>
    <x v="2"/>
    <x v="0"/>
    <x v="0"/>
    <x v="0"/>
    <x v="0"/>
    <x v="0"/>
  </r>
  <r>
    <m/>
    <s v="October 2013"/>
    <n v="70"/>
    <x v="2"/>
    <x v="15"/>
    <x v="0"/>
    <x v="0"/>
    <x v="2"/>
    <x v="0"/>
    <x v="0"/>
    <x v="0"/>
    <x v="0"/>
    <x v="0"/>
    <x v="2"/>
    <x v="1"/>
    <x v="8"/>
    <x v="0"/>
    <x v="0"/>
    <x v="0"/>
    <x v="0"/>
    <x v="0"/>
    <x v="0"/>
    <x v="0"/>
    <x v="0"/>
  </r>
  <r>
    <m/>
    <s v="October 2013"/>
    <n v="70"/>
    <x v="2"/>
    <x v="16"/>
    <x v="0"/>
    <x v="0"/>
    <x v="2"/>
    <x v="0"/>
    <x v="0"/>
    <x v="0"/>
    <x v="0"/>
    <x v="0"/>
    <x v="2"/>
    <x v="1"/>
    <x v="8"/>
    <x v="0"/>
    <x v="1"/>
    <x v="3"/>
    <x v="0"/>
    <x v="0"/>
    <x v="0"/>
    <x v="0"/>
    <x v="0"/>
  </r>
  <r>
    <m/>
    <s v="October 2013"/>
    <n v="70"/>
    <x v="2"/>
    <x v="17"/>
    <x v="0"/>
    <x v="0"/>
    <x v="0"/>
    <x v="0"/>
    <x v="0"/>
    <x v="0"/>
    <x v="0"/>
    <x v="0"/>
    <x v="2"/>
    <x v="1"/>
    <x v="8"/>
    <x v="0"/>
    <x v="0"/>
    <x v="0"/>
    <x v="0"/>
    <x v="0"/>
    <x v="0"/>
    <x v="0"/>
    <x v="0"/>
  </r>
  <r>
    <m/>
    <s v="October 2013"/>
    <n v="70"/>
    <x v="2"/>
    <x v="18"/>
    <x v="0"/>
    <x v="0"/>
    <x v="2"/>
    <x v="0"/>
    <x v="0"/>
    <x v="0"/>
    <x v="0"/>
    <x v="0"/>
    <x v="3"/>
    <x v="0"/>
    <x v="9"/>
    <x v="1"/>
    <x v="1"/>
    <x v="2"/>
    <x v="0"/>
    <x v="0"/>
    <x v="0"/>
    <x v="0"/>
    <x v="0"/>
  </r>
  <r>
    <m/>
    <s v="October 2013"/>
    <n v="70"/>
    <x v="2"/>
    <x v="19"/>
    <x v="0"/>
    <x v="0"/>
    <x v="4"/>
    <x v="0"/>
    <x v="0"/>
    <x v="0"/>
    <x v="0"/>
    <x v="0"/>
    <x v="3"/>
    <x v="0"/>
    <x v="9"/>
    <x v="0"/>
    <x v="1"/>
    <x v="3"/>
    <x v="0"/>
    <x v="0"/>
    <x v="0"/>
    <x v="0"/>
    <x v="0"/>
  </r>
  <r>
    <m/>
    <s v="October 2013"/>
    <n v="70"/>
    <x v="2"/>
    <x v="20"/>
    <x v="0"/>
    <x v="0"/>
    <x v="0"/>
    <x v="0"/>
    <x v="0"/>
    <x v="0"/>
    <x v="0"/>
    <x v="0"/>
    <x v="3"/>
    <x v="0"/>
    <x v="9"/>
    <x v="0"/>
    <x v="0"/>
    <x v="2"/>
    <x v="0"/>
    <x v="0"/>
    <x v="0"/>
    <x v="0"/>
    <x v="0"/>
  </r>
  <r>
    <m/>
    <s v="October 2013"/>
    <n v="70"/>
    <x v="2"/>
    <x v="21"/>
    <x v="0"/>
    <x v="0"/>
    <x v="0"/>
    <x v="0"/>
    <x v="0"/>
    <x v="0"/>
    <x v="0"/>
    <x v="0"/>
    <x v="3"/>
    <x v="0"/>
    <x v="9"/>
    <x v="0"/>
    <x v="1"/>
    <x v="2"/>
    <x v="0"/>
    <x v="0"/>
    <x v="0"/>
    <x v="0"/>
    <x v="0"/>
  </r>
  <r>
    <m/>
    <s v="October 2013"/>
    <n v="70"/>
    <x v="2"/>
    <x v="22"/>
    <x v="0"/>
    <x v="0"/>
    <x v="3"/>
    <x v="0"/>
    <x v="0"/>
    <x v="0"/>
    <x v="0"/>
    <x v="0"/>
    <x v="3"/>
    <x v="0"/>
    <x v="9"/>
    <x v="0"/>
    <x v="0"/>
    <x v="2"/>
    <x v="0"/>
    <x v="0"/>
    <x v="0"/>
    <x v="0"/>
    <x v="0"/>
  </r>
  <r>
    <m/>
    <s v="October 2013"/>
    <n v="70"/>
    <x v="3"/>
    <x v="0"/>
    <x v="0"/>
    <x v="0"/>
    <x v="0"/>
    <x v="0"/>
    <x v="0"/>
    <x v="0"/>
    <x v="0"/>
    <x v="1"/>
    <x v="4"/>
    <x v="3"/>
    <x v="7"/>
    <x v="10"/>
    <x v="13"/>
    <x v="4"/>
    <x v="0"/>
    <x v="0"/>
    <x v="0"/>
    <x v="0"/>
    <x v="0"/>
  </r>
  <r>
    <m/>
    <s v="October 2013"/>
    <n v="70"/>
    <x v="3"/>
    <x v="1"/>
    <x v="0"/>
    <x v="0"/>
    <x v="1"/>
    <x v="0"/>
    <x v="0"/>
    <x v="0"/>
    <x v="0"/>
    <x v="1"/>
    <x v="4"/>
    <x v="3"/>
    <x v="7"/>
    <x v="6"/>
    <x v="22"/>
    <x v="4"/>
    <x v="3"/>
    <x v="0"/>
    <x v="0"/>
    <x v="0"/>
    <x v="0"/>
  </r>
  <r>
    <m/>
    <s v="October 2013"/>
    <n v="70"/>
    <x v="3"/>
    <x v="2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3"/>
    <n v="70"/>
    <x v="3"/>
    <x v="3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m/>
    <s v="October 2013"/>
    <n v="70"/>
    <x v="3"/>
    <x v="4"/>
    <x v="0"/>
    <x v="0"/>
    <x v="4"/>
    <x v="0"/>
    <x v="0"/>
    <x v="0"/>
    <x v="0"/>
    <x v="1"/>
    <x v="4"/>
    <x v="3"/>
    <x v="7"/>
    <x v="4"/>
    <x v="22"/>
    <x v="4"/>
    <x v="0"/>
    <x v="0"/>
    <x v="0"/>
    <x v="0"/>
    <x v="0"/>
  </r>
  <r>
    <m/>
    <s v="October 2013"/>
    <n v="70"/>
    <x v="3"/>
    <x v="5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m/>
    <s v="October 2013"/>
    <n v="70"/>
    <x v="3"/>
    <x v="6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m/>
    <s v="October 2013"/>
    <n v="70"/>
    <x v="3"/>
    <x v="7"/>
    <x v="0"/>
    <x v="0"/>
    <x v="2"/>
    <x v="0"/>
    <x v="0"/>
    <x v="0"/>
    <x v="0"/>
    <x v="1"/>
    <x v="4"/>
    <x v="3"/>
    <x v="7"/>
    <x v="4"/>
    <x v="12"/>
    <x v="4"/>
    <x v="0"/>
    <x v="0"/>
    <x v="0"/>
    <x v="0"/>
    <x v="0"/>
  </r>
  <r>
    <m/>
    <s v="October 2013"/>
    <n v="70"/>
    <x v="3"/>
    <x v="8"/>
    <x v="0"/>
    <x v="0"/>
    <x v="2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3"/>
    <n v="70"/>
    <x v="3"/>
    <x v="9"/>
    <x v="0"/>
    <x v="0"/>
    <x v="4"/>
    <x v="0"/>
    <x v="0"/>
    <x v="0"/>
    <x v="0"/>
    <x v="1"/>
    <x v="4"/>
    <x v="3"/>
    <x v="7"/>
    <x v="9"/>
    <x v="14"/>
    <x v="4"/>
    <x v="3"/>
    <x v="0"/>
    <x v="0"/>
    <x v="0"/>
    <x v="0"/>
  </r>
  <r>
    <m/>
    <s v="October 2013"/>
    <n v="70"/>
    <x v="3"/>
    <x v="10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m/>
    <s v="October 2013"/>
    <n v="70"/>
    <x v="3"/>
    <x v="11"/>
    <x v="0"/>
    <x v="0"/>
    <x v="4"/>
    <x v="0"/>
    <x v="0"/>
    <x v="0"/>
    <x v="0"/>
    <x v="1"/>
    <x v="4"/>
    <x v="3"/>
    <x v="7"/>
    <x v="8"/>
    <x v="5"/>
    <x v="4"/>
    <x v="0"/>
    <x v="0"/>
    <x v="0"/>
    <x v="0"/>
    <x v="0"/>
  </r>
  <r>
    <m/>
    <s v="October 2013"/>
    <n v="70"/>
    <x v="3"/>
    <x v="12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m/>
    <s v="October 2013"/>
    <n v="70"/>
    <x v="3"/>
    <x v="13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3"/>
    <n v="70"/>
    <x v="3"/>
    <x v="14"/>
    <x v="0"/>
    <x v="0"/>
    <x v="1"/>
    <x v="0"/>
    <x v="0"/>
    <x v="0"/>
    <x v="0"/>
    <x v="1"/>
    <x v="4"/>
    <x v="3"/>
    <x v="7"/>
    <x v="10"/>
    <x v="13"/>
    <x v="4"/>
    <x v="0"/>
    <x v="0"/>
    <x v="0"/>
    <x v="0"/>
    <x v="0"/>
  </r>
  <r>
    <m/>
    <s v="October 2013"/>
    <n v="70"/>
    <x v="3"/>
    <x v="15"/>
    <x v="0"/>
    <x v="0"/>
    <x v="1"/>
    <x v="0"/>
    <x v="0"/>
    <x v="0"/>
    <x v="0"/>
    <x v="1"/>
    <x v="4"/>
    <x v="3"/>
    <x v="7"/>
    <x v="4"/>
    <x v="2"/>
    <x v="4"/>
    <x v="0"/>
    <x v="0"/>
    <x v="0"/>
    <x v="0"/>
    <x v="0"/>
  </r>
  <r>
    <m/>
    <s v="October 2013"/>
    <n v="70"/>
    <x v="3"/>
    <x v="16"/>
    <x v="0"/>
    <x v="0"/>
    <x v="4"/>
    <x v="0"/>
    <x v="0"/>
    <x v="0"/>
    <x v="0"/>
    <x v="1"/>
    <x v="4"/>
    <x v="3"/>
    <x v="7"/>
    <x v="5"/>
    <x v="9"/>
    <x v="4"/>
    <x v="4"/>
    <x v="0"/>
    <x v="0"/>
    <x v="0"/>
    <x v="0"/>
  </r>
  <r>
    <m/>
    <s v="October 2013"/>
    <n v="70"/>
    <x v="3"/>
    <x v="17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m/>
    <s v="October 2013"/>
    <n v="70"/>
    <x v="3"/>
    <x v="18"/>
    <x v="0"/>
    <x v="0"/>
    <x v="3"/>
    <x v="0"/>
    <x v="0"/>
    <x v="0"/>
    <x v="0"/>
    <x v="1"/>
    <x v="4"/>
    <x v="3"/>
    <x v="7"/>
    <x v="8"/>
    <x v="5"/>
    <x v="4"/>
    <x v="0"/>
    <x v="0"/>
    <x v="0"/>
    <x v="0"/>
    <x v="0"/>
  </r>
  <r>
    <m/>
    <s v="October 2013"/>
    <n v="70"/>
    <x v="3"/>
    <x v="19"/>
    <x v="0"/>
    <x v="0"/>
    <x v="0"/>
    <x v="0"/>
    <x v="0"/>
    <x v="0"/>
    <x v="0"/>
    <x v="1"/>
    <x v="4"/>
    <x v="3"/>
    <x v="7"/>
    <x v="9"/>
    <x v="14"/>
    <x v="4"/>
    <x v="0"/>
    <x v="0"/>
    <x v="0"/>
    <x v="0"/>
    <x v="0"/>
  </r>
  <r>
    <m/>
    <s v="October 2013"/>
    <n v="70"/>
    <x v="3"/>
    <x v="20"/>
    <x v="0"/>
    <x v="0"/>
    <x v="2"/>
    <x v="0"/>
    <x v="0"/>
    <x v="0"/>
    <x v="0"/>
    <x v="1"/>
    <x v="4"/>
    <x v="3"/>
    <x v="7"/>
    <x v="6"/>
    <x v="22"/>
    <x v="4"/>
    <x v="1"/>
    <x v="0"/>
    <x v="0"/>
    <x v="0"/>
    <x v="0"/>
  </r>
  <r>
    <m/>
    <s v="October 2013"/>
    <n v="70"/>
    <x v="3"/>
    <x v="21"/>
    <x v="0"/>
    <x v="0"/>
    <x v="3"/>
    <x v="0"/>
    <x v="0"/>
    <x v="0"/>
    <x v="0"/>
    <x v="1"/>
    <x v="4"/>
    <x v="3"/>
    <x v="7"/>
    <x v="9"/>
    <x v="6"/>
    <x v="4"/>
    <x v="1"/>
    <x v="0"/>
    <x v="0"/>
    <x v="0"/>
    <x v="0"/>
  </r>
  <r>
    <m/>
    <s v="October 2013"/>
    <n v="70"/>
    <x v="3"/>
    <x v="22"/>
    <x v="0"/>
    <x v="0"/>
    <x v="3"/>
    <x v="0"/>
    <x v="0"/>
    <x v="0"/>
    <x v="0"/>
    <x v="1"/>
    <x v="4"/>
    <x v="3"/>
    <x v="7"/>
    <x v="5"/>
    <x v="3"/>
    <x v="4"/>
    <x v="3"/>
    <x v="0"/>
    <x v="0"/>
    <x v="0"/>
    <x v="0"/>
  </r>
  <r>
    <m/>
    <s v="October 2013"/>
    <n v="70"/>
    <x v="3"/>
    <x v="23"/>
    <x v="0"/>
    <x v="0"/>
    <x v="1"/>
    <x v="0"/>
    <x v="0"/>
    <x v="0"/>
    <x v="0"/>
    <x v="1"/>
    <x v="4"/>
    <x v="3"/>
    <x v="7"/>
    <x v="4"/>
    <x v="8"/>
    <x v="4"/>
    <x v="0"/>
    <x v="0"/>
    <x v="0"/>
    <x v="0"/>
    <x v="0"/>
  </r>
  <r>
    <m/>
    <s v="October 2013"/>
    <n v="70"/>
    <x v="3"/>
    <x v="24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m/>
    <s v="October 2013"/>
    <n v="70"/>
    <x v="3"/>
    <x v="25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December 2013"/>
    <n v="71"/>
    <x v="0"/>
    <x v="0"/>
    <x v="0"/>
    <x v="0"/>
    <x v="2"/>
    <x v="0"/>
    <x v="0"/>
    <x v="0"/>
    <x v="0"/>
    <x v="1"/>
    <x v="4"/>
    <x v="3"/>
    <x v="7"/>
    <x v="9"/>
    <x v="6"/>
    <x v="4"/>
    <x v="0"/>
    <x v="0"/>
    <x v="0"/>
    <x v="0"/>
    <x v="0"/>
  </r>
  <r>
    <m/>
    <s v="December 2013"/>
    <n v="71"/>
    <x v="0"/>
    <x v="1"/>
    <x v="0"/>
    <x v="0"/>
    <x v="3"/>
    <x v="0"/>
    <x v="0"/>
    <x v="0"/>
    <x v="0"/>
    <x v="1"/>
    <x v="4"/>
    <x v="3"/>
    <x v="7"/>
    <x v="4"/>
    <x v="12"/>
    <x v="4"/>
    <x v="0"/>
    <x v="0"/>
    <x v="0"/>
    <x v="0"/>
    <x v="0"/>
  </r>
  <r>
    <m/>
    <s v="December 2013"/>
    <n v="71"/>
    <x v="0"/>
    <x v="2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3"/>
    <n v="71"/>
    <x v="0"/>
    <x v="3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3"/>
    <n v="71"/>
    <x v="0"/>
    <x v="4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m/>
    <s v="December 2013"/>
    <n v="71"/>
    <x v="0"/>
    <x v="5"/>
    <x v="0"/>
    <x v="0"/>
    <x v="3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3"/>
    <n v="71"/>
    <x v="0"/>
    <x v="6"/>
    <x v="0"/>
    <x v="0"/>
    <x v="2"/>
    <x v="0"/>
    <x v="0"/>
    <x v="0"/>
    <x v="0"/>
    <x v="1"/>
    <x v="4"/>
    <x v="3"/>
    <x v="7"/>
    <x v="4"/>
    <x v="2"/>
    <x v="4"/>
    <x v="0"/>
    <x v="0"/>
    <x v="0"/>
    <x v="0"/>
    <x v="0"/>
  </r>
  <r>
    <m/>
    <s v="December 2013"/>
    <n v="71"/>
    <x v="0"/>
    <x v="7"/>
    <x v="0"/>
    <x v="0"/>
    <x v="3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3"/>
    <n v="71"/>
    <x v="0"/>
    <x v="8"/>
    <x v="0"/>
    <x v="0"/>
    <x v="0"/>
    <x v="0"/>
    <x v="0"/>
    <x v="0"/>
    <x v="0"/>
    <x v="1"/>
    <x v="4"/>
    <x v="3"/>
    <x v="7"/>
    <x v="4"/>
    <x v="12"/>
    <x v="4"/>
    <x v="0"/>
    <x v="0"/>
    <x v="0"/>
    <x v="0"/>
    <x v="0"/>
  </r>
  <r>
    <m/>
    <s v="December 2013"/>
    <n v="71"/>
    <x v="0"/>
    <x v="9"/>
    <x v="0"/>
    <x v="0"/>
    <x v="1"/>
    <x v="0"/>
    <x v="0"/>
    <x v="0"/>
    <x v="0"/>
    <x v="1"/>
    <x v="4"/>
    <x v="3"/>
    <x v="7"/>
    <x v="4"/>
    <x v="10"/>
    <x v="4"/>
    <x v="0"/>
    <x v="0"/>
    <x v="0"/>
    <x v="0"/>
    <x v="0"/>
  </r>
  <r>
    <m/>
    <s v="December 2013"/>
    <n v="71"/>
    <x v="0"/>
    <x v="10"/>
    <x v="0"/>
    <x v="0"/>
    <x v="2"/>
    <x v="0"/>
    <x v="0"/>
    <x v="0"/>
    <x v="0"/>
    <x v="1"/>
    <x v="4"/>
    <x v="3"/>
    <x v="7"/>
    <x v="4"/>
    <x v="8"/>
    <x v="4"/>
    <x v="0"/>
    <x v="0"/>
    <x v="0"/>
    <x v="0"/>
    <x v="0"/>
  </r>
  <r>
    <m/>
    <s v="December 2013"/>
    <n v="71"/>
    <x v="0"/>
    <x v="11"/>
    <x v="0"/>
    <x v="0"/>
    <x v="4"/>
    <x v="0"/>
    <x v="0"/>
    <x v="0"/>
    <x v="0"/>
    <x v="1"/>
    <x v="4"/>
    <x v="3"/>
    <x v="7"/>
    <x v="8"/>
    <x v="11"/>
    <x v="4"/>
    <x v="3"/>
    <x v="0"/>
    <x v="0"/>
    <x v="0"/>
    <x v="0"/>
  </r>
  <r>
    <m/>
    <s v="December 2013"/>
    <n v="71"/>
    <x v="0"/>
    <x v="12"/>
    <x v="0"/>
    <x v="0"/>
    <x v="0"/>
    <x v="0"/>
    <x v="0"/>
    <x v="0"/>
    <x v="0"/>
    <x v="1"/>
    <x v="4"/>
    <x v="3"/>
    <x v="7"/>
    <x v="8"/>
    <x v="5"/>
    <x v="4"/>
    <x v="0"/>
    <x v="0"/>
    <x v="0"/>
    <x v="0"/>
    <x v="0"/>
  </r>
  <r>
    <m/>
    <s v="December 2013"/>
    <n v="71"/>
    <x v="0"/>
    <x v="13"/>
    <x v="0"/>
    <x v="0"/>
    <x v="1"/>
    <x v="0"/>
    <x v="0"/>
    <x v="0"/>
    <x v="0"/>
    <x v="1"/>
    <x v="4"/>
    <x v="3"/>
    <x v="7"/>
    <x v="5"/>
    <x v="9"/>
    <x v="4"/>
    <x v="0"/>
    <x v="0"/>
    <x v="0"/>
    <x v="0"/>
    <x v="0"/>
  </r>
  <r>
    <m/>
    <s v="December 2013"/>
    <n v="71"/>
    <x v="0"/>
    <x v="14"/>
    <x v="0"/>
    <x v="0"/>
    <x v="4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3"/>
    <n v="71"/>
    <x v="0"/>
    <x v="15"/>
    <x v="0"/>
    <x v="0"/>
    <x v="4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3"/>
    <n v="71"/>
    <x v="0"/>
    <x v="16"/>
    <x v="0"/>
    <x v="0"/>
    <x v="4"/>
    <x v="0"/>
    <x v="0"/>
    <x v="0"/>
    <x v="0"/>
    <x v="1"/>
    <x v="4"/>
    <x v="3"/>
    <x v="7"/>
    <x v="6"/>
    <x v="22"/>
    <x v="4"/>
    <x v="1"/>
    <x v="0"/>
    <x v="0"/>
    <x v="0"/>
    <x v="0"/>
  </r>
  <r>
    <m/>
    <s v="December 2013"/>
    <n v="71"/>
    <x v="0"/>
    <x v="17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3"/>
    <n v="71"/>
    <x v="0"/>
    <x v="18"/>
    <x v="0"/>
    <x v="0"/>
    <x v="0"/>
    <x v="0"/>
    <x v="0"/>
    <x v="0"/>
    <x v="0"/>
    <x v="1"/>
    <x v="4"/>
    <x v="3"/>
    <x v="7"/>
    <x v="10"/>
    <x v="7"/>
    <x v="4"/>
    <x v="0"/>
    <x v="0"/>
    <x v="0"/>
    <x v="0"/>
    <x v="0"/>
  </r>
  <r>
    <m/>
    <s v="December 2013"/>
    <n v="71"/>
    <x v="0"/>
    <x v="19"/>
    <x v="0"/>
    <x v="0"/>
    <x v="1"/>
    <x v="0"/>
    <x v="0"/>
    <x v="0"/>
    <x v="0"/>
    <x v="1"/>
    <x v="4"/>
    <x v="3"/>
    <x v="7"/>
    <x v="11"/>
    <x v="22"/>
    <x v="4"/>
    <x v="0"/>
    <x v="0"/>
    <x v="0"/>
    <x v="0"/>
    <x v="0"/>
  </r>
  <r>
    <m/>
    <s v="December 2013"/>
    <n v="71"/>
    <x v="0"/>
    <x v="20"/>
    <x v="0"/>
    <x v="0"/>
    <x v="1"/>
    <x v="0"/>
    <x v="0"/>
    <x v="0"/>
    <x v="0"/>
    <x v="1"/>
    <x v="4"/>
    <x v="3"/>
    <x v="7"/>
    <x v="7"/>
    <x v="22"/>
    <x v="4"/>
    <x v="1"/>
    <x v="0"/>
    <x v="0"/>
    <x v="0"/>
    <x v="0"/>
  </r>
  <r>
    <m/>
    <s v="December 2013"/>
    <n v="71"/>
    <x v="0"/>
    <x v="21"/>
    <x v="0"/>
    <x v="0"/>
    <x v="2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3"/>
    <n v="71"/>
    <x v="0"/>
    <x v="22"/>
    <x v="0"/>
    <x v="0"/>
    <x v="1"/>
    <x v="0"/>
    <x v="0"/>
    <x v="0"/>
    <x v="0"/>
    <x v="1"/>
    <x v="4"/>
    <x v="3"/>
    <x v="7"/>
    <x v="5"/>
    <x v="3"/>
    <x v="4"/>
    <x v="1"/>
    <x v="0"/>
    <x v="0"/>
    <x v="0"/>
    <x v="0"/>
  </r>
  <r>
    <m/>
    <s v="December 2013"/>
    <n v="71"/>
    <x v="0"/>
    <x v="23"/>
    <x v="0"/>
    <x v="0"/>
    <x v="2"/>
    <x v="0"/>
    <x v="0"/>
    <x v="0"/>
    <x v="0"/>
    <x v="1"/>
    <x v="4"/>
    <x v="3"/>
    <x v="7"/>
    <x v="7"/>
    <x v="22"/>
    <x v="4"/>
    <x v="3"/>
    <x v="0"/>
    <x v="0"/>
    <x v="0"/>
    <x v="0"/>
  </r>
  <r>
    <m/>
    <s v="December 2013"/>
    <n v="71"/>
    <x v="0"/>
    <x v="24"/>
    <x v="0"/>
    <x v="0"/>
    <x v="3"/>
    <x v="0"/>
    <x v="0"/>
    <x v="0"/>
    <x v="0"/>
    <x v="1"/>
    <x v="4"/>
    <x v="3"/>
    <x v="7"/>
    <x v="10"/>
    <x v="7"/>
    <x v="4"/>
    <x v="0"/>
    <x v="0"/>
    <x v="0"/>
    <x v="0"/>
    <x v="0"/>
  </r>
  <r>
    <m/>
    <s v="December 2013"/>
    <n v="71"/>
    <x v="1"/>
    <x v="0"/>
    <x v="0"/>
    <x v="0"/>
    <x v="2"/>
    <x v="0"/>
    <x v="0"/>
    <x v="0"/>
    <x v="0"/>
    <x v="0"/>
    <x v="0"/>
    <x v="0"/>
    <x v="12"/>
    <x v="0"/>
    <x v="1"/>
    <x v="3"/>
    <x v="0"/>
    <x v="0"/>
    <x v="0"/>
    <x v="0"/>
    <x v="0"/>
  </r>
  <r>
    <m/>
    <s v="December 2013"/>
    <n v="71"/>
    <x v="1"/>
    <x v="1"/>
    <x v="0"/>
    <x v="0"/>
    <x v="0"/>
    <x v="0"/>
    <x v="0"/>
    <x v="0"/>
    <x v="0"/>
    <x v="0"/>
    <x v="0"/>
    <x v="0"/>
    <x v="12"/>
    <x v="0"/>
    <x v="1"/>
    <x v="0"/>
    <x v="0"/>
    <x v="0"/>
    <x v="0"/>
    <x v="0"/>
    <x v="0"/>
  </r>
  <r>
    <m/>
    <s v="December 2013"/>
    <n v="71"/>
    <x v="1"/>
    <x v="2"/>
    <x v="0"/>
    <x v="0"/>
    <x v="2"/>
    <x v="0"/>
    <x v="0"/>
    <x v="0"/>
    <x v="0"/>
    <x v="0"/>
    <x v="0"/>
    <x v="0"/>
    <x v="12"/>
    <x v="0"/>
    <x v="0"/>
    <x v="1"/>
    <x v="0"/>
    <x v="0"/>
    <x v="0"/>
    <x v="0"/>
    <x v="0"/>
  </r>
  <r>
    <m/>
    <s v="December 2013"/>
    <n v="71"/>
    <x v="1"/>
    <x v="3"/>
    <x v="0"/>
    <x v="0"/>
    <x v="3"/>
    <x v="0"/>
    <x v="0"/>
    <x v="0"/>
    <x v="0"/>
    <x v="0"/>
    <x v="0"/>
    <x v="0"/>
    <x v="12"/>
    <x v="0"/>
    <x v="0"/>
    <x v="2"/>
    <x v="0"/>
    <x v="0"/>
    <x v="0"/>
    <x v="0"/>
    <x v="0"/>
  </r>
  <r>
    <m/>
    <s v="December 2013"/>
    <n v="71"/>
    <x v="1"/>
    <x v="4"/>
    <x v="0"/>
    <x v="0"/>
    <x v="0"/>
    <x v="0"/>
    <x v="0"/>
    <x v="0"/>
    <x v="0"/>
    <x v="0"/>
    <x v="0"/>
    <x v="0"/>
    <x v="12"/>
    <x v="18"/>
    <x v="1"/>
    <x v="10"/>
    <x v="0"/>
    <x v="0"/>
    <x v="0"/>
    <x v="0"/>
    <x v="0"/>
  </r>
  <r>
    <m/>
    <s v="December 2013"/>
    <n v="71"/>
    <x v="1"/>
    <x v="5"/>
    <x v="0"/>
    <x v="0"/>
    <x v="0"/>
    <x v="0"/>
    <x v="0"/>
    <x v="0"/>
    <x v="0"/>
    <x v="0"/>
    <x v="1"/>
    <x v="2"/>
    <x v="1"/>
    <x v="1"/>
    <x v="1"/>
    <x v="2"/>
    <x v="0"/>
    <x v="0"/>
    <x v="0"/>
    <x v="0"/>
    <x v="0"/>
  </r>
  <r>
    <m/>
    <s v="December 2013"/>
    <n v="71"/>
    <x v="1"/>
    <x v="6"/>
    <x v="0"/>
    <x v="0"/>
    <x v="4"/>
    <x v="0"/>
    <x v="0"/>
    <x v="0"/>
    <x v="0"/>
    <x v="0"/>
    <x v="1"/>
    <x v="2"/>
    <x v="1"/>
    <x v="0"/>
    <x v="0"/>
    <x v="2"/>
    <x v="0"/>
    <x v="0"/>
    <x v="0"/>
    <x v="0"/>
    <x v="0"/>
  </r>
  <r>
    <m/>
    <s v="December 2013"/>
    <n v="71"/>
    <x v="1"/>
    <x v="7"/>
    <x v="0"/>
    <x v="0"/>
    <x v="1"/>
    <x v="0"/>
    <x v="0"/>
    <x v="0"/>
    <x v="0"/>
    <x v="0"/>
    <x v="1"/>
    <x v="2"/>
    <x v="1"/>
    <x v="0"/>
    <x v="0"/>
    <x v="9"/>
    <x v="0"/>
    <x v="0"/>
    <x v="0"/>
    <x v="0"/>
    <x v="0"/>
  </r>
  <r>
    <m/>
    <s v="December 2013"/>
    <n v="71"/>
    <x v="1"/>
    <x v="8"/>
    <x v="0"/>
    <x v="0"/>
    <x v="4"/>
    <x v="0"/>
    <x v="0"/>
    <x v="0"/>
    <x v="0"/>
    <x v="0"/>
    <x v="1"/>
    <x v="2"/>
    <x v="1"/>
    <x v="0"/>
    <x v="0"/>
    <x v="0"/>
    <x v="0"/>
    <x v="0"/>
    <x v="0"/>
    <x v="0"/>
    <x v="0"/>
  </r>
  <r>
    <m/>
    <s v="December 2013"/>
    <n v="71"/>
    <x v="1"/>
    <x v="9"/>
    <x v="0"/>
    <x v="0"/>
    <x v="1"/>
    <x v="0"/>
    <x v="0"/>
    <x v="0"/>
    <x v="0"/>
    <x v="0"/>
    <x v="1"/>
    <x v="2"/>
    <x v="1"/>
    <x v="0"/>
    <x v="0"/>
    <x v="1"/>
    <x v="0"/>
    <x v="0"/>
    <x v="0"/>
    <x v="0"/>
    <x v="0"/>
  </r>
  <r>
    <m/>
    <s v="December 2013"/>
    <n v="71"/>
    <x v="1"/>
    <x v="10"/>
    <x v="0"/>
    <x v="0"/>
    <x v="2"/>
    <x v="0"/>
    <x v="0"/>
    <x v="0"/>
    <x v="0"/>
    <x v="0"/>
    <x v="1"/>
    <x v="2"/>
    <x v="1"/>
    <x v="16"/>
    <x v="0"/>
    <x v="10"/>
    <x v="0"/>
    <x v="0"/>
    <x v="1"/>
    <x v="0"/>
    <x v="0"/>
  </r>
  <r>
    <m/>
    <s v="December 2013"/>
    <n v="71"/>
    <x v="1"/>
    <x v="11"/>
    <x v="0"/>
    <x v="0"/>
    <x v="0"/>
    <x v="0"/>
    <x v="0"/>
    <x v="0"/>
    <x v="0"/>
    <x v="0"/>
    <x v="2"/>
    <x v="0"/>
    <x v="9"/>
    <x v="1"/>
    <x v="1"/>
    <x v="2"/>
    <x v="0"/>
    <x v="0"/>
    <x v="1"/>
    <x v="0"/>
    <x v="0"/>
  </r>
  <r>
    <m/>
    <s v="December 2013"/>
    <n v="71"/>
    <x v="1"/>
    <x v="12"/>
    <x v="0"/>
    <x v="0"/>
    <x v="0"/>
    <x v="0"/>
    <x v="0"/>
    <x v="0"/>
    <x v="0"/>
    <x v="0"/>
    <x v="2"/>
    <x v="0"/>
    <x v="9"/>
    <x v="0"/>
    <x v="0"/>
    <x v="2"/>
    <x v="0"/>
    <x v="0"/>
    <x v="1"/>
    <x v="0"/>
    <x v="0"/>
  </r>
  <r>
    <m/>
    <s v="December 2013"/>
    <n v="71"/>
    <x v="1"/>
    <x v="13"/>
    <x v="0"/>
    <x v="0"/>
    <x v="1"/>
    <x v="0"/>
    <x v="0"/>
    <x v="0"/>
    <x v="0"/>
    <x v="0"/>
    <x v="2"/>
    <x v="0"/>
    <x v="9"/>
    <x v="0"/>
    <x v="0"/>
    <x v="3"/>
    <x v="0"/>
    <x v="0"/>
    <x v="1"/>
    <x v="0"/>
    <x v="0"/>
  </r>
  <r>
    <m/>
    <s v="December 2013"/>
    <n v="71"/>
    <x v="1"/>
    <x v="14"/>
    <x v="0"/>
    <x v="0"/>
    <x v="4"/>
    <x v="0"/>
    <x v="0"/>
    <x v="0"/>
    <x v="0"/>
    <x v="0"/>
    <x v="2"/>
    <x v="0"/>
    <x v="9"/>
    <x v="0"/>
    <x v="0"/>
    <x v="2"/>
    <x v="0"/>
    <x v="0"/>
    <x v="1"/>
    <x v="0"/>
    <x v="0"/>
  </r>
  <r>
    <m/>
    <s v="December 2013"/>
    <n v="71"/>
    <x v="1"/>
    <x v="15"/>
    <x v="0"/>
    <x v="0"/>
    <x v="3"/>
    <x v="0"/>
    <x v="0"/>
    <x v="0"/>
    <x v="0"/>
    <x v="0"/>
    <x v="2"/>
    <x v="0"/>
    <x v="9"/>
    <x v="18"/>
    <x v="1"/>
    <x v="10"/>
    <x v="0"/>
    <x v="0"/>
    <x v="0"/>
    <x v="0"/>
    <x v="0"/>
  </r>
  <r>
    <m/>
    <s v="December 2013"/>
    <n v="71"/>
    <x v="1"/>
    <x v="16"/>
    <x v="0"/>
    <x v="0"/>
    <x v="1"/>
    <x v="0"/>
    <x v="0"/>
    <x v="0"/>
    <x v="0"/>
    <x v="0"/>
    <x v="3"/>
    <x v="0"/>
    <x v="0"/>
    <x v="1"/>
    <x v="1"/>
    <x v="2"/>
    <x v="0"/>
    <x v="0"/>
    <x v="0"/>
    <x v="0"/>
    <x v="0"/>
  </r>
  <r>
    <m/>
    <s v="December 2013"/>
    <n v="71"/>
    <x v="1"/>
    <x v="17"/>
    <x v="0"/>
    <x v="0"/>
    <x v="0"/>
    <x v="0"/>
    <x v="0"/>
    <x v="0"/>
    <x v="0"/>
    <x v="0"/>
    <x v="3"/>
    <x v="0"/>
    <x v="0"/>
    <x v="0"/>
    <x v="0"/>
    <x v="2"/>
    <x v="0"/>
    <x v="0"/>
    <x v="0"/>
    <x v="0"/>
    <x v="0"/>
  </r>
  <r>
    <m/>
    <s v="December 2013"/>
    <n v="71"/>
    <x v="1"/>
    <x v="18"/>
    <x v="0"/>
    <x v="0"/>
    <x v="1"/>
    <x v="0"/>
    <x v="0"/>
    <x v="0"/>
    <x v="0"/>
    <x v="0"/>
    <x v="3"/>
    <x v="0"/>
    <x v="0"/>
    <x v="0"/>
    <x v="0"/>
    <x v="0"/>
    <x v="0"/>
    <x v="0"/>
    <x v="0"/>
    <x v="0"/>
    <x v="0"/>
  </r>
  <r>
    <m/>
    <s v="December 2013"/>
    <n v="71"/>
    <x v="1"/>
    <x v="19"/>
    <x v="0"/>
    <x v="0"/>
    <x v="2"/>
    <x v="0"/>
    <x v="0"/>
    <x v="0"/>
    <x v="0"/>
    <x v="0"/>
    <x v="3"/>
    <x v="0"/>
    <x v="0"/>
    <x v="0"/>
    <x v="1"/>
    <x v="1"/>
    <x v="0"/>
    <x v="0"/>
    <x v="0"/>
    <x v="0"/>
    <x v="0"/>
  </r>
  <r>
    <m/>
    <s v="December 2013"/>
    <n v="71"/>
    <x v="1"/>
    <x v="20"/>
    <x v="0"/>
    <x v="0"/>
    <x v="0"/>
    <x v="0"/>
    <x v="0"/>
    <x v="0"/>
    <x v="0"/>
    <x v="0"/>
    <x v="3"/>
    <x v="0"/>
    <x v="0"/>
    <x v="0"/>
    <x v="0"/>
    <x v="2"/>
    <x v="0"/>
    <x v="0"/>
    <x v="0"/>
    <x v="0"/>
    <x v="0"/>
  </r>
  <r>
    <m/>
    <s v="December 2013"/>
    <n v="71"/>
    <x v="1"/>
    <x v="21"/>
    <x v="0"/>
    <x v="0"/>
    <x v="2"/>
    <x v="0"/>
    <x v="0"/>
    <x v="0"/>
    <x v="0"/>
    <x v="0"/>
    <x v="3"/>
    <x v="0"/>
    <x v="0"/>
    <x v="0"/>
    <x v="0"/>
    <x v="0"/>
    <x v="0"/>
    <x v="0"/>
    <x v="0"/>
    <x v="0"/>
    <x v="0"/>
  </r>
  <r>
    <m/>
    <s v="December 2013"/>
    <n v="71"/>
    <x v="1"/>
    <x v="22"/>
    <x v="0"/>
    <x v="0"/>
    <x v="4"/>
    <x v="0"/>
    <x v="0"/>
    <x v="0"/>
    <x v="0"/>
    <x v="0"/>
    <x v="3"/>
    <x v="0"/>
    <x v="0"/>
    <x v="0"/>
    <x v="0"/>
    <x v="0"/>
    <x v="0"/>
    <x v="0"/>
    <x v="0"/>
    <x v="0"/>
    <x v="0"/>
  </r>
  <r>
    <m/>
    <s v="December 2013"/>
    <n v="71"/>
    <x v="2"/>
    <x v="0"/>
    <x v="0"/>
    <x v="0"/>
    <x v="1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3"/>
    <n v="71"/>
    <x v="2"/>
    <x v="1"/>
    <x v="0"/>
    <x v="0"/>
    <x v="3"/>
    <x v="0"/>
    <x v="0"/>
    <x v="0"/>
    <x v="0"/>
    <x v="1"/>
    <x v="4"/>
    <x v="3"/>
    <x v="7"/>
    <x v="4"/>
    <x v="10"/>
    <x v="4"/>
    <x v="0"/>
    <x v="0"/>
    <x v="0"/>
    <x v="0"/>
    <x v="0"/>
  </r>
  <r>
    <m/>
    <s v="December 2013"/>
    <n v="71"/>
    <x v="2"/>
    <x v="2"/>
    <x v="0"/>
    <x v="0"/>
    <x v="4"/>
    <x v="0"/>
    <x v="0"/>
    <x v="0"/>
    <x v="0"/>
    <x v="1"/>
    <x v="4"/>
    <x v="3"/>
    <x v="7"/>
    <x v="11"/>
    <x v="22"/>
    <x v="4"/>
    <x v="0"/>
    <x v="0"/>
    <x v="0"/>
    <x v="0"/>
    <x v="0"/>
  </r>
  <r>
    <m/>
    <s v="December 2013"/>
    <n v="71"/>
    <x v="2"/>
    <x v="3"/>
    <x v="0"/>
    <x v="0"/>
    <x v="2"/>
    <x v="0"/>
    <x v="0"/>
    <x v="0"/>
    <x v="0"/>
    <x v="1"/>
    <x v="4"/>
    <x v="3"/>
    <x v="7"/>
    <x v="8"/>
    <x v="11"/>
    <x v="4"/>
    <x v="3"/>
    <x v="0"/>
    <x v="0"/>
    <x v="0"/>
    <x v="0"/>
  </r>
  <r>
    <m/>
    <s v="December 2013"/>
    <n v="71"/>
    <x v="2"/>
    <x v="4"/>
    <x v="0"/>
    <x v="0"/>
    <x v="1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3"/>
    <n v="71"/>
    <x v="2"/>
    <x v="5"/>
    <x v="0"/>
    <x v="0"/>
    <x v="3"/>
    <x v="0"/>
    <x v="0"/>
    <x v="0"/>
    <x v="0"/>
    <x v="1"/>
    <x v="4"/>
    <x v="3"/>
    <x v="7"/>
    <x v="10"/>
    <x v="13"/>
    <x v="4"/>
    <x v="0"/>
    <x v="0"/>
    <x v="0"/>
    <x v="0"/>
    <x v="0"/>
  </r>
  <r>
    <m/>
    <s v="December 2013"/>
    <n v="71"/>
    <x v="2"/>
    <x v="6"/>
    <x v="0"/>
    <x v="0"/>
    <x v="0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3"/>
    <n v="71"/>
    <x v="2"/>
    <x v="7"/>
    <x v="0"/>
    <x v="0"/>
    <x v="1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3"/>
    <n v="71"/>
    <x v="2"/>
    <x v="8"/>
    <x v="0"/>
    <x v="0"/>
    <x v="3"/>
    <x v="0"/>
    <x v="0"/>
    <x v="0"/>
    <x v="0"/>
    <x v="1"/>
    <x v="4"/>
    <x v="3"/>
    <x v="7"/>
    <x v="10"/>
    <x v="13"/>
    <x v="4"/>
    <x v="1"/>
    <x v="0"/>
    <x v="0"/>
    <x v="0"/>
    <x v="0"/>
  </r>
  <r>
    <m/>
    <s v="December 2013"/>
    <n v="71"/>
    <x v="2"/>
    <x v="9"/>
    <x v="0"/>
    <x v="0"/>
    <x v="0"/>
    <x v="0"/>
    <x v="0"/>
    <x v="0"/>
    <x v="0"/>
    <x v="1"/>
    <x v="4"/>
    <x v="3"/>
    <x v="7"/>
    <x v="13"/>
    <x v="22"/>
    <x v="4"/>
    <x v="0"/>
    <x v="0"/>
    <x v="0"/>
    <x v="0"/>
    <x v="0"/>
  </r>
  <r>
    <m/>
    <s v="December 2013"/>
    <n v="71"/>
    <x v="2"/>
    <x v="10"/>
    <x v="0"/>
    <x v="0"/>
    <x v="0"/>
    <x v="0"/>
    <x v="0"/>
    <x v="0"/>
    <x v="0"/>
    <x v="1"/>
    <x v="4"/>
    <x v="3"/>
    <x v="7"/>
    <x v="9"/>
    <x v="6"/>
    <x v="4"/>
    <x v="1"/>
    <x v="0"/>
    <x v="0"/>
    <x v="0"/>
    <x v="0"/>
  </r>
  <r>
    <m/>
    <s v="December 2013"/>
    <n v="71"/>
    <x v="2"/>
    <x v="11"/>
    <x v="0"/>
    <x v="0"/>
    <x v="0"/>
    <x v="0"/>
    <x v="0"/>
    <x v="0"/>
    <x v="0"/>
    <x v="1"/>
    <x v="4"/>
    <x v="3"/>
    <x v="7"/>
    <x v="4"/>
    <x v="2"/>
    <x v="4"/>
    <x v="0"/>
    <x v="0"/>
    <x v="0"/>
    <x v="0"/>
    <x v="0"/>
  </r>
  <r>
    <m/>
    <s v="December 2013"/>
    <n v="71"/>
    <x v="2"/>
    <x v="12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3"/>
    <n v="71"/>
    <x v="2"/>
    <x v="13"/>
    <x v="0"/>
    <x v="0"/>
    <x v="4"/>
    <x v="0"/>
    <x v="0"/>
    <x v="0"/>
    <x v="0"/>
    <x v="1"/>
    <x v="4"/>
    <x v="3"/>
    <x v="7"/>
    <x v="9"/>
    <x v="6"/>
    <x v="4"/>
    <x v="0"/>
    <x v="0"/>
    <x v="0"/>
    <x v="0"/>
    <x v="0"/>
  </r>
  <r>
    <m/>
    <s v="December 2013"/>
    <n v="71"/>
    <x v="2"/>
    <x v="14"/>
    <x v="0"/>
    <x v="0"/>
    <x v="0"/>
    <x v="0"/>
    <x v="0"/>
    <x v="0"/>
    <x v="0"/>
    <x v="1"/>
    <x v="4"/>
    <x v="3"/>
    <x v="7"/>
    <x v="5"/>
    <x v="3"/>
    <x v="4"/>
    <x v="0"/>
    <x v="0"/>
    <x v="0"/>
    <x v="0"/>
    <x v="0"/>
  </r>
  <r>
    <m/>
    <s v="December 2013"/>
    <n v="71"/>
    <x v="2"/>
    <x v="15"/>
    <x v="0"/>
    <x v="0"/>
    <x v="4"/>
    <x v="0"/>
    <x v="0"/>
    <x v="0"/>
    <x v="0"/>
    <x v="1"/>
    <x v="4"/>
    <x v="3"/>
    <x v="7"/>
    <x v="8"/>
    <x v="11"/>
    <x v="5"/>
    <x v="0"/>
    <x v="0"/>
    <x v="0"/>
    <x v="0"/>
    <x v="0"/>
  </r>
  <r>
    <m/>
    <s v="December 2013"/>
    <n v="71"/>
    <x v="2"/>
    <x v="16"/>
    <x v="0"/>
    <x v="0"/>
    <x v="1"/>
    <x v="0"/>
    <x v="0"/>
    <x v="0"/>
    <x v="0"/>
    <x v="1"/>
    <x v="4"/>
    <x v="3"/>
    <x v="7"/>
    <x v="6"/>
    <x v="22"/>
    <x v="4"/>
    <x v="1"/>
    <x v="0"/>
    <x v="0"/>
    <x v="0"/>
    <x v="0"/>
  </r>
  <r>
    <m/>
    <s v="December 2013"/>
    <n v="71"/>
    <x v="2"/>
    <x v="17"/>
    <x v="0"/>
    <x v="0"/>
    <x v="3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3"/>
    <n v="71"/>
    <x v="2"/>
    <x v="18"/>
    <x v="0"/>
    <x v="0"/>
    <x v="3"/>
    <x v="0"/>
    <x v="0"/>
    <x v="0"/>
    <x v="0"/>
    <x v="1"/>
    <x v="4"/>
    <x v="3"/>
    <x v="7"/>
    <x v="9"/>
    <x v="14"/>
    <x v="4"/>
    <x v="0"/>
    <x v="0"/>
    <x v="0"/>
    <x v="0"/>
    <x v="0"/>
  </r>
  <r>
    <m/>
    <s v="December 2013"/>
    <n v="71"/>
    <x v="2"/>
    <x v="19"/>
    <x v="0"/>
    <x v="0"/>
    <x v="4"/>
    <x v="0"/>
    <x v="0"/>
    <x v="0"/>
    <x v="0"/>
    <x v="1"/>
    <x v="4"/>
    <x v="3"/>
    <x v="7"/>
    <x v="7"/>
    <x v="22"/>
    <x v="4"/>
    <x v="0"/>
    <x v="0"/>
    <x v="0"/>
    <x v="0"/>
    <x v="0"/>
  </r>
  <r>
    <m/>
    <s v="December 2013"/>
    <n v="71"/>
    <x v="2"/>
    <x v="20"/>
    <x v="0"/>
    <x v="0"/>
    <x v="0"/>
    <x v="0"/>
    <x v="0"/>
    <x v="0"/>
    <x v="0"/>
    <x v="1"/>
    <x v="4"/>
    <x v="3"/>
    <x v="7"/>
    <x v="8"/>
    <x v="5"/>
    <x v="5"/>
    <x v="0"/>
    <x v="0"/>
    <x v="0"/>
    <x v="0"/>
    <x v="0"/>
  </r>
  <r>
    <m/>
    <s v="December 2013"/>
    <n v="71"/>
    <x v="2"/>
    <x v="21"/>
    <x v="0"/>
    <x v="0"/>
    <x v="4"/>
    <x v="0"/>
    <x v="0"/>
    <x v="0"/>
    <x v="0"/>
    <x v="1"/>
    <x v="4"/>
    <x v="3"/>
    <x v="7"/>
    <x v="8"/>
    <x v="11"/>
    <x v="4"/>
    <x v="1"/>
    <x v="0"/>
    <x v="0"/>
    <x v="0"/>
    <x v="0"/>
  </r>
  <r>
    <m/>
    <s v="December 2013"/>
    <n v="71"/>
    <x v="2"/>
    <x v="22"/>
    <x v="0"/>
    <x v="0"/>
    <x v="2"/>
    <x v="0"/>
    <x v="0"/>
    <x v="0"/>
    <x v="0"/>
    <x v="1"/>
    <x v="4"/>
    <x v="3"/>
    <x v="7"/>
    <x v="6"/>
    <x v="22"/>
    <x v="4"/>
    <x v="0"/>
    <x v="0"/>
    <x v="0"/>
    <x v="0"/>
    <x v="0"/>
  </r>
  <r>
    <m/>
    <s v="December 2013"/>
    <n v="71"/>
    <x v="2"/>
    <x v="23"/>
    <x v="0"/>
    <x v="0"/>
    <x v="0"/>
    <x v="0"/>
    <x v="0"/>
    <x v="0"/>
    <x v="0"/>
    <x v="1"/>
    <x v="4"/>
    <x v="3"/>
    <x v="7"/>
    <x v="5"/>
    <x v="9"/>
    <x v="4"/>
    <x v="0"/>
    <x v="0"/>
    <x v="0"/>
    <x v="0"/>
    <x v="0"/>
  </r>
  <r>
    <m/>
    <s v="December 2013"/>
    <n v="71"/>
    <x v="2"/>
    <x v="24"/>
    <x v="0"/>
    <x v="0"/>
    <x v="0"/>
    <x v="0"/>
    <x v="0"/>
    <x v="0"/>
    <x v="0"/>
    <x v="1"/>
    <x v="4"/>
    <x v="3"/>
    <x v="7"/>
    <x v="8"/>
    <x v="11"/>
    <x v="4"/>
    <x v="0"/>
    <x v="0"/>
    <x v="0"/>
    <x v="0"/>
    <x v="0"/>
  </r>
  <r>
    <m/>
    <s v="December 2013"/>
    <n v="71"/>
    <x v="2"/>
    <x v="25"/>
    <x v="0"/>
    <x v="0"/>
    <x v="2"/>
    <x v="0"/>
    <x v="0"/>
    <x v="0"/>
    <x v="0"/>
    <x v="1"/>
    <x v="4"/>
    <x v="3"/>
    <x v="7"/>
    <x v="11"/>
    <x v="22"/>
    <x v="4"/>
    <x v="0"/>
    <x v="0"/>
    <x v="0"/>
    <x v="0"/>
    <x v="0"/>
  </r>
  <r>
    <m/>
    <s v="December 2013"/>
    <n v="71"/>
    <x v="3"/>
    <x v="0"/>
    <x v="0"/>
    <x v="0"/>
    <x v="0"/>
    <x v="0"/>
    <x v="0"/>
    <x v="0"/>
    <x v="0"/>
    <x v="2"/>
    <x v="0"/>
    <x v="3"/>
    <x v="3"/>
    <x v="12"/>
    <x v="15"/>
    <x v="6"/>
    <x v="0"/>
    <x v="0"/>
    <x v="0"/>
    <x v="0"/>
    <x v="0"/>
  </r>
  <r>
    <m/>
    <s v="December 2013"/>
    <n v="71"/>
    <x v="3"/>
    <x v="1"/>
    <x v="0"/>
    <x v="0"/>
    <x v="2"/>
    <x v="0"/>
    <x v="0"/>
    <x v="0"/>
    <x v="0"/>
    <x v="2"/>
    <x v="0"/>
    <x v="3"/>
    <x v="3"/>
    <x v="13"/>
    <x v="19"/>
    <x v="6"/>
    <x v="0"/>
    <x v="0"/>
    <x v="0"/>
    <x v="0"/>
    <x v="0"/>
  </r>
  <r>
    <m/>
    <s v="December 2013"/>
    <n v="71"/>
    <x v="3"/>
    <x v="2"/>
    <x v="0"/>
    <x v="0"/>
    <x v="3"/>
    <x v="0"/>
    <x v="0"/>
    <x v="0"/>
    <x v="0"/>
    <x v="2"/>
    <x v="0"/>
    <x v="3"/>
    <x v="3"/>
    <x v="13"/>
    <x v="20"/>
    <x v="6"/>
    <x v="0"/>
    <x v="0"/>
    <x v="0"/>
    <x v="0"/>
    <x v="0"/>
  </r>
  <r>
    <m/>
    <s v="December 2013"/>
    <n v="71"/>
    <x v="3"/>
    <x v="3"/>
    <x v="0"/>
    <x v="0"/>
    <x v="4"/>
    <x v="0"/>
    <x v="0"/>
    <x v="0"/>
    <x v="0"/>
    <x v="2"/>
    <x v="0"/>
    <x v="3"/>
    <x v="3"/>
    <x v="13"/>
    <x v="23"/>
    <x v="6"/>
    <x v="0"/>
    <x v="0"/>
    <x v="0"/>
    <x v="0"/>
    <x v="0"/>
  </r>
  <r>
    <m/>
    <s v="December 2013"/>
    <n v="71"/>
    <x v="3"/>
    <x v="4"/>
    <x v="0"/>
    <x v="0"/>
    <x v="2"/>
    <x v="0"/>
    <x v="0"/>
    <x v="0"/>
    <x v="0"/>
    <x v="2"/>
    <x v="0"/>
    <x v="3"/>
    <x v="3"/>
    <x v="14"/>
    <x v="17"/>
    <x v="6"/>
    <x v="0"/>
    <x v="0"/>
    <x v="0"/>
    <x v="0"/>
    <x v="0"/>
  </r>
  <r>
    <m/>
    <s v="December 2013"/>
    <n v="71"/>
    <x v="3"/>
    <x v="5"/>
    <x v="0"/>
    <x v="0"/>
    <x v="3"/>
    <x v="0"/>
    <x v="0"/>
    <x v="0"/>
    <x v="0"/>
    <x v="2"/>
    <x v="0"/>
    <x v="3"/>
    <x v="3"/>
    <x v="12"/>
    <x v="23"/>
    <x v="6"/>
    <x v="0"/>
    <x v="0"/>
    <x v="0"/>
    <x v="0"/>
    <x v="0"/>
  </r>
  <r>
    <m/>
    <s v="December 2013"/>
    <n v="71"/>
    <x v="3"/>
    <x v="6"/>
    <x v="0"/>
    <x v="0"/>
    <x v="4"/>
    <x v="0"/>
    <x v="0"/>
    <x v="0"/>
    <x v="0"/>
    <x v="2"/>
    <x v="1"/>
    <x v="3"/>
    <x v="5"/>
    <x v="12"/>
    <x v="15"/>
    <x v="7"/>
    <x v="0"/>
    <x v="0"/>
    <x v="0"/>
    <x v="0"/>
    <x v="0"/>
  </r>
  <r>
    <m/>
    <s v="December 2013"/>
    <n v="71"/>
    <x v="3"/>
    <x v="7"/>
    <x v="0"/>
    <x v="0"/>
    <x v="4"/>
    <x v="0"/>
    <x v="0"/>
    <x v="0"/>
    <x v="0"/>
    <x v="2"/>
    <x v="1"/>
    <x v="3"/>
    <x v="5"/>
    <x v="12"/>
    <x v="21"/>
    <x v="7"/>
    <x v="0"/>
    <x v="0"/>
    <x v="0"/>
    <x v="0"/>
    <x v="0"/>
  </r>
  <r>
    <m/>
    <s v="December 2013"/>
    <n v="71"/>
    <x v="3"/>
    <x v="8"/>
    <x v="0"/>
    <x v="0"/>
    <x v="1"/>
    <x v="0"/>
    <x v="0"/>
    <x v="0"/>
    <x v="0"/>
    <x v="2"/>
    <x v="1"/>
    <x v="3"/>
    <x v="5"/>
    <x v="12"/>
    <x v="18"/>
    <x v="7"/>
    <x v="0"/>
    <x v="0"/>
    <x v="0"/>
    <x v="0"/>
    <x v="0"/>
  </r>
  <r>
    <m/>
    <s v="December 2013"/>
    <n v="71"/>
    <x v="3"/>
    <x v="9"/>
    <x v="0"/>
    <x v="0"/>
    <x v="3"/>
    <x v="0"/>
    <x v="0"/>
    <x v="0"/>
    <x v="0"/>
    <x v="2"/>
    <x v="1"/>
    <x v="3"/>
    <x v="5"/>
    <x v="12"/>
    <x v="16"/>
    <x v="7"/>
    <x v="0"/>
    <x v="0"/>
    <x v="0"/>
    <x v="0"/>
    <x v="0"/>
  </r>
  <r>
    <m/>
    <s v="December 2013"/>
    <n v="71"/>
    <x v="3"/>
    <x v="10"/>
    <x v="0"/>
    <x v="0"/>
    <x v="0"/>
    <x v="0"/>
    <x v="0"/>
    <x v="0"/>
    <x v="0"/>
    <x v="2"/>
    <x v="1"/>
    <x v="3"/>
    <x v="5"/>
    <x v="12"/>
    <x v="16"/>
    <x v="7"/>
    <x v="0"/>
    <x v="0"/>
    <x v="0"/>
    <x v="0"/>
    <x v="0"/>
  </r>
  <r>
    <m/>
    <s v="December 2013"/>
    <n v="71"/>
    <x v="3"/>
    <x v="11"/>
    <x v="0"/>
    <x v="0"/>
    <x v="0"/>
    <x v="0"/>
    <x v="0"/>
    <x v="0"/>
    <x v="0"/>
    <x v="2"/>
    <x v="1"/>
    <x v="3"/>
    <x v="5"/>
    <x v="12"/>
    <x v="15"/>
    <x v="7"/>
    <x v="0"/>
    <x v="0"/>
    <x v="0"/>
    <x v="0"/>
    <x v="0"/>
  </r>
  <r>
    <m/>
    <s v="December 2013"/>
    <n v="71"/>
    <x v="3"/>
    <x v="12"/>
    <x v="0"/>
    <x v="0"/>
    <x v="3"/>
    <x v="0"/>
    <x v="0"/>
    <x v="0"/>
    <x v="0"/>
    <x v="2"/>
    <x v="1"/>
    <x v="3"/>
    <x v="5"/>
    <x v="13"/>
    <x v="21"/>
    <x v="7"/>
    <x v="0"/>
    <x v="0"/>
    <x v="0"/>
    <x v="0"/>
    <x v="0"/>
  </r>
  <r>
    <m/>
    <s v="December 2013"/>
    <n v="71"/>
    <x v="3"/>
    <x v="13"/>
    <x v="0"/>
    <x v="0"/>
    <x v="3"/>
    <x v="0"/>
    <x v="0"/>
    <x v="0"/>
    <x v="0"/>
    <x v="2"/>
    <x v="2"/>
    <x v="3"/>
    <x v="6"/>
    <x v="12"/>
    <x v="15"/>
    <x v="6"/>
    <x v="0"/>
    <x v="0"/>
    <x v="0"/>
    <x v="0"/>
    <x v="0"/>
  </r>
  <r>
    <m/>
    <s v="December 2013"/>
    <n v="71"/>
    <x v="3"/>
    <x v="14"/>
    <x v="0"/>
    <x v="0"/>
    <x v="2"/>
    <x v="0"/>
    <x v="0"/>
    <x v="0"/>
    <x v="0"/>
    <x v="2"/>
    <x v="2"/>
    <x v="3"/>
    <x v="6"/>
    <x v="13"/>
    <x v="20"/>
    <x v="6"/>
    <x v="0"/>
    <x v="0"/>
    <x v="0"/>
    <x v="0"/>
    <x v="0"/>
  </r>
  <r>
    <m/>
    <s v="December 2013"/>
    <n v="71"/>
    <x v="3"/>
    <x v="15"/>
    <x v="0"/>
    <x v="0"/>
    <x v="0"/>
    <x v="0"/>
    <x v="0"/>
    <x v="0"/>
    <x v="0"/>
    <x v="2"/>
    <x v="2"/>
    <x v="3"/>
    <x v="6"/>
    <x v="12"/>
    <x v="19"/>
    <x v="6"/>
    <x v="0"/>
    <x v="0"/>
    <x v="0"/>
    <x v="0"/>
    <x v="0"/>
  </r>
  <r>
    <m/>
    <s v="December 2013"/>
    <n v="71"/>
    <x v="3"/>
    <x v="16"/>
    <x v="0"/>
    <x v="0"/>
    <x v="0"/>
    <x v="0"/>
    <x v="0"/>
    <x v="0"/>
    <x v="0"/>
    <x v="2"/>
    <x v="2"/>
    <x v="3"/>
    <x v="6"/>
    <x v="14"/>
    <x v="17"/>
    <x v="6"/>
    <x v="0"/>
    <x v="0"/>
    <x v="0"/>
    <x v="0"/>
    <x v="0"/>
  </r>
  <r>
    <m/>
    <s v="December 2013"/>
    <n v="71"/>
    <x v="3"/>
    <x v="17"/>
    <x v="0"/>
    <x v="0"/>
    <x v="1"/>
    <x v="0"/>
    <x v="0"/>
    <x v="0"/>
    <x v="0"/>
    <x v="2"/>
    <x v="2"/>
    <x v="3"/>
    <x v="6"/>
    <x v="12"/>
    <x v="15"/>
    <x v="6"/>
    <x v="0"/>
    <x v="0"/>
    <x v="0"/>
    <x v="0"/>
    <x v="0"/>
  </r>
  <r>
    <m/>
    <s v="December 2013"/>
    <n v="71"/>
    <x v="3"/>
    <x v="18"/>
    <x v="0"/>
    <x v="0"/>
    <x v="3"/>
    <x v="0"/>
    <x v="0"/>
    <x v="0"/>
    <x v="0"/>
    <x v="2"/>
    <x v="2"/>
    <x v="3"/>
    <x v="6"/>
    <x v="14"/>
    <x v="17"/>
    <x v="6"/>
    <x v="0"/>
    <x v="0"/>
    <x v="0"/>
    <x v="0"/>
    <x v="0"/>
  </r>
  <r>
    <m/>
    <s v="December 2013"/>
    <n v="71"/>
    <x v="3"/>
    <x v="19"/>
    <x v="0"/>
    <x v="0"/>
    <x v="0"/>
    <x v="0"/>
    <x v="0"/>
    <x v="0"/>
    <x v="0"/>
    <x v="2"/>
    <x v="3"/>
    <x v="3"/>
    <x v="6"/>
    <x v="12"/>
    <x v="15"/>
    <x v="6"/>
    <x v="0"/>
    <x v="0"/>
    <x v="0"/>
    <x v="0"/>
    <x v="0"/>
  </r>
  <r>
    <m/>
    <s v="December 2013"/>
    <n v="71"/>
    <x v="3"/>
    <x v="20"/>
    <x v="0"/>
    <x v="0"/>
    <x v="4"/>
    <x v="0"/>
    <x v="0"/>
    <x v="0"/>
    <x v="0"/>
    <x v="2"/>
    <x v="3"/>
    <x v="3"/>
    <x v="4"/>
    <x v="14"/>
    <x v="17"/>
    <x v="6"/>
    <x v="0"/>
    <x v="0"/>
    <x v="0"/>
    <x v="0"/>
    <x v="0"/>
  </r>
  <r>
    <m/>
    <s v="December 2013"/>
    <n v="71"/>
    <x v="3"/>
    <x v="21"/>
    <x v="0"/>
    <x v="0"/>
    <x v="4"/>
    <x v="0"/>
    <x v="0"/>
    <x v="0"/>
    <x v="0"/>
    <x v="2"/>
    <x v="3"/>
    <x v="3"/>
    <x v="4"/>
    <x v="14"/>
    <x v="17"/>
    <x v="6"/>
    <x v="0"/>
    <x v="0"/>
    <x v="0"/>
    <x v="0"/>
    <x v="0"/>
  </r>
  <r>
    <m/>
    <s v="December 2013"/>
    <n v="71"/>
    <x v="3"/>
    <x v="22"/>
    <x v="0"/>
    <x v="0"/>
    <x v="2"/>
    <x v="0"/>
    <x v="0"/>
    <x v="0"/>
    <x v="0"/>
    <x v="2"/>
    <x v="3"/>
    <x v="3"/>
    <x v="4"/>
    <x v="13"/>
    <x v="21"/>
    <x v="6"/>
    <x v="0"/>
    <x v="0"/>
    <x v="0"/>
    <x v="0"/>
    <x v="0"/>
  </r>
  <r>
    <m/>
    <s v="December 2013"/>
    <n v="71"/>
    <x v="3"/>
    <x v="23"/>
    <x v="0"/>
    <x v="0"/>
    <x v="3"/>
    <x v="0"/>
    <x v="0"/>
    <x v="0"/>
    <x v="0"/>
    <x v="2"/>
    <x v="3"/>
    <x v="3"/>
    <x v="4"/>
    <x v="12"/>
    <x v="15"/>
    <x v="6"/>
    <x v="0"/>
    <x v="0"/>
    <x v="0"/>
    <x v="0"/>
    <x v="0"/>
  </r>
  <r>
    <m/>
    <s v="December 2013"/>
    <n v="71"/>
    <x v="3"/>
    <x v="24"/>
    <x v="0"/>
    <x v="0"/>
    <x v="1"/>
    <x v="0"/>
    <x v="0"/>
    <x v="0"/>
    <x v="0"/>
    <x v="2"/>
    <x v="3"/>
    <x v="3"/>
    <x v="4"/>
    <x v="13"/>
    <x v="24"/>
    <x v="6"/>
    <x v="0"/>
    <x v="0"/>
    <x v="0"/>
    <x v="0"/>
    <x v="0"/>
  </r>
  <r>
    <m/>
    <s v="December 2013"/>
    <n v="71"/>
    <x v="3"/>
    <x v="25"/>
    <x v="0"/>
    <x v="0"/>
    <x v="4"/>
    <x v="0"/>
    <x v="0"/>
    <x v="0"/>
    <x v="0"/>
    <x v="2"/>
    <x v="3"/>
    <x v="3"/>
    <x v="4"/>
    <x v="13"/>
    <x v="24"/>
    <x v="6"/>
    <x v="0"/>
    <x v="0"/>
    <x v="0"/>
    <x v="0"/>
    <x v="0"/>
  </r>
  <r>
    <m/>
    <s v="December 2013"/>
    <n v="71"/>
    <x v="3"/>
    <x v="26"/>
    <x v="0"/>
    <x v="0"/>
    <x v="1"/>
    <x v="0"/>
    <x v="0"/>
    <x v="0"/>
    <x v="0"/>
    <x v="2"/>
    <x v="3"/>
    <x v="3"/>
    <x v="4"/>
    <x v="13"/>
    <x v="20"/>
    <x v="6"/>
    <x v="0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June 2014"/>
    <n v="72"/>
    <x v="0"/>
    <x v="0"/>
    <x v="0"/>
    <x v="0"/>
    <x v="3"/>
    <x v="0"/>
    <x v="0"/>
    <x v="0"/>
    <x v="0"/>
    <x v="2"/>
    <x v="5"/>
    <x v="3"/>
    <x v="6"/>
    <x v="12"/>
    <x v="15"/>
    <x v="6"/>
    <x v="0"/>
    <x v="0"/>
    <x v="0"/>
    <x v="0"/>
    <x v="0"/>
  </r>
  <r>
    <m/>
    <s v="June 2014"/>
    <n v="72"/>
    <x v="0"/>
    <x v="1"/>
    <x v="0"/>
    <x v="0"/>
    <x v="2"/>
    <x v="0"/>
    <x v="0"/>
    <x v="0"/>
    <x v="0"/>
    <x v="2"/>
    <x v="5"/>
    <x v="3"/>
    <x v="6"/>
    <x v="14"/>
    <x v="17"/>
    <x v="6"/>
    <x v="0"/>
    <x v="0"/>
    <x v="0"/>
    <x v="0"/>
    <x v="0"/>
  </r>
  <r>
    <m/>
    <s v="June 2014"/>
    <n v="72"/>
    <x v="0"/>
    <x v="2"/>
    <x v="0"/>
    <x v="0"/>
    <x v="1"/>
    <x v="0"/>
    <x v="0"/>
    <x v="0"/>
    <x v="0"/>
    <x v="2"/>
    <x v="5"/>
    <x v="3"/>
    <x v="6"/>
    <x v="13"/>
    <x v="21"/>
    <x v="6"/>
    <x v="0"/>
    <x v="0"/>
    <x v="0"/>
    <x v="0"/>
    <x v="0"/>
  </r>
  <r>
    <m/>
    <s v="June 2014"/>
    <n v="72"/>
    <x v="0"/>
    <x v="3"/>
    <x v="0"/>
    <x v="0"/>
    <x v="0"/>
    <x v="0"/>
    <x v="0"/>
    <x v="0"/>
    <x v="0"/>
    <x v="2"/>
    <x v="5"/>
    <x v="3"/>
    <x v="6"/>
    <x v="13"/>
    <x v="21"/>
    <x v="6"/>
    <x v="0"/>
    <x v="0"/>
    <x v="0"/>
    <x v="0"/>
    <x v="0"/>
  </r>
  <r>
    <m/>
    <s v="June 2014"/>
    <n v="72"/>
    <x v="0"/>
    <x v="4"/>
    <x v="0"/>
    <x v="0"/>
    <x v="4"/>
    <x v="0"/>
    <x v="0"/>
    <x v="0"/>
    <x v="0"/>
    <x v="2"/>
    <x v="5"/>
    <x v="3"/>
    <x v="6"/>
    <x v="12"/>
    <x v="19"/>
    <x v="6"/>
    <x v="0"/>
    <x v="0"/>
    <x v="0"/>
    <x v="0"/>
    <x v="0"/>
  </r>
  <r>
    <m/>
    <s v="June 2014"/>
    <n v="72"/>
    <x v="0"/>
    <x v="5"/>
    <x v="0"/>
    <x v="0"/>
    <x v="3"/>
    <x v="0"/>
    <x v="0"/>
    <x v="0"/>
    <x v="0"/>
    <x v="2"/>
    <x v="5"/>
    <x v="3"/>
    <x v="6"/>
    <x v="12"/>
    <x v="18"/>
    <x v="6"/>
    <x v="0"/>
    <x v="0"/>
    <x v="0"/>
    <x v="0"/>
    <x v="0"/>
  </r>
  <r>
    <m/>
    <s v="June 2014"/>
    <n v="72"/>
    <x v="0"/>
    <x v="6"/>
    <x v="0"/>
    <x v="0"/>
    <x v="4"/>
    <x v="0"/>
    <x v="0"/>
    <x v="0"/>
    <x v="0"/>
    <x v="2"/>
    <x v="5"/>
    <x v="3"/>
    <x v="5"/>
    <x v="12"/>
    <x v="15"/>
    <x v="6"/>
    <x v="0"/>
    <x v="0"/>
    <x v="0"/>
    <x v="0"/>
    <x v="0"/>
  </r>
  <r>
    <m/>
    <s v="June 2014"/>
    <n v="72"/>
    <x v="0"/>
    <x v="7"/>
    <x v="0"/>
    <x v="0"/>
    <x v="4"/>
    <x v="0"/>
    <x v="0"/>
    <x v="0"/>
    <x v="0"/>
    <x v="2"/>
    <x v="5"/>
    <x v="3"/>
    <x v="5"/>
    <x v="14"/>
    <x v="17"/>
    <x v="6"/>
    <x v="0"/>
    <x v="0"/>
    <x v="0"/>
    <x v="0"/>
    <x v="0"/>
  </r>
  <r>
    <m/>
    <s v="June 2014"/>
    <n v="72"/>
    <x v="0"/>
    <x v="8"/>
    <x v="0"/>
    <x v="0"/>
    <x v="1"/>
    <x v="0"/>
    <x v="0"/>
    <x v="0"/>
    <x v="0"/>
    <x v="2"/>
    <x v="5"/>
    <x v="3"/>
    <x v="5"/>
    <x v="13"/>
    <x v="20"/>
    <x v="6"/>
    <x v="0"/>
    <x v="0"/>
    <x v="0"/>
    <x v="0"/>
    <x v="0"/>
  </r>
  <r>
    <m/>
    <s v="June 2014"/>
    <n v="72"/>
    <x v="0"/>
    <x v="9"/>
    <x v="0"/>
    <x v="0"/>
    <x v="0"/>
    <x v="0"/>
    <x v="0"/>
    <x v="0"/>
    <x v="0"/>
    <x v="2"/>
    <x v="5"/>
    <x v="3"/>
    <x v="5"/>
    <x v="12"/>
    <x v="18"/>
    <x v="6"/>
    <x v="0"/>
    <x v="0"/>
    <x v="0"/>
    <x v="0"/>
    <x v="0"/>
  </r>
  <r>
    <m/>
    <s v="June 2014"/>
    <n v="72"/>
    <x v="0"/>
    <x v="10"/>
    <x v="0"/>
    <x v="0"/>
    <x v="1"/>
    <x v="0"/>
    <x v="0"/>
    <x v="0"/>
    <x v="0"/>
    <x v="2"/>
    <x v="5"/>
    <x v="3"/>
    <x v="5"/>
    <x v="12"/>
    <x v="18"/>
    <x v="6"/>
    <x v="0"/>
    <x v="0"/>
    <x v="0"/>
    <x v="0"/>
    <x v="0"/>
  </r>
  <r>
    <m/>
    <s v="June 2014"/>
    <n v="72"/>
    <x v="0"/>
    <x v="11"/>
    <x v="0"/>
    <x v="0"/>
    <x v="3"/>
    <x v="0"/>
    <x v="0"/>
    <x v="0"/>
    <x v="0"/>
    <x v="2"/>
    <x v="5"/>
    <x v="3"/>
    <x v="5"/>
    <x v="12"/>
    <x v="18"/>
    <x v="6"/>
    <x v="0"/>
    <x v="0"/>
    <x v="0"/>
    <x v="0"/>
    <x v="0"/>
  </r>
  <r>
    <m/>
    <s v="June 2014"/>
    <n v="72"/>
    <x v="0"/>
    <x v="12"/>
    <x v="0"/>
    <x v="0"/>
    <x v="4"/>
    <x v="0"/>
    <x v="0"/>
    <x v="0"/>
    <x v="0"/>
    <x v="2"/>
    <x v="5"/>
    <x v="3"/>
    <x v="5"/>
    <x v="13"/>
    <x v="24"/>
    <x v="6"/>
    <x v="0"/>
    <x v="0"/>
    <x v="0"/>
    <x v="0"/>
    <x v="0"/>
  </r>
  <r>
    <m/>
    <s v="June 2014"/>
    <n v="72"/>
    <x v="0"/>
    <x v="13"/>
    <x v="0"/>
    <x v="0"/>
    <x v="4"/>
    <x v="0"/>
    <x v="0"/>
    <x v="0"/>
    <x v="0"/>
    <x v="2"/>
    <x v="5"/>
    <x v="3"/>
    <x v="4"/>
    <x v="12"/>
    <x v="15"/>
    <x v="6"/>
    <x v="0"/>
    <x v="0"/>
    <x v="0"/>
    <x v="0"/>
    <x v="0"/>
  </r>
  <r>
    <m/>
    <s v="June 2014"/>
    <n v="72"/>
    <x v="0"/>
    <x v="14"/>
    <x v="0"/>
    <x v="0"/>
    <x v="3"/>
    <x v="0"/>
    <x v="0"/>
    <x v="0"/>
    <x v="0"/>
    <x v="2"/>
    <x v="5"/>
    <x v="3"/>
    <x v="4"/>
    <x v="12"/>
    <x v="20"/>
    <x v="6"/>
    <x v="0"/>
    <x v="0"/>
    <x v="0"/>
    <x v="0"/>
    <x v="0"/>
  </r>
  <r>
    <m/>
    <s v="June 2014"/>
    <n v="72"/>
    <x v="0"/>
    <x v="15"/>
    <x v="0"/>
    <x v="0"/>
    <x v="1"/>
    <x v="0"/>
    <x v="0"/>
    <x v="0"/>
    <x v="0"/>
    <x v="2"/>
    <x v="5"/>
    <x v="3"/>
    <x v="4"/>
    <x v="14"/>
    <x v="17"/>
    <x v="6"/>
    <x v="0"/>
    <x v="0"/>
    <x v="0"/>
    <x v="0"/>
    <x v="0"/>
  </r>
  <r>
    <m/>
    <s v="June 2014"/>
    <n v="72"/>
    <x v="0"/>
    <x v="16"/>
    <x v="0"/>
    <x v="0"/>
    <x v="3"/>
    <x v="0"/>
    <x v="0"/>
    <x v="0"/>
    <x v="0"/>
    <x v="2"/>
    <x v="5"/>
    <x v="3"/>
    <x v="4"/>
    <x v="12"/>
    <x v="16"/>
    <x v="6"/>
    <x v="0"/>
    <x v="0"/>
    <x v="0"/>
    <x v="0"/>
    <x v="0"/>
  </r>
  <r>
    <m/>
    <s v="June 2014"/>
    <n v="72"/>
    <x v="0"/>
    <x v="17"/>
    <x v="0"/>
    <x v="0"/>
    <x v="3"/>
    <x v="0"/>
    <x v="0"/>
    <x v="0"/>
    <x v="0"/>
    <x v="2"/>
    <x v="5"/>
    <x v="3"/>
    <x v="4"/>
    <x v="12"/>
    <x v="15"/>
    <x v="6"/>
    <x v="0"/>
    <x v="0"/>
    <x v="0"/>
    <x v="0"/>
    <x v="0"/>
  </r>
  <r>
    <m/>
    <s v="June 2014"/>
    <n v="72"/>
    <x v="0"/>
    <x v="18"/>
    <x v="0"/>
    <x v="0"/>
    <x v="0"/>
    <x v="0"/>
    <x v="0"/>
    <x v="0"/>
    <x v="0"/>
    <x v="2"/>
    <x v="5"/>
    <x v="3"/>
    <x v="4"/>
    <x v="13"/>
    <x v="21"/>
    <x v="6"/>
    <x v="0"/>
    <x v="0"/>
    <x v="0"/>
    <x v="0"/>
    <x v="0"/>
  </r>
  <r>
    <m/>
    <s v="June 2014"/>
    <n v="72"/>
    <x v="0"/>
    <x v="19"/>
    <x v="0"/>
    <x v="0"/>
    <x v="1"/>
    <x v="0"/>
    <x v="0"/>
    <x v="0"/>
    <x v="0"/>
    <x v="2"/>
    <x v="5"/>
    <x v="3"/>
    <x v="4"/>
    <x v="13"/>
    <x v="21"/>
    <x v="6"/>
    <x v="0"/>
    <x v="0"/>
    <x v="0"/>
    <x v="0"/>
    <x v="0"/>
  </r>
  <r>
    <m/>
    <s v="June 2014"/>
    <n v="72"/>
    <x v="0"/>
    <x v="20"/>
    <x v="0"/>
    <x v="0"/>
    <x v="0"/>
    <x v="0"/>
    <x v="0"/>
    <x v="0"/>
    <x v="0"/>
    <x v="2"/>
    <x v="5"/>
    <x v="3"/>
    <x v="4"/>
    <x v="12"/>
    <x v="16"/>
    <x v="6"/>
    <x v="0"/>
    <x v="0"/>
    <x v="0"/>
    <x v="0"/>
    <x v="0"/>
  </r>
  <r>
    <m/>
    <s v="June 2014"/>
    <n v="72"/>
    <x v="0"/>
    <x v="21"/>
    <x v="0"/>
    <x v="0"/>
    <x v="1"/>
    <x v="0"/>
    <x v="0"/>
    <x v="0"/>
    <x v="0"/>
    <x v="2"/>
    <x v="5"/>
    <x v="3"/>
    <x v="3"/>
    <x v="12"/>
    <x v="15"/>
    <x v="7"/>
    <x v="0"/>
    <x v="0"/>
    <x v="0"/>
    <x v="0"/>
    <x v="0"/>
  </r>
  <r>
    <m/>
    <s v="June 2014"/>
    <n v="72"/>
    <x v="0"/>
    <x v="22"/>
    <x v="0"/>
    <x v="0"/>
    <x v="2"/>
    <x v="0"/>
    <x v="0"/>
    <x v="0"/>
    <x v="0"/>
    <x v="2"/>
    <x v="5"/>
    <x v="3"/>
    <x v="3"/>
    <x v="12"/>
    <x v="20"/>
    <x v="7"/>
    <x v="0"/>
    <x v="0"/>
    <x v="0"/>
    <x v="0"/>
    <x v="0"/>
  </r>
  <r>
    <m/>
    <s v="June 2014"/>
    <n v="72"/>
    <x v="0"/>
    <x v="23"/>
    <x v="0"/>
    <x v="0"/>
    <x v="3"/>
    <x v="0"/>
    <x v="0"/>
    <x v="0"/>
    <x v="0"/>
    <x v="2"/>
    <x v="5"/>
    <x v="3"/>
    <x v="3"/>
    <x v="12"/>
    <x v="16"/>
    <x v="7"/>
    <x v="0"/>
    <x v="0"/>
    <x v="0"/>
    <x v="0"/>
    <x v="0"/>
  </r>
  <r>
    <m/>
    <s v="June 2014"/>
    <n v="72"/>
    <x v="0"/>
    <x v="24"/>
    <x v="0"/>
    <x v="0"/>
    <x v="3"/>
    <x v="0"/>
    <x v="0"/>
    <x v="0"/>
    <x v="0"/>
    <x v="2"/>
    <x v="5"/>
    <x v="3"/>
    <x v="3"/>
    <x v="14"/>
    <x v="17"/>
    <x v="7"/>
    <x v="0"/>
    <x v="0"/>
    <x v="0"/>
    <x v="0"/>
    <x v="0"/>
  </r>
  <r>
    <m/>
    <s v="June 2014"/>
    <n v="72"/>
    <x v="0"/>
    <x v="25"/>
    <x v="0"/>
    <x v="0"/>
    <x v="4"/>
    <x v="0"/>
    <x v="0"/>
    <x v="0"/>
    <x v="0"/>
    <x v="2"/>
    <x v="5"/>
    <x v="3"/>
    <x v="3"/>
    <x v="12"/>
    <x v="18"/>
    <x v="7"/>
    <x v="0"/>
    <x v="0"/>
    <x v="0"/>
    <x v="0"/>
    <x v="0"/>
  </r>
  <r>
    <m/>
    <s v="June 2014"/>
    <n v="72"/>
    <x v="0"/>
    <x v="26"/>
    <x v="0"/>
    <x v="0"/>
    <x v="4"/>
    <x v="0"/>
    <x v="0"/>
    <x v="0"/>
    <x v="0"/>
    <x v="2"/>
    <x v="5"/>
    <x v="3"/>
    <x v="3"/>
    <x v="12"/>
    <x v="16"/>
    <x v="7"/>
    <x v="0"/>
    <x v="0"/>
    <x v="0"/>
    <x v="0"/>
    <x v="0"/>
  </r>
  <r>
    <m/>
    <s v="June 2014"/>
    <n v="72"/>
    <x v="1"/>
    <x v="0"/>
    <x v="0"/>
    <x v="0"/>
    <x v="3"/>
    <x v="0"/>
    <x v="0"/>
    <x v="0"/>
    <x v="0"/>
    <x v="1"/>
    <x v="5"/>
    <x v="3"/>
    <x v="7"/>
    <x v="21"/>
    <x v="22"/>
    <x v="4"/>
    <x v="0"/>
    <x v="0"/>
    <x v="0"/>
    <x v="0"/>
    <x v="0"/>
  </r>
  <r>
    <m/>
    <s v="June 2014"/>
    <n v="72"/>
    <x v="1"/>
    <x v="1"/>
    <x v="0"/>
    <x v="0"/>
    <x v="1"/>
    <x v="0"/>
    <x v="0"/>
    <x v="0"/>
    <x v="0"/>
    <x v="1"/>
    <x v="5"/>
    <x v="3"/>
    <x v="7"/>
    <x v="8"/>
    <x v="5"/>
    <x v="4"/>
    <x v="0"/>
    <x v="0"/>
    <x v="0"/>
    <x v="0"/>
    <x v="0"/>
  </r>
  <r>
    <m/>
    <s v="June 2014"/>
    <n v="72"/>
    <x v="1"/>
    <x v="2"/>
    <x v="0"/>
    <x v="0"/>
    <x v="4"/>
    <x v="0"/>
    <x v="0"/>
    <x v="0"/>
    <x v="0"/>
    <x v="1"/>
    <x v="5"/>
    <x v="3"/>
    <x v="7"/>
    <x v="8"/>
    <x v="11"/>
    <x v="4"/>
    <x v="0"/>
    <x v="0"/>
    <x v="0"/>
    <x v="0"/>
    <x v="0"/>
  </r>
  <r>
    <m/>
    <s v="June 2014"/>
    <n v="72"/>
    <x v="1"/>
    <x v="3"/>
    <x v="0"/>
    <x v="0"/>
    <x v="0"/>
    <x v="0"/>
    <x v="0"/>
    <x v="0"/>
    <x v="0"/>
    <x v="1"/>
    <x v="5"/>
    <x v="3"/>
    <x v="7"/>
    <x v="4"/>
    <x v="2"/>
    <x v="4"/>
    <x v="3"/>
    <x v="0"/>
    <x v="0"/>
    <x v="0"/>
    <x v="0"/>
  </r>
  <r>
    <m/>
    <s v="June 2014"/>
    <n v="72"/>
    <x v="1"/>
    <x v="4"/>
    <x v="0"/>
    <x v="0"/>
    <x v="2"/>
    <x v="0"/>
    <x v="0"/>
    <x v="0"/>
    <x v="0"/>
    <x v="1"/>
    <x v="5"/>
    <x v="3"/>
    <x v="7"/>
    <x v="7"/>
    <x v="22"/>
    <x v="4"/>
    <x v="3"/>
    <x v="0"/>
    <x v="0"/>
    <x v="0"/>
    <x v="0"/>
  </r>
  <r>
    <m/>
    <s v="June 2014"/>
    <n v="72"/>
    <x v="1"/>
    <x v="5"/>
    <x v="0"/>
    <x v="0"/>
    <x v="1"/>
    <x v="0"/>
    <x v="0"/>
    <x v="0"/>
    <x v="0"/>
    <x v="1"/>
    <x v="5"/>
    <x v="3"/>
    <x v="7"/>
    <x v="21"/>
    <x v="22"/>
    <x v="4"/>
    <x v="0"/>
    <x v="0"/>
    <x v="0"/>
    <x v="0"/>
    <x v="0"/>
  </r>
  <r>
    <m/>
    <s v="June 2014"/>
    <n v="72"/>
    <x v="1"/>
    <x v="6"/>
    <x v="0"/>
    <x v="0"/>
    <x v="2"/>
    <x v="0"/>
    <x v="0"/>
    <x v="0"/>
    <x v="0"/>
    <x v="1"/>
    <x v="5"/>
    <x v="3"/>
    <x v="7"/>
    <x v="8"/>
    <x v="11"/>
    <x v="4"/>
    <x v="0"/>
    <x v="0"/>
    <x v="0"/>
    <x v="0"/>
    <x v="0"/>
  </r>
  <r>
    <m/>
    <s v="June 2014"/>
    <n v="72"/>
    <x v="1"/>
    <x v="7"/>
    <x v="0"/>
    <x v="0"/>
    <x v="3"/>
    <x v="0"/>
    <x v="0"/>
    <x v="0"/>
    <x v="0"/>
    <x v="1"/>
    <x v="5"/>
    <x v="3"/>
    <x v="7"/>
    <x v="9"/>
    <x v="6"/>
    <x v="4"/>
    <x v="3"/>
    <x v="0"/>
    <x v="0"/>
    <x v="0"/>
    <x v="0"/>
  </r>
  <r>
    <m/>
    <s v="June 2014"/>
    <n v="72"/>
    <x v="1"/>
    <x v="8"/>
    <x v="0"/>
    <x v="0"/>
    <x v="3"/>
    <x v="0"/>
    <x v="0"/>
    <x v="0"/>
    <x v="0"/>
    <x v="1"/>
    <x v="5"/>
    <x v="3"/>
    <x v="7"/>
    <x v="11"/>
    <x v="22"/>
    <x v="4"/>
    <x v="0"/>
    <x v="0"/>
    <x v="0"/>
    <x v="0"/>
    <x v="0"/>
  </r>
  <r>
    <m/>
    <s v="June 2014"/>
    <n v="72"/>
    <x v="1"/>
    <x v="9"/>
    <x v="0"/>
    <x v="0"/>
    <x v="1"/>
    <x v="0"/>
    <x v="0"/>
    <x v="0"/>
    <x v="0"/>
    <x v="1"/>
    <x v="5"/>
    <x v="3"/>
    <x v="7"/>
    <x v="8"/>
    <x v="5"/>
    <x v="4"/>
    <x v="0"/>
    <x v="0"/>
    <x v="0"/>
    <x v="0"/>
    <x v="0"/>
  </r>
  <r>
    <m/>
    <s v="June 2014"/>
    <n v="72"/>
    <x v="1"/>
    <x v="10"/>
    <x v="0"/>
    <x v="0"/>
    <x v="1"/>
    <x v="0"/>
    <x v="0"/>
    <x v="0"/>
    <x v="0"/>
    <x v="1"/>
    <x v="5"/>
    <x v="3"/>
    <x v="7"/>
    <x v="11"/>
    <x v="22"/>
    <x v="4"/>
    <x v="0"/>
    <x v="0"/>
    <x v="0"/>
    <x v="0"/>
    <x v="0"/>
  </r>
  <r>
    <m/>
    <s v="June 2014"/>
    <n v="72"/>
    <x v="1"/>
    <x v="11"/>
    <x v="0"/>
    <x v="0"/>
    <x v="2"/>
    <x v="0"/>
    <x v="0"/>
    <x v="0"/>
    <x v="0"/>
    <x v="1"/>
    <x v="5"/>
    <x v="3"/>
    <x v="7"/>
    <x v="9"/>
    <x v="14"/>
    <x v="4"/>
    <x v="0"/>
    <x v="0"/>
    <x v="0"/>
    <x v="0"/>
    <x v="0"/>
  </r>
  <r>
    <m/>
    <s v="June 2014"/>
    <n v="72"/>
    <x v="1"/>
    <x v="12"/>
    <x v="0"/>
    <x v="0"/>
    <x v="1"/>
    <x v="0"/>
    <x v="0"/>
    <x v="0"/>
    <x v="0"/>
    <x v="1"/>
    <x v="5"/>
    <x v="3"/>
    <x v="7"/>
    <x v="4"/>
    <x v="8"/>
    <x v="4"/>
    <x v="3"/>
    <x v="0"/>
    <x v="0"/>
    <x v="0"/>
    <x v="0"/>
  </r>
  <r>
    <m/>
    <s v="June 2014"/>
    <n v="72"/>
    <x v="1"/>
    <x v="13"/>
    <x v="0"/>
    <x v="0"/>
    <x v="1"/>
    <x v="0"/>
    <x v="0"/>
    <x v="0"/>
    <x v="0"/>
    <x v="1"/>
    <x v="5"/>
    <x v="3"/>
    <x v="7"/>
    <x v="7"/>
    <x v="22"/>
    <x v="4"/>
    <x v="3"/>
    <x v="0"/>
    <x v="0"/>
    <x v="0"/>
    <x v="0"/>
  </r>
  <r>
    <m/>
    <s v="June 2014"/>
    <n v="72"/>
    <x v="1"/>
    <x v="14"/>
    <x v="0"/>
    <x v="0"/>
    <x v="3"/>
    <x v="0"/>
    <x v="0"/>
    <x v="0"/>
    <x v="0"/>
    <x v="1"/>
    <x v="5"/>
    <x v="3"/>
    <x v="7"/>
    <x v="9"/>
    <x v="14"/>
    <x v="4"/>
    <x v="0"/>
    <x v="0"/>
    <x v="0"/>
    <x v="0"/>
    <x v="0"/>
  </r>
  <r>
    <m/>
    <s v="June 2014"/>
    <n v="72"/>
    <x v="1"/>
    <x v="15"/>
    <x v="0"/>
    <x v="0"/>
    <x v="3"/>
    <x v="0"/>
    <x v="0"/>
    <x v="0"/>
    <x v="0"/>
    <x v="1"/>
    <x v="5"/>
    <x v="3"/>
    <x v="7"/>
    <x v="7"/>
    <x v="22"/>
    <x v="4"/>
    <x v="3"/>
    <x v="0"/>
    <x v="0"/>
    <x v="0"/>
    <x v="0"/>
  </r>
  <r>
    <m/>
    <s v="June 2014"/>
    <n v="72"/>
    <x v="1"/>
    <x v="16"/>
    <x v="0"/>
    <x v="0"/>
    <x v="4"/>
    <x v="0"/>
    <x v="0"/>
    <x v="0"/>
    <x v="0"/>
    <x v="1"/>
    <x v="5"/>
    <x v="3"/>
    <x v="7"/>
    <x v="13"/>
    <x v="22"/>
    <x v="4"/>
    <x v="1"/>
    <x v="0"/>
    <x v="0"/>
    <x v="0"/>
    <x v="0"/>
  </r>
  <r>
    <m/>
    <s v="June 2014"/>
    <n v="72"/>
    <x v="1"/>
    <x v="17"/>
    <x v="0"/>
    <x v="0"/>
    <x v="2"/>
    <x v="0"/>
    <x v="0"/>
    <x v="0"/>
    <x v="0"/>
    <x v="1"/>
    <x v="5"/>
    <x v="3"/>
    <x v="7"/>
    <x v="7"/>
    <x v="22"/>
    <x v="4"/>
    <x v="3"/>
    <x v="0"/>
    <x v="0"/>
    <x v="0"/>
    <x v="0"/>
  </r>
  <r>
    <m/>
    <s v="June 2014"/>
    <n v="72"/>
    <x v="1"/>
    <x v="18"/>
    <x v="0"/>
    <x v="0"/>
    <x v="1"/>
    <x v="0"/>
    <x v="0"/>
    <x v="0"/>
    <x v="0"/>
    <x v="1"/>
    <x v="5"/>
    <x v="3"/>
    <x v="7"/>
    <x v="4"/>
    <x v="10"/>
    <x v="4"/>
    <x v="0"/>
    <x v="0"/>
    <x v="0"/>
    <x v="0"/>
    <x v="0"/>
  </r>
  <r>
    <m/>
    <s v="June 2014"/>
    <n v="72"/>
    <x v="1"/>
    <x v="19"/>
    <x v="0"/>
    <x v="0"/>
    <x v="4"/>
    <x v="0"/>
    <x v="0"/>
    <x v="0"/>
    <x v="0"/>
    <x v="1"/>
    <x v="5"/>
    <x v="3"/>
    <x v="7"/>
    <x v="7"/>
    <x v="22"/>
    <x v="4"/>
    <x v="0"/>
    <x v="0"/>
    <x v="0"/>
    <x v="0"/>
    <x v="0"/>
  </r>
  <r>
    <m/>
    <s v="June 2014"/>
    <n v="72"/>
    <x v="1"/>
    <x v="20"/>
    <x v="0"/>
    <x v="0"/>
    <x v="4"/>
    <x v="0"/>
    <x v="0"/>
    <x v="0"/>
    <x v="0"/>
    <x v="1"/>
    <x v="5"/>
    <x v="3"/>
    <x v="7"/>
    <x v="9"/>
    <x v="14"/>
    <x v="4"/>
    <x v="0"/>
    <x v="0"/>
    <x v="0"/>
    <x v="0"/>
    <x v="0"/>
  </r>
  <r>
    <m/>
    <s v="June 2014"/>
    <n v="72"/>
    <x v="1"/>
    <x v="21"/>
    <x v="0"/>
    <x v="0"/>
    <x v="1"/>
    <x v="0"/>
    <x v="0"/>
    <x v="0"/>
    <x v="0"/>
    <x v="1"/>
    <x v="5"/>
    <x v="3"/>
    <x v="7"/>
    <x v="5"/>
    <x v="3"/>
    <x v="4"/>
    <x v="0"/>
    <x v="0"/>
    <x v="0"/>
    <x v="0"/>
    <x v="0"/>
  </r>
  <r>
    <m/>
    <s v="June 2014"/>
    <n v="72"/>
    <x v="1"/>
    <x v="22"/>
    <x v="0"/>
    <x v="0"/>
    <x v="0"/>
    <x v="0"/>
    <x v="0"/>
    <x v="0"/>
    <x v="0"/>
    <x v="1"/>
    <x v="5"/>
    <x v="3"/>
    <x v="7"/>
    <x v="8"/>
    <x v="11"/>
    <x v="4"/>
    <x v="0"/>
    <x v="0"/>
    <x v="0"/>
    <x v="0"/>
    <x v="0"/>
  </r>
  <r>
    <m/>
    <s v="June 2014"/>
    <n v="72"/>
    <x v="1"/>
    <x v="23"/>
    <x v="0"/>
    <x v="0"/>
    <x v="0"/>
    <x v="0"/>
    <x v="0"/>
    <x v="0"/>
    <x v="0"/>
    <x v="1"/>
    <x v="5"/>
    <x v="3"/>
    <x v="7"/>
    <x v="13"/>
    <x v="22"/>
    <x v="4"/>
    <x v="4"/>
    <x v="0"/>
    <x v="0"/>
    <x v="0"/>
    <x v="0"/>
  </r>
  <r>
    <m/>
    <s v="June 2014"/>
    <n v="72"/>
    <x v="1"/>
    <x v="24"/>
    <x v="0"/>
    <x v="0"/>
    <x v="4"/>
    <x v="0"/>
    <x v="0"/>
    <x v="0"/>
    <x v="0"/>
    <x v="1"/>
    <x v="5"/>
    <x v="3"/>
    <x v="7"/>
    <x v="8"/>
    <x v="11"/>
    <x v="4"/>
    <x v="0"/>
    <x v="0"/>
    <x v="0"/>
    <x v="0"/>
    <x v="0"/>
  </r>
  <r>
    <m/>
    <s v="June 2014"/>
    <n v="72"/>
    <x v="1"/>
    <x v="25"/>
    <x v="0"/>
    <x v="0"/>
    <x v="3"/>
    <x v="0"/>
    <x v="0"/>
    <x v="0"/>
    <x v="0"/>
    <x v="1"/>
    <x v="5"/>
    <x v="3"/>
    <x v="7"/>
    <x v="5"/>
    <x v="9"/>
    <x v="4"/>
    <x v="0"/>
    <x v="0"/>
    <x v="0"/>
    <x v="0"/>
    <x v="0"/>
  </r>
  <r>
    <m/>
    <s v="June 2014"/>
    <n v="72"/>
    <x v="2"/>
    <x v="0"/>
    <x v="0"/>
    <x v="0"/>
    <x v="1"/>
    <x v="0"/>
    <x v="0"/>
    <x v="0"/>
    <x v="0"/>
    <x v="1"/>
    <x v="5"/>
    <x v="3"/>
    <x v="7"/>
    <x v="11"/>
    <x v="22"/>
    <x v="4"/>
    <x v="0"/>
    <x v="0"/>
    <x v="0"/>
    <x v="0"/>
    <x v="0"/>
  </r>
  <r>
    <m/>
    <s v="June 2014"/>
    <n v="72"/>
    <x v="2"/>
    <x v="1"/>
    <x v="0"/>
    <x v="0"/>
    <x v="4"/>
    <x v="0"/>
    <x v="0"/>
    <x v="0"/>
    <x v="0"/>
    <x v="1"/>
    <x v="5"/>
    <x v="3"/>
    <x v="7"/>
    <x v="8"/>
    <x v="5"/>
    <x v="4"/>
    <x v="0"/>
    <x v="0"/>
    <x v="0"/>
    <x v="0"/>
    <x v="0"/>
  </r>
  <r>
    <m/>
    <s v="June 2014"/>
    <n v="72"/>
    <x v="2"/>
    <x v="2"/>
    <x v="0"/>
    <x v="0"/>
    <x v="3"/>
    <x v="0"/>
    <x v="0"/>
    <x v="0"/>
    <x v="0"/>
    <x v="1"/>
    <x v="5"/>
    <x v="3"/>
    <x v="7"/>
    <x v="4"/>
    <x v="2"/>
    <x v="4"/>
    <x v="0"/>
    <x v="0"/>
    <x v="0"/>
    <x v="0"/>
    <x v="0"/>
  </r>
  <r>
    <m/>
    <s v="June 2014"/>
    <n v="72"/>
    <x v="2"/>
    <x v="3"/>
    <x v="0"/>
    <x v="0"/>
    <x v="2"/>
    <x v="0"/>
    <x v="0"/>
    <x v="0"/>
    <x v="0"/>
    <x v="1"/>
    <x v="5"/>
    <x v="3"/>
    <x v="7"/>
    <x v="9"/>
    <x v="14"/>
    <x v="4"/>
    <x v="0"/>
    <x v="0"/>
    <x v="0"/>
    <x v="0"/>
    <x v="0"/>
  </r>
  <r>
    <m/>
    <s v="June 2014"/>
    <n v="72"/>
    <x v="2"/>
    <x v="4"/>
    <x v="0"/>
    <x v="0"/>
    <x v="1"/>
    <x v="0"/>
    <x v="0"/>
    <x v="0"/>
    <x v="0"/>
    <x v="1"/>
    <x v="5"/>
    <x v="3"/>
    <x v="7"/>
    <x v="11"/>
    <x v="22"/>
    <x v="4"/>
    <x v="0"/>
    <x v="0"/>
    <x v="0"/>
    <x v="0"/>
    <x v="0"/>
  </r>
  <r>
    <m/>
    <s v="June 2014"/>
    <n v="72"/>
    <x v="2"/>
    <x v="5"/>
    <x v="0"/>
    <x v="0"/>
    <x v="1"/>
    <x v="0"/>
    <x v="0"/>
    <x v="0"/>
    <x v="0"/>
    <x v="1"/>
    <x v="5"/>
    <x v="3"/>
    <x v="7"/>
    <x v="9"/>
    <x v="6"/>
    <x v="4"/>
    <x v="0"/>
    <x v="0"/>
    <x v="0"/>
    <x v="0"/>
    <x v="0"/>
  </r>
  <r>
    <m/>
    <s v="June 2014"/>
    <n v="72"/>
    <x v="2"/>
    <x v="6"/>
    <x v="0"/>
    <x v="0"/>
    <x v="0"/>
    <x v="0"/>
    <x v="0"/>
    <x v="0"/>
    <x v="0"/>
    <x v="1"/>
    <x v="5"/>
    <x v="3"/>
    <x v="7"/>
    <x v="7"/>
    <x v="22"/>
    <x v="4"/>
    <x v="0"/>
    <x v="0"/>
    <x v="0"/>
    <x v="0"/>
    <x v="0"/>
  </r>
  <r>
    <m/>
    <s v="June 2014"/>
    <n v="72"/>
    <x v="2"/>
    <x v="7"/>
    <x v="0"/>
    <x v="0"/>
    <x v="0"/>
    <x v="0"/>
    <x v="0"/>
    <x v="0"/>
    <x v="0"/>
    <x v="1"/>
    <x v="5"/>
    <x v="3"/>
    <x v="7"/>
    <x v="8"/>
    <x v="11"/>
    <x v="4"/>
    <x v="0"/>
    <x v="0"/>
    <x v="0"/>
    <x v="0"/>
    <x v="0"/>
  </r>
  <r>
    <m/>
    <s v="June 2014"/>
    <n v="72"/>
    <x v="2"/>
    <x v="8"/>
    <x v="0"/>
    <x v="0"/>
    <x v="2"/>
    <x v="0"/>
    <x v="0"/>
    <x v="0"/>
    <x v="0"/>
    <x v="1"/>
    <x v="5"/>
    <x v="3"/>
    <x v="7"/>
    <x v="4"/>
    <x v="2"/>
    <x v="4"/>
    <x v="0"/>
    <x v="0"/>
    <x v="0"/>
    <x v="0"/>
    <x v="0"/>
  </r>
  <r>
    <m/>
    <s v="June 2014"/>
    <n v="72"/>
    <x v="2"/>
    <x v="9"/>
    <x v="0"/>
    <x v="0"/>
    <x v="3"/>
    <x v="0"/>
    <x v="0"/>
    <x v="0"/>
    <x v="0"/>
    <x v="1"/>
    <x v="5"/>
    <x v="3"/>
    <x v="7"/>
    <x v="7"/>
    <x v="22"/>
    <x v="4"/>
    <x v="0"/>
    <x v="0"/>
    <x v="0"/>
    <x v="0"/>
    <x v="0"/>
  </r>
  <r>
    <m/>
    <s v="June 2014"/>
    <n v="72"/>
    <x v="2"/>
    <x v="10"/>
    <x v="0"/>
    <x v="0"/>
    <x v="0"/>
    <x v="0"/>
    <x v="0"/>
    <x v="0"/>
    <x v="0"/>
    <x v="1"/>
    <x v="5"/>
    <x v="3"/>
    <x v="7"/>
    <x v="7"/>
    <x v="22"/>
    <x v="4"/>
    <x v="0"/>
    <x v="0"/>
    <x v="0"/>
    <x v="0"/>
    <x v="0"/>
  </r>
  <r>
    <m/>
    <s v="June 2014"/>
    <n v="72"/>
    <x v="2"/>
    <x v="11"/>
    <x v="0"/>
    <x v="0"/>
    <x v="1"/>
    <x v="0"/>
    <x v="0"/>
    <x v="0"/>
    <x v="0"/>
    <x v="1"/>
    <x v="5"/>
    <x v="3"/>
    <x v="7"/>
    <x v="8"/>
    <x v="11"/>
    <x v="4"/>
    <x v="0"/>
    <x v="0"/>
    <x v="0"/>
    <x v="0"/>
    <x v="0"/>
  </r>
  <r>
    <m/>
    <s v="June 2014"/>
    <n v="72"/>
    <x v="2"/>
    <x v="12"/>
    <x v="0"/>
    <x v="0"/>
    <x v="1"/>
    <x v="0"/>
    <x v="0"/>
    <x v="0"/>
    <x v="0"/>
    <x v="1"/>
    <x v="5"/>
    <x v="3"/>
    <x v="7"/>
    <x v="21"/>
    <x v="22"/>
    <x v="4"/>
    <x v="0"/>
    <x v="0"/>
    <x v="0"/>
    <x v="0"/>
    <x v="0"/>
  </r>
  <r>
    <m/>
    <s v="June 2014"/>
    <n v="72"/>
    <x v="2"/>
    <x v="13"/>
    <x v="0"/>
    <x v="0"/>
    <x v="4"/>
    <x v="0"/>
    <x v="0"/>
    <x v="0"/>
    <x v="0"/>
    <x v="1"/>
    <x v="5"/>
    <x v="3"/>
    <x v="7"/>
    <x v="7"/>
    <x v="22"/>
    <x v="4"/>
    <x v="0"/>
    <x v="0"/>
    <x v="0"/>
    <x v="0"/>
    <x v="0"/>
  </r>
  <r>
    <m/>
    <s v="June 2014"/>
    <n v="72"/>
    <x v="2"/>
    <x v="14"/>
    <x v="0"/>
    <x v="0"/>
    <x v="4"/>
    <x v="0"/>
    <x v="0"/>
    <x v="0"/>
    <x v="0"/>
    <x v="1"/>
    <x v="5"/>
    <x v="3"/>
    <x v="7"/>
    <x v="4"/>
    <x v="8"/>
    <x v="4"/>
    <x v="0"/>
    <x v="0"/>
    <x v="0"/>
    <x v="0"/>
    <x v="0"/>
  </r>
  <r>
    <m/>
    <s v="June 2014"/>
    <n v="72"/>
    <x v="2"/>
    <x v="15"/>
    <x v="0"/>
    <x v="0"/>
    <x v="3"/>
    <x v="0"/>
    <x v="0"/>
    <x v="0"/>
    <x v="0"/>
    <x v="1"/>
    <x v="5"/>
    <x v="3"/>
    <x v="7"/>
    <x v="13"/>
    <x v="22"/>
    <x v="4"/>
    <x v="0"/>
    <x v="0"/>
    <x v="0"/>
    <x v="0"/>
    <x v="0"/>
  </r>
  <r>
    <m/>
    <s v="June 2014"/>
    <n v="72"/>
    <x v="2"/>
    <x v="16"/>
    <x v="0"/>
    <x v="0"/>
    <x v="3"/>
    <x v="0"/>
    <x v="0"/>
    <x v="0"/>
    <x v="0"/>
    <x v="1"/>
    <x v="5"/>
    <x v="3"/>
    <x v="7"/>
    <x v="22"/>
    <x v="22"/>
    <x v="4"/>
    <x v="0"/>
    <x v="0"/>
    <x v="0"/>
    <x v="0"/>
    <x v="0"/>
  </r>
  <r>
    <m/>
    <s v="June 2014"/>
    <n v="72"/>
    <x v="2"/>
    <x v="17"/>
    <x v="0"/>
    <x v="0"/>
    <x v="1"/>
    <x v="0"/>
    <x v="0"/>
    <x v="0"/>
    <x v="0"/>
    <x v="1"/>
    <x v="5"/>
    <x v="3"/>
    <x v="7"/>
    <x v="9"/>
    <x v="14"/>
    <x v="4"/>
    <x v="0"/>
    <x v="0"/>
    <x v="0"/>
    <x v="0"/>
    <x v="0"/>
  </r>
  <r>
    <m/>
    <s v="June 2014"/>
    <n v="72"/>
    <x v="2"/>
    <x v="18"/>
    <x v="0"/>
    <x v="0"/>
    <x v="3"/>
    <x v="0"/>
    <x v="0"/>
    <x v="0"/>
    <x v="0"/>
    <x v="1"/>
    <x v="5"/>
    <x v="3"/>
    <x v="7"/>
    <x v="23"/>
    <x v="22"/>
    <x v="4"/>
    <x v="0"/>
    <x v="0"/>
    <x v="0"/>
    <x v="0"/>
    <x v="0"/>
  </r>
  <r>
    <m/>
    <s v="June 2014"/>
    <n v="72"/>
    <x v="2"/>
    <x v="19"/>
    <x v="0"/>
    <x v="0"/>
    <x v="4"/>
    <x v="0"/>
    <x v="0"/>
    <x v="0"/>
    <x v="0"/>
    <x v="1"/>
    <x v="5"/>
    <x v="3"/>
    <x v="7"/>
    <x v="13"/>
    <x v="22"/>
    <x v="4"/>
    <x v="0"/>
    <x v="0"/>
    <x v="0"/>
    <x v="0"/>
    <x v="0"/>
  </r>
  <r>
    <m/>
    <s v="June 2014"/>
    <n v="72"/>
    <x v="2"/>
    <x v="20"/>
    <x v="0"/>
    <x v="0"/>
    <x v="2"/>
    <x v="0"/>
    <x v="0"/>
    <x v="0"/>
    <x v="0"/>
    <x v="1"/>
    <x v="5"/>
    <x v="3"/>
    <x v="7"/>
    <x v="21"/>
    <x v="22"/>
    <x v="4"/>
    <x v="0"/>
    <x v="0"/>
    <x v="0"/>
    <x v="0"/>
    <x v="0"/>
  </r>
  <r>
    <m/>
    <s v="June 2014"/>
    <n v="72"/>
    <x v="2"/>
    <x v="21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m/>
    <s v="June 2014"/>
    <n v="72"/>
    <x v="2"/>
    <x v="22"/>
    <x v="0"/>
    <x v="0"/>
    <x v="1"/>
    <x v="0"/>
    <x v="0"/>
    <x v="0"/>
    <x v="0"/>
    <x v="1"/>
    <x v="5"/>
    <x v="3"/>
    <x v="7"/>
    <x v="5"/>
    <x v="9"/>
    <x v="4"/>
    <x v="0"/>
    <x v="0"/>
    <x v="0"/>
    <x v="0"/>
    <x v="0"/>
  </r>
  <r>
    <m/>
    <s v="June 2014"/>
    <n v="72"/>
    <x v="2"/>
    <x v="23"/>
    <x v="0"/>
    <x v="0"/>
    <x v="0"/>
    <x v="0"/>
    <x v="0"/>
    <x v="0"/>
    <x v="0"/>
    <x v="1"/>
    <x v="5"/>
    <x v="3"/>
    <x v="7"/>
    <x v="13"/>
    <x v="22"/>
    <x v="4"/>
    <x v="0"/>
    <x v="0"/>
    <x v="0"/>
    <x v="0"/>
    <x v="0"/>
  </r>
  <r>
    <m/>
    <s v="June 2014"/>
    <n v="72"/>
    <x v="2"/>
    <x v="24"/>
    <x v="0"/>
    <x v="0"/>
    <x v="3"/>
    <x v="0"/>
    <x v="0"/>
    <x v="0"/>
    <x v="0"/>
    <x v="1"/>
    <x v="5"/>
    <x v="3"/>
    <x v="7"/>
    <x v="5"/>
    <x v="3"/>
    <x v="4"/>
    <x v="0"/>
    <x v="0"/>
    <x v="0"/>
    <x v="0"/>
    <x v="0"/>
  </r>
  <r>
    <m/>
    <s v="June 2014"/>
    <n v="72"/>
    <x v="3"/>
    <x v="0"/>
    <x v="0"/>
    <x v="0"/>
    <x v="4"/>
    <x v="0"/>
    <x v="0"/>
    <x v="0"/>
    <x v="0"/>
    <x v="0"/>
    <x v="5"/>
    <x v="0"/>
    <x v="0"/>
    <x v="1"/>
    <x v="1"/>
    <x v="2"/>
    <x v="0"/>
    <x v="0"/>
    <x v="0"/>
    <x v="0"/>
    <x v="0"/>
  </r>
  <r>
    <m/>
    <s v="June 2014"/>
    <n v="72"/>
    <x v="3"/>
    <x v="1"/>
    <x v="0"/>
    <x v="0"/>
    <x v="2"/>
    <x v="0"/>
    <x v="0"/>
    <x v="0"/>
    <x v="0"/>
    <x v="0"/>
    <x v="5"/>
    <x v="0"/>
    <x v="0"/>
    <x v="0"/>
    <x v="0"/>
    <x v="0"/>
    <x v="0"/>
    <x v="0"/>
    <x v="0"/>
    <x v="0"/>
    <x v="0"/>
  </r>
  <r>
    <m/>
    <s v="June 2014"/>
    <n v="72"/>
    <x v="3"/>
    <x v="2"/>
    <x v="0"/>
    <x v="0"/>
    <x v="4"/>
    <x v="0"/>
    <x v="0"/>
    <x v="0"/>
    <x v="0"/>
    <x v="0"/>
    <x v="5"/>
    <x v="0"/>
    <x v="0"/>
    <x v="0"/>
    <x v="0"/>
    <x v="0"/>
    <x v="0"/>
    <x v="0"/>
    <x v="0"/>
    <x v="0"/>
    <x v="0"/>
  </r>
  <r>
    <m/>
    <s v="June 2014"/>
    <n v="72"/>
    <x v="3"/>
    <x v="3"/>
    <x v="0"/>
    <x v="0"/>
    <x v="3"/>
    <x v="0"/>
    <x v="0"/>
    <x v="0"/>
    <x v="0"/>
    <x v="0"/>
    <x v="5"/>
    <x v="0"/>
    <x v="0"/>
    <x v="0"/>
    <x v="1"/>
    <x v="3"/>
    <x v="0"/>
    <x v="0"/>
    <x v="0"/>
    <x v="0"/>
    <x v="0"/>
  </r>
  <r>
    <m/>
    <s v="June 2014"/>
    <n v="72"/>
    <x v="3"/>
    <x v="4"/>
    <x v="0"/>
    <x v="0"/>
    <x v="0"/>
    <x v="0"/>
    <x v="0"/>
    <x v="0"/>
    <x v="0"/>
    <x v="0"/>
    <x v="5"/>
    <x v="0"/>
    <x v="0"/>
    <x v="24"/>
    <x v="1"/>
    <x v="0"/>
    <x v="0"/>
    <x v="0"/>
    <x v="0"/>
    <x v="0"/>
    <x v="0"/>
  </r>
  <r>
    <m/>
    <s v="June 2014"/>
    <n v="72"/>
    <x v="3"/>
    <x v="5"/>
    <x v="0"/>
    <x v="0"/>
    <x v="2"/>
    <x v="0"/>
    <x v="0"/>
    <x v="0"/>
    <x v="0"/>
    <x v="0"/>
    <x v="5"/>
    <x v="0"/>
    <x v="0"/>
    <x v="0"/>
    <x v="0"/>
    <x v="2"/>
    <x v="0"/>
    <x v="0"/>
    <x v="0"/>
    <x v="0"/>
    <x v="0"/>
  </r>
  <r>
    <m/>
    <s v="June 2014"/>
    <n v="72"/>
    <x v="3"/>
    <x v="6"/>
    <x v="0"/>
    <x v="0"/>
    <x v="2"/>
    <x v="0"/>
    <x v="0"/>
    <x v="0"/>
    <x v="0"/>
    <x v="0"/>
    <x v="5"/>
    <x v="0"/>
    <x v="0"/>
    <x v="0"/>
    <x v="0"/>
    <x v="0"/>
    <x v="0"/>
    <x v="0"/>
    <x v="0"/>
    <x v="0"/>
    <x v="0"/>
  </r>
  <r>
    <m/>
    <s v="June 2014"/>
    <n v="72"/>
    <x v="3"/>
    <x v="7"/>
    <x v="0"/>
    <x v="0"/>
    <x v="1"/>
    <x v="0"/>
    <x v="0"/>
    <x v="0"/>
    <x v="0"/>
    <x v="0"/>
    <x v="5"/>
    <x v="0"/>
    <x v="0"/>
    <x v="24"/>
    <x v="1"/>
    <x v="0"/>
    <x v="0"/>
    <x v="0"/>
    <x v="0"/>
    <x v="0"/>
    <x v="0"/>
  </r>
  <r>
    <m/>
    <s v="June 2014"/>
    <n v="72"/>
    <x v="3"/>
    <x v="8"/>
    <x v="0"/>
    <x v="0"/>
    <x v="3"/>
    <x v="0"/>
    <x v="0"/>
    <x v="0"/>
    <x v="0"/>
    <x v="0"/>
    <x v="5"/>
    <x v="0"/>
    <x v="0"/>
    <x v="0"/>
    <x v="0"/>
    <x v="0"/>
    <x v="0"/>
    <x v="0"/>
    <x v="0"/>
    <x v="0"/>
    <x v="0"/>
  </r>
  <r>
    <m/>
    <s v="June 2014"/>
    <n v="72"/>
    <x v="3"/>
    <x v="9"/>
    <x v="0"/>
    <x v="0"/>
    <x v="0"/>
    <x v="0"/>
    <x v="0"/>
    <x v="0"/>
    <x v="0"/>
    <x v="0"/>
    <x v="5"/>
    <x v="0"/>
    <x v="0"/>
    <x v="0"/>
    <x v="1"/>
    <x v="2"/>
    <x v="0"/>
    <x v="0"/>
    <x v="0"/>
    <x v="0"/>
    <x v="0"/>
  </r>
  <r>
    <m/>
    <s v="June 2014"/>
    <n v="72"/>
    <x v="3"/>
    <x v="10"/>
    <x v="0"/>
    <x v="0"/>
    <x v="2"/>
    <x v="0"/>
    <x v="0"/>
    <x v="0"/>
    <x v="0"/>
    <x v="0"/>
    <x v="5"/>
    <x v="0"/>
    <x v="0"/>
    <x v="0"/>
    <x v="0"/>
    <x v="0"/>
    <x v="0"/>
    <x v="0"/>
    <x v="0"/>
    <x v="0"/>
    <x v="0"/>
  </r>
  <r>
    <m/>
    <s v="June 2014"/>
    <n v="72"/>
    <x v="3"/>
    <x v="11"/>
    <x v="0"/>
    <x v="0"/>
    <x v="4"/>
    <x v="0"/>
    <x v="0"/>
    <x v="0"/>
    <x v="0"/>
    <x v="0"/>
    <x v="5"/>
    <x v="0"/>
    <x v="0"/>
    <x v="18"/>
    <x v="0"/>
    <x v="0"/>
    <x v="0"/>
    <x v="0"/>
    <x v="0"/>
    <x v="0"/>
    <x v="0"/>
  </r>
  <r>
    <m/>
    <s v="June 2014"/>
    <n v="72"/>
    <x v="3"/>
    <x v="12"/>
    <x v="0"/>
    <x v="0"/>
    <x v="4"/>
    <x v="0"/>
    <x v="0"/>
    <x v="0"/>
    <x v="0"/>
    <x v="0"/>
    <x v="5"/>
    <x v="2"/>
    <x v="16"/>
    <x v="1"/>
    <x v="1"/>
    <x v="2"/>
    <x v="0"/>
    <x v="0"/>
    <x v="0"/>
    <x v="0"/>
    <x v="0"/>
  </r>
  <r>
    <m/>
    <s v="June 2014"/>
    <n v="72"/>
    <x v="3"/>
    <x v="13"/>
    <x v="0"/>
    <x v="0"/>
    <x v="0"/>
    <x v="0"/>
    <x v="0"/>
    <x v="0"/>
    <x v="0"/>
    <x v="0"/>
    <x v="5"/>
    <x v="2"/>
    <x v="16"/>
    <x v="0"/>
    <x v="0"/>
    <x v="0"/>
    <x v="0"/>
    <x v="0"/>
    <x v="0"/>
    <x v="0"/>
    <x v="0"/>
  </r>
  <r>
    <m/>
    <s v="June 2014"/>
    <n v="72"/>
    <x v="3"/>
    <x v="14"/>
    <x v="0"/>
    <x v="0"/>
    <x v="2"/>
    <x v="0"/>
    <x v="0"/>
    <x v="0"/>
    <x v="0"/>
    <x v="0"/>
    <x v="5"/>
    <x v="2"/>
    <x v="16"/>
    <x v="0"/>
    <x v="1"/>
    <x v="3"/>
    <x v="0"/>
    <x v="0"/>
    <x v="0"/>
    <x v="0"/>
    <x v="0"/>
  </r>
  <r>
    <m/>
    <s v="June 2014"/>
    <n v="72"/>
    <x v="3"/>
    <x v="15"/>
    <x v="0"/>
    <x v="0"/>
    <x v="0"/>
    <x v="0"/>
    <x v="0"/>
    <x v="0"/>
    <x v="0"/>
    <x v="0"/>
    <x v="5"/>
    <x v="2"/>
    <x v="16"/>
    <x v="0"/>
    <x v="0"/>
    <x v="0"/>
    <x v="0"/>
    <x v="0"/>
    <x v="0"/>
    <x v="0"/>
    <x v="0"/>
  </r>
  <r>
    <m/>
    <s v="June 2014"/>
    <n v="72"/>
    <x v="3"/>
    <x v="16"/>
    <x v="0"/>
    <x v="0"/>
    <x v="1"/>
    <x v="0"/>
    <x v="0"/>
    <x v="0"/>
    <x v="0"/>
    <x v="0"/>
    <x v="5"/>
    <x v="2"/>
    <x v="16"/>
    <x v="0"/>
    <x v="1"/>
    <x v="0"/>
    <x v="0"/>
    <x v="0"/>
    <x v="0"/>
    <x v="0"/>
    <x v="0"/>
  </r>
  <r>
    <m/>
    <s v="June 2014"/>
    <n v="72"/>
    <x v="3"/>
    <x v="17"/>
    <x v="0"/>
    <x v="0"/>
    <x v="1"/>
    <x v="0"/>
    <x v="0"/>
    <x v="0"/>
    <x v="0"/>
    <x v="0"/>
    <x v="5"/>
    <x v="2"/>
    <x v="16"/>
    <x v="0"/>
    <x v="1"/>
    <x v="0"/>
    <x v="0"/>
    <x v="0"/>
    <x v="0"/>
    <x v="0"/>
    <x v="0"/>
  </r>
  <r>
    <m/>
    <s v="June 2014"/>
    <n v="72"/>
    <x v="3"/>
    <x v="18"/>
    <x v="0"/>
    <x v="0"/>
    <x v="0"/>
    <x v="0"/>
    <x v="0"/>
    <x v="0"/>
    <x v="0"/>
    <x v="0"/>
    <x v="5"/>
    <x v="4"/>
    <x v="17"/>
    <x v="1"/>
    <x v="1"/>
    <x v="2"/>
    <x v="0"/>
    <x v="0"/>
    <x v="0"/>
    <x v="0"/>
    <x v="0"/>
  </r>
  <r>
    <m/>
    <s v="June 2014"/>
    <n v="72"/>
    <x v="3"/>
    <x v="19"/>
    <x v="0"/>
    <x v="0"/>
    <x v="2"/>
    <x v="0"/>
    <x v="0"/>
    <x v="0"/>
    <x v="0"/>
    <x v="0"/>
    <x v="5"/>
    <x v="4"/>
    <x v="17"/>
    <x v="0"/>
    <x v="1"/>
    <x v="0"/>
    <x v="0"/>
    <x v="0"/>
    <x v="0"/>
    <x v="0"/>
    <x v="0"/>
  </r>
  <r>
    <m/>
    <s v="June 2014"/>
    <n v="72"/>
    <x v="3"/>
    <x v="20"/>
    <x v="0"/>
    <x v="0"/>
    <x v="1"/>
    <x v="0"/>
    <x v="0"/>
    <x v="0"/>
    <x v="0"/>
    <x v="0"/>
    <x v="5"/>
    <x v="4"/>
    <x v="17"/>
    <x v="0"/>
    <x v="0"/>
    <x v="0"/>
    <x v="0"/>
    <x v="0"/>
    <x v="0"/>
    <x v="0"/>
    <x v="0"/>
  </r>
  <r>
    <m/>
    <s v="June 2014"/>
    <n v="72"/>
    <x v="3"/>
    <x v="21"/>
    <x v="0"/>
    <x v="0"/>
    <x v="2"/>
    <x v="0"/>
    <x v="0"/>
    <x v="0"/>
    <x v="0"/>
    <x v="0"/>
    <x v="5"/>
    <x v="4"/>
    <x v="17"/>
    <x v="0"/>
    <x v="0"/>
    <x v="0"/>
    <x v="0"/>
    <x v="0"/>
    <x v="0"/>
    <x v="0"/>
    <x v="0"/>
  </r>
  <r>
    <m/>
    <s v="June 2014"/>
    <n v="72"/>
    <x v="3"/>
    <x v="22"/>
    <x v="0"/>
    <x v="0"/>
    <x v="2"/>
    <x v="0"/>
    <x v="0"/>
    <x v="0"/>
    <x v="0"/>
    <x v="0"/>
    <x v="5"/>
    <x v="4"/>
    <x v="17"/>
    <x v="0"/>
    <x v="1"/>
    <x v="0"/>
    <x v="0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September 2014"/>
    <n v="73"/>
    <x v="0"/>
    <x v="0"/>
    <x v="0"/>
    <x v="0"/>
    <x v="0"/>
    <x v="0"/>
    <x v="0"/>
    <x v="0"/>
    <x v="0"/>
    <x v="2"/>
    <x v="5"/>
    <x v="3"/>
    <x v="4"/>
    <x v="12"/>
    <x v="15"/>
    <x v="6"/>
    <x v="0"/>
    <x v="0"/>
    <x v="0"/>
    <x v="0"/>
    <x v="0"/>
  </r>
  <r>
    <m/>
    <s v="September 2014"/>
    <n v="73"/>
    <x v="0"/>
    <x v="1"/>
    <x v="0"/>
    <x v="0"/>
    <x v="4"/>
    <x v="0"/>
    <x v="0"/>
    <x v="0"/>
    <x v="0"/>
    <x v="2"/>
    <x v="5"/>
    <x v="3"/>
    <x v="4"/>
    <x v="14"/>
    <x v="17"/>
    <x v="6"/>
    <x v="0"/>
    <x v="0"/>
    <x v="0"/>
    <x v="0"/>
    <x v="0"/>
  </r>
  <r>
    <m/>
    <s v="September 2014"/>
    <n v="73"/>
    <x v="0"/>
    <x v="2"/>
    <x v="0"/>
    <x v="0"/>
    <x v="3"/>
    <x v="0"/>
    <x v="0"/>
    <x v="0"/>
    <x v="0"/>
    <x v="2"/>
    <x v="5"/>
    <x v="3"/>
    <x v="4"/>
    <x v="14"/>
    <x v="17"/>
    <x v="6"/>
    <x v="0"/>
    <x v="0"/>
    <x v="0"/>
    <x v="0"/>
    <x v="0"/>
  </r>
  <r>
    <m/>
    <s v="September 2014"/>
    <n v="73"/>
    <x v="0"/>
    <x v="3"/>
    <x v="0"/>
    <x v="0"/>
    <x v="4"/>
    <x v="0"/>
    <x v="0"/>
    <x v="0"/>
    <x v="0"/>
    <x v="2"/>
    <x v="5"/>
    <x v="3"/>
    <x v="4"/>
    <x v="13"/>
    <x v="24"/>
    <x v="6"/>
    <x v="0"/>
    <x v="0"/>
    <x v="0"/>
    <x v="0"/>
    <x v="0"/>
  </r>
  <r>
    <m/>
    <s v="September 2014"/>
    <n v="73"/>
    <x v="0"/>
    <x v="4"/>
    <x v="0"/>
    <x v="0"/>
    <x v="0"/>
    <x v="0"/>
    <x v="0"/>
    <x v="0"/>
    <x v="0"/>
    <x v="2"/>
    <x v="5"/>
    <x v="3"/>
    <x v="4"/>
    <x v="12"/>
    <x v="18"/>
    <x v="6"/>
    <x v="0"/>
    <x v="0"/>
    <x v="0"/>
    <x v="0"/>
    <x v="0"/>
  </r>
  <r>
    <m/>
    <s v="September 2014"/>
    <n v="73"/>
    <x v="0"/>
    <x v="5"/>
    <x v="0"/>
    <x v="0"/>
    <x v="2"/>
    <x v="0"/>
    <x v="0"/>
    <x v="0"/>
    <x v="0"/>
    <x v="2"/>
    <x v="5"/>
    <x v="3"/>
    <x v="4"/>
    <x v="13"/>
    <x v="20"/>
    <x v="6"/>
    <x v="0"/>
    <x v="0"/>
    <x v="0"/>
    <x v="0"/>
    <x v="0"/>
  </r>
  <r>
    <m/>
    <s v="September 2014"/>
    <n v="73"/>
    <x v="0"/>
    <x v="6"/>
    <x v="0"/>
    <x v="0"/>
    <x v="1"/>
    <x v="0"/>
    <x v="0"/>
    <x v="0"/>
    <x v="0"/>
    <x v="2"/>
    <x v="5"/>
    <x v="3"/>
    <x v="4"/>
    <x v="12"/>
    <x v="15"/>
    <x v="6"/>
    <x v="0"/>
    <x v="0"/>
    <x v="0"/>
    <x v="0"/>
    <x v="0"/>
  </r>
  <r>
    <m/>
    <s v="September 2014"/>
    <n v="73"/>
    <x v="0"/>
    <x v="7"/>
    <x v="0"/>
    <x v="0"/>
    <x v="4"/>
    <x v="0"/>
    <x v="0"/>
    <x v="0"/>
    <x v="0"/>
    <x v="2"/>
    <x v="5"/>
    <x v="3"/>
    <x v="3"/>
    <x v="12"/>
    <x v="15"/>
    <x v="6"/>
    <x v="0"/>
    <x v="0"/>
    <x v="0"/>
    <x v="0"/>
    <x v="0"/>
  </r>
  <r>
    <m/>
    <s v="September 2014"/>
    <n v="73"/>
    <x v="0"/>
    <x v="8"/>
    <x v="0"/>
    <x v="0"/>
    <x v="0"/>
    <x v="0"/>
    <x v="0"/>
    <x v="0"/>
    <x v="0"/>
    <x v="2"/>
    <x v="5"/>
    <x v="3"/>
    <x v="3"/>
    <x v="13"/>
    <x v="21"/>
    <x v="6"/>
    <x v="0"/>
    <x v="0"/>
    <x v="0"/>
    <x v="0"/>
    <x v="0"/>
  </r>
  <r>
    <m/>
    <s v="September 2014"/>
    <n v="73"/>
    <x v="0"/>
    <x v="9"/>
    <x v="0"/>
    <x v="0"/>
    <x v="3"/>
    <x v="0"/>
    <x v="0"/>
    <x v="0"/>
    <x v="0"/>
    <x v="2"/>
    <x v="5"/>
    <x v="3"/>
    <x v="3"/>
    <x v="12"/>
    <x v="16"/>
    <x v="6"/>
    <x v="0"/>
    <x v="0"/>
    <x v="0"/>
    <x v="0"/>
    <x v="0"/>
  </r>
  <r>
    <m/>
    <s v="September 2014"/>
    <n v="73"/>
    <x v="0"/>
    <x v="10"/>
    <x v="0"/>
    <x v="0"/>
    <x v="1"/>
    <x v="0"/>
    <x v="0"/>
    <x v="0"/>
    <x v="0"/>
    <x v="2"/>
    <x v="5"/>
    <x v="3"/>
    <x v="3"/>
    <x v="12"/>
    <x v="16"/>
    <x v="6"/>
    <x v="0"/>
    <x v="0"/>
    <x v="0"/>
    <x v="0"/>
    <x v="0"/>
  </r>
  <r>
    <m/>
    <s v="September 2014"/>
    <n v="73"/>
    <x v="0"/>
    <x v="11"/>
    <x v="0"/>
    <x v="0"/>
    <x v="2"/>
    <x v="0"/>
    <x v="0"/>
    <x v="0"/>
    <x v="0"/>
    <x v="2"/>
    <x v="5"/>
    <x v="3"/>
    <x v="3"/>
    <x v="12"/>
    <x v="24"/>
    <x v="6"/>
    <x v="0"/>
    <x v="0"/>
    <x v="0"/>
    <x v="0"/>
    <x v="0"/>
  </r>
  <r>
    <m/>
    <s v="September 2014"/>
    <n v="73"/>
    <x v="0"/>
    <x v="12"/>
    <x v="0"/>
    <x v="0"/>
    <x v="2"/>
    <x v="0"/>
    <x v="0"/>
    <x v="0"/>
    <x v="0"/>
    <x v="2"/>
    <x v="5"/>
    <x v="3"/>
    <x v="3"/>
    <x v="13"/>
    <x v="21"/>
    <x v="6"/>
    <x v="0"/>
    <x v="0"/>
    <x v="0"/>
    <x v="0"/>
    <x v="0"/>
  </r>
  <r>
    <m/>
    <s v="September 2014"/>
    <n v="73"/>
    <x v="0"/>
    <x v="13"/>
    <x v="0"/>
    <x v="0"/>
    <x v="4"/>
    <x v="0"/>
    <x v="0"/>
    <x v="0"/>
    <x v="0"/>
    <x v="2"/>
    <x v="5"/>
    <x v="3"/>
    <x v="3"/>
    <x v="13"/>
    <x v="20"/>
    <x v="6"/>
    <x v="0"/>
    <x v="0"/>
    <x v="0"/>
    <x v="0"/>
    <x v="0"/>
  </r>
  <r>
    <m/>
    <s v="September 2014"/>
    <n v="73"/>
    <x v="0"/>
    <x v="14"/>
    <x v="0"/>
    <x v="0"/>
    <x v="4"/>
    <x v="0"/>
    <x v="0"/>
    <x v="0"/>
    <x v="0"/>
    <x v="2"/>
    <x v="5"/>
    <x v="3"/>
    <x v="3"/>
    <x v="12"/>
    <x v="15"/>
    <x v="6"/>
    <x v="0"/>
    <x v="0"/>
    <x v="0"/>
    <x v="0"/>
    <x v="0"/>
  </r>
  <r>
    <m/>
    <s v="September 2014"/>
    <n v="73"/>
    <x v="0"/>
    <x v="15"/>
    <x v="0"/>
    <x v="0"/>
    <x v="1"/>
    <x v="0"/>
    <x v="0"/>
    <x v="0"/>
    <x v="0"/>
    <x v="2"/>
    <x v="5"/>
    <x v="3"/>
    <x v="6"/>
    <x v="12"/>
    <x v="15"/>
    <x v="6"/>
    <x v="0"/>
    <x v="0"/>
    <x v="0"/>
    <x v="0"/>
    <x v="0"/>
  </r>
  <r>
    <m/>
    <s v="September 2014"/>
    <n v="73"/>
    <x v="0"/>
    <x v="16"/>
    <x v="0"/>
    <x v="0"/>
    <x v="4"/>
    <x v="0"/>
    <x v="0"/>
    <x v="0"/>
    <x v="0"/>
    <x v="2"/>
    <x v="5"/>
    <x v="3"/>
    <x v="6"/>
    <x v="14"/>
    <x v="17"/>
    <x v="6"/>
    <x v="0"/>
    <x v="0"/>
    <x v="0"/>
    <x v="0"/>
    <x v="0"/>
  </r>
  <r>
    <m/>
    <s v="September 2014"/>
    <n v="73"/>
    <x v="0"/>
    <x v="17"/>
    <x v="0"/>
    <x v="0"/>
    <x v="2"/>
    <x v="0"/>
    <x v="0"/>
    <x v="0"/>
    <x v="0"/>
    <x v="2"/>
    <x v="5"/>
    <x v="3"/>
    <x v="6"/>
    <x v="13"/>
    <x v="20"/>
    <x v="6"/>
    <x v="0"/>
    <x v="0"/>
    <x v="0"/>
    <x v="0"/>
    <x v="0"/>
  </r>
  <r>
    <m/>
    <s v="September 2014"/>
    <n v="73"/>
    <x v="0"/>
    <x v="18"/>
    <x v="0"/>
    <x v="0"/>
    <x v="0"/>
    <x v="0"/>
    <x v="0"/>
    <x v="0"/>
    <x v="0"/>
    <x v="2"/>
    <x v="5"/>
    <x v="3"/>
    <x v="6"/>
    <x v="14"/>
    <x v="17"/>
    <x v="6"/>
    <x v="0"/>
    <x v="0"/>
    <x v="0"/>
    <x v="0"/>
    <x v="0"/>
  </r>
  <r>
    <m/>
    <s v="September 2014"/>
    <n v="73"/>
    <x v="0"/>
    <x v="19"/>
    <x v="0"/>
    <x v="0"/>
    <x v="2"/>
    <x v="0"/>
    <x v="0"/>
    <x v="0"/>
    <x v="0"/>
    <x v="2"/>
    <x v="5"/>
    <x v="3"/>
    <x v="6"/>
    <x v="13"/>
    <x v="21"/>
    <x v="6"/>
    <x v="0"/>
    <x v="0"/>
    <x v="0"/>
    <x v="0"/>
    <x v="0"/>
  </r>
  <r>
    <m/>
    <s v="September 2014"/>
    <n v="73"/>
    <x v="0"/>
    <x v="20"/>
    <x v="0"/>
    <x v="0"/>
    <x v="0"/>
    <x v="0"/>
    <x v="0"/>
    <x v="0"/>
    <x v="0"/>
    <x v="2"/>
    <x v="5"/>
    <x v="3"/>
    <x v="6"/>
    <x v="12"/>
    <x v="19"/>
    <x v="6"/>
    <x v="0"/>
    <x v="0"/>
    <x v="0"/>
    <x v="0"/>
    <x v="0"/>
  </r>
  <r>
    <m/>
    <s v="September 2014"/>
    <n v="73"/>
    <x v="0"/>
    <x v="21"/>
    <x v="0"/>
    <x v="0"/>
    <x v="4"/>
    <x v="0"/>
    <x v="0"/>
    <x v="0"/>
    <x v="0"/>
    <x v="2"/>
    <x v="5"/>
    <x v="3"/>
    <x v="5"/>
    <x v="12"/>
    <x v="15"/>
    <x v="7"/>
    <x v="0"/>
    <x v="0"/>
    <x v="0"/>
    <x v="0"/>
    <x v="0"/>
  </r>
  <r>
    <m/>
    <s v="September 2014"/>
    <n v="73"/>
    <x v="0"/>
    <x v="22"/>
    <x v="0"/>
    <x v="0"/>
    <x v="0"/>
    <x v="0"/>
    <x v="0"/>
    <x v="0"/>
    <x v="0"/>
    <x v="2"/>
    <x v="5"/>
    <x v="3"/>
    <x v="5"/>
    <x v="14"/>
    <x v="17"/>
    <x v="7"/>
    <x v="0"/>
    <x v="0"/>
    <x v="0"/>
    <x v="0"/>
    <x v="0"/>
  </r>
  <r>
    <m/>
    <s v="September 2014"/>
    <n v="73"/>
    <x v="0"/>
    <x v="23"/>
    <x v="0"/>
    <x v="0"/>
    <x v="3"/>
    <x v="0"/>
    <x v="0"/>
    <x v="0"/>
    <x v="0"/>
    <x v="2"/>
    <x v="5"/>
    <x v="3"/>
    <x v="5"/>
    <x v="12"/>
    <x v="20"/>
    <x v="7"/>
    <x v="0"/>
    <x v="0"/>
    <x v="0"/>
    <x v="0"/>
    <x v="0"/>
  </r>
  <r>
    <m/>
    <s v="September 2014"/>
    <n v="73"/>
    <x v="0"/>
    <x v="24"/>
    <x v="0"/>
    <x v="0"/>
    <x v="2"/>
    <x v="0"/>
    <x v="0"/>
    <x v="0"/>
    <x v="0"/>
    <x v="2"/>
    <x v="5"/>
    <x v="3"/>
    <x v="5"/>
    <x v="12"/>
    <x v="16"/>
    <x v="7"/>
    <x v="0"/>
    <x v="0"/>
    <x v="0"/>
    <x v="0"/>
    <x v="0"/>
  </r>
  <r>
    <m/>
    <s v="September 2014"/>
    <n v="73"/>
    <x v="0"/>
    <x v="25"/>
    <x v="0"/>
    <x v="0"/>
    <x v="3"/>
    <x v="0"/>
    <x v="0"/>
    <x v="0"/>
    <x v="0"/>
    <x v="2"/>
    <x v="5"/>
    <x v="3"/>
    <x v="5"/>
    <x v="13"/>
    <x v="18"/>
    <x v="7"/>
    <x v="0"/>
    <x v="0"/>
    <x v="0"/>
    <x v="0"/>
    <x v="0"/>
  </r>
  <r>
    <m/>
    <s v="September 2014"/>
    <n v="73"/>
    <x v="0"/>
    <x v="26"/>
    <x v="0"/>
    <x v="0"/>
    <x v="0"/>
    <x v="0"/>
    <x v="0"/>
    <x v="0"/>
    <x v="0"/>
    <x v="2"/>
    <x v="5"/>
    <x v="3"/>
    <x v="5"/>
    <x v="12"/>
    <x v="20"/>
    <x v="7"/>
    <x v="0"/>
    <x v="0"/>
    <x v="0"/>
    <x v="0"/>
    <x v="0"/>
  </r>
  <r>
    <m/>
    <s v="September 2014"/>
    <n v="73"/>
    <x v="1"/>
    <x v="0"/>
    <x v="0"/>
    <x v="0"/>
    <x v="1"/>
    <x v="0"/>
    <x v="0"/>
    <x v="0"/>
    <x v="0"/>
    <x v="1"/>
    <x v="5"/>
    <x v="3"/>
    <x v="7"/>
    <x v="9"/>
    <x v="14"/>
    <x v="4"/>
    <x v="2"/>
    <x v="0"/>
    <x v="0"/>
    <x v="0"/>
    <x v="0"/>
  </r>
  <r>
    <m/>
    <s v="September 2014"/>
    <n v="73"/>
    <x v="1"/>
    <x v="1"/>
    <x v="0"/>
    <x v="0"/>
    <x v="2"/>
    <x v="0"/>
    <x v="0"/>
    <x v="0"/>
    <x v="0"/>
    <x v="1"/>
    <x v="5"/>
    <x v="3"/>
    <x v="7"/>
    <x v="11"/>
    <x v="22"/>
    <x v="4"/>
    <x v="0"/>
    <x v="0"/>
    <x v="0"/>
    <x v="0"/>
    <x v="0"/>
  </r>
  <r>
    <m/>
    <s v="September 2014"/>
    <n v="73"/>
    <x v="1"/>
    <x v="2"/>
    <x v="0"/>
    <x v="0"/>
    <x v="0"/>
    <x v="0"/>
    <x v="0"/>
    <x v="0"/>
    <x v="0"/>
    <x v="1"/>
    <x v="5"/>
    <x v="3"/>
    <x v="7"/>
    <x v="7"/>
    <x v="22"/>
    <x v="4"/>
    <x v="0"/>
    <x v="0"/>
    <x v="0"/>
    <x v="0"/>
    <x v="0"/>
  </r>
  <r>
    <m/>
    <s v="September 2014"/>
    <n v="73"/>
    <x v="1"/>
    <x v="3"/>
    <x v="0"/>
    <x v="0"/>
    <x v="3"/>
    <x v="0"/>
    <x v="0"/>
    <x v="0"/>
    <x v="0"/>
    <x v="1"/>
    <x v="5"/>
    <x v="3"/>
    <x v="7"/>
    <x v="23"/>
    <x v="22"/>
    <x v="4"/>
    <x v="1"/>
    <x v="0"/>
    <x v="0"/>
    <x v="0"/>
    <x v="0"/>
  </r>
  <r>
    <m/>
    <s v="September 2014"/>
    <n v="73"/>
    <x v="1"/>
    <x v="4"/>
    <x v="0"/>
    <x v="0"/>
    <x v="3"/>
    <x v="0"/>
    <x v="0"/>
    <x v="0"/>
    <x v="0"/>
    <x v="1"/>
    <x v="5"/>
    <x v="3"/>
    <x v="7"/>
    <x v="7"/>
    <x v="22"/>
    <x v="4"/>
    <x v="1"/>
    <x v="0"/>
    <x v="0"/>
    <x v="0"/>
    <x v="0"/>
  </r>
  <r>
    <m/>
    <s v="September 2014"/>
    <n v="73"/>
    <x v="1"/>
    <x v="5"/>
    <x v="0"/>
    <x v="0"/>
    <x v="3"/>
    <x v="0"/>
    <x v="0"/>
    <x v="0"/>
    <x v="0"/>
    <x v="1"/>
    <x v="5"/>
    <x v="3"/>
    <x v="7"/>
    <x v="21"/>
    <x v="22"/>
    <x v="4"/>
    <x v="0"/>
    <x v="0"/>
    <x v="0"/>
    <x v="0"/>
    <x v="0"/>
  </r>
  <r>
    <m/>
    <s v="September 2014"/>
    <n v="73"/>
    <x v="1"/>
    <x v="6"/>
    <x v="0"/>
    <x v="0"/>
    <x v="1"/>
    <x v="0"/>
    <x v="0"/>
    <x v="0"/>
    <x v="0"/>
    <x v="1"/>
    <x v="5"/>
    <x v="3"/>
    <x v="7"/>
    <x v="5"/>
    <x v="3"/>
    <x v="4"/>
    <x v="0"/>
    <x v="0"/>
    <x v="0"/>
    <x v="0"/>
    <x v="0"/>
  </r>
  <r>
    <m/>
    <s v="September 2014"/>
    <n v="73"/>
    <x v="1"/>
    <x v="7"/>
    <x v="0"/>
    <x v="0"/>
    <x v="4"/>
    <x v="0"/>
    <x v="0"/>
    <x v="0"/>
    <x v="0"/>
    <x v="1"/>
    <x v="5"/>
    <x v="3"/>
    <x v="7"/>
    <x v="9"/>
    <x v="14"/>
    <x v="4"/>
    <x v="0"/>
    <x v="0"/>
    <x v="0"/>
    <x v="0"/>
    <x v="0"/>
  </r>
  <r>
    <m/>
    <s v="September 2014"/>
    <n v="73"/>
    <x v="1"/>
    <x v="8"/>
    <x v="0"/>
    <x v="0"/>
    <x v="1"/>
    <x v="0"/>
    <x v="0"/>
    <x v="0"/>
    <x v="0"/>
    <x v="1"/>
    <x v="5"/>
    <x v="3"/>
    <x v="7"/>
    <x v="8"/>
    <x v="5"/>
    <x v="4"/>
    <x v="3"/>
    <x v="0"/>
    <x v="0"/>
    <x v="0"/>
    <x v="0"/>
  </r>
  <r>
    <m/>
    <s v="September 2014"/>
    <n v="73"/>
    <x v="1"/>
    <x v="9"/>
    <x v="0"/>
    <x v="0"/>
    <x v="0"/>
    <x v="0"/>
    <x v="0"/>
    <x v="0"/>
    <x v="0"/>
    <x v="1"/>
    <x v="5"/>
    <x v="3"/>
    <x v="7"/>
    <x v="9"/>
    <x v="6"/>
    <x v="4"/>
    <x v="1"/>
    <x v="0"/>
    <x v="0"/>
    <x v="0"/>
    <x v="0"/>
  </r>
  <r>
    <m/>
    <s v="September 2014"/>
    <n v="73"/>
    <x v="1"/>
    <x v="10"/>
    <x v="0"/>
    <x v="0"/>
    <x v="4"/>
    <x v="0"/>
    <x v="0"/>
    <x v="0"/>
    <x v="0"/>
    <x v="1"/>
    <x v="5"/>
    <x v="3"/>
    <x v="7"/>
    <x v="4"/>
    <x v="2"/>
    <x v="4"/>
    <x v="0"/>
    <x v="0"/>
    <x v="0"/>
    <x v="0"/>
    <x v="0"/>
  </r>
  <r>
    <m/>
    <s v="September 2014"/>
    <n v="73"/>
    <x v="1"/>
    <x v="11"/>
    <x v="0"/>
    <x v="0"/>
    <x v="0"/>
    <x v="0"/>
    <x v="0"/>
    <x v="0"/>
    <x v="0"/>
    <x v="1"/>
    <x v="5"/>
    <x v="3"/>
    <x v="7"/>
    <x v="9"/>
    <x v="6"/>
    <x v="4"/>
    <x v="0"/>
    <x v="0"/>
    <x v="0"/>
    <x v="0"/>
    <x v="0"/>
  </r>
  <r>
    <m/>
    <s v="September 2014"/>
    <n v="73"/>
    <x v="1"/>
    <x v="12"/>
    <x v="0"/>
    <x v="0"/>
    <x v="4"/>
    <x v="0"/>
    <x v="0"/>
    <x v="0"/>
    <x v="0"/>
    <x v="1"/>
    <x v="5"/>
    <x v="3"/>
    <x v="7"/>
    <x v="7"/>
    <x v="22"/>
    <x v="4"/>
    <x v="3"/>
    <x v="0"/>
    <x v="0"/>
    <x v="0"/>
    <x v="0"/>
  </r>
  <r>
    <m/>
    <s v="September 2014"/>
    <n v="73"/>
    <x v="1"/>
    <x v="13"/>
    <x v="0"/>
    <x v="0"/>
    <x v="2"/>
    <x v="0"/>
    <x v="0"/>
    <x v="0"/>
    <x v="0"/>
    <x v="1"/>
    <x v="5"/>
    <x v="3"/>
    <x v="7"/>
    <x v="4"/>
    <x v="12"/>
    <x v="4"/>
    <x v="0"/>
    <x v="0"/>
    <x v="0"/>
    <x v="0"/>
    <x v="0"/>
  </r>
  <r>
    <m/>
    <s v="September 2014"/>
    <n v="73"/>
    <x v="1"/>
    <x v="14"/>
    <x v="0"/>
    <x v="0"/>
    <x v="4"/>
    <x v="0"/>
    <x v="0"/>
    <x v="0"/>
    <x v="0"/>
    <x v="1"/>
    <x v="5"/>
    <x v="3"/>
    <x v="7"/>
    <x v="7"/>
    <x v="22"/>
    <x v="4"/>
    <x v="0"/>
    <x v="0"/>
    <x v="0"/>
    <x v="0"/>
    <x v="0"/>
  </r>
  <r>
    <m/>
    <s v="September 2014"/>
    <n v="73"/>
    <x v="1"/>
    <x v="15"/>
    <x v="0"/>
    <x v="0"/>
    <x v="0"/>
    <x v="0"/>
    <x v="0"/>
    <x v="0"/>
    <x v="0"/>
    <x v="1"/>
    <x v="5"/>
    <x v="3"/>
    <x v="7"/>
    <x v="4"/>
    <x v="12"/>
    <x v="4"/>
    <x v="0"/>
    <x v="0"/>
    <x v="0"/>
    <x v="0"/>
    <x v="0"/>
  </r>
  <r>
    <m/>
    <s v="September 2014"/>
    <n v="73"/>
    <x v="1"/>
    <x v="16"/>
    <x v="0"/>
    <x v="0"/>
    <x v="4"/>
    <x v="0"/>
    <x v="0"/>
    <x v="0"/>
    <x v="0"/>
    <x v="1"/>
    <x v="5"/>
    <x v="3"/>
    <x v="7"/>
    <x v="5"/>
    <x v="9"/>
    <x v="4"/>
    <x v="1"/>
    <x v="0"/>
    <x v="0"/>
    <x v="0"/>
    <x v="0"/>
  </r>
  <r>
    <m/>
    <s v="September 2014"/>
    <n v="73"/>
    <x v="1"/>
    <x v="17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m/>
    <s v="September 2014"/>
    <n v="73"/>
    <x v="1"/>
    <x v="18"/>
    <x v="0"/>
    <x v="0"/>
    <x v="4"/>
    <x v="0"/>
    <x v="0"/>
    <x v="0"/>
    <x v="0"/>
    <x v="1"/>
    <x v="5"/>
    <x v="3"/>
    <x v="7"/>
    <x v="8"/>
    <x v="5"/>
    <x v="4"/>
    <x v="0"/>
    <x v="0"/>
    <x v="0"/>
    <x v="0"/>
    <x v="0"/>
  </r>
  <r>
    <m/>
    <s v="September 2014"/>
    <n v="73"/>
    <x v="1"/>
    <x v="19"/>
    <x v="0"/>
    <x v="0"/>
    <x v="2"/>
    <x v="0"/>
    <x v="0"/>
    <x v="0"/>
    <x v="0"/>
    <x v="1"/>
    <x v="5"/>
    <x v="3"/>
    <x v="7"/>
    <x v="9"/>
    <x v="14"/>
    <x v="4"/>
    <x v="3"/>
    <x v="0"/>
    <x v="0"/>
    <x v="0"/>
    <x v="0"/>
  </r>
  <r>
    <m/>
    <s v="September 2014"/>
    <n v="73"/>
    <x v="1"/>
    <x v="20"/>
    <x v="0"/>
    <x v="0"/>
    <x v="2"/>
    <x v="0"/>
    <x v="0"/>
    <x v="0"/>
    <x v="0"/>
    <x v="1"/>
    <x v="5"/>
    <x v="3"/>
    <x v="7"/>
    <x v="13"/>
    <x v="22"/>
    <x v="4"/>
    <x v="4"/>
    <x v="0"/>
    <x v="0"/>
    <x v="0"/>
    <x v="0"/>
  </r>
  <r>
    <m/>
    <s v="September 2014"/>
    <n v="73"/>
    <x v="1"/>
    <x v="21"/>
    <x v="0"/>
    <x v="0"/>
    <x v="0"/>
    <x v="0"/>
    <x v="0"/>
    <x v="0"/>
    <x v="0"/>
    <x v="1"/>
    <x v="5"/>
    <x v="3"/>
    <x v="7"/>
    <x v="8"/>
    <x v="11"/>
    <x v="4"/>
    <x v="3"/>
    <x v="0"/>
    <x v="0"/>
    <x v="0"/>
    <x v="0"/>
  </r>
  <r>
    <m/>
    <s v="September 2014"/>
    <n v="73"/>
    <x v="1"/>
    <x v="22"/>
    <x v="0"/>
    <x v="0"/>
    <x v="1"/>
    <x v="0"/>
    <x v="0"/>
    <x v="0"/>
    <x v="0"/>
    <x v="1"/>
    <x v="5"/>
    <x v="3"/>
    <x v="7"/>
    <x v="13"/>
    <x v="22"/>
    <x v="4"/>
    <x v="1"/>
    <x v="0"/>
    <x v="0"/>
    <x v="0"/>
    <x v="0"/>
  </r>
  <r>
    <m/>
    <s v="September 2014"/>
    <n v="73"/>
    <x v="1"/>
    <x v="23"/>
    <x v="0"/>
    <x v="0"/>
    <x v="3"/>
    <x v="0"/>
    <x v="0"/>
    <x v="0"/>
    <x v="0"/>
    <x v="1"/>
    <x v="5"/>
    <x v="3"/>
    <x v="7"/>
    <x v="11"/>
    <x v="22"/>
    <x v="4"/>
    <x v="0"/>
    <x v="0"/>
    <x v="0"/>
    <x v="0"/>
    <x v="0"/>
  </r>
  <r>
    <m/>
    <s v="September 2014"/>
    <n v="73"/>
    <x v="1"/>
    <x v="24"/>
    <x v="0"/>
    <x v="0"/>
    <x v="1"/>
    <x v="0"/>
    <x v="0"/>
    <x v="0"/>
    <x v="0"/>
    <x v="1"/>
    <x v="5"/>
    <x v="3"/>
    <x v="7"/>
    <x v="13"/>
    <x v="22"/>
    <x v="4"/>
    <x v="1"/>
    <x v="0"/>
    <x v="0"/>
    <x v="0"/>
    <x v="0"/>
  </r>
  <r>
    <m/>
    <s v="September 2014"/>
    <n v="73"/>
    <x v="2"/>
    <x v="0"/>
    <x v="0"/>
    <x v="0"/>
    <x v="4"/>
    <x v="0"/>
    <x v="0"/>
    <x v="0"/>
    <x v="0"/>
    <x v="0"/>
    <x v="5"/>
    <x v="0"/>
    <x v="0"/>
    <x v="1"/>
    <x v="1"/>
    <x v="2"/>
    <x v="0"/>
    <x v="0"/>
    <x v="0"/>
    <x v="3"/>
    <x v="0"/>
  </r>
  <r>
    <m/>
    <s v="September 2014"/>
    <n v="73"/>
    <x v="2"/>
    <x v="1"/>
    <x v="0"/>
    <x v="0"/>
    <x v="1"/>
    <x v="0"/>
    <x v="0"/>
    <x v="0"/>
    <x v="0"/>
    <x v="0"/>
    <x v="5"/>
    <x v="0"/>
    <x v="0"/>
    <x v="0"/>
    <x v="0"/>
    <x v="0"/>
    <x v="0"/>
    <x v="0"/>
    <x v="0"/>
    <x v="3"/>
    <x v="0"/>
  </r>
  <r>
    <m/>
    <s v="September 2014"/>
    <n v="73"/>
    <x v="2"/>
    <x v="2"/>
    <x v="0"/>
    <x v="0"/>
    <x v="4"/>
    <x v="0"/>
    <x v="0"/>
    <x v="0"/>
    <x v="0"/>
    <x v="0"/>
    <x v="5"/>
    <x v="0"/>
    <x v="0"/>
    <x v="0"/>
    <x v="0"/>
    <x v="2"/>
    <x v="0"/>
    <x v="0"/>
    <x v="0"/>
    <x v="3"/>
    <x v="0"/>
  </r>
  <r>
    <m/>
    <s v="September 2014"/>
    <n v="73"/>
    <x v="2"/>
    <x v="3"/>
    <x v="0"/>
    <x v="0"/>
    <x v="2"/>
    <x v="0"/>
    <x v="0"/>
    <x v="0"/>
    <x v="0"/>
    <x v="0"/>
    <x v="5"/>
    <x v="0"/>
    <x v="0"/>
    <x v="0"/>
    <x v="0"/>
    <x v="2"/>
    <x v="0"/>
    <x v="0"/>
    <x v="0"/>
    <x v="3"/>
    <x v="0"/>
  </r>
  <r>
    <m/>
    <s v="September 2014"/>
    <n v="73"/>
    <x v="2"/>
    <x v="4"/>
    <x v="0"/>
    <x v="0"/>
    <x v="2"/>
    <x v="0"/>
    <x v="0"/>
    <x v="0"/>
    <x v="0"/>
    <x v="0"/>
    <x v="5"/>
    <x v="0"/>
    <x v="0"/>
    <x v="0"/>
    <x v="1"/>
    <x v="2"/>
    <x v="0"/>
    <x v="0"/>
    <x v="0"/>
    <x v="3"/>
    <x v="0"/>
  </r>
  <r>
    <m/>
    <s v="September 2014"/>
    <n v="73"/>
    <x v="2"/>
    <x v="5"/>
    <x v="0"/>
    <x v="0"/>
    <x v="3"/>
    <x v="0"/>
    <x v="0"/>
    <x v="0"/>
    <x v="0"/>
    <x v="0"/>
    <x v="5"/>
    <x v="0"/>
    <x v="0"/>
    <x v="0"/>
    <x v="0"/>
    <x v="2"/>
    <x v="0"/>
    <x v="0"/>
    <x v="0"/>
    <x v="3"/>
    <x v="0"/>
  </r>
  <r>
    <m/>
    <s v="September 2014"/>
    <n v="73"/>
    <x v="2"/>
    <x v="6"/>
    <x v="0"/>
    <x v="0"/>
    <x v="0"/>
    <x v="0"/>
    <x v="0"/>
    <x v="0"/>
    <x v="0"/>
    <x v="0"/>
    <x v="5"/>
    <x v="0"/>
    <x v="0"/>
    <x v="0"/>
    <x v="0"/>
    <x v="3"/>
    <x v="0"/>
    <x v="0"/>
    <x v="0"/>
    <x v="3"/>
    <x v="0"/>
  </r>
  <r>
    <m/>
    <s v="September 2014"/>
    <n v="73"/>
    <x v="2"/>
    <x v="7"/>
    <x v="0"/>
    <x v="0"/>
    <x v="0"/>
    <x v="0"/>
    <x v="0"/>
    <x v="0"/>
    <x v="0"/>
    <x v="0"/>
    <x v="5"/>
    <x v="0"/>
    <x v="9"/>
    <x v="1"/>
    <x v="1"/>
    <x v="2"/>
    <x v="0"/>
    <x v="0"/>
    <x v="0"/>
    <x v="4"/>
    <x v="0"/>
  </r>
  <r>
    <m/>
    <s v="September 2014"/>
    <n v="73"/>
    <x v="2"/>
    <x v="8"/>
    <x v="0"/>
    <x v="0"/>
    <x v="4"/>
    <x v="0"/>
    <x v="0"/>
    <x v="0"/>
    <x v="0"/>
    <x v="0"/>
    <x v="5"/>
    <x v="0"/>
    <x v="9"/>
    <x v="0"/>
    <x v="1"/>
    <x v="3"/>
    <x v="0"/>
    <x v="0"/>
    <x v="0"/>
    <x v="4"/>
    <x v="0"/>
  </r>
  <r>
    <m/>
    <s v="September 2014"/>
    <n v="73"/>
    <x v="2"/>
    <x v="9"/>
    <x v="0"/>
    <x v="0"/>
    <x v="0"/>
    <x v="0"/>
    <x v="0"/>
    <x v="0"/>
    <x v="0"/>
    <x v="0"/>
    <x v="5"/>
    <x v="0"/>
    <x v="9"/>
    <x v="0"/>
    <x v="0"/>
    <x v="3"/>
    <x v="0"/>
    <x v="0"/>
    <x v="0"/>
    <x v="4"/>
    <x v="0"/>
  </r>
  <r>
    <m/>
    <s v="September 2014"/>
    <n v="73"/>
    <x v="2"/>
    <x v="10"/>
    <x v="0"/>
    <x v="0"/>
    <x v="1"/>
    <x v="0"/>
    <x v="0"/>
    <x v="0"/>
    <x v="0"/>
    <x v="0"/>
    <x v="5"/>
    <x v="0"/>
    <x v="9"/>
    <x v="0"/>
    <x v="1"/>
    <x v="2"/>
    <x v="0"/>
    <x v="0"/>
    <x v="0"/>
    <x v="4"/>
    <x v="0"/>
  </r>
  <r>
    <m/>
    <s v="September 2014"/>
    <n v="73"/>
    <x v="2"/>
    <x v="11"/>
    <x v="0"/>
    <x v="0"/>
    <x v="1"/>
    <x v="0"/>
    <x v="0"/>
    <x v="0"/>
    <x v="0"/>
    <x v="0"/>
    <x v="5"/>
    <x v="0"/>
    <x v="9"/>
    <x v="0"/>
    <x v="0"/>
    <x v="2"/>
    <x v="0"/>
    <x v="0"/>
    <x v="0"/>
    <x v="4"/>
    <x v="0"/>
  </r>
  <r>
    <m/>
    <s v="September 2014"/>
    <n v="73"/>
    <x v="2"/>
    <x v="12"/>
    <x v="0"/>
    <x v="0"/>
    <x v="2"/>
    <x v="0"/>
    <x v="0"/>
    <x v="0"/>
    <x v="0"/>
    <x v="0"/>
    <x v="5"/>
    <x v="0"/>
    <x v="9"/>
    <x v="18"/>
    <x v="1"/>
    <x v="0"/>
    <x v="0"/>
    <x v="0"/>
    <x v="0"/>
    <x v="4"/>
    <x v="0"/>
  </r>
  <r>
    <m/>
    <s v="September 2014"/>
    <n v="73"/>
    <x v="2"/>
    <x v="13"/>
    <x v="0"/>
    <x v="0"/>
    <x v="0"/>
    <x v="0"/>
    <x v="0"/>
    <x v="0"/>
    <x v="0"/>
    <x v="0"/>
    <x v="5"/>
    <x v="2"/>
    <x v="1"/>
    <x v="1"/>
    <x v="1"/>
    <x v="2"/>
    <x v="0"/>
    <x v="0"/>
    <x v="0"/>
    <x v="0"/>
    <x v="0"/>
  </r>
  <r>
    <m/>
    <s v="September 2014"/>
    <n v="73"/>
    <x v="2"/>
    <x v="14"/>
    <x v="0"/>
    <x v="0"/>
    <x v="3"/>
    <x v="0"/>
    <x v="0"/>
    <x v="0"/>
    <x v="0"/>
    <x v="0"/>
    <x v="5"/>
    <x v="2"/>
    <x v="1"/>
    <x v="0"/>
    <x v="1"/>
    <x v="3"/>
    <x v="0"/>
    <x v="0"/>
    <x v="0"/>
    <x v="0"/>
    <x v="0"/>
  </r>
  <r>
    <m/>
    <s v="September 2014"/>
    <n v="73"/>
    <x v="2"/>
    <x v="15"/>
    <x v="0"/>
    <x v="0"/>
    <x v="3"/>
    <x v="0"/>
    <x v="0"/>
    <x v="0"/>
    <x v="0"/>
    <x v="0"/>
    <x v="5"/>
    <x v="2"/>
    <x v="1"/>
    <x v="0"/>
    <x v="0"/>
    <x v="0"/>
    <x v="0"/>
    <x v="0"/>
    <x v="0"/>
    <x v="0"/>
    <x v="0"/>
  </r>
  <r>
    <m/>
    <s v="September 2014"/>
    <n v="73"/>
    <x v="2"/>
    <x v="16"/>
    <x v="0"/>
    <x v="0"/>
    <x v="4"/>
    <x v="0"/>
    <x v="0"/>
    <x v="0"/>
    <x v="0"/>
    <x v="0"/>
    <x v="5"/>
    <x v="2"/>
    <x v="1"/>
    <x v="0"/>
    <x v="0"/>
    <x v="2"/>
    <x v="0"/>
    <x v="0"/>
    <x v="0"/>
    <x v="0"/>
    <x v="0"/>
  </r>
  <r>
    <m/>
    <s v="September 2014"/>
    <n v="73"/>
    <x v="2"/>
    <x v="17"/>
    <x v="0"/>
    <x v="0"/>
    <x v="2"/>
    <x v="0"/>
    <x v="0"/>
    <x v="0"/>
    <x v="0"/>
    <x v="0"/>
    <x v="5"/>
    <x v="2"/>
    <x v="1"/>
    <x v="0"/>
    <x v="0"/>
    <x v="0"/>
    <x v="0"/>
    <x v="0"/>
    <x v="0"/>
    <x v="0"/>
    <x v="0"/>
  </r>
  <r>
    <m/>
    <s v="September 2014"/>
    <n v="73"/>
    <x v="2"/>
    <x v="18"/>
    <x v="0"/>
    <x v="0"/>
    <x v="0"/>
    <x v="0"/>
    <x v="0"/>
    <x v="0"/>
    <x v="0"/>
    <x v="0"/>
    <x v="5"/>
    <x v="2"/>
    <x v="1"/>
    <x v="1"/>
    <x v="1"/>
    <x v="2"/>
    <x v="0"/>
    <x v="0"/>
    <x v="0"/>
    <x v="0"/>
    <x v="0"/>
  </r>
  <r>
    <m/>
    <s v="September 2014"/>
    <n v="73"/>
    <x v="2"/>
    <x v="19"/>
    <x v="0"/>
    <x v="0"/>
    <x v="4"/>
    <x v="0"/>
    <x v="0"/>
    <x v="0"/>
    <x v="0"/>
    <x v="0"/>
    <x v="5"/>
    <x v="2"/>
    <x v="1"/>
    <x v="0"/>
    <x v="0"/>
    <x v="0"/>
    <x v="0"/>
    <x v="0"/>
    <x v="0"/>
    <x v="0"/>
    <x v="0"/>
  </r>
  <r>
    <m/>
    <s v="September 2014"/>
    <n v="73"/>
    <x v="2"/>
    <x v="20"/>
    <x v="0"/>
    <x v="0"/>
    <x v="2"/>
    <x v="0"/>
    <x v="0"/>
    <x v="0"/>
    <x v="0"/>
    <x v="0"/>
    <x v="5"/>
    <x v="2"/>
    <x v="1"/>
    <x v="0"/>
    <x v="0"/>
    <x v="2"/>
    <x v="0"/>
    <x v="0"/>
    <x v="0"/>
    <x v="0"/>
    <x v="0"/>
  </r>
  <r>
    <m/>
    <s v="September 2014"/>
    <n v="73"/>
    <x v="2"/>
    <x v="21"/>
    <x v="0"/>
    <x v="0"/>
    <x v="0"/>
    <x v="0"/>
    <x v="0"/>
    <x v="0"/>
    <x v="0"/>
    <x v="0"/>
    <x v="5"/>
    <x v="2"/>
    <x v="1"/>
    <x v="0"/>
    <x v="1"/>
    <x v="3"/>
    <x v="0"/>
    <x v="0"/>
    <x v="0"/>
    <x v="0"/>
    <x v="0"/>
  </r>
  <r>
    <m/>
    <s v="September 2014"/>
    <n v="73"/>
    <x v="2"/>
    <x v="22"/>
    <x v="0"/>
    <x v="0"/>
    <x v="1"/>
    <x v="0"/>
    <x v="0"/>
    <x v="0"/>
    <x v="0"/>
    <x v="0"/>
    <x v="5"/>
    <x v="2"/>
    <x v="1"/>
    <x v="0"/>
    <x v="1"/>
    <x v="3"/>
    <x v="0"/>
    <x v="0"/>
    <x v="0"/>
    <x v="0"/>
    <x v="0"/>
  </r>
  <r>
    <m/>
    <s v="September 2014"/>
    <n v="73"/>
    <x v="3"/>
    <x v="0"/>
    <x v="0"/>
    <x v="0"/>
    <x v="3"/>
    <x v="0"/>
    <x v="0"/>
    <x v="0"/>
    <x v="0"/>
    <x v="1"/>
    <x v="5"/>
    <x v="3"/>
    <x v="7"/>
    <x v="8"/>
    <x v="5"/>
    <x v="4"/>
    <x v="3"/>
    <x v="0"/>
    <x v="0"/>
    <x v="0"/>
    <x v="0"/>
  </r>
  <r>
    <m/>
    <s v="September 2014"/>
    <n v="73"/>
    <x v="3"/>
    <x v="1"/>
    <x v="0"/>
    <x v="0"/>
    <x v="3"/>
    <x v="0"/>
    <x v="0"/>
    <x v="0"/>
    <x v="0"/>
    <x v="1"/>
    <x v="5"/>
    <x v="3"/>
    <x v="7"/>
    <x v="21"/>
    <x v="22"/>
    <x v="4"/>
    <x v="0"/>
    <x v="0"/>
    <x v="0"/>
    <x v="0"/>
    <x v="0"/>
  </r>
  <r>
    <m/>
    <s v="September 2014"/>
    <n v="73"/>
    <x v="3"/>
    <x v="2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m/>
    <s v="September 2014"/>
    <n v="73"/>
    <x v="3"/>
    <x v="3"/>
    <x v="0"/>
    <x v="0"/>
    <x v="1"/>
    <x v="0"/>
    <x v="0"/>
    <x v="0"/>
    <x v="0"/>
    <x v="1"/>
    <x v="5"/>
    <x v="3"/>
    <x v="7"/>
    <x v="4"/>
    <x v="12"/>
    <x v="4"/>
    <x v="0"/>
    <x v="0"/>
    <x v="0"/>
    <x v="0"/>
    <x v="0"/>
  </r>
  <r>
    <m/>
    <s v="September 2014"/>
    <n v="73"/>
    <x v="3"/>
    <x v="4"/>
    <x v="0"/>
    <x v="0"/>
    <x v="0"/>
    <x v="0"/>
    <x v="0"/>
    <x v="0"/>
    <x v="0"/>
    <x v="1"/>
    <x v="5"/>
    <x v="3"/>
    <x v="7"/>
    <x v="4"/>
    <x v="2"/>
    <x v="4"/>
    <x v="0"/>
    <x v="0"/>
    <x v="0"/>
    <x v="0"/>
    <x v="0"/>
  </r>
  <r>
    <m/>
    <s v="September 2014"/>
    <n v="73"/>
    <x v="3"/>
    <x v="5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m/>
    <s v="September 2014"/>
    <n v="73"/>
    <x v="3"/>
    <x v="6"/>
    <x v="0"/>
    <x v="0"/>
    <x v="2"/>
    <x v="0"/>
    <x v="0"/>
    <x v="0"/>
    <x v="0"/>
    <x v="1"/>
    <x v="5"/>
    <x v="3"/>
    <x v="7"/>
    <x v="21"/>
    <x v="22"/>
    <x v="4"/>
    <x v="1"/>
    <x v="0"/>
    <x v="0"/>
    <x v="0"/>
    <x v="0"/>
  </r>
  <r>
    <m/>
    <s v="September 2014"/>
    <n v="73"/>
    <x v="3"/>
    <x v="7"/>
    <x v="0"/>
    <x v="0"/>
    <x v="3"/>
    <x v="0"/>
    <x v="0"/>
    <x v="0"/>
    <x v="0"/>
    <x v="1"/>
    <x v="5"/>
    <x v="3"/>
    <x v="7"/>
    <x v="13"/>
    <x v="22"/>
    <x v="4"/>
    <x v="0"/>
    <x v="0"/>
    <x v="0"/>
    <x v="0"/>
    <x v="0"/>
  </r>
  <r>
    <m/>
    <s v="September 2014"/>
    <n v="73"/>
    <x v="3"/>
    <x v="8"/>
    <x v="0"/>
    <x v="0"/>
    <x v="3"/>
    <x v="0"/>
    <x v="0"/>
    <x v="0"/>
    <x v="0"/>
    <x v="1"/>
    <x v="5"/>
    <x v="3"/>
    <x v="7"/>
    <x v="4"/>
    <x v="8"/>
    <x v="4"/>
    <x v="0"/>
    <x v="0"/>
    <x v="0"/>
    <x v="0"/>
    <x v="0"/>
  </r>
  <r>
    <m/>
    <s v="September 2014"/>
    <n v="73"/>
    <x v="3"/>
    <x v="9"/>
    <x v="0"/>
    <x v="0"/>
    <x v="2"/>
    <x v="0"/>
    <x v="0"/>
    <x v="0"/>
    <x v="0"/>
    <x v="1"/>
    <x v="5"/>
    <x v="3"/>
    <x v="7"/>
    <x v="7"/>
    <x v="22"/>
    <x v="4"/>
    <x v="0"/>
    <x v="0"/>
    <x v="0"/>
    <x v="0"/>
    <x v="0"/>
  </r>
  <r>
    <m/>
    <s v="September 2014"/>
    <n v="73"/>
    <x v="3"/>
    <x v="10"/>
    <x v="0"/>
    <x v="0"/>
    <x v="4"/>
    <x v="0"/>
    <x v="0"/>
    <x v="0"/>
    <x v="0"/>
    <x v="1"/>
    <x v="5"/>
    <x v="3"/>
    <x v="7"/>
    <x v="4"/>
    <x v="2"/>
    <x v="4"/>
    <x v="0"/>
    <x v="0"/>
    <x v="0"/>
    <x v="0"/>
    <x v="0"/>
  </r>
  <r>
    <m/>
    <s v="September 2014"/>
    <n v="73"/>
    <x v="3"/>
    <x v="11"/>
    <x v="0"/>
    <x v="0"/>
    <x v="0"/>
    <x v="0"/>
    <x v="0"/>
    <x v="0"/>
    <x v="0"/>
    <x v="1"/>
    <x v="5"/>
    <x v="3"/>
    <x v="7"/>
    <x v="13"/>
    <x v="22"/>
    <x v="4"/>
    <x v="0"/>
    <x v="0"/>
    <x v="0"/>
    <x v="0"/>
    <x v="0"/>
  </r>
  <r>
    <m/>
    <s v="September 2014"/>
    <n v="73"/>
    <x v="3"/>
    <x v="12"/>
    <x v="0"/>
    <x v="0"/>
    <x v="4"/>
    <x v="0"/>
    <x v="0"/>
    <x v="0"/>
    <x v="0"/>
    <x v="1"/>
    <x v="5"/>
    <x v="3"/>
    <x v="7"/>
    <x v="9"/>
    <x v="14"/>
    <x v="4"/>
    <x v="0"/>
    <x v="0"/>
    <x v="0"/>
    <x v="0"/>
    <x v="0"/>
  </r>
  <r>
    <m/>
    <s v="September 2014"/>
    <n v="73"/>
    <x v="3"/>
    <x v="13"/>
    <x v="0"/>
    <x v="0"/>
    <x v="1"/>
    <x v="0"/>
    <x v="0"/>
    <x v="0"/>
    <x v="0"/>
    <x v="1"/>
    <x v="5"/>
    <x v="3"/>
    <x v="7"/>
    <x v="13"/>
    <x v="22"/>
    <x v="4"/>
    <x v="0"/>
    <x v="0"/>
    <x v="0"/>
    <x v="0"/>
    <x v="0"/>
  </r>
  <r>
    <m/>
    <s v="September 2014"/>
    <n v="73"/>
    <x v="3"/>
    <x v="14"/>
    <x v="0"/>
    <x v="0"/>
    <x v="0"/>
    <x v="0"/>
    <x v="0"/>
    <x v="0"/>
    <x v="0"/>
    <x v="1"/>
    <x v="5"/>
    <x v="3"/>
    <x v="7"/>
    <x v="11"/>
    <x v="22"/>
    <x v="4"/>
    <x v="0"/>
    <x v="0"/>
    <x v="0"/>
    <x v="0"/>
    <x v="0"/>
  </r>
  <r>
    <m/>
    <s v="September 2014"/>
    <n v="73"/>
    <x v="3"/>
    <x v="15"/>
    <x v="0"/>
    <x v="0"/>
    <x v="2"/>
    <x v="0"/>
    <x v="0"/>
    <x v="0"/>
    <x v="0"/>
    <x v="1"/>
    <x v="5"/>
    <x v="3"/>
    <x v="7"/>
    <x v="13"/>
    <x v="22"/>
    <x v="4"/>
    <x v="3"/>
    <x v="0"/>
    <x v="0"/>
    <x v="0"/>
    <x v="0"/>
  </r>
  <r>
    <m/>
    <s v="September 2014"/>
    <n v="73"/>
    <x v="3"/>
    <x v="16"/>
    <x v="0"/>
    <x v="0"/>
    <x v="1"/>
    <x v="0"/>
    <x v="0"/>
    <x v="0"/>
    <x v="0"/>
    <x v="1"/>
    <x v="5"/>
    <x v="3"/>
    <x v="7"/>
    <x v="8"/>
    <x v="5"/>
    <x v="4"/>
    <x v="3"/>
    <x v="0"/>
    <x v="0"/>
    <x v="0"/>
    <x v="0"/>
  </r>
  <r>
    <m/>
    <s v="September 2014"/>
    <n v="73"/>
    <x v="3"/>
    <x v="17"/>
    <x v="0"/>
    <x v="0"/>
    <x v="1"/>
    <x v="0"/>
    <x v="0"/>
    <x v="0"/>
    <x v="0"/>
    <x v="1"/>
    <x v="5"/>
    <x v="3"/>
    <x v="7"/>
    <x v="5"/>
    <x v="3"/>
    <x v="4"/>
    <x v="0"/>
    <x v="0"/>
    <x v="0"/>
    <x v="0"/>
    <x v="0"/>
  </r>
  <r>
    <m/>
    <s v="September 2014"/>
    <n v="73"/>
    <x v="3"/>
    <x v="18"/>
    <x v="0"/>
    <x v="0"/>
    <x v="4"/>
    <x v="0"/>
    <x v="0"/>
    <x v="0"/>
    <x v="0"/>
    <x v="1"/>
    <x v="5"/>
    <x v="3"/>
    <x v="7"/>
    <x v="9"/>
    <x v="14"/>
    <x v="4"/>
    <x v="1"/>
    <x v="0"/>
    <x v="0"/>
    <x v="0"/>
    <x v="0"/>
  </r>
  <r>
    <m/>
    <s v="September 2014"/>
    <n v="73"/>
    <x v="3"/>
    <x v="19"/>
    <x v="0"/>
    <x v="0"/>
    <x v="3"/>
    <x v="0"/>
    <x v="0"/>
    <x v="0"/>
    <x v="0"/>
    <x v="1"/>
    <x v="5"/>
    <x v="3"/>
    <x v="7"/>
    <x v="8"/>
    <x v="11"/>
    <x v="4"/>
    <x v="3"/>
    <x v="0"/>
    <x v="0"/>
    <x v="0"/>
    <x v="0"/>
  </r>
  <r>
    <m/>
    <s v="September 2014"/>
    <n v="73"/>
    <x v="3"/>
    <x v="20"/>
    <x v="0"/>
    <x v="0"/>
    <x v="2"/>
    <x v="0"/>
    <x v="0"/>
    <x v="0"/>
    <x v="0"/>
    <x v="1"/>
    <x v="5"/>
    <x v="3"/>
    <x v="7"/>
    <x v="5"/>
    <x v="9"/>
    <x v="4"/>
    <x v="4"/>
    <x v="0"/>
    <x v="0"/>
    <x v="0"/>
    <x v="0"/>
  </r>
  <r>
    <m/>
    <s v="September 2014"/>
    <n v="73"/>
    <x v="3"/>
    <x v="21"/>
    <x v="0"/>
    <x v="0"/>
    <x v="3"/>
    <x v="0"/>
    <x v="0"/>
    <x v="0"/>
    <x v="0"/>
    <x v="1"/>
    <x v="5"/>
    <x v="3"/>
    <x v="7"/>
    <x v="11"/>
    <x v="22"/>
    <x v="4"/>
    <x v="3"/>
    <x v="0"/>
    <x v="0"/>
    <x v="0"/>
    <x v="0"/>
  </r>
  <r>
    <m/>
    <s v="September 2014"/>
    <n v="73"/>
    <x v="3"/>
    <x v="22"/>
    <x v="0"/>
    <x v="0"/>
    <x v="2"/>
    <x v="0"/>
    <x v="0"/>
    <x v="0"/>
    <x v="0"/>
    <x v="1"/>
    <x v="5"/>
    <x v="3"/>
    <x v="7"/>
    <x v="23"/>
    <x v="22"/>
    <x v="4"/>
    <x v="1"/>
    <x v="0"/>
    <x v="0"/>
    <x v="0"/>
    <x v="0"/>
  </r>
  <r>
    <m/>
    <s v="September 2014"/>
    <n v="73"/>
    <x v="2"/>
    <x v="23"/>
    <x v="0"/>
    <x v="0"/>
    <x v="2"/>
    <x v="0"/>
    <x v="0"/>
    <x v="0"/>
    <x v="0"/>
    <x v="1"/>
    <x v="5"/>
    <x v="3"/>
    <x v="7"/>
    <x v="9"/>
    <x v="6"/>
    <x v="4"/>
    <x v="1"/>
    <x v="0"/>
    <x v="0"/>
    <x v="0"/>
    <x v="0"/>
  </r>
  <r>
    <m/>
    <s v="September 2014"/>
    <n v="73"/>
    <x v="2"/>
    <x v="24"/>
    <x v="0"/>
    <x v="0"/>
    <x v="2"/>
    <x v="0"/>
    <x v="0"/>
    <x v="0"/>
    <x v="0"/>
    <x v="1"/>
    <x v="5"/>
    <x v="3"/>
    <x v="7"/>
    <x v="7"/>
    <x v="22"/>
    <x v="4"/>
    <x v="1"/>
    <x v="0"/>
    <x v="0"/>
    <x v="0"/>
    <x v="0"/>
  </r>
  <r>
    <m/>
    <s v="September 2014"/>
    <n v="73"/>
    <x v="3"/>
    <x v="25"/>
    <x v="0"/>
    <x v="0"/>
    <x v="0"/>
    <x v="0"/>
    <x v="0"/>
    <x v="0"/>
    <x v="0"/>
    <x v="1"/>
    <x v="5"/>
    <x v="3"/>
    <x v="7"/>
    <x v="9"/>
    <x v="14"/>
    <x v="4"/>
    <x v="0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s v="December 2014"/>
    <n v="74"/>
    <x v="0"/>
    <x v="0"/>
    <x v="0"/>
    <x v="0"/>
    <x v="1"/>
    <x v="0"/>
    <x v="0"/>
    <x v="0"/>
    <x v="0"/>
    <x v="1"/>
    <x v="5"/>
    <x v="3"/>
    <x v="7"/>
    <x v="13"/>
    <x v="22"/>
    <x v="4"/>
    <x v="0"/>
    <x v="0"/>
    <x v="0"/>
    <x v="0"/>
    <x v="0"/>
  </r>
  <r>
    <m/>
    <s v="December 2014"/>
    <n v="74"/>
    <x v="0"/>
    <x v="1"/>
    <x v="0"/>
    <x v="0"/>
    <x v="1"/>
    <x v="0"/>
    <x v="0"/>
    <x v="0"/>
    <x v="1"/>
    <x v="1"/>
    <x v="5"/>
    <x v="3"/>
    <x v="7"/>
    <x v="8"/>
    <x v="11"/>
    <x v="4"/>
    <x v="3"/>
    <x v="0"/>
    <x v="0"/>
    <x v="0"/>
    <x v="0"/>
  </r>
  <r>
    <m/>
    <s v="December 2014"/>
    <n v="74"/>
    <x v="0"/>
    <x v="2"/>
    <x v="0"/>
    <x v="0"/>
    <x v="4"/>
    <x v="0"/>
    <x v="0"/>
    <x v="0"/>
    <x v="1"/>
    <x v="1"/>
    <x v="5"/>
    <x v="3"/>
    <x v="7"/>
    <x v="23"/>
    <x v="22"/>
    <x v="4"/>
    <x v="1"/>
    <x v="0"/>
    <x v="0"/>
    <x v="0"/>
    <x v="0"/>
  </r>
  <r>
    <m/>
    <s v="December 2014"/>
    <n v="74"/>
    <x v="0"/>
    <x v="3"/>
    <x v="0"/>
    <x v="0"/>
    <x v="1"/>
    <x v="0"/>
    <x v="0"/>
    <x v="0"/>
    <x v="1"/>
    <x v="1"/>
    <x v="5"/>
    <x v="3"/>
    <x v="7"/>
    <x v="8"/>
    <x v="11"/>
    <x v="4"/>
    <x v="3"/>
    <x v="0"/>
    <x v="0"/>
    <x v="0"/>
    <x v="0"/>
  </r>
  <r>
    <m/>
    <s v="December 2014"/>
    <n v="74"/>
    <x v="0"/>
    <x v="4"/>
    <x v="0"/>
    <x v="0"/>
    <x v="1"/>
    <x v="0"/>
    <x v="0"/>
    <x v="0"/>
    <x v="1"/>
    <x v="1"/>
    <x v="5"/>
    <x v="3"/>
    <x v="7"/>
    <x v="7"/>
    <x v="22"/>
    <x v="4"/>
    <x v="0"/>
    <x v="0"/>
    <x v="0"/>
    <x v="0"/>
    <x v="0"/>
  </r>
  <r>
    <m/>
    <s v="December 2014"/>
    <n v="74"/>
    <x v="0"/>
    <x v="5"/>
    <x v="0"/>
    <x v="0"/>
    <x v="0"/>
    <x v="0"/>
    <x v="0"/>
    <x v="0"/>
    <x v="1"/>
    <x v="1"/>
    <x v="5"/>
    <x v="3"/>
    <x v="7"/>
    <x v="8"/>
    <x v="5"/>
    <x v="4"/>
    <x v="0"/>
    <x v="0"/>
    <x v="0"/>
    <x v="0"/>
    <x v="0"/>
  </r>
  <r>
    <m/>
    <s v="December 2014"/>
    <n v="74"/>
    <x v="0"/>
    <x v="6"/>
    <x v="0"/>
    <x v="0"/>
    <x v="2"/>
    <x v="0"/>
    <x v="0"/>
    <x v="0"/>
    <x v="1"/>
    <x v="1"/>
    <x v="5"/>
    <x v="3"/>
    <x v="7"/>
    <x v="21"/>
    <x v="22"/>
    <x v="4"/>
    <x v="1"/>
    <x v="0"/>
    <x v="0"/>
    <x v="0"/>
    <x v="0"/>
  </r>
  <r>
    <m/>
    <s v="December 2014"/>
    <n v="74"/>
    <x v="0"/>
    <x v="7"/>
    <x v="0"/>
    <x v="0"/>
    <x v="0"/>
    <x v="0"/>
    <x v="0"/>
    <x v="0"/>
    <x v="1"/>
    <x v="1"/>
    <x v="5"/>
    <x v="3"/>
    <x v="7"/>
    <x v="9"/>
    <x v="14"/>
    <x v="4"/>
    <x v="0"/>
    <x v="0"/>
    <x v="0"/>
    <x v="0"/>
    <x v="0"/>
  </r>
  <r>
    <m/>
    <s v="December 2014"/>
    <n v="74"/>
    <x v="0"/>
    <x v="8"/>
    <x v="0"/>
    <x v="0"/>
    <x v="2"/>
    <x v="0"/>
    <x v="0"/>
    <x v="0"/>
    <x v="1"/>
    <x v="1"/>
    <x v="5"/>
    <x v="3"/>
    <x v="7"/>
    <x v="11"/>
    <x v="22"/>
    <x v="4"/>
    <x v="0"/>
    <x v="0"/>
    <x v="0"/>
    <x v="0"/>
    <x v="0"/>
  </r>
  <r>
    <m/>
    <s v="December 2014"/>
    <n v="74"/>
    <x v="0"/>
    <x v="9"/>
    <x v="0"/>
    <x v="0"/>
    <x v="2"/>
    <x v="0"/>
    <x v="0"/>
    <x v="0"/>
    <x v="1"/>
    <x v="1"/>
    <x v="5"/>
    <x v="3"/>
    <x v="7"/>
    <x v="23"/>
    <x v="22"/>
    <x v="4"/>
    <x v="1"/>
    <x v="0"/>
    <x v="0"/>
    <x v="0"/>
    <x v="0"/>
  </r>
  <r>
    <m/>
    <s v="December 2014"/>
    <n v="74"/>
    <x v="0"/>
    <x v="10"/>
    <x v="0"/>
    <x v="0"/>
    <x v="3"/>
    <x v="0"/>
    <x v="0"/>
    <x v="0"/>
    <x v="1"/>
    <x v="1"/>
    <x v="5"/>
    <x v="3"/>
    <x v="7"/>
    <x v="13"/>
    <x v="22"/>
    <x v="4"/>
    <x v="0"/>
    <x v="0"/>
    <x v="0"/>
    <x v="0"/>
    <x v="0"/>
  </r>
  <r>
    <m/>
    <s v="December 2014"/>
    <n v="74"/>
    <x v="0"/>
    <x v="11"/>
    <x v="0"/>
    <x v="0"/>
    <x v="2"/>
    <x v="0"/>
    <x v="0"/>
    <x v="0"/>
    <x v="1"/>
    <x v="1"/>
    <x v="5"/>
    <x v="3"/>
    <x v="7"/>
    <x v="9"/>
    <x v="6"/>
    <x v="4"/>
    <x v="1"/>
    <x v="0"/>
    <x v="0"/>
    <x v="0"/>
    <x v="0"/>
  </r>
  <r>
    <m/>
    <s v="December 2014"/>
    <n v="74"/>
    <x v="0"/>
    <x v="12"/>
    <x v="0"/>
    <x v="0"/>
    <x v="0"/>
    <x v="0"/>
    <x v="0"/>
    <x v="0"/>
    <x v="1"/>
    <x v="1"/>
    <x v="5"/>
    <x v="3"/>
    <x v="7"/>
    <x v="4"/>
    <x v="2"/>
    <x v="4"/>
    <x v="0"/>
    <x v="0"/>
    <x v="0"/>
    <x v="0"/>
    <x v="0"/>
  </r>
  <r>
    <m/>
    <s v="December 2014"/>
    <n v="74"/>
    <x v="0"/>
    <x v="13"/>
    <x v="0"/>
    <x v="0"/>
    <x v="3"/>
    <x v="0"/>
    <x v="0"/>
    <x v="0"/>
    <x v="1"/>
    <x v="1"/>
    <x v="5"/>
    <x v="3"/>
    <x v="7"/>
    <x v="4"/>
    <x v="8"/>
    <x v="4"/>
    <x v="3"/>
    <x v="0"/>
    <x v="0"/>
    <x v="0"/>
    <x v="0"/>
  </r>
  <r>
    <m/>
    <s v="December 2014"/>
    <n v="74"/>
    <x v="0"/>
    <x v="14"/>
    <x v="0"/>
    <x v="0"/>
    <x v="2"/>
    <x v="0"/>
    <x v="0"/>
    <x v="0"/>
    <x v="1"/>
    <x v="1"/>
    <x v="5"/>
    <x v="3"/>
    <x v="7"/>
    <x v="11"/>
    <x v="22"/>
    <x v="4"/>
    <x v="0"/>
    <x v="0"/>
    <x v="0"/>
    <x v="0"/>
    <x v="0"/>
  </r>
  <r>
    <m/>
    <s v="December 2014"/>
    <n v="74"/>
    <x v="0"/>
    <x v="15"/>
    <x v="0"/>
    <x v="0"/>
    <x v="3"/>
    <x v="0"/>
    <x v="0"/>
    <x v="0"/>
    <x v="1"/>
    <x v="1"/>
    <x v="5"/>
    <x v="3"/>
    <x v="7"/>
    <x v="7"/>
    <x v="22"/>
    <x v="4"/>
    <x v="0"/>
    <x v="0"/>
    <x v="0"/>
    <x v="0"/>
    <x v="0"/>
  </r>
  <r>
    <m/>
    <s v="December 2014"/>
    <n v="74"/>
    <x v="0"/>
    <x v="16"/>
    <x v="0"/>
    <x v="0"/>
    <x v="0"/>
    <x v="0"/>
    <x v="0"/>
    <x v="0"/>
    <x v="1"/>
    <x v="1"/>
    <x v="5"/>
    <x v="3"/>
    <x v="7"/>
    <x v="8"/>
    <x v="11"/>
    <x v="4"/>
    <x v="3"/>
    <x v="0"/>
    <x v="0"/>
    <x v="0"/>
    <x v="0"/>
  </r>
  <r>
    <m/>
    <s v="December 2014"/>
    <n v="74"/>
    <x v="0"/>
    <x v="17"/>
    <x v="0"/>
    <x v="0"/>
    <x v="0"/>
    <x v="0"/>
    <x v="0"/>
    <x v="0"/>
    <x v="1"/>
    <x v="1"/>
    <x v="5"/>
    <x v="3"/>
    <x v="7"/>
    <x v="7"/>
    <x v="22"/>
    <x v="4"/>
    <x v="3"/>
    <x v="0"/>
    <x v="0"/>
    <x v="0"/>
    <x v="0"/>
  </r>
  <r>
    <m/>
    <s v="December 2014"/>
    <n v="74"/>
    <x v="0"/>
    <x v="18"/>
    <x v="0"/>
    <x v="0"/>
    <x v="0"/>
    <x v="0"/>
    <x v="0"/>
    <x v="0"/>
    <x v="1"/>
    <x v="1"/>
    <x v="5"/>
    <x v="3"/>
    <x v="7"/>
    <x v="5"/>
    <x v="9"/>
    <x v="4"/>
    <x v="1"/>
    <x v="0"/>
    <x v="0"/>
    <x v="0"/>
    <x v="0"/>
  </r>
  <r>
    <m/>
    <s v="December 2014"/>
    <n v="74"/>
    <x v="0"/>
    <x v="19"/>
    <x v="0"/>
    <x v="0"/>
    <x v="2"/>
    <x v="0"/>
    <x v="0"/>
    <x v="0"/>
    <x v="1"/>
    <x v="1"/>
    <x v="5"/>
    <x v="3"/>
    <x v="7"/>
    <x v="9"/>
    <x v="6"/>
    <x v="4"/>
    <x v="1"/>
    <x v="0"/>
    <x v="0"/>
    <x v="0"/>
    <x v="0"/>
  </r>
  <r>
    <m/>
    <s v="December 2014"/>
    <n v="74"/>
    <x v="0"/>
    <x v="20"/>
    <x v="0"/>
    <x v="0"/>
    <x v="4"/>
    <x v="0"/>
    <x v="0"/>
    <x v="0"/>
    <x v="1"/>
    <x v="1"/>
    <x v="5"/>
    <x v="3"/>
    <x v="7"/>
    <x v="20"/>
    <x v="22"/>
    <x v="4"/>
    <x v="3"/>
    <x v="0"/>
    <x v="0"/>
    <x v="0"/>
    <x v="0"/>
  </r>
  <r>
    <m/>
    <s v="December 2014"/>
    <n v="74"/>
    <x v="0"/>
    <x v="21"/>
    <x v="0"/>
    <x v="0"/>
    <x v="2"/>
    <x v="0"/>
    <x v="0"/>
    <x v="0"/>
    <x v="1"/>
    <x v="1"/>
    <x v="5"/>
    <x v="3"/>
    <x v="7"/>
    <x v="13"/>
    <x v="22"/>
    <x v="4"/>
    <x v="0"/>
    <x v="0"/>
    <x v="0"/>
    <x v="0"/>
    <x v="0"/>
  </r>
  <r>
    <m/>
    <s v="December 2014"/>
    <n v="74"/>
    <x v="0"/>
    <x v="22"/>
    <x v="0"/>
    <x v="0"/>
    <x v="3"/>
    <x v="0"/>
    <x v="0"/>
    <x v="0"/>
    <x v="1"/>
    <x v="1"/>
    <x v="5"/>
    <x v="3"/>
    <x v="7"/>
    <x v="8"/>
    <x v="5"/>
    <x v="4"/>
    <x v="0"/>
    <x v="0"/>
    <x v="0"/>
    <x v="0"/>
    <x v="0"/>
  </r>
  <r>
    <m/>
    <s v="December 2014"/>
    <n v="74"/>
    <x v="0"/>
    <x v="23"/>
    <x v="0"/>
    <x v="0"/>
    <x v="4"/>
    <x v="0"/>
    <x v="0"/>
    <x v="0"/>
    <x v="1"/>
    <x v="1"/>
    <x v="5"/>
    <x v="3"/>
    <x v="7"/>
    <x v="13"/>
    <x v="22"/>
    <x v="4"/>
    <x v="1"/>
    <x v="0"/>
    <x v="0"/>
    <x v="0"/>
    <x v="0"/>
  </r>
  <r>
    <m/>
    <s v="December 2014"/>
    <n v="74"/>
    <x v="0"/>
    <x v="24"/>
    <x v="0"/>
    <x v="0"/>
    <x v="3"/>
    <x v="0"/>
    <x v="0"/>
    <x v="0"/>
    <x v="1"/>
    <x v="1"/>
    <x v="5"/>
    <x v="3"/>
    <x v="7"/>
    <x v="5"/>
    <x v="3"/>
    <x v="4"/>
    <x v="1"/>
    <x v="0"/>
    <x v="0"/>
    <x v="0"/>
    <x v="0"/>
  </r>
  <r>
    <m/>
    <s v="December 2014"/>
    <n v="74"/>
    <x v="1"/>
    <x v="0"/>
    <x v="0"/>
    <x v="0"/>
    <x v="1"/>
    <x v="0"/>
    <x v="0"/>
    <x v="0"/>
    <x v="1"/>
    <x v="0"/>
    <x v="5"/>
    <x v="0"/>
    <x v="0"/>
    <x v="1"/>
    <x v="1"/>
    <x v="2"/>
    <x v="0"/>
    <x v="0"/>
    <x v="5"/>
    <x v="0"/>
    <x v="0"/>
  </r>
  <r>
    <m/>
    <s v="December 2014"/>
    <n v="74"/>
    <x v="1"/>
    <x v="1"/>
    <x v="0"/>
    <x v="0"/>
    <x v="3"/>
    <x v="0"/>
    <x v="0"/>
    <x v="0"/>
    <x v="1"/>
    <x v="0"/>
    <x v="5"/>
    <x v="0"/>
    <x v="0"/>
    <x v="0"/>
    <x v="0"/>
    <x v="0"/>
    <x v="0"/>
    <x v="0"/>
    <x v="5"/>
    <x v="0"/>
    <x v="0"/>
  </r>
  <r>
    <m/>
    <s v="December 2014"/>
    <n v="74"/>
    <x v="1"/>
    <x v="2"/>
    <x v="0"/>
    <x v="0"/>
    <x v="2"/>
    <x v="0"/>
    <x v="0"/>
    <x v="0"/>
    <x v="1"/>
    <x v="0"/>
    <x v="5"/>
    <x v="0"/>
    <x v="0"/>
    <x v="0"/>
    <x v="1"/>
    <x v="11"/>
    <x v="0"/>
    <x v="0"/>
    <x v="5"/>
    <x v="0"/>
    <x v="0"/>
  </r>
  <r>
    <m/>
    <s v="December 2014"/>
    <n v="74"/>
    <x v="1"/>
    <x v="3"/>
    <x v="0"/>
    <x v="0"/>
    <x v="0"/>
    <x v="0"/>
    <x v="0"/>
    <x v="0"/>
    <x v="1"/>
    <x v="0"/>
    <x v="5"/>
    <x v="0"/>
    <x v="0"/>
    <x v="0"/>
    <x v="1"/>
    <x v="0"/>
    <x v="0"/>
    <x v="0"/>
    <x v="5"/>
    <x v="0"/>
    <x v="0"/>
  </r>
  <r>
    <m/>
    <s v="December 2014"/>
    <n v="74"/>
    <x v="1"/>
    <x v="4"/>
    <x v="0"/>
    <x v="0"/>
    <x v="2"/>
    <x v="0"/>
    <x v="0"/>
    <x v="0"/>
    <x v="1"/>
    <x v="0"/>
    <x v="5"/>
    <x v="0"/>
    <x v="0"/>
    <x v="0"/>
    <x v="0"/>
    <x v="9"/>
    <x v="0"/>
    <x v="0"/>
    <x v="5"/>
    <x v="0"/>
    <x v="0"/>
  </r>
  <r>
    <m/>
    <s v="December 2014"/>
    <n v="74"/>
    <x v="1"/>
    <x v="5"/>
    <x v="0"/>
    <x v="0"/>
    <x v="2"/>
    <x v="0"/>
    <x v="0"/>
    <x v="0"/>
    <x v="1"/>
    <x v="0"/>
    <x v="5"/>
    <x v="0"/>
    <x v="9"/>
    <x v="1"/>
    <x v="1"/>
    <x v="2"/>
    <x v="0"/>
    <x v="0"/>
    <x v="0"/>
    <x v="0"/>
    <x v="0"/>
  </r>
  <r>
    <m/>
    <s v="December 2014"/>
    <n v="74"/>
    <x v="1"/>
    <x v="6"/>
    <x v="0"/>
    <x v="0"/>
    <x v="4"/>
    <x v="0"/>
    <x v="0"/>
    <x v="0"/>
    <x v="1"/>
    <x v="0"/>
    <x v="5"/>
    <x v="0"/>
    <x v="9"/>
    <x v="0"/>
    <x v="1"/>
    <x v="0"/>
    <x v="0"/>
    <x v="0"/>
    <x v="0"/>
    <x v="0"/>
    <x v="0"/>
  </r>
  <r>
    <m/>
    <s v="December 2014"/>
    <n v="74"/>
    <x v="1"/>
    <x v="7"/>
    <x v="0"/>
    <x v="0"/>
    <x v="2"/>
    <x v="0"/>
    <x v="0"/>
    <x v="0"/>
    <x v="1"/>
    <x v="0"/>
    <x v="5"/>
    <x v="0"/>
    <x v="9"/>
    <x v="0"/>
    <x v="0"/>
    <x v="2"/>
    <x v="0"/>
    <x v="0"/>
    <x v="0"/>
    <x v="0"/>
    <x v="0"/>
  </r>
  <r>
    <m/>
    <s v="December 2014"/>
    <n v="74"/>
    <x v="1"/>
    <x v="8"/>
    <x v="0"/>
    <x v="0"/>
    <x v="0"/>
    <x v="0"/>
    <x v="0"/>
    <x v="0"/>
    <x v="1"/>
    <x v="0"/>
    <x v="5"/>
    <x v="0"/>
    <x v="9"/>
    <x v="0"/>
    <x v="1"/>
    <x v="3"/>
    <x v="0"/>
    <x v="0"/>
    <x v="0"/>
    <x v="0"/>
    <x v="0"/>
  </r>
  <r>
    <m/>
    <s v="December 2014"/>
    <n v="74"/>
    <x v="1"/>
    <x v="9"/>
    <x v="0"/>
    <x v="0"/>
    <x v="0"/>
    <x v="0"/>
    <x v="0"/>
    <x v="0"/>
    <x v="1"/>
    <x v="0"/>
    <x v="5"/>
    <x v="0"/>
    <x v="9"/>
    <x v="0"/>
    <x v="0"/>
    <x v="2"/>
    <x v="0"/>
    <x v="0"/>
    <x v="0"/>
    <x v="0"/>
    <x v="0"/>
  </r>
  <r>
    <m/>
    <s v="December 2014"/>
    <n v="74"/>
    <x v="1"/>
    <x v="10"/>
    <x v="0"/>
    <x v="0"/>
    <x v="0"/>
    <x v="0"/>
    <x v="0"/>
    <x v="0"/>
    <x v="1"/>
    <x v="0"/>
    <x v="5"/>
    <x v="2"/>
    <x v="1"/>
    <x v="1"/>
    <x v="1"/>
    <x v="2"/>
    <x v="0"/>
    <x v="0"/>
    <x v="0"/>
    <x v="0"/>
    <x v="0"/>
  </r>
  <r>
    <m/>
    <s v="December 2014"/>
    <n v="74"/>
    <x v="1"/>
    <x v="11"/>
    <x v="0"/>
    <x v="0"/>
    <x v="1"/>
    <x v="0"/>
    <x v="0"/>
    <x v="0"/>
    <x v="1"/>
    <x v="0"/>
    <x v="5"/>
    <x v="2"/>
    <x v="1"/>
    <x v="0"/>
    <x v="1"/>
    <x v="0"/>
    <x v="0"/>
    <x v="0"/>
    <x v="0"/>
    <x v="0"/>
    <x v="0"/>
  </r>
  <r>
    <m/>
    <s v="December 2014"/>
    <n v="74"/>
    <x v="1"/>
    <x v="12"/>
    <x v="0"/>
    <x v="0"/>
    <x v="2"/>
    <x v="0"/>
    <x v="0"/>
    <x v="0"/>
    <x v="1"/>
    <x v="0"/>
    <x v="5"/>
    <x v="2"/>
    <x v="1"/>
    <x v="0"/>
    <x v="0"/>
    <x v="0"/>
    <x v="0"/>
    <x v="0"/>
    <x v="0"/>
    <x v="0"/>
    <x v="0"/>
  </r>
  <r>
    <m/>
    <s v="December 2014"/>
    <n v="74"/>
    <x v="1"/>
    <x v="13"/>
    <x v="0"/>
    <x v="0"/>
    <x v="3"/>
    <x v="0"/>
    <x v="0"/>
    <x v="0"/>
    <x v="1"/>
    <x v="0"/>
    <x v="5"/>
    <x v="2"/>
    <x v="1"/>
    <x v="0"/>
    <x v="0"/>
    <x v="3"/>
    <x v="0"/>
    <x v="0"/>
    <x v="0"/>
    <x v="0"/>
    <x v="0"/>
  </r>
  <r>
    <m/>
    <s v="December 2014"/>
    <n v="74"/>
    <x v="1"/>
    <x v="14"/>
    <x v="0"/>
    <x v="0"/>
    <x v="4"/>
    <x v="0"/>
    <x v="0"/>
    <x v="0"/>
    <x v="1"/>
    <x v="0"/>
    <x v="5"/>
    <x v="2"/>
    <x v="1"/>
    <x v="0"/>
    <x v="0"/>
    <x v="2"/>
    <x v="0"/>
    <x v="0"/>
    <x v="0"/>
    <x v="0"/>
    <x v="0"/>
  </r>
  <r>
    <m/>
    <s v="December 2014"/>
    <n v="74"/>
    <x v="1"/>
    <x v="15"/>
    <x v="0"/>
    <x v="0"/>
    <x v="0"/>
    <x v="0"/>
    <x v="0"/>
    <x v="0"/>
    <x v="1"/>
    <x v="0"/>
    <x v="5"/>
    <x v="2"/>
    <x v="1"/>
    <x v="0"/>
    <x v="0"/>
    <x v="1"/>
    <x v="0"/>
    <x v="0"/>
    <x v="0"/>
    <x v="0"/>
    <x v="0"/>
  </r>
  <r>
    <m/>
    <s v="December 2014"/>
    <n v="74"/>
    <x v="1"/>
    <x v="16"/>
    <x v="0"/>
    <x v="0"/>
    <x v="2"/>
    <x v="0"/>
    <x v="0"/>
    <x v="0"/>
    <x v="1"/>
    <x v="0"/>
    <x v="5"/>
    <x v="1"/>
    <x v="11"/>
    <x v="1"/>
    <x v="1"/>
    <x v="2"/>
    <x v="0"/>
    <x v="4"/>
    <x v="3"/>
    <x v="0"/>
    <x v="0"/>
  </r>
  <r>
    <m/>
    <s v="December 2014"/>
    <n v="74"/>
    <x v="1"/>
    <x v="17"/>
    <x v="0"/>
    <x v="0"/>
    <x v="3"/>
    <x v="0"/>
    <x v="0"/>
    <x v="0"/>
    <x v="1"/>
    <x v="0"/>
    <x v="5"/>
    <x v="1"/>
    <x v="11"/>
    <x v="0"/>
    <x v="0"/>
    <x v="0"/>
    <x v="0"/>
    <x v="4"/>
    <x v="3"/>
    <x v="0"/>
    <x v="0"/>
  </r>
  <r>
    <m/>
    <s v="December 2014"/>
    <n v="74"/>
    <x v="1"/>
    <x v="18"/>
    <x v="0"/>
    <x v="0"/>
    <x v="4"/>
    <x v="0"/>
    <x v="0"/>
    <x v="0"/>
    <x v="1"/>
    <x v="0"/>
    <x v="5"/>
    <x v="1"/>
    <x v="11"/>
    <x v="0"/>
    <x v="1"/>
    <x v="0"/>
    <x v="0"/>
    <x v="4"/>
    <x v="3"/>
    <x v="0"/>
    <x v="0"/>
  </r>
  <r>
    <m/>
    <s v="December 2014"/>
    <n v="74"/>
    <x v="1"/>
    <x v="19"/>
    <x v="0"/>
    <x v="0"/>
    <x v="4"/>
    <x v="0"/>
    <x v="0"/>
    <x v="0"/>
    <x v="1"/>
    <x v="0"/>
    <x v="5"/>
    <x v="1"/>
    <x v="11"/>
    <x v="0"/>
    <x v="1"/>
    <x v="0"/>
    <x v="0"/>
    <x v="4"/>
    <x v="3"/>
    <x v="0"/>
    <x v="0"/>
  </r>
  <r>
    <m/>
    <s v="December 2014"/>
    <n v="74"/>
    <x v="1"/>
    <x v="20"/>
    <x v="0"/>
    <x v="0"/>
    <x v="0"/>
    <x v="0"/>
    <x v="0"/>
    <x v="0"/>
    <x v="1"/>
    <x v="0"/>
    <x v="5"/>
    <x v="1"/>
    <x v="11"/>
    <x v="0"/>
    <x v="0"/>
    <x v="0"/>
    <x v="0"/>
    <x v="4"/>
    <x v="3"/>
    <x v="0"/>
    <x v="0"/>
  </r>
  <r>
    <m/>
    <s v="December 2014"/>
    <n v="74"/>
    <x v="1"/>
    <x v="21"/>
    <x v="0"/>
    <x v="0"/>
    <x v="4"/>
    <x v="0"/>
    <x v="0"/>
    <x v="0"/>
    <x v="1"/>
    <x v="0"/>
    <x v="5"/>
    <x v="1"/>
    <x v="11"/>
    <x v="0"/>
    <x v="1"/>
    <x v="3"/>
    <x v="0"/>
    <x v="4"/>
    <x v="3"/>
    <x v="0"/>
    <x v="0"/>
  </r>
  <r>
    <m/>
    <s v="December 2014"/>
    <n v="74"/>
    <x v="1"/>
    <x v="22"/>
    <x v="0"/>
    <x v="0"/>
    <x v="1"/>
    <x v="0"/>
    <x v="0"/>
    <x v="0"/>
    <x v="1"/>
    <x v="0"/>
    <x v="5"/>
    <x v="1"/>
    <x v="11"/>
    <x v="18"/>
    <x v="1"/>
    <x v="0"/>
    <x v="0"/>
    <x v="4"/>
    <x v="3"/>
    <x v="0"/>
    <x v="0"/>
  </r>
  <r>
    <m/>
    <s v="December 2014"/>
    <n v="74"/>
    <x v="2"/>
    <x v="0"/>
    <x v="0"/>
    <x v="0"/>
    <x v="3"/>
    <x v="0"/>
    <x v="0"/>
    <x v="0"/>
    <x v="1"/>
    <x v="2"/>
    <x v="5"/>
    <x v="3"/>
    <x v="3"/>
    <x v="12"/>
    <x v="15"/>
    <x v="6"/>
    <x v="0"/>
    <x v="0"/>
    <x v="0"/>
    <x v="0"/>
    <x v="0"/>
  </r>
  <r>
    <m/>
    <s v="December 2014"/>
    <n v="74"/>
    <x v="2"/>
    <x v="1"/>
    <x v="0"/>
    <x v="0"/>
    <x v="2"/>
    <x v="0"/>
    <x v="0"/>
    <x v="0"/>
    <x v="1"/>
    <x v="2"/>
    <x v="5"/>
    <x v="3"/>
    <x v="3"/>
    <x v="13"/>
    <x v="18"/>
    <x v="6"/>
    <x v="0"/>
    <x v="0"/>
    <x v="0"/>
    <x v="0"/>
    <x v="0"/>
  </r>
  <r>
    <m/>
    <s v="December 2014"/>
    <n v="74"/>
    <x v="2"/>
    <x v="2"/>
    <x v="0"/>
    <x v="0"/>
    <x v="0"/>
    <x v="0"/>
    <x v="0"/>
    <x v="0"/>
    <x v="1"/>
    <x v="2"/>
    <x v="5"/>
    <x v="3"/>
    <x v="3"/>
    <x v="13"/>
    <x v="21"/>
    <x v="6"/>
    <x v="0"/>
    <x v="0"/>
    <x v="0"/>
    <x v="0"/>
    <x v="0"/>
  </r>
  <r>
    <m/>
    <s v="December 2014"/>
    <n v="74"/>
    <x v="2"/>
    <x v="3"/>
    <x v="0"/>
    <x v="0"/>
    <x v="0"/>
    <x v="0"/>
    <x v="0"/>
    <x v="0"/>
    <x v="1"/>
    <x v="2"/>
    <x v="5"/>
    <x v="3"/>
    <x v="3"/>
    <x v="13"/>
    <x v="21"/>
    <x v="6"/>
    <x v="0"/>
    <x v="0"/>
    <x v="0"/>
    <x v="0"/>
    <x v="0"/>
  </r>
  <r>
    <m/>
    <s v="December 2014"/>
    <n v="74"/>
    <x v="2"/>
    <x v="4"/>
    <x v="0"/>
    <x v="0"/>
    <x v="4"/>
    <x v="0"/>
    <x v="0"/>
    <x v="0"/>
    <x v="1"/>
    <x v="2"/>
    <x v="5"/>
    <x v="3"/>
    <x v="3"/>
    <x v="13"/>
    <x v="24"/>
    <x v="6"/>
    <x v="0"/>
    <x v="0"/>
    <x v="0"/>
    <x v="0"/>
    <x v="0"/>
  </r>
  <r>
    <m/>
    <s v="December 2014"/>
    <n v="74"/>
    <x v="2"/>
    <x v="5"/>
    <x v="0"/>
    <x v="0"/>
    <x v="4"/>
    <x v="0"/>
    <x v="0"/>
    <x v="0"/>
    <x v="1"/>
    <x v="2"/>
    <x v="5"/>
    <x v="3"/>
    <x v="3"/>
    <x v="13"/>
    <x v="16"/>
    <x v="6"/>
    <x v="0"/>
    <x v="0"/>
    <x v="0"/>
    <x v="0"/>
    <x v="0"/>
  </r>
  <r>
    <m/>
    <s v="December 2014"/>
    <n v="74"/>
    <x v="2"/>
    <x v="6"/>
    <x v="0"/>
    <x v="0"/>
    <x v="4"/>
    <x v="0"/>
    <x v="0"/>
    <x v="0"/>
    <x v="1"/>
    <x v="2"/>
    <x v="5"/>
    <x v="3"/>
    <x v="3"/>
    <x v="13"/>
    <x v="21"/>
    <x v="6"/>
    <x v="0"/>
    <x v="0"/>
    <x v="0"/>
    <x v="0"/>
    <x v="0"/>
  </r>
  <r>
    <m/>
    <s v="December 2014"/>
    <n v="74"/>
    <x v="2"/>
    <x v="7"/>
    <x v="0"/>
    <x v="0"/>
    <x v="3"/>
    <x v="0"/>
    <x v="0"/>
    <x v="0"/>
    <x v="1"/>
    <x v="2"/>
    <x v="5"/>
    <x v="3"/>
    <x v="3"/>
    <x v="12"/>
    <x v="20"/>
    <x v="6"/>
    <x v="0"/>
    <x v="0"/>
    <x v="0"/>
    <x v="0"/>
    <x v="0"/>
  </r>
  <r>
    <m/>
    <s v="December 2014"/>
    <n v="74"/>
    <x v="2"/>
    <x v="8"/>
    <x v="0"/>
    <x v="0"/>
    <x v="1"/>
    <x v="0"/>
    <x v="0"/>
    <x v="0"/>
    <x v="1"/>
    <x v="2"/>
    <x v="5"/>
    <x v="3"/>
    <x v="5"/>
    <x v="12"/>
    <x v="15"/>
    <x v="6"/>
    <x v="0"/>
    <x v="0"/>
    <x v="0"/>
    <x v="0"/>
    <x v="0"/>
  </r>
  <r>
    <m/>
    <s v="December 2014"/>
    <n v="74"/>
    <x v="2"/>
    <x v="9"/>
    <x v="0"/>
    <x v="0"/>
    <x v="4"/>
    <x v="0"/>
    <x v="0"/>
    <x v="0"/>
    <x v="1"/>
    <x v="2"/>
    <x v="5"/>
    <x v="3"/>
    <x v="5"/>
    <x v="13"/>
    <x v="17"/>
    <x v="6"/>
    <x v="0"/>
    <x v="0"/>
    <x v="0"/>
    <x v="0"/>
    <x v="0"/>
  </r>
  <r>
    <m/>
    <s v="December 2014"/>
    <n v="74"/>
    <x v="2"/>
    <x v="10"/>
    <x v="0"/>
    <x v="0"/>
    <x v="3"/>
    <x v="0"/>
    <x v="0"/>
    <x v="0"/>
    <x v="1"/>
    <x v="2"/>
    <x v="5"/>
    <x v="3"/>
    <x v="5"/>
    <x v="14"/>
    <x v="17"/>
    <x v="6"/>
    <x v="0"/>
    <x v="0"/>
    <x v="0"/>
    <x v="0"/>
    <x v="0"/>
  </r>
  <r>
    <m/>
    <s v="December 2014"/>
    <n v="74"/>
    <x v="2"/>
    <x v="11"/>
    <x v="0"/>
    <x v="0"/>
    <x v="0"/>
    <x v="0"/>
    <x v="0"/>
    <x v="0"/>
    <x v="1"/>
    <x v="2"/>
    <x v="5"/>
    <x v="3"/>
    <x v="5"/>
    <x v="13"/>
    <x v="20"/>
    <x v="6"/>
    <x v="0"/>
    <x v="0"/>
    <x v="0"/>
    <x v="0"/>
    <x v="0"/>
  </r>
  <r>
    <m/>
    <s v="December 2014"/>
    <n v="74"/>
    <x v="2"/>
    <x v="12"/>
    <x v="0"/>
    <x v="0"/>
    <x v="3"/>
    <x v="0"/>
    <x v="0"/>
    <x v="0"/>
    <x v="1"/>
    <x v="2"/>
    <x v="5"/>
    <x v="3"/>
    <x v="5"/>
    <x v="12"/>
    <x v="18"/>
    <x v="6"/>
    <x v="0"/>
    <x v="0"/>
    <x v="0"/>
    <x v="0"/>
    <x v="0"/>
  </r>
  <r>
    <m/>
    <s v="December 2014"/>
    <n v="74"/>
    <x v="2"/>
    <x v="13"/>
    <x v="0"/>
    <x v="0"/>
    <x v="2"/>
    <x v="0"/>
    <x v="0"/>
    <x v="0"/>
    <x v="1"/>
    <x v="2"/>
    <x v="5"/>
    <x v="3"/>
    <x v="5"/>
    <x v="14"/>
    <x v="17"/>
    <x v="6"/>
    <x v="0"/>
    <x v="0"/>
    <x v="0"/>
    <x v="0"/>
    <x v="0"/>
  </r>
  <r>
    <m/>
    <s v="December 2014"/>
    <n v="74"/>
    <x v="2"/>
    <x v="14"/>
    <x v="0"/>
    <x v="0"/>
    <x v="0"/>
    <x v="0"/>
    <x v="0"/>
    <x v="0"/>
    <x v="1"/>
    <x v="2"/>
    <x v="5"/>
    <x v="3"/>
    <x v="5"/>
    <x v="13"/>
    <x v="21"/>
    <x v="6"/>
    <x v="0"/>
    <x v="0"/>
    <x v="0"/>
    <x v="0"/>
    <x v="0"/>
  </r>
  <r>
    <m/>
    <s v="December 2014"/>
    <n v="74"/>
    <x v="2"/>
    <x v="15"/>
    <x v="0"/>
    <x v="0"/>
    <x v="3"/>
    <x v="0"/>
    <x v="0"/>
    <x v="0"/>
    <x v="1"/>
    <x v="2"/>
    <x v="5"/>
    <x v="3"/>
    <x v="5"/>
    <x v="13"/>
    <x v="23"/>
    <x v="6"/>
    <x v="0"/>
    <x v="0"/>
    <x v="0"/>
    <x v="0"/>
    <x v="0"/>
  </r>
  <r>
    <m/>
    <s v="December 2014"/>
    <n v="74"/>
    <x v="2"/>
    <x v="16"/>
    <x v="0"/>
    <x v="0"/>
    <x v="4"/>
    <x v="0"/>
    <x v="0"/>
    <x v="0"/>
    <x v="1"/>
    <x v="2"/>
    <x v="5"/>
    <x v="3"/>
    <x v="4"/>
    <x v="12"/>
    <x v="15"/>
    <x v="7"/>
    <x v="0"/>
    <x v="0"/>
    <x v="0"/>
    <x v="0"/>
    <x v="0"/>
  </r>
  <r>
    <m/>
    <s v="December 2014"/>
    <n v="74"/>
    <x v="2"/>
    <x v="17"/>
    <x v="0"/>
    <x v="0"/>
    <x v="0"/>
    <x v="0"/>
    <x v="0"/>
    <x v="0"/>
    <x v="1"/>
    <x v="2"/>
    <x v="5"/>
    <x v="3"/>
    <x v="4"/>
    <x v="14"/>
    <x v="17"/>
    <x v="7"/>
    <x v="0"/>
    <x v="0"/>
    <x v="0"/>
    <x v="0"/>
    <x v="0"/>
  </r>
  <r>
    <m/>
    <s v="December 2014"/>
    <n v="74"/>
    <x v="2"/>
    <x v="18"/>
    <x v="0"/>
    <x v="0"/>
    <x v="4"/>
    <x v="0"/>
    <x v="0"/>
    <x v="0"/>
    <x v="1"/>
    <x v="2"/>
    <x v="5"/>
    <x v="3"/>
    <x v="4"/>
    <x v="13"/>
    <x v="20"/>
    <x v="7"/>
    <x v="0"/>
    <x v="0"/>
    <x v="0"/>
    <x v="0"/>
    <x v="0"/>
  </r>
  <r>
    <m/>
    <s v="December 2014"/>
    <n v="74"/>
    <x v="2"/>
    <x v="19"/>
    <x v="0"/>
    <x v="0"/>
    <x v="1"/>
    <x v="0"/>
    <x v="0"/>
    <x v="0"/>
    <x v="1"/>
    <x v="2"/>
    <x v="5"/>
    <x v="3"/>
    <x v="4"/>
    <x v="13"/>
    <x v="18"/>
    <x v="7"/>
    <x v="0"/>
    <x v="0"/>
    <x v="0"/>
    <x v="0"/>
    <x v="0"/>
  </r>
  <r>
    <m/>
    <s v="December 2014"/>
    <n v="74"/>
    <x v="2"/>
    <x v="20"/>
    <x v="0"/>
    <x v="0"/>
    <x v="1"/>
    <x v="0"/>
    <x v="0"/>
    <x v="0"/>
    <x v="1"/>
    <x v="2"/>
    <x v="5"/>
    <x v="3"/>
    <x v="4"/>
    <x v="12"/>
    <x v="16"/>
    <x v="7"/>
    <x v="0"/>
    <x v="0"/>
    <x v="0"/>
    <x v="0"/>
    <x v="0"/>
  </r>
  <r>
    <m/>
    <s v="December 2014"/>
    <n v="74"/>
    <x v="2"/>
    <x v="21"/>
    <x v="0"/>
    <x v="0"/>
    <x v="2"/>
    <x v="0"/>
    <x v="0"/>
    <x v="0"/>
    <x v="1"/>
    <x v="2"/>
    <x v="5"/>
    <x v="3"/>
    <x v="6"/>
    <x v="14"/>
    <x v="17"/>
    <x v="6"/>
    <x v="0"/>
    <x v="0"/>
    <x v="0"/>
    <x v="0"/>
    <x v="0"/>
  </r>
  <r>
    <m/>
    <s v="December 2014"/>
    <n v="74"/>
    <x v="2"/>
    <x v="22"/>
    <x v="0"/>
    <x v="0"/>
    <x v="0"/>
    <x v="0"/>
    <x v="0"/>
    <x v="0"/>
    <x v="1"/>
    <x v="2"/>
    <x v="5"/>
    <x v="3"/>
    <x v="6"/>
    <x v="13"/>
    <x v="23"/>
    <x v="6"/>
    <x v="0"/>
    <x v="0"/>
    <x v="0"/>
    <x v="0"/>
    <x v="0"/>
  </r>
  <r>
    <m/>
    <s v="December 2014"/>
    <n v="74"/>
    <x v="2"/>
    <x v="23"/>
    <x v="0"/>
    <x v="0"/>
    <x v="4"/>
    <x v="0"/>
    <x v="0"/>
    <x v="0"/>
    <x v="1"/>
    <x v="2"/>
    <x v="5"/>
    <x v="3"/>
    <x v="6"/>
    <x v="13"/>
    <x v="19"/>
    <x v="6"/>
    <x v="0"/>
    <x v="0"/>
    <x v="0"/>
    <x v="0"/>
    <x v="0"/>
  </r>
  <r>
    <m/>
    <s v="December 2014"/>
    <n v="74"/>
    <x v="2"/>
    <x v="24"/>
    <x v="0"/>
    <x v="0"/>
    <x v="4"/>
    <x v="0"/>
    <x v="0"/>
    <x v="0"/>
    <x v="1"/>
    <x v="2"/>
    <x v="5"/>
    <x v="3"/>
    <x v="6"/>
    <x v="13"/>
    <x v="24"/>
    <x v="6"/>
    <x v="0"/>
    <x v="0"/>
    <x v="0"/>
    <x v="0"/>
    <x v="0"/>
  </r>
  <r>
    <m/>
    <s v="December 2014"/>
    <n v="74"/>
    <x v="2"/>
    <x v="25"/>
    <x v="0"/>
    <x v="0"/>
    <x v="3"/>
    <x v="0"/>
    <x v="0"/>
    <x v="0"/>
    <x v="1"/>
    <x v="2"/>
    <x v="5"/>
    <x v="3"/>
    <x v="6"/>
    <x v="14"/>
    <x v="24"/>
    <x v="6"/>
    <x v="0"/>
    <x v="0"/>
    <x v="0"/>
    <x v="0"/>
    <x v="0"/>
  </r>
  <r>
    <m/>
    <s v="December 2014"/>
    <n v="74"/>
    <x v="2"/>
    <x v="26"/>
    <x v="0"/>
    <x v="0"/>
    <x v="2"/>
    <x v="0"/>
    <x v="0"/>
    <x v="0"/>
    <x v="1"/>
    <x v="2"/>
    <x v="5"/>
    <x v="3"/>
    <x v="6"/>
    <x v="13"/>
    <x v="21"/>
    <x v="6"/>
    <x v="0"/>
    <x v="0"/>
    <x v="0"/>
    <x v="0"/>
    <x v="0"/>
  </r>
  <r>
    <m/>
    <s v="December 2014"/>
    <n v="74"/>
    <x v="3"/>
    <x v="0"/>
    <x v="0"/>
    <x v="0"/>
    <x v="4"/>
    <x v="0"/>
    <x v="0"/>
    <x v="0"/>
    <x v="1"/>
    <x v="1"/>
    <x v="5"/>
    <x v="3"/>
    <x v="7"/>
    <x v="20"/>
    <x v="22"/>
    <x v="4"/>
    <x v="1"/>
    <x v="0"/>
    <x v="0"/>
    <x v="0"/>
    <x v="0"/>
  </r>
  <r>
    <m/>
    <s v="December 2014"/>
    <n v="74"/>
    <x v="3"/>
    <x v="1"/>
    <x v="0"/>
    <x v="0"/>
    <x v="1"/>
    <x v="0"/>
    <x v="0"/>
    <x v="0"/>
    <x v="1"/>
    <x v="1"/>
    <x v="5"/>
    <x v="3"/>
    <x v="7"/>
    <x v="4"/>
    <x v="2"/>
    <x v="4"/>
    <x v="3"/>
    <x v="0"/>
    <x v="0"/>
    <x v="0"/>
    <x v="0"/>
  </r>
  <r>
    <m/>
    <s v="December 2014"/>
    <n v="74"/>
    <x v="3"/>
    <x v="2"/>
    <x v="0"/>
    <x v="0"/>
    <x v="2"/>
    <x v="0"/>
    <x v="0"/>
    <x v="0"/>
    <x v="1"/>
    <x v="1"/>
    <x v="5"/>
    <x v="3"/>
    <x v="7"/>
    <x v="8"/>
    <x v="11"/>
    <x v="4"/>
    <x v="1"/>
    <x v="0"/>
    <x v="0"/>
    <x v="0"/>
    <x v="0"/>
  </r>
  <r>
    <m/>
    <s v="December 2014"/>
    <n v="74"/>
    <x v="3"/>
    <x v="3"/>
    <x v="0"/>
    <x v="0"/>
    <x v="3"/>
    <x v="0"/>
    <x v="0"/>
    <x v="0"/>
    <x v="1"/>
    <x v="1"/>
    <x v="5"/>
    <x v="3"/>
    <x v="7"/>
    <x v="9"/>
    <x v="14"/>
    <x v="4"/>
    <x v="0"/>
    <x v="0"/>
    <x v="0"/>
    <x v="0"/>
    <x v="0"/>
  </r>
  <r>
    <m/>
    <s v="December 2014"/>
    <n v="74"/>
    <x v="3"/>
    <x v="4"/>
    <x v="0"/>
    <x v="0"/>
    <x v="3"/>
    <x v="0"/>
    <x v="0"/>
    <x v="0"/>
    <x v="1"/>
    <x v="1"/>
    <x v="5"/>
    <x v="3"/>
    <x v="7"/>
    <x v="21"/>
    <x v="22"/>
    <x v="4"/>
    <x v="1"/>
    <x v="0"/>
    <x v="0"/>
    <x v="0"/>
    <x v="0"/>
  </r>
  <r>
    <m/>
    <s v="December 2014"/>
    <n v="74"/>
    <x v="3"/>
    <x v="5"/>
    <x v="0"/>
    <x v="0"/>
    <x v="4"/>
    <x v="0"/>
    <x v="0"/>
    <x v="0"/>
    <x v="1"/>
    <x v="1"/>
    <x v="5"/>
    <x v="3"/>
    <x v="7"/>
    <x v="9"/>
    <x v="14"/>
    <x v="4"/>
    <x v="3"/>
    <x v="0"/>
    <x v="0"/>
    <x v="0"/>
    <x v="0"/>
  </r>
  <r>
    <m/>
    <s v="December 2014"/>
    <n v="74"/>
    <x v="3"/>
    <x v="6"/>
    <x v="0"/>
    <x v="0"/>
    <x v="0"/>
    <x v="0"/>
    <x v="0"/>
    <x v="0"/>
    <x v="1"/>
    <x v="1"/>
    <x v="5"/>
    <x v="3"/>
    <x v="7"/>
    <x v="13"/>
    <x v="22"/>
    <x v="4"/>
    <x v="3"/>
    <x v="0"/>
    <x v="0"/>
    <x v="0"/>
    <x v="0"/>
  </r>
  <r>
    <m/>
    <s v="December 2014"/>
    <n v="74"/>
    <x v="3"/>
    <x v="7"/>
    <x v="0"/>
    <x v="0"/>
    <x v="4"/>
    <x v="0"/>
    <x v="0"/>
    <x v="0"/>
    <x v="1"/>
    <x v="1"/>
    <x v="5"/>
    <x v="3"/>
    <x v="7"/>
    <x v="7"/>
    <x v="22"/>
    <x v="4"/>
    <x v="3"/>
    <x v="0"/>
    <x v="0"/>
    <x v="0"/>
    <x v="0"/>
  </r>
  <r>
    <m/>
    <s v="December 2014"/>
    <n v="74"/>
    <x v="3"/>
    <x v="8"/>
    <x v="0"/>
    <x v="0"/>
    <x v="4"/>
    <x v="0"/>
    <x v="0"/>
    <x v="0"/>
    <x v="1"/>
    <x v="1"/>
    <x v="5"/>
    <x v="3"/>
    <x v="7"/>
    <x v="11"/>
    <x v="22"/>
    <x v="4"/>
    <x v="0"/>
    <x v="0"/>
    <x v="0"/>
    <x v="0"/>
    <x v="0"/>
  </r>
  <r>
    <m/>
    <s v="December 2014"/>
    <n v="74"/>
    <x v="3"/>
    <x v="9"/>
    <x v="0"/>
    <x v="0"/>
    <x v="1"/>
    <x v="0"/>
    <x v="0"/>
    <x v="0"/>
    <x v="1"/>
    <x v="1"/>
    <x v="5"/>
    <x v="3"/>
    <x v="7"/>
    <x v="20"/>
    <x v="22"/>
    <x v="4"/>
    <x v="0"/>
    <x v="0"/>
    <x v="0"/>
    <x v="0"/>
    <x v="0"/>
  </r>
  <r>
    <m/>
    <s v="December 2014"/>
    <n v="74"/>
    <x v="3"/>
    <x v="10"/>
    <x v="0"/>
    <x v="0"/>
    <x v="0"/>
    <x v="0"/>
    <x v="0"/>
    <x v="0"/>
    <x v="1"/>
    <x v="1"/>
    <x v="5"/>
    <x v="3"/>
    <x v="7"/>
    <x v="13"/>
    <x v="22"/>
    <x v="4"/>
    <x v="0"/>
    <x v="0"/>
    <x v="0"/>
    <x v="0"/>
    <x v="0"/>
  </r>
  <r>
    <m/>
    <s v="December 2014"/>
    <n v="74"/>
    <x v="3"/>
    <x v="11"/>
    <x v="0"/>
    <x v="0"/>
    <x v="3"/>
    <x v="0"/>
    <x v="0"/>
    <x v="0"/>
    <x v="1"/>
    <x v="1"/>
    <x v="5"/>
    <x v="3"/>
    <x v="7"/>
    <x v="21"/>
    <x v="22"/>
    <x v="4"/>
    <x v="1"/>
    <x v="0"/>
    <x v="0"/>
    <x v="0"/>
    <x v="0"/>
  </r>
  <r>
    <m/>
    <s v="December 2014"/>
    <n v="74"/>
    <x v="3"/>
    <x v="12"/>
    <x v="0"/>
    <x v="0"/>
    <x v="3"/>
    <x v="0"/>
    <x v="0"/>
    <x v="0"/>
    <x v="1"/>
    <x v="1"/>
    <x v="5"/>
    <x v="3"/>
    <x v="7"/>
    <x v="13"/>
    <x v="22"/>
    <x v="4"/>
    <x v="1"/>
    <x v="0"/>
    <x v="0"/>
    <x v="0"/>
    <x v="0"/>
  </r>
  <r>
    <m/>
    <s v="December 2014"/>
    <n v="74"/>
    <x v="3"/>
    <x v="13"/>
    <x v="0"/>
    <x v="0"/>
    <x v="0"/>
    <x v="0"/>
    <x v="0"/>
    <x v="0"/>
    <x v="1"/>
    <x v="1"/>
    <x v="5"/>
    <x v="3"/>
    <x v="7"/>
    <x v="4"/>
    <x v="12"/>
    <x v="4"/>
    <x v="0"/>
    <x v="0"/>
    <x v="0"/>
    <x v="0"/>
    <x v="0"/>
  </r>
  <r>
    <m/>
    <s v="December 2014"/>
    <n v="74"/>
    <x v="3"/>
    <x v="14"/>
    <x v="0"/>
    <x v="0"/>
    <x v="1"/>
    <x v="0"/>
    <x v="0"/>
    <x v="0"/>
    <x v="1"/>
    <x v="1"/>
    <x v="5"/>
    <x v="3"/>
    <x v="7"/>
    <x v="7"/>
    <x v="22"/>
    <x v="4"/>
    <x v="1"/>
    <x v="0"/>
    <x v="0"/>
    <x v="0"/>
    <x v="0"/>
  </r>
  <r>
    <m/>
    <s v="December 2014"/>
    <n v="74"/>
    <x v="3"/>
    <x v="15"/>
    <x v="0"/>
    <x v="0"/>
    <x v="2"/>
    <x v="0"/>
    <x v="0"/>
    <x v="0"/>
    <x v="1"/>
    <x v="1"/>
    <x v="5"/>
    <x v="3"/>
    <x v="7"/>
    <x v="9"/>
    <x v="6"/>
    <x v="4"/>
    <x v="1"/>
    <x v="0"/>
    <x v="0"/>
    <x v="0"/>
    <x v="0"/>
  </r>
  <r>
    <m/>
    <s v="December 2014"/>
    <n v="74"/>
    <x v="3"/>
    <x v="16"/>
    <x v="0"/>
    <x v="0"/>
    <x v="2"/>
    <x v="0"/>
    <x v="0"/>
    <x v="0"/>
    <x v="1"/>
    <x v="1"/>
    <x v="5"/>
    <x v="3"/>
    <x v="7"/>
    <x v="4"/>
    <x v="12"/>
    <x v="4"/>
    <x v="0"/>
    <x v="0"/>
    <x v="0"/>
    <x v="0"/>
    <x v="0"/>
  </r>
  <r>
    <m/>
    <s v="December 2014"/>
    <n v="74"/>
    <x v="3"/>
    <x v="17"/>
    <x v="0"/>
    <x v="0"/>
    <x v="2"/>
    <x v="0"/>
    <x v="0"/>
    <x v="0"/>
    <x v="1"/>
    <x v="1"/>
    <x v="5"/>
    <x v="3"/>
    <x v="7"/>
    <x v="7"/>
    <x v="22"/>
    <x v="4"/>
    <x v="0"/>
    <x v="0"/>
    <x v="0"/>
    <x v="0"/>
    <x v="0"/>
  </r>
  <r>
    <m/>
    <s v="December 2014"/>
    <n v="74"/>
    <x v="3"/>
    <x v="18"/>
    <x v="0"/>
    <x v="0"/>
    <x v="1"/>
    <x v="0"/>
    <x v="0"/>
    <x v="0"/>
    <x v="1"/>
    <x v="1"/>
    <x v="5"/>
    <x v="3"/>
    <x v="7"/>
    <x v="5"/>
    <x v="9"/>
    <x v="4"/>
    <x v="1"/>
    <x v="0"/>
    <x v="0"/>
    <x v="0"/>
    <x v="0"/>
  </r>
  <r>
    <m/>
    <s v="December 2014"/>
    <n v="74"/>
    <x v="3"/>
    <x v="19"/>
    <x v="0"/>
    <x v="0"/>
    <x v="3"/>
    <x v="0"/>
    <x v="0"/>
    <x v="0"/>
    <x v="1"/>
    <x v="1"/>
    <x v="5"/>
    <x v="3"/>
    <x v="7"/>
    <x v="7"/>
    <x v="22"/>
    <x v="4"/>
    <x v="0"/>
    <x v="0"/>
    <x v="0"/>
    <x v="0"/>
    <x v="0"/>
  </r>
  <r>
    <m/>
    <s v="December 2014"/>
    <n v="74"/>
    <x v="3"/>
    <x v="20"/>
    <x v="0"/>
    <x v="0"/>
    <x v="0"/>
    <x v="0"/>
    <x v="0"/>
    <x v="0"/>
    <x v="1"/>
    <x v="1"/>
    <x v="5"/>
    <x v="3"/>
    <x v="7"/>
    <x v="23"/>
    <x v="22"/>
    <x v="4"/>
    <x v="1"/>
    <x v="0"/>
    <x v="0"/>
    <x v="0"/>
    <x v="0"/>
  </r>
  <r>
    <m/>
    <s v="December 2014"/>
    <n v="74"/>
    <x v="3"/>
    <x v="21"/>
    <x v="0"/>
    <x v="0"/>
    <x v="1"/>
    <x v="0"/>
    <x v="0"/>
    <x v="0"/>
    <x v="1"/>
    <x v="1"/>
    <x v="5"/>
    <x v="3"/>
    <x v="7"/>
    <x v="7"/>
    <x v="22"/>
    <x v="4"/>
    <x v="1"/>
    <x v="0"/>
    <x v="0"/>
    <x v="0"/>
    <x v="0"/>
  </r>
  <r>
    <m/>
    <s v="December 2014"/>
    <n v="74"/>
    <x v="3"/>
    <x v="22"/>
    <x v="0"/>
    <x v="0"/>
    <x v="2"/>
    <x v="0"/>
    <x v="0"/>
    <x v="0"/>
    <x v="1"/>
    <x v="1"/>
    <x v="5"/>
    <x v="3"/>
    <x v="7"/>
    <x v="13"/>
    <x v="22"/>
    <x v="4"/>
    <x v="1"/>
    <x v="0"/>
    <x v="0"/>
    <x v="0"/>
    <x v="0"/>
  </r>
  <r>
    <m/>
    <s v="December 2014"/>
    <n v="74"/>
    <x v="3"/>
    <x v="23"/>
    <x v="0"/>
    <x v="0"/>
    <x v="3"/>
    <x v="0"/>
    <x v="0"/>
    <x v="0"/>
    <x v="1"/>
    <x v="1"/>
    <x v="5"/>
    <x v="3"/>
    <x v="7"/>
    <x v="8"/>
    <x v="5"/>
    <x v="4"/>
    <x v="3"/>
    <x v="0"/>
    <x v="0"/>
    <x v="0"/>
    <x v="0"/>
  </r>
  <r>
    <m/>
    <s v="December 2014"/>
    <n v="74"/>
    <x v="3"/>
    <x v="24"/>
    <x v="0"/>
    <x v="0"/>
    <x v="0"/>
    <x v="0"/>
    <x v="0"/>
    <x v="0"/>
    <x v="1"/>
    <x v="1"/>
    <x v="5"/>
    <x v="3"/>
    <x v="7"/>
    <x v="5"/>
    <x v="3"/>
    <x v="4"/>
    <x v="1"/>
    <x v="0"/>
    <x v="0"/>
    <x v="0"/>
    <x v="0"/>
  </r>
  <r>
    <m/>
    <s v="December 2014"/>
    <n v="74"/>
    <x v="3"/>
    <x v="25"/>
    <x v="0"/>
    <x v="0"/>
    <x v="4"/>
    <x v="0"/>
    <x v="0"/>
    <x v="0"/>
    <x v="1"/>
    <x v="1"/>
    <x v="5"/>
    <x v="3"/>
    <x v="7"/>
    <x v="8"/>
    <x v="11"/>
    <x v="4"/>
    <x v="3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  <r>
    <m/>
    <m/>
    <m/>
    <x v="4"/>
    <x v="27"/>
    <x v="0"/>
    <x v="1"/>
    <x v="5"/>
    <x v="1"/>
    <x v="1"/>
    <x v="1"/>
    <x v="1"/>
    <x v="3"/>
    <x v="5"/>
    <x v="3"/>
    <x v="7"/>
    <x v="15"/>
    <x v="22"/>
    <x v="8"/>
    <x v="0"/>
    <x v="0"/>
    <x v="0"/>
    <x v="0"/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49">
  <r>
    <s v="June 2007"/>
    <s v="J7"/>
    <x v="0"/>
    <x v="0"/>
    <x v="0"/>
    <x v="0"/>
    <x v="0"/>
    <x v="0"/>
    <x v="0"/>
    <x v="0"/>
    <x v="0"/>
    <x v="0"/>
    <x v="0"/>
    <x v="0"/>
    <x v="0"/>
    <x v="0"/>
    <x v="0"/>
    <x v="0"/>
  </r>
  <r>
    <s v="June 2007"/>
    <s v="J7"/>
    <x v="0"/>
    <x v="1"/>
    <x v="0"/>
    <x v="0"/>
    <x v="1"/>
    <x v="0"/>
    <x v="0"/>
    <x v="0"/>
    <x v="0"/>
    <x v="0"/>
    <x v="0"/>
    <x v="0"/>
    <x v="0"/>
    <x v="0"/>
    <x v="1"/>
    <x v="0"/>
  </r>
  <r>
    <s v="June 2007"/>
    <s v="J7"/>
    <x v="0"/>
    <x v="2"/>
    <x v="0"/>
    <x v="0"/>
    <x v="1"/>
    <x v="0"/>
    <x v="0"/>
    <x v="0"/>
    <x v="0"/>
    <x v="0"/>
    <x v="0"/>
    <x v="0"/>
    <x v="0"/>
    <x v="0"/>
    <x v="0"/>
    <x v="0"/>
  </r>
  <r>
    <s v="June 2007"/>
    <s v="J7"/>
    <x v="0"/>
    <x v="3"/>
    <x v="0"/>
    <x v="0"/>
    <x v="2"/>
    <x v="0"/>
    <x v="0"/>
    <x v="0"/>
    <x v="0"/>
    <x v="0"/>
    <x v="0"/>
    <x v="0"/>
    <x v="0"/>
    <x v="0"/>
    <x v="1"/>
    <x v="1"/>
  </r>
  <r>
    <s v="June 2007"/>
    <s v="J7"/>
    <x v="0"/>
    <x v="4"/>
    <x v="0"/>
    <x v="0"/>
    <x v="2"/>
    <x v="0"/>
    <x v="0"/>
    <x v="0"/>
    <x v="0"/>
    <x v="0"/>
    <x v="0"/>
    <x v="0"/>
    <x v="0"/>
    <x v="0"/>
    <x v="1"/>
    <x v="0"/>
  </r>
  <r>
    <s v="June 2007"/>
    <s v="J7"/>
    <x v="0"/>
    <x v="5"/>
    <x v="0"/>
    <x v="0"/>
    <x v="1"/>
    <x v="0"/>
    <x v="0"/>
    <x v="0"/>
    <x v="0"/>
    <x v="0"/>
    <x v="1"/>
    <x v="1"/>
    <x v="1"/>
    <x v="1"/>
    <x v="1"/>
    <x v="2"/>
  </r>
  <r>
    <s v="June 2007"/>
    <s v="J7"/>
    <x v="0"/>
    <x v="6"/>
    <x v="0"/>
    <x v="0"/>
    <x v="0"/>
    <x v="0"/>
    <x v="0"/>
    <x v="0"/>
    <x v="0"/>
    <x v="0"/>
    <x v="1"/>
    <x v="1"/>
    <x v="1"/>
    <x v="0"/>
    <x v="1"/>
    <x v="3"/>
  </r>
  <r>
    <s v="June 2007"/>
    <s v="J7"/>
    <x v="0"/>
    <x v="7"/>
    <x v="0"/>
    <x v="0"/>
    <x v="3"/>
    <x v="0"/>
    <x v="0"/>
    <x v="0"/>
    <x v="0"/>
    <x v="0"/>
    <x v="1"/>
    <x v="1"/>
    <x v="1"/>
    <x v="2"/>
    <x v="0"/>
    <x v="0"/>
  </r>
  <r>
    <s v="June 2007"/>
    <s v="J7"/>
    <x v="0"/>
    <x v="8"/>
    <x v="0"/>
    <x v="0"/>
    <x v="2"/>
    <x v="0"/>
    <x v="0"/>
    <x v="0"/>
    <x v="0"/>
    <x v="0"/>
    <x v="1"/>
    <x v="1"/>
    <x v="1"/>
    <x v="0"/>
    <x v="0"/>
    <x v="0"/>
  </r>
  <r>
    <s v="June 2007"/>
    <s v="J7"/>
    <x v="0"/>
    <x v="9"/>
    <x v="0"/>
    <x v="0"/>
    <x v="3"/>
    <x v="0"/>
    <x v="0"/>
    <x v="0"/>
    <x v="0"/>
    <x v="0"/>
    <x v="1"/>
    <x v="1"/>
    <x v="1"/>
    <x v="3"/>
    <x v="0"/>
    <x v="2"/>
  </r>
  <r>
    <s v="June 2007"/>
    <s v="J7"/>
    <x v="0"/>
    <x v="10"/>
    <x v="0"/>
    <x v="0"/>
    <x v="0"/>
    <x v="0"/>
    <x v="0"/>
    <x v="0"/>
    <x v="0"/>
    <x v="0"/>
    <x v="2"/>
    <x v="0"/>
    <x v="0"/>
    <x v="1"/>
    <x v="1"/>
    <x v="2"/>
  </r>
  <r>
    <s v="June 2007"/>
    <s v="J7"/>
    <x v="0"/>
    <x v="11"/>
    <x v="0"/>
    <x v="0"/>
    <x v="0"/>
    <x v="0"/>
    <x v="0"/>
    <x v="0"/>
    <x v="0"/>
    <x v="0"/>
    <x v="2"/>
    <x v="0"/>
    <x v="0"/>
    <x v="0"/>
    <x v="1"/>
    <x v="3"/>
  </r>
  <r>
    <s v="June 2007"/>
    <s v="J7"/>
    <x v="0"/>
    <x v="12"/>
    <x v="0"/>
    <x v="0"/>
    <x v="3"/>
    <x v="0"/>
    <x v="0"/>
    <x v="0"/>
    <x v="0"/>
    <x v="0"/>
    <x v="2"/>
    <x v="0"/>
    <x v="0"/>
    <x v="0"/>
    <x v="0"/>
    <x v="2"/>
  </r>
  <r>
    <s v="June 2007"/>
    <s v="J7"/>
    <x v="0"/>
    <x v="13"/>
    <x v="0"/>
    <x v="0"/>
    <x v="2"/>
    <x v="0"/>
    <x v="0"/>
    <x v="0"/>
    <x v="0"/>
    <x v="0"/>
    <x v="2"/>
    <x v="0"/>
    <x v="0"/>
    <x v="0"/>
    <x v="0"/>
    <x v="0"/>
  </r>
  <r>
    <s v="June 2007"/>
    <s v="J7"/>
    <x v="0"/>
    <x v="14"/>
    <x v="0"/>
    <x v="0"/>
    <x v="0"/>
    <x v="0"/>
    <x v="0"/>
    <x v="0"/>
    <x v="0"/>
    <x v="0"/>
    <x v="2"/>
    <x v="0"/>
    <x v="0"/>
    <x v="0"/>
    <x v="0"/>
    <x v="0"/>
  </r>
  <r>
    <s v="June 2007"/>
    <s v="J7"/>
    <x v="0"/>
    <x v="15"/>
    <x v="0"/>
    <x v="0"/>
    <x v="0"/>
    <x v="0"/>
    <x v="0"/>
    <x v="0"/>
    <x v="0"/>
    <x v="0"/>
    <x v="2"/>
    <x v="0"/>
    <x v="0"/>
    <x v="0"/>
    <x v="0"/>
    <x v="2"/>
  </r>
  <r>
    <s v="June 2007"/>
    <s v="J7"/>
    <x v="0"/>
    <x v="16"/>
    <x v="0"/>
    <x v="0"/>
    <x v="3"/>
    <x v="0"/>
    <x v="0"/>
    <x v="0"/>
    <x v="0"/>
    <x v="0"/>
    <x v="2"/>
    <x v="0"/>
    <x v="0"/>
    <x v="0"/>
    <x v="1"/>
    <x v="0"/>
  </r>
  <r>
    <s v="June 2007"/>
    <s v="J7"/>
    <x v="0"/>
    <x v="17"/>
    <x v="0"/>
    <x v="0"/>
    <x v="4"/>
    <x v="0"/>
    <x v="0"/>
    <x v="0"/>
    <x v="0"/>
    <x v="0"/>
    <x v="3"/>
    <x v="2"/>
    <x v="1"/>
    <x v="1"/>
    <x v="1"/>
    <x v="2"/>
  </r>
  <r>
    <s v="June 2007"/>
    <s v="J7"/>
    <x v="0"/>
    <x v="18"/>
    <x v="0"/>
    <x v="0"/>
    <x v="3"/>
    <x v="0"/>
    <x v="0"/>
    <x v="0"/>
    <x v="0"/>
    <x v="0"/>
    <x v="3"/>
    <x v="2"/>
    <x v="1"/>
    <x v="3"/>
    <x v="1"/>
    <x v="2"/>
  </r>
  <r>
    <s v="June 2007"/>
    <s v="J7"/>
    <x v="0"/>
    <x v="19"/>
    <x v="0"/>
    <x v="0"/>
    <x v="1"/>
    <x v="0"/>
    <x v="0"/>
    <x v="0"/>
    <x v="0"/>
    <x v="0"/>
    <x v="3"/>
    <x v="2"/>
    <x v="1"/>
    <x v="0"/>
    <x v="0"/>
    <x v="0"/>
  </r>
  <r>
    <s v="June 2007"/>
    <s v="J7"/>
    <x v="0"/>
    <x v="20"/>
    <x v="0"/>
    <x v="0"/>
    <x v="3"/>
    <x v="0"/>
    <x v="0"/>
    <x v="0"/>
    <x v="0"/>
    <x v="0"/>
    <x v="3"/>
    <x v="2"/>
    <x v="1"/>
    <x v="0"/>
    <x v="0"/>
    <x v="2"/>
  </r>
  <r>
    <s v="June 2007"/>
    <s v="J7"/>
    <x v="0"/>
    <x v="21"/>
    <x v="0"/>
    <x v="0"/>
    <x v="4"/>
    <x v="0"/>
    <x v="0"/>
    <x v="0"/>
    <x v="0"/>
    <x v="0"/>
    <x v="3"/>
    <x v="2"/>
    <x v="1"/>
    <x v="0"/>
    <x v="0"/>
    <x v="0"/>
  </r>
  <r>
    <s v="June 2007"/>
    <s v="J7"/>
    <x v="0"/>
    <x v="22"/>
    <x v="0"/>
    <x v="0"/>
    <x v="0"/>
    <x v="0"/>
    <x v="0"/>
    <x v="0"/>
    <x v="0"/>
    <x v="0"/>
    <x v="3"/>
    <x v="2"/>
    <x v="1"/>
    <x v="0"/>
    <x v="0"/>
    <x v="2"/>
  </r>
  <r>
    <s v="June 2007"/>
    <s v="J7"/>
    <x v="1"/>
    <x v="0"/>
    <x v="0"/>
    <x v="0"/>
    <x v="4"/>
    <x v="0"/>
    <x v="0"/>
    <x v="0"/>
    <x v="0"/>
    <x v="1"/>
    <x v="4"/>
    <x v="3"/>
    <x v="2"/>
    <x v="4"/>
    <x v="2"/>
    <x v="4"/>
  </r>
  <r>
    <s v="June 2007"/>
    <s v="J7"/>
    <x v="1"/>
    <x v="1"/>
    <x v="0"/>
    <x v="0"/>
    <x v="4"/>
    <x v="0"/>
    <x v="0"/>
    <x v="0"/>
    <x v="0"/>
    <x v="1"/>
    <x v="4"/>
    <x v="3"/>
    <x v="2"/>
    <x v="5"/>
    <x v="3"/>
    <x v="4"/>
  </r>
  <r>
    <s v="June 2007"/>
    <s v="J7"/>
    <x v="1"/>
    <x v="2"/>
    <x v="0"/>
    <x v="0"/>
    <x v="3"/>
    <x v="0"/>
    <x v="0"/>
    <x v="0"/>
    <x v="0"/>
    <x v="1"/>
    <x v="4"/>
    <x v="3"/>
    <x v="2"/>
    <x v="6"/>
    <x v="4"/>
    <x v="4"/>
  </r>
  <r>
    <s v="June 2007"/>
    <s v="J7"/>
    <x v="1"/>
    <x v="3"/>
    <x v="0"/>
    <x v="0"/>
    <x v="0"/>
    <x v="0"/>
    <x v="0"/>
    <x v="0"/>
    <x v="0"/>
    <x v="1"/>
    <x v="4"/>
    <x v="3"/>
    <x v="2"/>
    <x v="7"/>
    <x v="4"/>
    <x v="4"/>
  </r>
  <r>
    <s v="June 2007"/>
    <s v="J7"/>
    <x v="1"/>
    <x v="4"/>
    <x v="0"/>
    <x v="0"/>
    <x v="4"/>
    <x v="0"/>
    <x v="0"/>
    <x v="0"/>
    <x v="0"/>
    <x v="1"/>
    <x v="4"/>
    <x v="3"/>
    <x v="2"/>
    <x v="8"/>
    <x v="5"/>
    <x v="4"/>
  </r>
  <r>
    <s v="June 2007"/>
    <s v="J7"/>
    <x v="1"/>
    <x v="5"/>
    <x v="0"/>
    <x v="0"/>
    <x v="4"/>
    <x v="0"/>
    <x v="0"/>
    <x v="0"/>
    <x v="0"/>
    <x v="1"/>
    <x v="4"/>
    <x v="3"/>
    <x v="2"/>
    <x v="9"/>
    <x v="6"/>
    <x v="4"/>
  </r>
  <r>
    <s v="June 2007"/>
    <s v="J7"/>
    <x v="1"/>
    <x v="6"/>
    <x v="0"/>
    <x v="0"/>
    <x v="3"/>
    <x v="0"/>
    <x v="0"/>
    <x v="0"/>
    <x v="0"/>
    <x v="1"/>
    <x v="4"/>
    <x v="3"/>
    <x v="2"/>
    <x v="10"/>
    <x v="7"/>
    <x v="4"/>
  </r>
  <r>
    <s v="June 2007"/>
    <s v="J7"/>
    <x v="1"/>
    <x v="7"/>
    <x v="0"/>
    <x v="0"/>
    <x v="0"/>
    <x v="0"/>
    <x v="0"/>
    <x v="0"/>
    <x v="0"/>
    <x v="1"/>
    <x v="4"/>
    <x v="3"/>
    <x v="2"/>
    <x v="6"/>
    <x v="4"/>
    <x v="4"/>
  </r>
  <r>
    <s v="June 2007"/>
    <s v="J7"/>
    <x v="1"/>
    <x v="8"/>
    <x v="0"/>
    <x v="0"/>
    <x v="2"/>
    <x v="0"/>
    <x v="0"/>
    <x v="0"/>
    <x v="0"/>
    <x v="1"/>
    <x v="4"/>
    <x v="3"/>
    <x v="2"/>
    <x v="8"/>
    <x v="5"/>
    <x v="4"/>
  </r>
  <r>
    <s v="June 2007"/>
    <s v="J7"/>
    <x v="1"/>
    <x v="9"/>
    <x v="0"/>
    <x v="0"/>
    <x v="4"/>
    <x v="0"/>
    <x v="0"/>
    <x v="0"/>
    <x v="0"/>
    <x v="1"/>
    <x v="4"/>
    <x v="3"/>
    <x v="2"/>
    <x v="4"/>
    <x v="2"/>
    <x v="4"/>
  </r>
  <r>
    <s v="June 2007"/>
    <s v="J7"/>
    <x v="1"/>
    <x v="10"/>
    <x v="0"/>
    <x v="0"/>
    <x v="1"/>
    <x v="0"/>
    <x v="0"/>
    <x v="0"/>
    <x v="0"/>
    <x v="1"/>
    <x v="4"/>
    <x v="3"/>
    <x v="2"/>
    <x v="4"/>
    <x v="8"/>
    <x v="4"/>
  </r>
  <r>
    <s v="June 2007"/>
    <s v="J7"/>
    <x v="1"/>
    <x v="11"/>
    <x v="0"/>
    <x v="0"/>
    <x v="0"/>
    <x v="0"/>
    <x v="0"/>
    <x v="0"/>
    <x v="0"/>
    <x v="1"/>
    <x v="4"/>
    <x v="3"/>
    <x v="2"/>
    <x v="5"/>
    <x v="9"/>
    <x v="4"/>
  </r>
  <r>
    <s v="June 2007"/>
    <s v="J7"/>
    <x v="1"/>
    <x v="12"/>
    <x v="0"/>
    <x v="0"/>
    <x v="1"/>
    <x v="0"/>
    <x v="0"/>
    <x v="0"/>
    <x v="0"/>
    <x v="1"/>
    <x v="4"/>
    <x v="3"/>
    <x v="2"/>
    <x v="9"/>
    <x v="6"/>
    <x v="4"/>
  </r>
  <r>
    <s v="June 2007"/>
    <s v="J7"/>
    <x v="1"/>
    <x v="13"/>
    <x v="0"/>
    <x v="0"/>
    <x v="2"/>
    <x v="0"/>
    <x v="0"/>
    <x v="0"/>
    <x v="0"/>
    <x v="1"/>
    <x v="4"/>
    <x v="3"/>
    <x v="2"/>
    <x v="8"/>
    <x v="5"/>
    <x v="4"/>
  </r>
  <r>
    <s v="June 2007"/>
    <s v="J7"/>
    <x v="1"/>
    <x v="14"/>
    <x v="0"/>
    <x v="0"/>
    <x v="3"/>
    <x v="0"/>
    <x v="0"/>
    <x v="0"/>
    <x v="0"/>
    <x v="1"/>
    <x v="4"/>
    <x v="3"/>
    <x v="2"/>
    <x v="9"/>
    <x v="6"/>
    <x v="4"/>
  </r>
  <r>
    <s v="June 2007"/>
    <s v="J7"/>
    <x v="1"/>
    <x v="15"/>
    <x v="0"/>
    <x v="0"/>
    <x v="3"/>
    <x v="0"/>
    <x v="0"/>
    <x v="0"/>
    <x v="0"/>
    <x v="1"/>
    <x v="4"/>
    <x v="3"/>
    <x v="2"/>
    <x v="4"/>
    <x v="10"/>
    <x v="4"/>
  </r>
  <r>
    <s v="June 2007"/>
    <s v="J7"/>
    <x v="1"/>
    <x v="16"/>
    <x v="0"/>
    <x v="0"/>
    <x v="4"/>
    <x v="0"/>
    <x v="0"/>
    <x v="0"/>
    <x v="0"/>
    <x v="1"/>
    <x v="4"/>
    <x v="3"/>
    <x v="2"/>
    <x v="7"/>
    <x v="4"/>
    <x v="4"/>
  </r>
  <r>
    <s v="June 2007"/>
    <s v="J7"/>
    <x v="1"/>
    <x v="17"/>
    <x v="0"/>
    <x v="0"/>
    <x v="4"/>
    <x v="0"/>
    <x v="0"/>
    <x v="0"/>
    <x v="0"/>
    <x v="1"/>
    <x v="4"/>
    <x v="3"/>
    <x v="2"/>
    <x v="6"/>
    <x v="4"/>
    <x v="4"/>
  </r>
  <r>
    <s v="June 2007"/>
    <s v="J7"/>
    <x v="1"/>
    <x v="18"/>
    <x v="0"/>
    <x v="0"/>
    <x v="0"/>
    <x v="0"/>
    <x v="0"/>
    <x v="0"/>
    <x v="0"/>
    <x v="1"/>
    <x v="4"/>
    <x v="3"/>
    <x v="2"/>
    <x v="8"/>
    <x v="11"/>
    <x v="5"/>
  </r>
  <r>
    <s v="June 2007"/>
    <s v="J7"/>
    <x v="1"/>
    <x v="19"/>
    <x v="0"/>
    <x v="0"/>
    <x v="2"/>
    <x v="0"/>
    <x v="0"/>
    <x v="0"/>
    <x v="0"/>
    <x v="1"/>
    <x v="4"/>
    <x v="3"/>
    <x v="2"/>
    <x v="4"/>
    <x v="12"/>
    <x v="4"/>
  </r>
  <r>
    <s v="June 2007"/>
    <s v="J7"/>
    <x v="1"/>
    <x v="20"/>
    <x v="0"/>
    <x v="0"/>
    <x v="0"/>
    <x v="0"/>
    <x v="0"/>
    <x v="0"/>
    <x v="0"/>
    <x v="1"/>
    <x v="4"/>
    <x v="3"/>
    <x v="2"/>
    <x v="7"/>
    <x v="4"/>
    <x v="4"/>
  </r>
  <r>
    <s v="June 2007"/>
    <s v="J7"/>
    <x v="1"/>
    <x v="21"/>
    <x v="0"/>
    <x v="0"/>
    <x v="3"/>
    <x v="0"/>
    <x v="0"/>
    <x v="0"/>
    <x v="0"/>
    <x v="1"/>
    <x v="4"/>
    <x v="3"/>
    <x v="2"/>
    <x v="6"/>
    <x v="4"/>
    <x v="4"/>
  </r>
  <r>
    <s v="June 2007"/>
    <s v="J7"/>
    <x v="1"/>
    <x v="22"/>
    <x v="0"/>
    <x v="0"/>
    <x v="1"/>
    <x v="0"/>
    <x v="0"/>
    <x v="0"/>
    <x v="0"/>
    <x v="1"/>
    <x v="4"/>
    <x v="3"/>
    <x v="2"/>
    <x v="9"/>
    <x v="6"/>
    <x v="4"/>
  </r>
  <r>
    <s v="June 2007"/>
    <s v="J7"/>
    <x v="1"/>
    <x v="23"/>
    <x v="0"/>
    <x v="0"/>
    <x v="0"/>
    <x v="0"/>
    <x v="0"/>
    <x v="0"/>
    <x v="0"/>
    <x v="1"/>
    <x v="4"/>
    <x v="3"/>
    <x v="2"/>
    <x v="10"/>
    <x v="13"/>
    <x v="4"/>
  </r>
  <r>
    <s v="June 2007"/>
    <s v="J7"/>
    <x v="1"/>
    <x v="24"/>
    <x v="0"/>
    <x v="0"/>
    <x v="1"/>
    <x v="0"/>
    <x v="0"/>
    <x v="0"/>
    <x v="0"/>
    <x v="1"/>
    <x v="4"/>
    <x v="3"/>
    <x v="2"/>
    <x v="11"/>
    <x v="4"/>
    <x v="4"/>
  </r>
  <r>
    <s v="June 2007"/>
    <s v="J7"/>
    <x v="1"/>
    <x v="0"/>
    <x v="0"/>
    <x v="0"/>
    <x v="1"/>
    <x v="0"/>
    <x v="0"/>
    <x v="0"/>
    <x v="0"/>
    <x v="1"/>
    <x v="4"/>
    <x v="3"/>
    <x v="2"/>
    <x v="10"/>
    <x v="7"/>
    <x v="4"/>
  </r>
  <r>
    <s v="June 2007"/>
    <s v="J7"/>
    <x v="1"/>
    <x v="1"/>
    <x v="0"/>
    <x v="0"/>
    <x v="0"/>
    <x v="0"/>
    <x v="0"/>
    <x v="0"/>
    <x v="0"/>
    <x v="1"/>
    <x v="4"/>
    <x v="3"/>
    <x v="2"/>
    <x v="11"/>
    <x v="4"/>
    <x v="5"/>
  </r>
  <r>
    <s v="June 2007"/>
    <s v="J7"/>
    <x v="2"/>
    <x v="2"/>
    <x v="0"/>
    <x v="0"/>
    <x v="2"/>
    <x v="0"/>
    <x v="0"/>
    <x v="0"/>
    <x v="0"/>
    <x v="1"/>
    <x v="4"/>
    <x v="3"/>
    <x v="2"/>
    <x v="4"/>
    <x v="10"/>
    <x v="4"/>
  </r>
  <r>
    <s v="June 2007"/>
    <s v="J7"/>
    <x v="2"/>
    <x v="3"/>
    <x v="0"/>
    <x v="0"/>
    <x v="2"/>
    <x v="0"/>
    <x v="0"/>
    <x v="0"/>
    <x v="0"/>
    <x v="1"/>
    <x v="4"/>
    <x v="3"/>
    <x v="2"/>
    <x v="7"/>
    <x v="4"/>
    <x v="4"/>
  </r>
  <r>
    <s v="June 2007"/>
    <s v="J7"/>
    <x v="2"/>
    <x v="4"/>
    <x v="0"/>
    <x v="0"/>
    <x v="1"/>
    <x v="0"/>
    <x v="0"/>
    <x v="0"/>
    <x v="0"/>
    <x v="1"/>
    <x v="4"/>
    <x v="3"/>
    <x v="2"/>
    <x v="9"/>
    <x v="6"/>
    <x v="4"/>
  </r>
  <r>
    <s v="June 2007"/>
    <s v="J7"/>
    <x v="2"/>
    <x v="5"/>
    <x v="0"/>
    <x v="0"/>
    <x v="4"/>
    <x v="0"/>
    <x v="0"/>
    <x v="0"/>
    <x v="0"/>
    <x v="1"/>
    <x v="4"/>
    <x v="3"/>
    <x v="2"/>
    <x v="10"/>
    <x v="7"/>
    <x v="4"/>
  </r>
  <r>
    <s v="June 2007"/>
    <s v="J7"/>
    <x v="2"/>
    <x v="6"/>
    <x v="0"/>
    <x v="0"/>
    <x v="4"/>
    <x v="0"/>
    <x v="0"/>
    <x v="0"/>
    <x v="0"/>
    <x v="1"/>
    <x v="4"/>
    <x v="3"/>
    <x v="2"/>
    <x v="4"/>
    <x v="10"/>
    <x v="4"/>
  </r>
  <r>
    <s v="June 2007"/>
    <s v="J7"/>
    <x v="2"/>
    <x v="7"/>
    <x v="0"/>
    <x v="0"/>
    <x v="2"/>
    <x v="0"/>
    <x v="0"/>
    <x v="0"/>
    <x v="0"/>
    <x v="1"/>
    <x v="4"/>
    <x v="3"/>
    <x v="2"/>
    <x v="7"/>
    <x v="4"/>
    <x v="4"/>
  </r>
  <r>
    <s v="June 2007"/>
    <s v="J7"/>
    <x v="2"/>
    <x v="8"/>
    <x v="0"/>
    <x v="0"/>
    <x v="3"/>
    <x v="0"/>
    <x v="0"/>
    <x v="0"/>
    <x v="0"/>
    <x v="1"/>
    <x v="4"/>
    <x v="3"/>
    <x v="2"/>
    <x v="9"/>
    <x v="14"/>
    <x v="4"/>
  </r>
  <r>
    <s v="June 2007"/>
    <s v="J7"/>
    <x v="2"/>
    <x v="9"/>
    <x v="0"/>
    <x v="0"/>
    <x v="2"/>
    <x v="0"/>
    <x v="0"/>
    <x v="0"/>
    <x v="0"/>
    <x v="1"/>
    <x v="4"/>
    <x v="3"/>
    <x v="2"/>
    <x v="6"/>
    <x v="4"/>
    <x v="4"/>
  </r>
  <r>
    <s v="June 2007"/>
    <s v="J7"/>
    <x v="2"/>
    <x v="10"/>
    <x v="0"/>
    <x v="0"/>
    <x v="2"/>
    <x v="0"/>
    <x v="0"/>
    <x v="0"/>
    <x v="0"/>
    <x v="1"/>
    <x v="4"/>
    <x v="3"/>
    <x v="2"/>
    <x v="9"/>
    <x v="14"/>
    <x v="4"/>
  </r>
  <r>
    <s v="June 2007"/>
    <s v="J7"/>
    <x v="2"/>
    <x v="11"/>
    <x v="0"/>
    <x v="0"/>
    <x v="3"/>
    <x v="0"/>
    <x v="0"/>
    <x v="0"/>
    <x v="0"/>
    <x v="1"/>
    <x v="4"/>
    <x v="3"/>
    <x v="2"/>
    <x v="4"/>
    <x v="2"/>
    <x v="4"/>
  </r>
  <r>
    <s v="June 2007"/>
    <s v="J7"/>
    <x v="2"/>
    <x v="12"/>
    <x v="0"/>
    <x v="0"/>
    <x v="4"/>
    <x v="0"/>
    <x v="0"/>
    <x v="0"/>
    <x v="0"/>
    <x v="1"/>
    <x v="4"/>
    <x v="3"/>
    <x v="2"/>
    <x v="8"/>
    <x v="11"/>
    <x v="4"/>
  </r>
  <r>
    <s v="June 2007"/>
    <s v="J7"/>
    <x v="2"/>
    <x v="13"/>
    <x v="0"/>
    <x v="0"/>
    <x v="1"/>
    <x v="0"/>
    <x v="0"/>
    <x v="0"/>
    <x v="0"/>
    <x v="1"/>
    <x v="4"/>
    <x v="3"/>
    <x v="2"/>
    <x v="10"/>
    <x v="13"/>
    <x v="4"/>
  </r>
  <r>
    <s v="June 2007"/>
    <s v="J7"/>
    <x v="2"/>
    <x v="14"/>
    <x v="0"/>
    <x v="0"/>
    <x v="1"/>
    <x v="0"/>
    <x v="0"/>
    <x v="0"/>
    <x v="0"/>
    <x v="1"/>
    <x v="4"/>
    <x v="3"/>
    <x v="2"/>
    <x v="8"/>
    <x v="5"/>
    <x v="4"/>
  </r>
  <r>
    <s v="June 2007"/>
    <s v="J7"/>
    <x v="2"/>
    <x v="15"/>
    <x v="0"/>
    <x v="0"/>
    <x v="4"/>
    <x v="0"/>
    <x v="0"/>
    <x v="0"/>
    <x v="0"/>
    <x v="1"/>
    <x v="4"/>
    <x v="3"/>
    <x v="2"/>
    <x v="6"/>
    <x v="4"/>
    <x v="4"/>
  </r>
  <r>
    <s v="June 2007"/>
    <s v="J7"/>
    <x v="2"/>
    <x v="16"/>
    <x v="0"/>
    <x v="0"/>
    <x v="4"/>
    <x v="0"/>
    <x v="0"/>
    <x v="0"/>
    <x v="0"/>
    <x v="1"/>
    <x v="4"/>
    <x v="3"/>
    <x v="2"/>
    <x v="9"/>
    <x v="14"/>
    <x v="4"/>
  </r>
  <r>
    <s v="June 2007"/>
    <s v="J7"/>
    <x v="2"/>
    <x v="17"/>
    <x v="0"/>
    <x v="0"/>
    <x v="4"/>
    <x v="0"/>
    <x v="0"/>
    <x v="0"/>
    <x v="0"/>
    <x v="1"/>
    <x v="4"/>
    <x v="3"/>
    <x v="2"/>
    <x v="7"/>
    <x v="4"/>
    <x v="4"/>
  </r>
  <r>
    <s v="June 2007"/>
    <s v="J7"/>
    <x v="2"/>
    <x v="18"/>
    <x v="0"/>
    <x v="0"/>
    <x v="0"/>
    <x v="0"/>
    <x v="0"/>
    <x v="0"/>
    <x v="0"/>
    <x v="1"/>
    <x v="4"/>
    <x v="3"/>
    <x v="2"/>
    <x v="8"/>
    <x v="11"/>
    <x v="4"/>
  </r>
  <r>
    <s v="June 2007"/>
    <s v="J7"/>
    <x v="2"/>
    <x v="19"/>
    <x v="0"/>
    <x v="0"/>
    <x v="1"/>
    <x v="0"/>
    <x v="0"/>
    <x v="0"/>
    <x v="0"/>
    <x v="1"/>
    <x v="4"/>
    <x v="3"/>
    <x v="2"/>
    <x v="5"/>
    <x v="3"/>
    <x v="4"/>
  </r>
  <r>
    <s v="June 2007"/>
    <s v="J7"/>
    <x v="2"/>
    <x v="20"/>
    <x v="0"/>
    <x v="0"/>
    <x v="4"/>
    <x v="0"/>
    <x v="0"/>
    <x v="0"/>
    <x v="0"/>
    <x v="1"/>
    <x v="4"/>
    <x v="3"/>
    <x v="2"/>
    <x v="8"/>
    <x v="5"/>
    <x v="4"/>
  </r>
  <r>
    <s v="June 2007"/>
    <s v="J7"/>
    <x v="2"/>
    <x v="21"/>
    <x v="0"/>
    <x v="0"/>
    <x v="1"/>
    <x v="0"/>
    <x v="0"/>
    <x v="0"/>
    <x v="0"/>
    <x v="1"/>
    <x v="4"/>
    <x v="3"/>
    <x v="2"/>
    <x v="6"/>
    <x v="4"/>
    <x v="4"/>
  </r>
  <r>
    <s v="June 2007"/>
    <s v="J7"/>
    <x v="2"/>
    <x v="22"/>
    <x v="0"/>
    <x v="0"/>
    <x v="3"/>
    <x v="0"/>
    <x v="0"/>
    <x v="0"/>
    <x v="0"/>
    <x v="1"/>
    <x v="4"/>
    <x v="3"/>
    <x v="2"/>
    <x v="7"/>
    <x v="4"/>
    <x v="4"/>
  </r>
  <r>
    <s v="June 2007"/>
    <s v="J7"/>
    <x v="2"/>
    <x v="23"/>
    <x v="0"/>
    <x v="0"/>
    <x v="2"/>
    <x v="0"/>
    <x v="0"/>
    <x v="0"/>
    <x v="0"/>
    <x v="1"/>
    <x v="4"/>
    <x v="3"/>
    <x v="2"/>
    <x v="10"/>
    <x v="13"/>
    <x v="4"/>
  </r>
  <r>
    <s v="June 2007"/>
    <s v="J7"/>
    <x v="2"/>
    <x v="24"/>
    <x v="0"/>
    <x v="0"/>
    <x v="0"/>
    <x v="0"/>
    <x v="0"/>
    <x v="0"/>
    <x v="0"/>
    <x v="1"/>
    <x v="4"/>
    <x v="3"/>
    <x v="2"/>
    <x v="7"/>
    <x v="4"/>
    <x v="4"/>
  </r>
  <r>
    <s v="June 2007"/>
    <s v="J7"/>
    <x v="3"/>
    <x v="0"/>
    <x v="0"/>
    <x v="0"/>
    <x v="2"/>
    <x v="0"/>
    <x v="0"/>
    <x v="0"/>
    <x v="0"/>
    <x v="2"/>
    <x v="0"/>
    <x v="3"/>
    <x v="3"/>
    <x v="12"/>
    <x v="15"/>
    <x v="6"/>
  </r>
  <r>
    <s v="June 2007"/>
    <s v="J7"/>
    <x v="3"/>
    <x v="1"/>
    <x v="0"/>
    <x v="0"/>
    <x v="3"/>
    <x v="0"/>
    <x v="0"/>
    <x v="0"/>
    <x v="0"/>
    <x v="2"/>
    <x v="0"/>
    <x v="3"/>
    <x v="3"/>
    <x v="13"/>
    <x v="16"/>
    <x v="6"/>
  </r>
  <r>
    <s v="June 2007"/>
    <s v="J7"/>
    <x v="3"/>
    <x v="2"/>
    <x v="0"/>
    <x v="0"/>
    <x v="0"/>
    <x v="0"/>
    <x v="0"/>
    <x v="0"/>
    <x v="0"/>
    <x v="2"/>
    <x v="0"/>
    <x v="3"/>
    <x v="3"/>
    <x v="14"/>
    <x v="17"/>
    <x v="6"/>
  </r>
  <r>
    <s v="June 2007"/>
    <s v="J7"/>
    <x v="3"/>
    <x v="3"/>
    <x v="0"/>
    <x v="0"/>
    <x v="2"/>
    <x v="0"/>
    <x v="0"/>
    <x v="0"/>
    <x v="0"/>
    <x v="2"/>
    <x v="0"/>
    <x v="3"/>
    <x v="3"/>
    <x v="12"/>
    <x v="18"/>
    <x v="6"/>
  </r>
  <r>
    <s v="June 2007"/>
    <s v="J7"/>
    <x v="3"/>
    <x v="4"/>
    <x v="0"/>
    <x v="0"/>
    <x v="3"/>
    <x v="0"/>
    <x v="0"/>
    <x v="0"/>
    <x v="0"/>
    <x v="2"/>
    <x v="0"/>
    <x v="3"/>
    <x v="3"/>
    <x v="12"/>
    <x v="19"/>
    <x v="6"/>
  </r>
  <r>
    <s v="June 2007"/>
    <s v="J7"/>
    <x v="3"/>
    <x v="5"/>
    <x v="0"/>
    <x v="0"/>
    <x v="4"/>
    <x v="0"/>
    <x v="0"/>
    <x v="0"/>
    <x v="0"/>
    <x v="2"/>
    <x v="0"/>
    <x v="3"/>
    <x v="3"/>
    <x v="13"/>
    <x v="20"/>
    <x v="6"/>
  </r>
  <r>
    <s v="June 2007"/>
    <s v="J7"/>
    <x v="3"/>
    <x v="6"/>
    <x v="0"/>
    <x v="0"/>
    <x v="0"/>
    <x v="0"/>
    <x v="0"/>
    <x v="0"/>
    <x v="0"/>
    <x v="2"/>
    <x v="0"/>
    <x v="3"/>
    <x v="3"/>
    <x v="12"/>
    <x v="18"/>
    <x v="6"/>
  </r>
  <r>
    <s v="June 2007"/>
    <s v="J7"/>
    <x v="3"/>
    <x v="7"/>
    <x v="0"/>
    <x v="0"/>
    <x v="0"/>
    <x v="0"/>
    <x v="0"/>
    <x v="0"/>
    <x v="0"/>
    <x v="2"/>
    <x v="0"/>
    <x v="3"/>
    <x v="3"/>
    <x v="12"/>
    <x v="19"/>
    <x v="6"/>
  </r>
  <r>
    <s v="June 2007"/>
    <s v="J7"/>
    <x v="3"/>
    <x v="8"/>
    <x v="0"/>
    <x v="0"/>
    <x v="1"/>
    <x v="0"/>
    <x v="0"/>
    <x v="0"/>
    <x v="0"/>
    <x v="2"/>
    <x v="1"/>
    <x v="3"/>
    <x v="4"/>
    <x v="12"/>
    <x v="15"/>
    <x v="7"/>
  </r>
  <r>
    <s v="June 2007"/>
    <s v="J7"/>
    <x v="3"/>
    <x v="9"/>
    <x v="0"/>
    <x v="0"/>
    <x v="4"/>
    <x v="0"/>
    <x v="0"/>
    <x v="0"/>
    <x v="0"/>
    <x v="2"/>
    <x v="1"/>
    <x v="3"/>
    <x v="4"/>
    <x v="12"/>
    <x v="17"/>
    <x v="7"/>
  </r>
  <r>
    <s v="June 2007"/>
    <s v="J7"/>
    <x v="3"/>
    <x v="10"/>
    <x v="0"/>
    <x v="0"/>
    <x v="3"/>
    <x v="0"/>
    <x v="0"/>
    <x v="0"/>
    <x v="0"/>
    <x v="2"/>
    <x v="1"/>
    <x v="3"/>
    <x v="4"/>
    <x v="12"/>
    <x v="18"/>
    <x v="7"/>
  </r>
  <r>
    <s v="June 2007"/>
    <s v="J7"/>
    <x v="3"/>
    <x v="11"/>
    <x v="0"/>
    <x v="0"/>
    <x v="1"/>
    <x v="0"/>
    <x v="0"/>
    <x v="0"/>
    <x v="0"/>
    <x v="2"/>
    <x v="1"/>
    <x v="3"/>
    <x v="4"/>
    <x v="12"/>
    <x v="18"/>
    <x v="7"/>
  </r>
  <r>
    <s v="June 2007"/>
    <s v="J7"/>
    <x v="3"/>
    <x v="12"/>
    <x v="0"/>
    <x v="0"/>
    <x v="2"/>
    <x v="0"/>
    <x v="0"/>
    <x v="0"/>
    <x v="0"/>
    <x v="2"/>
    <x v="1"/>
    <x v="3"/>
    <x v="4"/>
    <x v="12"/>
    <x v="15"/>
    <x v="7"/>
  </r>
  <r>
    <s v="June 2007"/>
    <s v="J7"/>
    <x v="3"/>
    <x v="13"/>
    <x v="0"/>
    <x v="0"/>
    <x v="0"/>
    <x v="0"/>
    <x v="0"/>
    <x v="0"/>
    <x v="0"/>
    <x v="2"/>
    <x v="1"/>
    <x v="3"/>
    <x v="4"/>
    <x v="12"/>
    <x v="20"/>
    <x v="7"/>
  </r>
  <r>
    <s v="June 2007"/>
    <s v="J7"/>
    <x v="3"/>
    <x v="14"/>
    <x v="0"/>
    <x v="0"/>
    <x v="0"/>
    <x v="0"/>
    <x v="0"/>
    <x v="0"/>
    <x v="0"/>
    <x v="2"/>
    <x v="2"/>
    <x v="3"/>
    <x v="5"/>
    <x v="12"/>
    <x v="15"/>
    <x v="6"/>
  </r>
  <r>
    <s v="June 2007"/>
    <s v="J7"/>
    <x v="3"/>
    <x v="15"/>
    <x v="0"/>
    <x v="0"/>
    <x v="0"/>
    <x v="0"/>
    <x v="0"/>
    <x v="0"/>
    <x v="0"/>
    <x v="2"/>
    <x v="2"/>
    <x v="3"/>
    <x v="5"/>
    <x v="13"/>
    <x v="21"/>
    <x v="6"/>
  </r>
  <r>
    <s v="June 2007"/>
    <s v="J7"/>
    <x v="3"/>
    <x v="16"/>
    <x v="0"/>
    <x v="0"/>
    <x v="2"/>
    <x v="0"/>
    <x v="0"/>
    <x v="0"/>
    <x v="0"/>
    <x v="2"/>
    <x v="2"/>
    <x v="3"/>
    <x v="5"/>
    <x v="12"/>
    <x v="18"/>
    <x v="6"/>
  </r>
  <r>
    <s v="June 2007"/>
    <s v="J7"/>
    <x v="3"/>
    <x v="17"/>
    <x v="0"/>
    <x v="0"/>
    <x v="1"/>
    <x v="0"/>
    <x v="0"/>
    <x v="0"/>
    <x v="0"/>
    <x v="2"/>
    <x v="2"/>
    <x v="3"/>
    <x v="5"/>
    <x v="12"/>
    <x v="16"/>
    <x v="6"/>
  </r>
  <r>
    <s v="June 2007"/>
    <s v="J7"/>
    <x v="3"/>
    <x v="18"/>
    <x v="0"/>
    <x v="0"/>
    <x v="4"/>
    <x v="0"/>
    <x v="0"/>
    <x v="0"/>
    <x v="0"/>
    <x v="2"/>
    <x v="2"/>
    <x v="3"/>
    <x v="5"/>
    <x v="12"/>
    <x v="19"/>
    <x v="6"/>
  </r>
  <r>
    <s v="June 2007"/>
    <s v="J7"/>
    <x v="3"/>
    <x v="19"/>
    <x v="0"/>
    <x v="0"/>
    <x v="2"/>
    <x v="0"/>
    <x v="0"/>
    <x v="0"/>
    <x v="0"/>
    <x v="2"/>
    <x v="2"/>
    <x v="3"/>
    <x v="5"/>
    <x v="14"/>
    <x v="17"/>
    <x v="6"/>
  </r>
  <r>
    <s v="June 2007"/>
    <s v="J7"/>
    <x v="3"/>
    <x v="20"/>
    <x v="0"/>
    <x v="0"/>
    <x v="3"/>
    <x v="0"/>
    <x v="0"/>
    <x v="0"/>
    <x v="0"/>
    <x v="2"/>
    <x v="2"/>
    <x v="3"/>
    <x v="5"/>
    <x v="13"/>
    <x v="20"/>
    <x v="6"/>
  </r>
  <r>
    <s v="June 2007"/>
    <s v="J7"/>
    <x v="3"/>
    <x v="21"/>
    <x v="0"/>
    <x v="0"/>
    <x v="3"/>
    <x v="0"/>
    <x v="0"/>
    <x v="0"/>
    <x v="0"/>
    <x v="2"/>
    <x v="2"/>
    <x v="3"/>
    <x v="5"/>
    <x v="14"/>
    <x v="17"/>
    <x v="6"/>
  </r>
  <r>
    <s v="June 2007"/>
    <s v="J7"/>
    <x v="3"/>
    <x v="22"/>
    <x v="0"/>
    <x v="0"/>
    <x v="0"/>
    <x v="0"/>
    <x v="0"/>
    <x v="0"/>
    <x v="0"/>
    <x v="2"/>
    <x v="3"/>
    <x v="3"/>
    <x v="6"/>
    <x v="12"/>
    <x v="15"/>
    <x v="6"/>
  </r>
  <r>
    <s v="June 2007"/>
    <s v="J7"/>
    <x v="3"/>
    <x v="23"/>
    <x v="0"/>
    <x v="0"/>
    <x v="4"/>
    <x v="0"/>
    <x v="0"/>
    <x v="0"/>
    <x v="0"/>
    <x v="2"/>
    <x v="3"/>
    <x v="3"/>
    <x v="6"/>
    <x v="14"/>
    <x v="17"/>
    <x v="6"/>
  </r>
  <r>
    <s v="June 2007"/>
    <s v="J7"/>
    <x v="3"/>
    <x v="24"/>
    <x v="0"/>
    <x v="0"/>
    <x v="3"/>
    <x v="0"/>
    <x v="0"/>
    <x v="0"/>
    <x v="0"/>
    <x v="2"/>
    <x v="3"/>
    <x v="3"/>
    <x v="6"/>
    <x v="13"/>
    <x v="21"/>
    <x v="6"/>
  </r>
  <r>
    <s v="June 2007"/>
    <s v="J7"/>
    <x v="3"/>
    <x v="25"/>
    <x v="0"/>
    <x v="0"/>
    <x v="2"/>
    <x v="0"/>
    <x v="0"/>
    <x v="0"/>
    <x v="0"/>
    <x v="2"/>
    <x v="3"/>
    <x v="3"/>
    <x v="6"/>
    <x v="14"/>
    <x v="17"/>
    <x v="6"/>
  </r>
  <r>
    <s v="June 2007"/>
    <s v="J7"/>
    <x v="3"/>
    <x v="26"/>
    <x v="0"/>
    <x v="0"/>
    <x v="1"/>
    <x v="0"/>
    <x v="0"/>
    <x v="0"/>
    <x v="0"/>
    <x v="2"/>
    <x v="3"/>
    <x v="3"/>
    <x v="6"/>
    <x v="12"/>
    <x v="20"/>
    <x v="6"/>
  </r>
  <r>
    <m/>
    <s v="(June 2007)"/>
    <x v="4"/>
    <x v="27"/>
    <x v="0"/>
    <x v="1"/>
    <x v="5"/>
    <x v="1"/>
    <x v="1"/>
    <x v="1"/>
    <x v="1"/>
    <x v="3"/>
    <x v="5"/>
    <x v="3"/>
    <x v="7"/>
    <x v="15"/>
    <x v="22"/>
    <x v="8"/>
  </r>
  <r>
    <s v="June 2005"/>
    <n v="46"/>
    <x v="0"/>
    <x v="0"/>
    <x v="0"/>
    <x v="0"/>
    <x v="4"/>
    <x v="0"/>
    <x v="0"/>
    <x v="0"/>
    <x v="0"/>
    <x v="2"/>
    <x v="0"/>
    <x v="3"/>
    <x v="6"/>
    <x v="12"/>
    <x v="15"/>
    <x v="6"/>
  </r>
  <r>
    <s v="June 2005"/>
    <n v="46"/>
    <x v="0"/>
    <x v="1"/>
    <x v="0"/>
    <x v="0"/>
    <x v="1"/>
    <x v="0"/>
    <x v="0"/>
    <x v="0"/>
    <x v="0"/>
    <x v="2"/>
    <x v="0"/>
    <x v="3"/>
    <x v="6"/>
    <x v="13"/>
    <x v="23"/>
    <x v="6"/>
  </r>
  <r>
    <s v="June 2005"/>
    <n v="46"/>
    <x v="0"/>
    <x v="2"/>
    <x v="0"/>
    <x v="0"/>
    <x v="3"/>
    <x v="0"/>
    <x v="0"/>
    <x v="0"/>
    <x v="0"/>
    <x v="2"/>
    <x v="0"/>
    <x v="3"/>
    <x v="6"/>
    <x v="13"/>
    <x v="18"/>
    <x v="6"/>
  </r>
  <r>
    <s v="June 2005"/>
    <n v="46"/>
    <x v="0"/>
    <x v="3"/>
    <x v="0"/>
    <x v="0"/>
    <x v="0"/>
    <x v="0"/>
    <x v="0"/>
    <x v="0"/>
    <x v="0"/>
    <x v="2"/>
    <x v="0"/>
    <x v="3"/>
    <x v="6"/>
    <x v="14"/>
    <x v="20"/>
    <x v="6"/>
  </r>
  <r>
    <s v="June 2005"/>
    <n v="46"/>
    <x v="0"/>
    <x v="4"/>
    <x v="0"/>
    <x v="0"/>
    <x v="2"/>
    <x v="0"/>
    <x v="0"/>
    <x v="0"/>
    <x v="0"/>
    <x v="2"/>
    <x v="0"/>
    <x v="3"/>
    <x v="6"/>
    <x v="14"/>
    <x v="20"/>
    <x v="6"/>
  </r>
  <r>
    <s v="June 2005"/>
    <n v="46"/>
    <x v="0"/>
    <x v="5"/>
    <x v="0"/>
    <x v="0"/>
    <x v="3"/>
    <x v="0"/>
    <x v="0"/>
    <x v="0"/>
    <x v="0"/>
    <x v="2"/>
    <x v="0"/>
    <x v="3"/>
    <x v="6"/>
    <x v="14"/>
    <x v="17"/>
    <x v="6"/>
  </r>
  <r>
    <s v="June 2005"/>
    <n v="46"/>
    <x v="0"/>
    <x v="6"/>
    <x v="0"/>
    <x v="0"/>
    <x v="3"/>
    <x v="0"/>
    <x v="0"/>
    <x v="0"/>
    <x v="0"/>
    <x v="2"/>
    <x v="0"/>
    <x v="3"/>
    <x v="6"/>
    <x v="12"/>
    <x v="15"/>
    <x v="6"/>
  </r>
  <r>
    <s v="June 2005"/>
    <n v="46"/>
    <x v="0"/>
    <x v="7"/>
    <x v="0"/>
    <x v="0"/>
    <x v="0"/>
    <x v="0"/>
    <x v="0"/>
    <x v="0"/>
    <x v="0"/>
    <x v="2"/>
    <x v="1"/>
    <x v="3"/>
    <x v="3"/>
    <x v="12"/>
    <x v="15"/>
    <x v="6"/>
  </r>
  <r>
    <s v="June 2005"/>
    <n v="46"/>
    <x v="0"/>
    <x v="8"/>
    <x v="0"/>
    <x v="0"/>
    <x v="5"/>
    <x v="0"/>
    <x v="0"/>
    <x v="0"/>
    <x v="0"/>
    <x v="2"/>
    <x v="1"/>
    <x v="3"/>
    <x v="3"/>
    <x v="15"/>
    <x v="22"/>
    <x v="6"/>
  </r>
  <r>
    <s v="June 2005"/>
    <n v="46"/>
    <x v="0"/>
    <x v="9"/>
    <x v="0"/>
    <x v="0"/>
    <x v="2"/>
    <x v="0"/>
    <x v="0"/>
    <x v="0"/>
    <x v="0"/>
    <x v="2"/>
    <x v="1"/>
    <x v="3"/>
    <x v="3"/>
    <x v="12"/>
    <x v="20"/>
    <x v="6"/>
  </r>
  <r>
    <s v="June 2005"/>
    <n v="46"/>
    <x v="0"/>
    <x v="10"/>
    <x v="0"/>
    <x v="0"/>
    <x v="0"/>
    <x v="0"/>
    <x v="0"/>
    <x v="0"/>
    <x v="0"/>
    <x v="2"/>
    <x v="1"/>
    <x v="3"/>
    <x v="3"/>
    <x v="13"/>
    <x v="21"/>
    <x v="6"/>
  </r>
  <r>
    <s v="June 2005"/>
    <n v="46"/>
    <x v="0"/>
    <x v="11"/>
    <x v="0"/>
    <x v="0"/>
    <x v="4"/>
    <x v="0"/>
    <x v="0"/>
    <x v="0"/>
    <x v="0"/>
    <x v="2"/>
    <x v="1"/>
    <x v="3"/>
    <x v="3"/>
    <x v="14"/>
    <x v="17"/>
    <x v="6"/>
  </r>
  <r>
    <s v="June 2005"/>
    <n v="46"/>
    <x v="0"/>
    <x v="12"/>
    <x v="0"/>
    <x v="0"/>
    <x v="2"/>
    <x v="0"/>
    <x v="0"/>
    <x v="0"/>
    <x v="0"/>
    <x v="2"/>
    <x v="1"/>
    <x v="3"/>
    <x v="3"/>
    <x v="14"/>
    <x v="17"/>
    <x v="6"/>
  </r>
  <r>
    <s v="June 2005"/>
    <n v="46"/>
    <x v="0"/>
    <x v="13"/>
    <x v="0"/>
    <x v="0"/>
    <x v="1"/>
    <x v="0"/>
    <x v="0"/>
    <x v="0"/>
    <x v="0"/>
    <x v="2"/>
    <x v="1"/>
    <x v="3"/>
    <x v="3"/>
    <x v="13"/>
    <x v="23"/>
    <x v="6"/>
  </r>
  <r>
    <s v="June 2005"/>
    <n v="46"/>
    <x v="0"/>
    <x v="14"/>
    <x v="0"/>
    <x v="0"/>
    <x v="1"/>
    <x v="0"/>
    <x v="0"/>
    <x v="0"/>
    <x v="0"/>
    <x v="2"/>
    <x v="1"/>
    <x v="3"/>
    <x v="3"/>
    <x v="13"/>
    <x v="18"/>
    <x v="6"/>
  </r>
  <r>
    <s v="June 2005"/>
    <n v="46"/>
    <x v="0"/>
    <x v="15"/>
    <x v="0"/>
    <x v="0"/>
    <x v="0"/>
    <x v="0"/>
    <x v="0"/>
    <x v="0"/>
    <x v="0"/>
    <x v="2"/>
    <x v="2"/>
    <x v="3"/>
    <x v="4"/>
    <x v="12"/>
    <x v="15"/>
    <x v="6"/>
  </r>
  <r>
    <s v="June 2005"/>
    <n v="46"/>
    <x v="0"/>
    <x v="16"/>
    <x v="0"/>
    <x v="0"/>
    <x v="3"/>
    <x v="0"/>
    <x v="0"/>
    <x v="0"/>
    <x v="0"/>
    <x v="2"/>
    <x v="2"/>
    <x v="3"/>
    <x v="4"/>
    <x v="14"/>
    <x v="17"/>
    <x v="6"/>
  </r>
  <r>
    <s v="June 2005"/>
    <n v="46"/>
    <x v="0"/>
    <x v="17"/>
    <x v="0"/>
    <x v="0"/>
    <x v="1"/>
    <x v="0"/>
    <x v="0"/>
    <x v="0"/>
    <x v="0"/>
    <x v="2"/>
    <x v="2"/>
    <x v="3"/>
    <x v="4"/>
    <x v="13"/>
    <x v="21"/>
    <x v="6"/>
  </r>
  <r>
    <s v="June 2005"/>
    <n v="46"/>
    <x v="0"/>
    <x v="18"/>
    <x v="0"/>
    <x v="0"/>
    <x v="3"/>
    <x v="0"/>
    <x v="0"/>
    <x v="0"/>
    <x v="0"/>
    <x v="2"/>
    <x v="2"/>
    <x v="3"/>
    <x v="4"/>
    <x v="14"/>
    <x v="17"/>
    <x v="6"/>
  </r>
  <r>
    <s v="June 2005"/>
    <n v="46"/>
    <x v="0"/>
    <x v="19"/>
    <x v="0"/>
    <x v="0"/>
    <x v="4"/>
    <x v="0"/>
    <x v="0"/>
    <x v="0"/>
    <x v="0"/>
    <x v="2"/>
    <x v="2"/>
    <x v="3"/>
    <x v="4"/>
    <x v="14"/>
    <x v="17"/>
    <x v="6"/>
  </r>
  <r>
    <s v="June 2005"/>
    <n v="46"/>
    <x v="0"/>
    <x v="20"/>
    <x v="0"/>
    <x v="0"/>
    <x v="2"/>
    <x v="0"/>
    <x v="0"/>
    <x v="0"/>
    <x v="0"/>
    <x v="2"/>
    <x v="2"/>
    <x v="3"/>
    <x v="4"/>
    <x v="13"/>
    <x v="21"/>
    <x v="6"/>
  </r>
  <r>
    <s v="June 2005"/>
    <n v="46"/>
    <x v="0"/>
    <x v="21"/>
    <x v="0"/>
    <x v="0"/>
    <x v="2"/>
    <x v="0"/>
    <x v="0"/>
    <x v="0"/>
    <x v="0"/>
    <x v="2"/>
    <x v="3"/>
    <x v="3"/>
    <x v="5"/>
    <x v="12"/>
    <x v="15"/>
    <x v="6"/>
  </r>
  <r>
    <s v="June 2005"/>
    <n v="46"/>
    <x v="0"/>
    <x v="22"/>
    <x v="0"/>
    <x v="0"/>
    <x v="3"/>
    <x v="0"/>
    <x v="0"/>
    <x v="0"/>
    <x v="0"/>
    <x v="2"/>
    <x v="3"/>
    <x v="3"/>
    <x v="5"/>
    <x v="13"/>
    <x v="24"/>
    <x v="6"/>
  </r>
  <r>
    <s v="June 2005"/>
    <n v="46"/>
    <x v="0"/>
    <x v="23"/>
    <x v="0"/>
    <x v="0"/>
    <x v="1"/>
    <x v="0"/>
    <x v="0"/>
    <x v="0"/>
    <x v="0"/>
    <x v="2"/>
    <x v="3"/>
    <x v="3"/>
    <x v="5"/>
    <x v="13"/>
    <x v="18"/>
    <x v="6"/>
  </r>
  <r>
    <s v="June 2005"/>
    <n v="46"/>
    <x v="0"/>
    <x v="24"/>
    <x v="0"/>
    <x v="0"/>
    <x v="0"/>
    <x v="0"/>
    <x v="0"/>
    <x v="0"/>
    <x v="0"/>
    <x v="2"/>
    <x v="3"/>
    <x v="3"/>
    <x v="5"/>
    <x v="14"/>
    <x v="17"/>
    <x v="6"/>
  </r>
  <r>
    <s v="June 2005"/>
    <n v="46"/>
    <x v="0"/>
    <x v="25"/>
    <x v="0"/>
    <x v="0"/>
    <x v="2"/>
    <x v="0"/>
    <x v="0"/>
    <x v="0"/>
    <x v="0"/>
    <x v="2"/>
    <x v="3"/>
    <x v="3"/>
    <x v="5"/>
    <x v="12"/>
    <x v="16"/>
    <x v="6"/>
  </r>
  <r>
    <s v="June 2005"/>
    <n v="46"/>
    <x v="0"/>
    <x v="26"/>
    <x v="0"/>
    <x v="0"/>
    <x v="1"/>
    <x v="0"/>
    <x v="0"/>
    <x v="0"/>
    <x v="0"/>
    <x v="2"/>
    <x v="3"/>
    <x v="3"/>
    <x v="5"/>
    <x v="14"/>
    <x v="17"/>
    <x v="6"/>
  </r>
  <r>
    <s v="June 2005"/>
    <n v="46"/>
    <x v="1"/>
    <x v="0"/>
    <x v="0"/>
    <x v="0"/>
    <x v="3"/>
    <x v="0"/>
    <x v="0"/>
    <x v="0"/>
    <x v="0"/>
    <x v="1"/>
    <x v="4"/>
    <x v="3"/>
    <x v="2"/>
    <x v="4"/>
    <x v="10"/>
    <x v="4"/>
  </r>
  <r>
    <s v="June 2005"/>
    <n v="46"/>
    <x v="1"/>
    <x v="1"/>
    <x v="0"/>
    <x v="0"/>
    <x v="2"/>
    <x v="0"/>
    <x v="0"/>
    <x v="0"/>
    <x v="0"/>
    <x v="1"/>
    <x v="4"/>
    <x v="3"/>
    <x v="2"/>
    <x v="6"/>
    <x v="4"/>
    <x v="4"/>
  </r>
  <r>
    <s v="June 2005"/>
    <n v="46"/>
    <x v="1"/>
    <x v="2"/>
    <x v="0"/>
    <x v="0"/>
    <x v="4"/>
    <x v="0"/>
    <x v="0"/>
    <x v="0"/>
    <x v="0"/>
    <x v="1"/>
    <x v="4"/>
    <x v="3"/>
    <x v="2"/>
    <x v="10"/>
    <x v="13"/>
    <x v="4"/>
  </r>
  <r>
    <s v="June 2005"/>
    <n v="46"/>
    <x v="1"/>
    <x v="3"/>
    <x v="0"/>
    <x v="0"/>
    <x v="0"/>
    <x v="0"/>
    <x v="0"/>
    <x v="0"/>
    <x v="0"/>
    <x v="1"/>
    <x v="4"/>
    <x v="3"/>
    <x v="2"/>
    <x v="9"/>
    <x v="6"/>
    <x v="4"/>
  </r>
  <r>
    <s v="June 2005"/>
    <n v="46"/>
    <x v="1"/>
    <x v="4"/>
    <x v="0"/>
    <x v="0"/>
    <x v="0"/>
    <x v="0"/>
    <x v="0"/>
    <x v="0"/>
    <x v="0"/>
    <x v="1"/>
    <x v="4"/>
    <x v="3"/>
    <x v="2"/>
    <x v="10"/>
    <x v="13"/>
    <x v="4"/>
  </r>
  <r>
    <s v="June 2005"/>
    <n v="46"/>
    <x v="1"/>
    <x v="5"/>
    <x v="0"/>
    <x v="0"/>
    <x v="4"/>
    <x v="0"/>
    <x v="0"/>
    <x v="0"/>
    <x v="0"/>
    <x v="1"/>
    <x v="4"/>
    <x v="3"/>
    <x v="2"/>
    <x v="11"/>
    <x v="4"/>
    <x v="4"/>
  </r>
  <r>
    <s v="June 2005"/>
    <n v="46"/>
    <x v="1"/>
    <x v="6"/>
    <x v="0"/>
    <x v="0"/>
    <x v="4"/>
    <x v="0"/>
    <x v="0"/>
    <x v="0"/>
    <x v="0"/>
    <x v="1"/>
    <x v="4"/>
    <x v="3"/>
    <x v="2"/>
    <x v="6"/>
    <x v="4"/>
    <x v="4"/>
  </r>
  <r>
    <s v="June 2005"/>
    <n v="46"/>
    <x v="1"/>
    <x v="7"/>
    <x v="0"/>
    <x v="0"/>
    <x v="2"/>
    <x v="0"/>
    <x v="0"/>
    <x v="0"/>
    <x v="0"/>
    <x v="1"/>
    <x v="4"/>
    <x v="3"/>
    <x v="2"/>
    <x v="8"/>
    <x v="5"/>
    <x v="4"/>
  </r>
  <r>
    <s v="June 2005"/>
    <n v="46"/>
    <x v="1"/>
    <x v="8"/>
    <x v="0"/>
    <x v="0"/>
    <x v="4"/>
    <x v="0"/>
    <x v="0"/>
    <x v="0"/>
    <x v="0"/>
    <x v="1"/>
    <x v="4"/>
    <x v="3"/>
    <x v="2"/>
    <x v="4"/>
    <x v="10"/>
    <x v="4"/>
  </r>
  <r>
    <s v="June 2005"/>
    <n v="46"/>
    <x v="1"/>
    <x v="9"/>
    <x v="0"/>
    <x v="0"/>
    <x v="0"/>
    <x v="0"/>
    <x v="0"/>
    <x v="0"/>
    <x v="0"/>
    <x v="1"/>
    <x v="4"/>
    <x v="3"/>
    <x v="2"/>
    <x v="9"/>
    <x v="14"/>
    <x v="4"/>
  </r>
  <r>
    <s v="June 2005"/>
    <n v="46"/>
    <x v="1"/>
    <x v="10"/>
    <x v="0"/>
    <x v="0"/>
    <x v="0"/>
    <x v="0"/>
    <x v="0"/>
    <x v="0"/>
    <x v="0"/>
    <x v="1"/>
    <x v="4"/>
    <x v="3"/>
    <x v="2"/>
    <x v="7"/>
    <x v="4"/>
    <x v="4"/>
  </r>
  <r>
    <s v="June 2005"/>
    <n v="46"/>
    <x v="1"/>
    <x v="11"/>
    <x v="0"/>
    <x v="0"/>
    <x v="2"/>
    <x v="0"/>
    <x v="0"/>
    <x v="0"/>
    <x v="0"/>
    <x v="1"/>
    <x v="4"/>
    <x v="3"/>
    <x v="2"/>
    <x v="6"/>
    <x v="4"/>
    <x v="4"/>
  </r>
  <r>
    <s v="June 2005"/>
    <n v="46"/>
    <x v="1"/>
    <x v="12"/>
    <x v="0"/>
    <x v="0"/>
    <x v="3"/>
    <x v="0"/>
    <x v="0"/>
    <x v="0"/>
    <x v="0"/>
    <x v="1"/>
    <x v="4"/>
    <x v="3"/>
    <x v="2"/>
    <x v="9"/>
    <x v="14"/>
    <x v="4"/>
  </r>
  <r>
    <s v="June 2005"/>
    <n v="46"/>
    <x v="1"/>
    <x v="13"/>
    <x v="0"/>
    <x v="0"/>
    <x v="2"/>
    <x v="0"/>
    <x v="0"/>
    <x v="0"/>
    <x v="0"/>
    <x v="1"/>
    <x v="4"/>
    <x v="3"/>
    <x v="2"/>
    <x v="7"/>
    <x v="4"/>
    <x v="4"/>
  </r>
  <r>
    <s v="June 2005"/>
    <n v="46"/>
    <x v="1"/>
    <x v="14"/>
    <x v="0"/>
    <x v="0"/>
    <x v="1"/>
    <x v="0"/>
    <x v="0"/>
    <x v="0"/>
    <x v="0"/>
    <x v="1"/>
    <x v="4"/>
    <x v="3"/>
    <x v="2"/>
    <x v="10"/>
    <x v="7"/>
    <x v="4"/>
  </r>
  <r>
    <s v="June 2005"/>
    <n v="46"/>
    <x v="1"/>
    <x v="15"/>
    <x v="0"/>
    <x v="0"/>
    <x v="4"/>
    <x v="0"/>
    <x v="0"/>
    <x v="0"/>
    <x v="0"/>
    <x v="1"/>
    <x v="4"/>
    <x v="3"/>
    <x v="2"/>
    <x v="8"/>
    <x v="11"/>
    <x v="4"/>
  </r>
  <r>
    <s v="June 2005"/>
    <n v="46"/>
    <x v="1"/>
    <x v="16"/>
    <x v="0"/>
    <x v="0"/>
    <x v="2"/>
    <x v="0"/>
    <x v="0"/>
    <x v="0"/>
    <x v="0"/>
    <x v="1"/>
    <x v="4"/>
    <x v="3"/>
    <x v="2"/>
    <x v="4"/>
    <x v="12"/>
    <x v="4"/>
  </r>
  <r>
    <s v="June 2005"/>
    <n v="46"/>
    <x v="1"/>
    <x v="17"/>
    <x v="0"/>
    <x v="0"/>
    <x v="1"/>
    <x v="0"/>
    <x v="0"/>
    <x v="0"/>
    <x v="0"/>
    <x v="1"/>
    <x v="4"/>
    <x v="3"/>
    <x v="2"/>
    <x v="5"/>
    <x v="9"/>
    <x v="4"/>
  </r>
  <r>
    <s v="June 2005"/>
    <n v="46"/>
    <x v="1"/>
    <x v="18"/>
    <x v="0"/>
    <x v="0"/>
    <x v="4"/>
    <x v="0"/>
    <x v="0"/>
    <x v="0"/>
    <x v="0"/>
    <x v="1"/>
    <x v="4"/>
    <x v="3"/>
    <x v="2"/>
    <x v="8"/>
    <x v="11"/>
    <x v="4"/>
  </r>
  <r>
    <s v="June 2005"/>
    <n v="46"/>
    <x v="1"/>
    <x v="19"/>
    <x v="0"/>
    <x v="0"/>
    <x v="4"/>
    <x v="0"/>
    <x v="0"/>
    <x v="0"/>
    <x v="0"/>
    <x v="1"/>
    <x v="4"/>
    <x v="3"/>
    <x v="2"/>
    <x v="5"/>
    <x v="3"/>
    <x v="4"/>
  </r>
  <r>
    <s v="June 2005"/>
    <n v="46"/>
    <x v="1"/>
    <x v="20"/>
    <x v="0"/>
    <x v="0"/>
    <x v="0"/>
    <x v="0"/>
    <x v="0"/>
    <x v="0"/>
    <x v="0"/>
    <x v="1"/>
    <x v="4"/>
    <x v="3"/>
    <x v="2"/>
    <x v="10"/>
    <x v="7"/>
    <x v="4"/>
  </r>
  <r>
    <s v="June 2005"/>
    <n v="46"/>
    <x v="1"/>
    <x v="21"/>
    <x v="0"/>
    <x v="0"/>
    <x v="1"/>
    <x v="0"/>
    <x v="0"/>
    <x v="0"/>
    <x v="0"/>
    <x v="1"/>
    <x v="4"/>
    <x v="3"/>
    <x v="2"/>
    <x v="8"/>
    <x v="5"/>
    <x v="4"/>
  </r>
  <r>
    <s v="June 2005"/>
    <n v="46"/>
    <x v="1"/>
    <x v="22"/>
    <x v="0"/>
    <x v="0"/>
    <x v="3"/>
    <x v="0"/>
    <x v="0"/>
    <x v="0"/>
    <x v="0"/>
    <x v="1"/>
    <x v="4"/>
    <x v="3"/>
    <x v="2"/>
    <x v="9"/>
    <x v="6"/>
    <x v="4"/>
  </r>
  <r>
    <s v="June 2005"/>
    <n v="46"/>
    <x v="1"/>
    <x v="23"/>
    <x v="0"/>
    <x v="0"/>
    <x v="3"/>
    <x v="0"/>
    <x v="0"/>
    <x v="0"/>
    <x v="0"/>
    <x v="1"/>
    <x v="4"/>
    <x v="3"/>
    <x v="2"/>
    <x v="7"/>
    <x v="4"/>
    <x v="4"/>
  </r>
  <r>
    <s v="June 2005"/>
    <n v="46"/>
    <x v="1"/>
    <x v="24"/>
    <x v="0"/>
    <x v="0"/>
    <x v="1"/>
    <x v="0"/>
    <x v="0"/>
    <x v="0"/>
    <x v="0"/>
    <x v="1"/>
    <x v="4"/>
    <x v="3"/>
    <x v="2"/>
    <x v="8"/>
    <x v="5"/>
    <x v="4"/>
  </r>
  <r>
    <s v="June 2005"/>
    <n v="46"/>
    <x v="2"/>
    <x v="0"/>
    <x v="0"/>
    <x v="0"/>
    <x v="0"/>
    <x v="0"/>
    <x v="0"/>
    <x v="0"/>
    <x v="0"/>
    <x v="1"/>
    <x v="4"/>
    <x v="3"/>
    <x v="2"/>
    <x v="11"/>
    <x v="4"/>
    <x v="4"/>
  </r>
  <r>
    <s v="June 2005"/>
    <n v="46"/>
    <x v="2"/>
    <x v="1"/>
    <x v="0"/>
    <x v="0"/>
    <x v="1"/>
    <x v="0"/>
    <x v="0"/>
    <x v="0"/>
    <x v="0"/>
    <x v="1"/>
    <x v="4"/>
    <x v="3"/>
    <x v="2"/>
    <x v="7"/>
    <x v="4"/>
    <x v="4"/>
  </r>
  <r>
    <s v="June 2005"/>
    <n v="46"/>
    <x v="2"/>
    <x v="2"/>
    <x v="0"/>
    <x v="0"/>
    <x v="3"/>
    <x v="0"/>
    <x v="0"/>
    <x v="0"/>
    <x v="0"/>
    <x v="1"/>
    <x v="4"/>
    <x v="3"/>
    <x v="2"/>
    <x v="7"/>
    <x v="4"/>
    <x v="4"/>
  </r>
  <r>
    <s v="June 2005"/>
    <n v="46"/>
    <x v="2"/>
    <x v="3"/>
    <x v="0"/>
    <x v="0"/>
    <x v="3"/>
    <x v="0"/>
    <x v="0"/>
    <x v="0"/>
    <x v="0"/>
    <x v="1"/>
    <x v="4"/>
    <x v="3"/>
    <x v="2"/>
    <x v="7"/>
    <x v="4"/>
    <x v="4"/>
  </r>
  <r>
    <s v="June 2005"/>
    <n v="46"/>
    <x v="2"/>
    <x v="4"/>
    <x v="0"/>
    <x v="0"/>
    <x v="1"/>
    <x v="0"/>
    <x v="0"/>
    <x v="0"/>
    <x v="0"/>
    <x v="1"/>
    <x v="4"/>
    <x v="3"/>
    <x v="2"/>
    <x v="4"/>
    <x v="2"/>
    <x v="4"/>
  </r>
  <r>
    <s v="June 2005"/>
    <n v="46"/>
    <x v="2"/>
    <x v="5"/>
    <x v="0"/>
    <x v="0"/>
    <x v="3"/>
    <x v="0"/>
    <x v="0"/>
    <x v="0"/>
    <x v="0"/>
    <x v="1"/>
    <x v="4"/>
    <x v="3"/>
    <x v="2"/>
    <x v="8"/>
    <x v="5"/>
    <x v="4"/>
  </r>
  <r>
    <s v="June 2005"/>
    <n v="46"/>
    <x v="2"/>
    <x v="6"/>
    <x v="0"/>
    <x v="0"/>
    <x v="3"/>
    <x v="0"/>
    <x v="0"/>
    <x v="0"/>
    <x v="0"/>
    <x v="1"/>
    <x v="4"/>
    <x v="3"/>
    <x v="2"/>
    <x v="7"/>
    <x v="4"/>
    <x v="4"/>
  </r>
  <r>
    <s v="June 2005"/>
    <n v="46"/>
    <x v="2"/>
    <x v="7"/>
    <x v="0"/>
    <x v="0"/>
    <x v="3"/>
    <x v="0"/>
    <x v="0"/>
    <x v="0"/>
    <x v="0"/>
    <x v="1"/>
    <x v="4"/>
    <x v="3"/>
    <x v="2"/>
    <x v="10"/>
    <x v="13"/>
    <x v="4"/>
  </r>
  <r>
    <s v="June 2005"/>
    <n v="46"/>
    <x v="2"/>
    <x v="8"/>
    <x v="0"/>
    <x v="0"/>
    <x v="0"/>
    <x v="0"/>
    <x v="0"/>
    <x v="0"/>
    <x v="0"/>
    <x v="1"/>
    <x v="4"/>
    <x v="3"/>
    <x v="2"/>
    <x v="6"/>
    <x v="4"/>
    <x v="4"/>
  </r>
  <r>
    <s v="June 2005"/>
    <n v="46"/>
    <x v="2"/>
    <x v="9"/>
    <x v="0"/>
    <x v="0"/>
    <x v="1"/>
    <x v="0"/>
    <x v="0"/>
    <x v="0"/>
    <x v="0"/>
    <x v="1"/>
    <x v="4"/>
    <x v="3"/>
    <x v="2"/>
    <x v="4"/>
    <x v="12"/>
    <x v="4"/>
  </r>
  <r>
    <s v="June 2005"/>
    <n v="46"/>
    <x v="2"/>
    <x v="10"/>
    <x v="0"/>
    <x v="0"/>
    <x v="4"/>
    <x v="0"/>
    <x v="0"/>
    <x v="0"/>
    <x v="0"/>
    <x v="1"/>
    <x v="4"/>
    <x v="3"/>
    <x v="2"/>
    <x v="6"/>
    <x v="4"/>
    <x v="4"/>
  </r>
  <r>
    <s v="June 2005"/>
    <n v="46"/>
    <x v="2"/>
    <x v="11"/>
    <x v="0"/>
    <x v="0"/>
    <x v="1"/>
    <x v="0"/>
    <x v="0"/>
    <x v="0"/>
    <x v="0"/>
    <x v="1"/>
    <x v="4"/>
    <x v="3"/>
    <x v="2"/>
    <x v="10"/>
    <x v="7"/>
    <x v="4"/>
  </r>
  <r>
    <s v="June 2005"/>
    <n v="46"/>
    <x v="2"/>
    <x v="12"/>
    <x v="0"/>
    <x v="0"/>
    <x v="2"/>
    <x v="0"/>
    <x v="0"/>
    <x v="0"/>
    <x v="0"/>
    <x v="1"/>
    <x v="4"/>
    <x v="3"/>
    <x v="2"/>
    <x v="7"/>
    <x v="4"/>
    <x v="4"/>
  </r>
  <r>
    <s v="June 2005"/>
    <n v="46"/>
    <x v="2"/>
    <x v="13"/>
    <x v="0"/>
    <x v="0"/>
    <x v="4"/>
    <x v="0"/>
    <x v="0"/>
    <x v="0"/>
    <x v="0"/>
    <x v="1"/>
    <x v="4"/>
    <x v="3"/>
    <x v="2"/>
    <x v="10"/>
    <x v="13"/>
    <x v="4"/>
  </r>
  <r>
    <s v="June 2005"/>
    <n v="46"/>
    <x v="2"/>
    <x v="14"/>
    <x v="0"/>
    <x v="0"/>
    <x v="4"/>
    <x v="0"/>
    <x v="0"/>
    <x v="0"/>
    <x v="0"/>
    <x v="1"/>
    <x v="4"/>
    <x v="3"/>
    <x v="2"/>
    <x v="9"/>
    <x v="14"/>
    <x v="4"/>
  </r>
  <r>
    <s v="June 2005"/>
    <n v="46"/>
    <x v="2"/>
    <x v="15"/>
    <x v="0"/>
    <x v="0"/>
    <x v="3"/>
    <x v="0"/>
    <x v="0"/>
    <x v="0"/>
    <x v="0"/>
    <x v="1"/>
    <x v="4"/>
    <x v="3"/>
    <x v="2"/>
    <x v="4"/>
    <x v="8"/>
    <x v="4"/>
  </r>
  <r>
    <s v="June 2005"/>
    <n v="46"/>
    <x v="2"/>
    <x v="16"/>
    <x v="0"/>
    <x v="0"/>
    <x v="2"/>
    <x v="0"/>
    <x v="0"/>
    <x v="0"/>
    <x v="0"/>
    <x v="1"/>
    <x v="4"/>
    <x v="3"/>
    <x v="2"/>
    <x v="9"/>
    <x v="14"/>
    <x v="4"/>
  </r>
  <r>
    <s v="June 2005"/>
    <n v="46"/>
    <x v="2"/>
    <x v="17"/>
    <x v="0"/>
    <x v="0"/>
    <x v="1"/>
    <x v="0"/>
    <x v="0"/>
    <x v="0"/>
    <x v="0"/>
    <x v="1"/>
    <x v="4"/>
    <x v="3"/>
    <x v="2"/>
    <x v="4"/>
    <x v="8"/>
    <x v="4"/>
  </r>
  <r>
    <s v="June 2005"/>
    <n v="46"/>
    <x v="2"/>
    <x v="18"/>
    <x v="0"/>
    <x v="0"/>
    <x v="2"/>
    <x v="0"/>
    <x v="0"/>
    <x v="0"/>
    <x v="0"/>
    <x v="1"/>
    <x v="4"/>
    <x v="3"/>
    <x v="2"/>
    <x v="5"/>
    <x v="3"/>
    <x v="4"/>
  </r>
  <r>
    <s v="June 2005"/>
    <n v="46"/>
    <x v="2"/>
    <x v="19"/>
    <x v="0"/>
    <x v="0"/>
    <x v="1"/>
    <x v="0"/>
    <x v="0"/>
    <x v="0"/>
    <x v="0"/>
    <x v="1"/>
    <x v="4"/>
    <x v="3"/>
    <x v="2"/>
    <x v="9"/>
    <x v="14"/>
    <x v="4"/>
  </r>
  <r>
    <s v="June 2005"/>
    <n v="46"/>
    <x v="2"/>
    <x v="20"/>
    <x v="0"/>
    <x v="0"/>
    <x v="0"/>
    <x v="0"/>
    <x v="0"/>
    <x v="0"/>
    <x v="0"/>
    <x v="1"/>
    <x v="4"/>
    <x v="3"/>
    <x v="2"/>
    <x v="4"/>
    <x v="2"/>
    <x v="4"/>
  </r>
  <r>
    <s v="June 2005"/>
    <n v="46"/>
    <x v="2"/>
    <x v="21"/>
    <x v="0"/>
    <x v="0"/>
    <x v="0"/>
    <x v="0"/>
    <x v="0"/>
    <x v="0"/>
    <x v="0"/>
    <x v="1"/>
    <x v="4"/>
    <x v="3"/>
    <x v="2"/>
    <x v="8"/>
    <x v="11"/>
    <x v="4"/>
  </r>
  <r>
    <s v="June 2005"/>
    <n v="46"/>
    <x v="2"/>
    <x v="22"/>
    <x v="0"/>
    <x v="0"/>
    <x v="2"/>
    <x v="0"/>
    <x v="0"/>
    <x v="0"/>
    <x v="0"/>
    <x v="1"/>
    <x v="4"/>
    <x v="3"/>
    <x v="2"/>
    <x v="7"/>
    <x v="4"/>
    <x v="4"/>
  </r>
  <r>
    <s v="June 2005"/>
    <n v="46"/>
    <x v="2"/>
    <x v="23"/>
    <x v="0"/>
    <x v="0"/>
    <x v="0"/>
    <x v="0"/>
    <x v="0"/>
    <x v="0"/>
    <x v="0"/>
    <x v="1"/>
    <x v="4"/>
    <x v="3"/>
    <x v="2"/>
    <x v="9"/>
    <x v="6"/>
    <x v="4"/>
  </r>
  <r>
    <s v="June 2005"/>
    <n v="46"/>
    <x v="2"/>
    <x v="24"/>
    <x v="0"/>
    <x v="0"/>
    <x v="2"/>
    <x v="0"/>
    <x v="0"/>
    <x v="0"/>
    <x v="0"/>
    <x v="1"/>
    <x v="4"/>
    <x v="3"/>
    <x v="2"/>
    <x v="6"/>
    <x v="4"/>
    <x v="4"/>
  </r>
  <r>
    <s v="June 2005"/>
    <n v="46"/>
    <x v="2"/>
    <x v="25"/>
    <x v="0"/>
    <x v="0"/>
    <x v="4"/>
    <x v="0"/>
    <x v="0"/>
    <x v="0"/>
    <x v="0"/>
    <x v="1"/>
    <x v="4"/>
    <x v="3"/>
    <x v="2"/>
    <x v="9"/>
    <x v="4"/>
    <x v="4"/>
  </r>
  <r>
    <s v="June 2005"/>
    <n v="46"/>
    <x v="3"/>
    <x v="0"/>
    <x v="0"/>
    <x v="0"/>
    <x v="0"/>
    <x v="0"/>
    <x v="0"/>
    <x v="0"/>
    <x v="0"/>
    <x v="0"/>
    <x v="0"/>
    <x v="0"/>
    <x v="0"/>
    <x v="1"/>
    <x v="1"/>
    <x v="2"/>
  </r>
  <r>
    <s v="June 2005"/>
    <n v="46"/>
    <x v="3"/>
    <x v="1"/>
    <x v="0"/>
    <x v="0"/>
    <x v="0"/>
    <x v="0"/>
    <x v="0"/>
    <x v="0"/>
    <x v="0"/>
    <x v="0"/>
    <x v="0"/>
    <x v="0"/>
    <x v="0"/>
    <x v="0"/>
    <x v="1"/>
    <x v="3"/>
  </r>
  <r>
    <s v="June 2005"/>
    <n v="46"/>
    <x v="3"/>
    <x v="2"/>
    <x v="0"/>
    <x v="0"/>
    <x v="3"/>
    <x v="0"/>
    <x v="0"/>
    <x v="0"/>
    <x v="0"/>
    <x v="0"/>
    <x v="0"/>
    <x v="0"/>
    <x v="0"/>
    <x v="0"/>
    <x v="0"/>
    <x v="0"/>
  </r>
  <r>
    <s v="June 2005"/>
    <n v="46"/>
    <x v="3"/>
    <x v="3"/>
    <x v="0"/>
    <x v="0"/>
    <x v="0"/>
    <x v="0"/>
    <x v="0"/>
    <x v="0"/>
    <x v="0"/>
    <x v="0"/>
    <x v="0"/>
    <x v="0"/>
    <x v="0"/>
    <x v="0"/>
    <x v="0"/>
    <x v="0"/>
  </r>
  <r>
    <s v="June 2005"/>
    <n v="46"/>
    <x v="3"/>
    <x v="4"/>
    <x v="0"/>
    <x v="0"/>
    <x v="2"/>
    <x v="0"/>
    <x v="0"/>
    <x v="0"/>
    <x v="0"/>
    <x v="0"/>
    <x v="0"/>
    <x v="0"/>
    <x v="0"/>
    <x v="3"/>
    <x v="1"/>
    <x v="2"/>
  </r>
  <r>
    <s v="June 2005"/>
    <n v="46"/>
    <x v="3"/>
    <x v="5"/>
    <x v="0"/>
    <x v="0"/>
    <x v="0"/>
    <x v="0"/>
    <x v="0"/>
    <x v="0"/>
    <x v="0"/>
    <x v="0"/>
    <x v="0"/>
    <x v="0"/>
    <x v="0"/>
    <x v="0"/>
    <x v="0"/>
    <x v="2"/>
  </r>
  <r>
    <s v="June 2005"/>
    <n v="46"/>
    <x v="3"/>
    <x v="6"/>
    <x v="0"/>
    <x v="0"/>
    <x v="4"/>
    <x v="0"/>
    <x v="0"/>
    <x v="0"/>
    <x v="0"/>
    <x v="0"/>
    <x v="1"/>
    <x v="2"/>
    <x v="8"/>
    <x v="1"/>
    <x v="1"/>
    <x v="2"/>
  </r>
  <r>
    <s v="June 2005"/>
    <n v="46"/>
    <x v="3"/>
    <x v="7"/>
    <x v="0"/>
    <x v="0"/>
    <x v="1"/>
    <x v="0"/>
    <x v="0"/>
    <x v="0"/>
    <x v="0"/>
    <x v="0"/>
    <x v="1"/>
    <x v="2"/>
    <x v="8"/>
    <x v="0"/>
    <x v="1"/>
    <x v="0"/>
  </r>
  <r>
    <s v="June 2005"/>
    <n v="46"/>
    <x v="3"/>
    <x v="8"/>
    <x v="0"/>
    <x v="0"/>
    <x v="4"/>
    <x v="0"/>
    <x v="0"/>
    <x v="0"/>
    <x v="0"/>
    <x v="0"/>
    <x v="1"/>
    <x v="2"/>
    <x v="8"/>
    <x v="0"/>
    <x v="1"/>
    <x v="2"/>
  </r>
  <r>
    <s v="June 2005"/>
    <n v="46"/>
    <x v="3"/>
    <x v="9"/>
    <x v="0"/>
    <x v="0"/>
    <x v="1"/>
    <x v="0"/>
    <x v="0"/>
    <x v="0"/>
    <x v="0"/>
    <x v="0"/>
    <x v="1"/>
    <x v="2"/>
    <x v="8"/>
    <x v="0"/>
    <x v="1"/>
    <x v="2"/>
  </r>
  <r>
    <s v="June 2005"/>
    <n v="46"/>
    <x v="3"/>
    <x v="10"/>
    <x v="0"/>
    <x v="0"/>
    <x v="4"/>
    <x v="0"/>
    <x v="0"/>
    <x v="0"/>
    <x v="0"/>
    <x v="0"/>
    <x v="1"/>
    <x v="2"/>
    <x v="8"/>
    <x v="0"/>
    <x v="1"/>
    <x v="3"/>
  </r>
  <r>
    <s v="June 2005"/>
    <n v="46"/>
    <x v="3"/>
    <x v="11"/>
    <x v="0"/>
    <x v="0"/>
    <x v="0"/>
    <x v="0"/>
    <x v="0"/>
    <x v="0"/>
    <x v="0"/>
    <x v="0"/>
    <x v="2"/>
    <x v="2"/>
    <x v="9"/>
    <x v="1"/>
    <x v="1"/>
    <x v="2"/>
  </r>
  <r>
    <s v="June 2005"/>
    <n v="46"/>
    <x v="3"/>
    <x v="12"/>
    <x v="0"/>
    <x v="0"/>
    <x v="1"/>
    <x v="0"/>
    <x v="0"/>
    <x v="0"/>
    <x v="0"/>
    <x v="0"/>
    <x v="2"/>
    <x v="2"/>
    <x v="9"/>
    <x v="0"/>
    <x v="0"/>
    <x v="1"/>
  </r>
  <r>
    <s v="June 2005"/>
    <n v="46"/>
    <x v="3"/>
    <x v="13"/>
    <x v="0"/>
    <x v="0"/>
    <x v="2"/>
    <x v="0"/>
    <x v="0"/>
    <x v="0"/>
    <x v="0"/>
    <x v="0"/>
    <x v="2"/>
    <x v="2"/>
    <x v="9"/>
    <x v="0"/>
    <x v="0"/>
    <x v="9"/>
  </r>
  <r>
    <s v="June 2005"/>
    <n v="46"/>
    <x v="3"/>
    <x v="14"/>
    <x v="0"/>
    <x v="0"/>
    <x v="3"/>
    <x v="0"/>
    <x v="0"/>
    <x v="0"/>
    <x v="0"/>
    <x v="0"/>
    <x v="2"/>
    <x v="2"/>
    <x v="9"/>
    <x v="0"/>
    <x v="0"/>
    <x v="9"/>
  </r>
  <r>
    <s v="June 2005"/>
    <n v="46"/>
    <x v="3"/>
    <x v="15"/>
    <x v="0"/>
    <x v="0"/>
    <x v="4"/>
    <x v="0"/>
    <x v="0"/>
    <x v="0"/>
    <x v="0"/>
    <x v="0"/>
    <x v="2"/>
    <x v="2"/>
    <x v="9"/>
    <x v="0"/>
    <x v="0"/>
    <x v="0"/>
  </r>
  <r>
    <s v="June 2005"/>
    <n v="46"/>
    <x v="3"/>
    <x v="16"/>
    <x v="0"/>
    <x v="0"/>
    <x v="1"/>
    <x v="0"/>
    <x v="0"/>
    <x v="0"/>
    <x v="0"/>
    <x v="0"/>
    <x v="3"/>
    <x v="2"/>
    <x v="8"/>
    <x v="0"/>
    <x v="0"/>
    <x v="0"/>
  </r>
  <r>
    <s v="June 2005"/>
    <n v="46"/>
    <x v="3"/>
    <x v="17"/>
    <x v="0"/>
    <x v="0"/>
    <x v="1"/>
    <x v="0"/>
    <x v="0"/>
    <x v="0"/>
    <x v="0"/>
    <x v="0"/>
    <x v="3"/>
    <x v="2"/>
    <x v="8"/>
    <x v="0"/>
    <x v="0"/>
    <x v="2"/>
  </r>
  <r>
    <s v="June 2005"/>
    <n v="46"/>
    <x v="3"/>
    <x v="18"/>
    <x v="0"/>
    <x v="0"/>
    <x v="4"/>
    <x v="0"/>
    <x v="0"/>
    <x v="0"/>
    <x v="0"/>
    <x v="0"/>
    <x v="3"/>
    <x v="2"/>
    <x v="8"/>
    <x v="0"/>
    <x v="0"/>
    <x v="2"/>
  </r>
  <r>
    <s v="June 2005"/>
    <n v="46"/>
    <x v="3"/>
    <x v="19"/>
    <x v="0"/>
    <x v="0"/>
    <x v="3"/>
    <x v="0"/>
    <x v="0"/>
    <x v="0"/>
    <x v="0"/>
    <x v="0"/>
    <x v="3"/>
    <x v="2"/>
    <x v="8"/>
    <x v="0"/>
    <x v="1"/>
    <x v="2"/>
  </r>
  <r>
    <s v="June 2005"/>
    <n v="46"/>
    <x v="3"/>
    <x v="20"/>
    <x v="0"/>
    <x v="0"/>
    <x v="2"/>
    <x v="0"/>
    <x v="0"/>
    <x v="0"/>
    <x v="0"/>
    <x v="0"/>
    <x v="3"/>
    <x v="2"/>
    <x v="8"/>
    <x v="0"/>
    <x v="1"/>
    <x v="0"/>
  </r>
  <r>
    <s v="June 2005"/>
    <n v="46"/>
    <x v="3"/>
    <x v="21"/>
    <x v="0"/>
    <x v="0"/>
    <x v="3"/>
    <x v="0"/>
    <x v="0"/>
    <x v="0"/>
    <x v="0"/>
    <x v="0"/>
    <x v="3"/>
    <x v="2"/>
    <x v="8"/>
    <x v="0"/>
    <x v="1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October 2005"/>
    <n v="47"/>
    <x v="0"/>
    <x v="0"/>
    <x v="0"/>
    <x v="0"/>
    <x v="3"/>
    <x v="0"/>
    <x v="0"/>
    <x v="0"/>
    <x v="0"/>
    <x v="1"/>
    <x v="4"/>
    <x v="3"/>
    <x v="2"/>
    <x v="7"/>
    <x v="4"/>
    <x v="4"/>
  </r>
  <r>
    <s v="October 2005"/>
    <n v="47"/>
    <x v="0"/>
    <x v="1"/>
    <x v="0"/>
    <x v="0"/>
    <x v="4"/>
    <x v="0"/>
    <x v="0"/>
    <x v="0"/>
    <x v="0"/>
    <x v="1"/>
    <x v="4"/>
    <x v="3"/>
    <x v="2"/>
    <x v="8"/>
    <x v="5"/>
    <x v="4"/>
  </r>
  <r>
    <s v="October 2005"/>
    <n v="47"/>
    <x v="0"/>
    <x v="2"/>
    <x v="0"/>
    <x v="0"/>
    <x v="1"/>
    <x v="0"/>
    <x v="0"/>
    <x v="0"/>
    <x v="0"/>
    <x v="1"/>
    <x v="4"/>
    <x v="3"/>
    <x v="2"/>
    <x v="10"/>
    <x v="13"/>
    <x v="4"/>
  </r>
  <r>
    <s v="October 2005"/>
    <n v="47"/>
    <x v="0"/>
    <x v="3"/>
    <x v="0"/>
    <x v="0"/>
    <x v="4"/>
    <x v="0"/>
    <x v="0"/>
    <x v="0"/>
    <x v="0"/>
    <x v="1"/>
    <x v="4"/>
    <x v="3"/>
    <x v="2"/>
    <x v="4"/>
    <x v="10"/>
    <x v="4"/>
  </r>
  <r>
    <s v="October 2005"/>
    <n v="47"/>
    <x v="0"/>
    <x v="4"/>
    <x v="0"/>
    <x v="0"/>
    <x v="0"/>
    <x v="0"/>
    <x v="0"/>
    <x v="0"/>
    <x v="0"/>
    <x v="1"/>
    <x v="4"/>
    <x v="3"/>
    <x v="2"/>
    <x v="10"/>
    <x v="7"/>
    <x v="4"/>
  </r>
  <r>
    <s v="October 2005"/>
    <n v="47"/>
    <x v="0"/>
    <x v="5"/>
    <x v="0"/>
    <x v="0"/>
    <x v="4"/>
    <x v="0"/>
    <x v="0"/>
    <x v="0"/>
    <x v="0"/>
    <x v="1"/>
    <x v="4"/>
    <x v="3"/>
    <x v="2"/>
    <x v="11"/>
    <x v="4"/>
    <x v="4"/>
  </r>
  <r>
    <s v="October 2005"/>
    <n v="47"/>
    <x v="0"/>
    <x v="6"/>
    <x v="0"/>
    <x v="0"/>
    <x v="0"/>
    <x v="0"/>
    <x v="0"/>
    <x v="0"/>
    <x v="0"/>
    <x v="1"/>
    <x v="4"/>
    <x v="3"/>
    <x v="2"/>
    <x v="10"/>
    <x v="7"/>
    <x v="4"/>
  </r>
  <r>
    <s v="October 2005"/>
    <n v="47"/>
    <x v="0"/>
    <x v="7"/>
    <x v="0"/>
    <x v="0"/>
    <x v="2"/>
    <x v="0"/>
    <x v="0"/>
    <x v="0"/>
    <x v="0"/>
    <x v="1"/>
    <x v="4"/>
    <x v="3"/>
    <x v="2"/>
    <x v="7"/>
    <x v="4"/>
    <x v="4"/>
  </r>
  <r>
    <s v="October 2005"/>
    <n v="47"/>
    <x v="0"/>
    <x v="8"/>
    <x v="0"/>
    <x v="0"/>
    <x v="2"/>
    <x v="0"/>
    <x v="0"/>
    <x v="0"/>
    <x v="0"/>
    <x v="1"/>
    <x v="4"/>
    <x v="3"/>
    <x v="2"/>
    <x v="9"/>
    <x v="6"/>
    <x v="4"/>
  </r>
  <r>
    <s v="October 2005"/>
    <n v="47"/>
    <x v="0"/>
    <x v="9"/>
    <x v="0"/>
    <x v="0"/>
    <x v="3"/>
    <x v="0"/>
    <x v="0"/>
    <x v="0"/>
    <x v="0"/>
    <x v="1"/>
    <x v="4"/>
    <x v="3"/>
    <x v="2"/>
    <x v="4"/>
    <x v="12"/>
    <x v="4"/>
  </r>
  <r>
    <s v="October 2005"/>
    <n v="47"/>
    <x v="0"/>
    <x v="10"/>
    <x v="0"/>
    <x v="0"/>
    <x v="3"/>
    <x v="0"/>
    <x v="0"/>
    <x v="0"/>
    <x v="0"/>
    <x v="1"/>
    <x v="4"/>
    <x v="3"/>
    <x v="2"/>
    <x v="8"/>
    <x v="11"/>
    <x v="4"/>
  </r>
  <r>
    <s v="October 2005"/>
    <n v="47"/>
    <x v="0"/>
    <x v="11"/>
    <x v="0"/>
    <x v="0"/>
    <x v="2"/>
    <x v="0"/>
    <x v="0"/>
    <x v="0"/>
    <x v="0"/>
    <x v="1"/>
    <x v="4"/>
    <x v="3"/>
    <x v="2"/>
    <x v="9"/>
    <x v="6"/>
    <x v="4"/>
  </r>
  <r>
    <s v="October 2005"/>
    <n v="47"/>
    <x v="0"/>
    <x v="12"/>
    <x v="0"/>
    <x v="0"/>
    <x v="1"/>
    <x v="0"/>
    <x v="0"/>
    <x v="0"/>
    <x v="0"/>
    <x v="1"/>
    <x v="4"/>
    <x v="3"/>
    <x v="2"/>
    <x v="6"/>
    <x v="4"/>
    <x v="4"/>
  </r>
  <r>
    <s v="October 2005"/>
    <n v="47"/>
    <x v="0"/>
    <x v="13"/>
    <x v="0"/>
    <x v="0"/>
    <x v="2"/>
    <x v="0"/>
    <x v="0"/>
    <x v="0"/>
    <x v="0"/>
    <x v="1"/>
    <x v="4"/>
    <x v="3"/>
    <x v="2"/>
    <x v="9"/>
    <x v="14"/>
    <x v="4"/>
  </r>
  <r>
    <s v="October 2005"/>
    <n v="47"/>
    <x v="0"/>
    <x v="14"/>
    <x v="0"/>
    <x v="0"/>
    <x v="3"/>
    <x v="0"/>
    <x v="0"/>
    <x v="0"/>
    <x v="0"/>
    <x v="1"/>
    <x v="4"/>
    <x v="3"/>
    <x v="2"/>
    <x v="5"/>
    <x v="9"/>
    <x v="4"/>
  </r>
  <r>
    <s v="October 2005"/>
    <n v="47"/>
    <x v="0"/>
    <x v="15"/>
    <x v="0"/>
    <x v="0"/>
    <x v="4"/>
    <x v="0"/>
    <x v="0"/>
    <x v="0"/>
    <x v="0"/>
    <x v="1"/>
    <x v="4"/>
    <x v="3"/>
    <x v="2"/>
    <x v="6"/>
    <x v="4"/>
    <x v="4"/>
  </r>
  <r>
    <s v="October 2005"/>
    <n v="47"/>
    <x v="0"/>
    <x v="16"/>
    <x v="0"/>
    <x v="0"/>
    <x v="3"/>
    <x v="0"/>
    <x v="0"/>
    <x v="0"/>
    <x v="0"/>
    <x v="1"/>
    <x v="4"/>
    <x v="3"/>
    <x v="2"/>
    <x v="9"/>
    <x v="14"/>
    <x v="4"/>
  </r>
  <r>
    <s v="October 2005"/>
    <n v="47"/>
    <x v="0"/>
    <x v="17"/>
    <x v="0"/>
    <x v="0"/>
    <x v="3"/>
    <x v="0"/>
    <x v="0"/>
    <x v="0"/>
    <x v="0"/>
    <x v="1"/>
    <x v="4"/>
    <x v="3"/>
    <x v="2"/>
    <x v="6"/>
    <x v="4"/>
    <x v="4"/>
  </r>
  <r>
    <s v="October 2005"/>
    <n v="47"/>
    <x v="0"/>
    <x v="18"/>
    <x v="0"/>
    <x v="0"/>
    <x v="0"/>
    <x v="0"/>
    <x v="0"/>
    <x v="0"/>
    <x v="0"/>
    <x v="1"/>
    <x v="4"/>
    <x v="3"/>
    <x v="2"/>
    <x v="8"/>
    <x v="5"/>
    <x v="4"/>
  </r>
  <r>
    <s v="October 2005"/>
    <n v="47"/>
    <x v="0"/>
    <x v="19"/>
    <x v="0"/>
    <x v="0"/>
    <x v="3"/>
    <x v="0"/>
    <x v="0"/>
    <x v="0"/>
    <x v="0"/>
    <x v="1"/>
    <x v="4"/>
    <x v="3"/>
    <x v="2"/>
    <x v="9"/>
    <x v="14"/>
    <x v="4"/>
  </r>
  <r>
    <s v="October 2005"/>
    <n v="47"/>
    <x v="0"/>
    <x v="20"/>
    <x v="0"/>
    <x v="0"/>
    <x v="4"/>
    <x v="0"/>
    <x v="0"/>
    <x v="0"/>
    <x v="0"/>
    <x v="1"/>
    <x v="4"/>
    <x v="3"/>
    <x v="2"/>
    <x v="5"/>
    <x v="3"/>
    <x v="4"/>
  </r>
  <r>
    <s v="October 2005"/>
    <n v="47"/>
    <x v="0"/>
    <x v="21"/>
    <x v="0"/>
    <x v="0"/>
    <x v="1"/>
    <x v="0"/>
    <x v="0"/>
    <x v="0"/>
    <x v="0"/>
    <x v="1"/>
    <x v="4"/>
    <x v="3"/>
    <x v="2"/>
    <x v="8"/>
    <x v="5"/>
    <x v="4"/>
  </r>
  <r>
    <s v="October 2005"/>
    <n v="47"/>
    <x v="0"/>
    <x v="22"/>
    <x v="0"/>
    <x v="0"/>
    <x v="3"/>
    <x v="0"/>
    <x v="0"/>
    <x v="0"/>
    <x v="0"/>
    <x v="1"/>
    <x v="4"/>
    <x v="3"/>
    <x v="2"/>
    <x v="7"/>
    <x v="4"/>
    <x v="4"/>
  </r>
  <r>
    <s v="October 2005"/>
    <n v="47"/>
    <x v="0"/>
    <x v="23"/>
    <x v="0"/>
    <x v="0"/>
    <x v="1"/>
    <x v="0"/>
    <x v="0"/>
    <x v="0"/>
    <x v="0"/>
    <x v="1"/>
    <x v="4"/>
    <x v="3"/>
    <x v="2"/>
    <x v="10"/>
    <x v="7"/>
    <x v="4"/>
  </r>
  <r>
    <s v="October 2005"/>
    <n v="47"/>
    <x v="0"/>
    <x v="24"/>
    <x v="0"/>
    <x v="0"/>
    <x v="2"/>
    <x v="0"/>
    <x v="0"/>
    <x v="0"/>
    <x v="0"/>
    <x v="1"/>
    <x v="4"/>
    <x v="3"/>
    <x v="2"/>
    <x v="4"/>
    <x v="10"/>
    <x v="4"/>
  </r>
  <r>
    <s v="October 2005"/>
    <n v="47"/>
    <x v="0"/>
    <x v="25"/>
    <x v="0"/>
    <x v="0"/>
    <x v="1"/>
    <x v="0"/>
    <x v="0"/>
    <x v="0"/>
    <x v="0"/>
    <x v="1"/>
    <x v="4"/>
    <x v="3"/>
    <x v="2"/>
    <x v="8"/>
    <x v="11"/>
    <x v="4"/>
  </r>
  <r>
    <s v="October 2005"/>
    <n v="47"/>
    <x v="1"/>
    <x v="0"/>
    <x v="0"/>
    <x v="0"/>
    <x v="3"/>
    <x v="0"/>
    <x v="0"/>
    <x v="0"/>
    <x v="0"/>
    <x v="2"/>
    <x v="0"/>
    <x v="3"/>
    <x v="6"/>
    <x v="13"/>
    <x v="18"/>
    <x v="6"/>
  </r>
  <r>
    <s v="October 2005"/>
    <n v="47"/>
    <x v="1"/>
    <x v="1"/>
    <x v="0"/>
    <x v="0"/>
    <x v="4"/>
    <x v="0"/>
    <x v="0"/>
    <x v="0"/>
    <x v="0"/>
    <x v="2"/>
    <x v="0"/>
    <x v="3"/>
    <x v="6"/>
    <x v="14"/>
    <x v="17"/>
    <x v="6"/>
  </r>
  <r>
    <s v="October 2005"/>
    <n v="47"/>
    <x v="1"/>
    <x v="2"/>
    <x v="0"/>
    <x v="0"/>
    <x v="2"/>
    <x v="0"/>
    <x v="0"/>
    <x v="0"/>
    <x v="0"/>
    <x v="2"/>
    <x v="0"/>
    <x v="3"/>
    <x v="6"/>
    <x v="14"/>
    <x v="20"/>
    <x v="6"/>
  </r>
  <r>
    <s v="October 2005"/>
    <n v="47"/>
    <x v="1"/>
    <x v="3"/>
    <x v="0"/>
    <x v="0"/>
    <x v="3"/>
    <x v="0"/>
    <x v="0"/>
    <x v="0"/>
    <x v="0"/>
    <x v="2"/>
    <x v="0"/>
    <x v="3"/>
    <x v="6"/>
    <x v="14"/>
    <x v="17"/>
    <x v="6"/>
  </r>
  <r>
    <s v="October 2005"/>
    <n v="47"/>
    <x v="1"/>
    <x v="4"/>
    <x v="0"/>
    <x v="0"/>
    <x v="0"/>
    <x v="0"/>
    <x v="0"/>
    <x v="0"/>
    <x v="0"/>
    <x v="2"/>
    <x v="0"/>
    <x v="3"/>
    <x v="6"/>
    <x v="13"/>
    <x v="19"/>
    <x v="6"/>
  </r>
  <r>
    <s v="October 2005"/>
    <n v="47"/>
    <x v="1"/>
    <x v="5"/>
    <x v="0"/>
    <x v="0"/>
    <x v="2"/>
    <x v="0"/>
    <x v="0"/>
    <x v="0"/>
    <x v="0"/>
    <x v="2"/>
    <x v="1"/>
    <x v="3"/>
    <x v="3"/>
    <x v="12"/>
    <x v="15"/>
    <x v="6"/>
  </r>
  <r>
    <s v="October 2005"/>
    <n v="47"/>
    <x v="1"/>
    <x v="6"/>
    <x v="0"/>
    <x v="0"/>
    <x v="1"/>
    <x v="0"/>
    <x v="0"/>
    <x v="0"/>
    <x v="0"/>
    <x v="2"/>
    <x v="1"/>
    <x v="3"/>
    <x v="3"/>
    <x v="13"/>
    <x v="16"/>
    <x v="6"/>
  </r>
  <r>
    <s v="October 2005"/>
    <n v="47"/>
    <x v="1"/>
    <x v="7"/>
    <x v="0"/>
    <x v="0"/>
    <x v="4"/>
    <x v="0"/>
    <x v="0"/>
    <x v="0"/>
    <x v="0"/>
    <x v="2"/>
    <x v="1"/>
    <x v="3"/>
    <x v="3"/>
    <x v="13"/>
    <x v="21"/>
    <x v="6"/>
  </r>
  <r>
    <s v="October 2005"/>
    <n v="47"/>
    <x v="1"/>
    <x v="8"/>
    <x v="0"/>
    <x v="0"/>
    <x v="3"/>
    <x v="0"/>
    <x v="0"/>
    <x v="0"/>
    <x v="0"/>
    <x v="2"/>
    <x v="1"/>
    <x v="3"/>
    <x v="3"/>
    <x v="13"/>
    <x v="18"/>
    <x v="6"/>
  </r>
  <r>
    <s v="October 2005"/>
    <n v="47"/>
    <x v="1"/>
    <x v="9"/>
    <x v="0"/>
    <x v="0"/>
    <x v="0"/>
    <x v="0"/>
    <x v="0"/>
    <x v="0"/>
    <x v="0"/>
    <x v="2"/>
    <x v="1"/>
    <x v="3"/>
    <x v="3"/>
    <x v="12"/>
    <x v="20"/>
    <x v="6"/>
  </r>
  <r>
    <s v="October 2005"/>
    <n v="47"/>
    <x v="1"/>
    <x v="10"/>
    <x v="0"/>
    <x v="0"/>
    <x v="2"/>
    <x v="0"/>
    <x v="0"/>
    <x v="0"/>
    <x v="0"/>
    <x v="2"/>
    <x v="1"/>
    <x v="3"/>
    <x v="3"/>
    <x v="13"/>
    <x v="24"/>
    <x v="6"/>
  </r>
  <r>
    <s v="October 2005"/>
    <n v="47"/>
    <x v="1"/>
    <x v="11"/>
    <x v="0"/>
    <x v="0"/>
    <x v="3"/>
    <x v="0"/>
    <x v="0"/>
    <x v="0"/>
    <x v="0"/>
    <x v="2"/>
    <x v="2"/>
    <x v="3"/>
    <x v="5"/>
    <x v="12"/>
    <x v="15"/>
    <x v="6"/>
  </r>
  <r>
    <s v="October 2005"/>
    <n v="47"/>
    <x v="1"/>
    <x v="12"/>
    <x v="0"/>
    <x v="0"/>
    <x v="0"/>
    <x v="0"/>
    <x v="0"/>
    <x v="0"/>
    <x v="0"/>
    <x v="2"/>
    <x v="2"/>
    <x v="3"/>
    <x v="5"/>
    <x v="14"/>
    <x v="20"/>
    <x v="6"/>
  </r>
  <r>
    <s v="October 2005"/>
    <n v="47"/>
    <x v="1"/>
    <x v="13"/>
    <x v="0"/>
    <x v="0"/>
    <x v="0"/>
    <x v="0"/>
    <x v="0"/>
    <x v="0"/>
    <x v="0"/>
    <x v="2"/>
    <x v="2"/>
    <x v="3"/>
    <x v="5"/>
    <x v="13"/>
    <x v="16"/>
    <x v="6"/>
  </r>
  <r>
    <s v="October 2005"/>
    <n v="47"/>
    <x v="1"/>
    <x v="14"/>
    <x v="0"/>
    <x v="0"/>
    <x v="2"/>
    <x v="0"/>
    <x v="0"/>
    <x v="0"/>
    <x v="0"/>
    <x v="2"/>
    <x v="2"/>
    <x v="3"/>
    <x v="5"/>
    <x v="14"/>
    <x v="17"/>
    <x v="6"/>
  </r>
  <r>
    <s v="October 2005"/>
    <n v="47"/>
    <x v="1"/>
    <x v="15"/>
    <x v="0"/>
    <x v="0"/>
    <x v="4"/>
    <x v="0"/>
    <x v="0"/>
    <x v="0"/>
    <x v="0"/>
    <x v="2"/>
    <x v="2"/>
    <x v="3"/>
    <x v="5"/>
    <x v="13"/>
    <x v="18"/>
    <x v="6"/>
  </r>
  <r>
    <s v="October 2005"/>
    <n v="47"/>
    <x v="1"/>
    <x v="16"/>
    <x v="0"/>
    <x v="0"/>
    <x v="1"/>
    <x v="0"/>
    <x v="0"/>
    <x v="0"/>
    <x v="0"/>
    <x v="2"/>
    <x v="2"/>
    <x v="3"/>
    <x v="5"/>
    <x v="13"/>
    <x v="23"/>
    <x v="6"/>
  </r>
  <r>
    <s v="October 2005"/>
    <n v="47"/>
    <x v="1"/>
    <x v="17"/>
    <x v="0"/>
    <x v="0"/>
    <x v="1"/>
    <x v="0"/>
    <x v="0"/>
    <x v="0"/>
    <x v="0"/>
    <x v="2"/>
    <x v="2"/>
    <x v="3"/>
    <x v="5"/>
    <x v="12"/>
    <x v="15"/>
    <x v="6"/>
  </r>
  <r>
    <s v="October 2005"/>
    <n v="47"/>
    <x v="1"/>
    <x v="18"/>
    <x v="0"/>
    <x v="0"/>
    <x v="2"/>
    <x v="0"/>
    <x v="0"/>
    <x v="0"/>
    <x v="0"/>
    <x v="2"/>
    <x v="3"/>
    <x v="3"/>
    <x v="4"/>
    <x v="12"/>
    <x v="15"/>
    <x v="6"/>
  </r>
  <r>
    <s v="October 2005"/>
    <n v="47"/>
    <x v="1"/>
    <x v="19"/>
    <x v="0"/>
    <x v="0"/>
    <x v="3"/>
    <x v="0"/>
    <x v="0"/>
    <x v="0"/>
    <x v="0"/>
    <x v="2"/>
    <x v="3"/>
    <x v="3"/>
    <x v="4"/>
    <x v="14"/>
    <x v="17"/>
    <x v="6"/>
  </r>
  <r>
    <s v="October 2005"/>
    <n v="47"/>
    <x v="1"/>
    <x v="20"/>
    <x v="0"/>
    <x v="0"/>
    <x v="3"/>
    <x v="0"/>
    <x v="0"/>
    <x v="0"/>
    <x v="0"/>
    <x v="2"/>
    <x v="3"/>
    <x v="3"/>
    <x v="4"/>
    <x v="13"/>
    <x v="23"/>
    <x v="6"/>
  </r>
  <r>
    <s v="October 2005"/>
    <n v="47"/>
    <x v="1"/>
    <x v="21"/>
    <x v="0"/>
    <x v="0"/>
    <x v="4"/>
    <x v="0"/>
    <x v="0"/>
    <x v="0"/>
    <x v="0"/>
    <x v="2"/>
    <x v="3"/>
    <x v="3"/>
    <x v="4"/>
    <x v="13"/>
    <x v="21"/>
    <x v="6"/>
  </r>
  <r>
    <s v="October 2005"/>
    <n v="47"/>
    <x v="1"/>
    <x v="22"/>
    <x v="0"/>
    <x v="0"/>
    <x v="2"/>
    <x v="0"/>
    <x v="0"/>
    <x v="0"/>
    <x v="0"/>
    <x v="2"/>
    <x v="3"/>
    <x v="3"/>
    <x v="4"/>
    <x v="13"/>
    <x v="16"/>
    <x v="6"/>
  </r>
  <r>
    <s v="October 2005"/>
    <n v="47"/>
    <x v="1"/>
    <x v="23"/>
    <x v="0"/>
    <x v="0"/>
    <x v="0"/>
    <x v="0"/>
    <x v="0"/>
    <x v="0"/>
    <x v="0"/>
    <x v="2"/>
    <x v="3"/>
    <x v="3"/>
    <x v="4"/>
    <x v="12"/>
    <x v="20"/>
    <x v="6"/>
  </r>
  <r>
    <s v="October 2005"/>
    <n v="47"/>
    <x v="1"/>
    <x v="24"/>
    <x v="0"/>
    <x v="0"/>
    <x v="4"/>
    <x v="0"/>
    <x v="0"/>
    <x v="0"/>
    <x v="0"/>
    <x v="2"/>
    <x v="3"/>
    <x v="3"/>
    <x v="4"/>
    <x v="13"/>
    <x v="21"/>
    <x v="6"/>
  </r>
  <r>
    <s v="October 2005"/>
    <n v="47"/>
    <x v="1"/>
    <x v="25"/>
    <x v="0"/>
    <x v="0"/>
    <x v="1"/>
    <x v="0"/>
    <x v="0"/>
    <x v="0"/>
    <x v="0"/>
    <x v="2"/>
    <x v="3"/>
    <x v="3"/>
    <x v="4"/>
    <x v="12"/>
    <x v="15"/>
    <x v="6"/>
  </r>
  <r>
    <s v="October 2005"/>
    <n v="47"/>
    <x v="2"/>
    <x v="0"/>
    <x v="0"/>
    <x v="0"/>
    <x v="2"/>
    <x v="0"/>
    <x v="0"/>
    <x v="0"/>
    <x v="0"/>
    <x v="1"/>
    <x v="4"/>
    <x v="3"/>
    <x v="2"/>
    <x v="6"/>
    <x v="4"/>
    <x v="4"/>
  </r>
  <r>
    <s v="October 2005"/>
    <n v="47"/>
    <x v="2"/>
    <x v="1"/>
    <x v="0"/>
    <x v="0"/>
    <x v="0"/>
    <x v="0"/>
    <x v="0"/>
    <x v="0"/>
    <x v="0"/>
    <x v="1"/>
    <x v="4"/>
    <x v="3"/>
    <x v="2"/>
    <x v="8"/>
    <x v="11"/>
    <x v="4"/>
  </r>
  <r>
    <s v="October 2005"/>
    <n v="47"/>
    <x v="2"/>
    <x v="2"/>
    <x v="0"/>
    <x v="0"/>
    <x v="3"/>
    <x v="0"/>
    <x v="0"/>
    <x v="0"/>
    <x v="0"/>
    <x v="1"/>
    <x v="4"/>
    <x v="3"/>
    <x v="2"/>
    <x v="6"/>
    <x v="4"/>
    <x v="4"/>
  </r>
  <r>
    <s v="October 2005"/>
    <n v="47"/>
    <x v="2"/>
    <x v="3"/>
    <x v="0"/>
    <x v="0"/>
    <x v="4"/>
    <x v="0"/>
    <x v="0"/>
    <x v="0"/>
    <x v="0"/>
    <x v="1"/>
    <x v="4"/>
    <x v="3"/>
    <x v="2"/>
    <x v="8"/>
    <x v="5"/>
    <x v="4"/>
  </r>
  <r>
    <s v="October 2005"/>
    <n v="47"/>
    <x v="2"/>
    <x v="4"/>
    <x v="0"/>
    <x v="0"/>
    <x v="3"/>
    <x v="0"/>
    <x v="0"/>
    <x v="0"/>
    <x v="0"/>
    <x v="1"/>
    <x v="4"/>
    <x v="3"/>
    <x v="2"/>
    <x v="4"/>
    <x v="10"/>
    <x v="4"/>
  </r>
  <r>
    <s v="October 2005"/>
    <n v="47"/>
    <x v="2"/>
    <x v="5"/>
    <x v="0"/>
    <x v="0"/>
    <x v="0"/>
    <x v="0"/>
    <x v="0"/>
    <x v="0"/>
    <x v="0"/>
    <x v="1"/>
    <x v="4"/>
    <x v="3"/>
    <x v="2"/>
    <x v="4"/>
    <x v="2"/>
    <x v="4"/>
  </r>
  <r>
    <s v="October 2005"/>
    <n v="47"/>
    <x v="2"/>
    <x v="6"/>
    <x v="0"/>
    <x v="0"/>
    <x v="4"/>
    <x v="0"/>
    <x v="0"/>
    <x v="0"/>
    <x v="0"/>
    <x v="1"/>
    <x v="4"/>
    <x v="3"/>
    <x v="2"/>
    <x v="8"/>
    <x v="5"/>
    <x v="4"/>
  </r>
  <r>
    <s v="October 2005"/>
    <n v="47"/>
    <x v="2"/>
    <x v="7"/>
    <x v="0"/>
    <x v="0"/>
    <x v="0"/>
    <x v="0"/>
    <x v="0"/>
    <x v="0"/>
    <x v="0"/>
    <x v="1"/>
    <x v="4"/>
    <x v="3"/>
    <x v="2"/>
    <x v="7"/>
    <x v="4"/>
    <x v="4"/>
  </r>
  <r>
    <s v="October 2005"/>
    <n v="47"/>
    <x v="2"/>
    <x v="8"/>
    <x v="0"/>
    <x v="0"/>
    <x v="3"/>
    <x v="0"/>
    <x v="0"/>
    <x v="0"/>
    <x v="0"/>
    <x v="1"/>
    <x v="4"/>
    <x v="3"/>
    <x v="2"/>
    <x v="4"/>
    <x v="10"/>
    <x v="4"/>
  </r>
  <r>
    <s v="October 2005"/>
    <n v="47"/>
    <x v="2"/>
    <x v="9"/>
    <x v="0"/>
    <x v="0"/>
    <x v="1"/>
    <x v="0"/>
    <x v="0"/>
    <x v="0"/>
    <x v="0"/>
    <x v="1"/>
    <x v="4"/>
    <x v="3"/>
    <x v="2"/>
    <x v="6"/>
    <x v="4"/>
    <x v="4"/>
  </r>
  <r>
    <s v="October 2005"/>
    <n v="47"/>
    <x v="2"/>
    <x v="10"/>
    <x v="0"/>
    <x v="0"/>
    <x v="1"/>
    <x v="0"/>
    <x v="0"/>
    <x v="0"/>
    <x v="0"/>
    <x v="1"/>
    <x v="4"/>
    <x v="3"/>
    <x v="2"/>
    <x v="11"/>
    <x v="4"/>
    <x v="5"/>
  </r>
  <r>
    <s v="October 2005"/>
    <n v="47"/>
    <x v="2"/>
    <x v="11"/>
    <x v="0"/>
    <x v="0"/>
    <x v="0"/>
    <x v="0"/>
    <x v="0"/>
    <x v="0"/>
    <x v="0"/>
    <x v="1"/>
    <x v="4"/>
    <x v="3"/>
    <x v="2"/>
    <x v="6"/>
    <x v="4"/>
    <x v="4"/>
  </r>
  <r>
    <s v="October 2005"/>
    <n v="47"/>
    <x v="2"/>
    <x v="12"/>
    <x v="0"/>
    <x v="0"/>
    <x v="0"/>
    <x v="0"/>
    <x v="0"/>
    <x v="0"/>
    <x v="0"/>
    <x v="1"/>
    <x v="4"/>
    <x v="3"/>
    <x v="2"/>
    <x v="9"/>
    <x v="14"/>
    <x v="4"/>
  </r>
  <r>
    <s v="October 2005"/>
    <n v="47"/>
    <x v="2"/>
    <x v="13"/>
    <x v="0"/>
    <x v="0"/>
    <x v="0"/>
    <x v="0"/>
    <x v="0"/>
    <x v="0"/>
    <x v="0"/>
    <x v="1"/>
    <x v="4"/>
    <x v="3"/>
    <x v="2"/>
    <x v="8"/>
    <x v="5"/>
    <x v="4"/>
  </r>
  <r>
    <s v="October 2005"/>
    <n v="47"/>
    <x v="2"/>
    <x v="14"/>
    <x v="0"/>
    <x v="0"/>
    <x v="1"/>
    <x v="0"/>
    <x v="0"/>
    <x v="0"/>
    <x v="0"/>
    <x v="1"/>
    <x v="4"/>
    <x v="3"/>
    <x v="2"/>
    <x v="11"/>
    <x v="4"/>
    <x v="5"/>
  </r>
  <r>
    <s v="October 2005"/>
    <n v="47"/>
    <x v="2"/>
    <x v="15"/>
    <x v="0"/>
    <x v="0"/>
    <x v="4"/>
    <x v="0"/>
    <x v="0"/>
    <x v="0"/>
    <x v="0"/>
    <x v="1"/>
    <x v="4"/>
    <x v="3"/>
    <x v="2"/>
    <x v="7"/>
    <x v="4"/>
    <x v="4"/>
  </r>
  <r>
    <s v="October 2005"/>
    <n v="47"/>
    <x v="2"/>
    <x v="16"/>
    <x v="0"/>
    <x v="0"/>
    <x v="3"/>
    <x v="0"/>
    <x v="0"/>
    <x v="0"/>
    <x v="0"/>
    <x v="1"/>
    <x v="4"/>
    <x v="3"/>
    <x v="2"/>
    <x v="9"/>
    <x v="14"/>
    <x v="4"/>
  </r>
  <r>
    <s v="October 2005"/>
    <n v="47"/>
    <x v="2"/>
    <x v="17"/>
    <x v="0"/>
    <x v="0"/>
    <x v="1"/>
    <x v="0"/>
    <x v="0"/>
    <x v="0"/>
    <x v="0"/>
    <x v="1"/>
    <x v="4"/>
    <x v="3"/>
    <x v="2"/>
    <x v="10"/>
    <x v="7"/>
    <x v="4"/>
  </r>
  <r>
    <s v="October 2005"/>
    <n v="47"/>
    <x v="2"/>
    <x v="18"/>
    <x v="0"/>
    <x v="0"/>
    <x v="1"/>
    <x v="0"/>
    <x v="0"/>
    <x v="0"/>
    <x v="0"/>
    <x v="1"/>
    <x v="4"/>
    <x v="3"/>
    <x v="2"/>
    <x v="7"/>
    <x v="4"/>
    <x v="4"/>
  </r>
  <r>
    <s v="October 2005"/>
    <n v="47"/>
    <x v="2"/>
    <x v="19"/>
    <x v="0"/>
    <x v="0"/>
    <x v="4"/>
    <x v="0"/>
    <x v="0"/>
    <x v="0"/>
    <x v="0"/>
    <x v="1"/>
    <x v="4"/>
    <x v="3"/>
    <x v="2"/>
    <x v="4"/>
    <x v="12"/>
    <x v="4"/>
  </r>
  <r>
    <s v="October 2005"/>
    <n v="47"/>
    <x v="2"/>
    <x v="20"/>
    <x v="0"/>
    <x v="0"/>
    <x v="2"/>
    <x v="0"/>
    <x v="0"/>
    <x v="0"/>
    <x v="0"/>
    <x v="1"/>
    <x v="4"/>
    <x v="3"/>
    <x v="2"/>
    <x v="9"/>
    <x v="6"/>
    <x v="4"/>
  </r>
  <r>
    <s v="October 2005"/>
    <n v="47"/>
    <x v="2"/>
    <x v="21"/>
    <x v="0"/>
    <x v="0"/>
    <x v="3"/>
    <x v="0"/>
    <x v="0"/>
    <x v="0"/>
    <x v="0"/>
    <x v="1"/>
    <x v="4"/>
    <x v="3"/>
    <x v="2"/>
    <x v="10"/>
    <x v="7"/>
    <x v="4"/>
  </r>
  <r>
    <s v="October 2005"/>
    <n v="47"/>
    <x v="2"/>
    <x v="22"/>
    <x v="0"/>
    <x v="0"/>
    <x v="0"/>
    <x v="0"/>
    <x v="0"/>
    <x v="0"/>
    <x v="0"/>
    <x v="1"/>
    <x v="4"/>
    <x v="3"/>
    <x v="2"/>
    <x v="7"/>
    <x v="4"/>
    <x v="4"/>
  </r>
  <r>
    <s v="October 2005"/>
    <n v="47"/>
    <x v="2"/>
    <x v="23"/>
    <x v="0"/>
    <x v="0"/>
    <x v="2"/>
    <x v="0"/>
    <x v="0"/>
    <x v="0"/>
    <x v="0"/>
    <x v="1"/>
    <x v="4"/>
    <x v="3"/>
    <x v="2"/>
    <x v="8"/>
    <x v="5"/>
    <x v="4"/>
  </r>
  <r>
    <s v="October 2005"/>
    <n v="47"/>
    <x v="2"/>
    <x v="24"/>
    <x v="0"/>
    <x v="0"/>
    <x v="3"/>
    <x v="0"/>
    <x v="0"/>
    <x v="0"/>
    <x v="0"/>
    <x v="1"/>
    <x v="4"/>
    <x v="3"/>
    <x v="2"/>
    <x v="5"/>
    <x v="3"/>
    <x v="4"/>
  </r>
  <r>
    <s v="October 2005"/>
    <n v="47"/>
    <x v="2"/>
    <x v="25"/>
    <x v="0"/>
    <x v="0"/>
    <x v="3"/>
    <x v="0"/>
    <x v="0"/>
    <x v="0"/>
    <x v="0"/>
    <x v="1"/>
    <x v="4"/>
    <x v="3"/>
    <x v="2"/>
    <x v="10"/>
    <x v="13"/>
    <x v="4"/>
  </r>
  <r>
    <s v="October 2005"/>
    <n v="47"/>
    <x v="3"/>
    <x v="0"/>
    <x v="0"/>
    <x v="0"/>
    <x v="2"/>
    <x v="0"/>
    <x v="0"/>
    <x v="0"/>
    <x v="0"/>
    <x v="0"/>
    <x v="0"/>
    <x v="0"/>
    <x v="0"/>
    <x v="0"/>
    <x v="1"/>
    <x v="3"/>
  </r>
  <r>
    <s v="October 2005"/>
    <n v="47"/>
    <x v="3"/>
    <x v="1"/>
    <x v="0"/>
    <x v="0"/>
    <x v="0"/>
    <x v="0"/>
    <x v="0"/>
    <x v="0"/>
    <x v="0"/>
    <x v="0"/>
    <x v="0"/>
    <x v="0"/>
    <x v="0"/>
    <x v="0"/>
    <x v="0"/>
    <x v="2"/>
  </r>
  <r>
    <s v="October 2005"/>
    <n v="47"/>
    <x v="3"/>
    <x v="2"/>
    <x v="0"/>
    <x v="0"/>
    <x v="1"/>
    <x v="0"/>
    <x v="0"/>
    <x v="0"/>
    <x v="0"/>
    <x v="0"/>
    <x v="0"/>
    <x v="0"/>
    <x v="0"/>
    <x v="0"/>
    <x v="0"/>
    <x v="2"/>
  </r>
  <r>
    <s v="October 2005"/>
    <n v="47"/>
    <x v="3"/>
    <x v="3"/>
    <x v="0"/>
    <x v="0"/>
    <x v="0"/>
    <x v="0"/>
    <x v="0"/>
    <x v="0"/>
    <x v="0"/>
    <x v="0"/>
    <x v="0"/>
    <x v="0"/>
    <x v="0"/>
    <x v="0"/>
    <x v="1"/>
    <x v="2"/>
  </r>
  <r>
    <s v="October 2005"/>
    <n v="47"/>
    <x v="3"/>
    <x v="4"/>
    <x v="0"/>
    <x v="0"/>
    <x v="3"/>
    <x v="0"/>
    <x v="0"/>
    <x v="0"/>
    <x v="0"/>
    <x v="0"/>
    <x v="0"/>
    <x v="0"/>
    <x v="0"/>
    <x v="0"/>
    <x v="0"/>
    <x v="0"/>
  </r>
  <r>
    <s v="October 2005"/>
    <n v="47"/>
    <x v="3"/>
    <x v="5"/>
    <x v="0"/>
    <x v="0"/>
    <x v="4"/>
    <x v="0"/>
    <x v="0"/>
    <x v="0"/>
    <x v="0"/>
    <x v="0"/>
    <x v="1"/>
    <x v="2"/>
    <x v="10"/>
    <x v="1"/>
    <x v="1"/>
    <x v="2"/>
  </r>
  <r>
    <s v="October 2005"/>
    <n v="47"/>
    <x v="3"/>
    <x v="6"/>
    <x v="0"/>
    <x v="0"/>
    <x v="0"/>
    <x v="0"/>
    <x v="0"/>
    <x v="0"/>
    <x v="0"/>
    <x v="0"/>
    <x v="1"/>
    <x v="2"/>
    <x v="10"/>
    <x v="0"/>
    <x v="0"/>
    <x v="2"/>
  </r>
  <r>
    <s v="October 2005"/>
    <n v="47"/>
    <x v="3"/>
    <x v="7"/>
    <x v="0"/>
    <x v="0"/>
    <x v="4"/>
    <x v="0"/>
    <x v="0"/>
    <x v="0"/>
    <x v="0"/>
    <x v="0"/>
    <x v="1"/>
    <x v="2"/>
    <x v="10"/>
    <x v="0"/>
    <x v="0"/>
    <x v="0"/>
  </r>
  <r>
    <s v="October 2005"/>
    <n v="47"/>
    <x v="3"/>
    <x v="8"/>
    <x v="0"/>
    <x v="0"/>
    <x v="1"/>
    <x v="0"/>
    <x v="0"/>
    <x v="0"/>
    <x v="0"/>
    <x v="0"/>
    <x v="1"/>
    <x v="2"/>
    <x v="10"/>
    <x v="2"/>
    <x v="0"/>
    <x v="0"/>
  </r>
  <r>
    <s v="October 2005"/>
    <n v="47"/>
    <x v="3"/>
    <x v="9"/>
    <x v="0"/>
    <x v="0"/>
    <x v="1"/>
    <x v="0"/>
    <x v="0"/>
    <x v="0"/>
    <x v="0"/>
    <x v="0"/>
    <x v="1"/>
    <x v="2"/>
    <x v="10"/>
    <x v="0"/>
    <x v="0"/>
    <x v="0"/>
  </r>
  <r>
    <s v="October 2005"/>
    <n v="47"/>
    <x v="3"/>
    <x v="10"/>
    <x v="0"/>
    <x v="0"/>
    <x v="1"/>
    <x v="0"/>
    <x v="0"/>
    <x v="0"/>
    <x v="0"/>
    <x v="0"/>
    <x v="1"/>
    <x v="2"/>
    <x v="10"/>
    <x v="2"/>
    <x v="1"/>
    <x v="0"/>
  </r>
  <r>
    <s v="October 2005"/>
    <n v="47"/>
    <x v="3"/>
    <x v="11"/>
    <x v="0"/>
    <x v="0"/>
    <x v="2"/>
    <x v="0"/>
    <x v="0"/>
    <x v="0"/>
    <x v="0"/>
    <x v="0"/>
    <x v="2"/>
    <x v="2"/>
    <x v="1"/>
    <x v="0"/>
    <x v="1"/>
    <x v="2"/>
  </r>
  <r>
    <s v="October 2005"/>
    <n v="47"/>
    <x v="3"/>
    <x v="12"/>
    <x v="0"/>
    <x v="0"/>
    <x v="3"/>
    <x v="0"/>
    <x v="0"/>
    <x v="0"/>
    <x v="0"/>
    <x v="0"/>
    <x v="2"/>
    <x v="2"/>
    <x v="1"/>
    <x v="0"/>
    <x v="1"/>
    <x v="2"/>
  </r>
  <r>
    <s v="October 2005"/>
    <n v="47"/>
    <x v="3"/>
    <x v="13"/>
    <x v="0"/>
    <x v="0"/>
    <x v="4"/>
    <x v="0"/>
    <x v="0"/>
    <x v="0"/>
    <x v="0"/>
    <x v="0"/>
    <x v="2"/>
    <x v="2"/>
    <x v="1"/>
    <x v="0"/>
    <x v="0"/>
    <x v="2"/>
  </r>
  <r>
    <s v="October 2005"/>
    <n v="47"/>
    <x v="3"/>
    <x v="14"/>
    <x v="0"/>
    <x v="0"/>
    <x v="1"/>
    <x v="0"/>
    <x v="0"/>
    <x v="0"/>
    <x v="0"/>
    <x v="0"/>
    <x v="2"/>
    <x v="2"/>
    <x v="1"/>
    <x v="0"/>
    <x v="1"/>
    <x v="0"/>
  </r>
  <r>
    <s v="October 2005"/>
    <n v="47"/>
    <x v="3"/>
    <x v="15"/>
    <x v="0"/>
    <x v="0"/>
    <x v="1"/>
    <x v="0"/>
    <x v="0"/>
    <x v="0"/>
    <x v="0"/>
    <x v="0"/>
    <x v="2"/>
    <x v="2"/>
    <x v="1"/>
    <x v="0"/>
    <x v="0"/>
    <x v="0"/>
  </r>
  <r>
    <s v="October 2005"/>
    <n v="47"/>
    <x v="3"/>
    <x v="16"/>
    <x v="0"/>
    <x v="0"/>
    <x v="4"/>
    <x v="0"/>
    <x v="0"/>
    <x v="0"/>
    <x v="0"/>
    <x v="0"/>
    <x v="2"/>
    <x v="2"/>
    <x v="1"/>
    <x v="0"/>
    <x v="0"/>
    <x v="2"/>
  </r>
  <r>
    <s v="October 2005"/>
    <n v="47"/>
    <x v="3"/>
    <x v="17"/>
    <x v="0"/>
    <x v="0"/>
    <x v="1"/>
    <x v="0"/>
    <x v="0"/>
    <x v="0"/>
    <x v="0"/>
    <x v="0"/>
    <x v="3"/>
    <x v="0"/>
    <x v="0"/>
    <x v="1"/>
    <x v="1"/>
    <x v="2"/>
  </r>
  <r>
    <s v="October 2005"/>
    <n v="47"/>
    <x v="3"/>
    <x v="18"/>
    <x v="0"/>
    <x v="0"/>
    <x v="2"/>
    <x v="0"/>
    <x v="0"/>
    <x v="0"/>
    <x v="0"/>
    <x v="0"/>
    <x v="3"/>
    <x v="0"/>
    <x v="0"/>
    <x v="0"/>
    <x v="0"/>
    <x v="0"/>
  </r>
  <r>
    <s v="October 2005"/>
    <n v="47"/>
    <x v="3"/>
    <x v="19"/>
    <x v="0"/>
    <x v="0"/>
    <x v="4"/>
    <x v="0"/>
    <x v="0"/>
    <x v="0"/>
    <x v="0"/>
    <x v="0"/>
    <x v="3"/>
    <x v="0"/>
    <x v="0"/>
    <x v="0"/>
    <x v="1"/>
    <x v="1"/>
  </r>
  <r>
    <s v="October 2005"/>
    <n v="47"/>
    <x v="3"/>
    <x v="20"/>
    <x v="0"/>
    <x v="0"/>
    <x v="0"/>
    <x v="0"/>
    <x v="0"/>
    <x v="0"/>
    <x v="0"/>
    <x v="0"/>
    <x v="3"/>
    <x v="0"/>
    <x v="0"/>
    <x v="0"/>
    <x v="1"/>
    <x v="3"/>
  </r>
  <r>
    <s v="October 2005"/>
    <n v="47"/>
    <x v="3"/>
    <x v="21"/>
    <x v="0"/>
    <x v="0"/>
    <x v="4"/>
    <x v="0"/>
    <x v="0"/>
    <x v="0"/>
    <x v="0"/>
    <x v="0"/>
    <x v="3"/>
    <x v="0"/>
    <x v="0"/>
    <x v="0"/>
    <x v="1"/>
    <x v="2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December 2005"/>
    <n v="48"/>
    <x v="0"/>
    <x v="0"/>
    <x v="0"/>
    <x v="0"/>
    <x v="3"/>
    <x v="0"/>
    <x v="0"/>
    <x v="0"/>
    <x v="0"/>
    <x v="1"/>
    <x v="4"/>
    <x v="3"/>
    <x v="2"/>
    <x v="8"/>
    <x v="5"/>
    <x v="4"/>
  </r>
  <r>
    <s v="December 2005"/>
    <n v="48"/>
    <x v="0"/>
    <x v="1"/>
    <x v="0"/>
    <x v="0"/>
    <x v="3"/>
    <x v="0"/>
    <x v="0"/>
    <x v="0"/>
    <x v="0"/>
    <x v="1"/>
    <x v="4"/>
    <x v="3"/>
    <x v="2"/>
    <x v="7"/>
    <x v="4"/>
    <x v="4"/>
  </r>
  <r>
    <s v="December 2005"/>
    <n v="48"/>
    <x v="0"/>
    <x v="2"/>
    <x v="0"/>
    <x v="0"/>
    <x v="1"/>
    <x v="0"/>
    <x v="0"/>
    <x v="0"/>
    <x v="0"/>
    <x v="1"/>
    <x v="4"/>
    <x v="3"/>
    <x v="2"/>
    <x v="8"/>
    <x v="11"/>
    <x v="4"/>
  </r>
  <r>
    <s v="December 2005"/>
    <n v="48"/>
    <x v="0"/>
    <x v="3"/>
    <x v="0"/>
    <x v="0"/>
    <x v="4"/>
    <x v="0"/>
    <x v="0"/>
    <x v="0"/>
    <x v="0"/>
    <x v="1"/>
    <x v="4"/>
    <x v="3"/>
    <x v="2"/>
    <x v="10"/>
    <x v="7"/>
    <x v="4"/>
  </r>
  <r>
    <s v="December 2005"/>
    <n v="48"/>
    <x v="0"/>
    <x v="4"/>
    <x v="0"/>
    <x v="0"/>
    <x v="0"/>
    <x v="0"/>
    <x v="0"/>
    <x v="0"/>
    <x v="0"/>
    <x v="1"/>
    <x v="4"/>
    <x v="3"/>
    <x v="2"/>
    <x v="4"/>
    <x v="2"/>
    <x v="4"/>
  </r>
  <r>
    <s v="December 2005"/>
    <n v="48"/>
    <x v="0"/>
    <x v="5"/>
    <x v="0"/>
    <x v="0"/>
    <x v="0"/>
    <x v="0"/>
    <x v="0"/>
    <x v="0"/>
    <x v="0"/>
    <x v="1"/>
    <x v="4"/>
    <x v="3"/>
    <x v="2"/>
    <x v="6"/>
    <x v="4"/>
    <x v="4"/>
  </r>
  <r>
    <s v="December 2005"/>
    <n v="48"/>
    <x v="0"/>
    <x v="6"/>
    <x v="0"/>
    <x v="0"/>
    <x v="1"/>
    <x v="0"/>
    <x v="0"/>
    <x v="0"/>
    <x v="0"/>
    <x v="1"/>
    <x v="4"/>
    <x v="3"/>
    <x v="2"/>
    <x v="8"/>
    <x v="11"/>
    <x v="4"/>
  </r>
  <r>
    <s v="December 2005"/>
    <n v="48"/>
    <x v="0"/>
    <x v="7"/>
    <x v="0"/>
    <x v="0"/>
    <x v="1"/>
    <x v="0"/>
    <x v="0"/>
    <x v="0"/>
    <x v="0"/>
    <x v="1"/>
    <x v="4"/>
    <x v="3"/>
    <x v="2"/>
    <x v="4"/>
    <x v="2"/>
    <x v="4"/>
  </r>
  <r>
    <s v="December 2005"/>
    <n v="48"/>
    <x v="0"/>
    <x v="8"/>
    <x v="0"/>
    <x v="0"/>
    <x v="3"/>
    <x v="0"/>
    <x v="0"/>
    <x v="0"/>
    <x v="0"/>
    <x v="1"/>
    <x v="4"/>
    <x v="3"/>
    <x v="2"/>
    <x v="10"/>
    <x v="13"/>
    <x v="4"/>
  </r>
  <r>
    <s v="December 2005"/>
    <n v="48"/>
    <x v="0"/>
    <x v="9"/>
    <x v="0"/>
    <x v="0"/>
    <x v="3"/>
    <x v="0"/>
    <x v="0"/>
    <x v="0"/>
    <x v="0"/>
    <x v="1"/>
    <x v="4"/>
    <x v="3"/>
    <x v="2"/>
    <x v="8"/>
    <x v="11"/>
    <x v="4"/>
  </r>
  <r>
    <s v="December 2005"/>
    <n v="48"/>
    <x v="0"/>
    <x v="10"/>
    <x v="0"/>
    <x v="0"/>
    <x v="2"/>
    <x v="0"/>
    <x v="0"/>
    <x v="0"/>
    <x v="0"/>
    <x v="1"/>
    <x v="4"/>
    <x v="3"/>
    <x v="2"/>
    <x v="10"/>
    <x v="13"/>
    <x v="4"/>
  </r>
  <r>
    <s v="December 2005"/>
    <n v="48"/>
    <x v="0"/>
    <x v="11"/>
    <x v="0"/>
    <x v="0"/>
    <x v="4"/>
    <x v="0"/>
    <x v="0"/>
    <x v="0"/>
    <x v="0"/>
    <x v="1"/>
    <x v="4"/>
    <x v="3"/>
    <x v="2"/>
    <x v="5"/>
    <x v="9"/>
    <x v="4"/>
  </r>
  <r>
    <s v="December 2005"/>
    <n v="48"/>
    <x v="0"/>
    <x v="12"/>
    <x v="0"/>
    <x v="0"/>
    <x v="1"/>
    <x v="0"/>
    <x v="0"/>
    <x v="0"/>
    <x v="0"/>
    <x v="1"/>
    <x v="4"/>
    <x v="3"/>
    <x v="2"/>
    <x v="7"/>
    <x v="4"/>
    <x v="4"/>
  </r>
  <r>
    <s v="December 2005"/>
    <n v="48"/>
    <x v="0"/>
    <x v="13"/>
    <x v="0"/>
    <x v="0"/>
    <x v="3"/>
    <x v="0"/>
    <x v="0"/>
    <x v="0"/>
    <x v="0"/>
    <x v="1"/>
    <x v="4"/>
    <x v="3"/>
    <x v="2"/>
    <x v="6"/>
    <x v="4"/>
    <x v="4"/>
  </r>
  <r>
    <s v="December 2005"/>
    <n v="48"/>
    <x v="0"/>
    <x v="14"/>
    <x v="0"/>
    <x v="0"/>
    <x v="0"/>
    <x v="0"/>
    <x v="0"/>
    <x v="0"/>
    <x v="0"/>
    <x v="1"/>
    <x v="4"/>
    <x v="3"/>
    <x v="2"/>
    <x v="9"/>
    <x v="14"/>
    <x v="4"/>
  </r>
  <r>
    <s v="December 2005"/>
    <n v="48"/>
    <x v="0"/>
    <x v="15"/>
    <x v="0"/>
    <x v="0"/>
    <x v="3"/>
    <x v="0"/>
    <x v="0"/>
    <x v="0"/>
    <x v="0"/>
    <x v="1"/>
    <x v="4"/>
    <x v="3"/>
    <x v="2"/>
    <x v="8"/>
    <x v="11"/>
    <x v="4"/>
  </r>
  <r>
    <s v="December 2005"/>
    <n v="48"/>
    <x v="0"/>
    <x v="16"/>
    <x v="0"/>
    <x v="0"/>
    <x v="2"/>
    <x v="0"/>
    <x v="0"/>
    <x v="0"/>
    <x v="0"/>
    <x v="1"/>
    <x v="4"/>
    <x v="3"/>
    <x v="2"/>
    <x v="7"/>
    <x v="4"/>
    <x v="4"/>
  </r>
  <r>
    <s v="December 2005"/>
    <n v="48"/>
    <x v="0"/>
    <x v="17"/>
    <x v="0"/>
    <x v="0"/>
    <x v="3"/>
    <x v="0"/>
    <x v="0"/>
    <x v="0"/>
    <x v="0"/>
    <x v="1"/>
    <x v="4"/>
    <x v="3"/>
    <x v="2"/>
    <x v="10"/>
    <x v="13"/>
    <x v="4"/>
  </r>
  <r>
    <s v="December 2005"/>
    <n v="48"/>
    <x v="0"/>
    <x v="18"/>
    <x v="0"/>
    <x v="0"/>
    <x v="4"/>
    <x v="0"/>
    <x v="0"/>
    <x v="0"/>
    <x v="0"/>
    <x v="1"/>
    <x v="4"/>
    <x v="3"/>
    <x v="2"/>
    <x v="8"/>
    <x v="5"/>
    <x v="4"/>
  </r>
  <r>
    <s v="December 2005"/>
    <n v="48"/>
    <x v="0"/>
    <x v="19"/>
    <x v="0"/>
    <x v="0"/>
    <x v="2"/>
    <x v="0"/>
    <x v="0"/>
    <x v="0"/>
    <x v="0"/>
    <x v="1"/>
    <x v="4"/>
    <x v="3"/>
    <x v="2"/>
    <x v="9"/>
    <x v="14"/>
    <x v="4"/>
  </r>
  <r>
    <s v="December 2005"/>
    <n v="48"/>
    <x v="0"/>
    <x v="20"/>
    <x v="0"/>
    <x v="0"/>
    <x v="4"/>
    <x v="0"/>
    <x v="0"/>
    <x v="0"/>
    <x v="0"/>
    <x v="1"/>
    <x v="4"/>
    <x v="3"/>
    <x v="2"/>
    <x v="7"/>
    <x v="4"/>
    <x v="4"/>
  </r>
  <r>
    <s v="December 2005"/>
    <n v="48"/>
    <x v="0"/>
    <x v="21"/>
    <x v="0"/>
    <x v="0"/>
    <x v="2"/>
    <x v="0"/>
    <x v="0"/>
    <x v="0"/>
    <x v="0"/>
    <x v="1"/>
    <x v="4"/>
    <x v="3"/>
    <x v="2"/>
    <x v="11"/>
    <x v="4"/>
    <x v="4"/>
  </r>
  <r>
    <s v="December 2005"/>
    <n v="48"/>
    <x v="0"/>
    <x v="22"/>
    <x v="0"/>
    <x v="0"/>
    <x v="2"/>
    <x v="0"/>
    <x v="0"/>
    <x v="0"/>
    <x v="0"/>
    <x v="1"/>
    <x v="4"/>
    <x v="3"/>
    <x v="2"/>
    <x v="5"/>
    <x v="3"/>
    <x v="4"/>
  </r>
  <r>
    <s v="December 2005"/>
    <n v="48"/>
    <x v="0"/>
    <x v="23"/>
    <x v="0"/>
    <x v="0"/>
    <x v="2"/>
    <x v="0"/>
    <x v="0"/>
    <x v="0"/>
    <x v="0"/>
    <x v="1"/>
    <x v="4"/>
    <x v="3"/>
    <x v="2"/>
    <x v="7"/>
    <x v="4"/>
    <x v="4"/>
  </r>
  <r>
    <s v="December 2005"/>
    <n v="48"/>
    <x v="0"/>
    <x v="24"/>
    <x v="0"/>
    <x v="0"/>
    <x v="1"/>
    <x v="0"/>
    <x v="0"/>
    <x v="0"/>
    <x v="0"/>
    <x v="1"/>
    <x v="4"/>
    <x v="3"/>
    <x v="2"/>
    <x v="9"/>
    <x v="6"/>
    <x v="4"/>
  </r>
  <r>
    <s v="December 2005"/>
    <n v="48"/>
    <x v="0"/>
    <x v="25"/>
    <x v="0"/>
    <x v="0"/>
    <x v="0"/>
    <x v="0"/>
    <x v="0"/>
    <x v="0"/>
    <x v="0"/>
    <x v="1"/>
    <x v="4"/>
    <x v="3"/>
    <x v="2"/>
    <x v="6"/>
    <x v="4"/>
    <x v="4"/>
  </r>
  <r>
    <s v="December 2005"/>
    <n v="48"/>
    <x v="1"/>
    <x v="0"/>
    <x v="0"/>
    <x v="0"/>
    <x v="1"/>
    <x v="0"/>
    <x v="0"/>
    <x v="0"/>
    <x v="0"/>
    <x v="0"/>
    <x v="0"/>
    <x v="2"/>
    <x v="11"/>
    <x v="1"/>
    <x v="1"/>
    <x v="2"/>
  </r>
  <r>
    <s v="December 2005"/>
    <n v="48"/>
    <x v="1"/>
    <x v="1"/>
    <x v="0"/>
    <x v="0"/>
    <x v="2"/>
    <x v="0"/>
    <x v="0"/>
    <x v="0"/>
    <x v="0"/>
    <x v="0"/>
    <x v="0"/>
    <x v="2"/>
    <x v="11"/>
    <x v="3"/>
    <x v="0"/>
    <x v="0"/>
  </r>
  <r>
    <s v="December 2005"/>
    <n v="48"/>
    <x v="1"/>
    <x v="2"/>
    <x v="0"/>
    <x v="0"/>
    <x v="2"/>
    <x v="0"/>
    <x v="0"/>
    <x v="0"/>
    <x v="0"/>
    <x v="0"/>
    <x v="0"/>
    <x v="2"/>
    <x v="11"/>
    <x v="0"/>
    <x v="1"/>
    <x v="3"/>
  </r>
  <r>
    <s v="December 2005"/>
    <n v="48"/>
    <x v="1"/>
    <x v="3"/>
    <x v="0"/>
    <x v="0"/>
    <x v="0"/>
    <x v="0"/>
    <x v="0"/>
    <x v="0"/>
    <x v="0"/>
    <x v="0"/>
    <x v="0"/>
    <x v="2"/>
    <x v="11"/>
    <x v="3"/>
    <x v="0"/>
    <x v="0"/>
  </r>
  <r>
    <s v="December 2005"/>
    <n v="48"/>
    <x v="1"/>
    <x v="4"/>
    <x v="0"/>
    <x v="0"/>
    <x v="0"/>
    <x v="0"/>
    <x v="0"/>
    <x v="0"/>
    <x v="0"/>
    <x v="0"/>
    <x v="0"/>
    <x v="2"/>
    <x v="11"/>
    <x v="16"/>
    <x v="1"/>
    <x v="10"/>
  </r>
  <r>
    <s v="December 2005"/>
    <n v="48"/>
    <x v="1"/>
    <x v="5"/>
    <x v="0"/>
    <x v="0"/>
    <x v="0"/>
    <x v="0"/>
    <x v="0"/>
    <x v="0"/>
    <x v="0"/>
    <x v="0"/>
    <x v="0"/>
    <x v="2"/>
    <x v="11"/>
    <x v="0"/>
    <x v="1"/>
    <x v="0"/>
  </r>
  <r>
    <s v="December 2005"/>
    <n v="48"/>
    <x v="1"/>
    <x v="6"/>
    <x v="0"/>
    <x v="0"/>
    <x v="1"/>
    <x v="0"/>
    <x v="0"/>
    <x v="0"/>
    <x v="0"/>
    <x v="0"/>
    <x v="1"/>
    <x v="0"/>
    <x v="12"/>
    <x v="0"/>
    <x v="1"/>
    <x v="2"/>
  </r>
  <r>
    <s v="December 2005"/>
    <n v="48"/>
    <x v="1"/>
    <x v="7"/>
    <x v="0"/>
    <x v="0"/>
    <x v="4"/>
    <x v="0"/>
    <x v="0"/>
    <x v="0"/>
    <x v="0"/>
    <x v="0"/>
    <x v="1"/>
    <x v="0"/>
    <x v="12"/>
    <x v="0"/>
    <x v="0"/>
    <x v="1"/>
  </r>
  <r>
    <s v="December 2005"/>
    <n v="48"/>
    <x v="1"/>
    <x v="8"/>
    <x v="0"/>
    <x v="0"/>
    <x v="1"/>
    <x v="0"/>
    <x v="0"/>
    <x v="0"/>
    <x v="0"/>
    <x v="0"/>
    <x v="1"/>
    <x v="0"/>
    <x v="12"/>
    <x v="0"/>
    <x v="1"/>
    <x v="3"/>
  </r>
  <r>
    <s v="December 2005"/>
    <n v="48"/>
    <x v="1"/>
    <x v="9"/>
    <x v="0"/>
    <x v="0"/>
    <x v="2"/>
    <x v="0"/>
    <x v="0"/>
    <x v="0"/>
    <x v="0"/>
    <x v="0"/>
    <x v="1"/>
    <x v="0"/>
    <x v="12"/>
    <x v="0"/>
    <x v="0"/>
    <x v="0"/>
  </r>
  <r>
    <s v="December 2005"/>
    <n v="48"/>
    <x v="1"/>
    <x v="10"/>
    <x v="0"/>
    <x v="0"/>
    <x v="3"/>
    <x v="0"/>
    <x v="0"/>
    <x v="0"/>
    <x v="0"/>
    <x v="0"/>
    <x v="1"/>
    <x v="0"/>
    <x v="12"/>
    <x v="0"/>
    <x v="0"/>
    <x v="0"/>
  </r>
  <r>
    <s v="December 2005"/>
    <n v="48"/>
    <x v="1"/>
    <x v="11"/>
    <x v="0"/>
    <x v="0"/>
    <x v="2"/>
    <x v="0"/>
    <x v="0"/>
    <x v="0"/>
    <x v="0"/>
    <x v="0"/>
    <x v="1"/>
    <x v="0"/>
    <x v="12"/>
    <x v="0"/>
    <x v="0"/>
    <x v="2"/>
  </r>
  <r>
    <s v="December 2005"/>
    <n v="48"/>
    <x v="1"/>
    <x v="12"/>
    <x v="0"/>
    <x v="0"/>
    <x v="1"/>
    <x v="0"/>
    <x v="0"/>
    <x v="0"/>
    <x v="0"/>
    <x v="0"/>
    <x v="2"/>
    <x v="2"/>
    <x v="1"/>
    <x v="3"/>
    <x v="1"/>
    <x v="0"/>
  </r>
  <r>
    <s v="December 2005"/>
    <n v="48"/>
    <x v="1"/>
    <x v="13"/>
    <x v="0"/>
    <x v="0"/>
    <x v="0"/>
    <x v="0"/>
    <x v="0"/>
    <x v="0"/>
    <x v="0"/>
    <x v="0"/>
    <x v="2"/>
    <x v="2"/>
    <x v="1"/>
    <x v="0"/>
    <x v="1"/>
    <x v="0"/>
  </r>
  <r>
    <s v="December 2005"/>
    <n v="48"/>
    <x v="1"/>
    <x v="14"/>
    <x v="0"/>
    <x v="0"/>
    <x v="3"/>
    <x v="0"/>
    <x v="0"/>
    <x v="0"/>
    <x v="0"/>
    <x v="0"/>
    <x v="2"/>
    <x v="2"/>
    <x v="1"/>
    <x v="0"/>
    <x v="1"/>
    <x v="3"/>
  </r>
  <r>
    <s v="December 2005"/>
    <n v="48"/>
    <x v="1"/>
    <x v="15"/>
    <x v="0"/>
    <x v="0"/>
    <x v="1"/>
    <x v="0"/>
    <x v="0"/>
    <x v="0"/>
    <x v="0"/>
    <x v="0"/>
    <x v="2"/>
    <x v="2"/>
    <x v="1"/>
    <x v="0"/>
    <x v="1"/>
    <x v="2"/>
  </r>
  <r>
    <s v="December 2005"/>
    <n v="48"/>
    <x v="1"/>
    <x v="16"/>
    <x v="0"/>
    <x v="0"/>
    <x v="1"/>
    <x v="0"/>
    <x v="0"/>
    <x v="0"/>
    <x v="0"/>
    <x v="0"/>
    <x v="2"/>
    <x v="2"/>
    <x v="1"/>
    <x v="0"/>
    <x v="1"/>
    <x v="0"/>
  </r>
  <r>
    <s v="December 2005"/>
    <n v="48"/>
    <x v="1"/>
    <x v="17"/>
    <x v="0"/>
    <x v="0"/>
    <x v="0"/>
    <x v="0"/>
    <x v="0"/>
    <x v="0"/>
    <x v="0"/>
    <x v="0"/>
    <x v="3"/>
    <x v="1"/>
    <x v="8"/>
    <x v="1"/>
    <x v="1"/>
    <x v="2"/>
  </r>
  <r>
    <s v="December 2005"/>
    <n v="48"/>
    <x v="1"/>
    <x v="18"/>
    <x v="0"/>
    <x v="0"/>
    <x v="0"/>
    <x v="0"/>
    <x v="0"/>
    <x v="0"/>
    <x v="0"/>
    <x v="0"/>
    <x v="3"/>
    <x v="1"/>
    <x v="8"/>
    <x v="0"/>
    <x v="1"/>
    <x v="0"/>
  </r>
  <r>
    <s v="December 2005"/>
    <n v="48"/>
    <x v="1"/>
    <x v="19"/>
    <x v="0"/>
    <x v="0"/>
    <x v="0"/>
    <x v="0"/>
    <x v="0"/>
    <x v="0"/>
    <x v="0"/>
    <x v="0"/>
    <x v="3"/>
    <x v="1"/>
    <x v="8"/>
    <x v="0"/>
    <x v="1"/>
    <x v="2"/>
  </r>
  <r>
    <s v="December 2005"/>
    <n v="48"/>
    <x v="1"/>
    <x v="20"/>
    <x v="0"/>
    <x v="0"/>
    <x v="3"/>
    <x v="0"/>
    <x v="0"/>
    <x v="0"/>
    <x v="0"/>
    <x v="0"/>
    <x v="3"/>
    <x v="1"/>
    <x v="8"/>
    <x v="0"/>
    <x v="0"/>
    <x v="2"/>
  </r>
  <r>
    <s v="December 2005"/>
    <n v="48"/>
    <x v="1"/>
    <x v="21"/>
    <x v="0"/>
    <x v="0"/>
    <x v="4"/>
    <x v="0"/>
    <x v="0"/>
    <x v="0"/>
    <x v="0"/>
    <x v="0"/>
    <x v="3"/>
    <x v="1"/>
    <x v="8"/>
    <x v="0"/>
    <x v="0"/>
    <x v="0"/>
  </r>
  <r>
    <s v="December 2005"/>
    <n v="48"/>
    <x v="2"/>
    <x v="0"/>
    <x v="0"/>
    <x v="0"/>
    <x v="0"/>
    <x v="0"/>
    <x v="0"/>
    <x v="0"/>
    <x v="0"/>
    <x v="2"/>
    <x v="0"/>
    <x v="3"/>
    <x v="6"/>
    <x v="13"/>
    <x v="24"/>
    <x v="6"/>
  </r>
  <r>
    <s v="December 2005"/>
    <n v="48"/>
    <x v="2"/>
    <x v="1"/>
    <x v="0"/>
    <x v="0"/>
    <x v="3"/>
    <x v="0"/>
    <x v="0"/>
    <x v="0"/>
    <x v="0"/>
    <x v="2"/>
    <x v="0"/>
    <x v="3"/>
    <x v="6"/>
    <x v="13"/>
    <x v="19"/>
    <x v="6"/>
  </r>
  <r>
    <s v="December 2005"/>
    <n v="48"/>
    <x v="2"/>
    <x v="2"/>
    <x v="0"/>
    <x v="0"/>
    <x v="2"/>
    <x v="0"/>
    <x v="0"/>
    <x v="0"/>
    <x v="0"/>
    <x v="2"/>
    <x v="0"/>
    <x v="3"/>
    <x v="6"/>
    <x v="13"/>
    <x v="24"/>
    <x v="6"/>
  </r>
  <r>
    <s v="December 2005"/>
    <n v="48"/>
    <x v="2"/>
    <x v="3"/>
    <x v="0"/>
    <x v="0"/>
    <x v="4"/>
    <x v="0"/>
    <x v="0"/>
    <x v="0"/>
    <x v="0"/>
    <x v="2"/>
    <x v="0"/>
    <x v="3"/>
    <x v="6"/>
    <x v="14"/>
    <x v="20"/>
    <x v="6"/>
  </r>
  <r>
    <s v="December 2005"/>
    <n v="48"/>
    <x v="2"/>
    <x v="4"/>
    <x v="0"/>
    <x v="0"/>
    <x v="1"/>
    <x v="0"/>
    <x v="0"/>
    <x v="0"/>
    <x v="0"/>
    <x v="2"/>
    <x v="0"/>
    <x v="3"/>
    <x v="6"/>
    <x v="13"/>
    <x v="24"/>
    <x v="6"/>
  </r>
  <r>
    <s v="December 2005"/>
    <n v="48"/>
    <x v="2"/>
    <x v="5"/>
    <x v="0"/>
    <x v="0"/>
    <x v="3"/>
    <x v="0"/>
    <x v="0"/>
    <x v="0"/>
    <x v="0"/>
    <x v="2"/>
    <x v="1"/>
    <x v="3"/>
    <x v="3"/>
    <x v="12"/>
    <x v="15"/>
    <x v="6"/>
  </r>
  <r>
    <s v="December 2005"/>
    <n v="48"/>
    <x v="2"/>
    <x v="6"/>
    <x v="0"/>
    <x v="0"/>
    <x v="2"/>
    <x v="0"/>
    <x v="0"/>
    <x v="0"/>
    <x v="0"/>
    <x v="2"/>
    <x v="1"/>
    <x v="3"/>
    <x v="3"/>
    <x v="13"/>
    <x v="23"/>
    <x v="6"/>
  </r>
  <r>
    <s v="December 2005"/>
    <n v="48"/>
    <x v="2"/>
    <x v="7"/>
    <x v="0"/>
    <x v="0"/>
    <x v="1"/>
    <x v="0"/>
    <x v="0"/>
    <x v="0"/>
    <x v="0"/>
    <x v="2"/>
    <x v="1"/>
    <x v="3"/>
    <x v="3"/>
    <x v="14"/>
    <x v="20"/>
    <x v="6"/>
  </r>
  <r>
    <s v="December 2005"/>
    <n v="48"/>
    <x v="2"/>
    <x v="8"/>
    <x v="0"/>
    <x v="0"/>
    <x v="0"/>
    <x v="0"/>
    <x v="0"/>
    <x v="0"/>
    <x v="0"/>
    <x v="2"/>
    <x v="1"/>
    <x v="3"/>
    <x v="3"/>
    <x v="12"/>
    <x v="16"/>
    <x v="6"/>
  </r>
  <r>
    <s v="December 2005"/>
    <n v="48"/>
    <x v="2"/>
    <x v="9"/>
    <x v="0"/>
    <x v="0"/>
    <x v="1"/>
    <x v="0"/>
    <x v="0"/>
    <x v="0"/>
    <x v="0"/>
    <x v="2"/>
    <x v="1"/>
    <x v="3"/>
    <x v="3"/>
    <x v="13"/>
    <x v="21"/>
    <x v="6"/>
  </r>
  <r>
    <s v="December 2005"/>
    <n v="48"/>
    <x v="2"/>
    <x v="10"/>
    <x v="0"/>
    <x v="0"/>
    <x v="2"/>
    <x v="0"/>
    <x v="0"/>
    <x v="0"/>
    <x v="0"/>
    <x v="2"/>
    <x v="1"/>
    <x v="3"/>
    <x v="3"/>
    <x v="14"/>
    <x v="17"/>
    <x v="6"/>
  </r>
  <r>
    <s v="December 2005"/>
    <n v="48"/>
    <x v="2"/>
    <x v="11"/>
    <x v="0"/>
    <x v="0"/>
    <x v="3"/>
    <x v="0"/>
    <x v="0"/>
    <x v="0"/>
    <x v="0"/>
    <x v="2"/>
    <x v="1"/>
    <x v="3"/>
    <x v="3"/>
    <x v="13"/>
    <x v="18"/>
    <x v="6"/>
  </r>
  <r>
    <s v="December 2005"/>
    <n v="48"/>
    <x v="2"/>
    <x v="12"/>
    <x v="0"/>
    <x v="0"/>
    <x v="4"/>
    <x v="0"/>
    <x v="0"/>
    <x v="0"/>
    <x v="0"/>
    <x v="2"/>
    <x v="2"/>
    <x v="3"/>
    <x v="5"/>
    <x v="12"/>
    <x v="15"/>
    <x v="6"/>
  </r>
  <r>
    <s v="December 2005"/>
    <n v="48"/>
    <x v="2"/>
    <x v="13"/>
    <x v="0"/>
    <x v="0"/>
    <x v="1"/>
    <x v="0"/>
    <x v="0"/>
    <x v="0"/>
    <x v="0"/>
    <x v="2"/>
    <x v="2"/>
    <x v="3"/>
    <x v="5"/>
    <x v="14"/>
    <x v="20"/>
    <x v="6"/>
  </r>
  <r>
    <s v="December 2005"/>
    <n v="48"/>
    <x v="2"/>
    <x v="14"/>
    <x v="0"/>
    <x v="0"/>
    <x v="2"/>
    <x v="0"/>
    <x v="0"/>
    <x v="0"/>
    <x v="0"/>
    <x v="2"/>
    <x v="2"/>
    <x v="3"/>
    <x v="5"/>
    <x v="13"/>
    <x v="24"/>
    <x v="6"/>
  </r>
  <r>
    <s v="December 2005"/>
    <n v="48"/>
    <x v="2"/>
    <x v="15"/>
    <x v="0"/>
    <x v="0"/>
    <x v="3"/>
    <x v="0"/>
    <x v="0"/>
    <x v="0"/>
    <x v="0"/>
    <x v="2"/>
    <x v="2"/>
    <x v="3"/>
    <x v="5"/>
    <x v="12"/>
    <x v="20"/>
    <x v="6"/>
  </r>
  <r>
    <s v="December 2005"/>
    <n v="48"/>
    <x v="2"/>
    <x v="16"/>
    <x v="0"/>
    <x v="0"/>
    <x v="3"/>
    <x v="0"/>
    <x v="0"/>
    <x v="0"/>
    <x v="0"/>
    <x v="2"/>
    <x v="2"/>
    <x v="3"/>
    <x v="5"/>
    <x v="13"/>
    <x v="19"/>
    <x v="6"/>
  </r>
  <r>
    <s v="December 2005"/>
    <n v="48"/>
    <x v="2"/>
    <x v="17"/>
    <x v="0"/>
    <x v="0"/>
    <x v="0"/>
    <x v="0"/>
    <x v="0"/>
    <x v="0"/>
    <x v="0"/>
    <x v="2"/>
    <x v="2"/>
    <x v="3"/>
    <x v="5"/>
    <x v="14"/>
    <x v="17"/>
    <x v="6"/>
  </r>
  <r>
    <s v="December 2005"/>
    <n v="48"/>
    <x v="2"/>
    <x v="18"/>
    <x v="0"/>
    <x v="0"/>
    <x v="1"/>
    <x v="0"/>
    <x v="0"/>
    <x v="0"/>
    <x v="0"/>
    <x v="2"/>
    <x v="2"/>
    <x v="3"/>
    <x v="5"/>
    <x v="13"/>
    <x v="19"/>
    <x v="6"/>
  </r>
  <r>
    <s v="December 2005"/>
    <n v="48"/>
    <x v="2"/>
    <x v="19"/>
    <x v="0"/>
    <x v="0"/>
    <x v="1"/>
    <x v="0"/>
    <x v="0"/>
    <x v="0"/>
    <x v="0"/>
    <x v="2"/>
    <x v="3"/>
    <x v="3"/>
    <x v="4"/>
    <x v="12"/>
    <x v="15"/>
    <x v="6"/>
  </r>
  <r>
    <s v="December 2005"/>
    <n v="48"/>
    <x v="2"/>
    <x v="20"/>
    <x v="0"/>
    <x v="0"/>
    <x v="1"/>
    <x v="0"/>
    <x v="0"/>
    <x v="0"/>
    <x v="0"/>
    <x v="2"/>
    <x v="3"/>
    <x v="3"/>
    <x v="4"/>
    <x v="13"/>
    <x v="19"/>
    <x v="6"/>
  </r>
  <r>
    <s v="December 2005"/>
    <n v="48"/>
    <x v="2"/>
    <x v="21"/>
    <x v="0"/>
    <x v="0"/>
    <x v="3"/>
    <x v="0"/>
    <x v="0"/>
    <x v="0"/>
    <x v="0"/>
    <x v="2"/>
    <x v="3"/>
    <x v="3"/>
    <x v="4"/>
    <x v="13"/>
    <x v="19"/>
    <x v="6"/>
  </r>
  <r>
    <s v="December 2005"/>
    <n v="48"/>
    <x v="2"/>
    <x v="22"/>
    <x v="0"/>
    <x v="0"/>
    <x v="0"/>
    <x v="0"/>
    <x v="0"/>
    <x v="0"/>
    <x v="0"/>
    <x v="2"/>
    <x v="3"/>
    <x v="3"/>
    <x v="4"/>
    <x v="14"/>
    <x v="17"/>
    <x v="6"/>
  </r>
  <r>
    <s v="December 2005"/>
    <n v="48"/>
    <x v="2"/>
    <x v="23"/>
    <x v="0"/>
    <x v="0"/>
    <x v="2"/>
    <x v="0"/>
    <x v="0"/>
    <x v="0"/>
    <x v="0"/>
    <x v="2"/>
    <x v="3"/>
    <x v="3"/>
    <x v="4"/>
    <x v="14"/>
    <x v="20"/>
    <x v="6"/>
  </r>
  <r>
    <s v="December 2005"/>
    <n v="48"/>
    <x v="2"/>
    <x v="24"/>
    <x v="0"/>
    <x v="0"/>
    <x v="0"/>
    <x v="0"/>
    <x v="0"/>
    <x v="0"/>
    <x v="0"/>
    <x v="2"/>
    <x v="3"/>
    <x v="3"/>
    <x v="4"/>
    <x v="12"/>
    <x v="20"/>
    <x v="6"/>
  </r>
  <r>
    <s v="December 2005"/>
    <n v="48"/>
    <x v="2"/>
    <x v="25"/>
    <x v="0"/>
    <x v="0"/>
    <x v="2"/>
    <x v="0"/>
    <x v="0"/>
    <x v="0"/>
    <x v="0"/>
    <x v="2"/>
    <x v="3"/>
    <x v="3"/>
    <x v="4"/>
    <x v="14"/>
    <x v="17"/>
    <x v="6"/>
  </r>
  <r>
    <s v="December 2005"/>
    <n v="48"/>
    <x v="2"/>
    <x v="26"/>
    <x v="0"/>
    <x v="0"/>
    <x v="4"/>
    <x v="0"/>
    <x v="0"/>
    <x v="0"/>
    <x v="0"/>
    <x v="2"/>
    <x v="3"/>
    <x v="3"/>
    <x v="4"/>
    <x v="12"/>
    <x v="15"/>
    <x v="6"/>
  </r>
  <r>
    <s v="December 2005"/>
    <n v="48"/>
    <x v="3"/>
    <x v="0"/>
    <x v="0"/>
    <x v="0"/>
    <x v="1"/>
    <x v="0"/>
    <x v="0"/>
    <x v="0"/>
    <x v="0"/>
    <x v="1"/>
    <x v="4"/>
    <x v="3"/>
    <x v="2"/>
    <x v="4"/>
    <x v="2"/>
    <x v="4"/>
  </r>
  <r>
    <s v="December 2005"/>
    <n v="48"/>
    <x v="3"/>
    <x v="1"/>
    <x v="0"/>
    <x v="0"/>
    <x v="2"/>
    <x v="0"/>
    <x v="0"/>
    <x v="0"/>
    <x v="0"/>
    <x v="1"/>
    <x v="4"/>
    <x v="3"/>
    <x v="2"/>
    <x v="8"/>
    <x v="11"/>
    <x v="4"/>
  </r>
  <r>
    <s v="December 2005"/>
    <n v="48"/>
    <x v="3"/>
    <x v="2"/>
    <x v="0"/>
    <x v="0"/>
    <x v="3"/>
    <x v="0"/>
    <x v="0"/>
    <x v="0"/>
    <x v="0"/>
    <x v="1"/>
    <x v="4"/>
    <x v="3"/>
    <x v="2"/>
    <x v="6"/>
    <x v="4"/>
    <x v="4"/>
  </r>
  <r>
    <s v="December 2005"/>
    <n v="48"/>
    <x v="3"/>
    <x v="3"/>
    <x v="0"/>
    <x v="0"/>
    <x v="4"/>
    <x v="0"/>
    <x v="0"/>
    <x v="0"/>
    <x v="0"/>
    <x v="1"/>
    <x v="4"/>
    <x v="3"/>
    <x v="2"/>
    <x v="5"/>
    <x v="3"/>
    <x v="4"/>
  </r>
  <r>
    <s v="December 2005"/>
    <n v="48"/>
    <x v="3"/>
    <x v="4"/>
    <x v="0"/>
    <x v="0"/>
    <x v="4"/>
    <x v="0"/>
    <x v="0"/>
    <x v="0"/>
    <x v="0"/>
    <x v="1"/>
    <x v="4"/>
    <x v="3"/>
    <x v="2"/>
    <x v="4"/>
    <x v="8"/>
    <x v="4"/>
  </r>
  <r>
    <s v="December 2005"/>
    <n v="48"/>
    <x v="3"/>
    <x v="5"/>
    <x v="0"/>
    <x v="0"/>
    <x v="0"/>
    <x v="0"/>
    <x v="0"/>
    <x v="0"/>
    <x v="0"/>
    <x v="1"/>
    <x v="4"/>
    <x v="3"/>
    <x v="2"/>
    <x v="6"/>
    <x v="4"/>
    <x v="4"/>
  </r>
  <r>
    <s v="December 2005"/>
    <n v="48"/>
    <x v="3"/>
    <x v="6"/>
    <x v="0"/>
    <x v="0"/>
    <x v="1"/>
    <x v="0"/>
    <x v="0"/>
    <x v="0"/>
    <x v="0"/>
    <x v="1"/>
    <x v="4"/>
    <x v="3"/>
    <x v="2"/>
    <x v="11"/>
    <x v="4"/>
    <x v="4"/>
  </r>
  <r>
    <s v="December 2005"/>
    <n v="48"/>
    <x v="3"/>
    <x v="7"/>
    <x v="0"/>
    <x v="0"/>
    <x v="4"/>
    <x v="0"/>
    <x v="0"/>
    <x v="0"/>
    <x v="0"/>
    <x v="1"/>
    <x v="4"/>
    <x v="3"/>
    <x v="2"/>
    <x v="9"/>
    <x v="6"/>
    <x v="4"/>
  </r>
  <r>
    <s v="December 2005"/>
    <n v="48"/>
    <x v="3"/>
    <x v="8"/>
    <x v="0"/>
    <x v="0"/>
    <x v="0"/>
    <x v="0"/>
    <x v="0"/>
    <x v="0"/>
    <x v="0"/>
    <x v="1"/>
    <x v="4"/>
    <x v="3"/>
    <x v="2"/>
    <x v="8"/>
    <x v="5"/>
    <x v="4"/>
  </r>
  <r>
    <s v="December 2005"/>
    <n v="48"/>
    <x v="3"/>
    <x v="9"/>
    <x v="0"/>
    <x v="0"/>
    <x v="2"/>
    <x v="0"/>
    <x v="0"/>
    <x v="0"/>
    <x v="0"/>
    <x v="1"/>
    <x v="4"/>
    <x v="3"/>
    <x v="2"/>
    <x v="9"/>
    <x v="14"/>
    <x v="4"/>
  </r>
  <r>
    <s v="December 2005"/>
    <n v="48"/>
    <x v="3"/>
    <x v="10"/>
    <x v="0"/>
    <x v="0"/>
    <x v="3"/>
    <x v="0"/>
    <x v="0"/>
    <x v="0"/>
    <x v="0"/>
    <x v="1"/>
    <x v="4"/>
    <x v="3"/>
    <x v="2"/>
    <x v="7"/>
    <x v="4"/>
    <x v="4"/>
  </r>
  <r>
    <s v="December 2005"/>
    <n v="48"/>
    <x v="3"/>
    <x v="11"/>
    <x v="0"/>
    <x v="0"/>
    <x v="4"/>
    <x v="0"/>
    <x v="0"/>
    <x v="0"/>
    <x v="0"/>
    <x v="1"/>
    <x v="4"/>
    <x v="3"/>
    <x v="2"/>
    <x v="4"/>
    <x v="2"/>
    <x v="4"/>
  </r>
  <r>
    <s v="December 2005"/>
    <n v="48"/>
    <x v="3"/>
    <x v="12"/>
    <x v="0"/>
    <x v="0"/>
    <x v="0"/>
    <x v="0"/>
    <x v="0"/>
    <x v="0"/>
    <x v="0"/>
    <x v="1"/>
    <x v="4"/>
    <x v="3"/>
    <x v="2"/>
    <x v="7"/>
    <x v="4"/>
    <x v="4"/>
  </r>
  <r>
    <s v="December 2005"/>
    <n v="48"/>
    <x v="3"/>
    <x v="13"/>
    <x v="0"/>
    <x v="0"/>
    <x v="3"/>
    <x v="0"/>
    <x v="0"/>
    <x v="0"/>
    <x v="0"/>
    <x v="1"/>
    <x v="4"/>
    <x v="3"/>
    <x v="2"/>
    <x v="6"/>
    <x v="4"/>
    <x v="4"/>
  </r>
  <r>
    <s v="December 2005"/>
    <n v="48"/>
    <x v="3"/>
    <x v="14"/>
    <x v="0"/>
    <x v="0"/>
    <x v="3"/>
    <x v="0"/>
    <x v="0"/>
    <x v="0"/>
    <x v="0"/>
    <x v="1"/>
    <x v="4"/>
    <x v="3"/>
    <x v="2"/>
    <x v="7"/>
    <x v="4"/>
    <x v="4"/>
  </r>
  <r>
    <s v="December 2005"/>
    <n v="48"/>
    <x v="3"/>
    <x v="15"/>
    <x v="0"/>
    <x v="0"/>
    <x v="1"/>
    <x v="0"/>
    <x v="0"/>
    <x v="0"/>
    <x v="0"/>
    <x v="1"/>
    <x v="4"/>
    <x v="3"/>
    <x v="2"/>
    <x v="6"/>
    <x v="4"/>
    <x v="4"/>
  </r>
  <r>
    <s v="December 2005"/>
    <n v="48"/>
    <x v="3"/>
    <x v="16"/>
    <x v="0"/>
    <x v="0"/>
    <x v="1"/>
    <x v="0"/>
    <x v="0"/>
    <x v="0"/>
    <x v="0"/>
    <x v="1"/>
    <x v="4"/>
    <x v="3"/>
    <x v="2"/>
    <x v="7"/>
    <x v="4"/>
    <x v="4"/>
  </r>
  <r>
    <s v="December 2005"/>
    <n v="48"/>
    <x v="3"/>
    <x v="17"/>
    <x v="0"/>
    <x v="0"/>
    <x v="2"/>
    <x v="0"/>
    <x v="0"/>
    <x v="0"/>
    <x v="0"/>
    <x v="1"/>
    <x v="4"/>
    <x v="3"/>
    <x v="2"/>
    <x v="6"/>
    <x v="4"/>
    <x v="4"/>
  </r>
  <r>
    <s v="December 2005"/>
    <n v="48"/>
    <x v="3"/>
    <x v="18"/>
    <x v="0"/>
    <x v="0"/>
    <x v="3"/>
    <x v="0"/>
    <x v="0"/>
    <x v="0"/>
    <x v="0"/>
    <x v="1"/>
    <x v="4"/>
    <x v="3"/>
    <x v="2"/>
    <x v="11"/>
    <x v="4"/>
    <x v="4"/>
  </r>
  <r>
    <s v="December 2005"/>
    <n v="48"/>
    <x v="3"/>
    <x v="19"/>
    <x v="0"/>
    <x v="0"/>
    <x v="3"/>
    <x v="0"/>
    <x v="0"/>
    <x v="0"/>
    <x v="0"/>
    <x v="1"/>
    <x v="4"/>
    <x v="3"/>
    <x v="2"/>
    <x v="8"/>
    <x v="5"/>
    <x v="4"/>
  </r>
  <r>
    <s v="December 2005"/>
    <n v="48"/>
    <x v="3"/>
    <x v="20"/>
    <x v="0"/>
    <x v="0"/>
    <x v="0"/>
    <x v="0"/>
    <x v="0"/>
    <x v="0"/>
    <x v="0"/>
    <x v="1"/>
    <x v="4"/>
    <x v="3"/>
    <x v="2"/>
    <x v="9"/>
    <x v="6"/>
    <x v="4"/>
  </r>
  <r>
    <s v="December 2005"/>
    <n v="48"/>
    <x v="3"/>
    <x v="21"/>
    <x v="0"/>
    <x v="0"/>
    <x v="3"/>
    <x v="0"/>
    <x v="0"/>
    <x v="0"/>
    <x v="0"/>
    <x v="1"/>
    <x v="4"/>
    <x v="3"/>
    <x v="2"/>
    <x v="5"/>
    <x v="9"/>
    <x v="4"/>
  </r>
  <r>
    <s v="December 2005"/>
    <n v="48"/>
    <x v="3"/>
    <x v="22"/>
    <x v="0"/>
    <x v="0"/>
    <x v="3"/>
    <x v="0"/>
    <x v="0"/>
    <x v="0"/>
    <x v="0"/>
    <x v="1"/>
    <x v="4"/>
    <x v="3"/>
    <x v="2"/>
    <x v="8"/>
    <x v="5"/>
    <x v="5"/>
  </r>
  <r>
    <s v="December 2005"/>
    <n v="48"/>
    <x v="3"/>
    <x v="23"/>
    <x v="0"/>
    <x v="0"/>
    <x v="1"/>
    <x v="0"/>
    <x v="0"/>
    <x v="0"/>
    <x v="0"/>
    <x v="1"/>
    <x v="4"/>
    <x v="3"/>
    <x v="2"/>
    <x v="11"/>
    <x v="4"/>
    <x v="4"/>
  </r>
  <r>
    <s v="December 2005"/>
    <n v="48"/>
    <x v="3"/>
    <x v="24"/>
    <x v="0"/>
    <x v="0"/>
    <x v="4"/>
    <x v="0"/>
    <x v="0"/>
    <x v="0"/>
    <x v="0"/>
    <x v="1"/>
    <x v="4"/>
    <x v="3"/>
    <x v="2"/>
    <x v="7"/>
    <x v="4"/>
    <x v="4"/>
  </r>
  <r>
    <s v="December 2005"/>
    <n v="48"/>
    <x v="3"/>
    <x v="25"/>
    <x v="0"/>
    <x v="0"/>
    <x v="4"/>
    <x v="0"/>
    <x v="0"/>
    <x v="0"/>
    <x v="0"/>
    <x v="1"/>
    <x v="4"/>
    <x v="3"/>
    <x v="2"/>
    <x v="8"/>
    <x v="5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June 2006"/>
    <n v="49"/>
    <x v="0"/>
    <x v="0"/>
    <x v="0"/>
    <x v="0"/>
    <x v="2"/>
    <x v="0"/>
    <x v="0"/>
    <x v="0"/>
    <x v="0"/>
    <x v="0"/>
    <x v="0"/>
    <x v="0"/>
    <x v="0"/>
    <x v="1"/>
    <x v="1"/>
    <x v="2"/>
  </r>
  <r>
    <s v="June 2006"/>
    <n v="49"/>
    <x v="0"/>
    <x v="1"/>
    <x v="0"/>
    <x v="0"/>
    <x v="3"/>
    <x v="0"/>
    <x v="0"/>
    <x v="0"/>
    <x v="0"/>
    <x v="0"/>
    <x v="0"/>
    <x v="0"/>
    <x v="0"/>
    <x v="0"/>
    <x v="0"/>
    <x v="1"/>
  </r>
  <r>
    <s v="June 2006"/>
    <n v="49"/>
    <x v="0"/>
    <x v="2"/>
    <x v="0"/>
    <x v="0"/>
    <x v="0"/>
    <x v="0"/>
    <x v="0"/>
    <x v="0"/>
    <x v="0"/>
    <x v="0"/>
    <x v="0"/>
    <x v="0"/>
    <x v="0"/>
    <x v="0"/>
    <x v="0"/>
    <x v="3"/>
  </r>
  <r>
    <s v="June 2006"/>
    <n v="49"/>
    <x v="0"/>
    <x v="3"/>
    <x v="0"/>
    <x v="0"/>
    <x v="4"/>
    <x v="0"/>
    <x v="0"/>
    <x v="0"/>
    <x v="0"/>
    <x v="0"/>
    <x v="0"/>
    <x v="0"/>
    <x v="0"/>
    <x v="3"/>
    <x v="1"/>
    <x v="2"/>
  </r>
  <r>
    <s v="June 2006"/>
    <n v="49"/>
    <x v="0"/>
    <x v="4"/>
    <x v="0"/>
    <x v="0"/>
    <x v="3"/>
    <x v="0"/>
    <x v="0"/>
    <x v="0"/>
    <x v="0"/>
    <x v="0"/>
    <x v="0"/>
    <x v="0"/>
    <x v="0"/>
    <x v="0"/>
    <x v="0"/>
    <x v="2"/>
  </r>
  <r>
    <s v="June 2006"/>
    <n v="49"/>
    <x v="0"/>
    <x v="5"/>
    <x v="0"/>
    <x v="0"/>
    <x v="2"/>
    <x v="0"/>
    <x v="0"/>
    <x v="0"/>
    <x v="0"/>
    <x v="0"/>
    <x v="0"/>
    <x v="0"/>
    <x v="0"/>
    <x v="0"/>
    <x v="0"/>
    <x v="0"/>
  </r>
  <r>
    <s v="June 2006"/>
    <n v="49"/>
    <x v="0"/>
    <x v="6"/>
    <x v="0"/>
    <x v="0"/>
    <x v="3"/>
    <x v="0"/>
    <x v="0"/>
    <x v="0"/>
    <x v="0"/>
    <x v="0"/>
    <x v="0"/>
    <x v="0"/>
    <x v="0"/>
    <x v="0"/>
    <x v="0"/>
    <x v="0"/>
  </r>
  <r>
    <s v="June 2006"/>
    <n v="49"/>
    <x v="0"/>
    <x v="7"/>
    <x v="0"/>
    <x v="0"/>
    <x v="4"/>
    <x v="0"/>
    <x v="0"/>
    <x v="0"/>
    <x v="0"/>
    <x v="0"/>
    <x v="1"/>
    <x v="2"/>
    <x v="1"/>
    <x v="1"/>
    <x v="1"/>
    <x v="2"/>
  </r>
  <r>
    <s v="June 2006"/>
    <n v="49"/>
    <x v="0"/>
    <x v="8"/>
    <x v="0"/>
    <x v="0"/>
    <x v="4"/>
    <x v="0"/>
    <x v="0"/>
    <x v="0"/>
    <x v="0"/>
    <x v="0"/>
    <x v="1"/>
    <x v="2"/>
    <x v="1"/>
    <x v="3"/>
    <x v="1"/>
    <x v="2"/>
  </r>
  <r>
    <s v="June 2006"/>
    <n v="49"/>
    <x v="0"/>
    <x v="9"/>
    <x v="0"/>
    <x v="0"/>
    <x v="2"/>
    <x v="0"/>
    <x v="0"/>
    <x v="0"/>
    <x v="0"/>
    <x v="0"/>
    <x v="1"/>
    <x v="2"/>
    <x v="1"/>
    <x v="0"/>
    <x v="1"/>
    <x v="3"/>
  </r>
  <r>
    <s v="June 2006"/>
    <n v="49"/>
    <x v="0"/>
    <x v="10"/>
    <x v="0"/>
    <x v="0"/>
    <x v="4"/>
    <x v="0"/>
    <x v="0"/>
    <x v="0"/>
    <x v="0"/>
    <x v="0"/>
    <x v="1"/>
    <x v="2"/>
    <x v="1"/>
    <x v="0"/>
    <x v="1"/>
    <x v="3"/>
  </r>
  <r>
    <s v="June 2006"/>
    <n v="49"/>
    <x v="0"/>
    <x v="11"/>
    <x v="0"/>
    <x v="0"/>
    <x v="2"/>
    <x v="0"/>
    <x v="0"/>
    <x v="0"/>
    <x v="0"/>
    <x v="0"/>
    <x v="1"/>
    <x v="2"/>
    <x v="1"/>
    <x v="0"/>
    <x v="0"/>
    <x v="2"/>
  </r>
  <r>
    <s v="June 2006"/>
    <n v="49"/>
    <x v="0"/>
    <x v="12"/>
    <x v="0"/>
    <x v="0"/>
    <x v="0"/>
    <x v="0"/>
    <x v="0"/>
    <x v="0"/>
    <x v="0"/>
    <x v="0"/>
    <x v="2"/>
    <x v="2"/>
    <x v="11"/>
    <x v="1"/>
    <x v="1"/>
    <x v="2"/>
  </r>
  <r>
    <s v="June 2006"/>
    <n v="49"/>
    <x v="0"/>
    <x v="13"/>
    <x v="0"/>
    <x v="0"/>
    <x v="1"/>
    <x v="0"/>
    <x v="0"/>
    <x v="0"/>
    <x v="0"/>
    <x v="0"/>
    <x v="2"/>
    <x v="2"/>
    <x v="11"/>
    <x v="0"/>
    <x v="0"/>
    <x v="2"/>
  </r>
  <r>
    <s v="June 2006"/>
    <n v="49"/>
    <x v="0"/>
    <x v="14"/>
    <x v="0"/>
    <x v="0"/>
    <x v="0"/>
    <x v="0"/>
    <x v="0"/>
    <x v="0"/>
    <x v="0"/>
    <x v="0"/>
    <x v="2"/>
    <x v="2"/>
    <x v="11"/>
    <x v="0"/>
    <x v="0"/>
    <x v="3"/>
  </r>
  <r>
    <s v="June 2006"/>
    <n v="49"/>
    <x v="0"/>
    <x v="15"/>
    <x v="0"/>
    <x v="0"/>
    <x v="3"/>
    <x v="0"/>
    <x v="0"/>
    <x v="0"/>
    <x v="0"/>
    <x v="0"/>
    <x v="2"/>
    <x v="2"/>
    <x v="11"/>
    <x v="0"/>
    <x v="0"/>
    <x v="0"/>
  </r>
  <r>
    <s v="June 2006"/>
    <n v="49"/>
    <x v="0"/>
    <x v="16"/>
    <x v="0"/>
    <x v="0"/>
    <x v="2"/>
    <x v="0"/>
    <x v="0"/>
    <x v="0"/>
    <x v="0"/>
    <x v="0"/>
    <x v="2"/>
    <x v="2"/>
    <x v="11"/>
    <x v="0"/>
    <x v="1"/>
    <x v="3"/>
  </r>
  <r>
    <s v="June 2006"/>
    <n v="49"/>
    <x v="0"/>
    <x v="17"/>
    <x v="0"/>
    <x v="0"/>
    <x v="4"/>
    <x v="0"/>
    <x v="0"/>
    <x v="0"/>
    <x v="0"/>
    <x v="0"/>
    <x v="3"/>
    <x v="0"/>
    <x v="0"/>
    <x v="0"/>
    <x v="1"/>
    <x v="2"/>
  </r>
  <r>
    <s v="June 2006"/>
    <n v="49"/>
    <x v="0"/>
    <x v="18"/>
    <x v="0"/>
    <x v="0"/>
    <x v="2"/>
    <x v="0"/>
    <x v="0"/>
    <x v="0"/>
    <x v="0"/>
    <x v="0"/>
    <x v="3"/>
    <x v="0"/>
    <x v="0"/>
    <x v="0"/>
    <x v="1"/>
    <x v="3"/>
  </r>
  <r>
    <s v="June 2006"/>
    <n v="49"/>
    <x v="0"/>
    <x v="19"/>
    <x v="0"/>
    <x v="0"/>
    <x v="4"/>
    <x v="0"/>
    <x v="0"/>
    <x v="0"/>
    <x v="0"/>
    <x v="0"/>
    <x v="3"/>
    <x v="0"/>
    <x v="0"/>
    <x v="0"/>
    <x v="0"/>
    <x v="2"/>
  </r>
  <r>
    <s v="June 2006"/>
    <n v="49"/>
    <x v="0"/>
    <x v="20"/>
    <x v="0"/>
    <x v="0"/>
    <x v="3"/>
    <x v="0"/>
    <x v="0"/>
    <x v="0"/>
    <x v="0"/>
    <x v="0"/>
    <x v="3"/>
    <x v="0"/>
    <x v="0"/>
    <x v="0"/>
    <x v="0"/>
    <x v="2"/>
  </r>
  <r>
    <s v="June 2006"/>
    <n v="49"/>
    <x v="0"/>
    <x v="21"/>
    <x v="0"/>
    <x v="0"/>
    <x v="1"/>
    <x v="0"/>
    <x v="0"/>
    <x v="0"/>
    <x v="0"/>
    <x v="0"/>
    <x v="3"/>
    <x v="0"/>
    <x v="0"/>
    <x v="0"/>
    <x v="1"/>
    <x v="0"/>
  </r>
  <r>
    <s v="June 2006"/>
    <n v="49"/>
    <x v="1"/>
    <x v="0"/>
    <x v="0"/>
    <x v="0"/>
    <x v="3"/>
    <x v="0"/>
    <x v="0"/>
    <x v="0"/>
    <x v="0"/>
    <x v="1"/>
    <x v="4"/>
    <x v="3"/>
    <x v="2"/>
    <x v="4"/>
    <x v="10"/>
    <x v="4"/>
  </r>
  <r>
    <s v="June 2006"/>
    <n v="49"/>
    <x v="1"/>
    <x v="1"/>
    <x v="0"/>
    <x v="0"/>
    <x v="2"/>
    <x v="0"/>
    <x v="0"/>
    <x v="0"/>
    <x v="0"/>
    <x v="1"/>
    <x v="4"/>
    <x v="3"/>
    <x v="2"/>
    <x v="11"/>
    <x v="4"/>
    <x v="4"/>
  </r>
  <r>
    <s v="June 2006"/>
    <n v="49"/>
    <x v="1"/>
    <x v="2"/>
    <x v="0"/>
    <x v="0"/>
    <x v="1"/>
    <x v="0"/>
    <x v="0"/>
    <x v="0"/>
    <x v="0"/>
    <x v="1"/>
    <x v="4"/>
    <x v="3"/>
    <x v="2"/>
    <x v="10"/>
    <x v="7"/>
    <x v="4"/>
  </r>
  <r>
    <s v="June 2006"/>
    <n v="49"/>
    <x v="1"/>
    <x v="3"/>
    <x v="0"/>
    <x v="0"/>
    <x v="4"/>
    <x v="0"/>
    <x v="0"/>
    <x v="0"/>
    <x v="0"/>
    <x v="1"/>
    <x v="4"/>
    <x v="3"/>
    <x v="2"/>
    <x v="8"/>
    <x v="11"/>
    <x v="5"/>
  </r>
  <r>
    <s v="June 2006"/>
    <n v="49"/>
    <x v="1"/>
    <x v="4"/>
    <x v="0"/>
    <x v="0"/>
    <x v="0"/>
    <x v="0"/>
    <x v="0"/>
    <x v="0"/>
    <x v="0"/>
    <x v="1"/>
    <x v="4"/>
    <x v="3"/>
    <x v="2"/>
    <x v="7"/>
    <x v="4"/>
    <x v="4"/>
  </r>
  <r>
    <s v="June 2006"/>
    <n v="49"/>
    <x v="1"/>
    <x v="5"/>
    <x v="0"/>
    <x v="0"/>
    <x v="1"/>
    <x v="0"/>
    <x v="0"/>
    <x v="0"/>
    <x v="0"/>
    <x v="1"/>
    <x v="4"/>
    <x v="3"/>
    <x v="2"/>
    <x v="8"/>
    <x v="5"/>
    <x v="4"/>
  </r>
  <r>
    <s v="June 2006"/>
    <n v="49"/>
    <x v="1"/>
    <x v="6"/>
    <x v="0"/>
    <x v="0"/>
    <x v="2"/>
    <x v="0"/>
    <x v="0"/>
    <x v="0"/>
    <x v="0"/>
    <x v="1"/>
    <x v="4"/>
    <x v="3"/>
    <x v="2"/>
    <x v="9"/>
    <x v="6"/>
    <x v="4"/>
  </r>
  <r>
    <s v="June 2006"/>
    <n v="49"/>
    <x v="1"/>
    <x v="7"/>
    <x v="0"/>
    <x v="0"/>
    <x v="3"/>
    <x v="0"/>
    <x v="0"/>
    <x v="0"/>
    <x v="0"/>
    <x v="1"/>
    <x v="4"/>
    <x v="3"/>
    <x v="2"/>
    <x v="8"/>
    <x v="5"/>
    <x v="4"/>
  </r>
  <r>
    <s v="June 2006"/>
    <n v="49"/>
    <x v="1"/>
    <x v="8"/>
    <x v="0"/>
    <x v="0"/>
    <x v="4"/>
    <x v="0"/>
    <x v="0"/>
    <x v="0"/>
    <x v="0"/>
    <x v="1"/>
    <x v="4"/>
    <x v="3"/>
    <x v="2"/>
    <x v="6"/>
    <x v="4"/>
    <x v="4"/>
  </r>
  <r>
    <s v="June 2006"/>
    <n v="49"/>
    <x v="1"/>
    <x v="9"/>
    <x v="0"/>
    <x v="0"/>
    <x v="2"/>
    <x v="0"/>
    <x v="0"/>
    <x v="0"/>
    <x v="0"/>
    <x v="1"/>
    <x v="4"/>
    <x v="3"/>
    <x v="2"/>
    <x v="4"/>
    <x v="10"/>
    <x v="4"/>
  </r>
  <r>
    <s v="June 2006"/>
    <n v="49"/>
    <x v="1"/>
    <x v="10"/>
    <x v="0"/>
    <x v="0"/>
    <x v="1"/>
    <x v="0"/>
    <x v="0"/>
    <x v="0"/>
    <x v="0"/>
    <x v="1"/>
    <x v="4"/>
    <x v="3"/>
    <x v="2"/>
    <x v="8"/>
    <x v="11"/>
    <x v="5"/>
  </r>
  <r>
    <s v="June 2006"/>
    <n v="49"/>
    <x v="1"/>
    <x v="11"/>
    <x v="0"/>
    <x v="0"/>
    <x v="1"/>
    <x v="0"/>
    <x v="0"/>
    <x v="0"/>
    <x v="0"/>
    <x v="1"/>
    <x v="4"/>
    <x v="3"/>
    <x v="2"/>
    <x v="4"/>
    <x v="8"/>
    <x v="4"/>
  </r>
  <r>
    <s v="June 2006"/>
    <n v="49"/>
    <x v="1"/>
    <x v="12"/>
    <x v="0"/>
    <x v="0"/>
    <x v="2"/>
    <x v="0"/>
    <x v="0"/>
    <x v="0"/>
    <x v="0"/>
    <x v="1"/>
    <x v="4"/>
    <x v="3"/>
    <x v="2"/>
    <x v="7"/>
    <x v="4"/>
    <x v="4"/>
  </r>
  <r>
    <s v="June 2006"/>
    <n v="49"/>
    <x v="1"/>
    <x v="13"/>
    <x v="0"/>
    <x v="0"/>
    <x v="4"/>
    <x v="0"/>
    <x v="0"/>
    <x v="0"/>
    <x v="0"/>
    <x v="1"/>
    <x v="4"/>
    <x v="3"/>
    <x v="2"/>
    <x v="8"/>
    <x v="5"/>
    <x v="4"/>
  </r>
  <r>
    <s v="June 2006"/>
    <n v="49"/>
    <x v="1"/>
    <x v="14"/>
    <x v="0"/>
    <x v="0"/>
    <x v="1"/>
    <x v="0"/>
    <x v="0"/>
    <x v="0"/>
    <x v="0"/>
    <x v="1"/>
    <x v="4"/>
    <x v="3"/>
    <x v="2"/>
    <x v="10"/>
    <x v="13"/>
    <x v="4"/>
  </r>
  <r>
    <s v="June 2006"/>
    <n v="49"/>
    <x v="1"/>
    <x v="15"/>
    <x v="0"/>
    <x v="0"/>
    <x v="3"/>
    <x v="0"/>
    <x v="0"/>
    <x v="0"/>
    <x v="0"/>
    <x v="1"/>
    <x v="4"/>
    <x v="3"/>
    <x v="2"/>
    <x v="6"/>
    <x v="4"/>
    <x v="5"/>
  </r>
  <r>
    <s v="June 2006"/>
    <n v="49"/>
    <x v="1"/>
    <x v="16"/>
    <x v="0"/>
    <x v="0"/>
    <x v="0"/>
    <x v="0"/>
    <x v="0"/>
    <x v="0"/>
    <x v="0"/>
    <x v="1"/>
    <x v="4"/>
    <x v="3"/>
    <x v="2"/>
    <x v="9"/>
    <x v="14"/>
    <x v="4"/>
  </r>
  <r>
    <s v="June 2006"/>
    <n v="49"/>
    <x v="1"/>
    <x v="17"/>
    <x v="0"/>
    <x v="0"/>
    <x v="2"/>
    <x v="0"/>
    <x v="0"/>
    <x v="0"/>
    <x v="0"/>
    <x v="1"/>
    <x v="4"/>
    <x v="3"/>
    <x v="2"/>
    <x v="7"/>
    <x v="4"/>
    <x v="4"/>
  </r>
  <r>
    <s v="June 2006"/>
    <n v="49"/>
    <x v="1"/>
    <x v="18"/>
    <x v="0"/>
    <x v="0"/>
    <x v="3"/>
    <x v="0"/>
    <x v="0"/>
    <x v="0"/>
    <x v="0"/>
    <x v="1"/>
    <x v="4"/>
    <x v="3"/>
    <x v="2"/>
    <x v="9"/>
    <x v="6"/>
    <x v="4"/>
  </r>
  <r>
    <s v="June 2006"/>
    <n v="49"/>
    <x v="1"/>
    <x v="19"/>
    <x v="0"/>
    <x v="0"/>
    <x v="4"/>
    <x v="0"/>
    <x v="0"/>
    <x v="0"/>
    <x v="0"/>
    <x v="1"/>
    <x v="4"/>
    <x v="3"/>
    <x v="2"/>
    <x v="6"/>
    <x v="4"/>
    <x v="4"/>
  </r>
  <r>
    <s v="June 2006"/>
    <n v="49"/>
    <x v="1"/>
    <x v="20"/>
    <x v="0"/>
    <x v="0"/>
    <x v="4"/>
    <x v="0"/>
    <x v="0"/>
    <x v="0"/>
    <x v="0"/>
    <x v="1"/>
    <x v="4"/>
    <x v="3"/>
    <x v="2"/>
    <x v="6"/>
    <x v="4"/>
    <x v="5"/>
  </r>
  <r>
    <s v="June 2006"/>
    <n v="49"/>
    <x v="1"/>
    <x v="21"/>
    <x v="0"/>
    <x v="0"/>
    <x v="2"/>
    <x v="0"/>
    <x v="0"/>
    <x v="0"/>
    <x v="0"/>
    <x v="1"/>
    <x v="4"/>
    <x v="3"/>
    <x v="2"/>
    <x v="9"/>
    <x v="14"/>
    <x v="4"/>
  </r>
  <r>
    <s v="June 2006"/>
    <n v="49"/>
    <x v="1"/>
    <x v="22"/>
    <x v="0"/>
    <x v="0"/>
    <x v="4"/>
    <x v="0"/>
    <x v="0"/>
    <x v="0"/>
    <x v="0"/>
    <x v="1"/>
    <x v="4"/>
    <x v="3"/>
    <x v="2"/>
    <x v="7"/>
    <x v="4"/>
    <x v="4"/>
  </r>
  <r>
    <s v="June 2006"/>
    <n v="49"/>
    <x v="1"/>
    <x v="23"/>
    <x v="0"/>
    <x v="0"/>
    <x v="0"/>
    <x v="0"/>
    <x v="0"/>
    <x v="0"/>
    <x v="0"/>
    <x v="1"/>
    <x v="4"/>
    <x v="3"/>
    <x v="2"/>
    <x v="5"/>
    <x v="9"/>
    <x v="4"/>
  </r>
  <r>
    <s v="June 2006"/>
    <n v="49"/>
    <x v="1"/>
    <x v="24"/>
    <x v="0"/>
    <x v="0"/>
    <x v="1"/>
    <x v="0"/>
    <x v="0"/>
    <x v="0"/>
    <x v="0"/>
    <x v="1"/>
    <x v="4"/>
    <x v="3"/>
    <x v="2"/>
    <x v="9"/>
    <x v="6"/>
    <x v="4"/>
  </r>
  <r>
    <s v="June 2006"/>
    <n v="49"/>
    <x v="1"/>
    <x v="25"/>
    <x v="0"/>
    <x v="0"/>
    <x v="1"/>
    <x v="0"/>
    <x v="0"/>
    <x v="0"/>
    <x v="0"/>
    <x v="1"/>
    <x v="4"/>
    <x v="3"/>
    <x v="2"/>
    <x v="5"/>
    <x v="3"/>
    <x v="4"/>
  </r>
  <r>
    <s v="June 2006"/>
    <n v="49"/>
    <x v="2"/>
    <x v="0"/>
    <x v="0"/>
    <x v="0"/>
    <x v="0"/>
    <x v="0"/>
    <x v="0"/>
    <x v="0"/>
    <x v="0"/>
    <x v="2"/>
    <x v="0"/>
    <x v="3"/>
    <x v="5"/>
    <x v="12"/>
    <x v="15"/>
    <x v="6"/>
  </r>
  <r>
    <s v="June 2006"/>
    <n v="49"/>
    <x v="2"/>
    <x v="1"/>
    <x v="0"/>
    <x v="0"/>
    <x v="3"/>
    <x v="0"/>
    <x v="0"/>
    <x v="0"/>
    <x v="0"/>
    <x v="2"/>
    <x v="0"/>
    <x v="3"/>
    <x v="5"/>
    <x v="12"/>
    <x v="20"/>
    <x v="6"/>
  </r>
  <r>
    <s v="June 2006"/>
    <n v="49"/>
    <x v="2"/>
    <x v="2"/>
    <x v="0"/>
    <x v="0"/>
    <x v="2"/>
    <x v="0"/>
    <x v="0"/>
    <x v="0"/>
    <x v="0"/>
    <x v="2"/>
    <x v="0"/>
    <x v="3"/>
    <x v="5"/>
    <x v="13"/>
    <x v="16"/>
    <x v="6"/>
  </r>
  <r>
    <s v="June 2006"/>
    <n v="49"/>
    <x v="2"/>
    <x v="3"/>
    <x v="0"/>
    <x v="0"/>
    <x v="4"/>
    <x v="0"/>
    <x v="0"/>
    <x v="0"/>
    <x v="0"/>
    <x v="2"/>
    <x v="0"/>
    <x v="3"/>
    <x v="5"/>
    <x v="12"/>
    <x v="24"/>
    <x v="6"/>
  </r>
  <r>
    <s v="June 2006"/>
    <n v="49"/>
    <x v="2"/>
    <x v="4"/>
    <x v="0"/>
    <x v="0"/>
    <x v="1"/>
    <x v="0"/>
    <x v="0"/>
    <x v="0"/>
    <x v="0"/>
    <x v="2"/>
    <x v="0"/>
    <x v="3"/>
    <x v="5"/>
    <x v="14"/>
    <x v="17"/>
    <x v="6"/>
  </r>
  <r>
    <s v="June 2006"/>
    <n v="49"/>
    <x v="2"/>
    <x v="5"/>
    <x v="0"/>
    <x v="0"/>
    <x v="2"/>
    <x v="0"/>
    <x v="0"/>
    <x v="0"/>
    <x v="0"/>
    <x v="2"/>
    <x v="0"/>
    <x v="3"/>
    <x v="5"/>
    <x v="14"/>
    <x v="17"/>
    <x v="6"/>
  </r>
  <r>
    <s v="June 2006"/>
    <n v="49"/>
    <x v="2"/>
    <x v="6"/>
    <x v="0"/>
    <x v="0"/>
    <x v="0"/>
    <x v="0"/>
    <x v="0"/>
    <x v="0"/>
    <x v="0"/>
    <x v="2"/>
    <x v="1"/>
    <x v="3"/>
    <x v="3"/>
    <x v="12"/>
    <x v="15"/>
    <x v="6"/>
  </r>
  <r>
    <s v="June 2006"/>
    <n v="49"/>
    <x v="2"/>
    <x v="7"/>
    <x v="0"/>
    <x v="0"/>
    <x v="2"/>
    <x v="0"/>
    <x v="0"/>
    <x v="0"/>
    <x v="0"/>
    <x v="2"/>
    <x v="1"/>
    <x v="3"/>
    <x v="3"/>
    <x v="12"/>
    <x v="19"/>
    <x v="6"/>
  </r>
  <r>
    <s v="June 2006"/>
    <n v="49"/>
    <x v="2"/>
    <x v="8"/>
    <x v="0"/>
    <x v="0"/>
    <x v="2"/>
    <x v="0"/>
    <x v="0"/>
    <x v="0"/>
    <x v="0"/>
    <x v="2"/>
    <x v="1"/>
    <x v="3"/>
    <x v="3"/>
    <x v="14"/>
    <x v="17"/>
    <x v="6"/>
  </r>
  <r>
    <s v="June 2006"/>
    <n v="49"/>
    <x v="2"/>
    <x v="9"/>
    <x v="0"/>
    <x v="0"/>
    <x v="2"/>
    <x v="0"/>
    <x v="0"/>
    <x v="0"/>
    <x v="0"/>
    <x v="2"/>
    <x v="1"/>
    <x v="3"/>
    <x v="3"/>
    <x v="12"/>
    <x v="15"/>
    <x v="6"/>
  </r>
  <r>
    <s v="June 2006"/>
    <n v="49"/>
    <x v="2"/>
    <x v="10"/>
    <x v="0"/>
    <x v="0"/>
    <x v="3"/>
    <x v="0"/>
    <x v="0"/>
    <x v="0"/>
    <x v="0"/>
    <x v="2"/>
    <x v="1"/>
    <x v="3"/>
    <x v="3"/>
    <x v="12"/>
    <x v="19"/>
    <x v="6"/>
  </r>
  <r>
    <s v="June 2006"/>
    <n v="49"/>
    <x v="2"/>
    <x v="11"/>
    <x v="0"/>
    <x v="0"/>
    <x v="4"/>
    <x v="0"/>
    <x v="0"/>
    <x v="0"/>
    <x v="0"/>
    <x v="2"/>
    <x v="1"/>
    <x v="3"/>
    <x v="3"/>
    <x v="14"/>
    <x v="17"/>
    <x v="6"/>
  </r>
  <r>
    <s v="June 2006"/>
    <n v="49"/>
    <x v="2"/>
    <x v="12"/>
    <x v="0"/>
    <x v="0"/>
    <x v="1"/>
    <x v="0"/>
    <x v="0"/>
    <x v="0"/>
    <x v="0"/>
    <x v="2"/>
    <x v="1"/>
    <x v="3"/>
    <x v="3"/>
    <x v="13"/>
    <x v="21"/>
    <x v="6"/>
  </r>
  <r>
    <s v="June 2006"/>
    <n v="49"/>
    <x v="2"/>
    <x v="13"/>
    <x v="0"/>
    <x v="0"/>
    <x v="0"/>
    <x v="0"/>
    <x v="0"/>
    <x v="0"/>
    <x v="0"/>
    <x v="2"/>
    <x v="2"/>
    <x v="3"/>
    <x v="6"/>
    <x v="12"/>
    <x v="15"/>
    <x v="6"/>
  </r>
  <r>
    <s v="June 2006"/>
    <n v="49"/>
    <x v="2"/>
    <x v="14"/>
    <x v="0"/>
    <x v="0"/>
    <x v="2"/>
    <x v="0"/>
    <x v="0"/>
    <x v="0"/>
    <x v="0"/>
    <x v="2"/>
    <x v="2"/>
    <x v="3"/>
    <x v="6"/>
    <x v="14"/>
    <x v="17"/>
    <x v="6"/>
  </r>
  <r>
    <s v="June 2006"/>
    <n v="49"/>
    <x v="2"/>
    <x v="15"/>
    <x v="0"/>
    <x v="0"/>
    <x v="0"/>
    <x v="0"/>
    <x v="0"/>
    <x v="0"/>
    <x v="0"/>
    <x v="2"/>
    <x v="2"/>
    <x v="3"/>
    <x v="6"/>
    <x v="13"/>
    <x v="20"/>
    <x v="6"/>
  </r>
  <r>
    <s v="June 2006"/>
    <n v="49"/>
    <x v="2"/>
    <x v="16"/>
    <x v="0"/>
    <x v="0"/>
    <x v="4"/>
    <x v="0"/>
    <x v="0"/>
    <x v="0"/>
    <x v="0"/>
    <x v="2"/>
    <x v="2"/>
    <x v="3"/>
    <x v="6"/>
    <x v="12"/>
    <x v="19"/>
    <x v="6"/>
  </r>
  <r>
    <s v="June 2006"/>
    <n v="49"/>
    <x v="2"/>
    <x v="17"/>
    <x v="0"/>
    <x v="0"/>
    <x v="3"/>
    <x v="0"/>
    <x v="0"/>
    <x v="0"/>
    <x v="0"/>
    <x v="2"/>
    <x v="2"/>
    <x v="3"/>
    <x v="6"/>
    <x v="13"/>
    <x v="24"/>
    <x v="6"/>
  </r>
  <r>
    <s v="June 2006"/>
    <n v="49"/>
    <x v="2"/>
    <x v="18"/>
    <x v="0"/>
    <x v="0"/>
    <x v="3"/>
    <x v="0"/>
    <x v="0"/>
    <x v="0"/>
    <x v="0"/>
    <x v="2"/>
    <x v="2"/>
    <x v="3"/>
    <x v="6"/>
    <x v="13"/>
    <x v="20"/>
    <x v="6"/>
  </r>
  <r>
    <s v="June 2006"/>
    <n v="49"/>
    <x v="2"/>
    <x v="19"/>
    <x v="0"/>
    <x v="0"/>
    <x v="1"/>
    <x v="0"/>
    <x v="0"/>
    <x v="0"/>
    <x v="0"/>
    <x v="2"/>
    <x v="2"/>
    <x v="3"/>
    <x v="6"/>
    <x v="12"/>
    <x v="19"/>
    <x v="6"/>
  </r>
  <r>
    <s v="June 2006"/>
    <n v="49"/>
    <x v="2"/>
    <x v="20"/>
    <x v="0"/>
    <x v="0"/>
    <x v="0"/>
    <x v="0"/>
    <x v="0"/>
    <x v="0"/>
    <x v="0"/>
    <x v="2"/>
    <x v="3"/>
    <x v="3"/>
    <x v="4"/>
    <x v="12"/>
    <x v="15"/>
    <x v="6"/>
  </r>
  <r>
    <s v="June 2006"/>
    <n v="49"/>
    <x v="2"/>
    <x v="21"/>
    <x v="0"/>
    <x v="0"/>
    <x v="4"/>
    <x v="0"/>
    <x v="0"/>
    <x v="0"/>
    <x v="0"/>
    <x v="2"/>
    <x v="3"/>
    <x v="3"/>
    <x v="4"/>
    <x v="12"/>
    <x v="20"/>
    <x v="6"/>
  </r>
  <r>
    <s v="June 2006"/>
    <n v="49"/>
    <x v="2"/>
    <x v="22"/>
    <x v="0"/>
    <x v="0"/>
    <x v="4"/>
    <x v="0"/>
    <x v="0"/>
    <x v="0"/>
    <x v="0"/>
    <x v="2"/>
    <x v="3"/>
    <x v="3"/>
    <x v="4"/>
    <x v="12"/>
    <x v="16"/>
    <x v="6"/>
  </r>
  <r>
    <s v="June 2006"/>
    <n v="49"/>
    <x v="2"/>
    <x v="23"/>
    <x v="0"/>
    <x v="0"/>
    <x v="3"/>
    <x v="0"/>
    <x v="0"/>
    <x v="0"/>
    <x v="0"/>
    <x v="2"/>
    <x v="3"/>
    <x v="3"/>
    <x v="4"/>
    <x v="12"/>
    <x v="20"/>
    <x v="6"/>
  </r>
  <r>
    <s v="June 2006"/>
    <n v="49"/>
    <x v="2"/>
    <x v="24"/>
    <x v="0"/>
    <x v="0"/>
    <x v="3"/>
    <x v="0"/>
    <x v="0"/>
    <x v="0"/>
    <x v="0"/>
    <x v="2"/>
    <x v="3"/>
    <x v="3"/>
    <x v="4"/>
    <x v="12"/>
    <x v="19"/>
    <x v="6"/>
  </r>
  <r>
    <s v="June 2006"/>
    <n v="49"/>
    <x v="2"/>
    <x v="25"/>
    <x v="0"/>
    <x v="0"/>
    <x v="2"/>
    <x v="0"/>
    <x v="0"/>
    <x v="0"/>
    <x v="0"/>
    <x v="2"/>
    <x v="3"/>
    <x v="3"/>
    <x v="4"/>
    <x v="12"/>
    <x v="18"/>
    <x v="6"/>
  </r>
  <r>
    <s v="June 2006"/>
    <n v="49"/>
    <x v="2"/>
    <x v="26"/>
    <x v="0"/>
    <x v="0"/>
    <x v="0"/>
    <x v="0"/>
    <x v="0"/>
    <x v="0"/>
    <x v="0"/>
    <x v="2"/>
    <x v="3"/>
    <x v="3"/>
    <x v="4"/>
    <x v="12"/>
    <x v="19"/>
    <x v="6"/>
  </r>
  <r>
    <s v="June 2006"/>
    <n v="49"/>
    <x v="3"/>
    <x v="0"/>
    <x v="0"/>
    <x v="0"/>
    <x v="1"/>
    <x v="0"/>
    <x v="0"/>
    <x v="0"/>
    <x v="0"/>
    <x v="1"/>
    <x v="4"/>
    <x v="3"/>
    <x v="2"/>
    <x v="7"/>
    <x v="4"/>
    <x v="4"/>
  </r>
  <r>
    <s v="June 2006"/>
    <n v="49"/>
    <x v="3"/>
    <x v="1"/>
    <x v="0"/>
    <x v="0"/>
    <x v="4"/>
    <x v="0"/>
    <x v="0"/>
    <x v="0"/>
    <x v="0"/>
    <x v="1"/>
    <x v="4"/>
    <x v="3"/>
    <x v="2"/>
    <x v="7"/>
    <x v="4"/>
    <x v="4"/>
  </r>
  <r>
    <s v="June 2006"/>
    <n v="49"/>
    <x v="3"/>
    <x v="2"/>
    <x v="0"/>
    <x v="0"/>
    <x v="3"/>
    <x v="0"/>
    <x v="0"/>
    <x v="0"/>
    <x v="0"/>
    <x v="1"/>
    <x v="4"/>
    <x v="3"/>
    <x v="2"/>
    <x v="6"/>
    <x v="4"/>
    <x v="4"/>
  </r>
  <r>
    <s v="June 2006"/>
    <n v="49"/>
    <x v="3"/>
    <x v="3"/>
    <x v="0"/>
    <x v="0"/>
    <x v="2"/>
    <x v="0"/>
    <x v="0"/>
    <x v="0"/>
    <x v="0"/>
    <x v="1"/>
    <x v="4"/>
    <x v="3"/>
    <x v="2"/>
    <x v="8"/>
    <x v="11"/>
    <x v="5"/>
  </r>
  <r>
    <s v="June 2006"/>
    <n v="49"/>
    <x v="3"/>
    <x v="4"/>
    <x v="0"/>
    <x v="0"/>
    <x v="1"/>
    <x v="0"/>
    <x v="0"/>
    <x v="0"/>
    <x v="0"/>
    <x v="1"/>
    <x v="4"/>
    <x v="3"/>
    <x v="2"/>
    <x v="6"/>
    <x v="4"/>
    <x v="4"/>
  </r>
  <r>
    <s v="June 2006"/>
    <n v="49"/>
    <x v="3"/>
    <x v="5"/>
    <x v="0"/>
    <x v="0"/>
    <x v="0"/>
    <x v="0"/>
    <x v="0"/>
    <x v="0"/>
    <x v="0"/>
    <x v="1"/>
    <x v="4"/>
    <x v="3"/>
    <x v="2"/>
    <x v="7"/>
    <x v="4"/>
    <x v="4"/>
  </r>
  <r>
    <s v="June 2006"/>
    <n v="49"/>
    <x v="3"/>
    <x v="6"/>
    <x v="0"/>
    <x v="0"/>
    <x v="1"/>
    <x v="0"/>
    <x v="0"/>
    <x v="0"/>
    <x v="0"/>
    <x v="1"/>
    <x v="4"/>
    <x v="3"/>
    <x v="2"/>
    <x v="4"/>
    <x v="2"/>
    <x v="4"/>
  </r>
  <r>
    <s v="June 2006"/>
    <n v="49"/>
    <x v="3"/>
    <x v="7"/>
    <x v="0"/>
    <x v="0"/>
    <x v="0"/>
    <x v="0"/>
    <x v="0"/>
    <x v="0"/>
    <x v="0"/>
    <x v="1"/>
    <x v="4"/>
    <x v="3"/>
    <x v="2"/>
    <x v="8"/>
    <x v="5"/>
    <x v="4"/>
  </r>
  <r>
    <s v="June 2006"/>
    <n v="49"/>
    <x v="3"/>
    <x v="8"/>
    <x v="0"/>
    <x v="0"/>
    <x v="2"/>
    <x v="0"/>
    <x v="0"/>
    <x v="0"/>
    <x v="0"/>
    <x v="1"/>
    <x v="4"/>
    <x v="3"/>
    <x v="2"/>
    <x v="10"/>
    <x v="13"/>
    <x v="4"/>
  </r>
  <r>
    <s v="June 2006"/>
    <n v="49"/>
    <x v="3"/>
    <x v="9"/>
    <x v="0"/>
    <x v="0"/>
    <x v="3"/>
    <x v="0"/>
    <x v="0"/>
    <x v="0"/>
    <x v="0"/>
    <x v="1"/>
    <x v="4"/>
    <x v="3"/>
    <x v="2"/>
    <x v="6"/>
    <x v="4"/>
    <x v="4"/>
  </r>
  <r>
    <s v="June 2006"/>
    <n v="49"/>
    <x v="3"/>
    <x v="10"/>
    <x v="0"/>
    <x v="0"/>
    <x v="0"/>
    <x v="0"/>
    <x v="0"/>
    <x v="0"/>
    <x v="0"/>
    <x v="1"/>
    <x v="4"/>
    <x v="3"/>
    <x v="2"/>
    <x v="11"/>
    <x v="4"/>
    <x v="4"/>
  </r>
  <r>
    <s v="June 2006"/>
    <n v="49"/>
    <x v="3"/>
    <x v="11"/>
    <x v="0"/>
    <x v="0"/>
    <x v="0"/>
    <x v="0"/>
    <x v="0"/>
    <x v="0"/>
    <x v="0"/>
    <x v="1"/>
    <x v="4"/>
    <x v="3"/>
    <x v="2"/>
    <x v="7"/>
    <x v="4"/>
    <x v="4"/>
  </r>
  <r>
    <s v="June 2006"/>
    <n v="49"/>
    <x v="3"/>
    <x v="12"/>
    <x v="0"/>
    <x v="0"/>
    <x v="4"/>
    <x v="0"/>
    <x v="0"/>
    <x v="0"/>
    <x v="0"/>
    <x v="1"/>
    <x v="4"/>
    <x v="3"/>
    <x v="2"/>
    <x v="9"/>
    <x v="14"/>
    <x v="4"/>
  </r>
  <r>
    <s v="June 2006"/>
    <n v="49"/>
    <x v="3"/>
    <x v="13"/>
    <x v="0"/>
    <x v="0"/>
    <x v="2"/>
    <x v="0"/>
    <x v="0"/>
    <x v="0"/>
    <x v="0"/>
    <x v="1"/>
    <x v="4"/>
    <x v="3"/>
    <x v="2"/>
    <x v="6"/>
    <x v="4"/>
    <x v="4"/>
  </r>
  <r>
    <s v="June 2006"/>
    <n v="49"/>
    <x v="3"/>
    <x v="14"/>
    <x v="0"/>
    <x v="0"/>
    <x v="0"/>
    <x v="0"/>
    <x v="0"/>
    <x v="0"/>
    <x v="0"/>
    <x v="1"/>
    <x v="4"/>
    <x v="3"/>
    <x v="2"/>
    <x v="4"/>
    <x v="12"/>
    <x v="4"/>
  </r>
  <r>
    <s v="June 2006"/>
    <n v="49"/>
    <x v="3"/>
    <x v="15"/>
    <x v="0"/>
    <x v="0"/>
    <x v="0"/>
    <x v="0"/>
    <x v="0"/>
    <x v="0"/>
    <x v="0"/>
    <x v="1"/>
    <x v="4"/>
    <x v="3"/>
    <x v="2"/>
    <x v="9"/>
    <x v="14"/>
    <x v="4"/>
  </r>
  <r>
    <s v="June 2006"/>
    <n v="49"/>
    <x v="3"/>
    <x v="16"/>
    <x v="0"/>
    <x v="0"/>
    <x v="0"/>
    <x v="0"/>
    <x v="0"/>
    <x v="0"/>
    <x v="0"/>
    <x v="1"/>
    <x v="4"/>
    <x v="3"/>
    <x v="2"/>
    <x v="5"/>
    <x v="9"/>
    <x v="4"/>
  </r>
  <r>
    <s v="June 2006"/>
    <n v="49"/>
    <x v="3"/>
    <x v="17"/>
    <x v="0"/>
    <x v="0"/>
    <x v="3"/>
    <x v="0"/>
    <x v="0"/>
    <x v="0"/>
    <x v="0"/>
    <x v="1"/>
    <x v="4"/>
    <x v="3"/>
    <x v="2"/>
    <x v="9"/>
    <x v="6"/>
    <x v="4"/>
  </r>
  <r>
    <s v="June 2006"/>
    <n v="49"/>
    <x v="3"/>
    <x v="18"/>
    <x v="0"/>
    <x v="0"/>
    <x v="0"/>
    <x v="0"/>
    <x v="0"/>
    <x v="0"/>
    <x v="0"/>
    <x v="1"/>
    <x v="4"/>
    <x v="3"/>
    <x v="2"/>
    <x v="6"/>
    <x v="4"/>
    <x v="4"/>
  </r>
  <r>
    <s v="June 2006"/>
    <n v="49"/>
    <x v="3"/>
    <x v="19"/>
    <x v="0"/>
    <x v="0"/>
    <x v="3"/>
    <x v="0"/>
    <x v="0"/>
    <x v="0"/>
    <x v="0"/>
    <x v="1"/>
    <x v="4"/>
    <x v="3"/>
    <x v="2"/>
    <x v="9"/>
    <x v="14"/>
    <x v="4"/>
  </r>
  <r>
    <s v="June 2006"/>
    <n v="49"/>
    <x v="3"/>
    <x v="20"/>
    <x v="0"/>
    <x v="0"/>
    <x v="1"/>
    <x v="0"/>
    <x v="0"/>
    <x v="0"/>
    <x v="0"/>
    <x v="1"/>
    <x v="4"/>
    <x v="3"/>
    <x v="2"/>
    <x v="10"/>
    <x v="13"/>
    <x v="4"/>
  </r>
  <r>
    <s v="June 2006"/>
    <n v="49"/>
    <x v="3"/>
    <x v="21"/>
    <x v="0"/>
    <x v="0"/>
    <x v="1"/>
    <x v="0"/>
    <x v="0"/>
    <x v="0"/>
    <x v="0"/>
    <x v="1"/>
    <x v="4"/>
    <x v="3"/>
    <x v="2"/>
    <x v="9"/>
    <x v="6"/>
    <x v="4"/>
  </r>
  <r>
    <s v="June 2006"/>
    <n v="49"/>
    <x v="3"/>
    <x v="22"/>
    <x v="0"/>
    <x v="0"/>
    <x v="3"/>
    <x v="0"/>
    <x v="0"/>
    <x v="0"/>
    <x v="0"/>
    <x v="1"/>
    <x v="4"/>
    <x v="3"/>
    <x v="2"/>
    <x v="7"/>
    <x v="4"/>
    <x v="4"/>
  </r>
  <r>
    <s v="June 2006"/>
    <n v="49"/>
    <x v="3"/>
    <x v="23"/>
    <x v="0"/>
    <x v="0"/>
    <x v="0"/>
    <x v="0"/>
    <x v="0"/>
    <x v="0"/>
    <x v="0"/>
    <x v="1"/>
    <x v="4"/>
    <x v="3"/>
    <x v="2"/>
    <x v="5"/>
    <x v="3"/>
    <x v="4"/>
  </r>
  <r>
    <s v="June 2006"/>
    <n v="49"/>
    <x v="3"/>
    <x v="24"/>
    <x v="0"/>
    <x v="0"/>
    <x v="4"/>
    <x v="0"/>
    <x v="0"/>
    <x v="0"/>
    <x v="0"/>
    <x v="1"/>
    <x v="4"/>
    <x v="3"/>
    <x v="2"/>
    <x v="11"/>
    <x v="4"/>
    <x v="5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September 2006"/>
    <n v="50"/>
    <x v="0"/>
    <x v="0"/>
    <x v="0"/>
    <x v="0"/>
    <x v="1"/>
    <x v="0"/>
    <x v="0"/>
    <x v="0"/>
    <x v="0"/>
    <x v="2"/>
    <x v="0"/>
    <x v="3"/>
    <x v="3"/>
    <x v="12"/>
    <x v="15"/>
    <x v="6"/>
  </r>
  <r>
    <s v="September 2006"/>
    <n v="50"/>
    <x v="0"/>
    <x v="1"/>
    <x v="0"/>
    <x v="0"/>
    <x v="3"/>
    <x v="0"/>
    <x v="0"/>
    <x v="0"/>
    <x v="0"/>
    <x v="2"/>
    <x v="0"/>
    <x v="3"/>
    <x v="3"/>
    <x v="13"/>
    <x v="24"/>
    <x v="6"/>
  </r>
  <r>
    <s v="September 2006"/>
    <n v="50"/>
    <x v="0"/>
    <x v="2"/>
    <x v="0"/>
    <x v="0"/>
    <x v="1"/>
    <x v="0"/>
    <x v="0"/>
    <x v="0"/>
    <x v="0"/>
    <x v="2"/>
    <x v="0"/>
    <x v="3"/>
    <x v="3"/>
    <x v="13"/>
    <x v="21"/>
    <x v="6"/>
  </r>
  <r>
    <s v="September 2006"/>
    <n v="50"/>
    <x v="0"/>
    <x v="3"/>
    <x v="0"/>
    <x v="0"/>
    <x v="4"/>
    <x v="0"/>
    <x v="0"/>
    <x v="0"/>
    <x v="0"/>
    <x v="2"/>
    <x v="0"/>
    <x v="3"/>
    <x v="3"/>
    <x v="14"/>
    <x v="17"/>
    <x v="6"/>
  </r>
  <r>
    <s v="September 2006"/>
    <n v="50"/>
    <x v="0"/>
    <x v="4"/>
    <x v="0"/>
    <x v="0"/>
    <x v="3"/>
    <x v="0"/>
    <x v="0"/>
    <x v="0"/>
    <x v="0"/>
    <x v="2"/>
    <x v="0"/>
    <x v="3"/>
    <x v="3"/>
    <x v="12"/>
    <x v="24"/>
    <x v="6"/>
  </r>
  <r>
    <s v="September 2006"/>
    <n v="50"/>
    <x v="0"/>
    <x v="5"/>
    <x v="0"/>
    <x v="0"/>
    <x v="0"/>
    <x v="0"/>
    <x v="0"/>
    <x v="0"/>
    <x v="0"/>
    <x v="2"/>
    <x v="1"/>
    <x v="3"/>
    <x v="5"/>
    <x v="12"/>
    <x v="15"/>
    <x v="6"/>
  </r>
  <r>
    <s v="September 2006"/>
    <n v="50"/>
    <x v="0"/>
    <x v="6"/>
    <x v="0"/>
    <x v="0"/>
    <x v="3"/>
    <x v="0"/>
    <x v="0"/>
    <x v="0"/>
    <x v="0"/>
    <x v="2"/>
    <x v="1"/>
    <x v="3"/>
    <x v="5"/>
    <x v="13"/>
    <x v="21"/>
    <x v="6"/>
  </r>
  <r>
    <s v="September 2006"/>
    <n v="50"/>
    <x v="0"/>
    <x v="7"/>
    <x v="0"/>
    <x v="0"/>
    <x v="0"/>
    <x v="0"/>
    <x v="0"/>
    <x v="0"/>
    <x v="0"/>
    <x v="2"/>
    <x v="1"/>
    <x v="3"/>
    <x v="5"/>
    <x v="12"/>
    <x v="18"/>
    <x v="6"/>
  </r>
  <r>
    <s v="September 2006"/>
    <n v="50"/>
    <x v="0"/>
    <x v="8"/>
    <x v="0"/>
    <x v="0"/>
    <x v="2"/>
    <x v="0"/>
    <x v="0"/>
    <x v="0"/>
    <x v="0"/>
    <x v="2"/>
    <x v="1"/>
    <x v="3"/>
    <x v="5"/>
    <x v="12"/>
    <x v="15"/>
    <x v="6"/>
  </r>
  <r>
    <s v="September 2006"/>
    <n v="50"/>
    <x v="0"/>
    <x v="9"/>
    <x v="0"/>
    <x v="0"/>
    <x v="0"/>
    <x v="0"/>
    <x v="0"/>
    <x v="0"/>
    <x v="0"/>
    <x v="2"/>
    <x v="1"/>
    <x v="3"/>
    <x v="5"/>
    <x v="12"/>
    <x v="16"/>
    <x v="6"/>
  </r>
  <r>
    <s v="September 2006"/>
    <n v="50"/>
    <x v="0"/>
    <x v="10"/>
    <x v="0"/>
    <x v="0"/>
    <x v="4"/>
    <x v="0"/>
    <x v="0"/>
    <x v="0"/>
    <x v="0"/>
    <x v="2"/>
    <x v="1"/>
    <x v="3"/>
    <x v="5"/>
    <x v="12"/>
    <x v="21"/>
    <x v="6"/>
  </r>
  <r>
    <s v="September 2006"/>
    <n v="50"/>
    <x v="0"/>
    <x v="11"/>
    <x v="0"/>
    <x v="0"/>
    <x v="3"/>
    <x v="0"/>
    <x v="0"/>
    <x v="0"/>
    <x v="0"/>
    <x v="2"/>
    <x v="1"/>
    <x v="3"/>
    <x v="5"/>
    <x v="12"/>
    <x v="19"/>
    <x v="6"/>
  </r>
  <r>
    <s v="September 2006"/>
    <n v="50"/>
    <x v="0"/>
    <x v="12"/>
    <x v="0"/>
    <x v="0"/>
    <x v="2"/>
    <x v="0"/>
    <x v="0"/>
    <x v="0"/>
    <x v="0"/>
    <x v="2"/>
    <x v="1"/>
    <x v="3"/>
    <x v="5"/>
    <x v="12"/>
    <x v="16"/>
    <x v="6"/>
  </r>
  <r>
    <s v="September 2006"/>
    <n v="50"/>
    <x v="0"/>
    <x v="13"/>
    <x v="0"/>
    <x v="0"/>
    <x v="2"/>
    <x v="0"/>
    <x v="0"/>
    <x v="0"/>
    <x v="0"/>
    <x v="2"/>
    <x v="2"/>
    <x v="3"/>
    <x v="6"/>
    <x v="12"/>
    <x v="15"/>
    <x v="6"/>
  </r>
  <r>
    <s v="September 2006"/>
    <n v="50"/>
    <x v="0"/>
    <x v="14"/>
    <x v="0"/>
    <x v="0"/>
    <x v="1"/>
    <x v="0"/>
    <x v="0"/>
    <x v="0"/>
    <x v="0"/>
    <x v="2"/>
    <x v="2"/>
    <x v="3"/>
    <x v="6"/>
    <x v="14"/>
    <x v="17"/>
    <x v="6"/>
  </r>
  <r>
    <s v="September 2006"/>
    <n v="50"/>
    <x v="0"/>
    <x v="15"/>
    <x v="0"/>
    <x v="0"/>
    <x v="0"/>
    <x v="0"/>
    <x v="0"/>
    <x v="0"/>
    <x v="0"/>
    <x v="2"/>
    <x v="2"/>
    <x v="3"/>
    <x v="6"/>
    <x v="13"/>
    <x v="24"/>
    <x v="6"/>
  </r>
  <r>
    <s v="September 2006"/>
    <n v="50"/>
    <x v="0"/>
    <x v="16"/>
    <x v="0"/>
    <x v="0"/>
    <x v="3"/>
    <x v="0"/>
    <x v="0"/>
    <x v="0"/>
    <x v="0"/>
    <x v="2"/>
    <x v="2"/>
    <x v="3"/>
    <x v="6"/>
    <x v="13"/>
    <x v="21"/>
    <x v="6"/>
  </r>
  <r>
    <s v="September 2006"/>
    <n v="50"/>
    <x v="0"/>
    <x v="17"/>
    <x v="0"/>
    <x v="0"/>
    <x v="1"/>
    <x v="0"/>
    <x v="0"/>
    <x v="0"/>
    <x v="0"/>
    <x v="2"/>
    <x v="2"/>
    <x v="3"/>
    <x v="6"/>
    <x v="13"/>
    <x v="23"/>
    <x v="6"/>
  </r>
  <r>
    <s v="September 2006"/>
    <n v="50"/>
    <x v="0"/>
    <x v="18"/>
    <x v="0"/>
    <x v="0"/>
    <x v="3"/>
    <x v="0"/>
    <x v="0"/>
    <x v="0"/>
    <x v="0"/>
    <x v="2"/>
    <x v="2"/>
    <x v="3"/>
    <x v="6"/>
    <x v="12"/>
    <x v="16"/>
    <x v="6"/>
  </r>
  <r>
    <s v="September 2006"/>
    <n v="50"/>
    <x v="0"/>
    <x v="19"/>
    <x v="0"/>
    <x v="0"/>
    <x v="0"/>
    <x v="0"/>
    <x v="0"/>
    <x v="0"/>
    <x v="0"/>
    <x v="2"/>
    <x v="2"/>
    <x v="3"/>
    <x v="6"/>
    <x v="12"/>
    <x v="19"/>
    <x v="6"/>
  </r>
  <r>
    <s v="September 2006"/>
    <n v="50"/>
    <x v="0"/>
    <x v="20"/>
    <x v="0"/>
    <x v="0"/>
    <x v="3"/>
    <x v="0"/>
    <x v="0"/>
    <x v="0"/>
    <x v="0"/>
    <x v="2"/>
    <x v="2"/>
    <x v="3"/>
    <x v="6"/>
    <x v="12"/>
    <x v="15"/>
    <x v="6"/>
  </r>
  <r>
    <s v="September 2006"/>
    <n v="50"/>
    <x v="0"/>
    <x v="21"/>
    <x v="0"/>
    <x v="0"/>
    <x v="4"/>
    <x v="0"/>
    <x v="0"/>
    <x v="0"/>
    <x v="0"/>
    <x v="2"/>
    <x v="3"/>
    <x v="3"/>
    <x v="4"/>
    <x v="12"/>
    <x v="15"/>
    <x v="6"/>
  </r>
  <r>
    <s v="September 2006"/>
    <n v="50"/>
    <x v="0"/>
    <x v="22"/>
    <x v="0"/>
    <x v="0"/>
    <x v="3"/>
    <x v="0"/>
    <x v="0"/>
    <x v="0"/>
    <x v="0"/>
    <x v="2"/>
    <x v="3"/>
    <x v="3"/>
    <x v="4"/>
    <x v="12"/>
    <x v="20"/>
    <x v="6"/>
  </r>
  <r>
    <s v="September 2006"/>
    <n v="50"/>
    <x v="0"/>
    <x v="23"/>
    <x v="0"/>
    <x v="0"/>
    <x v="1"/>
    <x v="0"/>
    <x v="0"/>
    <x v="0"/>
    <x v="0"/>
    <x v="2"/>
    <x v="3"/>
    <x v="3"/>
    <x v="4"/>
    <x v="13"/>
    <x v="23"/>
    <x v="6"/>
  </r>
  <r>
    <s v="September 2006"/>
    <n v="50"/>
    <x v="0"/>
    <x v="24"/>
    <x v="0"/>
    <x v="0"/>
    <x v="2"/>
    <x v="0"/>
    <x v="0"/>
    <x v="0"/>
    <x v="0"/>
    <x v="2"/>
    <x v="3"/>
    <x v="3"/>
    <x v="4"/>
    <x v="12"/>
    <x v="18"/>
    <x v="6"/>
  </r>
  <r>
    <s v="September 2006"/>
    <n v="50"/>
    <x v="0"/>
    <x v="25"/>
    <x v="0"/>
    <x v="0"/>
    <x v="1"/>
    <x v="0"/>
    <x v="0"/>
    <x v="0"/>
    <x v="0"/>
    <x v="2"/>
    <x v="3"/>
    <x v="3"/>
    <x v="4"/>
    <x v="14"/>
    <x v="17"/>
    <x v="6"/>
  </r>
  <r>
    <s v="September 2006"/>
    <n v="50"/>
    <x v="0"/>
    <x v="26"/>
    <x v="0"/>
    <x v="0"/>
    <x v="3"/>
    <x v="0"/>
    <x v="0"/>
    <x v="0"/>
    <x v="0"/>
    <x v="2"/>
    <x v="3"/>
    <x v="3"/>
    <x v="4"/>
    <x v="13"/>
    <x v="21"/>
    <x v="6"/>
  </r>
  <r>
    <s v="September 2006"/>
    <n v="50"/>
    <x v="0"/>
    <x v="28"/>
    <x v="0"/>
    <x v="0"/>
    <x v="4"/>
    <x v="0"/>
    <x v="0"/>
    <x v="0"/>
    <x v="0"/>
    <x v="2"/>
    <x v="3"/>
    <x v="3"/>
    <x v="4"/>
    <x v="12"/>
    <x v="16"/>
    <x v="6"/>
  </r>
  <r>
    <s v="September 2006"/>
    <n v="50"/>
    <x v="1"/>
    <x v="0"/>
    <x v="0"/>
    <x v="0"/>
    <x v="4"/>
    <x v="0"/>
    <x v="0"/>
    <x v="0"/>
    <x v="0"/>
    <x v="1"/>
    <x v="4"/>
    <x v="3"/>
    <x v="2"/>
    <x v="10"/>
    <x v="7"/>
    <x v="4"/>
  </r>
  <r>
    <s v="September 2006"/>
    <n v="50"/>
    <x v="1"/>
    <x v="1"/>
    <x v="0"/>
    <x v="0"/>
    <x v="4"/>
    <x v="0"/>
    <x v="0"/>
    <x v="0"/>
    <x v="0"/>
    <x v="1"/>
    <x v="4"/>
    <x v="3"/>
    <x v="2"/>
    <x v="8"/>
    <x v="5"/>
    <x v="4"/>
  </r>
  <r>
    <s v="September 2006"/>
    <n v="50"/>
    <x v="1"/>
    <x v="2"/>
    <x v="0"/>
    <x v="0"/>
    <x v="0"/>
    <x v="0"/>
    <x v="0"/>
    <x v="0"/>
    <x v="0"/>
    <x v="1"/>
    <x v="4"/>
    <x v="3"/>
    <x v="2"/>
    <x v="7"/>
    <x v="4"/>
    <x v="4"/>
  </r>
  <r>
    <s v="September 2006"/>
    <n v="50"/>
    <x v="1"/>
    <x v="3"/>
    <x v="0"/>
    <x v="0"/>
    <x v="2"/>
    <x v="0"/>
    <x v="0"/>
    <x v="0"/>
    <x v="0"/>
    <x v="1"/>
    <x v="4"/>
    <x v="3"/>
    <x v="2"/>
    <x v="4"/>
    <x v="2"/>
    <x v="4"/>
  </r>
  <r>
    <s v="September 2006"/>
    <n v="50"/>
    <x v="1"/>
    <x v="4"/>
    <x v="0"/>
    <x v="0"/>
    <x v="4"/>
    <x v="0"/>
    <x v="0"/>
    <x v="0"/>
    <x v="0"/>
    <x v="1"/>
    <x v="4"/>
    <x v="3"/>
    <x v="2"/>
    <x v="11"/>
    <x v="4"/>
    <x v="5"/>
  </r>
  <r>
    <s v="September 2006"/>
    <n v="50"/>
    <x v="1"/>
    <x v="5"/>
    <x v="0"/>
    <x v="0"/>
    <x v="1"/>
    <x v="0"/>
    <x v="0"/>
    <x v="0"/>
    <x v="0"/>
    <x v="1"/>
    <x v="4"/>
    <x v="3"/>
    <x v="2"/>
    <x v="7"/>
    <x v="4"/>
    <x v="4"/>
  </r>
  <r>
    <s v="September 2006"/>
    <n v="50"/>
    <x v="1"/>
    <x v="6"/>
    <x v="0"/>
    <x v="0"/>
    <x v="4"/>
    <x v="0"/>
    <x v="0"/>
    <x v="0"/>
    <x v="0"/>
    <x v="1"/>
    <x v="4"/>
    <x v="3"/>
    <x v="2"/>
    <x v="9"/>
    <x v="6"/>
    <x v="4"/>
  </r>
  <r>
    <s v="September 2006"/>
    <n v="50"/>
    <x v="1"/>
    <x v="7"/>
    <x v="0"/>
    <x v="0"/>
    <x v="0"/>
    <x v="0"/>
    <x v="0"/>
    <x v="0"/>
    <x v="0"/>
    <x v="1"/>
    <x v="4"/>
    <x v="3"/>
    <x v="2"/>
    <x v="11"/>
    <x v="4"/>
    <x v="4"/>
  </r>
  <r>
    <s v="September 2006"/>
    <n v="50"/>
    <x v="1"/>
    <x v="8"/>
    <x v="0"/>
    <x v="0"/>
    <x v="4"/>
    <x v="0"/>
    <x v="0"/>
    <x v="0"/>
    <x v="0"/>
    <x v="1"/>
    <x v="4"/>
    <x v="3"/>
    <x v="2"/>
    <x v="6"/>
    <x v="4"/>
    <x v="4"/>
  </r>
  <r>
    <s v="September 2006"/>
    <n v="50"/>
    <x v="1"/>
    <x v="9"/>
    <x v="0"/>
    <x v="0"/>
    <x v="4"/>
    <x v="0"/>
    <x v="0"/>
    <x v="0"/>
    <x v="0"/>
    <x v="1"/>
    <x v="4"/>
    <x v="3"/>
    <x v="2"/>
    <x v="7"/>
    <x v="4"/>
    <x v="4"/>
  </r>
  <r>
    <s v="September 2006"/>
    <n v="50"/>
    <x v="1"/>
    <x v="10"/>
    <x v="0"/>
    <x v="0"/>
    <x v="2"/>
    <x v="0"/>
    <x v="0"/>
    <x v="0"/>
    <x v="0"/>
    <x v="1"/>
    <x v="4"/>
    <x v="3"/>
    <x v="2"/>
    <x v="4"/>
    <x v="10"/>
    <x v="4"/>
  </r>
  <r>
    <s v="September 2006"/>
    <n v="50"/>
    <x v="1"/>
    <x v="11"/>
    <x v="0"/>
    <x v="0"/>
    <x v="0"/>
    <x v="0"/>
    <x v="0"/>
    <x v="0"/>
    <x v="0"/>
    <x v="1"/>
    <x v="4"/>
    <x v="3"/>
    <x v="2"/>
    <x v="10"/>
    <x v="13"/>
    <x v="4"/>
  </r>
  <r>
    <s v="September 2006"/>
    <n v="50"/>
    <x v="1"/>
    <x v="12"/>
    <x v="0"/>
    <x v="0"/>
    <x v="3"/>
    <x v="0"/>
    <x v="0"/>
    <x v="0"/>
    <x v="0"/>
    <x v="1"/>
    <x v="4"/>
    <x v="3"/>
    <x v="2"/>
    <x v="8"/>
    <x v="11"/>
    <x v="4"/>
  </r>
  <r>
    <s v="September 2006"/>
    <n v="50"/>
    <x v="1"/>
    <x v="13"/>
    <x v="0"/>
    <x v="0"/>
    <x v="3"/>
    <x v="0"/>
    <x v="0"/>
    <x v="0"/>
    <x v="0"/>
    <x v="1"/>
    <x v="4"/>
    <x v="3"/>
    <x v="2"/>
    <x v="9"/>
    <x v="14"/>
    <x v="4"/>
  </r>
  <r>
    <s v="September 2006"/>
    <n v="50"/>
    <x v="1"/>
    <x v="14"/>
    <x v="0"/>
    <x v="0"/>
    <x v="2"/>
    <x v="0"/>
    <x v="0"/>
    <x v="0"/>
    <x v="0"/>
    <x v="1"/>
    <x v="4"/>
    <x v="3"/>
    <x v="2"/>
    <x v="4"/>
    <x v="8"/>
    <x v="4"/>
  </r>
  <r>
    <s v="September 2006"/>
    <n v="50"/>
    <x v="1"/>
    <x v="15"/>
    <x v="0"/>
    <x v="0"/>
    <x v="1"/>
    <x v="0"/>
    <x v="0"/>
    <x v="0"/>
    <x v="0"/>
    <x v="1"/>
    <x v="4"/>
    <x v="3"/>
    <x v="2"/>
    <x v="9"/>
    <x v="14"/>
    <x v="4"/>
  </r>
  <r>
    <s v="September 2006"/>
    <n v="50"/>
    <x v="1"/>
    <x v="16"/>
    <x v="0"/>
    <x v="0"/>
    <x v="0"/>
    <x v="0"/>
    <x v="0"/>
    <x v="0"/>
    <x v="0"/>
    <x v="1"/>
    <x v="4"/>
    <x v="3"/>
    <x v="2"/>
    <x v="5"/>
    <x v="3"/>
    <x v="4"/>
  </r>
  <r>
    <s v="September 2006"/>
    <n v="50"/>
    <x v="1"/>
    <x v="17"/>
    <x v="0"/>
    <x v="0"/>
    <x v="1"/>
    <x v="0"/>
    <x v="0"/>
    <x v="0"/>
    <x v="0"/>
    <x v="1"/>
    <x v="4"/>
    <x v="3"/>
    <x v="2"/>
    <x v="6"/>
    <x v="4"/>
    <x v="4"/>
  </r>
  <r>
    <s v="September 2006"/>
    <n v="50"/>
    <x v="1"/>
    <x v="18"/>
    <x v="0"/>
    <x v="0"/>
    <x v="0"/>
    <x v="0"/>
    <x v="0"/>
    <x v="0"/>
    <x v="0"/>
    <x v="1"/>
    <x v="4"/>
    <x v="3"/>
    <x v="2"/>
    <x v="4"/>
    <x v="8"/>
    <x v="4"/>
  </r>
  <r>
    <s v="September 2006"/>
    <n v="50"/>
    <x v="1"/>
    <x v="19"/>
    <x v="0"/>
    <x v="0"/>
    <x v="1"/>
    <x v="0"/>
    <x v="0"/>
    <x v="0"/>
    <x v="0"/>
    <x v="1"/>
    <x v="4"/>
    <x v="3"/>
    <x v="2"/>
    <x v="4"/>
    <x v="2"/>
    <x v="4"/>
  </r>
  <r>
    <s v="September 2006"/>
    <n v="50"/>
    <x v="1"/>
    <x v="20"/>
    <x v="0"/>
    <x v="0"/>
    <x v="2"/>
    <x v="0"/>
    <x v="0"/>
    <x v="0"/>
    <x v="0"/>
    <x v="1"/>
    <x v="4"/>
    <x v="3"/>
    <x v="2"/>
    <x v="11"/>
    <x v="4"/>
    <x v="4"/>
  </r>
  <r>
    <s v="September 2006"/>
    <n v="50"/>
    <x v="1"/>
    <x v="21"/>
    <x v="0"/>
    <x v="0"/>
    <x v="3"/>
    <x v="0"/>
    <x v="0"/>
    <x v="0"/>
    <x v="0"/>
    <x v="1"/>
    <x v="4"/>
    <x v="3"/>
    <x v="2"/>
    <x v="9"/>
    <x v="6"/>
    <x v="4"/>
  </r>
  <r>
    <s v="September 2006"/>
    <n v="50"/>
    <x v="1"/>
    <x v="22"/>
    <x v="0"/>
    <x v="0"/>
    <x v="2"/>
    <x v="0"/>
    <x v="0"/>
    <x v="0"/>
    <x v="0"/>
    <x v="1"/>
    <x v="4"/>
    <x v="3"/>
    <x v="2"/>
    <x v="10"/>
    <x v="7"/>
    <x v="4"/>
  </r>
  <r>
    <s v="September 2006"/>
    <n v="50"/>
    <x v="1"/>
    <x v="23"/>
    <x v="0"/>
    <x v="0"/>
    <x v="0"/>
    <x v="0"/>
    <x v="0"/>
    <x v="0"/>
    <x v="0"/>
    <x v="1"/>
    <x v="4"/>
    <x v="3"/>
    <x v="2"/>
    <x v="8"/>
    <x v="5"/>
    <x v="5"/>
  </r>
  <r>
    <s v="September 2006"/>
    <n v="50"/>
    <x v="1"/>
    <x v="24"/>
    <x v="0"/>
    <x v="0"/>
    <x v="3"/>
    <x v="0"/>
    <x v="0"/>
    <x v="0"/>
    <x v="0"/>
    <x v="1"/>
    <x v="4"/>
    <x v="3"/>
    <x v="2"/>
    <x v="10"/>
    <x v="13"/>
    <x v="4"/>
  </r>
  <r>
    <s v="September 2006"/>
    <n v="50"/>
    <x v="2"/>
    <x v="0"/>
    <x v="0"/>
    <x v="0"/>
    <x v="3"/>
    <x v="0"/>
    <x v="0"/>
    <x v="0"/>
    <x v="0"/>
    <x v="0"/>
    <x v="0"/>
    <x v="0"/>
    <x v="0"/>
    <x v="1"/>
    <x v="1"/>
    <x v="2"/>
  </r>
  <r>
    <s v="September 2006"/>
    <n v="50"/>
    <x v="2"/>
    <x v="1"/>
    <x v="0"/>
    <x v="0"/>
    <x v="4"/>
    <x v="0"/>
    <x v="0"/>
    <x v="0"/>
    <x v="0"/>
    <x v="0"/>
    <x v="0"/>
    <x v="0"/>
    <x v="0"/>
    <x v="0"/>
    <x v="0"/>
    <x v="2"/>
  </r>
  <r>
    <s v="September 2006"/>
    <n v="50"/>
    <x v="2"/>
    <x v="2"/>
    <x v="0"/>
    <x v="0"/>
    <x v="1"/>
    <x v="0"/>
    <x v="0"/>
    <x v="0"/>
    <x v="0"/>
    <x v="0"/>
    <x v="0"/>
    <x v="0"/>
    <x v="0"/>
    <x v="0"/>
    <x v="0"/>
    <x v="0"/>
  </r>
  <r>
    <s v="September 2006"/>
    <n v="50"/>
    <x v="2"/>
    <x v="3"/>
    <x v="0"/>
    <x v="0"/>
    <x v="2"/>
    <x v="0"/>
    <x v="0"/>
    <x v="0"/>
    <x v="0"/>
    <x v="0"/>
    <x v="0"/>
    <x v="0"/>
    <x v="0"/>
    <x v="0"/>
    <x v="1"/>
    <x v="3"/>
  </r>
  <r>
    <s v="September 2006"/>
    <n v="50"/>
    <x v="2"/>
    <x v="4"/>
    <x v="0"/>
    <x v="0"/>
    <x v="4"/>
    <x v="0"/>
    <x v="0"/>
    <x v="0"/>
    <x v="0"/>
    <x v="0"/>
    <x v="0"/>
    <x v="0"/>
    <x v="0"/>
    <x v="0"/>
    <x v="0"/>
    <x v="2"/>
  </r>
  <r>
    <s v="September 2006"/>
    <n v="50"/>
    <x v="2"/>
    <x v="5"/>
    <x v="0"/>
    <x v="0"/>
    <x v="2"/>
    <x v="0"/>
    <x v="0"/>
    <x v="0"/>
    <x v="0"/>
    <x v="0"/>
    <x v="1"/>
    <x v="2"/>
    <x v="10"/>
    <x v="1"/>
    <x v="1"/>
    <x v="2"/>
  </r>
  <r>
    <s v="September 2006"/>
    <n v="50"/>
    <x v="2"/>
    <x v="6"/>
    <x v="0"/>
    <x v="0"/>
    <x v="3"/>
    <x v="0"/>
    <x v="0"/>
    <x v="0"/>
    <x v="0"/>
    <x v="0"/>
    <x v="1"/>
    <x v="2"/>
    <x v="10"/>
    <x v="0"/>
    <x v="0"/>
    <x v="2"/>
  </r>
  <r>
    <s v="September 2006"/>
    <n v="50"/>
    <x v="2"/>
    <x v="7"/>
    <x v="0"/>
    <x v="0"/>
    <x v="4"/>
    <x v="0"/>
    <x v="0"/>
    <x v="0"/>
    <x v="0"/>
    <x v="0"/>
    <x v="1"/>
    <x v="2"/>
    <x v="10"/>
    <x v="0"/>
    <x v="1"/>
    <x v="3"/>
  </r>
  <r>
    <s v="September 2006"/>
    <n v="50"/>
    <x v="2"/>
    <x v="8"/>
    <x v="0"/>
    <x v="0"/>
    <x v="0"/>
    <x v="0"/>
    <x v="0"/>
    <x v="0"/>
    <x v="0"/>
    <x v="0"/>
    <x v="1"/>
    <x v="2"/>
    <x v="10"/>
    <x v="0"/>
    <x v="0"/>
    <x v="1"/>
  </r>
  <r>
    <s v="September 2006"/>
    <n v="50"/>
    <x v="2"/>
    <x v="9"/>
    <x v="0"/>
    <x v="0"/>
    <x v="2"/>
    <x v="0"/>
    <x v="0"/>
    <x v="0"/>
    <x v="0"/>
    <x v="0"/>
    <x v="1"/>
    <x v="2"/>
    <x v="10"/>
    <x v="0"/>
    <x v="0"/>
    <x v="0"/>
  </r>
  <r>
    <s v="September 2006"/>
    <n v="50"/>
    <x v="2"/>
    <x v="10"/>
    <x v="0"/>
    <x v="0"/>
    <x v="4"/>
    <x v="0"/>
    <x v="0"/>
    <x v="0"/>
    <x v="0"/>
    <x v="0"/>
    <x v="1"/>
    <x v="2"/>
    <x v="10"/>
    <x v="0"/>
    <x v="0"/>
    <x v="0"/>
  </r>
  <r>
    <s v="September 2006"/>
    <n v="50"/>
    <x v="2"/>
    <x v="11"/>
    <x v="0"/>
    <x v="0"/>
    <x v="4"/>
    <x v="0"/>
    <x v="0"/>
    <x v="0"/>
    <x v="0"/>
    <x v="0"/>
    <x v="2"/>
    <x v="0"/>
    <x v="9"/>
    <x v="1"/>
    <x v="1"/>
    <x v="2"/>
  </r>
  <r>
    <s v="September 2006"/>
    <n v="50"/>
    <x v="2"/>
    <x v="12"/>
    <x v="0"/>
    <x v="0"/>
    <x v="4"/>
    <x v="0"/>
    <x v="0"/>
    <x v="0"/>
    <x v="0"/>
    <x v="0"/>
    <x v="2"/>
    <x v="0"/>
    <x v="9"/>
    <x v="0"/>
    <x v="1"/>
    <x v="2"/>
  </r>
  <r>
    <s v="September 2006"/>
    <n v="50"/>
    <x v="2"/>
    <x v="13"/>
    <x v="0"/>
    <x v="0"/>
    <x v="1"/>
    <x v="0"/>
    <x v="0"/>
    <x v="0"/>
    <x v="0"/>
    <x v="0"/>
    <x v="2"/>
    <x v="0"/>
    <x v="9"/>
    <x v="0"/>
    <x v="1"/>
    <x v="3"/>
  </r>
  <r>
    <s v="September 2006"/>
    <n v="50"/>
    <x v="2"/>
    <x v="14"/>
    <x v="0"/>
    <x v="0"/>
    <x v="0"/>
    <x v="0"/>
    <x v="0"/>
    <x v="0"/>
    <x v="0"/>
    <x v="0"/>
    <x v="2"/>
    <x v="0"/>
    <x v="9"/>
    <x v="0"/>
    <x v="1"/>
    <x v="0"/>
  </r>
  <r>
    <s v="September 2006"/>
    <n v="50"/>
    <x v="2"/>
    <x v="15"/>
    <x v="0"/>
    <x v="0"/>
    <x v="2"/>
    <x v="0"/>
    <x v="0"/>
    <x v="0"/>
    <x v="0"/>
    <x v="0"/>
    <x v="2"/>
    <x v="0"/>
    <x v="9"/>
    <x v="0"/>
    <x v="0"/>
    <x v="1"/>
  </r>
  <r>
    <s v="September 2006"/>
    <n v="50"/>
    <x v="2"/>
    <x v="16"/>
    <x v="0"/>
    <x v="0"/>
    <x v="2"/>
    <x v="0"/>
    <x v="0"/>
    <x v="0"/>
    <x v="0"/>
    <x v="0"/>
    <x v="2"/>
    <x v="0"/>
    <x v="9"/>
    <x v="0"/>
    <x v="0"/>
    <x v="0"/>
  </r>
  <r>
    <s v="September 2006"/>
    <n v="50"/>
    <x v="2"/>
    <x v="17"/>
    <x v="0"/>
    <x v="0"/>
    <x v="4"/>
    <x v="0"/>
    <x v="0"/>
    <x v="0"/>
    <x v="0"/>
    <x v="0"/>
    <x v="3"/>
    <x v="1"/>
    <x v="12"/>
    <x v="1"/>
    <x v="1"/>
    <x v="2"/>
  </r>
  <r>
    <s v="September 2006"/>
    <n v="50"/>
    <x v="2"/>
    <x v="18"/>
    <x v="0"/>
    <x v="0"/>
    <x v="3"/>
    <x v="0"/>
    <x v="0"/>
    <x v="0"/>
    <x v="0"/>
    <x v="0"/>
    <x v="3"/>
    <x v="1"/>
    <x v="12"/>
    <x v="0"/>
    <x v="0"/>
    <x v="2"/>
  </r>
  <r>
    <s v="September 2006"/>
    <n v="50"/>
    <x v="2"/>
    <x v="19"/>
    <x v="0"/>
    <x v="0"/>
    <x v="2"/>
    <x v="0"/>
    <x v="0"/>
    <x v="0"/>
    <x v="0"/>
    <x v="0"/>
    <x v="3"/>
    <x v="1"/>
    <x v="12"/>
    <x v="0"/>
    <x v="0"/>
    <x v="0"/>
  </r>
  <r>
    <s v="September 2006"/>
    <n v="50"/>
    <x v="2"/>
    <x v="20"/>
    <x v="0"/>
    <x v="0"/>
    <x v="3"/>
    <x v="0"/>
    <x v="0"/>
    <x v="0"/>
    <x v="0"/>
    <x v="0"/>
    <x v="3"/>
    <x v="1"/>
    <x v="12"/>
    <x v="3"/>
    <x v="1"/>
    <x v="2"/>
  </r>
  <r>
    <s v="September 2006"/>
    <n v="50"/>
    <x v="2"/>
    <x v="21"/>
    <x v="0"/>
    <x v="0"/>
    <x v="0"/>
    <x v="0"/>
    <x v="0"/>
    <x v="0"/>
    <x v="0"/>
    <x v="0"/>
    <x v="3"/>
    <x v="1"/>
    <x v="12"/>
    <x v="0"/>
    <x v="0"/>
    <x v="2"/>
  </r>
  <r>
    <s v="September 2006"/>
    <n v="50"/>
    <x v="3"/>
    <x v="0"/>
    <x v="0"/>
    <x v="0"/>
    <x v="2"/>
    <x v="0"/>
    <x v="0"/>
    <x v="0"/>
    <x v="0"/>
    <x v="1"/>
    <x v="4"/>
    <x v="3"/>
    <x v="2"/>
    <x v="6"/>
    <x v="4"/>
    <x v="4"/>
  </r>
  <r>
    <s v="September 2006"/>
    <n v="50"/>
    <x v="3"/>
    <x v="1"/>
    <x v="0"/>
    <x v="0"/>
    <x v="1"/>
    <x v="0"/>
    <x v="0"/>
    <x v="0"/>
    <x v="0"/>
    <x v="1"/>
    <x v="4"/>
    <x v="3"/>
    <x v="2"/>
    <x v="7"/>
    <x v="4"/>
    <x v="4"/>
  </r>
  <r>
    <s v="September 2006"/>
    <n v="50"/>
    <x v="3"/>
    <x v="2"/>
    <x v="0"/>
    <x v="0"/>
    <x v="4"/>
    <x v="0"/>
    <x v="0"/>
    <x v="0"/>
    <x v="0"/>
    <x v="1"/>
    <x v="4"/>
    <x v="3"/>
    <x v="2"/>
    <x v="10"/>
    <x v="13"/>
    <x v="4"/>
  </r>
  <r>
    <s v="September 2006"/>
    <n v="50"/>
    <x v="3"/>
    <x v="3"/>
    <x v="0"/>
    <x v="0"/>
    <x v="2"/>
    <x v="0"/>
    <x v="0"/>
    <x v="0"/>
    <x v="0"/>
    <x v="1"/>
    <x v="4"/>
    <x v="3"/>
    <x v="2"/>
    <x v="7"/>
    <x v="4"/>
    <x v="4"/>
  </r>
  <r>
    <s v="September 2006"/>
    <n v="50"/>
    <x v="3"/>
    <x v="4"/>
    <x v="0"/>
    <x v="0"/>
    <x v="2"/>
    <x v="0"/>
    <x v="0"/>
    <x v="0"/>
    <x v="0"/>
    <x v="1"/>
    <x v="4"/>
    <x v="3"/>
    <x v="2"/>
    <x v="8"/>
    <x v="5"/>
    <x v="4"/>
  </r>
  <r>
    <s v="September 2006"/>
    <n v="50"/>
    <x v="3"/>
    <x v="5"/>
    <x v="0"/>
    <x v="0"/>
    <x v="1"/>
    <x v="0"/>
    <x v="0"/>
    <x v="0"/>
    <x v="0"/>
    <x v="1"/>
    <x v="4"/>
    <x v="3"/>
    <x v="2"/>
    <x v="4"/>
    <x v="12"/>
    <x v="4"/>
  </r>
  <r>
    <s v="September 2006"/>
    <n v="50"/>
    <x v="3"/>
    <x v="6"/>
    <x v="0"/>
    <x v="0"/>
    <x v="4"/>
    <x v="0"/>
    <x v="0"/>
    <x v="0"/>
    <x v="0"/>
    <x v="1"/>
    <x v="4"/>
    <x v="3"/>
    <x v="2"/>
    <x v="7"/>
    <x v="4"/>
    <x v="4"/>
  </r>
  <r>
    <s v="September 2006"/>
    <n v="50"/>
    <x v="3"/>
    <x v="7"/>
    <x v="0"/>
    <x v="0"/>
    <x v="4"/>
    <x v="0"/>
    <x v="0"/>
    <x v="0"/>
    <x v="0"/>
    <x v="1"/>
    <x v="4"/>
    <x v="3"/>
    <x v="2"/>
    <x v="4"/>
    <x v="10"/>
    <x v="4"/>
  </r>
  <r>
    <s v="September 2006"/>
    <n v="50"/>
    <x v="3"/>
    <x v="8"/>
    <x v="0"/>
    <x v="0"/>
    <x v="0"/>
    <x v="0"/>
    <x v="0"/>
    <x v="0"/>
    <x v="0"/>
    <x v="1"/>
    <x v="4"/>
    <x v="3"/>
    <x v="2"/>
    <x v="9"/>
    <x v="6"/>
    <x v="4"/>
  </r>
  <r>
    <s v="September 2006"/>
    <n v="50"/>
    <x v="3"/>
    <x v="9"/>
    <x v="0"/>
    <x v="0"/>
    <x v="2"/>
    <x v="0"/>
    <x v="0"/>
    <x v="0"/>
    <x v="0"/>
    <x v="1"/>
    <x v="4"/>
    <x v="3"/>
    <x v="2"/>
    <x v="6"/>
    <x v="4"/>
    <x v="4"/>
  </r>
  <r>
    <s v="September 2006"/>
    <n v="50"/>
    <x v="3"/>
    <x v="10"/>
    <x v="0"/>
    <x v="0"/>
    <x v="3"/>
    <x v="0"/>
    <x v="0"/>
    <x v="0"/>
    <x v="0"/>
    <x v="1"/>
    <x v="4"/>
    <x v="3"/>
    <x v="2"/>
    <x v="9"/>
    <x v="14"/>
    <x v="4"/>
  </r>
  <r>
    <s v="September 2006"/>
    <n v="50"/>
    <x v="3"/>
    <x v="11"/>
    <x v="0"/>
    <x v="0"/>
    <x v="0"/>
    <x v="0"/>
    <x v="0"/>
    <x v="0"/>
    <x v="0"/>
    <x v="1"/>
    <x v="4"/>
    <x v="3"/>
    <x v="2"/>
    <x v="8"/>
    <x v="5"/>
    <x v="4"/>
  </r>
  <r>
    <s v="September 2006"/>
    <n v="50"/>
    <x v="3"/>
    <x v="12"/>
    <x v="0"/>
    <x v="0"/>
    <x v="4"/>
    <x v="0"/>
    <x v="0"/>
    <x v="0"/>
    <x v="0"/>
    <x v="1"/>
    <x v="4"/>
    <x v="3"/>
    <x v="2"/>
    <x v="9"/>
    <x v="6"/>
    <x v="4"/>
  </r>
  <r>
    <s v="September 2006"/>
    <n v="50"/>
    <x v="3"/>
    <x v="13"/>
    <x v="0"/>
    <x v="0"/>
    <x v="3"/>
    <x v="0"/>
    <x v="0"/>
    <x v="0"/>
    <x v="0"/>
    <x v="1"/>
    <x v="4"/>
    <x v="3"/>
    <x v="2"/>
    <x v="5"/>
    <x v="9"/>
    <x v="4"/>
  </r>
  <r>
    <s v="September 2006"/>
    <n v="50"/>
    <x v="3"/>
    <x v="14"/>
    <x v="0"/>
    <x v="0"/>
    <x v="3"/>
    <x v="0"/>
    <x v="0"/>
    <x v="0"/>
    <x v="0"/>
    <x v="1"/>
    <x v="4"/>
    <x v="3"/>
    <x v="2"/>
    <x v="6"/>
    <x v="4"/>
    <x v="4"/>
  </r>
  <r>
    <s v="September 2006"/>
    <n v="50"/>
    <x v="3"/>
    <x v="15"/>
    <x v="0"/>
    <x v="0"/>
    <x v="1"/>
    <x v="0"/>
    <x v="0"/>
    <x v="0"/>
    <x v="0"/>
    <x v="1"/>
    <x v="4"/>
    <x v="3"/>
    <x v="2"/>
    <x v="11"/>
    <x v="4"/>
    <x v="4"/>
  </r>
  <r>
    <s v="September 2006"/>
    <n v="50"/>
    <x v="3"/>
    <x v="16"/>
    <x v="0"/>
    <x v="0"/>
    <x v="0"/>
    <x v="0"/>
    <x v="0"/>
    <x v="0"/>
    <x v="0"/>
    <x v="1"/>
    <x v="4"/>
    <x v="3"/>
    <x v="2"/>
    <x v="7"/>
    <x v="4"/>
    <x v="4"/>
  </r>
  <r>
    <s v="September 2006"/>
    <n v="50"/>
    <x v="3"/>
    <x v="17"/>
    <x v="0"/>
    <x v="0"/>
    <x v="3"/>
    <x v="0"/>
    <x v="0"/>
    <x v="0"/>
    <x v="0"/>
    <x v="1"/>
    <x v="4"/>
    <x v="3"/>
    <x v="2"/>
    <x v="10"/>
    <x v="13"/>
    <x v="4"/>
  </r>
  <r>
    <s v="September 2006"/>
    <n v="50"/>
    <x v="3"/>
    <x v="18"/>
    <x v="0"/>
    <x v="0"/>
    <x v="0"/>
    <x v="0"/>
    <x v="0"/>
    <x v="0"/>
    <x v="0"/>
    <x v="1"/>
    <x v="4"/>
    <x v="3"/>
    <x v="2"/>
    <x v="7"/>
    <x v="4"/>
    <x v="4"/>
  </r>
  <r>
    <s v="September 2006"/>
    <n v="50"/>
    <x v="3"/>
    <x v="19"/>
    <x v="0"/>
    <x v="0"/>
    <x v="2"/>
    <x v="0"/>
    <x v="0"/>
    <x v="0"/>
    <x v="0"/>
    <x v="1"/>
    <x v="4"/>
    <x v="3"/>
    <x v="2"/>
    <x v="10"/>
    <x v="13"/>
    <x v="4"/>
  </r>
  <r>
    <s v="September 2006"/>
    <n v="50"/>
    <x v="3"/>
    <x v="20"/>
    <x v="0"/>
    <x v="0"/>
    <x v="1"/>
    <x v="0"/>
    <x v="0"/>
    <x v="0"/>
    <x v="0"/>
    <x v="1"/>
    <x v="4"/>
    <x v="3"/>
    <x v="2"/>
    <x v="9"/>
    <x v="14"/>
    <x v="4"/>
  </r>
  <r>
    <s v="September 2006"/>
    <n v="50"/>
    <x v="3"/>
    <x v="21"/>
    <x v="0"/>
    <x v="0"/>
    <x v="2"/>
    <x v="0"/>
    <x v="0"/>
    <x v="0"/>
    <x v="0"/>
    <x v="1"/>
    <x v="4"/>
    <x v="3"/>
    <x v="2"/>
    <x v="7"/>
    <x v="4"/>
    <x v="4"/>
  </r>
  <r>
    <s v="September 2006"/>
    <n v="50"/>
    <x v="3"/>
    <x v="22"/>
    <x v="0"/>
    <x v="0"/>
    <x v="1"/>
    <x v="0"/>
    <x v="0"/>
    <x v="0"/>
    <x v="0"/>
    <x v="1"/>
    <x v="4"/>
    <x v="3"/>
    <x v="2"/>
    <x v="8"/>
    <x v="11"/>
    <x v="4"/>
  </r>
  <r>
    <s v="September 2006"/>
    <n v="50"/>
    <x v="3"/>
    <x v="23"/>
    <x v="0"/>
    <x v="0"/>
    <x v="3"/>
    <x v="0"/>
    <x v="0"/>
    <x v="0"/>
    <x v="0"/>
    <x v="1"/>
    <x v="4"/>
    <x v="3"/>
    <x v="2"/>
    <x v="5"/>
    <x v="3"/>
    <x v="4"/>
  </r>
  <r>
    <s v="September 2006"/>
    <n v="50"/>
    <x v="3"/>
    <x v="24"/>
    <x v="0"/>
    <x v="0"/>
    <x v="2"/>
    <x v="0"/>
    <x v="0"/>
    <x v="0"/>
    <x v="0"/>
    <x v="1"/>
    <x v="4"/>
    <x v="3"/>
    <x v="2"/>
    <x v="4"/>
    <x v="2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December 2006"/>
    <n v="51"/>
    <x v="0"/>
    <x v="0"/>
    <x v="0"/>
    <x v="0"/>
    <x v="3"/>
    <x v="0"/>
    <x v="0"/>
    <x v="0"/>
    <x v="0"/>
    <x v="1"/>
    <x v="4"/>
    <x v="3"/>
    <x v="2"/>
    <x v="4"/>
    <x v="2"/>
    <x v="4"/>
  </r>
  <r>
    <s v="December 2006"/>
    <n v="51"/>
    <x v="0"/>
    <x v="1"/>
    <x v="0"/>
    <x v="0"/>
    <x v="0"/>
    <x v="0"/>
    <x v="0"/>
    <x v="0"/>
    <x v="0"/>
    <x v="1"/>
    <x v="4"/>
    <x v="3"/>
    <x v="2"/>
    <x v="7"/>
    <x v="4"/>
    <x v="4"/>
  </r>
  <r>
    <s v="December 2006"/>
    <n v="51"/>
    <x v="0"/>
    <x v="2"/>
    <x v="0"/>
    <x v="0"/>
    <x v="4"/>
    <x v="0"/>
    <x v="0"/>
    <x v="0"/>
    <x v="0"/>
    <x v="1"/>
    <x v="4"/>
    <x v="3"/>
    <x v="2"/>
    <x v="11"/>
    <x v="4"/>
    <x v="4"/>
  </r>
  <r>
    <s v="December 2006"/>
    <n v="51"/>
    <x v="0"/>
    <x v="3"/>
    <x v="0"/>
    <x v="0"/>
    <x v="4"/>
    <x v="0"/>
    <x v="0"/>
    <x v="0"/>
    <x v="0"/>
    <x v="1"/>
    <x v="4"/>
    <x v="3"/>
    <x v="2"/>
    <x v="7"/>
    <x v="4"/>
    <x v="4"/>
  </r>
  <r>
    <s v="December 2006"/>
    <n v="51"/>
    <x v="0"/>
    <x v="4"/>
    <x v="0"/>
    <x v="0"/>
    <x v="3"/>
    <x v="0"/>
    <x v="0"/>
    <x v="0"/>
    <x v="0"/>
    <x v="1"/>
    <x v="4"/>
    <x v="3"/>
    <x v="2"/>
    <x v="5"/>
    <x v="9"/>
    <x v="4"/>
  </r>
  <r>
    <s v="December 2006"/>
    <n v="51"/>
    <x v="0"/>
    <x v="5"/>
    <x v="0"/>
    <x v="0"/>
    <x v="1"/>
    <x v="0"/>
    <x v="0"/>
    <x v="0"/>
    <x v="0"/>
    <x v="1"/>
    <x v="4"/>
    <x v="3"/>
    <x v="2"/>
    <x v="7"/>
    <x v="4"/>
    <x v="4"/>
  </r>
  <r>
    <s v="December 2006"/>
    <n v="51"/>
    <x v="0"/>
    <x v="6"/>
    <x v="0"/>
    <x v="0"/>
    <x v="1"/>
    <x v="0"/>
    <x v="0"/>
    <x v="0"/>
    <x v="0"/>
    <x v="1"/>
    <x v="4"/>
    <x v="3"/>
    <x v="2"/>
    <x v="9"/>
    <x v="14"/>
    <x v="4"/>
  </r>
  <r>
    <s v="December 2006"/>
    <n v="51"/>
    <x v="0"/>
    <x v="7"/>
    <x v="0"/>
    <x v="0"/>
    <x v="1"/>
    <x v="0"/>
    <x v="0"/>
    <x v="0"/>
    <x v="0"/>
    <x v="1"/>
    <x v="4"/>
    <x v="3"/>
    <x v="2"/>
    <x v="8"/>
    <x v="5"/>
    <x v="4"/>
  </r>
  <r>
    <s v="December 2006"/>
    <n v="51"/>
    <x v="0"/>
    <x v="8"/>
    <x v="0"/>
    <x v="0"/>
    <x v="2"/>
    <x v="0"/>
    <x v="0"/>
    <x v="0"/>
    <x v="0"/>
    <x v="1"/>
    <x v="4"/>
    <x v="3"/>
    <x v="2"/>
    <x v="10"/>
    <x v="7"/>
    <x v="4"/>
  </r>
  <r>
    <s v="December 2006"/>
    <n v="51"/>
    <x v="0"/>
    <x v="9"/>
    <x v="0"/>
    <x v="0"/>
    <x v="2"/>
    <x v="0"/>
    <x v="0"/>
    <x v="0"/>
    <x v="0"/>
    <x v="1"/>
    <x v="4"/>
    <x v="3"/>
    <x v="2"/>
    <x v="7"/>
    <x v="4"/>
    <x v="4"/>
  </r>
  <r>
    <s v="December 2006"/>
    <n v="51"/>
    <x v="0"/>
    <x v="10"/>
    <x v="0"/>
    <x v="0"/>
    <x v="4"/>
    <x v="0"/>
    <x v="0"/>
    <x v="0"/>
    <x v="0"/>
    <x v="1"/>
    <x v="4"/>
    <x v="3"/>
    <x v="2"/>
    <x v="6"/>
    <x v="4"/>
    <x v="4"/>
  </r>
  <r>
    <s v="December 2006"/>
    <n v="51"/>
    <x v="0"/>
    <x v="11"/>
    <x v="0"/>
    <x v="0"/>
    <x v="3"/>
    <x v="0"/>
    <x v="0"/>
    <x v="0"/>
    <x v="0"/>
    <x v="1"/>
    <x v="4"/>
    <x v="3"/>
    <x v="2"/>
    <x v="7"/>
    <x v="4"/>
    <x v="4"/>
  </r>
  <r>
    <s v="December 2006"/>
    <n v="51"/>
    <x v="0"/>
    <x v="12"/>
    <x v="0"/>
    <x v="0"/>
    <x v="4"/>
    <x v="0"/>
    <x v="0"/>
    <x v="0"/>
    <x v="0"/>
    <x v="1"/>
    <x v="4"/>
    <x v="3"/>
    <x v="2"/>
    <x v="4"/>
    <x v="2"/>
    <x v="4"/>
  </r>
  <r>
    <s v="December 2006"/>
    <n v="51"/>
    <x v="0"/>
    <x v="13"/>
    <x v="0"/>
    <x v="0"/>
    <x v="1"/>
    <x v="0"/>
    <x v="0"/>
    <x v="0"/>
    <x v="0"/>
    <x v="1"/>
    <x v="4"/>
    <x v="3"/>
    <x v="2"/>
    <x v="4"/>
    <x v="8"/>
    <x v="4"/>
  </r>
  <r>
    <s v="December 2006"/>
    <n v="51"/>
    <x v="0"/>
    <x v="14"/>
    <x v="0"/>
    <x v="0"/>
    <x v="1"/>
    <x v="0"/>
    <x v="0"/>
    <x v="0"/>
    <x v="0"/>
    <x v="1"/>
    <x v="4"/>
    <x v="3"/>
    <x v="2"/>
    <x v="7"/>
    <x v="4"/>
    <x v="4"/>
  </r>
  <r>
    <s v="December 2006"/>
    <n v="51"/>
    <x v="0"/>
    <x v="15"/>
    <x v="0"/>
    <x v="0"/>
    <x v="4"/>
    <x v="0"/>
    <x v="0"/>
    <x v="0"/>
    <x v="0"/>
    <x v="1"/>
    <x v="4"/>
    <x v="3"/>
    <x v="2"/>
    <x v="9"/>
    <x v="6"/>
    <x v="4"/>
  </r>
  <r>
    <s v="December 2006"/>
    <n v="51"/>
    <x v="0"/>
    <x v="16"/>
    <x v="0"/>
    <x v="0"/>
    <x v="1"/>
    <x v="0"/>
    <x v="0"/>
    <x v="0"/>
    <x v="0"/>
    <x v="1"/>
    <x v="4"/>
    <x v="3"/>
    <x v="2"/>
    <x v="10"/>
    <x v="7"/>
    <x v="4"/>
  </r>
  <r>
    <s v="December 2006"/>
    <n v="51"/>
    <x v="0"/>
    <x v="17"/>
    <x v="0"/>
    <x v="0"/>
    <x v="2"/>
    <x v="0"/>
    <x v="0"/>
    <x v="0"/>
    <x v="0"/>
    <x v="1"/>
    <x v="4"/>
    <x v="3"/>
    <x v="2"/>
    <x v="7"/>
    <x v="4"/>
    <x v="4"/>
  </r>
  <r>
    <s v="December 2006"/>
    <n v="51"/>
    <x v="0"/>
    <x v="18"/>
    <x v="0"/>
    <x v="0"/>
    <x v="4"/>
    <x v="0"/>
    <x v="0"/>
    <x v="0"/>
    <x v="0"/>
    <x v="1"/>
    <x v="4"/>
    <x v="3"/>
    <x v="2"/>
    <x v="9"/>
    <x v="6"/>
    <x v="4"/>
  </r>
  <r>
    <s v="December 2006"/>
    <n v="51"/>
    <x v="0"/>
    <x v="19"/>
    <x v="0"/>
    <x v="0"/>
    <x v="4"/>
    <x v="0"/>
    <x v="0"/>
    <x v="0"/>
    <x v="0"/>
    <x v="1"/>
    <x v="4"/>
    <x v="3"/>
    <x v="2"/>
    <x v="5"/>
    <x v="3"/>
    <x v="4"/>
  </r>
  <r>
    <s v="December 2006"/>
    <n v="51"/>
    <x v="0"/>
    <x v="20"/>
    <x v="0"/>
    <x v="0"/>
    <x v="3"/>
    <x v="0"/>
    <x v="0"/>
    <x v="0"/>
    <x v="0"/>
    <x v="1"/>
    <x v="4"/>
    <x v="3"/>
    <x v="2"/>
    <x v="6"/>
    <x v="4"/>
    <x v="4"/>
  </r>
  <r>
    <s v="December 2006"/>
    <n v="51"/>
    <x v="0"/>
    <x v="21"/>
    <x v="0"/>
    <x v="0"/>
    <x v="4"/>
    <x v="0"/>
    <x v="0"/>
    <x v="0"/>
    <x v="0"/>
    <x v="1"/>
    <x v="4"/>
    <x v="3"/>
    <x v="2"/>
    <x v="11"/>
    <x v="4"/>
    <x v="4"/>
  </r>
  <r>
    <s v="December 2006"/>
    <n v="51"/>
    <x v="0"/>
    <x v="22"/>
    <x v="0"/>
    <x v="0"/>
    <x v="0"/>
    <x v="0"/>
    <x v="0"/>
    <x v="0"/>
    <x v="0"/>
    <x v="1"/>
    <x v="4"/>
    <x v="3"/>
    <x v="2"/>
    <x v="4"/>
    <x v="10"/>
    <x v="4"/>
  </r>
  <r>
    <s v="December 2006"/>
    <n v="51"/>
    <x v="0"/>
    <x v="23"/>
    <x v="0"/>
    <x v="0"/>
    <x v="4"/>
    <x v="0"/>
    <x v="0"/>
    <x v="0"/>
    <x v="0"/>
    <x v="1"/>
    <x v="4"/>
    <x v="3"/>
    <x v="2"/>
    <x v="8"/>
    <x v="11"/>
    <x v="4"/>
  </r>
  <r>
    <s v="December 2006"/>
    <n v="51"/>
    <x v="0"/>
    <x v="24"/>
    <x v="0"/>
    <x v="0"/>
    <x v="0"/>
    <x v="0"/>
    <x v="0"/>
    <x v="0"/>
    <x v="0"/>
    <x v="1"/>
    <x v="4"/>
    <x v="3"/>
    <x v="2"/>
    <x v="8"/>
    <x v="5"/>
    <x v="4"/>
  </r>
  <r>
    <s v="December 2006"/>
    <n v="51"/>
    <x v="1"/>
    <x v="0"/>
    <x v="0"/>
    <x v="0"/>
    <x v="4"/>
    <x v="0"/>
    <x v="0"/>
    <x v="0"/>
    <x v="0"/>
    <x v="2"/>
    <x v="0"/>
    <x v="3"/>
    <x v="3"/>
    <x v="12"/>
    <x v="23"/>
    <x v="6"/>
  </r>
  <r>
    <s v="December 2006"/>
    <n v="51"/>
    <x v="1"/>
    <x v="1"/>
    <x v="0"/>
    <x v="0"/>
    <x v="4"/>
    <x v="0"/>
    <x v="0"/>
    <x v="0"/>
    <x v="0"/>
    <x v="2"/>
    <x v="0"/>
    <x v="3"/>
    <x v="3"/>
    <x v="14"/>
    <x v="17"/>
    <x v="6"/>
  </r>
  <r>
    <s v="December 2006"/>
    <n v="51"/>
    <x v="1"/>
    <x v="2"/>
    <x v="0"/>
    <x v="0"/>
    <x v="2"/>
    <x v="0"/>
    <x v="0"/>
    <x v="0"/>
    <x v="0"/>
    <x v="2"/>
    <x v="0"/>
    <x v="3"/>
    <x v="3"/>
    <x v="13"/>
    <x v="21"/>
    <x v="6"/>
  </r>
  <r>
    <s v="December 2006"/>
    <n v="51"/>
    <x v="1"/>
    <x v="3"/>
    <x v="0"/>
    <x v="0"/>
    <x v="0"/>
    <x v="0"/>
    <x v="0"/>
    <x v="0"/>
    <x v="0"/>
    <x v="2"/>
    <x v="0"/>
    <x v="3"/>
    <x v="3"/>
    <x v="14"/>
    <x v="17"/>
    <x v="6"/>
  </r>
  <r>
    <s v="December 2006"/>
    <n v="51"/>
    <x v="1"/>
    <x v="4"/>
    <x v="0"/>
    <x v="0"/>
    <x v="1"/>
    <x v="0"/>
    <x v="0"/>
    <x v="0"/>
    <x v="0"/>
    <x v="2"/>
    <x v="0"/>
    <x v="3"/>
    <x v="3"/>
    <x v="13"/>
    <x v="20"/>
    <x v="6"/>
  </r>
  <r>
    <s v="December 2006"/>
    <n v="51"/>
    <x v="1"/>
    <x v="5"/>
    <x v="0"/>
    <x v="0"/>
    <x v="0"/>
    <x v="0"/>
    <x v="0"/>
    <x v="0"/>
    <x v="0"/>
    <x v="2"/>
    <x v="0"/>
    <x v="3"/>
    <x v="3"/>
    <x v="12"/>
    <x v="18"/>
    <x v="6"/>
  </r>
  <r>
    <s v="December 2006"/>
    <n v="51"/>
    <x v="1"/>
    <x v="6"/>
    <x v="0"/>
    <x v="0"/>
    <x v="3"/>
    <x v="0"/>
    <x v="0"/>
    <x v="0"/>
    <x v="0"/>
    <x v="2"/>
    <x v="0"/>
    <x v="3"/>
    <x v="3"/>
    <x v="13"/>
    <x v="21"/>
    <x v="6"/>
  </r>
  <r>
    <s v="December 2006"/>
    <n v="51"/>
    <x v="1"/>
    <x v="7"/>
    <x v="0"/>
    <x v="0"/>
    <x v="2"/>
    <x v="0"/>
    <x v="0"/>
    <x v="0"/>
    <x v="0"/>
    <x v="2"/>
    <x v="1"/>
    <x v="3"/>
    <x v="4"/>
    <x v="12"/>
    <x v="15"/>
    <x v="6"/>
  </r>
  <r>
    <s v="December 2006"/>
    <n v="51"/>
    <x v="1"/>
    <x v="8"/>
    <x v="0"/>
    <x v="0"/>
    <x v="4"/>
    <x v="0"/>
    <x v="0"/>
    <x v="0"/>
    <x v="0"/>
    <x v="2"/>
    <x v="1"/>
    <x v="3"/>
    <x v="4"/>
    <x v="13"/>
    <x v="24"/>
    <x v="6"/>
  </r>
  <r>
    <s v="December 2006"/>
    <n v="51"/>
    <x v="1"/>
    <x v="9"/>
    <x v="0"/>
    <x v="0"/>
    <x v="3"/>
    <x v="0"/>
    <x v="0"/>
    <x v="0"/>
    <x v="0"/>
    <x v="2"/>
    <x v="1"/>
    <x v="3"/>
    <x v="4"/>
    <x v="13"/>
    <x v="20"/>
    <x v="6"/>
  </r>
  <r>
    <s v="December 2006"/>
    <n v="51"/>
    <x v="1"/>
    <x v="10"/>
    <x v="0"/>
    <x v="0"/>
    <x v="1"/>
    <x v="0"/>
    <x v="0"/>
    <x v="0"/>
    <x v="0"/>
    <x v="2"/>
    <x v="1"/>
    <x v="3"/>
    <x v="4"/>
    <x v="12"/>
    <x v="19"/>
    <x v="6"/>
  </r>
  <r>
    <s v="December 2006"/>
    <n v="51"/>
    <x v="1"/>
    <x v="11"/>
    <x v="0"/>
    <x v="0"/>
    <x v="4"/>
    <x v="0"/>
    <x v="0"/>
    <x v="0"/>
    <x v="0"/>
    <x v="2"/>
    <x v="1"/>
    <x v="3"/>
    <x v="4"/>
    <x v="14"/>
    <x v="17"/>
    <x v="6"/>
  </r>
  <r>
    <s v="December 2006"/>
    <n v="51"/>
    <x v="1"/>
    <x v="12"/>
    <x v="0"/>
    <x v="0"/>
    <x v="0"/>
    <x v="0"/>
    <x v="0"/>
    <x v="0"/>
    <x v="0"/>
    <x v="2"/>
    <x v="1"/>
    <x v="3"/>
    <x v="4"/>
    <x v="12"/>
    <x v="16"/>
    <x v="6"/>
  </r>
  <r>
    <s v="December 2006"/>
    <n v="51"/>
    <x v="1"/>
    <x v="13"/>
    <x v="0"/>
    <x v="0"/>
    <x v="1"/>
    <x v="0"/>
    <x v="0"/>
    <x v="0"/>
    <x v="0"/>
    <x v="2"/>
    <x v="2"/>
    <x v="3"/>
    <x v="6"/>
    <x v="12"/>
    <x v="15"/>
    <x v="6"/>
  </r>
  <r>
    <s v="December 2006"/>
    <n v="51"/>
    <x v="1"/>
    <x v="14"/>
    <x v="0"/>
    <x v="0"/>
    <x v="4"/>
    <x v="0"/>
    <x v="0"/>
    <x v="0"/>
    <x v="0"/>
    <x v="2"/>
    <x v="2"/>
    <x v="3"/>
    <x v="6"/>
    <x v="12"/>
    <x v="20"/>
    <x v="6"/>
  </r>
  <r>
    <s v="December 2006"/>
    <n v="51"/>
    <x v="1"/>
    <x v="15"/>
    <x v="0"/>
    <x v="0"/>
    <x v="1"/>
    <x v="0"/>
    <x v="0"/>
    <x v="0"/>
    <x v="0"/>
    <x v="2"/>
    <x v="2"/>
    <x v="3"/>
    <x v="6"/>
    <x v="12"/>
    <x v="19"/>
    <x v="6"/>
  </r>
  <r>
    <s v="December 2006"/>
    <n v="51"/>
    <x v="1"/>
    <x v="16"/>
    <x v="0"/>
    <x v="0"/>
    <x v="3"/>
    <x v="0"/>
    <x v="0"/>
    <x v="0"/>
    <x v="0"/>
    <x v="2"/>
    <x v="2"/>
    <x v="3"/>
    <x v="6"/>
    <x v="12"/>
    <x v="20"/>
    <x v="6"/>
  </r>
  <r>
    <s v="December 2006"/>
    <n v="51"/>
    <x v="1"/>
    <x v="17"/>
    <x v="0"/>
    <x v="0"/>
    <x v="2"/>
    <x v="0"/>
    <x v="0"/>
    <x v="0"/>
    <x v="0"/>
    <x v="2"/>
    <x v="2"/>
    <x v="3"/>
    <x v="6"/>
    <x v="13"/>
    <x v="21"/>
    <x v="6"/>
  </r>
  <r>
    <s v="December 2006"/>
    <n v="51"/>
    <x v="1"/>
    <x v="18"/>
    <x v="0"/>
    <x v="0"/>
    <x v="4"/>
    <x v="0"/>
    <x v="0"/>
    <x v="0"/>
    <x v="0"/>
    <x v="2"/>
    <x v="2"/>
    <x v="3"/>
    <x v="6"/>
    <x v="14"/>
    <x v="17"/>
    <x v="6"/>
  </r>
  <r>
    <s v="December 2006"/>
    <n v="51"/>
    <x v="1"/>
    <x v="19"/>
    <x v="0"/>
    <x v="0"/>
    <x v="0"/>
    <x v="0"/>
    <x v="0"/>
    <x v="0"/>
    <x v="0"/>
    <x v="2"/>
    <x v="2"/>
    <x v="3"/>
    <x v="6"/>
    <x v="12"/>
    <x v="16"/>
    <x v="6"/>
  </r>
  <r>
    <s v="December 2006"/>
    <n v="51"/>
    <x v="1"/>
    <x v="20"/>
    <x v="0"/>
    <x v="0"/>
    <x v="0"/>
    <x v="0"/>
    <x v="0"/>
    <x v="0"/>
    <x v="0"/>
    <x v="2"/>
    <x v="3"/>
    <x v="3"/>
    <x v="5"/>
    <x v="12"/>
    <x v="15"/>
    <x v="6"/>
  </r>
  <r>
    <s v="December 2006"/>
    <n v="51"/>
    <x v="1"/>
    <x v="21"/>
    <x v="0"/>
    <x v="0"/>
    <x v="0"/>
    <x v="0"/>
    <x v="0"/>
    <x v="0"/>
    <x v="0"/>
    <x v="2"/>
    <x v="3"/>
    <x v="3"/>
    <x v="5"/>
    <x v="12"/>
    <x v="20"/>
    <x v="6"/>
  </r>
  <r>
    <s v="December 2006"/>
    <n v="51"/>
    <x v="1"/>
    <x v="22"/>
    <x v="0"/>
    <x v="0"/>
    <x v="4"/>
    <x v="0"/>
    <x v="0"/>
    <x v="0"/>
    <x v="0"/>
    <x v="2"/>
    <x v="3"/>
    <x v="3"/>
    <x v="5"/>
    <x v="12"/>
    <x v="15"/>
    <x v="6"/>
  </r>
  <r>
    <s v="December 2006"/>
    <n v="51"/>
    <x v="1"/>
    <x v="23"/>
    <x v="0"/>
    <x v="0"/>
    <x v="2"/>
    <x v="0"/>
    <x v="0"/>
    <x v="0"/>
    <x v="0"/>
    <x v="2"/>
    <x v="3"/>
    <x v="3"/>
    <x v="5"/>
    <x v="12"/>
    <x v="18"/>
    <x v="6"/>
  </r>
  <r>
    <s v="December 2006"/>
    <n v="51"/>
    <x v="1"/>
    <x v="24"/>
    <x v="0"/>
    <x v="0"/>
    <x v="3"/>
    <x v="0"/>
    <x v="0"/>
    <x v="0"/>
    <x v="0"/>
    <x v="2"/>
    <x v="3"/>
    <x v="3"/>
    <x v="5"/>
    <x v="13"/>
    <x v="24"/>
    <x v="6"/>
  </r>
  <r>
    <s v="December 2006"/>
    <n v="51"/>
    <x v="1"/>
    <x v="25"/>
    <x v="0"/>
    <x v="0"/>
    <x v="1"/>
    <x v="0"/>
    <x v="0"/>
    <x v="0"/>
    <x v="0"/>
    <x v="2"/>
    <x v="3"/>
    <x v="3"/>
    <x v="5"/>
    <x v="13"/>
    <x v="21"/>
    <x v="6"/>
  </r>
  <r>
    <s v="December 2006"/>
    <n v="51"/>
    <x v="1"/>
    <x v="26"/>
    <x v="0"/>
    <x v="0"/>
    <x v="1"/>
    <x v="0"/>
    <x v="0"/>
    <x v="0"/>
    <x v="0"/>
    <x v="2"/>
    <x v="3"/>
    <x v="3"/>
    <x v="5"/>
    <x v="14"/>
    <x v="17"/>
    <x v="6"/>
  </r>
  <r>
    <s v="December 2006"/>
    <n v="51"/>
    <x v="1"/>
    <x v="28"/>
    <x v="0"/>
    <x v="0"/>
    <x v="4"/>
    <x v="0"/>
    <x v="0"/>
    <x v="0"/>
    <x v="0"/>
    <x v="2"/>
    <x v="3"/>
    <x v="3"/>
    <x v="5"/>
    <x v="13"/>
    <x v="20"/>
    <x v="6"/>
  </r>
  <r>
    <s v="December 2006"/>
    <n v="51"/>
    <x v="2"/>
    <x v="0"/>
    <x v="0"/>
    <x v="0"/>
    <x v="0"/>
    <x v="0"/>
    <x v="0"/>
    <x v="0"/>
    <x v="0"/>
    <x v="1"/>
    <x v="4"/>
    <x v="3"/>
    <x v="2"/>
    <x v="8"/>
    <x v="5"/>
    <x v="4"/>
  </r>
  <r>
    <s v="December 2006"/>
    <n v="51"/>
    <x v="2"/>
    <x v="1"/>
    <x v="0"/>
    <x v="0"/>
    <x v="3"/>
    <x v="0"/>
    <x v="0"/>
    <x v="0"/>
    <x v="0"/>
    <x v="1"/>
    <x v="4"/>
    <x v="3"/>
    <x v="2"/>
    <x v="9"/>
    <x v="14"/>
    <x v="4"/>
  </r>
  <r>
    <s v="December 2006"/>
    <n v="51"/>
    <x v="2"/>
    <x v="2"/>
    <x v="0"/>
    <x v="0"/>
    <x v="1"/>
    <x v="0"/>
    <x v="0"/>
    <x v="0"/>
    <x v="0"/>
    <x v="1"/>
    <x v="4"/>
    <x v="3"/>
    <x v="2"/>
    <x v="8"/>
    <x v="11"/>
    <x v="4"/>
  </r>
  <r>
    <s v="December 2006"/>
    <n v="51"/>
    <x v="2"/>
    <x v="3"/>
    <x v="0"/>
    <x v="0"/>
    <x v="4"/>
    <x v="0"/>
    <x v="0"/>
    <x v="0"/>
    <x v="0"/>
    <x v="1"/>
    <x v="4"/>
    <x v="3"/>
    <x v="2"/>
    <x v="7"/>
    <x v="4"/>
    <x v="4"/>
  </r>
  <r>
    <s v="December 2006"/>
    <n v="51"/>
    <x v="2"/>
    <x v="4"/>
    <x v="0"/>
    <x v="0"/>
    <x v="0"/>
    <x v="0"/>
    <x v="0"/>
    <x v="0"/>
    <x v="0"/>
    <x v="1"/>
    <x v="4"/>
    <x v="3"/>
    <x v="2"/>
    <x v="6"/>
    <x v="4"/>
    <x v="4"/>
  </r>
  <r>
    <s v="December 2006"/>
    <n v="51"/>
    <x v="2"/>
    <x v="5"/>
    <x v="0"/>
    <x v="0"/>
    <x v="0"/>
    <x v="0"/>
    <x v="0"/>
    <x v="0"/>
    <x v="0"/>
    <x v="1"/>
    <x v="4"/>
    <x v="3"/>
    <x v="2"/>
    <x v="7"/>
    <x v="4"/>
    <x v="4"/>
  </r>
  <r>
    <s v="December 2006"/>
    <n v="51"/>
    <x v="2"/>
    <x v="6"/>
    <x v="0"/>
    <x v="0"/>
    <x v="4"/>
    <x v="0"/>
    <x v="0"/>
    <x v="0"/>
    <x v="0"/>
    <x v="1"/>
    <x v="4"/>
    <x v="3"/>
    <x v="2"/>
    <x v="10"/>
    <x v="13"/>
    <x v="4"/>
  </r>
  <r>
    <s v="December 2006"/>
    <n v="51"/>
    <x v="2"/>
    <x v="7"/>
    <x v="0"/>
    <x v="0"/>
    <x v="3"/>
    <x v="0"/>
    <x v="0"/>
    <x v="0"/>
    <x v="0"/>
    <x v="1"/>
    <x v="4"/>
    <x v="3"/>
    <x v="2"/>
    <x v="11"/>
    <x v="4"/>
    <x v="4"/>
  </r>
  <r>
    <s v="December 2006"/>
    <n v="51"/>
    <x v="2"/>
    <x v="8"/>
    <x v="0"/>
    <x v="0"/>
    <x v="3"/>
    <x v="0"/>
    <x v="0"/>
    <x v="0"/>
    <x v="0"/>
    <x v="1"/>
    <x v="4"/>
    <x v="3"/>
    <x v="2"/>
    <x v="7"/>
    <x v="4"/>
    <x v="4"/>
  </r>
  <r>
    <s v="December 2006"/>
    <n v="51"/>
    <x v="2"/>
    <x v="9"/>
    <x v="0"/>
    <x v="0"/>
    <x v="2"/>
    <x v="0"/>
    <x v="0"/>
    <x v="0"/>
    <x v="0"/>
    <x v="1"/>
    <x v="4"/>
    <x v="3"/>
    <x v="2"/>
    <x v="11"/>
    <x v="4"/>
    <x v="4"/>
  </r>
  <r>
    <s v="December 2006"/>
    <n v="51"/>
    <x v="2"/>
    <x v="10"/>
    <x v="0"/>
    <x v="0"/>
    <x v="2"/>
    <x v="0"/>
    <x v="0"/>
    <x v="0"/>
    <x v="0"/>
    <x v="1"/>
    <x v="4"/>
    <x v="3"/>
    <x v="2"/>
    <x v="4"/>
    <x v="8"/>
    <x v="4"/>
  </r>
  <r>
    <s v="December 2006"/>
    <n v="51"/>
    <x v="2"/>
    <x v="11"/>
    <x v="0"/>
    <x v="0"/>
    <x v="0"/>
    <x v="0"/>
    <x v="0"/>
    <x v="0"/>
    <x v="0"/>
    <x v="1"/>
    <x v="4"/>
    <x v="3"/>
    <x v="2"/>
    <x v="6"/>
    <x v="4"/>
    <x v="4"/>
  </r>
  <r>
    <s v="December 2006"/>
    <n v="51"/>
    <x v="2"/>
    <x v="12"/>
    <x v="0"/>
    <x v="0"/>
    <x v="4"/>
    <x v="0"/>
    <x v="0"/>
    <x v="0"/>
    <x v="0"/>
    <x v="1"/>
    <x v="4"/>
    <x v="3"/>
    <x v="2"/>
    <x v="10"/>
    <x v="13"/>
    <x v="4"/>
  </r>
  <r>
    <s v="December 2006"/>
    <n v="51"/>
    <x v="2"/>
    <x v="13"/>
    <x v="0"/>
    <x v="0"/>
    <x v="1"/>
    <x v="0"/>
    <x v="0"/>
    <x v="0"/>
    <x v="0"/>
    <x v="1"/>
    <x v="4"/>
    <x v="3"/>
    <x v="2"/>
    <x v="6"/>
    <x v="4"/>
    <x v="4"/>
  </r>
  <r>
    <s v="December 2006"/>
    <n v="51"/>
    <x v="2"/>
    <x v="14"/>
    <x v="0"/>
    <x v="0"/>
    <x v="0"/>
    <x v="0"/>
    <x v="0"/>
    <x v="0"/>
    <x v="0"/>
    <x v="1"/>
    <x v="4"/>
    <x v="3"/>
    <x v="2"/>
    <x v="9"/>
    <x v="14"/>
    <x v="4"/>
  </r>
  <r>
    <s v="December 2006"/>
    <n v="51"/>
    <x v="2"/>
    <x v="15"/>
    <x v="0"/>
    <x v="0"/>
    <x v="3"/>
    <x v="0"/>
    <x v="0"/>
    <x v="0"/>
    <x v="0"/>
    <x v="1"/>
    <x v="4"/>
    <x v="3"/>
    <x v="2"/>
    <x v="4"/>
    <x v="2"/>
    <x v="4"/>
  </r>
  <r>
    <s v="December 2006"/>
    <n v="51"/>
    <x v="2"/>
    <x v="16"/>
    <x v="0"/>
    <x v="0"/>
    <x v="3"/>
    <x v="0"/>
    <x v="0"/>
    <x v="0"/>
    <x v="0"/>
    <x v="1"/>
    <x v="4"/>
    <x v="3"/>
    <x v="2"/>
    <x v="7"/>
    <x v="4"/>
    <x v="4"/>
  </r>
  <r>
    <s v="December 2006"/>
    <n v="51"/>
    <x v="2"/>
    <x v="17"/>
    <x v="0"/>
    <x v="0"/>
    <x v="4"/>
    <x v="0"/>
    <x v="0"/>
    <x v="0"/>
    <x v="0"/>
    <x v="1"/>
    <x v="4"/>
    <x v="3"/>
    <x v="2"/>
    <x v="9"/>
    <x v="14"/>
    <x v="4"/>
  </r>
  <r>
    <s v="December 2006"/>
    <n v="51"/>
    <x v="2"/>
    <x v="18"/>
    <x v="0"/>
    <x v="0"/>
    <x v="3"/>
    <x v="0"/>
    <x v="0"/>
    <x v="0"/>
    <x v="0"/>
    <x v="1"/>
    <x v="4"/>
    <x v="3"/>
    <x v="2"/>
    <x v="6"/>
    <x v="4"/>
    <x v="4"/>
  </r>
  <r>
    <s v="December 2006"/>
    <n v="51"/>
    <x v="2"/>
    <x v="19"/>
    <x v="0"/>
    <x v="0"/>
    <x v="1"/>
    <x v="0"/>
    <x v="0"/>
    <x v="0"/>
    <x v="0"/>
    <x v="1"/>
    <x v="4"/>
    <x v="3"/>
    <x v="2"/>
    <x v="9"/>
    <x v="6"/>
    <x v="4"/>
  </r>
  <r>
    <s v="December 2006"/>
    <n v="51"/>
    <x v="2"/>
    <x v="20"/>
    <x v="0"/>
    <x v="0"/>
    <x v="2"/>
    <x v="0"/>
    <x v="0"/>
    <x v="0"/>
    <x v="0"/>
    <x v="1"/>
    <x v="4"/>
    <x v="3"/>
    <x v="2"/>
    <x v="6"/>
    <x v="4"/>
    <x v="4"/>
  </r>
  <r>
    <s v="December 2006"/>
    <n v="51"/>
    <x v="2"/>
    <x v="21"/>
    <x v="0"/>
    <x v="0"/>
    <x v="4"/>
    <x v="0"/>
    <x v="0"/>
    <x v="0"/>
    <x v="0"/>
    <x v="1"/>
    <x v="4"/>
    <x v="3"/>
    <x v="2"/>
    <x v="5"/>
    <x v="3"/>
    <x v="4"/>
  </r>
  <r>
    <s v="December 2006"/>
    <n v="51"/>
    <x v="2"/>
    <x v="22"/>
    <x v="0"/>
    <x v="0"/>
    <x v="4"/>
    <x v="0"/>
    <x v="0"/>
    <x v="0"/>
    <x v="0"/>
    <x v="1"/>
    <x v="4"/>
    <x v="3"/>
    <x v="2"/>
    <x v="4"/>
    <x v="8"/>
    <x v="4"/>
  </r>
  <r>
    <s v="December 2006"/>
    <n v="51"/>
    <x v="2"/>
    <x v="23"/>
    <x v="0"/>
    <x v="0"/>
    <x v="1"/>
    <x v="0"/>
    <x v="0"/>
    <x v="0"/>
    <x v="0"/>
    <x v="1"/>
    <x v="4"/>
    <x v="3"/>
    <x v="2"/>
    <x v="5"/>
    <x v="9"/>
    <x v="4"/>
  </r>
  <r>
    <s v="December 2006"/>
    <n v="51"/>
    <x v="2"/>
    <x v="24"/>
    <x v="0"/>
    <x v="0"/>
    <x v="1"/>
    <x v="0"/>
    <x v="0"/>
    <x v="0"/>
    <x v="0"/>
    <x v="1"/>
    <x v="4"/>
    <x v="3"/>
    <x v="2"/>
    <x v="8"/>
    <x v="11"/>
    <x v="4"/>
  </r>
  <r>
    <s v="December 2006"/>
    <n v="51"/>
    <x v="3"/>
    <x v="0"/>
    <x v="0"/>
    <x v="0"/>
    <x v="3"/>
    <x v="0"/>
    <x v="0"/>
    <x v="0"/>
    <x v="0"/>
    <x v="0"/>
    <x v="0"/>
    <x v="2"/>
    <x v="1"/>
    <x v="1"/>
    <x v="1"/>
    <x v="2"/>
  </r>
  <r>
    <s v="December 2006"/>
    <n v="51"/>
    <x v="3"/>
    <x v="1"/>
    <x v="0"/>
    <x v="0"/>
    <x v="0"/>
    <x v="0"/>
    <x v="0"/>
    <x v="0"/>
    <x v="0"/>
    <x v="0"/>
    <x v="0"/>
    <x v="2"/>
    <x v="1"/>
    <x v="0"/>
    <x v="0"/>
    <x v="3"/>
  </r>
  <r>
    <s v="December 2006"/>
    <n v="51"/>
    <x v="3"/>
    <x v="2"/>
    <x v="0"/>
    <x v="0"/>
    <x v="2"/>
    <x v="0"/>
    <x v="0"/>
    <x v="0"/>
    <x v="0"/>
    <x v="0"/>
    <x v="0"/>
    <x v="2"/>
    <x v="1"/>
    <x v="0"/>
    <x v="0"/>
    <x v="2"/>
  </r>
  <r>
    <s v="December 2006"/>
    <n v="51"/>
    <x v="3"/>
    <x v="3"/>
    <x v="0"/>
    <x v="0"/>
    <x v="1"/>
    <x v="0"/>
    <x v="0"/>
    <x v="0"/>
    <x v="0"/>
    <x v="0"/>
    <x v="0"/>
    <x v="2"/>
    <x v="1"/>
    <x v="0"/>
    <x v="1"/>
    <x v="3"/>
  </r>
  <r>
    <s v="December 2006"/>
    <n v="51"/>
    <x v="3"/>
    <x v="4"/>
    <x v="0"/>
    <x v="0"/>
    <x v="2"/>
    <x v="0"/>
    <x v="0"/>
    <x v="0"/>
    <x v="0"/>
    <x v="0"/>
    <x v="0"/>
    <x v="2"/>
    <x v="1"/>
    <x v="0"/>
    <x v="0"/>
    <x v="0"/>
  </r>
  <r>
    <s v="December 2006"/>
    <n v="51"/>
    <x v="3"/>
    <x v="5"/>
    <x v="0"/>
    <x v="0"/>
    <x v="4"/>
    <x v="0"/>
    <x v="0"/>
    <x v="0"/>
    <x v="0"/>
    <x v="0"/>
    <x v="1"/>
    <x v="0"/>
    <x v="12"/>
    <x v="1"/>
    <x v="1"/>
    <x v="2"/>
  </r>
  <r>
    <s v="December 2006"/>
    <n v="51"/>
    <x v="3"/>
    <x v="6"/>
    <x v="0"/>
    <x v="0"/>
    <x v="1"/>
    <x v="0"/>
    <x v="0"/>
    <x v="0"/>
    <x v="0"/>
    <x v="0"/>
    <x v="1"/>
    <x v="0"/>
    <x v="12"/>
    <x v="0"/>
    <x v="0"/>
    <x v="2"/>
  </r>
  <r>
    <s v="December 2006"/>
    <n v="51"/>
    <x v="3"/>
    <x v="7"/>
    <x v="0"/>
    <x v="0"/>
    <x v="0"/>
    <x v="0"/>
    <x v="0"/>
    <x v="0"/>
    <x v="0"/>
    <x v="0"/>
    <x v="1"/>
    <x v="0"/>
    <x v="12"/>
    <x v="0"/>
    <x v="1"/>
    <x v="3"/>
  </r>
  <r>
    <s v="December 2006"/>
    <n v="51"/>
    <x v="3"/>
    <x v="8"/>
    <x v="0"/>
    <x v="0"/>
    <x v="3"/>
    <x v="0"/>
    <x v="0"/>
    <x v="0"/>
    <x v="0"/>
    <x v="0"/>
    <x v="1"/>
    <x v="0"/>
    <x v="12"/>
    <x v="0"/>
    <x v="0"/>
    <x v="2"/>
  </r>
  <r>
    <s v="December 2006"/>
    <n v="51"/>
    <x v="3"/>
    <x v="9"/>
    <x v="0"/>
    <x v="0"/>
    <x v="3"/>
    <x v="0"/>
    <x v="0"/>
    <x v="0"/>
    <x v="0"/>
    <x v="0"/>
    <x v="1"/>
    <x v="0"/>
    <x v="12"/>
    <x v="0"/>
    <x v="0"/>
    <x v="2"/>
  </r>
  <r>
    <s v="December 2006"/>
    <n v="51"/>
    <x v="3"/>
    <x v="10"/>
    <x v="0"/>
    <x v="0"/>
    <x v="3"/>
    <x v="0"/>
    <x v="0"/>
    <x v="0"/>
    <x v="0"/>
    <x v="0"/>
    <x v="2"/>
    <x v="0"/>
    <x v="9"/>
    <x v="1"/>
    <x v="1"/>
    <x v="2"/>
  </r>
  <r>
    <s v="December 2006"/>
    <n v="51"/>
    <x v="3"/>
    <x v="11"/>
    <x v="0"/>
    <x v="0"/>
    <x v="2"/>
    <x v="0"/>
    <x v="0"/>
    <x v="0"/>
    <x v="0"/>
    <x v="0"/>
    <x v="2"/>
    <x v="0"/>
    <x v="9"/>
    <x v="0"/>
    <x v="1"/>
    <x v="0"/>
  </r>
  <r>
    <s v="December 2006"/>
    <n v="51"/>
    <x v="3"/>
    <x v="12"/>
    <x v="0"/>
    <x v="0"/>
    <x v="3"/>
    <x v="0"/>
    <x v="0"/>
    <x v="0"/>
    <x v="0"/>
    <x v="0"/>
    <x v="2"/>
    <x v="0"/>
    <x v="9"/>
    <x v="0"/>
    <x v="1"/>
    <x v="0"/>
  </r>
  <r>
    <s v="December 2006"/>
    <n v="51"/>
    <x v="3"/>
    <x v="13"/>
    <x v="0"/>
    <x v="0"/>
    <x v="3"/>
    <x v="0"/>
    <x v="0"/>
    <x v="0"/>
    <x v="0"/>
    <x v="0"/>
    <x v="2"/>
    <x v="0"/>
    <x v="9"/>
    <x v="0"/>
    <x v="0"/>
    <x v="0"/>
  </r>
  <r>
    <s v="December 2006"/>
    <n v="51"/>
    <x v="3"/>
    <x v="14"/>
    <x v="0"/>
    <x v="0"/>
    <x v="2"/>
    <x v="0"/>
    <x v="0"/>
    <x v="0"/>
    <x v="0"/>
    <x v="0"/>
    <x v="2"/>
    <x v="0"/>
    <x v="9"/>
    <x v="0"/>
    <x v="0"/>
    <x v="2"/>
  </r>
  <r>
    <s v="December 2006"/>
    <n v="51"/>
    <x v="3"/>
    <x v="15"/>
    <x v="0"/>
    <x v="0"/>
    <x v="3"/>
    <x v="0"/>
    <x v="0"/>
    <x v="0"/>
    <x v="0"/>
    <x v="0"/>
    <x v="3"/>
    <x v="0"/>
    <x v="12"/>
    <x v="1"/>
    <x v="1"/>
    <x v="2"/>
  </r>
  <r>
    <s v="December 2006"/>
    <n v="51"/>
    <x v="3"/>
    <x v="16"/>
    <x v="0"/>
    <x v="0"/>
    <x v="1"/>
    <x v="0"/>
    <x v="0"/>
    <x v="0"/>
    <x v="0"/>
    <x v="0"/>
    <x v="3"/>
    <x v="0"/>
    <x v="12"/>
    <x v="0"/>
    <x v="1"/>
    <x v="0"/>
  </r>
  <r>
    <s v="December 2006"/>
    <n v="51"/>
    <x v="3"/>
    <x v="17"/>
    <x v="0"/>
    <x v="0"/>
    <x v="3"/>
    <x v="0"/>
    <x v="0"/>
    <x v="0"/>
    <x v="0"/>
    <x v="0"/>
    <x v="3"/>
    <x v="0"/>
    <x v="12"/>
    <x v="0"/>
    <x v="0"/>
    <x v="0"/>
  </r>
  <r>
    <s v="December 2006"/>
    <n v="51"/>
    <x v="3"/>
    <x v="18"/>
    <x v="0"/>
    <x v="0"/>
    <x v="0"/>
    <x v="0"/>
    <x v="0"/>
    <x v="0"/>
    <x v="0"/>
    <x v="0"/>
    <x v="3"/>
    <x v="0"/>
    <x v="12"/>
    <x v="0"/>
    <x v="0"/>
    <x v="1"/>
  </r>
  <r>
    <s v="December 2006"/>
    <n v="51"/>
    <x v="3"/>
    <x v="19"/>
    <x v="0"/>
    <x v="0"/>
    <x v="4"/>
    <x v="0"/>
    <x v="0"/>
    <x v="0"/>
    <x v="0"/>
    <x v="0"/>
    <x v="3"/>
    <x v="0"/>
    <x v="12"/>
    <x v="0"/>
    <x v="1"/>
    <x v="1"/>
  </r>
  <r>
    <s v="December 2006"/>
    <n v="51"/>
    <x v="3"/>
    <x v="20"/>
    <x v="0"/>
    <x v="0"/>
    <x v="1"/>
    <x v="0"/>
    <x v="0"/>
    <x v="0"/>
    <x v="0"/>
    <x v="0"/>
    <x v="3"/>
    <x v="0"/>
    <x v="12"/>
    <x v="0"/>
    <x v="0"/>
    <x v="1"/>
  </r>
  <r>
    <s v="December 2006"/>
    <n v="51"/>
    <x v="3"/>
    <x v="21"/>
    <x v="0"/>
    <x v="0"/>
    <x v="1"/>
    <x v="0"/>
    <x v="0"/>
    <x v="0"/>
    <x v="0"/>
    <x v="0"/>
    <x v="3"/>
    <x v="0"/>
    <x v="12"/>
    <x v="0"/>
    <x v="0"/>
    <x v="3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September 2007"/>
    <n v="52"/>
    <x v="0"/>
    <x v="0"/>
    <x v="0"/>
    <x v="0"/>
    <x v="1"/>
    <x v="0"/>
    <x v="0"/>
    <x v="0"/>
    <x v="0"/>
    <x v="1"/>
    <x v="4"/>
    <x v="3"/>
    <x v="2"/>
    <x v="4"/>
    <x v="2"/>
    <x v="4"/>
  </r>
  <r>
    <s v="September 2007"/>
    <n v="52"/>
    <x v="0"/>
    <x v="1"/>
    <x v="0"/>
    <x v="0"/>
    <x v="3"/>
    <x v="0"/>
    <x v="0"/>
    <x v="0"/>
    <x v="0"/>
    <x v="1"/>
    <x v="4"/>
    <x v="3"/>
    <x v="2"/>
    <x v="7"/>
    <x v="4"/>
    <x v="4"/>
  </r>
  <r>
    <s v="September 2007"/>
    <n v="52"/>
    <x v="0"/>
    <x v="2"/>
    <x v="0"/>
    <x v="0"/>
    <x v="0"/>
    <x v="0"/>
    <x v="0"/>
    <x v="0"/>
    <x v="0"/>
    <x v="1"/>
    <x v="4"/>
    <x v="3"/>
    <x v="2"/>
    <x v="5"/>
    <x v="9"/>
    <x v="4"/>
  </r>
  <r>
    <s v="September 2007"/>
    <n v="52"/>
    <x v="0"/>
    <x v="3"/>
    <x v="0"/>
    <x v="0"/>
    <x v="1"/>
    <x v="0"/>
    <x v="0"/>
    <x v="0"/>
    <x v="0"/>
    <x v="1"/>
    <x v="4"/>
    <x v="3"/>
    <x v="2"/>
    <x v="8"/>
    <x v="11"/>
    <x v="4"/>
  </r>
  <r>
    <s v="September 2007"/>
    <n v="52"/>
    <x v="0"/>
    <x v="4"/>
    <x v="0"/>
    <x v="0"/>
    <x v="4"/>
    <x v="0"/>
    <x v="0"/>
    <x v="0"/>
    <x v="0"/>
    <x v="1"/>
    <x v="4"/>
    <x v="3"/>
    <x v="2"/>
    <x v="6"/>
    <x v="4"/>
    <x v="4"/>
  </r>
  <r>
    <s v="September 2007"/>
    <n v="52"/>
    <x v="0"/>
    <x v="5"/>
    <x v="0"/>
    <x v="0"/>
    <x v="2"/>
    <x v="0"/>
    <x v="0"/>
    <x v="0"/>
    <x v="0"/>
    <x v="1"/>
    <x v="4"/>
    <x v="3"/>
    <x v="2"/>
    <x v="7"/>
    <x v="4"/>
    <x v="4"/>
  </r>
  <r>
    <s v="September 2007"/>
    <n v="52"/>
    <x v="0"/>
    <x v="6"/>
    <x v="0"/>
    <x v="0"/>
    <x v="0"/>
    <x v="0"/>
    <x v="0"/>
    <x v="0"/>
    <x v="0"/>
    <x v="1"/>
    <x v="4"/>
    <x v="3"/>
    <x v="2"/>
    <x v="6"/>
    <x v="4"/>
    <x v="4"/>
  </r>
  <r>
    <s v="September 2007"/>
    <n v="52"/>
    <x v="0"/>
    <x v="7"/>
    <x v="0"/>
    <x v="0"/>
    <x v="1"/>
    <x v="0"/>
    <x v="0"/>
    <x v="0"/>
    <x v="0"/>
    <x v="1"/>
    <x v="4"/>
    <x v="3"/>
    <x v="2"/>
    <x v="10"/>
    <x v="13"/>
    <x v="4"/>
  </r>
  <r>
    <s v="September 2007"/>
    <n v="52"/>
    <x v="0"/>
    <x v="8"/>
    <x v="0"/>
    <x v="0"/>
    <x v="3"/>
    <x v="0"/>
    <x v="0"/>
    <x v="0"/>
    <x v="0"/>
    <x v="1"/>
    <x v="4"/>
    <x v="3"/>
    <x v="2"/>
    <x v="8"/>
    <x v="5"/>
    <x v="4"/>
  </r>
  <r>
    <s v="September 2007"/>
    <n v="52"/>
    <x v="0"/>
    <x v="9"/>
    <x v="0"/>
    <x v="0"/>
    <x v="0"/>
    <x v="0"/>
    <x v="0"/>
    <x v="0"/>
    <x v="0"/>
    <x v="1"/>
    <x v="4"/>
    <x v="3"/>
    <x v="2"/>
    <x v="9"/>
    <x v="14"/>
    <x v="4"/>
  </r>
  <r>
    <s v="September 2007"/>
    <n v="52"/>
    <x v="0"/>
    <x v="10"/>
    <x v="0"/>
    <x v="0"/>
    <x v="1"/>
    <x v="0"/>
    <x v="0"/>
    <x v="0"/>
    <x v="0"/>
    <x v="1"/>
    <x v="4"/>
    <x v="3"/>
    <x v="2"/>
    <x v="11"/>
    <x v="4"/>
    <x v="5"/>
  </r>
  <r>
    <s v="September 2007"/>
    <n v="52"/>
    <x v="0"/>
    <x v="11"/>
    <x v="0"/>
    <x v="0"/>
    <x v="2"/>
    <x v="0"/>
    <x v="0"/>
    <x v="0"/>
    <x v="0"/>
    <x v="1"/>
    <x v="4"/>
    <x v="3"/>
    <x v="2"/>
    <x v="8"/>
    <x v="5"/>
    <x v="4"/>
  </r>
  <r>
    <s v="September 2007"/>
    <n v="52"/>
    <x v="0"/>
    <x v="12"/>
    <x v="0"/>
    <x v="0"/>
    <x v="2"/>
    <x v="0"/>
    <x v="0"/>
    <x v="0"/>
    <x v="0"/>
    <x v="1"/>
    <x v="4"/>
    <x v="3"/>
    <x v="2"/>
    <x v="6"/>
    <x v="4"/>
    <x v="4"/>
  </r>
  <r>
    <s v="September 2007"/>
    <n v="52"/>
    <x v="0"/>
    <x v="13"/>
    <x v="0"/>
    <x v="0"/>
    <x v="1"/>
    <x v="0"/>
    <x v="0"/>
    <x v="0"/>
    <x v="0"/>
    <x v="1"/>
    <x v="4"/>
    <x v="3"/>
    <x v="2"/>
    <x v="11"/>
    <x v="4"/>
    <x v="4"/>
  </r>
  <r>
    <s v="September 2007"/>
    <n v="52"/>
    <x v="0"/>
    <x v="14"/>
    <x v="0"/>
    <x v="0"/>
    <x v="4"/>
    <x v="0"/>
    <x v="0"/>
    <x v="0"/>
    <x v="0"/>
    <x v="1"/>
    <x v="4"/>
    <x v="3"/>
    <x v="2"/>
    <x v="6"/>
    <x v="4"/>
    <x v="4"/>
  </r>
  <r>
    <s v="September 2007"/>
    <n v="52"/>
    <x v="0"/>
    <x v="15"/>
    <x v="0"/>
    <x v="0"/>
    <x v="0"/>
    <x v="0"/>
    <x v="0"/>
    <x v="0"/>
    <x v="0"/>
    <x v="1"/>
    <x v="4"/>
    <x v="3"/>
    <x v="2"/>
    <x v="5"/>
    <x v="3"/>
    <x v="4"/>
  </r>
  <r>
    <s v="September 2007"/>
    <n v="52"/>
    <x v="0"/>
    <x v="16"/>
    <x v="0"/>
    <x v="0"/>
    <x v="2"/>
    <x v="0"/>
    <x v="0"/>
    <x v="0"/>
    <x v="0"/>
    <x v="1"/>
    <x v="4"/>
    <x v="3"/>
    <x v="2"/>
    <x v="9"/>
    <x v="6"/>
    <x v="4"/>
  </r>
  <r>
    <s v="September 2007"/>
    <n v="52"/>
    <x v="0"/>
    <x v="17"/>
    <x v="0"/>
    <x v="0"/>
    <x v="4"/>
    <x v="0"/>
    <x v="0"/>
    <x v="0"/>
    <x v="0"/>
    <x v="1"/>
    <x v="4"/>
    <x v="3"/>
    <x v="2"/>
    <x v="6"/>
    <x v="4"/>
    <x v="5"/>
  </r>
  <r>
    <s v="September 2007"/>
    <n v="52"/>
    <x v="0"/>
    <x v="18"/>
    <x v="0"/>
    <x v="0"/>
    <x v="2"/>
    <x v="0"/>
    <x v="0"/>
    <x v="0"/>
    <x v="0"/>
    <x v="1"/>
    <x v="4"/>
    <x v="3"/>
    <x v="2"/>
    <x v="10"/>
    <x v="13"/>
    <x v="4"/>
  </r>
  <r>
    <s v="September 2007"/>
    <n v="52"/>
    <x v="0"/>
    <x v="19"/>
    <x v="0"/>
    <x v="0"/>
    <x v="2"/>
    <x v="0"/>
    <x v="0"/>
    <x v="0"/>
    <x v="0"/>
    <x v="1"/>
    <x v="4"/>
    <x v="3"/>
    <x v="2"/>
    <x v="9"/>
    <x v="6"/>
    <x v="4"/>
  </r>
  <r>
    <s v="September 2007"/>
    <n v="52"/>
    <x v="0"/>
    <x v="20"/>
    <x v="0"/>
    <x v="0"/>
    <x v="1"/>
    <x v="0"/>
    <x v="0"/>
    <x v="0"/>
    <x v="0"/>
    <x v="1"/>
    <x v="4"/>
    <x v="3"/>
    <x v="2"/>
    <x v="8"/>
    <x v="5"/>
    <x v="4"/>
  </r>
  <r>
    <s v="September 2007"/>
    <n v="52"/>
    <x v="0"/>
    <x v="21"/>
    <x v="0"/>
    <x v="0"/>
    <x v="3"/>
    <x v="0"/>
    <x v="0"/>
    <x v="0"/>
    <x v="0"/>
    <x v="1"/>
    <x v="4"/>
    <x v="3"/>
    <x v="2"/>
    <x v="10"/>
    <x v="7"/>
    <x v="4"/>
  </r>
  <r>
    <s v="September 2007"/>
    <n v="52"/>
    <x v="0"/>
    <x v="22"/>
    <x v="0"/>
    <x v="0"/>
    <x v="3"/>
    <x v="0"/>
    <x v="0"/>
    <x v="0"/>
    <x v="0"/>
    <x v="1"/>
    <x v="4"/>
    <x v="3"/>
    <x v="2"/>
    <x v="7"/>
    <x v="4"/>
    <x v="4"/>
  </r>
  <r>
    <s v="September 2007"/>
    <n v="52"/>
    <x v="0"/>
    <x v="23"/>
    <x v="0"/>
    <x v="0"/>
    <x v="2"/>
    <x v="0"/>
    <x v="0"/>
    <x v="0"/>
    <x v="0"/>
    <x v="1"/>
    <x v="4"/>
    <x v="3"/>
    <x v="2"/>
    <x v="6"/>
    <x v="4"/>
    <x v="4"/>
  </r>
  <r>
    <s v="September 2007"/>
    <n v="52"/>
    <x v="0"/>
    <x v="24"/>
    <x v="0"/>
    <x v="0"/>
    <x v="2"/>
    <x v="0"/>
    <x v="0"/>
    <x v="0"/>
    <x v="0"/>
    <x v="1"/>
    <x v="4"/>
    <x v="3"/>
    <x v="2"/>
    <x v="9"/>
    <x v="14"/>
    <x v="4"/>
  </r>
  <r>
    <s v="September 2007"/>
    <n v="52"/>
    <x v="1"/>
    <x v="0"/>
    <x v="0"/>
    <x v="0"/>
    <x v="2"/>
    <x v="0"/>
    <x v="0"/>
    <x v="0"/>
    <x v="0"/>
    <x v="0"/>
    <x v="0"/>
    <x v="0"/>
    <x v="12"/>
    <x v="1"/>
    <x v="1"/>
    <x v="2"/>
  </r>
  <r>
    <s v="September 2007"/>
    <n v="52"/>
    <x v="1"/>
    <x v="1"/>
    <x v="0"/>
    <x v="0"/>
    <x v="1"/>
    <x v="0"/>
    <x v="0"/>
    <x v="0"/>
    <x v="0"/>
    <x v="0"/>
    <x v="0"/>
    <x v="0"/>
    <x v="12"/>
    <x v="0"/>
    <x v="1"/>
    <x v="1"/>
  </r>
  <r>
    <s v="September 2007"/>
    <n v="52"/>
    <x v="1"/>
    <x v="2"/>
    <x v="0"/>
    <x v="0"/>
    <x v="4"/>
    <x v="0"/>
    <x v="0"/>
    <x v="0"/>
    <x v="0"/>
    <x v="0"/>
    <x v="0"/>
    <x v="0"/>
    <x v="12"/>
    <x v="0"/>
    <x v="0"/>
    <x v="1"/>
  </r>
  <r>
    <s v="September 2007"/>
    <n v="52"/>
    <x v="1"/>
    <x v="3"/>
    <x v="0"/>
    <x v="0"/>
    <x v="4"/>
    <x v="0"/>
    <x v="0"/>
    <x v="0"/>
    <x v="0"/>
    <x v="0"/>
    <x v="0"/>
    <x v="0"/>
    <x v="12"/>
    <x v="0"/>
    <x v="0"/>
    <x v="1"/>
  </r>
  <r>
    <s v="September 2007"/>
    <n v="52"/>
    <x v="1"/>
    <x v="4"/>
    <x v="0"/>
    <x v="0"/>
    <x v="2"/>
    <x v="0"/>
    <x v="0"/>
    <x v="0"/>
    <x v="0"/>
    <x v="0"/>
    <x v="0"/>
    <x v="0"/>
    <x v="12"/>
    <x v="0"/>
    <x v="1"/>
    <x v="0"/>
  </r>
  <r>
    <s v="September 2007"/>
    <n v="52"/>
    <x v="1"/>
    <x v="5"/>
    <x v="0"/>
    <x v="0"/>
    <x v="4"/>
    <x v="0"/>
    <x v="0"/>
    <x v="0"/>
    <x v="0"/>
    <x v="0"/>
    <x v="0"/>
    <x v="0"/>
    <x v="12"/>
    <x v="0"/>
    <x v="0"/>
    <x v="2"/>
  </r>
  <r>
    <s v="September 2007"/>
    <n v="52"/>
    <x v="1"/>
    <x v="6"/>
    <x v="0"/>
    <x v="0"/>
    <x v="4"/>
    <x v="0"/>
    <x v="0"/>
    <x v="0"/>
    <x v="0"/>
    <x v="0"/>
    <x v="0"/>
    <x v="0"/>
    <x v="12"/>
    <x v="0"/>
    <x v="0"/>
    <x v="9"/>
  </r>
  <r>
    <s v="September 2007"/>
    <n v="52"/>
    <x v="1"/>
    <x v="7"/>
    <x v="0"/>
    <x v="0"/>
    <x v="4"/>
    <x v="0"/>
    <x v="0"/>
    <x v="0"/>
    <x v="0"/>
    <x v="0"/>
    <x v="1"/>
    <x v="2"/>
    <x v="8"/>
    <x v="1"/>
    <x v="1"/>
    <x v="2"/>
  </r>
  <r>
    <s v="September 2007"/>
    <n v="52"/>
    <x v="1"/>
    <x v="8"/>
    <x v="0"/>
    <x v="0"/>
    <x v="2"/>
    <x v="0"/>
    <x v="0"/>
    <x v="0"/>
    <x v="0"/>
    <x v="0"/>
    <x v="1"/>
    <x v="2"/>
    <x v="8"/>
    <x v="0"/>
    <x v="0"/>
    <x v="0"/>
  </r>
  <r>
    <s v="September 2007"/>
    <n v="52"/>
    <x v="1"/>
    <x v="9"/>
    <x v="0"/>
    <x v="0"/>
    <x v="0"/>
    <x v="0"/>
    <x v="0"/>
    <x v="0"/>
    <x v="0"/>
    <x v="0"/>
    <x v="1"/>
    <x v="2"/>
    <x v="8"/>
    <x v="0"/>
    <x v="0"/>
    <x v="2"/>
  </r>
  <r>
    <s v="September 2007"/>
    <n v="52"/>
    <x v="1"/>
    <x v="10"/>
    <x v="0"/>
    <x v="0"/>
    <x v="3"/>
    <x v="0"/>
    <x v="0"/>
    <x v="0"/>
    <x v="0"/>
    <x v="0"/>
    <x v="1"/>
    <x v="2"/>
    <x v="8"/>
    <x v="0"/>
    <x v="1"/>
    <x v="3"/>
  </r>
  <r>
    <s v="September 2007"/>
    <n v="52"/>
    <x v="1"/>
    <x v="11"/>
    <x v="0"/>
    <x v="0"/>
    <x v="1"/>
    <x v="0"/>
    <x v="0"/>
    <x v="0"/>
    <x v="0"/>
    <x v="0"/>
    <x v="1"/>
    <x v="2"/>
    <x v="8"/>
    <x v="0"/>
    <x v="1"/>
    <x v="3"/>
  </r>
  <r>
    <s v="September 2007"/>
    <n v="52"/>
    <x v="1"/>
    <x v="12"/>
    <x v="0"/>
    <x v="0"/>
    <x v="4"/>
    <x v="0"/>
    <x v="0"/>
    <x v="0"/>
    <x v="0"/>
    <x v="0"/>
    <x v="2"/>
    <x v="1"/>
    <x v="8"/>
    <x v="1"/>
    <x v="1"/>
    <x v="2"/>
  </r>
  <r>
    <s v="September 2007"/>
    <n v="52"/>
    <x v="1"/>
    <x v="13"/>
    <x v="0"/>
    <x v="0"/>
    <x v="2"/>
    <x v="0"/>
    <x v="0"/>
    <x v="0"/>
    <x v="0"/>
    <x v="0"/>
    <x v="2"/>
    <x v="1"/>
    <x v="8"/>
    <x v="0"/>
    <x v="0"/>
    <x v="2"/>
  </r>
  <r>
    <s v="September 2007"/>
    <n v="52"/>
    <x v="1"/>
    <x v="14"/>
    <x v="0"/>
    <x v="0"/>
    <x v="1"/>
    <x v="0"/>
    <x v="0"/>
    <x v="0"/>
    <x v="0"/>
    <x v="0"/>
    <x v="2"/>
    <x v="1"/>
    <x v="8"/>
    <x v="0"/>
    <x v="0"/>
    <x v="0"/>
  </r>
  <r>
    <s v="September 2007"/>
    <n v="52"/>
    <x v="1"/>
    <x v="15"/>
    <x v="0"/>
    <x v="0"/>
    <x v="4"/>
    <x v="0"/>
    <x v="0"/>
    <x v="0"/>
    <x v="0"/>
    <x v="0"/>
    <x v="2"/>
    <x v="1"/>
    <x v="8"/>
    <x v="0"/>
    <x v="1"/>
    <x v="3"/>
  </r>
  <r>
    <s v="September 2007"/>
    <n v="52"/>
    <x v="1"/>
    <x v="16"/>
    <x v="0"/>
    <x v="0"/>
    <x v="3"/>
    <x v="0"/>
    <x v="0"/>
    <x v="0"/>
    <x v="0"/>
    <x v="0"/>
    <x v="2"/>
    <x v="1"/>
    <x v="8"/>
    <x v="0"/>
    <x v="0"/>
    <x v="2"/>
  </r>
  <r>
    <s v="September 2007"/>
    <n v="52"/>
    <x v="1"/>
    <x v="17"/>
    <x v="0"/>
    <x v="0"/>
    <x v="1"/>
    <x v="0"/>
    <x v="0"/>
    <x v="0"/>
    <x v="0"/>
    <x v="0"/>
    <x v="3"/>
    <x v="0"/>
    <x v="12"/>
    <x v="1"/>
    <x v="1"/>
    <x v="2"/>
  </r>
  <r>
    <s v="September 2007"/>
    <n v="52"/>
    <x v="1"/>
    <x v="18"/>
    <x v="0"/>
    <x v="0"/>
    <x v="0"/>
    <x v="0"/>
    <x v="0"/>
    <x v="0"/>
    <x v="0"/>
    <x v="0"/>
    <x v="3"/>
    <x v="0"/>
    <x v="12"/>
    <x v="0"/>
    <x v="0"/>
    <x v="0"/>
  </r>
  <r>
    <s v="September 2007"/>
    <n v="52"/>
    <x v="1"/>
    <x v="19"/>
    <x v="0"/>
    <x v="0"/>
    <x v="2"/>
    <x v="0"/>
    <x v="0"/>
    <x v="0"/>
    <x v="0"/>
    <x v="0"/>
    <x v="3"/>
    <x v="0"/>
    <x v="12"/>
    <x v="0"/>
    <x v="0"/>
    <x v="0"/>
  </r>
  <r>
    <s v="September 2007"/>
    <n v="52"/>
    <x v="1"/>
    <x v="20"/>
    <x v="0"/>
    <x v="0"/>
    <x v="1"/>
    <x v="0"/>
    <x v="0"/>
    <x v="0"/>
    <x v="0"/>
    <x v="0"/>
    <x v="3"/>
    <x v="0"/>
    <x v="12"/>
    <x v="0"/>
    <x v="1"/>
    <x v="0"/>
  </r>
  <r>
    <s v="September 2007"/>
    <n v="52"/>
    <x v="1"/>
    <x v="21"/>
    <x v="0"/>
    <x v="0"/>
    <x v="1"/>
    <x v="0"/>
    <x v="0"/>
    <x v="0"/>
    <x v="0"/>
    <x v="0"/>
    <x v="3"/>
    <x v="0"/>
    <x v="12"/>
    <x v="0"/>
    <x v="0"/>
    <x v="2"/>
  </r>
  <r>
    <s v="September 2007"/>
    <n v="52"/>
    <x v="1"/>
    <x v="22"/>
    <x v="0"/>
    <x v="0"/>
    <x v="2"/>
    <x v="0"/>
    <x v="0"/>
    <x v="0"/>
    <x v="0"/>
    <x v="0"/>
    <x v="3"/>
    <x v="0"/>
    <x v="12"/>
    <x v="0"/>
    <x v="1"/>
    <x v="3"/>
  </r>
  <r>
    <s v="September 2007"/>
    <n v="52"/>
    <x v="2"/>
    <x v="0"/>
    <x v="0"/>
    <x v="0"/>
    <x v="3"/>
    <x v="0"/>
    <x v="0"/>
    <x v="0"/>
    <x v="0"/>
    <x v="1"/>
    <x v="4"/>
    <x v="3"/>
    <x v="2"/>
    <x v="10"/>
    <x v="13"/>
    <x v="4"/>
  </r>
  <r>
    <s v="September 2007"/>
    <n v="52"/>
    <x v="2"/>
    <x v="1"/>
    <x v="0"/>
    <x v="0"/>
    <x v="3"/>
    <x v="0"/>
    <x v="0"/>
    <x v="0"/>
    <x v="0"/>
    <x v="1"/>
    <x v="4"/>
    <x v="3"/>
    <x v="2"/>
    <x v="4"/>
    <x v="2"/>
    <x v="4"/>
  </r>
  <r>
    <s v="September 2007"/>
    <n v="52"/>
    <x v="2"/>
    <x v="2"/>
    <x v="0"/>
    <x v="0"/>
    <x v="4"/>
    <x v="0"/>
    <x v="0"/>
    <x v="0"/>
    <x v="0"/>
    <x v="1"/>
    <x v="4"/>
    <x v="3"/>
    <x v="2"/>
    <x v="8"/>
    <x v="11"/>
    <x v="4"/>
  </r>
  <r>
    <s v="September 2007"/>
    <n v="52"/>
    <x v="2"/>
    <x v="3"/>
    <x v="0"/>
    <x v="0"/>
    <x v="4"/>
    <x v="0"/>
    <x v="0"/>
    <x v="0"/>
    <x v="0"/>
    <x v="1"/>
    <x v="4"/>
    <x v="3"/>
    <x v="2"/>
    <x v="7"/>
    <x v="4"/>
    <x v="4"/>
  </r>
  <r>
    <s v="September 2007"/>
    <n v="52"/>
    <x v="2"/>
    <x v="4"/>
    <x v="0"/>
    <x v="0"/>
    <x v="3"/>
    <x v="0"/>
    <x v="0"/>
    <x v="0"/>
    <x v="0"/>
    <x v="1"/>
    <x v="4"/>
    <x v="3"/>
    <x v="2"/>
    <x v="4"/>
    <x v="12"/>
    <x v="4"/>
  </r>
  <r>
    <s v="September 2007"/>
    <n v="52"/>
    <x v="2"/>
    <x v="5"/>
    <x v="0"/>
    <x v="0"/>
    <x v="1"/>
    <x v="0"/>
    <x v="0"/>
    <x v="0"/>
    <x v="0"/>
    <x v="1"/>
    <x v="4"/>
    <x v="3"/>
    <x v="2"/>
    <x v="8"/>
    <x v="5"/>
    <x v="4"/>
  </r>
  <r>
    <s v="September 2007"/>
    <n v="52"/>
    <x v="2"/>
    <x v="6"/>
    <x v="0"/>
    <x v="0"/>
    <x v="0"/>
    <x v="0"/>
    <x v="0"/>
    <x v="0"/>
    <x v="0"/>
    <x v="1"/>
    <x v="4"/>
    <x v="3"/>
    <x v="2"/>
    <x v="9"/>
    <x v="14"/>
    <x v="4"/>
  </r>
  <r>
    <s v="September 2007"/>
    <n v="52"/>
    <x v="2"/>
    <x v="7"/>
    <x v="0"/>
    <x v="0"/>
    <x v="0"/>
    <x v="0"/>
    <x v="0"/>
    <x v="0"/>
    <x v="0"/>
    <x v="1"/>
    <x v="4"/>
    <x v="3"/>
    <x v="2"/>
    <x v="7"/>
    <x v="4"/>
    <x v="4"/>
  </r>
  <r>
    <s v="September 2007"/>
    <n v="52"/>
    <x v="2"/>
    <x v="8"/>
    <x v="0"/>
    <x v="0"/>
    <x v="1"/>
    <x v="0"/>
    <x v="0"/>
    <x v="0"/>
    <x v="0"/>
    <x v="1"/>
    <x v="4"/>
    <x v="3"/>
    <x v="2"/>
    <x v="9"/>
    <x v="14"/>
    <x v="4"/>
  </r>
  <r>
    <s v="September 2007"/>
    <n v="52"/>
    <x v="2"/>
    <x v="9"/>
    <x v="0"/>
    <x v="0"/>
    <x v="2"/>
    <x v="0"/>
    <x v="0"/>
    <x v="0"/>
    <x v="0"/>
    <x v="1"/>
    <x v="4"/>
    <x v="3"/>
    <x v="2"/>
    <x v="4"/>
    <x v="10"/>
    <x v="4"/>
  </r>
  <r>
    <s v="September 2007"/>
    <n v="52"/>
    <x v="2"/>
    <x v="10"/>
    <x v="0"/>
    <x v="0"/>
    <x v="4"/>
    <x v="0"/>
    <x v="0"/>
    <x v="0"/>
    <x v="0"/>
    <x v="1"/>
    <x v="4"/>
    <x v="3"/>
    <x v="2"/>
    <x v="10"/>
    <x v="13"/>
    <x v="4"/>
  </r>
  <r>
    <s v="September 2007"/>
    <n v="52"/>
    <x v="2"/>
    <x v="11"/>
    <x v="0"/>
    <x v="0"/>
    <x v="2"/>
    <x v="0"/>
    <x v="0"/>
    <x v="0"/>
    <x v="0"/>
    <x v="1"/>
    <x v="4"/>
    <x v="3"/>
    <x v="2"/>
    <x v="7"/>
    <x v="4"/>
    <x v="4"/>
  </r>
  <r>
    <s v="September 2007"/>
    <n v="52"/>
    <x v="2"/>
    <x v="12"/>
    <x v="0"/>
    <x v="0"/>
    <x v="3"/>
    <x v="0"/>
    <x v="0"/>
    <x v="0"/>
    <x v="0"/>
    <x v="1"/>
    <x v="4"/>
    <x v="3"/>
    <x v="2"/>
    <x v="9"/>
    <x v="14"/>
    <x v="4"/>
  </r>
  <r>
    <s v="September 2007"/>
    <n v="52"/>
    <x v="2"/>
    <x v="13"/>
    <x v="0"/>
    <x v="0"/>
    <x v="1"/>
    <x v="0"/>
    <x v="0"/>
    <x v="0"/>
    <x v="0"/>
    <x v="1"/>
    <x v="4"/>
    <x v="3"/>
    <x v="2"/>
    <x v="6"/>
    <x v="4"/>
    <x v="4"/>
  </r>
  <r>
    <s v="September 2007"/>
    <n v="52"/>
    <x v="2"/>
    <x v="14"/>
    <x v="0"/>
    <x v="0"/>
    <x v="3"/>
    <x v="0"/>
    <x v="0"/>
    <x v="0"/>
    <x v="0"/>
    <x v="1"/>
    <x v="4"/>
    <x v="3"/>
    <x v="2"/>
    <x v="9"/>
    <x v="6"/>
    <x v="4"/>
  </r>
  <r>
    <s v="September 2007"/>
    <n v="52"/>
    <x v="2"/>
    <x v="15"/>
    <x v="0"/>
    <x v="0"/>
    <x v="1"/>
    <x v="0"/>
    <x v="0"/>
    <x v="0"/>
    <x v="0"/>
    <x v="1"/>
    <x v="4"/>
    <x v="3"/>
    <x v="2"/>
    <x v="7"/>
    <x v="4"/>
    <x v="4"/>
  </r>
  <r>
    <s v="September 2007"/>
    <n v="52"/>
    <x v="2"/>
    <x v="16"/>
    <x v="0"/>
    <x v="0"/>
    <x v="4"/>
    <x v="0"/>
    <x v="0"/>
    <x v="0"/>
    <x v="0"/>
    <x v="1"/>
    <x v="4"/>
    <x v="3"/>
    <x v="2"/>
    <x v="4"/>
    <x v="8"/>
    <x v="4"/>
  </r>
  <r>
    <s v="September 2007"/>
    <n v="52"/>
    <x v="2"/>
    <x v="17"/>
    <x v="0"/>
    <x v="0"/>
    <x v="3"/>
    <x v="0"/>
    <x v="0"/>
    <x v="0"/>
    <x v="0"/>
    <x v="1"/>
    <x v="4"/>
    <x v="3"/>
    <x v="2"/>
    <x v="6"/>
    <x v="4"/>
    <x v="4"/>
  </r>
  <r>
    <s v="September 2007"/>
    <n v="52"/>
    <x v="2"/>
    <x v="18"/>
    <x v="0"/>
    <x v="0"/>
    <x v="0"/>
    <x v="0"/>
    <x v="0"/>
    <x v="0"/>
    <x v="0"/>
    <x v="1"/>
    <x v="4"/>
    <x v="3"/>
    <x v="2"/>
    <x v="8"/>
    <x v="5"/>
    <x v="4"/>
  </r>
  <r>
    <s v="September 2007"/>
    <n v="52"/>
    <x v="2"/>
    <x v="19"/>
    <x v="0"/>
    <x v="0"/>
    <x v="2"/>
    <x v="0"/>
    <x v="0"/>
    <x v="0"/>
    <x v="0"/>
    <x v="1"/>
    <x v="4"/>
    <x v="3"/>
    <x v="2"/>
    <x v="11"/>
    <x v="4"/>
    <x v="4"/>
  </r>
  <r>
    <s v="September 2007"/>
    <n v="52"/>
    <x v="2"/>
    <x v="20"/>
    <x v="0"/>
    <x v="0"/>
    <x v="2"/>
    <x v="0"/>
    <x v="0"/>
    <x v="0"/>
    <x v="0"/>
    <x v="1"/>
    <x v="4"/>
    <x v="3"/>
    <x v="2"/>
    <x v="7"/>
    <x v="4"/>
    <x v="4"/>
  </r>
  <r>
    <s v="September 2007"/>
    <n v="52"/>
    <x v="2"/>
    <x v="21"/>
    <x v="0"/>
    <x v="0"/>
    <x v="2"/>
    <x v="0"/>
    <x v="0"/>
    <x v="0"/>
    <x v="0"/>
    <x v="1"/>
    <x v="4"/>
    <x v="3"/>
    <x v="2"/>
    <x v="11"/>
    <x v="4"/>
    <x v="4"/>
  </r>
  <r>
    <s v="September 2007"/>
    <n v="52"/>
    <x v="2"/>
    <x v="22"/>
    <x v="0"/>
    <x v="0"/>
    <x v="0"/>
    <x v="0"/>
    <x v="0"/>
    <x v="0"/>
    <x v="0"/>
    <x v="1"/>
    <x v="4"/>
    <x v="3"/>
    <x v="2"/>
    <x v="6"/>
    <x v="4"/>
    <x v="4"/>
  </r>
  <r>
    <s v="September 2007"/>
    <n v="52"/>
    <x v="2"/>
    <x v="23"/>
    <x v="0"/>
    <x v="0"/>
    <x v="1"/>
    <x v="0"/>
    <x v="0"/>
    <x v="0"/>
    <x v="0"/>
    <x v="1"/>
    <x v="4"/>
    <x v="3"/>
    <x v="2"/>
    <x v="5"/>
    <x v="3"/>
    <x v="4"/>
  </r>
  <r>
    <s v="September 2007"/>
    <n v="52"/>
    <x v="2"/>
    <x v="24"/>
    <x v="0"/>
    <x v="0"/>
    <x v="0"/>
    <x v="0"/>
    <x v="0"/>
    <x v="0"/>
    <x v="0"/>
    <x v="1"/>
    <x v="4"/>
    <x v="3"/>
    <x v="2"/>
    <x v="10"/>
    <x v="7"/>
    <x v="4"/>
  </r>
  <r>
    <s v="September 2007"/>
    <n v="52"/>
    <x v="3"/>
    <x v="0"/>
    <x v="0"/>
    <x v="0"/>
    <x v="2"/>
    <x v="0"/>
    <x v="0"/>
    <x v="0"/>
    <x v="0"/>
    <x v="2"/>
    <x v="0"/>
    <x v="3"/>
    <x v="3"/>
    <x v="12"/>
    <x v="15"/>
    <x v="6"/>
  </r>
  <r>
    <s v="September 2007"/>
    <n v="52"/>
    <x v="3"/>
    <x v="1"/>
    <x v="0"/>
    <x v="0"/>
    <x v="2"/>
    <x v="0"/>
    <x v="0"/>
    <x v="0"/>
    <x v="0"/>
    <x v="2"/>
    <x v="0"/>
    <x v="3"/>
    <x v="3"/>
    <x v="14"/>
    <x v="17"/>
    <x v="6"/>
  </r>
  <r>
    <s v="September 2007"/>
    <n v="52"/>
    <x v="3"/>
    <x v="2"/>
    <x v="0"/>
    <x v="0"/>
    <x v="0"/>
    <x v="0"/>
    <x v="0"/>
    <x v="0"/>
    <x v="0"/>
    <x v="2"/>
    <x v="0"/>
    <x v="3"/>
    <x v="3"/>
    <x v="12"/>
    <x v="16"/>
    <x v="6"/>
  </r>
  <r>
    <s v="September 2007"/>
    <n v="52"/>
    <x v="3"/>
    <x v="3"/>
    <x v="0"/>
    <x v="0"/>
    <x v="3"/>
    <x v="0"/>
    <x v="0"/>
    <x v="0"/>
    <x v="0"/>
    <x v="2"/>
    <x v="0"/>
    <x v="3"/>
    <x v="3"/>
    <x v="13"/>
    <x v="21"/>
    <x v="6"/>
  </r>
  <r>
    <s v="September 2007"/>
    <n v="52"/>
    <x v="3"/>
    <x v="4"/>
    <x v="0"/>
    <x v="0"/>
    <x v="1"/>
    <x v="0"/>
    <x v="0"/>
    <x v="0"/>
    <x v="0"/>
    <x v="2"/>
    <x v="0"/>
    <x v="3"/>
    <x v="3"/>
    <x v="13"/>
    <x v="21"/>
    <x v="6"/>
  </r>
  <r>
    <s v="September 2007"/>
    <n v="52"/>
    <x v="3"/>
    <x v="5"/>
    <x v="0"/>
    <x v="0"/>
    <x v="0"/>
    <x v="0"/>
    <x v="0"/>
    <x v="0"/>
    <x v="0"/>
    <x v="2"/>
    <x v="0"/>
    <x v="3"/>
    <x v="3"/>
    <x v="14"/>
    <x v="17"/>
    <x v="6"/>
  </r>
  <r>
    <s v="September 2007"/>
    <n v="52"/>
    <x v="3"/>
    <x v="6"/>
    <x v="0"/>
    <x v="0"/>
    <x v="3"/>
    <x v="0"/>
    <x v="0"/>
    <x v="0"/>
    <x v="0"/>
    <x v="2"/>
    <x v="1"/>
    <x v="3"/>
    <x v="6"/>
    <x v="12"/>
    <x v="19"/>
    <x v="7"/>
  </r>
  <r>
    <s v="September 2007"/>
    <n v="52"/>
    <x v="3"/>
    <x v="7"/>
    <x v="0"/>
    <x v="0"/>
    <x v="4"/>
    <x v="0"/>
    <x v="0"/>
    <x v="0"/>
    <x v="0"/>
    <x v="2"/>
    <x v="1"/>
    <x v="3"/>
    <x v="6"/>
    <x v="12"/>
    <x v="21"/>
    <x v="7"/>
  </r>
  <r>
    <s v="September 2007"/>
    <n v="52"/>
    <x v="3"/>
    <x v="8"/>
    <x v="0"/>
    <x v="0"/>
    <x v="0"/>
    <x v="0"/>
    <x v="0"/>
    <x v="0"/>
    <x v="0"/>
    <x v="2"/>
    <x v="1"/>
    <x v="3"/>
    <x v="6"/>
    <x v="12"/>
    <x v="17"/>
    <x v="7"/>
  </r>
  <r>
    <s v="September 2007"/>
    <n v="52"/>
    <x v="3"/>
    <x v="9"/>
    <x v="0"/>
    <x v="0"/>
    <x v="1"/>
    <x v="0"/>
    <x v="0"/>
    <x v="0"/>
    <x v="0"/>
    <x v="2"/>
    <x v="1"/>
    <x v="3"/>
    <x v="6"/>
    <x v="12"/>
    <x v="20"/>
    <x v="7"/>
  </r>
  <r>
    <s v="September 2007"/>
    <n v="52"/>
    <x v="3"/>
    <x v="10"/>
    <x v="0"/>
    <x v="0"/>
    <x v="4"/>
    <x v="0"/>
    <x v="0"/>
    <x v="0"/>
    <x v="0"/>
    <x v="2"/>
    <x v="1"/>
    <x v="3"/>
    <x v="6"/>
    <x v="12"/>
    <x v="16"/>
    <x v="7"/>
  </r>
  <r>
    <s v="September 2007"/>
    <n v="52"/>
    <x v="3"/>
    <x v="11"/>
    <x v="0"/>
    <x v="0"/>
    <x v="3"/>
    <x v="0"/>
    <x v="0"/>
    <x v="0"/>
    <x v="0"/>
    <x v="2"/>
    <x v="1"/>
    <x v="3"/>
    <x v="6"/>
    <x v="12"/>
    <x v="16"/>
    <x v="7"/>
  </r>
  <r>
    <s v="September 2007"/>
    <n v="52"/>
    <x v="3"/>
    <x v="12"/>
    <x v="0"/>
    <x v="0"/>
    <x v="1"/>
    <x v="0"/>
    <x v="0"/>
    <x v="0"/>
    <x v="0"/>
    <x v="2"/>
    <x v="2"/>
    <x v="3"/>
    <x v="4"/>
    <x v="12"/>
    <x v="15"/>
    <x v="6"/>
  </r>
  <r>
    <s v="September 2007"/>
    <n v="52"/>
    <x v="3"/>
    <x v="13"/>
    <x v="0"/>
    <x v="0"/>
    <x v="2"/>
    <x v="0"/>
    <x v="0"/>
    <x v="0"/>
    <x v="0"/>
    <x v="2"/>
    <x v="2"/>
    <x v="3"/>
    <x v="4"/>
    <x v="13"/>
    <x v="21"/>
    <x v="6"/>
  </r>
  <r>
    <s v="September 2007"/>
    <n v="52"/>
    <x v="3"/>
    <x v="14"/>
    <x v="0"/>
    <x v="0"/>
    <x v="5"/>
    <x v="0"/>
    <x v="0"/>
    <x v="0"/>
    <x v="0"/>
    <x v="2"/>
    <x v="2"/>
    <x v="3"/>
    <x v="4"/>
    <x v="15"/>
    <x v="22"/>
    <x v="6"/>
  </r>
  <r>
    <s v="September 2007"/>
    <n v="52"/>
    <x v="3"/>
    <x v="15"/>
    <x v="0"/>
    <x v="0"/>
    <x v="3"/>
    <x v="0"/>
    <x v="0"/>
    <x v="0"/>
    <x v="0"/>
    <x v="2"/>
    <x v="2"/>
    <x v="3"/>
    <x v="4"/>
    <x v="12"/>
    <x v="21"/>
    <x v="6"/>
  </r>
  <r>
    <s v="September 2007"/>
    <n v="52"/>
    <x v="3"/>
    <x v="16"/>
    <x v="0"/>
    <x v="0"/>
    <x v="2"/>
    <x v="0"/>
    <x v="0"/>
    <x v="0"/>
    <x v="0"/>
    <x v="2"/>
    <x v="2"/>
    <x v="3"/>
    <x v="4"/>
    <x v="12"/>
    <x v="20"/>
    <x v="6"/>
  </r>
  <r>
    <s v="September 2007"/>
    <n v="52"/>
    <x v="3"/>
    <x v="17"/>
    <x v="0"/>
    <x v="0"/>
    <x v="4"/>
    <x v="0"/>
    <x v="0"/>
    <x v="0"/>
    <x v="0"/>
    <x v="2"/>
    <x v="2"/>
    <x v="3"/>
    <x v="4"/>
    <x v="13"/>
    <x v="21"/>
    <x v="6"/>
  </r>
  <r>
    <s v="September 2007"/>
    <n v="52"/>
    <x v="3"/>
    <x v="18"/>
    <x v="0"/>
    <x v="0"/>
    <x v="0"/>
    <x v="0"/>
    <x v="0"/>
    <x v="0"/>
    <x v="0"/>
    <x v="2"/>
    <x v="2"/>
    <x v="3"/>
    <x v="4"/>
    <x v="12"/>
    <x v="15"/>
    <x v="6"/>
  </r>
  <r>
    <s v="September 2007"/>
    <n v="52"/>
    <x v="3"/>
    <x v="19"/>
    <x v="0"/>
    <x v="0"/>
    <x v="1"/>
    <x v="0"/>
    <x v="0"/>
    <x v="0"/>
    <x v="0"/>
    <x v="2"/>
    <x v="3"/>
    <x v="3"/>
    <x v="5"/>
    <x v="12"/>
    <x v="15"/>
    <x v="6"/>
  </r>
  <r>
    <s v="September 2007"/>
    <n v="52"/>
    <x v="3"/>
    <x v="20"/>
    <x v="0"/>
    <x v="0"/>
    <x v="0"/>
    <x v="0"/>
    <x v="0"/>
    <x v="0"/>
    <x v="0"/>
    <x v="2"/>
    <x v="3"/>
    <x v="3"/>
    <x v="5"/>
    <x v="14"/>
    <x v="17"/>
    <x v="6"/>
  </r>
  <r>
    <s v="September 2007"/>
    <n v="52"/>
    <x v="3"/>
    <x v="21"/>
    <x v="0"/>
    <x v="0"/>
    <x v="4"/>
    <x v="0"/>
    <x v="0"/>
    <x v="0"/>
    <x v="0"/>
    <x v="2"/>
    <x v="3"/>
    <x v="3"/>
    <x v="5"/>
    <x v="12"/>
    <x v="18"/>
    <x v="6"/>
  </r>
  <r>
    <s v="September 2007"/>
    <n v="52"/>
    <x v="3"/>
    <x v="22"/>
    <x v="0"/>
    <x v="0"/>
    <x v="0"/>
    <x v="0"/>
    <x v="0"/>
    <x v="0"/>
    <x v="0"/>
    <x v="2"/>
    <x v="3"/>
    <x v="3"/>
    <x v="5"/>
    <x v="13"/>
    <x v="24"/>
    <x v="6"/>
  </r>
  <r>
    <s v="September 2007"/>
    <n v="52"/>
    <x v="3"/>
    <x v="23"/>
    <x v="0"/>
    <x v="0"/>
    <x v="4"/>
    <x v="0"/>
    <x v="0"/>
    <x v="0"/>
    <x v="0"/>
    <x v="2"/>
    <x v="3"/>
    <x v="3"/>
    <x v="5"/>
    <x v="12"/>
    <x v="16"/>
    <x v="6"/>
  </r>
  <r>
    <s v="September 2007"/>
    <n v="52"/>
    <x v="3"/>
    <x v="24"/>
    <x v="0"/>
    <x v="0"/>
    <x v="1"/>
    <x v="0"/>
    <x v="0"/>
    <x v="0"/>
    <x v="0"/>
    <x v="2"/>
    <x v="3"/>
    <x v="3"/>
    <x v="5"/>
    <x v="12"/>
    <x v="18"/>
    <x v="6"/>
  </r>
  <r>
    <s v="September 2007"/>
    <n v="52"/>
    <x v="3"/>
    <x v="25"/>
    <x v="0"/>
    <x v="0"/>
    <x v="3"/>
    <x v="0"/>
    <x v="0"/>
    <x v="0"/>
    <x v="0"/>
    <x v="2"/>
    <x v="3"/>
    <x v="3"/>
    <x v="5"/>
    <x v="13"/>
    <x v="20"/>
    <x v="6"/>
  </r>
  <r>
    <s v="September 2007"/>
    <n v="52"/>
    <x v="3"/>
    <x v="26"/>
    <x v="0"/>
    <x v="0"/>
    <x v="3"/>
    <x v="0"/>
    <x v="0"/>
    <x v="0"/>
    <x v="0"/>
    <x v="2"/>
    <x v="3"/>
    <x v="3"/>
    <x v="5"/>
    <x v="12"/>
    <x v="15"/>
    <x v="6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December 2007"/>
    <n v="53"/>
    <x v="0"/>
    <x v="0"/>
    <x v="0"/>
    <x v="0"/>
    <x v="1"/>
    <x v="0"/>
    <x v="0"/>
    <x v="0"/>
    <x v="0"/>
    <x v="1"/>
    <x v="4"/>
    <x v="3"/>
    <x v="2"/>
    <x v="8"/>
    <x v="11"/>
    <x v="5"/>
  </r>
  <r>
    <s v="December 2007"/>
    <n v="53"/>
    <x v="0"/>
    <x v="1"/>
    <x v="0"/>
    <x v="0"/>
    <x v="4"/>
    <x v="0"/>
    <x v="0"/>
    <x v="0"/>
    <x v="0"/>
    <x v="1"/>
    <x v="4"/>
    <x v="3"/>
    <x v="2"/>
    <x v="4"/>
    <x v="10"/>
    <x v="4"/>
  </r>
  <r>
    <s v="December 2007"/>
    <n v="53"/>
    <x v="0"/>
    <x v="2"/>
    <x v="0"/>
    <x v="0"/>
    <x v="4"/>
    <x v="0"/>
    <x v="0"/>
    <x v="0"/>
    <x v="0"/>
    <x v="1"/>
    <x v="4"/>
    <x v="3"/>
    <x v="2"/>
    <x v="8"/>
    <x v="5"/>
    <x v="4"/>
  </r>
  <r>
    <s v="December 2007"/>
    <n v="53"/>
    <x v="0"/>
    <x v="3"/>
    <x v="0"/>
    <x v="0"/>
    <x v="0"/>
    <x v="0"/>
    <x v="0"/>
    <x v="0"/>
    <x v="0"/>
    <x v="1"/>
    <x v="4"/>
    <x v="3"/>
    <x v="2"/>
    <x v="4"/>
    <x v="2"/>
    <x v="4"/>
  </r>
  <r>
    <s v="December 2007"/>
    <n v="53"/>
    <x v="0"/>
    <x v="4"/>
    <x v="0"/>
    <x v="0"/>
    <x v="2"/>
    <x v="0"/>
    <x v="0"/>
    <x v="0"/>
    <x v="0"/>
    <x v="1"/>
    <x v="4"/>
    <x v="3"/>
    <x v="2"/>
    <x v="10"/>
    <x v="13"/>
    <x v="4"/>
  </r>
  <r>
    <s v="December 2007"/>
    <n v="53"/>
    <x v="0"/>
    <x v="5"/>
    <x v="0"/>
    <x v="0"/>
    <x v="0"/>
    <x v="0"/>
    <x v="0"/>
    <x v="0"/>
    <x v="0"/>
    <x v="1"/>
    <x v="4"/>
    <x v="3"/>
    <x v="2"/>
    <x v="8"/>
    <x v="11"/>
    <x v="4"/>
  </r>
  <r>
    <s v="December 2007"/>
    <n v="53"/>
    <x v="0"/>
    <x v="6"/>
    <x v="0"/>
    <x v="0"/>
    <x v="0"/>
    <x v="0"/>
    <x v="0"/>
    <x v="0"/>
    <x v="0"/>
    <x v="1"/>
    <x v="4"/>
    <x v="3"/>
    <x v="2"/>
    <x v="6"/>
    <x v="4"/>
    <x v="4"/>
  </r>
  <r>
    <s v="December 2007"/>
    <n v="53"/>
    <x v="0"/>
    <x v="7"/>
    <x v="0"/>
    <x v="0"/>
    <x v="3"/>
    <x v="0"/>
    <x v="0"/>
    <x v="0"/>
    <x v="0"/>
    <x v="1"/>
    <x v="4"/>
    <x v="3"/>
    <x v="2"/>
    <x v="8"/>
    <x v="5"/>
    <x v="4"/>
  </r>
  <r>
    <s v="December 2007"/>
    <n v="53"/>
    <x v="0"/>
    <x v="8"/>
    <x v="0"/>
    <x v="0"/>
    <x v="0"/>
    <x v="0"/>
    <x v="0"/>
    <x v="0"/>
    <x v="0"/>
    <x v="1"/>
    <x v="4"/>
    <x v="3"/>
    <x v="2"/>
    <x v="9"/>
    <x v="14"/>
    <x v="4"/>
  </r>
  <r>
    <s v="December 2007"/>
    <n v="53"/>
    <x v="0"/>
    <x v="9"/>
    <x v="0"/>
    <x v="0"/>
    <x v="3"/>
    <x v="0"/>
    <x v="0"/>
    <x v="0"/>
    <x v="0"/>
    <x v="1"/>
    <x v="4"/>
    <x v="3"/>
    <x v="2"/>
    <x v="8"/>
    <x v="11"/>
    <x v="4"/>
  </r>
  <r>
    <s v="December 2007"/>
    <n v="53"/>
    <x v="0"/>
    <x v="10"/>
    <x v="0"/>
    <x v="0"/>
    <x v="3"/>
    <x v="0"/>
    <x v="0"/>
    <x v="0"/>
    <x v="0"/>
    <x v="1"/>
    <x v="4"/>
    <x v="3"/>
    <x v="2"/>
    <x v="4"/>
    <x v="8"/>
    <x v="4"/>
  </r>
  <r>
    <s v="December 2007"/>
    <n v="53"/>
    <x v="0"/>
    <x v="11"/>
    <x v="0"/>
    <x v="0"/>
    <x v="1"/>
    <x v="0"/>
    <x v="0"/>
    <x v="0"/>
    <x v="0"/>
    <x v="1"/>
    <x v="4"/>
    <x v="3"/>
    <x v="2"/>
    <x v="7"/>
    <x v="4"/>
    <x v="4"/>
  </r>
  <r>
    <s v="December 2007"/>
    <n v="53"/>
    <x v="0"/>
    <x v="12"/>
    <x v="0"/>
    <x v="0"/>
    <x v="0"/>
    <x v="0"/>
    <x v="0"/>
    <x v="0"/>
    <x v="0"/>
    <x v="1"/>
    <x v="4"/>
    <x v="3"/>
    <x v="2"/>
    <x v="9"/>
    <x v="14"/>
    <x v="4"/>
  </r>
  <r>
    <s v="December 2007"/>
    <n v="53"/>
    <x v="0"/>
    <x v="13"/>
    <x v="0"/>
    <x v="0"/>
    <x v="3"/>
    <x v="0"/>
    <x v="0"/>
    <x v="0"/>
    <x v="0"/>
    <x v="1"/>
    <x v="4"/>
    <x v="3"/>
    <x v="2"/>
    <x v="4"/>
    <x v="8"/>
    <x v="4"/>
  </r>
  <r>
    <s v="December 2007"/>
    <n v="53"/>
    <x v="0"/>
    <x v="14"/>
    <x v="0"/>
    <x v="0"/>
    <x v="4"/>
    <x v="0"/>
    <x v="0"/>
    <x v="0"/>
    <x v="0"/>
    <x v="1"/>
    <x v="4"/>
    <x v="3"/>
    <x v="2"/>
    <x v="9"/>
    <x v="14"/>
    <x v="4"/>
  </r>
  <r>
    <s v="December 2007"/>
    <n v="53"/>
    <x v="0"/>
    <x v="15"/>
    <x v="0"/>
    <x v="0"/>
    <x v="2"/>
    <x v="0"/>
    <x v="0"/>
    <x v="0"/>
    <x v="0"/>
    <x v="1"/>
    <x v="4"/>
    <x v="3"/>
    <x v="2"/>
    <x v="6"/>
    <x v="4"/>
    <x v="4"/>
  </r>
  <r>
    <s v="December 2007"/>
    <n v="53"/>
    <x v="0"/>
    <x v="16"/>
    <x v="0"/>
    <x v="0"/>
    <x v="4"/>
    <x v="0"/>
    <x v="0"/>
    <x v="0"/>
    <x v="0"/>
    <x v="1"/>
    <x v="4"/>
    <x v="3"/>
    <x v="2"/>
    <x v="10"/>
    <x v="7"/>
    <x v="4"/>
  </r>
  <r>
    <s v="December 2007"/>
    <n v="53"/>
    <x v="0"/>
    <x v="17"/>
    <x v="0"/>
    <x v="0"/>
    <x v="4"/>
    <x v="0"/>
    <x v="0"/>
    <x v="0"/>
    <x v="0"/>
    <x v="1"/>
    <x v="4"/>
    <x v="3"/>
    <x v="2"/>
    <x v="7"/>
    <x v="4"/>
    <x v="4"/>
  </r>
  <r>
    <s v="December 2007"/>
    <n v="53"/>
    <x v="0"/>
    <x v="18"/>
    <x v="0"/>
    <x v="0"/>
    <x v="0"/>
    <x v="0"/>
    <x v="0"/>
    <x v="0"/>
    <x v="0"/>
    <x v="1"/>
    <x v="4"/>
    <x v="3"/>
    <x v="2"/>
    <x v="5"/>
    <x v="9"/>
    <x v="4"/>
  </r>
  <r>
    <s v="December 2007"/>
    <n v="53"/>
    <x v="0"/>
    <x v="19"/>
    <x v="0"/>
    <x v="0"/>
    <x v="1"/>
    <x v="0"/>
    <x v="0"/>
    <x v="0"/>
    <x v="0"/>
    <x v="1"/>
    <x v="4"/>
    <x v="3"/>
    <x v="2"/>
    <x v="9"/>
    <x v="6"/>
    <x v="4"/>
  </r>
  <r>
    <s v="December 2007"/>
    <n v="53"/>
    <x v="0"/>
    <x v="20"/>
    <x v="0"/>
    <x v="0"/>
    <x v="0"/>
    <x v="0"/>
    <x v="0"/>
    <x v="0"/>
    <x v="0"/>
    <x v="1"/>
    <x v="4"/>
    <x v="3"/>
    <x v="2"/>
    <x v="5"/>
    <x v="3"/>
    <x v="4"/>
  </r>
  <r>
    <s v="December 2007"/>
    <n v="53"/>
    <x v="0"/>
    <x v="21"/>
    <x v="0"/>
    <x v="0"/>
    <x v="2"/>
    <x v="0"/>
    <x v="0"/>
    <x v="0"/>
    <x v="0"/>
    <x v="1"/>
    <x v="4"/>
    <x v="3"/>
    <x v="2"/>
    <x v="7"/>
    <x v="4"/>
    <x v="4"/>
  </r>
  <r>
    <s v="December 2007"/>
    <n v="53"/>
    <x v="0"/>
    <x v="22"/>
    <x v="0"/>
    <x v="0"/>
    <x v="3"/>
    <x v="0"/>
    <x v="0"/>
    <x v="0"/>
    <x v="0"/>
    <x v="1"/>
    <x v="4"/>
    <x v="3"/>
    <x v="2"/>
    <x v="9"/>
    <x v="14"/>
    <x v="4"/>
  </r>
  <r>
    <s v="December 2007"/>
    <n v="53"/>
    <x v="0"/>
    <x v="23"/>
    <x v="0"/>
    <x v="0"/>
    <x v="3"/>
    <x v="0"/>
    <x v="0"/>
    <x v="0"/>
    <x v="0"/>
    <x v="1"/>
    <x v="4"/>
    <x v="3"/>
    <x v="2"/>
    <x v="11"/>
    <x v="4"/>
    <x v="5"/>
  </r>
  <r>
    <s v="December 2007"/>
    <n v="53"/>
    <x v="0"/>
    <x v="24"/>
    <x v="0"/>
    <x v="0"/>
    <x v="4"/>
    <x v="0"/>
    <x v="0"/>
    <x v="0"/>
    <x v="0"/>
    <x v="1"/>
    <x v="4"/>
    <x v="3"/>
    <x v="2"/>
    <x v="7"/>
    <x v="4"/>
    <x v="4"/>
  </r>
  <r>
    <s v="December 2007"/>
    <n v="53"/>
    <x v="1"/>
    <x v="0"/>
    <x v="0"/>
    <x v="0"/>
    <x v="4"/>
    <x v="0"/>
    <x v="0"/>
    <x v="0"/>
    <x v="0"/>
    <x v="0"/>
    <x v="0"/>
    <x v="2"/>
    <x v="1"/>
    <x v="1"/>
    <x v="1"/>
    <x v="2"/>
  </r>
  <r>
    <s v="December 2007"/>
    <n v="53"/>
    <x v="1"/>
    <x v="1"/>
    <x v="0"/>
    <x v="0"/>
    <x v="0"/>
    <x v="0"/>
    <x v="0"/>
    <x v="0"/>
    <x v="0"/>
    <x v="0"/>
    <x v="0"/>
    <x v="2"/>
    <x v="1"/>
    <x v="0"/>
    <x v="1"/>
    <x v="2"/>
  </r>
  <r>
    <s v="December 2007"/>
    <n v="53"/>
    <x v="1"/>
    <x v="2"/>
    <x v="0"/>
    <x v="0"/>
    <x v="4"/>
    <x v="0"/>
    <x v="0"/>
    <x v="0"/>
    <x v="0"/>
    <x v="0"/>
    <x v="0"/>
    <x v="2"/>
    <x v="1"/>
    <x v="0"/>
    <x v="1"/>
    <x v="0"/>
  </r>
  <r>
    <s v="December 2007"/>
    <n v="53"/>
    <x v="1"/>
    <x v="3"/>
    <x v="0"/>
    <x v="0"/>
    <x v="4"/>
    <x v="0"/>
    <x v="0"/>
    <x v="0"/>
    <x v="0"/>
    <x v="0"/>
    <x v="0"/>
    <x v="2"/>
    <x v="1"/>
    <x v="16"/>
    <x v="1"/>
    <x v="10"/>
  </r>
  <r>
    <s v="December 2007"/>
    <n v="53"/>
    <x v="1"/>
    <x v="4"/>
    <x v="0"/>
    <x v="0"/>
    <x v="1"/>
    <x v="0"/>
    <x v="0"/>
    <x v="0"/>
    <x v="0"/>
    <x v="0"/>
    <x v="0"/>
    <x v="2"/>
    <x v="1"/>
    <x v="0"/>
    <x v="0"/>
    <x v="3"/>
  </r>
  <r>
    <s v="December 2007"/>
    <n v="53"/>
    <x v="1"/>
    <x v="5"/>
    <x v="0"/>
    <x v="0"/>
    <x v="1"/>
    <x v="0"/>
    <x v="0"/>
    <x v="0"/>
    <x v="0"/>
    <x v="0"/>
    <x v="1"/>
    <x v="0"/>
    <x v="12"/>
    <x v="1"/>
    <x v="1"/>
    <x v="2"/>
  </r>
  <r>
    <s v="December 2007"/>
    <n v="53"/>
    <x v="1"/>
    <x v="6"/>
    <x v="0"/>
    <x v="0"/>
    <x v="0"/>
    <x v="0"/>
    <x v="0"/>
    <x v="0"/>
    <x v="0"/>
    <x v="0"/>
    <x v="1"/>
    <x v="0"/>
    <x v="12"/>
    <x v="0"/>
    <x v="1"/>
    <x v="3"/>
  </r>
  <r>
    <s v="December 2007"/>
    <n v="53"/>
    <x v="1"/>
    <x v="7"/>
    <x v="0"/>
    <x v="0"/>
    <x v="0"/>
    <x v="0"/>
    <x v="0"/>
    <x v="0"/>
    <x v="0"/>
    <x v="0"/>
    <x v="1"/>
    <x v="0"/>
    <x v="12"/>
    <x v="0"/>
    <x v="0"/>
    <x v="0"/>
  </r>
  <r>
    <s v="December 2007"/>
    <n v="53"/>
    <x v="1"/>
    <x v="8"/>
    <x v="0"/>
    <x v="0"/>
    <x v="3"/>
    <x v="0"/>
    <x v="0"/>
    <x v="0"/>
    <x v="0"/>
    <x v="0"/>
    <x v="1"/>
    <x v="0"/>
    <x v="12"/>
    <x v="0"/>
    <x v="0"/>
    <x v="3"/>
  </r>
  <r>
    <s v="December 2007"/>
    <n v="53"/>
    <x v="1"/>
    <x v="9"/>
    <x v="0"/>
    <x v="0"/>
    <x v="1"/>
    <x v="0"/>
    <x v="0"/>
    <x v="0"/>
    <x v="0"/>
    <x v="0"/>
    <x v="1"/>
    <x v="0"/>
    <x v="12"/>
    <x v="0"/>
    <x v="1"/>
    <x v="3"/>
  </r>
  <r>
    <s v="December 2007"/>
    <n v="53"/>
    <x v="1"/>
    <x v="10"/>
    <x v="0"/>
    <x v="0"/>
    <x v="4"/>
    <x v="0"/>
    <x v="0"/>
    <x v="0"/>
    <x v="0"/>
    <x v="0"/>
    <x v="1"/>
    <x v="0"/>
    <x v="12"/>
    <x v="0"/>
    <x v="1"/>
    <x v="2"/>
  </r>
  <r>
    <s v="December 2007"/>
    <n v="53"/>
    <x v="1"/>
    <x v="11"/>
    <x v="0"/>
    <x v="0"/>
    <x v="4"/>
    <x v="0"/>
    <x v="0"/>
    <x v="0"/>
    <x v="0"/>
    <x v="0"/>
    <x v="2"/>
    <x v="0"/>
    <x v="9"/>
    <x v="0"/>
    <x v="1"/>
    <x v="2"/>
  </r>
  <r>
    <s v="December 2007"/>
    <n v="53"/>
    <x v="1"/>
    <x v="12"/>
    <x v="0"/>
    <x v="0"/>
    <x v="2"/>
    <x v="0"/>
    <x v="0"/>
    <x v="0"/>
    <x v="0"/>
    <x v="0"/>
    <x v="2"/>
    <x v="0"/>
    <x v="9"/>
    <x v="0"/>
    <x v="0"/>
    <x v="3"/>
  </r>
  <r>
    <s v="December 2007"/>
    <n v="53"/>
    <x v="1"/>
    <x v="13"/>
    <x v="0"/>
    <x v="0"/>
    <x v="0"/>
    <x v="0"/>
    <x v="0"/>
    <x v="0"/>
    <x v="0"/>
    <x v="0"/>
    <x v="2"/>
    <x v="0"/>
    <x v="9"/>
    <x v="0"/>
    <x v="0"/>
    <x v="2"/>
  </r>
  <r>
    <s v="December 2007"/>
    <n v="53"/>
    <x v="1"/>
    <x v="14"/>
    <x v="0"/>
    <x v="0"/>
    <x v="2"/>
    <x v="0"/>
    <x v="0"/>
    <x v="0"/>
    <x v="0"/>
    <x v="0"/>
    <x v="2"/>
    <x v="0"/>
    <x v="9"/>
    <x v="0"/>
    <x v="1"/>
    <x v="0"/>
  </r>
  <r>
    <s v="December 2007"/>
    <n v="53"/>
    <x v="1"/>
    <x v="15"/>
    <x v="0"/>
    <x v="0"/>
    <x v="0"/>
    <x v="0"/>
    <x v="0"/>
    <x v="0"/>
    <x v="0"/>
    <x v="0"/>
    <x v="2"/>
    <x v="0"/>
    <x v="9"/>
    <x v="0"/>
    <x v="0"/>
    <x v="3"/>
  </r>
  <r>
    <s v="December 2007"/>
    <n v="53"/>
    <x v="1"/>
    <x v="16"/>
    <x v="0"/>
    <x v="0"/>
    <x v="3"/>
    <x v="0"/>
    <x v="0"/>
    <x v="0"/>
    <x v="0"/>
    <x v="0"/>
    <x v="2"/>
    <x v="0"/>
    <x v="9"/>
    <x v="0"/>
    <x v="0"/>
    <x v="0"/>
  </r>
  <r>
    <s v="December 2007"/>
    <n v="53"/>
    <x v="1"/>
    <x v="17"/>
    <x v="0"/>
    <x v="0"/>
    <x v="2"/>
    <x v="0"/>
    <x v="0"/>
    <x v="0"/>
    <x v="0"/>
    <x v="0"/>
    <x v="3"/>
    <x v="1"/>
    <x v="8"/>
    <x v="1"/>
    <x v="1"/>
    <x v="2"/>
  </r>
  <r>
    <s v="December 2007"/>
    <n v="53"/>
    <x v="1"/>
    <x v="18"/>
    <x v="0"/>
    <x v="0"/>
    <x v="0"/>
    <x v="0"/>
    <x v="0"/>
    <x v="0"/>
    <x v="0"/>
    <x v="0"/>
    <x v="3"/>
    <x v="1"/>
    <x v="8"/>
    <x v="0"/>
    <x v="0"/>
    <x v="2"/>
  </r>
  <r>
    <s v="December 2007"/>
    <n v="53"/>
    <x v="1"/>
    <x v="19"/>
    <x v="0"/>
    <x v="0"/>
    <x v="4"/>
    <x v="0"/>
    <x v="0"/>
    <x v="0"/>
    <x v="0"/>
    <x v="0"/>
    <x v="3"/>
    <x v="1"/>
    <x v="8"/>
    <x v="0"/>
    <x v="0"/>
    <x v="2"/>
  </r>
  <r>
    <s v="December 2007"/>
    <n v="53"/>
    <x v="1"/>
    <x v="20"/>
    <x v="0"/>
    <x v="0"/>
    <x v="1"/>
    <x v="0"/>
    <x v="0"/>
    <x v="0"/>
    <x v="0"/>
    <x v="0"/>
    <x v="3"/>
    <x v="1"/>
    <x v="8"/>
    <x v="16"/>
    <x v="0"/>
    <x v="10"/>
  </r>
  <r>
    <s v="December 2007"/>
    <n v="53"/>
    <x v="1"/>
    <x v="21"/>
    <x v="0"/>
    <x v="0"/>
    <x v="2"/>
    <x v="0"/>
    <x v="0"/>
    <x v="0"/>
    <x v="0"/>
    <x v="0"/>
    <x v="3"/>
    <x v="1"/>
    <x v="8"/>
    <x v="0"/>
    <x v="0"/>
    <x v="2"/>
  </r>
  <r>
    <s v="December 2007"/>
    <n v="53"/>
    <x v="1"/>
    <x v="22"/>
    <x v="0"/>
    <x v="0"/>
    <x v="4"/>
    <x v="0"/>
    <x v="0"/>
    <x v="0"/>
    <x v="0"/>
    <x v="0"/>
    <x v="3"/>
    <x v="1"/>
    <x v="8"/>
    <x v="0"/>
    <x v="1"/>
    <x v="3"/>
  </r>
  <r>
    <s v="December 2007"/>
    <n v="53"/>
    <x v="2"/>
    <x v="0"/>
    <x v="0"/>
    <x v="0"/>
    <x v="0"/>
    <x v="0"/>
    <x v="0"/>
    <x v="0"/>
    <x v="0"/>
    <x v="1"/>
    <x v="4"/>
    <x v="3"/>
    <x v="2"/>
    <x v="8"/>
    <x v="11"/>
    <x v="4"/>
  </r>
  <r>
    <s v="December 2007"/>
    <n v="53"/>
    <x v="2"/>
    <x v="1"/>
    <x v="0"/>
    <x v="0"/>
    <x v="1"/>
    <x v="0"/>
    <x v="0"/>
    <x v="0"/>
    <x v="0"/>
    <x v="1"/>
    <x v="4"/>
    <x v="3"/>
    <x v="2"/>
    <x v="7"/>
    <x v="4"/>
    <x v="4"/>
  </r>
  <r>
    <s v="December 2007"/>
    <n v="53"/>
    <x v="2"/>
    <x v="2"/>
    <x v="0"/>
    <x v="0"/>
    <x v="2"/>
    <x v="0"/>
    <x v="0"/>
    <x v="0"/>
    <x v="0"/>
    <x v="1"/>
    <x v="4"/>
    <x v="3"/>
    <x v="2"/>
    <x v="4"/>
    <x v="2"/>
    <x v="4"/>
  </r>
  <r>
    <s v="December 2007"/>
    <n v="53"/>
    <x v="2"/>
    <x v="3"/>
    <x v="0"/>
    <x v="0"/>
    <x v="0"/>
    <x v="0"/>
    <x v="0"/>
    <x v="0"/>
    <x v="0"/>
    <x v="1"/>
    <x v="4"/>
    <x v="3"/>
    <x v="2"/>
    <x v="8"/>
    <x v="5"/>
    <x v="4"/>
  </r>
  <r>
    <s v="December 2007"/>
    <n v="53"/>
    <x v="2"/>
    <x v="4"/>
    <x v="0"/>
    <x v="0"/>
    <x v="2"/>
    <x v="0"/>
    <x v="0"/>
    <x v="0"/>
    <x v="0"/>
    <x v="1"/>
    <x v="4"/>
    <x v="3"/>
    <x v="2"/>
    <x v="4"/>
    <x v="2"/>
    <x v="4"/>
  </r>
  <r>
    <s v="December 2007"/>
    <n v="53"/>
    <x v="2"/>
    <x v="5"/>
    <x v="0"/>
    <x v="0"/>
    <x v="3"/>
    <x v="0"/>
    <x v="0"/>
    <x v="0"/>
    <x v="0"/>
    <x v="1"/>
    <x v="4"/>
    <x v="3"/>
    <x v="2"/>
    <x v="7"/>
    <x v="4"/>
    <x v="4"/>
  </r>
  <r>
    <s v="December 2007"/>
    <n v="53"/>
    <x v="2"/>
    <x v="6"/>
    <x v="0"/>
    <x v="0"/>
    <x v="0"/>
    <x v="0"/>
    <x v="0"/>
    <x v="0"/>
    <x v="0"/>
    <x v="1"/>
    <x v="4"/>
    <x v="3"/>
    <x v="2"/>
    <x v="6"/>
    <x v="4"/>
    <x v="4"/>
  </r>
  <r>
    <s v="December 2007"/>
    <n v="53"/>
    <x v="2"/>
    <x v="7"/>
    <x v="0"/>
    <x v="0"/>
    <x v="0"/>
    <x v="0"/>
    <x v="0"/>
    <x v="0"/>
    <x v="0"/>
    <x v="1"/>
    <x v="4"/>
    <x v="3"/>
    <x v="2"/>
    <x v="9"/>
    <x v="14"/>
    <x v="4"/>
  </r>
  <r>
    <s v="December 2007"/>
    <n v="53"/>
    <x v="2"/>
    <x v="8"/>
    <x v="0"/>
    <x v="0"/>
    <x v="2"/>
    <x v="0"/>
    <x v="0"/>
    <x v="0"/>
    <x v="0"/>
    <x v="1"/>
    <x v="4"/>
    <x v="3"/>
    <x v="2"/>
    <x v="8"/>
    <x v="5"/>
    <x v="4"/>
  </r>
  <r>
    <s v="December 2007"/>
    <n v="53"/>
    <x v="2"/>
    <x v="9"/>
    <x v="0"/>
    <x v="0"/>
    <x v="4"/>
    <x v="0"/>
    <x v="0"/>
    <x v="0"/>
    <x v="0"/>
    <x v="1"/>
    <x v="4"/>
    <x v="3"/>
    <x v="2"/>
    <x v="4"/>
    <x v="8"/>
    <x v="4"/>
  </r>
  <r>
    <s v="December 2007"/>
    <n v="53"/>
    <x v="2"/>
    <x v="10"/>
    <x v="0"/>
    <x v="0"/>
    <x v="1"/>
    <x v="0"/>
    <x v="0"/>
    <x v="0"/>
    <x v="0"/>
    <x v="1"/>
    <x v="4"/>
    <x v="3"/>
    <x v="2"/>
    <x v="8"/>
    <x v="11"/>
    <x v="4"/>
  </r>
  <r>
    <s v="December 2007"/>
    <n v="53"/>
    <x v="2"/>
    <x v="11"/>
    <x v="0"/>
    <x v="0"/>
    <x v="4"/>
    <x v="0"/>
    <x v="0"/>
    <x v="0"/>
    <x v="0"/>
    <x v="1"/>
    <x v="4"/>
    <x v="3"/>
    <x v="2"/>
    <x v="10"/>
    <x v="13"/>
    <x v="4"/>
  </r>
  <r>
    <s v="December 2007"/>
    <n v="53"/>
    <x v="2"/>
    <x v="12"/>
    <x v="0"/>
    <x v="0"/>
    <x v="4"/>
    <x v="0"/>
    <x v="0"/>
    <x v="0"/>
    <x v="0"/>
    <x v="1"/>
    <x v="4"/>
    <x v="3"/>
    <x v="2"/>
    <x v="5"/>
    <x v="3"/>
    <x v="5"/>
  </r>
  <r>
    <s v="December 2007"/>
    <n v="53"/>
    <x v="2"/>
    <x v="13"/>
    <x v="0"/>
    <x v="0"/>
    <x v="0"/>
    <x v="0"/>
    <x v="0"/>
    <x v="0"/>
    <x v="0"/>
    <x v="1"/>
    <x v="4"/>
    <x v="3"/>
    <x v="2"/>
    <x v="8"/>
    <x v="5"/>
    <x v="4"/>
  </r>
  <r>
    <s v="December 2007"/>
    <n v="53"/>
    <x v="2"/>
    <x v="14"/>
    <x v="0"/>
    <x v="0"/>
    <x v="2"/>
    <x v="0"/>
    <x v="0"/>
    <x v="0"/>
    <x v="0"/>
    <x v="1"/>
    <x v="4"/>
    <x v="3"/>
    <x v="2"/>
    <x v="9"/>
    <x v="14"/>
    <x v="4"/>
  </r>
  <r>
    <s v="December 2007"/>
    <n v="53"/>
    <x v="2"/>
    <x v="15"/>
    <x v="0"/>
    <x v="0"/>
    <x v="4"/>
    <x v="0"/>
    <x v="0"/>
    <x v="0"/>
    <x v="0"/>
    <x v="1"/>
    <x v="4"/>
    <x v="3"/>
    <x v="2"/>
    <x v="8"/>
    <x v="5"/>
    <x v="4"/>
  </r>
  <r>
    <s v="December 2007"/>
    <n v="53"/>
    <x v="2"/>
    <x v="16"/>
    <x v="0"/>
    <x v="0"/>
    <x v="0"/>
    <x v="0"/>
    <x v="0"/>
    <x v="0"/>
    <x v="0"/>
    <x v="1"/>
    <x v="4"/>
    <x v="3"/>
    <x v="2"/>
    <x v="7"/>
    <x v="4"/>
    <x v="4"/>
  </r>
  <r>
    <s v="December 2007"/>
    <n v="53"/>
    <x v="2"/>
    <x v="17"/>
    <x v="0"/>
    <x v="0"/>
    <x v="2"/>
    <x v="0"/>
    <x v="0"/>
    <x v="0"/>
    <x v="0"/>
    <x v="1"/>
    <x v="4"/>
    <x v="3"/>
    <x v="2"/>
    <x v="10"/>
    <x v="13"/>
    <x v="4"/>
  </r>
  <r>
    <s v="December 2007"/>
    <n v="53"/>
    <x v="2"/>
    <x v="18"/>
    <x v="0"/>
    <x v="0"/>
    <x v="0"/>
    <x v="0"/>
    <x v="0"/>
    <x v="0"/>
    <x v="0"/>
    <x v="1"/>
    <x v="4"/>
    <x v="3"/>
    <x v="2"/>
    <x v="6"/>
    <x v="4"/>
    <x v="4"/>
  </r>
  <r>
    <s v="December 2007"/>
    <n v="53"/>
    <x v="2"/>
    <x v="19"/>
    <x v="0"/>
    <x v="0"/>
    <x v="3"/>
    <x v="0"/>
    <x v="0"/>
    <x v="0"/>
    <x v="0"/>
    <x v="1"/>
    <x v="4"/>
    <x v="3"/>
    <x v="2"/>
    <x v="9"/>
    <x v="14"/>
    <x v="4"/>
  </r>
  <r>
    <s v="December 2007"/>
    <n v="53"/>
    <x v="2"/>
    <x v="20"/>
    <x v="0"/>
    <x v="0"/>
    <x v="1"/>
    <x v="0"/>
    <x v="0"/>
    <x v="0"/>
    <x v="0"/>
    <x v="1"/>
    <x v="4"/>
    <x v="3"/>
    <x v="2"/>
    <x v="6"/>
    <x v="4"/>
    <x v="4"/>
  </r>
  <r>
    <s v="December 2007"/>
    <n v="53"/>
    <x v="2"/>
    <x v="21"/>
    <x v="0"/>
    <x v="0"/>
    <x v="4"/>
    <x v="0"/>
    <x v="0"/>
    <x v="0"/>
    <x v="0"/>
    <x v="1"/>
    <x v="4"/>
    <x v="3"/>
    <x v="2"/>
    <x v="11"/>
    <x v="4"/>
    <x v="5"/>
  </r>
  <r>
    <s v="December 2007"/>
    <n v="53"/>
    <x v="2"/>
    <x v="22"/>
    <x v="0"/>
    <x v="0"/>
    <x v="3"/>
    <x v="0"/>
    <x v="0"/>
    <x v="0"/>
    <x v="0"/>
    <x v="1"/>
    <x v="4"/>
    <x v="3"/>
    <x v="2"/>
    <x v="5"/>
    <x v="9"/>
    <x v="4"/>
  </r>
  <r>
    <s v="December 2007"/>
    <n v="53"/>
    <x v="2"/>
    <x v="23"/>
    <x v="0"/>
    <x v="0"/>
    <x v="0"/>
    <x v="0"/>
    <x v="0"/>
    <x v="0"/>
    <x v="0"/>
    <x v="1"/>
    <x v="4"/>
    <x v="3"/>
    <x v="2"/>
    <x v="4"/>
    <x v="12"/>
    <x v="4"/>
  </r>
  <r>
    <s v="December 2007"/>
    <n v="53"/>
    <x v="2"/>
    <x v="24"/>
    <x v="0"/>
    <x v="0"/>
    <x v="1"/>
    <x v="0"/>
    <x v="0"/>
    <x v="0"/>
    <x v="0"/>
    <x v="1"/>
    <x v="4"/>
    <x v="3"/>
    <x v="2"/>
    <x v="8"/>
    <x v="11"/>
    <x v="4"/>
  </r>
  <r>
    <s v="December 2007"/>
    <n v="53"/>
    <x v="3"/>
    <x v="0"/>
    <x v="0"/>
    <x v="0"/>
    <x v="0"/>
    <x v="0"/>
    <x v="0"/>
    <x v="0"/>
    <x v="0"/>
    <x v="2"/>
    <x v="0"/>
    <x v="3"/>
    <x v="3"/>
    <x v="12"/>
    <x v="15"/>
    <x v="6"/>
  </r>
  <r>
    <s v="December 2007"/>
    <n v="53"/>
    <x v="3"/>
    <x v="1"/>
    <x v="0"/>
    <x v="0"/>
    <x v="1"/>
    <x v="0"/>
    <x v="0"/>
    <x v="0"/>
    <x v="0"/>
    <x v="2"/>
    <x v="0"/>
    <x v="3"/>
    <x v="3"/>
    <x v="12"/>
    <x v="19"/>
    <x v="6"/>
  </r>
  <r>
    <s v="December 2007"/>
    <n v="53"/>
    <x v="3"/>
    <x v="2"/>
    <x v="0"/>
    <x v="0"/>
    <x v="3"/>
    <x v="0"/>
    <x v="0"/>
    <x v="0"/>
    <x v="0"/>
    <x v="2"/>
    <x v="0"/>
    <x v="3"/>
    <x v="3"/>
    <x v="13"/>
    <x v="20"/>
    <x v="6"/>
  </r>
  <r>
    <s v="December 2007"/>
    <n v="53"/>
    <x v="3"/>
    <x v="3"/>
    <x v="0"/>
    <x v="0"/>
    <x v="1"/>
    <x v="0"/>
    <x v="0"/>
    <x v="0"/>
    <x v="0"/>
    <x v="2"/>
    <x v="0"/>
    <x v="3"/>
    <x v="3"/>
    <x v="14"/>
    <x v="17"/>
    <x v="6"/>
  </r>
  <r>
    <s v="December 2007"/>
    <n v="53"/>
    <x v="3"/>
    <x v="4"/>
    <x v="0"/>
    <x v="0"/>
    <x v="3"/>
    <x v="0"/>
    <x v="0"/>
    <x v="0"/>
    <x v="0"/>
    <x v="2"/>
    <x v="0"/>
    <x v="3"/>
    <x v="3"/>
    <x v="13"/>
    <x v="20"/>
    <x v="6"/>
  </r>
  <r>
    <s v="December 2007"/>
    <n v="53"/>
    <x v="3"/>
    <x v="5"/>
    <x v="0"/>
    <x v="0"/>
    <x v="3"/>
    <x v="0"/>
    <x v="0"/>
    <x v="0"/>
    <x v="0"/>
    <x v="2"/>
    <x v="0"/>
    <x v="3"/>
    <x v="3"/>
    <x v="12"/>
    <x v="18"/>
    <x v="6"/>
  </r>
  <r>
    <s v="December 2007"/>
    <n v="53"/>
    <x v="3"/>
    <x v="6"/>
    <x v="0"/>
    <x v="0"/>
    <x v="3"/>
    <x v="0"/>
    <x v="0"/>
    <x v="0"/>
    <x v="0"/>
    <x v="2"/>
    <x v="1"/>
    <x v="3"/>
    <x v="5"/>
    <x v="12"/>
    <x v="15"/>
    <x v="6"/>
  </r>
  <r>
    <s v="December 2007"/>
    <n v="53"/>
    <x v="3"/>
    <x v="7"/>
    <x v="0"/>
    <x v="0"/>
    <x v="0"/>
    <x v="0"/>
    <x v="0"/>
    <x v="0"/>
    <x v="0"/>
    <x v="2"/>
    <x v="1"/>
    <x v="3"/>
    <x v="5"/>
    <x v="13"/>
    <x v="24"/>
    <x v="6"/>
  </r>
  <r>
    <s v="December 2007"/>
    <n v="53"/>
    <x v="3"/>
    <x v="8"/>
    <x v="0"/>
    <x v="0"/>
    <x v="1"/>
    <x v="0"/>
    <x v="0"/>
    <x v="0"/>
    <x v="0"/>
    <x v="2"/>
    <x v="1"/>
    <x v="3"/>
    <x v="5"/>
    <x v="12"/>
    <x v="16"/>
    <x v="6"/>
  </r>
  <r>
    <s v="December 2007"/>
    <n v="53"/>
    <x v="3"/>
    <x v="9"/>
    <x v="0"/>
    <x v="0"/>
    <x v="2"/>
    <x v="0"/>
    <x v="0"/>
    <x v="0"/>
    <x v="0"/>
    <x v="2"/>
    <x v="1"/>
    <x v="3"/>
    <x v="5"/>
    <x v="13"/>
    <x v="23"/>
    <x v="6"/>
  </r>
  <r>
    <s v="December 2007"/>
    <n v="53"/>
    <x v="3"/>
    <x v="10"/>
    <x v="0"/>
    <x v="0"/>
    <x v="3"/>
    <x v="0"/>
    <x v="0"/>
    <x v="0"/>
    <x v="0"/>
    <x v="2"/>
    <x v="1"/>
    <x v="3"/>
    <x v="5"/>
    <x v="13"/>
    <x v="21"/>
    <x v="6"/>
  </r>
  <r>
    <s v="December 2007"/>
    <n v="53"/>
    <x v="3"/>
    <x v="11"/>
    <x v="0"/>
    <x v="0"/>
    <x v="4"/>
    <x v="0"/>
    <x v="0"/>
    <x v="0"/>
    <x v="0"/>
    <x v="2"/>
    <x v="1"/>
    <x v="3"/>
    <x v="5"/>
    <x v="14"/>
    <x v="17"/>
    <x v="6"/>
  </r>
  <r>
    <s v="December 2007"/>
    <n v="53"/>
    <x v="3"/>
    <x v="12"/>
    <x v="0"/>
    <x v="0"/>
    <x v="4"/>
    <x v="0"/>
    <x v="0"/>
    <x v="0"/>
    <x v="0"/>
    <x v="2"/>
    <x v="1"/>
    <x v="3"/>
    <x v="5"/>
    <x v="12"/>
    <x v="18"/>
    <x v="6"/>
  </r>
  <r>
    <s v="December 2007"/>
    <n v="53"/>
    <x v="3"/>
    <x v="13"/>
    <x v="0"/>
    <x v="0"/>
    <x v="0"/>
    <x v="0"/>
    <x v="0"/>
    <x v="0"/>
    <x v="0"/>
    <x v="2"/>
    <x v="1"/>
    <x v="3"/>
    <x v="5"/>
    <x v="12"/>
    <x v="15"/>
    <x v="6"/>
  </r>
  <r>
    <s v="December 2007"/>
    <n v="53"/>
    <x v="3"/>
    <x v="14"/>
    <x v="0"/>
    <x v="0"/>
    <x v="0"/>
    <x v="0"/>
    <x v="0"/>
    <x v="0"/>
    <x v="0"/>
    <x v="2"/>
    <x v="2"/>
    <x v="3"/>
    <x v="6"/>
    <x v="12"/>
    <x v="17"/>
    <x v="7"/>
  </r>
  <r>
    <s v="December 2007"/>
    <n v="53"/>
    <x v="3"/>
    <x v="15"/>
    <x v="0"/>
    <x v="0"/>
    <x v="1"/>
    <x v="0"/>
    <x v="0"/>
    <x v="0"/>
    <x v="0"/>
    <x v="2"/>
    <x v="2"/>
    <x v="3"/>
    <x v="6"/>
    <x v="12"/>
    <x v="17"/>
    <x v="7"/>
  </r>
  <r>
    <s v="December 2007"/>
    <n v="53"/>
    <x v="3"/>
    <x v="16"/>
    <x v="0"/>
    <x v="0"/>
    <x v="3"/>
    <x v="0"/>
    <x v="0"/>
    <x v="0"/>
    <x v="0"/>
    <x v="2"/>
    <x v="2"/>
    <x v="3"/>
    <x v="6"/>
    <x v="12"/>
    <x v="17"/>
    <x v="7"/>
  </r>
  <r>
    <s v="December 2007"/>
    <n v="53"/>
    <x v="3"/>
    <x v="17"/>
    <x v="0"/>
    <x v="0"/>
    <x v="1"/>
    <x v="0"/>
    <x v="0"/>
    <x v="0"/>
    <x v="0"/>
    <x v="2"/>
    <x v="2"/>
    <x v="3"/>
    <x v="6"/>
    <x v="12"/>
    <x v="18"/>
    <x v="7"/>
  </r>
  <r>
    <s v="December 2007"/>
    <n v="53"/>
    <x v="3"/>
    <x v="18"/>
    <x v="0"/>
    <x v="0"/>
    <x v="3"/>
    <x v="0"/>
    <x v="0"/>
    <x v="0"/>
    <x v="0"/>
    <x v="2"/>
    <x v="2"/>
    <x v="3"/>
    <x v="6"/>
    <x v="12"/>
    <x v="19"/>
    <x v="7"/>
  </r>
  <r>
    <s v="December 2007"/>
    <n v="53"/>
    <x v="3"/>
    <x v="19"/>
    <x v="0"/>
    <x v="0"/>
    <x v="1"/>
    <x v="0"/>
    <x v="0"/>
    <x v="0"/>
    <x v="0"/>
    <x v="2"/>
    <x v="3"/>
    <x v="3"/>
    <x v="4"/>
    <x v="12"/>
    <x v="15"/>
    <x v="6"/>
  </r>
  <r>
    <s v="December 2007"/>
    <n v="53"/>
    <x v="3"/>
    <x v="20"/>
    <x v="0"/>
    <x v="0"/>
    <x v="3"/>
    <x v="0"/>
    <x v="0"/>
    <x v="0"/>
    <x v="0"/>
    <x v="2"/>
    <x v="3"/>
    <x v="3"/>
    <x v="4"/>
    <x v="13"/>
    <x v="24"/>
    <x v="6"/>
  </r>
  <r>
    <s v="December 2007"/>
    <n v="53"/>
    <x v="3"/>
    <x v="21"/>
    <x v="0"/>
    <x v="0"/>
    <x v="2"/>
    <x v="0"/>
    <x v="0"/>
    <x v="0"/>
    <x v="0"/>
    <x v="2"/>
    <x v="3"/>
    <x v="3"/>
    <x v="4"/>
    <x v="14"/>
    <x v="17"/>
    <x v="6"/>
  </r>
  <r>
    <s v="December 2007"/>
    <n v="53"/>
    <x v="3"/>
    <x v="22"/>
    <x v="0"/>
    <x v="0"/>
    <x v="0"/>
    <x v="0"/>
    <x v="0"/>
    <x v="0"/>
    <x v="0"/>
    <x v="2"/>
    <x v="3"/>
    <x v="3"/>
    <x v="4"/>
    <x v="12"/>
    <x v="16"/>
    <x v="6"/>
  </r>
  <r>
    <s v="December 2007"/>
    <n v="53"/>
    <x v="3"/>
    <x v="23"/>
    <x v="0"/>
    <x v="0"/>
    <x v="1"/>
    <x v="0"/>
    <x v="0"/>
    <x v="0"/>
    <x v="0"/>
    <x v="2"/>
    <x v="3"/>
    <x v="3"/>
    <x v="4"/>
    <x v="12"/>
    <x v="18"/>
    <x v="6"/>
  </r>
  <r>
    <s v="December 2007"/>
    <n v="53"/>
    <x v="3"/>
    <x v="24"/>
    <x v="0"/>
    <x v="0"/>
    <x v="3"/>
    <x v="0"/>
    <x v="0"/>
    <x v="0"/>
    <x v="0"/>
    <x v="2"/>
    <x v="3"/>
    <x v="3"/>
    <x v="4"/>
    <x v="13"/>
    <x v="20"/>
    <x v="6"/>
  </r>
  <r>
    <s v="December 2007"/>
    <n v="53"/>
    <x v="3"/>
    <x v="25"/>
    <x v="0"/>
    <x v="0"/>
    <x v="2"/>
    <x v="0"/>
    <x v="0"/>
    <x v="0"/>
    <x v="0"/>
    <x v="2"/>
    <x v="3"/>
    <x v="3"/>
    <x v="4"/>
    <x v="12"/>
    <x v="16"/>
    <x v="6"/>
  </r>
  <r>
    <s v="December 2007"/>
    <n v="53"/>
    <x v="3"/>
    <x v="26"/>
    <x v="0"/>
    <x v="0"/>
    <x v="0"/>
    <x v="0"/>
    <x v="0"/>
    <x v="0"/>
    <x v="0"/>
    <x v="2"/>
    <x v="3"/>
    <x v="3"/>
    <x v="4"/>
    <x v="13"/>
    <x v="21"/>
    <x v="6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June 2008"/>
    <n v="54"/>
    <x v="0"/>
    <x v="0"/>
    <x v="0"/>
    <x v="0"/>
    <x v="0"/>
    <x v="0"/>
    <x v="0"/>
    <x v="0"/>
    <x v="0"/>
    <x v="2"/>
    <x v="0"/>
    <x v="3"/>
    <x v="5"/>
    <x v="12"/>
    <x v="15"/>
    <x v="6"/>
  </r>
  <r>
    <s v="June 2008"/>
    <n v="54"/>
    <x v="0"/>
    <x v="1"/>
    <x v="0"/>
    <x v="0"/>
    <x v="1"/>
    <x v="0"/>
    <x v="0"/>
    <x v="0"/>
    <x v="0"/>
    <x v="2"/>
    <x v="0"/>
    <x v="3"/>
    <x v="5"/>
    <x v="13"/>
    <x v="20"/>
    <x v="6"/>
  </r>
  <r>
    <s v="June 2008"/>
    <n v="54"/>
    <x v="0"/>
    <x v="2"/>
    <x v="0"/>
    <x v="0"/>
    <x v="3"/>
    <x v="0"/>
    <x v="0"/>
    <x v="0"/>
    <x v="0"/>
    <x v="2"/>
    <x v="0"/>
    <x v="3"/>
    <x v="5"/>
    <x v="14"/>
    <x v="17"/>
    <x v="6"/>
  </r>
  <r>
    <s v="June 2008"/>
    <n v="54"/>
    <x v="0"/>
    <x v="3"/>
    <x v="0"/>
    <x v="0"/>
    <x v="3"/>
    <x v="0"/>
    <x v="0"/>
    <x v="0"/>
    <x v="0"/>
    <x v="2"/>
    <x v="0"/>
    <x v="3"/>
    <x v="5"/>
    <x v="12"/>
    <x v="24"/>
    <x v="6"/>
  </r>
  <r>
    <s v="June 2008"/>
    <n v="54"/>
    <x v="0"/>
    <x v="4"/>
    <x v="0"/>
    <x v="0"/>
    <x v="2"/>
    <x v="0"/>
    <x v="0"/>
    <x v="0"/>
    <x v="0"/>
    <x v="2"/>
    <x v="0"/>
    <x v="3"/>
    <x v="5"/>
    <x v="12"/>
    <x v="20"/>
    <x v="6"/>
  </r>
  <r>
    <s v="June 2008"/>
    <n v="54"/>
    <x v="0"/>
    <x v="5"/>
    <x v="0"/>
    <x v="0"/>
    <x v="4"/>
    <x v="0"/>
    <x v="0"/>
    <x v="0"/>
    <x v="0"/>
    <x v="2"/>
    <x v="1"/>
    <x v="3"/>
    <x v="4"/>
    <x v="12"/>
    <x v="15"/>
    <x v="7"/>
  </r>
  <r>
    <s v="June 2008"/>
    <n v="54"/>
    <x v="0"/>
    <x v="6"/>
    <x v="0"/>
    <x v="0"/>
    <x v="2"/>
    <x v="0"/>
    <x v="0"/>
    <x v="0"/>
    <x v="0"/>
    <x v="2"/>
    <x v="1"/>
    <x v="3"/>
    <x v="4"/>
    <x v="12"/>
    <x v="17"/>
    <x v="7"/>
  </r>
  <r>
    <s v="June 2008"/>
    <n v="54"/>
    <x v="0"/>
    <x v="7"/>
    <x v="0"/>
    <x v="0"/>
    <x v="2"/>
    <x v="0"/>
    <x v="0"/>
    <x v="0"/>
    <x v="0"/>
    <x v="2"/>
    <x v="1"/>
    <x v="3"/>
    <x v="4"/>
    <x v="12"/>
    <x v="21"/>
    <x v="7"/>
  </r>
  <r>
    <s v="June 2008"/>
    <n v="54"/>
    <x v="0"/>
    <x v="8"/>
    <x v="0"/>
    <x v="0"/>
    <x v="4"/>
    <x v="0"/>
    <x v="0"/>
    <x v="0"/>
    <x v="0"/>
    <x v="2"/>
    <x v="1"/>
    <x v="3"/>
    <x v="4"/>
    <x v="12"/>
    <x v="21"/>
    <x v="7"/>
  </r>
  <r>
    <s v="June 2008"/>
    <n v="54"/>
    <x v="0"/>
    <x v="9"/>
    <x v="0"/>
    <x v="0"/>
    <x v="4"/>
    <x v="0"/>
    <x v="0"/>
    <x v="0"/>
    <x v="0"/>
    <x v="2"/>
    <x v="1"/>
    <x v="3"/>
    <x v="4"/>
    <x v="12"/>
    <x v="21"/>
    <x v="7"/>
  </r>
  <r>
    <s v="June 2008"/>
    <n v="54"/>
    <x v="0"/>
    <x v="10"/>
    <x v="0"/>
    <x v="0"/>
    <x v="1"/>
    <x v="0"/>
    <x v="0"/>
    <x v="0"/>
    <x v="0"/>
    <x v="2"/>
    <x v="1"/>
    <x v="3"/>
    <x v="4"/>
    <x v="12"/>
    <x v="16"/>
    <x v="7"/>
  </r>
  <r>
    <s v="June 2008"/>
    <n v="54"/>
    <x v="0"/>
    <x v="11"/>
    <x v="0"/>
    <x v="0"/>
    <x v="0"/>
    <x v="0"/>
    <x v="0"/>
    <x v="0"/>
    <x v="0"/>
    <x v="2"/>
    <x v="1"/>
    <x v="3"/>
    <x v="4"/>
    <x v="14"/>
    <x v="17"/>
    <x v="7"/>
  </r>
  <r>
    <s v="June 2008"/>
    <n v="54"/>
    <x v="0"/>
    <x v="12"/>
    <x v="0"/>
    <x v="0"/>
    <x v="1"/>
    <x v="0"/>
    <x v="0"/>
    <x v="0"/>
    <x v="0"/>
    <x v="2"/>
    <x v="2"/>
    <x v="3"/>
    <x v="3"/>
    <x v="12"/>
    <x v="15"/>
    <x v="6"/>
  </r>
  <r>
    <s v="June 2008"/>
    <n v="54"/>
    <x v="0"/>
    <x v="13"/>
    <x v="0"/>
    <x v="0"/>
    <x v="3"/>
    <x v="0"/>
    <x v="0"/>
    <x v="0"/>
    <x v="0"/>
    <x v="2"/>
    <x v="2"/>
    <x v="3"/>
    <x v="3"/>
    <x v="13"/>
    <x v="20"/>
    <x v="6"/>
  </r>
  <r>
    <s v="June 2008"/>
    <n v="54"/>
    <x v="0"/>
    <x v="14"/>
    <x v="0"/>
    <x v="0"/>
    <x v="1"/>
    <x v="0"/>
    <x v="0"/>
    <x v="0"/>
    <x v="0"/>
    <x v="2"/>
    <x v="2"/>
    <x v="3"/>
    <x v="3"/>
    <x v="12"/>
    <x v="16"/>
    <x v="6"/>
  </r>
  <r>
    <s v="June 2008"/>
    <n v="54"/>
    <x v="0"/>
    <x v="15"/>
    <x v="0"/>
    <x v="0"/>
    <x v="2"/>
    <x v="0"/>
    <x v="0"/>
    <x v="0"/>
    <x v="0"/>
    <x v="2"/>
    <x v="2"/>
    <x v="3"/>
    <x v="3"/>
    <x v="14"/>
    <x v="17"/>
    <x v="6"/>
  </r>
  <r>
    <s v="June 2008"/>
    <n v="54"/>
    <x v="0"/>
    <x v="16"/>
    <x v="0"/>
    <x v="0"/>
    <x v="2"/>
    <x v="0"/>
    <x v="0"/>
    <x v="0"/>
    <x v="0"/>
    <x v="2"/>
    <x v="2"/>
    <x v="3"/>
    <x v="3"/>
    <x v="13"/>
    <x v="24"/>
    <x v="6"/>
  </r>
  <r>
    <s v="June 2008"/>
    <n v="54"/>
    <x v="0"/>
    <x v="17"/>
    <x v="0"/>
    <x v="0"/>
    <x v="0"/>
    <x v="0"/>
    <x v="0"/>
    <x v="0"/>
    <x v="0"/>
    <x v="2"/>
    <x v="2"/>
    <x v="3"/>
    <x v="3"/>
    <x v="12"/>
    <x v="19"/>
    <x v="6"/>
  </r>
  <r>
    <s v="June 2008"/>
    <n v="54"/>
    <x v="0"/>
    <x v="18"/>
    <x v="0"/>
    <x v="0"/>
    <x v="0"/>
    <x v="0"/>
    <x v="0"/>
    <x v="0"/>
    <x v="0"/>
    <x v="2"/>
    <x v="2"/>
    <x v="3"/>
    <x v="3"/>
    <x v="14"/>
    <x v="17"/>
    <x v="6"/>
  </r>
  <r>
    <s v="June 2008"/>
    <n v="54"/>
    <x v="0"/>
    <x v="19"/>
    <x v="0"/>
    <x v="0"/>
    <x v="0"/>
    <x v="0"/>
    <x v="0"/>
    <x v="0"/>
    <x v="0"/>
    <x v="2"/>
    <x v="3"/>
    <x v="3"/>
    <x v="6"/>
    <x v="12"/>
    <x v="15"/>
    <x v="6"/>
  </r>
  <r>
    <s v="June 2008"/>
    <n v="54"/>
    <x v="0"/>
    <x v="20"/>
    <x v="0"/>
    <x v="0"/>
    <x v="1"/>
    <x v="0"/>
    <x v="0"/>
    <x v="0"/>
    <x v="0"/>
    <x v="2"/>
    <x v="3"/>
    <x v="3"/>
    <x v="6"/>
    <x v="12"/>
    <x v="16"/>
    <x v="6"/>
  </r>
  <r>
    <s v="June 2008"/>
    <n v="54"/>
    <x v="0"/>
    <x v="21"/>
    <x v="0"/>
    <x v="0"/>
    <x v="1"/>
    <x v="0"/>
    <x v="0"/>
    <x v="0"/>
    <x v="0"/>
    <x v="2"/>
    <x v="3"/>
    <x v="3"/>
    <x v="6"/>
    <x v="12"/>
    <x v="16"/>
    <x v="6"/>
  </r>
  <r>
    <s v="June 2008"/>
    <n v="54"/>
    <x v="0"/>
    <x v="22"/>
    <x v="0"/>
    <x v="0"/>
    <x v="4"/>
    <x v="0"/>
    <x v="0"/>
    <x v="0"/>
    <x v="0"/>
    <x v="2"/>
    <x v="3"/>
    <x v="3"/>
    <x v="6"/>
    <x v="14"/>
    <x v="17"/>
    <x v="6"/>
  </r>
  <r>
    <s v="June 2008"/>
    <n v="54"/>
    <x v="0"/>
    <x v="23"/>
    <x v="0"/>
    <x v="0"/>
    <x v="2"/>
    <x v="0"/>
    <x v="0"/>
    <x v="0"/>
    <x v="0"/>
    <x v="2"/>
    <x v="3"/>
    <x v="3"/>
    <x v="6"/>
    <x v="13"/>
    <x v="24"/>
    <x v="6"/>
  </r>
  <r>
    <s v="June 2008"/>
    <n v="54"/>
    <x v="0"/>
    <x v="24"/>
    <x v="0"/>
    <x v="0"/>
    <x v="2"/>
    <x v="0"/>
    <x v="0"/>
    <x v="0"/>
    <x v="0"/>
    <x v="2"/>
    <x v="3"/>
    <x v="3"/>
    <x v="6"/>
    <x v="14"/>
    <x v="17"/>
    <x v="6"/>
  </r>
  <r>
    <s v="June 2008"/>
    <n v="54"/>
    <x v="0"/>
    <x v="25"/>
    <x v="0"/>
    <x v="0"/>
    <x v="0"/>
    <x v="0"/>
    <x v="0"/>
    <x v="0"/>
    <x v="0"/>
    <x v="2"/>
    <x v="3"/>
    <x v="3"/>
    <x v="6"/>
    <x v="13"/>
    <x v="20"/>
    <x v="6"/>
  </r>
  <r>
    <s v="June 2008"/>
    <n v="54"/>
    <x v="0"/>
    <x v="26"/>
    <x v="0"/>
    <x v="0"/>
    <x v="4"/>
    <x v="0"/>
    <x v="0"/>
    <x v="0"/>
    <x v="0"/>
    <x v="2"/>
    <x v="3"/>
    <x v="3"/>
    <x v="6"/>
    <x v="12"/>
    <x v="18"/>
    <x v="6"/>
  </r>
  <r>
    <s v="June 2008"/>
    <n v="54"/>
    <x v="1"/>
    <x v="0"/>
    <x v="0"/>
    <x v="0"/>
    <x v="3"/>
    <x v="0"/>
    <x v="0"/>
    <x v="0"/>
    <x v="0"/>
    <x v="1"/>
    <x v="4"/>
    <x v="3"/>
    <x v="2"/>
    <x v="7"/>
    <x v="22"/>
    <x v="4"/>
  </r>
  <r>
    <s v="June 2008"/>
    <n v="54"/>
    <x v="1"/>
    <x v="1"/>
    <x v="0"/>
    <x v="0"/>
    <x v="2"/>
    <x v="0"/>
    <x v="0"/>
    <x v="0"/>
    <x v="0"/>
    <x v="1"/>
    <x v="4"/>
    <x v="3"/>
    <x v="2"/>
    <x v="9"/>
    <x v="14"/>
    <x v="4"/>
  </r>
  <r>
    <s v="June 2008"/>
    <n v="54"/>
    <x v="1"/>
    <x v="2"/>
    <x v="0"/>
    <x v="0"/>
    <x v="0"/>
    <x v="0"/>
    <x v="0"/>
    <x v="0"/>
    <x v="0"/>
    <x v="1"/>
    <x v="4"/>
    <x v="3"/>
    <x v="2"/>
    <x v="8"/>
    <x v="5"/>
    <x v="4"/>
  </r>
  <r>
    <s v="June 2008"/>
    <n v="54"/>
    <x v="1"/>
    <x v="3"/>
    <x v="0"/>
    <x v="0"/>
    <x v="2"/>
    <x v="0"/>
    <x v="0"/>
    <x v="0"/>
    <x v="0"/>
    <x v="1"/>
    <x v="4"/>
    <x v="3"/>
    <x v="2"/>
    <x v="11"/>
    <x v="4"/>
    <x v="4"/>
  </r>
  <r>
    <s v="June 2008"/>
    <n v="54"/>
    <x v="1"/>
    <x v="4"/>
    <x v="0"/>
    <x v="0"/>
    <x v="4"/>
    <x v="0"/>
    <x v="0"/>
    <x v="0"/>
    <x v="0"/>
    <x v="1"/>
    <x v="4"/>
    <x v="3"/>
    <x v="2"/>
    <x v="7"/>
    <x v="4"/>
    <x v="4"/>
  </r>
  <r>
    <s v="June 2008"/>
    <n v="54"/>
    <x v="1"/>
    <x v="5"/>
    <x v="0"/>
    <x v="0"/>
    <x v="1"/>
    <x v="0"/>
    <x v="0"/>
    <x v="0"/>
    <x v="0"/>
    <x v="1"/>
    <x v="4"/>
    <x v="3"/>
    <x v="2"/>
    <x v="9"/>
    <x v="14"/>
    <x v="4"/>
  </r>
  <r>
    <s v="June 2008"/>
    <n v="54"/>
    <x v="1"/>
    <x v="6"/>
    <x v="0"/>
    <x v="0"/>
    <x v="1"/>
    <x v="0"/>
    <x v="0"/>
    <x v="0"/>
    <x v="0"/>
    <x v="1"/>
    <x v="4"/>
    <x v="3"/>
    <x v="2"/>
    <x v="6"/>
    <x v="4"/>
    <x v="4"/>
  </r>
  <r>
    <s v="June 2008"/>
    <n v="54"/>
    <x v="1"/>
    <x v="7"/>
    <x v="0"/>
    <x v="0"/>
    <x v="0"/>
    <x v="0"/>
    <x v="0"/>
    <x v="0"/>
    <x v="0"/>
    <x v="1"/>
    <x v="4"/>
    <x v="3"/>
    <x v="2"/>
    <x v="6"/>
    <x v="4"/>
    <x v="4"/>
  </r>
  <r>
    <s v="June 2008"/>
    <n v="54"/>
    <x v="1"/>
    <x v="8"/>
    <x v="0"/>
    <x v="0"/>
    <x v="0"/>
    <x v="0"/>
    <x v="0"/>
    <x v="0"/>
    <x v="0"/>
    <x v="1"/>
    <x v="4"/>
    <x v="3"/>
    <x v="2"/>
    <x v="9"/>
    <x v="14"/>
    <x v="4"/>
  </r>
  <r>
    <s v="June 2008"/>
    <n v="54"/>
    <x v="1"/>
    <x v="9"/>
    <x v="0"/>
    <x v="0"/>
    <x v="4"/>
    <x v="0"/>
    <x v="0"/>
    <x v="0"/>
    <x v="0"/>
    <x v="1"/>
    <x v="4"/>
    <x v="3"/>
    <x v="2"/>
    <x v="4"/>
    <x v="12"/>
    <x v="4"/>
  </r>
  <r>
    <s v="June 2008"/>
    <n v="54"/>
    <x v="1"/>
    <x v="10"/>
    <x v="0"/>
    <x v="0"/>
    <x v="4"/>
    <x v="0"/>
    <x v="0"/>
    <x v="0"/>
    <x v="0"/>
    <x v="1"/>
    <x v="4"/>
    <x v="3"/>
    <x v="2"/>
    <x v="4"/>
    <x v="2"/>
    <x v="4"/>
  </r>
  <r>
    <s v="June 2008"/>
    <n v="54"/>
    <x v="1"/>
    <x v="11"/>
    <x v="0"/>
    <x v="0"/>
    <x v="3"/>
    <x v="0"/>
    <x v="0"/>
    <x v="0"/>
    <x v="0"/>
    <x v="1"/>
    <x v="4"/>
    <x v="3"/>
    <x v="2"/>
    <x v="6"/>
    <x v="4"/>
    <x v="4"/>
  </r>
  <r>
    <s v="June 2008"/>
    <n v="54"/>
    <x v="1"/>
    <x v="12"/>
    <x v="0"/>
    <x v="0"/>
    <x v="4"/>
    <x v="0"/>
    <x v="0"/>
    <x v="0"/>
    <x v="0"/>
    <x v="1"/>
    <x v="4"/>
    <x v="3"/>
    <x v="2"/>
    <x v="9"/>
    <x v="6"/>
    <x v="4"/>
  </r>
  <r>
    <s v="June 2008"/>
    <n v="54"/>
    <x v="1"/>
    <x v="13"/>
    <x v="0"/>
    <x v="0"/>
    <x v="1"/>
    <x v="0"/>
    <x v="0"/>
    <x v="0"/>
    <x v="0"/>
    <x v="1"/>
    <x v="4"/>
    <x v="3"/>
    <x v="2"/>
    <x v="8"/>
    <x v="5"/>
    <x v="4"/>
  </r>
  <r>
    <s v="June 2008"/>
    <n v="54"/>
    <x v="1"/>
    <x v="14"/>
    <x v="0"/>
    <x v="0"/>
    <x v="2"/>
    <x v="0"/>
    <x v="0"/>
    <x v="0"/>
    <x v="0"/>
    <x v="1"/>
    <x v="4"/>
    <x v="3"/>
    <x v="2"/>
    <x v="7"/>
    <x v="4"/>
    <x v="4"/>
  </r>
  <r>
    <s v="June 2008"/>
    <n v="54"/>
    <x v="1"/>
    <x v="15"/>
    <x v="0"/>
    <x v="0"/>
    <x v="3"/>
    <x v="0"/>
    <x v="0"/>
    <x v="0"/>
    <x v="0"/>
    <x v="1"/>
    <x v="4"/>
    <x v="3"/>
    <x v="2"/>
    <x v="6"/>
    <x v="4"/>
    <x v="4"/>
  </r>
  <r>
    <s v="June 2008"/>
    <n v="54"/>
    <x v="1"/>
    <x v="16"/>
    <x v="0"/>
    <x v="0"/>
    <x v="3"/>
    <x v="0"/>
    <x v="0"/>
    <x v="0"/>
    <x v="0"/>
    <x v="1"/>
    <x v="4"/>
    <x v="3"/>
    <x v="2"/>
    <x v="4"/>
    <x v="8"/>
    <x v="4"/>
  </r>
  <r>
    <s v="June 2008"/>
    <n v="54"/>
    <x v="1"/>
    <x v="17"/>
    <x v="0"/>
    <x v="0"/>
    <x v="1"/>
    <x v="0"/>
    <x v="0"/>
    <x v="0"/>
    <x v="0"/>
    <x v="1"/>
    <x v="4"/>
    <x v="3"/>
    <x v="2"/>
    <x v="10"/>
    <x v="13"/>
    <x v="4"/>
  </r>
  <r>
    <s v="June 2008"/>
    <n v="54"/>
    <x v="1"/>
    <x v="18"/>
    <x v="0"/>
    <x v="0"/>
    <x v="3"/>
    <x v="0"/>
    <x v="0"/>
    <x v="0"/>
    <x v="0"/>
    <x v="1"/>
    <x v="4"/>
    <x v="3"/>
    <x v="2"/>
    <x v="7"/>
    <x v="4"/>
    <x v="4"/>
  </r>
  <r>
    <s v="June 2008"/>
    <n v="54"/>
    <x v="1"/>
    <x v="19"/>
    <x v="0"/>
    <x v="0"/>
    <x v="2"/>
    <x v="0"/>
    <x v="0"/>
    <x v="0"/>
    <x v="0"/>
    <x v="1"/>
    <x v="4"/>
    <x v="3"/>
    <x v="2"/>
    <x v="6"/>
    <x v="4"/>
    <x v="4"/>
  </r>
  <r>
    <s v="June 2008"/>
    <n v="54"/>
    <x v="1"/>
    <x v="20"/>
    <x v="0"/>
    <x v="0"/>
    <x v="0"/>
    <x v="0"/>
    <x v="0"/>
    <x v="0"/>
    <x v="0"/>
    <x v="1"/>
    <x v="4"/>
    <x v="3"/>
    <x v="2"/>
    <x v="5"/>
    <x v="3"/>
    <x v="4"/>
  </r>
  <r>
    <s v="June 2008"/>
    <n v="54"/>
    <x v="1"/>
    <x v="21"/>
    <x v="0"/>
    <x v="0"/>
    <x v="2"/>
    <x v="0"/>
    <x v="0"/>
    <x v="0"/>
    <x v="0"/>
    <x v="1"/>
    <x v="4"/>
    <x v="3"/>
    <x v="2"/>
    <x v="7"/>
    <x v="4"/>
    <x v="4"/>
  </r>
  <r>
    <s v="June 2008"/>
    <n v="54"/>
    <x v="1"/>
    <x v="22"/>
    <x v="0"/>
    <x v="0"/>
    <x v="1"/>
    <x v="0"/>
    <x v="0"/>
    <x v="0"/>
    <x v="0"/>
    <x v="1"/>
    <x v="4"/>
    <x v="3"/>
    <x v="2"/>
    <x v="5"/>
    <x v="9"/>
    <x v="4"/>
  </r>
  <r>
    <s v="June 2008"/>
    <n v="54"/>
    <x v="1"/>
    <x v="23"/>
    <x v="0"/>
    <x v="0"/>
    <x v="0"/>
    <x v="0"/>
    <x v="0"/>
    <x v="0"/>
    <x v="0"/>
    <x v="1"/>
    <x v="4"/>
    <x v="3"/>
    <x v="2"/>
    <x v="8"/>
    <x v="11"/>
    <x v="4"/>
  </r>
  <r>
    <s v="June 2008"/>
    <n v="54"/>
    <x v="1"/>
    <x v="24"/>
    <x v="0"/>
    <x v="0"/>
    <x v="3"/>
    <x v="0"/>
    <x v="0"/>
    <x v="0"/>
    <x v="0"/>
    <x v="1"/>
    <x v="4"/>
    <x v="3"/>
    <x v="2"/>
    <x v="6"/>
    <x v="4"/>
    <x v="4"/>
  </r>
  <r>
    <s v="June 2008"/>
    <n v="54"/>
    <x v="1"/>
    <x v="25"/>
    <x v="0"/>
    <x v="0"/>
    <x v="3"/>
    <x v="0"/>
    <x v="0"/>
    <x v="0"/>
    <x v="0"/>
    <x v="1"/>
    <x v="4"/>
    <x v="3"/>
    <x v="2"/>
    <x v="9"/>
    <x v="6"/>
    <x v="4"/>
  </r>
  <r>
    <s v="June 2008"/>
    <n v="54"/>
    <x v="2"/>
    <x v="0"/>
    <x v="0"/>
    <x v="0"/>
    <x v="1"/>
    <x v="0"/>
    <x v="0"/>
    <x v="0"/>
    <x v="0"/>
    <x v="0"/>
    <x v="0"/>
    <x v="2"/>
    <x v="11"/>
    <x v="1"/>
    <x v="1"/>
    <x v="2"/>
  </r>
  <r>
    <s v="June 2008"/>
    <n v="54"/>
    <x v="2"/>
    <x v="1"/>
    <x v="0"/>
    <x v="0"/>
    <x v="3"/>
    <x v="0"/>
    <x v="0"/>
    <x v="0"/>
    <x v="0"/>
    <x v="0"/>
    <x v="0"/>
    <x v="2"/>
    <x v="11"/>
    <x v="0"/>
    <x v="1"/>
    <x v="3"/>
  </r>
  <r>
    <s v="June 2008"/>
    <n v="54"/>
    <x v="2"/>
    <x v="2"/>
    <x v="0"/>
    <x v="0"/>
    <x v="2"/>
    <x v="0"/>
    <x v="0"/>
    <x v="0"/>
    <x v="0"/>
    <x v="0"/>
    <x v="0"/>
    <x v="2"/>
    <x v="11"/>
    <x v="3"/>
    <x v="0"/>
    <x v="2"/>
  </r>
  <r>
    <s v="June 2008"/>
    <n v="54"/>
    <x v="2"/>
    <x v="3"/>
    <x v="0"/>
    <x v="0"/>
    <x v="1"/>
    <x v="0"/>
    <x v="0"/>
    <x v="0"/>
    <x v="0"/>
    <x v="0"/>
    <x v="0"/>
    <x v="2"/>
    <x v="11"/>
    <x v="3"/>
    <x v="0"/>
    <x v="10"/>
  </r>
  <r>
    <s v="June 2008"/>
    <n v="54"/>
    <x v="2"/>
    <x v="4"/>
    <x v="0"/>
    <x v="0"/>
    <x v="1"/>
    <x v="0"/>
    <x v="0"/>
    <x v="0"/>
    <x v="0"/>
    <x v="0"/>
    <x v="0"/>
    <x v="2"/>
    <x v="11"/>
    <x v="2"/>
    <x v="1"/>
    <x v="10"/>
  </r>
  <r>
    <s v="June 2008"/>
    <n v="54"/>
    <x v="2"/>
    <x v="5"/>
    <x v="0"/>
    <x v="0"/>
    <x v="0"/>
    <x v="0"/>
    <x v="0"/>
    <x v="0"/>
    <x v="0"/>
    <x v="0"/>
    <x v="1"/>
    <x v="2"/>
    <x v="1"/>
    <x v="1"/>
    <x v="1"/>
    <x v="2"/>
  </r>
  <r>
    <s v="June 2008"/>
    <n v="54"/>
    <x v="2"/>
    <x v="6"/>
    <x v="0"/>
    <x v="0"/>
    <x v="0"/>
    <x v="0"/>
    <x v="0"/>
    <x v="0"/>
    <x v="0"/>
    <x v="0"/>
    <x v="1"/>
    <x v="2"/>
    <x v="1"/>
    <x v="0"/>
    <x v="0"/>
    <x v="0"/>
  </r>
  <r>
    <s v="June 2008"/>
    <n v="54"/>
    <x v="2"/>
    <x v="7"/>
    <x v="0"/>
    <x v="0"/>
    <x v="3"/>
    <x v="0"/>
    <x v="0"/>
    <x v="0"/>
    <x v="0"/>
    <x v="0"/>
    <x v="1"/>
    <x v="2"/>
    <x v="1"/>
    <x v="0"/>
    <x v="0"/>
    <x v="0"/>
  </r>
  <r>
    <s v="June 2008"/>
    <n v="54"/>
    <x v="2"/>
    <x v="8"/>
    <x v="0"/>
    <x v="0"/>
    <x v="2"/>
    <x v="0"/>
    <x v="0"/>
    <x v="0"/>
    <x v="0"/>
    <x v="0"/>
    <x v="1"/>
    <x v="2"/>
    <x v="1"/>
    <x v="0"/>
    <x v="0"/>
    <x v="2"/>
  </r>
  <r>
    <s v="June 2008"/>
    <n v="54"/>
    <x v="2"/>
    <x v="9"/>
    <x v="0"/>
    <x v="0"/>
    <x v="3"/>
    <x v="0"/>
    <x v="0"/>
    <x v="0"/>
    <x v="0"/>
    <x v="0"/>
    <x v="1"/>
    <x v="2"/>
    <x v="1"/>
    <x v="0"/>
    <x v="1"/>
    <x v="3"/>
  </r>
  <r>
    <s v="June 2008"/>
    <n v="54"/>
    <x v="2"/>
    <x v="10"/>
    <x v="0"/>
    <x v="0"/>
    <x v="2"/>
    <x v="0"/>
    <x v="0"/>
    <x v="0"/>
    <x v="0"/>
    <x v="0"/>
    <x v="1"/>
    <x v="2"/>
    <x v="1"/>
    <x v="0"/>
    <x v="0"/>
    <x v="2"/>
  </r>
  <r>
    <s v="June 2008"/>
    <n v="54"/>
    <x v="2"/>
    <x v="11"/>
    <x v="0"/>
    <x v="0"/>
    <x v="4"/>
    <x v="0"/>
    <x v="0"/>
    <x v="0"/>
    <x v="0"/>
    <x v="0"/>
    <x v="1"/>
    <x v="2"/>
    <x v="1"/>
    <x v="0"/>
    <x v="1"/>
    <x v="3"/>
  </r>
  <r>
    <s v="June 2008"/>
    <n v="54"/>
    <x v="2"/>
    <x v="12"/>
    <x v="0"/>
    <x v="0"/>
    <x v="0"/>
    <x v="0"/>
    <x v="0"/>
    <x v="0"/>
    <x v="0"/>
    <x v="0"/>
    <x v="2"/>
    <x v="0"/>
    <x v="0"/>
    <x v="1"/>
    <x v="1"/>
    <x v="2"/>
  </r>
  <r>
    <s v="June 2008"/>
    <n v="54"/>
    <x v="2"/>
    <x v="13"/>
    <x v="0"/>
    <x v="0"/>
    <x v="4"/>
    <x v="0"/>
    <x v="0"/>
    <x v="0"/>
    <x v="0"/>
    <x v="0"/>
    <x v="2"/>
    <x v="0"/>
    <x v="0"/>
    <x v="0"/>
    <x v="0"/>
    <x v="2"/>
  </r>
  <r>
    <s v="June 2008"/>
    <n v="54"/>
    <x v="2"/>
    <x v="14"/>
    <x v="0"/>
    <x v="0"/>
    <x v="2"/>
    <x v="0"/>
    <x v="0"/>
    <x v="0"/>
    <x v="0"/>
    <x v="0"/>
    <x v="2"/>
    <x v="0"/>
    <x v="0"/>
    <x v="3"/>
    <x v="0"/>
    <x v="2"/>
  </r>
  <r>
    <s v="June 2008"/>
    <n v="54"/>
    <x v="2"/>
    <x v="15"/>
    <x v="0"/>
    <x v="0"/>
    <x v="4"/>
    <x v="0"/>
    <x v="0"/>
    <x v="0"/>
    <x v="0"/>
    <x v="0"/>
    <x v="2"/>
    <x v="0"/>
    <x v="0"/>
    <x v="0"/>
    <x v="0"/>
    <x v="2"/>
  </r>
  <r>
    <s v="June 2008"/>
    <n v="54"/>
    <x v="2"/>
    <x v="16"/>
    <x v="0"/>
    <x v="0"/>
    <x v="4"/>
    <x v="0"/>
    <x v="0"/>
    <x v="0"/>
    <x v="0"/>
    <x v="0"/>
    <x v="2"/>
    <x v="0"/>
    <x v="0"/>
    <x v="0"/>
    <x v="1"/>
    <x v="2"/>
  </r>
  <r>
    <s v="June 2008"/>
    <n v="54"/>
    <x v="2"/>
    <x v="17"/>
    <x v="0"/>
    <x v="0"/>
    <x v="4"/>
    <x v="0"/>
    <x v="0"/>
    <x v="0"/>
    <x v="0"/>
    <x v="0"/>
    <x v="3"/>
    <x v="0"/>
    <x v="0"/>
    <x v="1"/>
    <x v="1"/>
    <x v="2"/>
  </r>
  <r>
    <s v="June 2008"/>
    <n v="54"/>
    <x v="2"/>
    <x v="18"/>
    <x v="0"/>
    <x v="0"/>
    <x v="0"/>
    <x v="0"/>
    <x v="0"/>
    <x v="0"/>
    <x v="0"/>
    <x v="0"/>
    <x v="3"/>
    <x v="0"/>
    <x v="0"/>
    <x v="0"/>
    <x v="1"/>
    <x v="3"/>
  </r>
  <r>
    <s v="June 2008"/>
    <n v="54"/>
    <x v="2"/>
    <x v="19"/>
    <x v="0"/>
    <x v="0"/>
    <x v="4"/>
    <x v="0"/>
    <x v="0"/>
    <x v="0"/>
    <x v="0"/>
    <x v="0"/>
    <x v="3"/>
    <x v="0"/>
    <x v="0"/>
    <x v="0"/>
    <x v="1"/>
    <x v="3"/>
  </r>
  <r>
    <s v="June 2008"/>
    <n v="54"/>
    <x v="2"/>
    <x v="20"/>
    <x v="0"/>
    <x v="0"/>
    <x v="3"/>
    <x v="0"/>
    <x v="0"/>
    <x v="0"/>
    <x v="0"/>
    <x v="0"/>
    <x v="3"/>
    <x v="0"/>
    <x v="0"/>
    <x v="0"/>
    <x v="0"/>
    <x v="0"/>
  </r>
  <r>
    <s v="June 2008"/>
    <n v="54"/>
    <x v="2"/>
    <x v="21"/>
    <x v="0"/>
    <x v="0"/>
    <x v="1"/>
    <x v="0"/>
    <x v="0"/>
    <x v="0"/>
    <x v="0"/>
    <x v="0"/>
    <x v="3"/>
    <x v="0"/>
    <x v="0"/>
    <x v="0"/>
    <x v="1"/>
    <x v="0"/>
  </r>
  <r>
    <s v="June 2008"/>
    <n v="54"/>
    <x v="2"/>
    <x v="22"/>
    <x v="0"/>
    <x v="0"/>
    <x v="0"/>
    <x v="0"/>
    <x v="0"/>
    <x v="0"/>
    <x v="0"/>
    <x v="0"/>
    <x v="3"/>
    <x v="0"/>
    <x v="0"/>
    <x v="0"/>
    <x v="0"/>
    <x v="9"/>
  </r>
  <r>
    <s v="June 2008"/>
    <n v="54"/>
    <x v="3"/>
    <x v="0"/>
    <x v="0"/>
    <x v="0"/>
    <x v="2"/>
    <x v="0"/>
    <x v="0"/>
    <x v="0"/>
    <x v="0"/>
    <x v="1"/>
    <x v="4"/>
    <x v="3"/>
    <x v="2"/>
    <x v="8"/>
    <x v="11"/>
    <x v="4"/>
  </r>
  <r>
    <s v="June 2008"/>
    <n v="54"/>
    <x v="3"/>
    <x v="1"/>
    <x v="0"/>
    <x v="0"/>
    <x v="3"/>
    <x v="0"/>
    <x v="0"/>
    <x v="0"/>
    <x v="0"/>
    <x v="1"/>
    <x v="4"/>
    <x v="3"/>
    <x v="2"/>
    <x v="4"/>
    <x v="12"/>
    <x v="4"/>
  </r>
  <r>
    <s v="June 2008"/>
    <n v="54"/>
    <x v="3"/>
    <x v="2"/>
    <x v="0"/>
    <x v="0"/>
    <x v="0"/>
    <x v="0"/>
    <x v="0"/>
    <x v="0"/>
    <x v="0"/>
    <x v="1"/>
    <x v="4"/>
    <x v="3"/>
    <x v="2"/>
    <x v="9"/>
    <x v="14"/>
    <x v="4"/>
  </r>
  <r>
    <s v="June 2008"/>
    <n v="54"/>
    <x v="3"/>
    <x v="3"/>
    <x v="0"/>
    <x v="0"/>
    <x v="3"/>
    <x v="0"/>
    <x v="0"/>
    <x v="0"/>
    <x v="0"/>
    <x v="1"/>
    <x v="4"/>
    <x v="3"/>
    <x v="2"/>
    <x v="7"/>
    <x v="4"/>
    <x v="4"/>
  </r>
  <r>
    <s v="June 2008"/>
    <n v="54"/>
    <x v="3"/>
    <x v="4"/>
    <x v="0"/>
    <x v="0"/>
    <x v="2"/>
    <x v="0"/>
    <x v="0"/>
    <x v="0"/>
    <x v="0"/>
    <x v="1"/>
    <x v="4"/>
    <x v="3"/>
    <x v="2"/>
    <x v="6"/>
    <x v="4"/>
    <x v="4"/>
  </r>
  <r>
    <s v="June 2008"/>
    <n v="54"/>
    <x v="3"/>
    <x v="5"/>
    <x v="0"/>
    <x v="0"/>
    <x v="1"/>
    <x v="0"/>
    <x v="0"/>
    <x v="0"/>
    <x v="0"/>
    <x v="1"/>
    <x v="4"/>
    <x v="3"/>
    <x v="2"/>
    <x v="11"/>
    <x v="4"/>
    <x v="4"/>
  </r>
  <r>
    <s v="June 2008"/>
    <n v="54"/>
    <x v="3"/>
    <x v="6"/>
    <x v="0"/>
    <x v="0"/>
    <x v="3"/>
    <x v="0"/>
    <x v="0"/>
    <x v="0"/>
    <x v="0"/>
    <x v="1"/>
    <x v="4"/>
    <x v="3"/>
    <x v="2"/>
    <x v="9"/>
    <x v="14"/>
    <x v="4"/>
  </r>
  <r>
    <s v="June 2008"/>
    <n v="54"/>
    <x v="3"/>
    <x v="7"/>
    <x v="0"/>
    <x v="0"/>
    <x v="1"/>
    <x v="0"/>
    <x v="0"/>
    <x v="0"/>
    <x v="0"/>
    <x v="1"/>
    <x v="4"/>
    <x v="3"/>
    <x v="2"/>
    <x v="5"/>
    <x v="3"/>
    <x v="4"/>
  </r>
  <r>
    <s v="June 2008"/>
    <n v="54"/>
    <x v="3"/>
    <x v="8"/>
    <x v="0"/>
    <x v="0"/>
    <x v="0"/>
    <x v="0"/>
    <x v="0"/>
    <x v="0"/>
    <x v="0"/>
    <x v="1"/>
    <x v="4"/>
    <x v="3"/>
    <x v="2"/>
    <x v="10"/>
    <x v="13"/>
    <x v="4"/>
  </r>
  <r>
    <s v="June 2008"/>
    <n v="54"/>
    <x v="3"/>
    <x v="9"/>
    <x v="0"/>
    <x v="0"/>
    <x v="3"/>
    <x v="0"/>
    <x v="0"/>
    <x v="0"/>
    <x v="0"/>
    <x v="1"/>
    <x v="4"/>
    <x v="3"/>
    <x v="2"/>
    <x v="8"/>
    <x v="5"/>
    <x v="4"/>
  </r>
  <r>
    <s v="June 2008"/>
    <n v="54"/>
    <x v="3"/>
    <x v="10"/>
    <x v="0"/>
    <x v="0"/>
    <x v="1"/>
    <x v="0"/>
    <x v="0"/>
    <x v="0"/>
    <x v="0"/>
    <x v="1"/>
    <x v="4"/>
    <x v="3"/>
    <x v="2"/>
    <x v="4"/>
    <x v="2"/>
    <x v="4"/>
  </r>
  <r>
    <s v="June 2008"/>
    <n v="54"/>
    <x v="3"/>
    <x v="11"/>
    <x v="0"/>
    <x v="0"/>
    <x v="3"/>
    <x v="0"/>
    <x v="0"/>
    <x v="0"/>
    <x v="0"/>
    <x v="1"/>
    <x v="4"/>
    <x v="3"/>
    <x v="2"/>
    <x v="6"/>
    <x v="4"/>
    <x v="4"/>
  </r>
  <r>
    <s v="June 2008"/>
    <n v="54"/>
    <x v="3"/>
    <x v="12"/>
    <x v="0"/>
    <x v="0"/>
    <x v="0"/>
    <x v="0"/>
    <x v="0"/>
    <x v="0"/>
    <x v="0"/>
    <x v="1"/>
    <x v="4"/>
    <x v="3"/>
    <x v="2"/>
    <x v="11"/>
    <x v="4"/>
    <x v="4"/>
  </r>
  <r>
    <s v="June 2008"/>
    <n v="54"/>
    <x v="3"/>
    <x v="13"/>
    <x v="0"/>
    <x v="0"/>
    <x v="3"/>
    <x v="0"/>
    <x v="0"/>
    <x v="0"/>
    <x v="0"/>
    <x v="1"/>
    <x v="4"/>
    <x v="3"/>
    <x v="2"/>
    <x v="7"/>
    <x v="4"/>
    <x v="4"/>
  </r>
  <r>
    <s v="June 2008"/>
    <n v="54"/>
    <x v="3"/>
    <x v="14"/>
    <x v="0"/>
    <x v="0"/>
    <x v="4"/>
    <x v="0"/>
    <x v="0"/>
    <x v="0"/>
    <x v="0"/>
    <x v="1"/>
    <x v="4"/>
    <x v="3"/>
    <x v="2"/>
    <x v="4"/>
    <x v="8"/>
    <x v="4"/>
  </r>
  <r>
    <s v="June 2008"/>
    <n v="54"/>
    <x v="3"/>
    <x v="15"/>
    <x v="0"/>
    <x v="0"/>
    <x v="0"/>
    <x v="0"/>
    <x v="0"/>
    <x v="0"/>
    <x v="0"/>
    <x v="1"/>
    <x v="4"/>
    <x v="3"/>
    <x v="2"/>
    <x v="7"/>
    <x v="4"/>
    <x v="4"/>
  </r>
  <r>
    <s v="June 2008"/>
    <n v="54"/>
    <x v="3"/>
    <x v="16"/>
    <x v="0"/>
    <x v="0"/>
    <x v="2"/>
    <x v="0"/>
    <x v="0"/>
    <x v="0"/>
    <x v="0"/>
    <x v="1"/>
    <x v="4"/>
    <x v="3"/>
    <x v="2"/>
    <x v="10"/>
    <x v="7"/>
    <x v="4"/>
  </r>
  <r>
    <s v="June 2008"/>
    <n v="54"/>
    <x v="3"/>
    <x v="17"/>
    <x v="0"/>
    <x v="0"/>
    <x v="1"/>
    <x v="0"/>
    <x v="0"/>
    <x v="0"/>
    <x v="0"/>
    <x v="1"/>
    <x v="4"/>
    <x v="3"/>
    <x v="2"/>
    <x v="9"/>
    <x v="14"/>
    <x v="4"/>
  </r>
  <r>
    <s v="June 2008"/>
    <n v="54"/>
    <x v="3"/>
    <x v="18"/>
    <x v="0"/>
    <x v="0"/>
    <x v="4"/>
    <x v="0"/>
    <x v="0"/>
    <x v="0"/>
    <x v="0"/>
    <x v="1"/>
    <x v="4"/>
    <x v="3"/>
    <x v="2"/>
    <x v="7"/>
    <x v="4"/>
    <x v="4"/>
  </r>
  <r>
    <s v="June 2008"/>
    <n v="54"/>
    <x v="3"/>
    <x v="19"/>
    <x v="0"/>
    <x v="0"/>
    <x v="0"/>
    <x v="0"/>
    <x v="0"/>
    <x v="0"/>
    <x v="0"/>
    <x v="1"/>
    <x v="4"/>
    <x v="3"/>
    <x v="2"/>
    <x v="8"/>
    <x v="11"/>
    <x v="4"/>
  </r>
  <r>
    <s v="June 2008"/>
    <n v="54"/>
    <x v="3"/>
    <x v="20"/>
    <x v="0"/>
    <x v="0"/>
    <x v="1"/>
    <x v="0"/>
    <x v="0"/>
    <x v="0"/>
    <x v="0"/>
    <x v="1"/>
    <x v="4"/>
    <x v="3"/>
    <x v="2"/>
    <x v="11"/>
    <x v="4"/>
    <x v="4"/>
  </r>
  <r>
    <s v="June 2008"/>
    <n v="54"/>
    <x v="3"/>
    <x v="21"/>
    <x v="0"/>
    <x v="0"/>
    <x v="4"/>
    <x v="0"/>
    <x v="0"/>
    <x v="0"/>
    <x v="0"/>
    <x v="1"/>
    <x v="4"/>
    <x v="3"/>
    <x v="2"/>
    <x v="9"/>
    <x v="6"/>
    <x v="4"/>
  </r>
  <r>
    <s v="June 2008"/>
    <n v="54"/>
    <x v="3"/>
    <x v="22"/>
    <x v="0"/>
    <x v="0"/>
    <x v="4"/>
    <x v="0"/>
    <x v="0"/>
    <x v="0"/>
    <x v="0"/>
    <x v="1"/>
    <x v="4"/>
    <x v="3"/>
    <x v="2"/>
    <x v="6"/>
    <x v="4"/>
    <x v="4"/>
  </r>
  <r>
    <s v="June 2008"/>
    <n v="54"/>
    <x v="3"/>
    <x v="23"/>
    <x v="0"/>
    <x v="0"/>
    <x v="2"/>
    <x v="0"/>
    <x v="0"/>
    <x v="0"/>
    <x v="0"/>
    <x v="1"/>
    <x v="4"/>
    <x v="3"/>
    <x v="2"/>
    <x v="9"/>
    <x v="14"/>
    <x v="4"/>
  </r>
  <r>
    <s v="June 2008"/>
    <n v="54"/>
    <x v="3"/>
    <x v="24"/>
    <x v="0"/>
    <x v="0"/>
    <x v="1"/>
    <x v="0"/>
    <x v="0"/>
    <x v="0"/>
    <x v="0"/>
    <x v="1"/>
    <x v="4"/>
    <x v="3"/>
    <x v="2"/>
    <x v="5"/>
    <x v="9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October 2008"/>
    <n v="55"/>
    <x v="0"/>
    <x v="0"/>
    <x v="0"/>
    <x v="0"/>
    <x v="4"/>
    <x v="0"/>
    <x v="0"/>
    <x v="0"/>
    <x v="0"/>
    <x v="1"/>
    <x v="4"/>
    <x v="3"/>
    <x v="2"/>
    <x v="5"/>
    <x v="3"/>
    <x v="4"/>
  </r>
  <r>
    <s v="October 2008"/>
    <n v="55"/>
    <x v="0"/>
    <x v="1"/>
    <x v="0"/>
    <x v="0"/>
    <x v="0"/>
    <x v="0"/>
    <x v="0"/>
    <x v="0"/>
    <x v="0"/>
    <x v="1"/>
    <x v="4"/>
    <x v="3"/>
    <x v="2"/>
    <x v="9"/>
    <x v="14"/>
    <x v="4"/>
  </r>
  <r>
    <s v="October 2008"/>
    <n v="55"/>
    <x v="0"/>
    <x v="2"/>
    <x v="0"/>
    <x v="0"/>
    <x v="1"/>
    <x v="0"/>
    <x v="0"/>
    <x v="0"/>
    <x v="0"/>
    <x v="1"/>
    <x v="4"/>
    <x v="3"/>
    <x v="2"/>
    <x v="4"/>
    <x v="12"/>
    <x v="4"/>
  </r>
  <r>
    <s v="October 2008"/>
    <n v="55"/>
    <x v="0"/>
    <x v="3"/>
    <x v="0"/>
    <x v="0"/>
    <x v="0"/>
    <x v="0"/>
    <x v="0"/>
    <x v="0"/>
    <x v="0"/>
    <x v="1"/>
    <x v="4"/>
    <x v="3"/>
    <x v="2"/>
    <x v="9"/>
    <x v="6"/>
    <x v="4"/>
  </r>
  <r>
    <s v="October 2008"/>
    <n v="55"/>
    <x v="0"/>
    <x v="4"/>
    <x v="0"/>
    <x v="0"/>
    <x v="4"/>
    <x v="0"/>
    <x v="0"/>
    <x v="0"/>
    <x v="0"/>
    <x v="1"/>
    <x v="4"/>
    <x v="3"/>
    <x v="2"/>
    <x v="6"/>
    <x v="4"/>
    <x v="4"/>
  </r>
  <r>
    <s v="October 2008"/>
    <n v="55"/>
    <x v="0"/>
    <x v="5"/>
    <x v="0"/>
    <x v="0"/>
    <x v="0"/>
    <x v="0"/>
    <x v="0"/>
    <x v="0"/>
    <x v="0"/>
    <x v="1"/>
    <x v="4"/>
    <x v="3"/>
    <x v="2"/>
    <x v="10"/>
    <x v="13"/>
    <x v="4"/>
  </r>
  <r>
    <s v="October 2008"/>
    <n v="55"/>
    <x v="0"/>
    <x v="6"/>
    <x v="0"/>
    <x v="0"/>
    <x v="0"/>
    <x v="0"/>
    <x v="0"/>
    <x v="0"/>
    <x v="0"/>
    <x v="1"/>
    <x v="4"/>
    <x v="3"/>
    <x v="2"/>
    <x v="8"/>
    <x v="5"/>
    <x v="4"/>
  </r>
  <r>
    <s v="October 2008"/>
    <n v="55"/>
    <x v="0"/>
    <x v="7"/>
    <x v="0"/>
    <x v="0"/>
    <x v="3"/>
    <x v="0"/>
    <x v="0"/>
    <x v="0"/>
    <x v="0"/>
    <x v="1"/>
    <x v="4"/>
    <x v="3"/>
    <x v="2"/>
    <x v="6"/>
    <x v="4"/>
    <x v="4"/>
  </r>
  <r>
    <s v="October 2008"/>
    <n v="55"/>
    <x v="0"/>
    <x v="8"/>
    <x v="0"/>
    <x v="0"/>
    <x v="3"/>
    <x v="0"/>
    <x v="0"/>
    <x v="0"/>
    <x v="0"/>
    <x v="1"/>
    <x v="4"/>
    <x v="3"/>
    <x v="2"/>
    <x v="8"/>
    <x v="5"/>
    <x v="4"/>
  </r>
  <r>
    <s v="October 2008"/>
    <n v="55"/>
    <x v="0"/>
    <x v="9"/>
    <x v="0"/>
    <x v="0"/>
    <x v="4"/>
    <x v="0"/>
    <x v="0"/>
    <x v="0"/>
    <x v="0"/>
    <x v="1"/>
    <x v="4"/>
    <x v="3"/>
    <x v="2"/>
    <x v="6"/>
    <x v="4"/>
    <x v="4"/>
  </r>
  <r>
    <s v="October 2008"/>
    <n v="55"/>
    <x v="0"/>
    <x v="10"/>
    <x v="0"/>
    <x v="0"/>
    <x v="2"/>
    <x v="0"/>
    <x v="0"/>
    <x v="0"/>
    <x v="0"/>
    <x v="1"/>
    <x v="4"/>
    <x v="3"/>
    <x v="2"/>
    <x v="10"/>
    <x v="7"/>
    <x v="4"/>
  </r>
  <r>
    <s v="October 2008"/>
    <n v="55"/>
    <x v="0"/>
    <x v="11"/>
    <x v="0"/>
    <x v="0"/>
    <x v="1"/>
    <x v="0"/>
    <x v="0"/>
    <x v="0"/>
    <x v="0"/>
    <x v="1"/>
    <x v="4"/>
    <x v="3"/>
    <x v="2"/>
    <x v="9"/>
    <x v="14"/>
    <x v="4"/>
  </r>
  <r>
    <s v="October 2008"/>
    <n v="55"/>
    <x v="0"/>
    <x v="12"/>
    <x v="0"/>
    <x v="0"/>
    <x v="3"/>
    <x v="0"/>
    <x v="0"/>
    <x v="0"/>
    <x v="0"/>
    <x v="1"/>
    <x v="4"/>
    <x v="3"/>
    <x v="2"/>
    <x v="11"/>
    <x v="4"/>
    <x v="4"/>
  </r>
  <r>
    <s v="October 2008"/>
    <n v="55"/>
    <x v="0"/>
    <x v="13"/>
    <x v="0"/>
    <x v="0"/>
    <x v="2"/>
    <x v="0"/>
    <x v="0"/>
    <x v="0"/>
    <x v="0"/>
    <x v="1"/>
    <x v="4"/>
    <x v="3"/>
    <x v="2"/>
    <x v="7"/>
    <x v="4"/>
    <x v="4"/>
  </r>
  <r>
    <s v="October 2008"/>
    <n v="55"/>
    <x v="0"/>
    <x v="14"/>
    <x v="0"/>
    <x v="0"/>
    <x v="3"/>
    <x v="0"/>
    <x v="0"/>
    <x v="0"/>
    <x v="0"/>
    <x v="1"/>
    <x v="4"/>
    <x v="3"/>
    <x v="2"/>
    <x v="6"/>
    <x v="4"/>
    <x v="4"/>
  </r>
  <r>
    <s v="October 2008"/>
    <n v="55"/>
    <x v="0"/>
    <x v="15"/>
    <x v="0"/>
    <x v="0"/>
    <x v="4"/>
    <x v="0"/>
    <x v="0"/>
    <x v="0"/>
    <x v="0"/>
    <x v="1"/>
    <x v="4"/>
    <x v="3"/>
    <x v="2"/>
    <x v="10"/>
    <x v="7"/>
    <x v="4"/>
  </r>
  <r>
    <s v="October 2008"/>
    <n v="55"/>
    <x v="0"/>
    <x v="16"/>
    <x v="0"/>
    <x v="0"/>
    <x v="3"/>
    <x v="0"/>
    <x v="0"/>
    <x v="0"/>
    <x v="0"/>
    <x v="1"/>
    <x v="4"/>
    <x v="3"/>
    <x v="2"/>
    <x v="9"/>
    <x v="14"/>
    <x v="4"/>
  </r>
  <r>
    <s v="October 2008"/>
    <n v="55"/>
    <x v="0"/>
    <x v="17"/>
    <x v="0"/>
    <x v="0"/>
    <x v="2"/>
    <x v="0"/>
    <x v="0"/>
    <x v="0"/>
    <x v="0"/>
    <x v="1"/>
    <x v="4"/>
    <x v="3"/>
    <x v="2"/>
    <x v="4"/>
    <x v="2"/>
    <x v="4"/>
  </r>
  <r>
    <s v="October 2008"/>
    <n v="55"/>
    <x v="0"/>
    <x v="18"/>
    <x v="0"/>
    <x v="0"/>
    <x v="1"/>
    <x v="0"/>
    <x v="0"/>
    <x v="0"/>
    <x v="0"/>
    <x v="1"/>
    <x v="4"/>
    <x v="3"/>
    <x v="2"/>
    <x v="4"/>
    <x v="8"/>
    <x v="4"/>
  </r>
  <r>
    <s v="October 2008"/>
    <n v="55"/>
    <x v="0"/>
    <x v="19"/>
    <x v="0"/>
    <x v="0"/>
    <x v="0"/>
    <x v="0"/>
    <x v="0"/>
    <x v="0"/>
    <x v="0"/>
    <x v="1"/>
    <x v="4"/>
    <x v="3"/>
    <x v="2"/>
    <x v="7"/>
    <x v="4"/>
    <x v="4"/>
  </r>
  <r>
    <s v="October 2008"/>
    <n v="55"/>
    <x v="0"/>
    <x v="20"/>
    <x v="0"/>
    <x v="0"/>
    <x v="4"/>
    <x v="0"/>
    <x v="0"/>
    <x v="0"/>
    <x v="0"/>
    <x v="1"/>
    <x v="4"/>
    <x v="3"/>
    <x v="2"/>
    <x v="10"/>
    <x v="13"/>
    <x v="4"/>
  </r>
  <r>
    <s v="October 2008"/>
    <n v="55"/>
    <x v="0"/>
    <x v="21"/>
    <x v="0"/>
    <x v="0"/>
    <x v="2"/>
    <x v="0"/>
    <x v="0"/>
    <x v="0"/>
    <x v="0"/>
    <x v="1"/>
    <x v="4"/>
    <x v="3"/>
    <x v="2"/>
    <x v="8"/>
    <x v="5"/>
    <x v="4"/>
  </r>
  <r>
    <s v="October 2008"/>
    <n v="55"/>
    <x v="0"/>
    <x v="22"/>
    <x v="0"/>
    <x v="0"/>
    <x v="4"/>
    <x v="0"/>
    <x v="0"/>
    <x v="0"/>
    <x v="0"/>
    <x v="1"/>
    <x v="4"/>
    <x v="3"/>
    <x v="2"/>
    <x v="8"/>
    <x v="11"/>
    <x v="4"/>
  </r>
  <r>
    <s v="October 2008"/>
    <n v="55"/>
    <x v="0"/>
    <x v="23"/>
    <x v="0"/>
    <x v="0"/>
    <x v="3"/>
    <x v="0"/>
    <x v="0"/>
    <x v="0"/>
    <x v="0"/>
    <x v="1"/>
    <x v="4"/>
    <x v="3"/>
    <x v="2"/>
    <x v="7"/>
    <x v="4"/>
    <x v="4"/>
  </r>
  <r>
    <s v="October 2008"/>
    <n v="55"/>
    <x v="0"/>
    <x v="24"/>
    <x v="0"/>
    <x v="0"/>
    <x v="1"/>
    <x v="0"/>
    <x v="0"/>
    <x v="0"/>
    <x v="0"/>
    <x v="1"/>
    <x v="4"/>
    <x v="3"/>
    <x v="2"/>
    <x v="13"/>
    <x v="4"/>
    <x v="5"/>
  </r>
  <r>
    <s v="October 2008"/>
    <n v="55"/>
    <x v="1"/>
    <x v="0"/>
    <x v="0"/>
    <x v="0"/>
    <x v="3"/>
    <x v="0"/>
    <x v="0"/>
    <x v="0"/>
    <x v="0"/>
    <x v="2"/>
    <x v="0"/>
    <x v="3"/>
    <x v="5"/>
    <x v="12"/>
    <x v="15"/>
    <x v="6"/>
  </r>
  <r>
    <s v="October 2008"/>
    <n v="55"/>
    <x v="1"/>
    <x v="1"/>
    <x v="0"/>
    <x v="0"/>
    <x v="0"/>
    <x v="0"/>
    <x v="0"/>
    <x v="0"/>
    <x v="0"/>
    <x v="2"/>
    <x v="0"/>
    <x v="3"/>
    <x v="5"/>
    <x v="12"/>
    <x v="16"/>
    <x v="6"/>
  </r>
  <r>
    <s v="October 2008"/>
    <n v="55"/>
    <x v="1"/>
    <x v="2"/>
    <x v="0"/>
    <x v="0"/>
    <x v="0"/>
    <x v="0"/>
    <x v="0"/>
    <x v="0"/>
    <x v="0"/>
    <x v="2"/>
    <x v="0"/>
    <x v="3"/>
    <x v="5"/>
    <x v="12"/>
    <x v="15"/>
    <x v="6"/>
  </r>
  <r>
    <s v="October 2008"/>
    <n v="55"/>
    <x v="1"/>
    <x v="3"/>
    <x v="0"/>
    <x v="0"/>
    <x v="4"/>
    <x v="0"/>
    <x v="0"/>
    <x v="0"/>
    <x v="0"/>
    <x v="2"/>
    <x v="0"/>
    <x v="3"/>
    <x v="5"/>
    <x v="12"/>
    <x v="19"/>
    <x v="6"/>
  </r>
  <r>
    <s v="October 2008"/>
    <n v="55"/>
    <x v="1"/>
    <x v="4"/>
    <x v="0"/>
    <x v="0"/>
    <x v="2"/>
    <x v="0"/>
    <x v="0"/>
    <x v="0"/>
    <x v="0"/>
    <x v="2"/>
    <x v="0"/>
    <x v="3"/>
    <x v="5"/>
    <x v="13"/>
    <x v="24"/>
    <x v="6"/>
  </r>
  <r>
    <s v="October 2008"/>
    <n v="55"/>
    <x v="1"/>
    <x v="5"/>
    <x v="0"/>
    <x v="0"/>
    <x v="2"/>
    <x v="0"/>
    <x v="0"/>
    <x v="0"/>
    <x v="0"/>
    <x v="2"/>
    <x v="0"/>
    <x v="3"/>
    <x v="5"/>
    <x v="14"/>
    <x v="17"/>
    <x v="6"/>
  </r>
  <r>
    <s v="October 2008"/>
    <n v="55"/>
    <x v="1"/>
    <x v="6"/>
    <x v="0"/>
    <x v="0"/>
    <x v="0"/>
    <x v="0"/>
    <x v="0"/>
    <x v="0"/>
    <x v="0"/>
    <x v="2"/>
    <x v="1"/>
    <x v="3"/>
    <x v="4"/>
    <x v="12"/>
    <x v="17"/>
    <x v="7"/>
  </r>
  <r>
    <s v="October 2008"/>
    <n v="55"/>
    <x v="1"/>
    <x v="7"/>
    <x v="0"/>
    <x v="0"/>
    <x v="2"/>
    <x v="0"/>
    <x v="0"/>
    <x v="0"/>
    <x v="0"/>
    <x v="2"/>
    <x v="1"/>
    <x v="3"/>
    <x v="4"/>
    <x v="12"/>
    <x v="21"/>
    <x v="7"/>
  </r>
  <r>
    <s v="October 2008"/>
    <n v="55"/>
    <x v="1"/>
    <x v="8"/>
    <x v="0"/>
    <x v="0"/>
    <x v="4"/>
    <x v="0"/>
    <x v="0"/>
    <x v="0"/>
    <x v="0"/>
    <x v="2"/>
    <x v="1"/>
    <x v="3"/>
    <x v="4"/>
    <x v="12"/>
    <x v="18"/>
    <x v="7"/>
  </r>
  <r>
    <s v="October 2008"/>
    <n v="55"/>
    <x v="1"/>
    <x v="9"/>
    <x v="0"/>
    <x v="0"/>
    <x v="2"/>
    <x v="0"/>
    <x v="0"/>
    <x v="0"/>
    <x v="0"/>
    <x v="2"/>
    <x v="1"/>
    <x v="3"/>
    <x v="4"/>
    <x v="12"/>
    <x v="18"/>
    <x v="7"/>
  </r>
  <r>
    <s v="October 2008"/>
    <n v="55"/>
    <x v="1"/>
    <x v="10"/>
    <x v="0"/>
    <x v="0"/>
    <x v="0"/>
    <x v="0"/>
    <x v="0"/>
    <x v="0"/>
    <x v="0"/>
    <x v="2"/>
    <x v="1"/>
    <x v="3"/>
    <x v="4"/>
    <x v="12"/>
    <x v="24"/>
    <x v="7"/>
  </r>
  <r>
    <s v="October 2008"/>
    <n v="55"/>
    <x v="1"/>
    <x v="11"/>
    <x v="0"/>
    <x v="0"/>
    <x v="1"/>
    <x v="0"/>
    <x v="0"/>
    <x v="0"/>
    <x v="0"/>
    <x v="2"/>
    <x v="1"/>
    <x v="3"/>
    <x v="4"/>
    <x v="12"/>
    <x v="20"/>
    <x v="7"/>
  </r>
  <r>
    <s v="October 2008"/>
    <n v="55"/>
    <x v="1"/>
    <x v="12"/>
    <x v="0"/>
    <x v="0"/>
    <x v="0"/>
    <x v="0"/>
    <x v="0"/>
    <x v="0"/>
    <x v="0"/>
    <x v="2"/>
    <x v="1"/>
    <x v="3"/>
    <x v="4"/>
    <x v="12"/>
    <x v="16"/>
    <x v="7"/>
  </r>
  <r>
    <s v="October 2008"/>
    <n v="55"/>
    <x v="1"/>
    <x v="13"/>
    <x v="0"/>
    <x v="0"/>
    <x v="0"/>
    <x v="0"/>
    <x v="0"/>
    <x v="0"/>
    <x v="0"/>
    <x v="2"/>
    <x v="2"/>
    <x v="3"/>
    <x v="3"/>
    <x v="12"/>
    <x v="15"/>
    <x v="6"/>
  </r>
  <r>
    <s v="October 2008"/>
    <n v="55"/>
    <x v="1"/>
    <x v="14"/>
    <x v="0"/>
    <x v="0"/>
    <x v="3"/>
    <x v="0"/>
    <x v="0"/>
    <x v="0"/>
    <x v="0"/>
    <x v="2"/>
    <x v="2"/>
    <x v="3"/>
    <x v="3"/>
    <x v="13"/>
    <x v="21"/>
    <x v="6"/>
  </r>
  <r>
    <s v="October 2008"/>
    <n v="55"/>
    <x v="1"/>
    <x v="15"/>
    <x v="0"/>
    <x v="0"/>
    <x v="1"/>
    <x v="0"/>
    <x v="0"/>
    <x v="0"/>
    <x v="0"/>
    <x v="2"/>
    <x v="2"/>
    <x v="3"/>
    <x v="3"/>
    <x v="13"/>
    <x v="20"/>
    <x v="6"/>
  </r>
  <r>
    <s v="October 2008"/>
    <n v="55"/>
    <x v="1"/>
    <x v="16"/>
    <x v="0"/>
    <x v="0"/>
    <x v="4"/>
    <x v="0"/>
    <x v="0"/>
    <x v="0"/>
    <x v="0"/>
    <x v="2"/>
    <x v="2"/>
    <x v="3"/>
    <x v="3"/>
    <x v="12"/>
    <x v="16"/>
    <x v="6"/>
  </r>
  <r>
    <s v="October 2008"/>
    <n v="55"/>
    <x v="1"/>
    <x v="17"/>
    <x v="0"/>
    <x v="0"/>
    <x v="1"/>
    <x v="0"/>
    <x v="0"/>
    <x v="0"/>
    <x v="0"/>
    <x v="2"/>
    <x v="2"/>
    <x v="3"/>
    <x v="3"/>
    <x v="13"/>
    <x v="23"/>
    <x v="6"/>
  </r>
  <r>
    <s v="October 2008"/>
    <n v="55"/>
    <x v="1"/>
    <x v="18"/>
    <x v="0"/>
    <x v="0"/>
    <x v="3"/>
    <x v="0"/>
    <x v="0"/>
    <x v="0"/>
    <x v="0"/>
    <x v="2"/>
    <x v="2"/>
    <x v="3"/>
    <x v="3"/>
    <x v="12"/>
    <x v="16"/>
    <x v="6"/>
  </r>
  <r>
    <s v="October 2008"/>
    <n v="55"/>
    <x v="1"/>
    <x v="19"/>
    <x v="0"/>
    <x v="0"/>
    <x v="4"/>
    <x v="0"/>
    <x v="0"/>
    <x v="0"/>
    <x v="0"/>
    <x v="2"/>
    <x v="2"/>
    <x v="3"/>
    <x v="3"/>
    <x v="12"/>
    <x v="19"/>
    <x v="6"/>
  </r>
  <r>
    <s v="October 2008"/>
    <n v="55"/>
    <x v="1"/>
    <x v="20"/>
    <x v="0"/>
    <x v="0"/>
    <x v="0"/>
    <x v="0"/>
    <x v="0"/>
    <x v="0"/>
    <x v="0"/>
    <x v="2"/>
    <x v="2"/>
    <x v="3"/>
    <x v="3"/>
    <x v="12"/>
    <x v="18"/>
    <x v="6"/>
  </r>
  <r>
    <s v="October 2008"/>
    <n v="55"/>
    <x v="1"/>
    <x v="21"/>
    <x v="0"/>
    <x v="0"/>
    <x v="3"/>
    <x v="0"/>
    <x v="0"/>
    <x v="0"/>
    <x v="0"/>
    <x v="2"/>
    <x v="3"/>
    <x v="3"/>
    <x v="6"/>
    <x v="12"/>
    <x v="15"/>
    <x v="6"/>
  </r>
  <r>
    <s v="October 2008"/>
    <n v="55"/>
    <x v="1"/>
    <x v="22"/>
    <x v="0"/>
    <x v="0"/>
    <x v="3"/>
    <x v="0"/>
    <x v="0"/>
    <x v="0"/>
    <x v="0"/>
    <x v="2"/>
    <x v="3"/>
    <x v="3"/>
    <x v="6"/>
    <x v="12"/>
    <x v="16"/>
    <x v="6"/>
  </r>
  <r>
    <s v="October 2008"/>
    <n v="55"/>
    <x v="1"/>
    <x v="23"/>
    <x v="0"/>
    <x v="0"/>
    <x v="4"/>
    <x v="0"/>
    <x v="0"/>
    <x v="0"/>
    <x v="0"/>
    <x v="2"/>
    <x v="3"/>
    <x v="3"/>
    <x v="6"/>
    <x v="13"/>
    <x v="24"/>
    <x v="6"/>
  </r>
  <r>
    <s v="October 2008"/>
    <n v="55"/>
    <x v="1"/>
    <x v="24"/>
    <x v="0"/>
    <x v="0"/>
    <x v="4"/>
    <x v="0"/>
    <x v="0"/>
    <x v="0"/>
    <x v="0"/>
    <x v="2"/>
    <x v="3"/>
    <x v="3"/>
    <x v="6"/>
    <x v="14"/>
    <x v="17"/>
    <x v="6"/>
  </r>
  <r>
    <s v="October 2008"/>
    <n v="55"/>
    <x v="1"/>
    <x v="25"/>
    <x v="0"/>
    <x v="0"/>
    <x v="1"/>
    <x v="0"/>
    <x v="0"/>
    <x v="0"/>
    <x v="0"/>
    <x v="2"/>
    <x v="3"/>
    <x v="3"/>
    <x v="6"/>
    <x v="13"/>
    <x v="20"/>
    <x v="6"/>
  </r>
  <r>
    <s v="October 2008"/>
    <n v="55"/>
    <x v="1"/>
    <x v="26"/>
    <x v="0"/>
    <x v="0"/>
    <x v="3"/>
    <x v="0"/>
    <x v="0"/>
    <x v="0"/>
    <x v="0"/>
    <x v="2"/>
    <x v="3"/>
    <x v="3"/>
    <x v="6"/>
    <x v="13"/>
    <x v="21"/>
    <x v="6"/>
  </r>
  <r>
    <s v="October 2008"/>
    <n v="55"/>
    <x v="2"/>
    <x v="0"/>
    <x v="0"/>
    <x v="0"/>
    <x v="4"/>
    <x v="0"/>
    <x v="0"/>
    <x v="0"/>
    <x v="0"/>
    <x v="1"/>
    <x v="4"/>
    <x v="3"/>
    <x v="2"/>
    <x v="11"/>
    <x v="4"/>
    <x v="4"/>
  </r>
  <r>
    <s v="October 2008"/>
    <n v="55"/>
    <x v="2"/>
    <x v="1"/>
    <x v="0"/>
    <x v="0"/>
    <x v="1"/>
    <x v="0"/>
    <x v="0"/>
    <x v="0"/>
    <x v="0"/>
    <x v="1"/>
    <x v="4"/>
    <x v="3"/>
    <x v="2"/>
    <x v="7"/>
    <x v="4"/>
    <x v="4"/>
  </r>
  <r>
    <s v="October 2008"/>
    <n v="55"/>
    <x v="2"/>
    <x v="2"/>
    <x v="0"/>
    <x v="0"/>
    <x v="4"/>
    <x v="0"/>
    <x v="0"/>
    <x v="0"/>
    <x v="0"/>
    <x v="1"/>
    <x v="4"/>
    <x v="3"/>
    <x v="2"/>
    <x v="8"/>
    <x v="11"/>
    <x v="4"/>
  </r>
  <r>
    <s v="October 2008"/>
    <n v="55"/>
    <x v="2"/>
    <x v="3"/>
    <x v="0"/>
    <x v="0"/>
    <x v="0"/>
    <x v="0"/>
    <x v="0"/>
    <x v="0"/>
    <x v="0"/>
    <x v="1"/>
    <x v="4"/>
    <x v="3"/>
    <x v="2"/>
    <x v="8"/>
    <x v="5"/>
    <x v="4"/>
  </r>
  <r>
    <s v="October 2008"/>
    <n v="55"/>
    <x v="2"/>
    <x v="4"/>
    <x v="0"/>
    <x v="0"/>
    <x v="0"/>
    <x v="0"/>
    <x v="0"/>
    <x v="0"/>
    <x v="0"/>
    <x v="1"/>
    <x v="4"/>
    <x v="3"/>
    <x v="2"/>
    <x v="6"/>
    <x v="4"/>
    <x v="4"/>
  </r>
  <r>
    <s v="October 2008"/>
    <n v="55"/>
    <x v="2"/>
    <x v="5"/>
    <x v="0"/>
    <x v="0"/>
    <x v="3"/>
    <x v="0"/>
    <x v="0"/>
    <x v="0"/>
    <x v="0"/>
    <x v="1"/>
    <x v="4"/>
    <x v="3"/>
    <x v="2"/>
    <x v="10"/>
    <x v="7"/>
    <x v="5"/>
  </r>
  <r>
    <s v="October 2008"/>
    <n v="55"/>
    <x v="2"/>
    <x v="6"/>
    <x v="0"/>
    <x v="0"/>
    <x v="2"/>
    <x v="0"/>
    <x v="0"/>
    <x v="0"/>
    <x v="0"/>
    <x v="1"/>
    <x v="4"/>
    <x v="3"/>
    <x v="2"/>
    <x v="4"/>
    <x v="8"/>
    <x v="4"/>
  </r>
  <r>
    <s v="October 2008"/>
    <n v="55"/>
    <x v="2"/>
    <x v="7"/>
    <x v="0"/>
    <x v="0"/>
    <x v="2"/>
    <x v="0"/>
    <x v="0"/>
    <x v="0"/>
    <x v="0"/>
    <x v="1"/>
    <x v="4"/>
    <x v="3"/>
    <x v="2"/>
    <x v="9"/>
    <x v="14"/>
    <x v="4"/>
  </r>
  <r>
    <s v="October 2008"/>
    <n v="55"/>
    <x v="2"/>
    <x v="8"/>
    <x v="0"/>
    <x v="0"/>
    <x v="3"/>
    <x v="0"/>
    <x v="0"/>
    <x v="0"/>
    <x v="0"/>
    <x v="1"/>
    <x v="4"/>
    <x v="3"/>
    <x v="2"/>
    <x v="8"/>
    <x v="5"/>
    <x v="4"/>
  </r>
  <r>
    <s v="October 2008"/>
    <n v="55"/>
    <x v="2"/>
    <x v="9"/>
    <x v="0"/>
    <x v="0"/>
    <x v="3"/>
    <x v="0"/>
    <x v="0"/>
    <x v="0"/>
    <x v="0"/>
    <x v="1"/>
    <x v="4"/>
    <x v="3"/>
    <x v="2"/>
    <x v="9"/>
    <x v="6"/>
    <x v="4"/>
  </r>
  <r>
    <s v="October 2008"/>
    <n v="55"/>
    <x v="2"/>
    <x v="10"/>
    <x v="0"/>
    <x v="0"/>
    <x v="4"/>
    <x v="0"/>
    <x v="0"/>
    <x v="0"/>
    <x v="0"/>
    <x v="1"/>
    <x v="4"/>
    <x v="3"/>
    <x v="2"/>
    <x v="7"/>
    <x v="4"/>
    <x v="4"/>
  </r>
  <r>
    <s v="October 2008"/>
    <n v="55"/>
    <x v="2"/>
    <x v="11"/>
    <x v="0"/>
    <x v="0"/>
    <x v="3"/>
    <x v="0"/>
    <x v="0"/>
    <x v="0"/>
    <x v="0"/>
    <x v="1"/>
    <x v="4"/>
    <x v="3"/>
    <x v="2"/>
    <x v="6"/>
    <x v="4"/>
    <x v="4"/>
  </r>
  <r>
    <s v="October 2008"/>
    <n v="55"/>
    <x v="2"/>
    <x v="12"/>
    <x v="0"/>
    <x v="0"/>
    <x v="3"/>
    <x v="0"/>
    <x v="0"/>
    <x v="0"/>
    <x v="0"/>
    <x v="1"/>
    <x v="4"/>
    <x v="3"/>
    <x v="2"/>
    <x v="4"/>
    <x v="2"/>
    <x v="4"/>
  </r>
  <r>
    <s v="October 2008"/>
    <n v="55"/>
    <x v="2"/>
    <x v="13"/>
    <x v="0"/>
    <x v="0"/>
    <x v="4"/>
    <x v="0"/>
    <x v="0"/>
    <x v="0"/>
    <x v="0"/>
    <x v="1"/>
    <x v="4"/>
    <x v="3"/>
    <x v="2"/>
    <x v="8"/>
    <x v="11"/>
    <x v="4"/>
  </r>
  <r>
    <s v="October 2008"/>
    <n v="55"/>
    <x v="2"/>
    <x v="14"/>
    <x v="0"/>
    <x v="0"/>
    <x v="2"/>
    <x v="0"/>
    <x v="0"/>
    <x v="0"/>
    <x v="0"/>
    <x v="1"/>
    <x v="4"/>
    <x v="3"/>
    <x v="2"/>
    <x v="5"/>
    <x v="9"/>
    <x v="4"/>
  </r>
  <r>
    <s v="October 2008"/>
    <n v="55"/>
    <x v="2"/>
    <x v="15"/>
    <x v="0"/>
    <x v="0"/>
    <x v="1"/>
    <x v="0"/>
    <x v="0"/>
    <x v="0"/>
    <x v="0"/>
    <x v="1"/>
    <x v="4"/>
    <x v="3"/>
    <x v="2"/>
    <x v="6"/>
    <x v="4"/>
    <x v="4"/>
  </r>
  <r>
    <s v="October 2008"/>
    <n v="55"/>
    <x v="2"/>
    <x v="16"/>
    <x v="0"/>
    <x v="0"/>
    <x v="0"/>
    <x v="0"/>
    <x v="0"/>
    <x v="0"/>
    <x v="0"/>
    <x v="1"/>
    <x v="4"/>
    <x v="3"/>
    <x v="2"/>
    <x v="10"/>
    <x v="13"/>
    <x v="4"/>
  </r>
  <r>
    <s v="October 2008"/>
    <n v="55"/>
    <x v="2"/>
    <x v="17"/>
    <x v="0"/>
    <x v="0"/>
    <x v="2"/>
    <x v="0"/>
    <x v="0"/>
    <x v="0"/>
    <x v="0"/>
    <x v="1"/>
    <x v="4"/>
    <x v="3"/>
    <x v="2"/>
    <x v="7"/>
    <x v="4"/>
    <x v="4"/>
  </r>
  <r>
    <s v="October 2008"/>
    <n v="55"/>
    <x v="2"/>
    <x v="18"/>
    <x v="0"/>
    <x v="0"/>
    <x v="1"/>
    <x v="0"/>
    <x v="0"/>
    <x v="0"/>
    <x v="0"/>
    <x v="1"/>
    <x v="4"/>
    <x v="3"/>
    <x v="2"/>
    <x v="9"/>
    <x v="14"/>
    <x v="4"/>
  </r>
  <r>
    <s v="October 2008"/>
    <n v="55"/>
    <x v="2"/>
    <x v="19"/>
    <x v="0"/>
    <x v="0"/>
    <x v="4"/>
    <x v="0"/>
    <x v="0"/>
    <x v="0"/>
    <x v="0"/>
    <x v="1"/>
    <x v="4"/>
    <x v="3"/>
    <x v="2"/>
    <x v="4"/>
    <x v="2"/>
    <x v="4"/>
  </r>
  <r>
    <s v="October 2008"/>
    <n v="55"/>
    <x v="2"/>
    <x v="20"/>
    <x v="0"/>
    <x v="0"/>
    <x v="0"/>
    <x v="0"/>
    <x v="0"/>
    <x v="0"/>
    <x v="0"/>
    <x v="1"/>
    <x v="4"/>
    <x v="3"/>
    <x v="2"/>
    <x v="9"/>
    <x v="6"/>
    <x v="4"/>
  </r>
  <r>
    <s v="October 2008"/>
    <n v="55"/>
    <x v="2"/>
    <x v="21"/>
    <x v="0"/>
    <x v="0"/>
    <x v="0"/>
    <x v="0"/>
    <x v="0"/>
    <x v="0"/>
    <x v="0"/>
    <x v="1"/>
    <x v="4"/>
    <x v="3"/>
    <x v="2"/>
    <x v="8"/>
    <x v="5"/>
    <x v="4"/>
  </r>
  <r>
    <s v="October 2008"/>
    <n v="55"/>
    <x v="2"/>
    <x v="22"/>
    <x v="0"/>
    <x v="0"/>
    <x v="1"/>
    <x v="0"/>
    <x v="0"/>
    <x v="0"/>
    <x v="0"/>
    <x v="1"/>
    <x v="4"/>
    <x v="3"/>
    <x v="2"/>
    <x v="5"/>
    <x v="3"/>
    <x v="4"/>
  </r>
  <r>
    <s v="October 2008"/>
    <n v="55"/>
    <x v="2"/>
    <x v="23"/>
    <x v="0"/>
    <x v="0"/>
    <x v="3"/>
    <x v="0"/>
    <x v="0"/>
    <x v="0"/>
    <x v="0"/>
    <x v="1"/>
    <x v="4"/>
    <x v="3"/>
    <x v="2"/>
    <x v="9"/>
    <x v="14"/>
    <x v="4"/>
  </r>
  <r>
    <s v="October 2008"/>
    <n v="55"/>
    <x v="2"/>
    <x v="24"/>
    <x v="0"/>
    <x v="0"/>
    <x v="4"/>
    <x v="0"/>
    <x v="0"/>
    <x v="0"/>
    <x v="0"/>
    <x v="1"/>
    <x v="4"/>
    <x v="3"/>
    <x v="2"/>
    <x v="7"/>
    <x v="4"/>
    <x v="4"/>
  </r>
  <r>
    <s v="October 2008"/>
    <n v="55"/>
    <x v="3"/>
    <x v="0"/>
    <x v="0"/>
    <x v="0"/>
    <x v="3"/>
    <x v="0"/>
    <x v="0"/>
    <x v="0"/>
    <x v="0"/>
    <x v="0"/>
    <x v="0"/>
    <x v="2"/>
    <x v="13"/>
    <x v="1"/>
    <x v="1"/>
    <x v="2"/>
  </r>
  <r>
    <s v="October 2008"/>
    <n v="55"/>
    <x v="3"/>
    <x v="1"/>
    <x v="0"/>
    <x v="0"/>
    <x v="1"/>
    <x v="0"/>
    <x v="0"/>
    <x v="0"/>
    <x v="0"/>
    <x v="0"/>
    <x v="0"/>
    <x v="2"/>
    <x v="13"/>
    <x v="0"/>
    <x v="0"/>
    <x v="2"/>
  </r>
  <r>
    <s v="October 2008"/>
    <n v="55"/>
    <x v="3"/>
    <x v="2"/>
    <x v="0"/>
    <x v="0"/>
    <x v="0"/>
    <x v="0"/>
    <x v="0"/>
    <x v="0"/>
    <x v="0"/>
    <x v="0"/>
    <x v="0"/>
    <x v="2"/>
    <x v="13"/>
    <x v="0"/>
    <x v="1"/>
    <x v="2"/>
  </r>
  <r>
    <s v="October 2008"/>
    <n v="55"/>
    <x v="3"/>
    <x v="3"/>
    <x v="0"/>
    <x v="0"/>
    <x v="4"/>
    <x v="0"/>
    <x v="0"/>
    <x v="0"/>
    <x v="0"/>
    <x v="0"/>
    <x v="0"/>
    <x v="2"/>
    <x v="13"/>
    <x v="16"/>
    <x v="0"/>
    <x v="10"/>
  </r>
  <r>
    <s v="October 2008"/>
    <n v="55"/>
    <x v="3"/>
    <x v="4"/>
    <x v="0"/>
    <x v="0"/>
    <x v="2"/>
    <x v="0"/>
    <x v="0"/>
    <x v="0"/>
    <x v="0"/>
    <x v="0"/>
    <x v="0"/>
    <x v="2"/>
    <x v="13"/>
    <x v="0"/>
    <x v="0"/>
    <x v="0"/>
  </r>
  <r>
    <s v="October 2008"/>
    <n v="55"/>
    <x v="3"/>
    <x v="5"/>
    <x v="0"/>
    <x v="0"/>
    <x v="1"/>
    <x v="0"/>
    <x v="0"/>
    <x v="0"/>
    <x v="0"/>
    <x v="0"/>
    <x v="0"/>
    <x v="2"/>
    <x v="13"/>
    <x v="0"/>
    <x v="0"/>
    <x v="2"/>
  </r>
  <r>
    <s v="October 2008"/>
    <n v="55"/>
    <x v="3"/>
    <x v="6"/>
    <x v="0"/>
    <x v="0"/>
    <x v="3"/>
    <x v="0"/>
    <x v="0"/>
    <x v="0"/>
    <x v="0"/>
    <x v="0"/>
    <x v="1"/>
    <x v="0"/>
    <x v="0"/>
    <x v="1"/>
    <x v="1"/>
    <x v="2"/>
  </r>
  <r>
    <s v="October 2008"/>
    <n v="55"/>
    <x v="3"/>
    <x v="7"/>
    <x v="0"/>
    <x v="0"/>
    <x v="1"/>
    <x v="0"/>
    <x v="0"/>
    <x v="0"/>
    <x v="0"/>
    <x v="0"/>
    <x v="1"/>
    <x v="0"/>
    <x v="0"/>
    <x v="2"/>
    <x v="1"/>
    <x v="10"/>
  </r>
  <r>
    <s v="October 2008"/>
    <n v="55"/>
    <x v="3"/>
    <x v="8"/>
    <x v="0"/>
    <x v="0"/>
    <x v="0"/>
    <x v="0"/>
    <x v="0"/>
    <x v="0"/>
    <x v="0"/>
    <x v="0"/>
    <x v="1"/>
    <x v="0"/>
    <x v="0"/>
    <x v="0"/>
    <x v="0"/>
    <x v="0"/>
  </r>
  <r>
    <s v="October 2008"/>
    <n v="55"/>
    <x v="3"/>
    <x v="9"/>
    <x v="0"/>
    <x v="0"/>
    <x v="2"/>
    <x v="0"/>
    <x v="0"/>
    <x v="0"/>
    <x v="0"/>
    <x v="0"/>
    <x v="1"/>
    <x v="0"/>
    <x v="0"/>
    <x v="0"/>
    <x v="1"/>
    <x v="3"/>
  </r>
  <r>
    <s v="October 2008"/>
    <n v="55"/>
    <x v="3"/>
    <x v="10"/>
    <x v="0"/>
    <x v="0"/>
    <x v="3"/>
    <x v="0"/>
    <x v="0"/>
    <x v="0"/>
    <x v="0"/>
    <x v="0"/>
    <x v="1"/>
    <x v="0"/>
    <x v="0"/>
    <x v="0"/>
    <x v="0"/>
    <x v="0"/>
  </r>
  <r>
    <s v="October 2008"/>
    <n v="55"/>
    <x v="3"/>
    <x v="11"/>
    <x v="0"/>
    <x v="0"/>
    <x v="4"/>
    <x v="0"/>
    <x v="0"/>
    <x v="0"/>
    <x v="0"/>
    <x v="0"/>
    <x v="1"/>
    <x v="0"/>
    <x v="0"/>
    <x v="2"/>
    <x v="0"/>
    <x v="10"/>
  </r>
  <r>
    <s v="October 2008"/>
    <n v="55"/>
    <x v="3"/>
    <x v="12"/>
    <x v="0"/>
    <x v="0"/>
    <x v="3"/>
    <x v="0"/>
    <x v="0"/>
    <x v="0"/>
    <x v="0"/>
    <x v="0"/>
    <x v="2"/>
    <x v="0"/>
    <x v="12"/>
    <x v="1"/>
    <x v="1"/>
    <x v="2"/>
  </r>
  <r>
    <s v="October 2008"/>
    <n v="55"/>
    <x v="3"/>
    <x v="13"/>
    <x v="0"/>
    <x v="0"/>
    <x v="4"/>
    <x v="0"/>
    <x v="0"/>
    <x v="0"/>
    <x v="0"/>
    <x v="0"/>
    <x v="2"/>
    <x v="0"/>
    <x v="12"/>
    <x v="0"/>
    <x v="0"/>
    <x v="2"/>
  </r>
  <r>
    <s v="October 2008"/>
    <n v="55"/>
    <x v="3"/>
    <x v="14"/>
    <x v="0"/>
    <x v="0"/>
    <x v="1"/>
    <x v="0"/>
    <x v="0"/>
    <x v="0"/>
    <x v="0"/>
    <x v="0"/>
    <x v="2"/>
    <x v="0"/>
    <x v="12"/>
    <x v="0"/>
    <x v="1"/>
    <x v="3"/>
  </r>
  <r>
    <s v="October 2008"/>
    <n v="55"/>
    <x v="3"/>
    <x v="15"/>
    <x v="0"/>
    <x v="0"/>
    <x v="1"/>
    <x v="0"/>
    <x v="0"/>
    <x v="0"/>
    <x v="0"/>
    <x v="0"/>
    <x v="2"/>
    <x v="0"/>
    <x v="12"/>
    <x v="16"/>
    <x v="1"/>
    <x v="10"/>
  </r>
  <r>
    <s v="October 2008"/>
    <n v="55"/>
    <x v="3"/>
    <x v="16"/>
    <x v="0"/>
    <x v="0"/>
    <x v="1"/>
    <x v="0"/>
    <x v="0"/>
    <x v="0"/>
    <x v="0"/>
    <x v="0"/>
    <x v="2"/>
    <x v="0"/>
    <x v="12"/>
    <x v="0"/>
    <x v="0"/>
    <x v="2"/>
  </r>
  <r>
    <s v="October 2008"/>
    <n v="55"/>
    <x v="3"/>
    <x v="17"/>
    <x v="0"/>
    <x v="0"/>
    <x v="2"/>
    <x v="0"/>
    <x v="0"/>
    <x v="0"/>
    <x v="0"/>
    <x v="0"/>
    <x v="2"/>
    <x v="0"/>
    <x v="12"/>
    <x v="3"/>
    <x v="1"/>
    <x v="3"/>
  </r>
  <r>
    <s v="October 2008"/>
    <n v="55"/>
    <x v="3"/>
    <x v="18"/>
    <x v="0"/>
    <x v="0"/>
    <x v="2"/>
    <x v="0"/>
    <x v="0"/>
    <x v="0"/>
    <x v="0"/>
    <x v="0"/>
    <x v="3"/>
    <x v="0"/>
    <x v="9"/>
    <x v="1"/>
    <x v="1"/>
    <x v="2"/>
  </r>
  <r>
    <s v="October 2008"/>
    <n v="55"/>
    <x v="3"/>
    <x v="19"/>
    <x v="0"/>
    <x v="0"/>
    <x v="3"/>
    <x v="0"/>
    <x v="0"/>
    <x v="0"/>
    <x v="0"/>
    <x v="0"/>
    <x v="3"/>
    <x v="0"/>
    <x v="9"/>
    <x v="3"/>
    <x v="0"/>
    <x v="2"/>
  </r>
  <r>
    <s v="October 2008"/>
    <n v="55"/>
    <x v="3"/>
    <x v="20"/>
    <x v="0"/>
    <x v="0"/>
    <x v="3"/>
    <x v="0"/>
    <x v="0"/>
    <x v="0"/>
    <x v="0"/>
    <x v="0"/>
    <x v="3"/>
    <x v="0"/>
    <x v="9"/>
    <x v="0"/>
    <x v="0"/>
    <x v="2"/>
  </r>
  <r>
    <s v="October 2008"/>
    <n v="55"/>
    <x v="3"/>
    <x v="21"/>
    <x v="0"/>
    <x v="0"/>
    <x v="1"/>
    <x v="0"/>
    <x v="0"/>
    <x v="0"/>
    <x v="0"/>
    <x v="0"/>
    <x v="3"/>
    <x v="0"/>
    <x v="9"/>
    <x v="0"/>
    <x v="0"/>
    <x v="0"/>
  </r>
  <r>
    <s v="October 2008"/>
    <n v="55"/>
    <x v="3"/>
    <x v="22"/>
    <x v="0"/>
    <x v="0"/>
    <x v="3"/>
    <x v="0"/>
    <x v="0"/>
    <x v="0"/>
    <x v="0"/>
    <x v="0"/>
    <x v="3"/>
    <x v="0"/>
    <x v="9"/>
    <x v="0"/>
    <x v="0"/>
    <x v="3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December 2008"/>
    <n v="56"/>
    <x v="0"/>
    <x v="0"/>
    <x v="0"/>
    <x v="0"/>
    <x v="2"/>
    <x v="0"/>
    <x v="0"/>
    <x v="0"/>
    <x v="0"/>
    <x v="0"/>
    <x v="0"/>
    <x v="0"/>
    <x v="0"/>
    <x v="1"/>
    <x v="1"/>
    <x v="2"/>
  </r>
  <r>
    <s v="December 2008"/>
    <n v="56"/>
    <x v="0"/>
    <x v="1"/>
    <x v="0"/>
    <x v="0"/>
    <x v="4"/>
    <x v="0"/>
    <x v="0"/>
    <x v="0"/>
    <x v="0"/>
    <x v="0"/>
    <x v="0"/>
    <x v="0"/>
    <x v="0"/>
    <x v="0"/>
    <x v="1"/>
    <x v="0"/>
  </r>
  <r>
    <s v="December 2008"/>
    <n v="56"/>
    <x v="0"/>
    <x v="2"/>
    <x v="0"/>
    <x v="0"/>
    <x v="1"/>
    <x v="0"/>
    <x v="0"/>
    <x v="0"/>
    <x v="0"/>
    <x v="0"/>
    <x v="0"/>
    <x v="0"/>
    <x v="0"/>
    <x v="0"/>
    <x v="1"/>
    <x v="10"/>
  </r>
  <r>
    <s v="December 2008"/>
    <n v="56"/>
    <x v="0"/>
    <x v="3"/>
    <x v="0"/>
    <x v="0"/>
    <x v="1"/>
    <x v="0"/>
    <x v="0"/>
    <x v="0"/>
    <x v="0"/>
    <x v="0"/>
    <x v="0"/>
    <x v="0"/>
    <x v="0"/>
    <x v="3"/>
    <x v="0"/>
    <x v="10"/>
  </r>
  <r>
    <s v="December 2008"/>
    <n v="56"/>
    <x v="0"/>
    <x v="4"/>
    <x v="0"/>
    <x v="0"/>
    <x v="0"/>
    <x v="0"/>
    <x v="0"/>
    <x v="0"/>
    <x v="0"/>
    <x v="0"/>
    <x v="0"/>
    <x v="0"/>
    <x v="0"/>
    <x v="0"/>
    <x v="0"/>
    <x v="2"/>
  </r>
  <r>
    <s v="December 2008"/>
    <n v="56"/>
    <x v="0"/>
    <x v="5"/>
    <x v="0"/>
    <x v="0"/>
    <x v="2"/>
    <x v="0"/>
    <x v="0"/>
    <x v="0"/>
    <x v="0"/>
    <x v="0"/>
    <x v="0"/>
    <x v="0"/>
    <x v="0"/>
    <x v="0"/>
    <x v="1"/>
    <x v="0"/>
  </r>
  <r>
    <s v="December 2008"/>
    <n v="56"/>
    <x v="0"/>
    <x v="6"/>
    <x v="0"/>
    <x v="0"/>
    <x v="0"/>
    <x v="0"/>
    <x v="0"/>
    <x v="0"/>
    <x v="0"/>
    <x v="0"/>
    <x v="1"/>
    <x v="2"/>
    <x v="8"/>
    <x v="1"/>
    <x v="1"/>
    <x v="2"/>
  </r>
  <r>
    <s v="December 2008"/>
    <n v="56"/>
    <x v="0"/>
    <x v="7"/>
    <x v="0"/>
    <x v="0"/>
    <x v="3"/>
    <x v="0"/>
    <x v="0"/>
    <x v="0"/>
    <x v="0"/>
    <x v="0"/>
    <x v="1"/>
    <x v="2"/>
    <x v="8"/>
    <x v="0"/>
    <x v="0"/>
    <x v="0"/>
  </r>
  <r>
    <s v="December 2008"/>
    <n v="56"/>
    <x v="0"/>
    <x v="8"/>
    <x v="0"/>
    <x v="0"/>
    <x v="4"/>
    <x v="0"/>
    <x v="0"/>
    <x v="0"/>
    <x v="0"/>
    <x v="0"/>
    <x v="1"/>
    <x v="2"/>
    <x v="8"/>
    <x v="0"/>
    <x v="0"/>
    <x v="2"/>
  </r>
  <r>
    <s v="December 2008"/>
    <n v="56"/>
    <x v="0"/>
    <x v="9"/>
    <x v="0"/>
    <x v="0"/>
    <x v="4"/>
    <x v="0"/>
    <x v="0"/>
    <x v="0"/>
    <x v="0"/>
    <x v="0"/>
    <x v="1"/>
    <x v="2"/>
    <x v="8"/>
    <x v="0"/>
    <x v="1"/>
    <x v="2"/>
  </r>
  <r>
    <s v="December 2008"/>
    <n v="56"/>
    <x v="0"/>
    <x v="10"/>
    <x v="0"/>
    <x v="0"/>
    <x v="2"/>
    <x v="0"/>
    <x v="0"/>
    <x v="0"/>
    <x v="0"/>
    <x v="0"/>
    <x v="1"/>
    <x v="2"/>
    <x v="8"/>
    <x v="0"/>
    <x v="0"/>
    <x v="2"/>
  </r>
  <r>
    <s v="December 2008"/>
    <n v="56"/>
    <x v="0"/>
    <x v="11"/>
    <x v="0"/>
    <x v="0"/>
    <x v="3"/>
    <x v="0"/>
    <x v="0"/>
    <x v="0"/>
    <x v="0"/>
    <x v="0"/>
    <x v="2"/>
    <x v="2"/>
    <x v="8"/>
    <x v="1"/>
    <x v="1"/>
    <x v="2"/>
  </r>
  <r>
    <s v="December 2008"/>
    <n v="56"/>
    <x v="0"/>
    <x v="12"/>
    <x v="0"/>
    <x v="0"/>
    <x v="1"/>
    <x v="0"/>
    <x v="0"/>
    <x v="0"/>
    <x v="0"/>
    <x v="0"/>
    <x v="2"/>
    <x v="2"/>
    <x v="8"/>
    <x v="0"/>
    <x v="1"/>
    <x v="0"/>
  </r>
  <r>
    <s v="December 2008"/>
    <n v="56"/>
    <x v="0"/>
    <x v="13"/>
    <x v="0"/>
    <x v="0"/>
    <x v="0"/>
    <x v="0"/>
    <x v="0"/>
    <x v="0"/>
    <x v="0"/>
    <x v="0"/>
    <x v="2"/>
    <x v="2"/>
    <x v="8"/>
    <x v="0"/>
    <x v="0"/>
    <x v="2"/>
  </r>
  <r>
    <s v="December 2008"/>
    <n v="56"/>
    <x v="0"/>
    <x v="14"/>
    <x v="0"/>
    <x v="0"/>
    <x v="0"/>
    <x v="0"/>
    <x v="0"/>
    <x v="0"/>
    <x v="0"/>
    <x v="0"/>
    <x v="2"/>
    <x v="2"/>
    <x v="8"/>
    <x v="0"/>
    <x v="1"/>
    <x v="3"/>
  </r>
  <r>
    <s v="December 2008"/>
    <n v="56"/>
    <x v="0"/>
    <x v="15"/>
    <x v="0"/>
    <x v="0"/>
    <x v="2"/>
    <x v="0"/>
    <x v="0"/>
    <x v="0"/>
    <x v="0"/>
    <x v="0"/>
    <x v="2"/>
    <x v="2"/>
    <x v="8"/>
    <x v="0"/>
    <x v="1"/>
    <x v="2"/>
  </r>
  <r>
    <s v="December 2008"/>
    <n v="56"/>
    <x v="0"/>
    <x v="16"/>
    <x v="0"/>
    <x v="0"/>
    <x v="0"/>
    <x v="0"/>
    <x v="0"/>
    <x v="0"/>
    <x v="0"/>
    <x v="0"/>
    <x v="3"/>
    <x v="1"/>
    <x v="1"/>
    <x v="1"/>
    <x v="1"/>
    <x v="2"/>
  </r>
  <r>
    <s v="December 2008"/>
    <n v="56"/>
    <x v="0"/>
    <x v="17"/>
    <x v="0"/>
    <x v="0"/>
    <x v="0"/>
    <x v="0"/>
    <x v="0"/>
    <x v="0"/>
    <x v="0"/>
    <x v="0"/>
    <x v="3"/>
    <x v="1"/>
    <x v="1"/>
    <x v="0"/>
    <x v="0"/>
    <x v="0"/>
  </r>
  <r>
    <s v="December 2008"/>
    <n v="56"/>
    <x v="0"/>
    <x v="18"/>
    <x v="0"/>
    <x v="0"/>
    <x v="1"/>
    <x v="0"/>
    <x v="0"/>
    <x v="0"/>
    <x v="0"/>
    <x v="0"/>
    <x v="3"/>
    <x v="1"/>
    <x v="1"/>
    <x v="0"/>
    <x v="0"/>
    <x v="2"/>
  </r>
  <r>
    <s v="December 2008"/>
    <n v="56"/>
    <x v="0"/>
    <x v="19"/>
    <x v="0"/>
    <x v="0"/>
    <x v="3"/>
    <x v="0"/>
    <x v="0"/>
    <x v="0"/>
    <x v="0"/>
    <x v="0"/>
    <x v="3"/>
    <x v="1"/>
    <x v="1"/>
    <x v="0"/>
    <x v="1"/>
    <x v="3"/>
  </r>
  <r>
    <s v="December 2008"/>
    <n v="56"/>
    <x v="0"/>
    <x v="20"/>
    <x v="0"/>
    <x v="0"/>
    <x v="2"/>
    <x v="0"/>
    <x v="0"/>
    <x v="0"/>
    <x v="0"/>
    <x v="0"/>
    <x v="3"/>
    <x v="1"/>
    <x v="1"/>
    <x v="0"/>
    <x v="0"/>
    <x v="2"/>
  </r>
  <r>
    <s v="December 2008"/>
    <n v="56"/>
    <x v="0"/>
    <x v="21"/>
    <x v="0"/>
    <x v="0"/>
    <x v="2"/>
    <x v="0"/>
    <x v="0"/>
    <x v="0"/>
    <x v="0"/>
    <x v="0"/>
    <x v="3"/>
    <x v="1"/>
    <x v="1"/>
    <x v="0"/>
    <x v="1"/>
    <x v="0"/>
  </r>
  <r>
    <s v="December 2008"/>
    <n v="56"/>
    <x v="0"/>
    <x v="22"/>
    <x v="0"/>
    <x v="0"/>
    <x v="4"/>
    <x v="0"/>
    <x v="0"/>
    <x v="0"/>
    <x v="0"/>
    <x v="0"/>
    <x v="3"/>
    <x v="1"/>
    <x v="1"/>
    <x v="0"/>
    <x v="0"/>
    <x v="0"/>
  </r>
  <r>
    <s v="December 2008"/>
    <n v="56"/>
    <x v="1"/>
    <x v="0"/>
    <x v="0"/>
    <x v="0"/>
    <x v="2"/>
    <x v="0"/>
    <x v="0"/>
    <x v="0"/>
    <x v="0"/>
    <x v="1"/>
    <x v="4"/>
    <x v="3"/>
    <x v="2"/>
    <x v="7"/>
    <x v="4"/>
    <x v="4"/>
  </r>
  <r>
    <s v="December 2008"/>
    <n v="56"/>
    <x v="1"/>
    <x v="1"/>
    <x v="0"/>
    <x v="0"/>
    <x v="0"/>
    <x v="0"/>
    <x v="0"/>
    <x v="0"/>
    <x v="0"/>
    <x v="1"/>
    <x v="4"/>
    <x v="3"/>
    <x v="2"/>
    <x v="4"/>
    <x v="10"/>
    <x v="4"/>
  </r>
  <r>
    <s v="December 2008"/>
    <n v="56"/>
    <x v="1"/>
    <x v="2"/>
    <x v="0"/>
    <x v="0"/>
    <x v="4"/>
    <x v="0"/>
    <x v="0"/>
    <x v="0"/>
    <x v="0"/>
    <x v="1"/>
    <x v="4"/>
    <x v="3"/>
    <x v="2"/>
    <x v="8"/>
    <x v="5"/>
    <x v="4"/>
  </r>
  <r>
    <s v="December 2008"/>
    <n v="56"/>
    <x v="1"/>
    <x v="3"/>
    <x v="0"/>
    <x v="0"/>
    <x v="1"/>
    <x v="0"/>
    <x v="0"/>
    <x v="0"/>
    <x v="0"/>
    <x v="1"/>
    <x v="4"/>
    <x v="3"/>
    <x v="2"/>
    <x v="9"/>
    <x v="4"/>
    <x v="4"/>
  </r>
  <r>
    <s v="December 2008"/>
    <n v="56"/>
    <x v="1"/>
    <x v="4"/>
    <x v="0"/>
    <x v="0"/>
    <x v="2"/>
    <x v="0"/>
    <x v="0"/>
    <x v="0"/>
    <x v="0"/>
    <x v="1"/>
    <x v="4"/>
    <x v="3"/>
    <x v="2"/>
    <x v="4"/>
    <x v="12"/>
    <x v="4"/>
  </r>
  <r>
    <s v="December 2008"/>
    <n v="56"/>
    <x v="1"/>
    <x v="5"/>
    <x v="0"/>
    <x v="0"/>
    <x v="2"/>
    <x v="0"/>
    <x v="0"/>
    <x v="0"/>
    <x v="0"/>
    <x v="1"/>
    <x v="4"/>
    <x v="3"/>
    <x v="2"/>
    <x v="9"/>
    <x v="14"/>
    <x v="4"/>
  </r>
  <r>
    <s v="December 2008"/>
    <n v="56"/>
    <x v="1"/>
    <x v="6"/>
    <x v="0"/>
    <x v="0"/>
    <x v="1"/>
    <x v="0"/>
    <x v="0"/>
    <x v="0"/>
    <x v="0"/>
    <x v="1"/>
    <x v="4"/>
    <x v="3"/>
    <x v="2"/>
    <x v="5"/>
    <x v="3"/>
    <x v="4"/>
  </r>
  <r>
    <s v="December 2008"/>
    <n v="56"/>
    <x v="1"/>
    <x v="7"/>
    <x v="0"/>
    <x v="0"/>
    <x v="3"/>
    <x v="0"/>
    <x v="0"/>
    <x v="0"/>
    <x v="0"/>
    <x v="1"/>
    <x v="4"/>
    <x v="3"/>
    <x v="2"/>
    <x v="8"/>
    <x v="5"/>
    <x v="4"/>
  </r>
  <r>
    <s v="December 2008"/>
    <n v="56"/>
    <x v="1"/>
    <x v="8"/>
    <x v="0"/>
    <x v="0"/>
    <x v="4"/>
    <x v="0"/>
    <x v="0"/>
    <x v="0"/>
    <x v="0"/>
    <x v="1"/>
    <x v="4"/>
    <x v="3"/>
    <x v="2"/>
    <x v="4"/>
    <x v="8"/>
    <x v="4"/>
  </r>
  <r>
    <s v="December 2008"/>
    <n v="56"/>
    <x v="1"/>
    <x v="9"/>
    <x v="0"/>
    <x v="0"/>
    <x v="3"/>
    <x v="0"/>
    <x v="0"/>
    <x v="0"/>
    <x v="0"/>
    <x v="1"/>
    <x v="4"/>
    <x v="3"/>
    <x v="2"/>
    <x v="9"/>
    <x v="6"/>
    <x v="4"/>
  </r>
  <r>
    <s v="December 2008"/>
    <n v="56"/>
    <x v="1"/>
    <x v="10"/>
    <x v="0"/>
    <x v="0"/>
    <x v="4"/>
    <x v="0"/>
    <x v="0"/>
    <x v="0"/>
    <x v="0"/>
    <x v="1"/>
    <x v="4"/>
    <x v="3"/>
    <x v="2"/>
    <x v="4"/>
    <x v="12"/>
    <x v="4"/>
  </r>
  <r>
    <s v="December 2008"/>
    <n v="56"/>
    <x v="1"/>
    <x v="11"/>
    <x v="0"/>
    <x v="0"/>
    <x v="2"/>
    <x v="0"/>
    <x v="0"/>
    <x v="0"/>
    <x v="0"/>
    <x v="1"/>
    <x v="4"/>
    <x v="3"/>
    <x v="2"/>
    <x v="7"/>
    <x v="4"/>
    <x v="4"/>
  </r>
  <r>
    <s v="December 2008"/>
    <n v="56"/>
    <x v="1"/>
    <x v="12"/>
    <x v="0"/>
    <x v="0"/>
    <x v="0"/>
    <x v="0"/>
    <x v="0"/>
    <x v="0"/>
    <x v="0"/>
    <x v="1"/>
    <x v="4"/>
    <x v="3"/>
    <x v="2"/>
    <x v="11"/>
    <x v="4"/>
    <x v="4"/>
  </r>
  <r>
    <s v="December 2008"/>
    <n v="56"/>
    <x v="1"/>
    <x v="13"/>
    <x v="0"/>
    <x v="0"/>
    <x v="3"/>
    <x v="0"/>
    <x v="0"/>
    <x v="0"/>
    <x v="0"/>
    <x v="1"/>
    <x v="4"/>
    <x v="3"/>
    <x v="2"/>
    <x v="8"/>
    <x v="11"/>
    <x v="4"/>
  </r>
  <r>
    <s v="December 2008"/>
    <n v="56"/>
    <x v="1"/>
    <x v="14"/>
    <x v="0"/>
    <x v="0"/>
    <x v="4"/>
    <x v="0"/>
    <x v="0"/>
    <x v="0"/>
    <x v="0"/>
    <x v="1"/>
    <x v="4"/>
    <x v="3"/>
    <x v="2"/>
    <x v="7"/>
    <x v="4"/>
    <x v="4"/>
  </r>
  <r>
    <s v="December 2008"/>
    <n v="56"/>
    <x v="1"/>
    <x v="15"/>
    <x v="0"/>
    <x v="0"/>
    <x v="3"/>
    <x v="0"/>
    <x v="0"/>
    <x v="0"/>
    <x v="0"/>
    <x v="1"/>
    <x v="4"/>
    <x v="3"/>
    <x v="2"/>
    <x v="17"/>
    <x v="13"/>
    <x v="4"/>
  </r>
  <r>
    <s v="December 2008"/>
    <n v="56"/>
    <x v="1"/>
    <x v="16"/>
    <x v="0"/>
    <x v="0"/>
    <x v="2"/>
    <x v="0"/>
    <x v="0"/>
    <x v="0"/>
    <x v="0"/>
    <x v="1"/>
    <x v="4"/>
    <x v="3"/>
    <x v="2"/>
    <x v="4"/>
    <x v="10"/>
    <x v="4"/>
  </r>
  <r>
    <s v="December 2008"/>
    <n v="56"/>
    <x v="1"/>
    <x v="17"/>
    <x v="0"/>
    <x v="0"/>
    <x v="1"/>
    <x v="0"/>
    <x v="0"/>
    <x v="0"/>
    <x v="0"/>
    <x v="1"/>
    <x v="4"/>
    <x v="3"/>
    <x v="2"/>
    <x v="10"/>
    <x v="7"/>
    <x v="4"/>
  </r>
  <r>
    <s v="December 2008"/>
    <n v="56"/>
    <x v="1"/>
    <x v="18"/>
    <x v="0"/>
    <x v="0"/>
    <x v="0"/>
    <x v="0"/>
    <x v="0"/>
    <x v="0"/>
    <x v="0"/>
    <x v="1"/>
    <x v="4"/>
    <x v="3"/>
    <x v="2"/>
    <x v="6"/>
    <x v="4"/>
    <x v="4"/>
  </r>
  <r>
    <s v="December 2008"/>
    <n v="56"/>
    <x v="1"/>
    <x v="19"/>
    <x v="0"/>
    <x v="0"/>
    <x v="2"/>
    <x v="0"/>
    <x v="0"/>
    <x v="0"/>
    <x v="0"/>
    <x v="1"/>
    <x v="4"/>
    <x v="3"/>
    <x v="2"/>
    <x v="10"/>
    <x v="13"/>
    <x v="4"/>
  </r>
  <r>
    <s v="December 2008"/>
    <n v="56"/>
    <x v="1"/>
    <x v="20"/>
    <x v="0"/>
    <x v="0"/>
    <x v="4"/>
    <x v="0"/>
    <x v="0"/>
    <x v="0"/>
    <x v="0"/>
    <x v="1"/>
    <x v="4"/>
    <x v="3"/>
    <x v="2"/>
    <x v="4"/>
    <x v="10"/>
    <x v="4"/>
  </r>
  <r>
    <s v="December 2008"/>
    <n v="56"/>
    <x v="1"/>
    <x v="21"/>
    <x v="0"/>
    <x v="0"/>
    <x v="1"/>
    <x v="0"/>
    <x v="0"/>
    <x v="0"/>
    <x v="0"/>
    <x v="1"/>
    <x v="4"/>
    <x v="3"/>
    <x v="2"/>
    <x v="11"/>
    <x v="4"/>
    <x v="4"/>
  </r>
  <r>
    <s v="December 2008"/>
    <n v="56"/>
    <x v="1"/>
    <x v="22"/>
    <x v="0"/>
    <x v="0"/>
    <x v="2"/>
    <x v="0"/>
    <x v="0"/>
    <x v="0"/>
    <x v="0"/>
    <x v="1"/>
    <x v="4"/>
    <x v="3"/>
    <x v="2"/>
    <x v="6"/>
    <x v="4"/>
    <x v="4"/>
  </r>
  <r>
    <s v="December 2008"/>
    <n v="56"/>
    <x v="1"/>
    <x v="23"/>
    <x v="0"/>
    <x v="0"/>
    <x v="0"/>
    <x v="0"/>
    <x v="0"/>
    <x v="0"/>
    <x v="0"/>
    <x v="1"/>
    <x v="4"/>
    <x v="3"/>
    <x v="2"/>
    <x v="8"/>
    <x v="11"/>
    <x v="4"/>
  </r>
  <r>
    <s v="December 2008"/>
    <n v="56"/>
    <x v="1"/>
    <x v="24"/>
    <x v="0"/>
    <x v="0"/>
    <x v="4"/>
    <x v="0"/>
    <x v="0"/>
    <x v="0"/>
    <x v="0"/>
    <x v="1"/>
    <x v="4"/>
    <x v="3"/>
    <x v="2"/>
    <x v="4"/>
    <x v="8"/>
    <x v="4"/>
  </r>
  <r>
    <s v="December 2008"/>
    <n v="56"/>
    <x v="2"/>
    <x v="0"/>
    <x v="0"/>
    <x v="0"/>
    <x v="1"/>
    <x v="0"/>
    <x v="0"/>
    <x v="0"/>
    <x v="0"/>
    <x v="1"/>
    <x v="4"/>
    <x v="3"/>
    <x v="2"/>
    <x v="7"/>
    <x v="4"/>
    <x v="4"/>
  </r>
  <r>
    <s v="December 2008"/>
    <n v="56"/>
    <x v="2"/>
    <x v="1"/>
    <x v="0"/>
    <x v="0"/>
    <x v="2"/>
    <x v="0"/>
    <x v="0"/>
    <x v="0"/>
    <x v="0"/>
    <x v="1"/>
    <x v="4"/>
    <x v="3"/>
    <x v="2"/>
    <x v="6"/>
    <x v="4"/>
    <x v="4"/>
  </r>
  <r>
    <s v="December 2008"/>
    <n v="56"/>
    <x v="2"/>
    <x v="2"/>
    <x v="0"/>
    <x v="0"/>
    <x v="4"/>
    <x v="0"/>
    <x v="0"/>
    <x v="0"/>
    <x v="0"/>
    <x v="1"/>
    <x v="4"/>
    <x v="3"/>
    <x v="2"/>
    <x v="10"/>
    <x v="13"/>
    <x v="4"/>
  </r>
  <r>
    <s v="December 2008"/>
    <n v="56"/>
    <x v="2"/>
    <x v="3"/>
    <x v="0"/>
    <x v="0"/>
    <x v="0"/>
    <x v="0"/>
    <x v="0"/>
    <x v="0"/>
    <x v="0"/>
    <x v="1"/>
    <x v="4"/>
    <x v="3"/>
    <x v="2"/>
    <x v="7"/>
    <x v="4"/>
    <x v="4"/>
  </r>
  <r>
    <s v="December 2008"/>
    <n v="56"/>
    <x v="2"/>
    <x v="4"/>
    <x v="0"/>
    <x v="0"/>
    <x v="3"/>
    <x v="0"/>
    <x v="0"/>
    <x v="0"/>
    <x v="0"/>
    <x v="1"/>
    <x v="4"/>
    <x v="3"/>
    <x v="2"/>
    <x v="4"/>
    <x v="2"/>
    <x v="4"/>
  </r>
  <r>
    <s v="December 2008"/>
    <n v="56"/>
    <x v="2"/>
    <x v="5"/>
    <x v="0"/>
    <x v="0"/>
    <x v="3"/>
    <x v="0"/>
    <x v="0"/>
    <x v="0"/>
    <x v="0"/>
    <x v="1"/>
    <x v="4"/>
    <x v="3"/>
    <x v="2"/>
    <x v="4"/>
    <x v="12"/>
    <x v="4"/>
  </r>
  <r>
    <s v="December 2008"/>
    <n v="56"/>
    <x v="2"/>
    <x v="6"/>
    <x v="0"/>
    <x v="0"/>
    <x v="2"/>
    <x v="0"/>
    <x v="0"/>
    <x v="0"/>
    <x v="0"/>
    <x v="1"/>
    <x v="4"/>
    <x v="3"/>
    <x v="2"/>
    <x v="11"/>
    <x v="4"/>
    <x v="4"/>
  </r>
  <r>
    <s v="December 2008"/>
    <n v="56"/>
    <x v="2"/>
    <x v="7"/>
    <x v="0"/>
    <x v="0"/>
    <x v="0"/>
    <x v="0"/>
    <x v="0"/>
    <x v="0"/>
    <x v="0"/>
    <x v="1"/>
    <x v="4"/>
    <x v="3"/>
    <x v="2"/>
    <x v="8"/>
    <x v="11"/>
    <x v="4"/>
  </r>
  <r>
    <s v="December 2008"/>
    <n v="56"/>
    <x v="2"/>
    <x v="8"/>
    <x v="0"/>
    <x v="0"/>
    <x v="0"/>
    <x v="0"/>
    <x v="0"/>
    <x v="0"/>
    <x v="0"/>
    <x v="1"/>
    <x v="4"/>
    <x v="3"/>
    <x v="2"/>
    <x v="9"/>
    <x v="14"/>
    <x v="4"/>
  </r>
  <r>
    <s v="December 2008"/>
    <n v="56"/>
    <x v="2"/>
    <x v="9"/>
    <x v="0"/>
    <x v="0"/>
    <x v="1"/>
    <x v="0"/>
    <x v="0"/>
    <x v="0"/>
    <x v="0"/>
    <x v="1"/>
    <x v="4"/>
    <x v="3"/>
    <x v="2"/>
    <x v="7"/>
    <x v="4"/>
    <x v="4"/>
  </r>
  <r>
    <s v="December 2008"/>
    <n v="56"/>
    <x v="2"/>
    <x v="10"/>
    <x v="0"/>
    <x v="0"/>
    <x v="2"/>
    <x v="0"/>
    <x v="0"/>
    <x v="0"/>
    <x v="0"/>
    <x v="1"/>
    <x v="4"/>
    <x v="3"/>
    <x v="2"/>
    <x v="6"/>
    <x v="4"/>
    <x v="4"/>
  </r>
  <r>
    <s v="December 2008"/>
    <n v="56"/>
    <x v="2"/>
    <x v="11"/>
    <x v="0"/>
    <x v="0"/>
    <x v="0"/>
    <x v="0"/>
    <x v="0"/>
    <x v="0"/>
    <x v="0"/>
    <x v="1"/>
    <x v="4"/>
    <x v="3"/>
    <x v="2"/>
    <x v="10"/>
    <x v="13"/>
    <x v="4"/>
  </r>
  <r>
    <s v="December 2008"/>
    <n v="56"/>
    <x v="2"/>
    <x v="12"/>
    <x v="0"/>
    <x v="0"/>
    <x v="0"/>
    <x v="0"/>
    <x v="0"/>
    <x v="0"/>
    <x v="0"/>
    <x v="1"/>
    <x v="4"/>
    <x v="3"/>
    <x v="2"/>
    <x v="8"/>
    <x v="11"/>
    <x v="4"/>
  </r>
  <r>
    <s v="December 2008"/>
    <n v="56"/>
    <x v="2"/>
    <x v="13"/>
    <x v="0"/>
    <x v="0"/>
    <x v="4"/>
    <x v="0"/>
    <x v="0"/>
    <x v="0"/>
    <x v="0"/>
    <x v="1"/>
    <x v="4"/>
    <x v="3"/>
    <x v="2"/>
    <x v="5"/>
    <x v="3"/>
    <x v="4"/>
  </r>
  <r>
    <s v="December 2008"/>
    <n v="56"/>
    <x v="2"/>
    <x v="14"/>
    <x v="0"/>
    <x v="0"/>
    <x v="3"/>
    <x v="0"/>
    <x v="0"/>
    <x v="0"/>
    <x v="0"/>
    <x v="1"/>
    <x v="4"/>
    <x v="3"/>
    <x v="2"/>
    <x v="6"/>
    <x v="4"/>
    <x v="4"/>
  </r>
  <r>
    <s v="December 2008"/>
    <n v="56"/>
    <x v="2"/>
    <x v="15"/>
    <x v="0"/>
    <x v="0"/>
    <x v="0"/>
    <x v="0"/>
    <x v="0"/>
    <x v="0"/>
    <x v="0"/>
    <x v="1"/>
    <x v="4"/>
    <x v="3"/>
    <x v="2"/>
    <x v="9"/>
    <x v="6"/>
    <x v="4"/>
  </r>
  <r>
    <s v="December 2008"/>
    <n v="56"/>
    <x v="2"/>
    <x v="16"/>
    <x v="0"/>
    <x v="0"/>
    <x v="1"/>
    <x v="0"/>
    <x v="0"/>
    <x v="0"/>
    <x v="0"/>
    <x v="1"/>
    <x v="4"/>
    <x v="3"/>
    <x v="2"/>
    <x v="7"/>
    <x v="4"/>
    <x v="4"/>
  </r>
  <r>
    <s v="December 2008"/>
    <n v="56"/>
    <x v="2"/>
    <x v="17"/>
    <x v="0"/>
    <x v="0"/>
    <x v="2"/>
    <x v="0"/>
    <x v="0"/>
    <x v="0"/>
    <x v="0"/>
    <x v="1"/>
    <x v="4"/>
    <x v="3"/>
    <x v="2"/>
    <x v="9"/>
    <x v="14"/>
    <x v="4"/>
  </r>
  <r>
    <s v="December 2008"/>
    <n v="56"/>
    <x v="2"/>
    <x v="18"/>
    <x v="0"/>
    <x v="0"/>
    <x v="2"/>
    <x v="0"/>
    <x v="0"/>
    <x v="0"/>
    <x v="0"/>
    <x v="1"/>
    <x v="4"/>
    <x v="3"/>
    <x v="2"/>
    <x v="4"/>
    <x v="2"/>
    <x v="4"/>
  </r>
  <r>
    <s v="December 2008"/>
    <n v="56"/>
    <x v="2"/>
    <x v="19"/>
    <x v="0"/>
    <x v="0"/>
    <x v="3"/>
    <x v="0"/>
    <x v="0"/>
    <x v="0"/>
    <x v="0"/>
    <x v="1"/>
    <x v="4"/>
    <x v="3"/>
    <x v="2"/>
    <x v="8"/>
    <x v="5"/>
    <x v="4"/>
  </r>
  <r>
    <s v="December 2008"/>
    <n v="56"/>
    <x v="2"/>
    <x v="20"/>
    <x v="0"/>
    <x v="0"/>
    <x v="3"/>
    <x v="0"/>
    <x v="0"/>
    <x v="0"/>
    <x v="0"/>
    <x v="1"/>
    <x v="4"/>
    <x v="3"/>
    <x v="2"/>
    <x v="7"/>
    <x v="4"/>
    <x v="4"/>
  </r>
  <r>
    <s v="December 2008"/>
    <n v="56"/>
    <x v="2"/>
    <x v="21"/>
    <x v="0"/>
    <x v="0"/>
    <x v="4"/>
    <x v="0"/>
    <x v="0"/>
    <x v="0"/>
    <x v="0"/>
    <x v="1"/>
    <x v="4"/>
    <x v="3"/>
    <x v="2"/>
    <x v="6"/>
    <x v="4"/>
    <x v="5"/>
  </r>
  <r>
    <s v="December 2008"/>
    <n v="56"/>
    <x v="2"/>
    <x v="22"/>
    <x v="0"/>
    <x v="0"/>
    <x v="2"/>
    <x v="0"/>
    <x v="0"/>
    <x v="0"/>
    <x v="0"/>
    <x v="1"/>
    <x v="4"/>
    <x v="3"/>
    <x v="2"/>
    <x v="10"/>
    <x v="7"/>
    <x v="4"/>
  </r>
  <r>
    <s v="December 2008"/>
    <n v="56"/>
    <x v="2"/>
    <x v="23"/>
    <x v="0"/>
    <x v="0"/>
    <x v="3"/>
    <x v="0"/>
    <x v="0"/>
    <x v="0"/>
    <x v="0"/>
    <x v="1"/>
    <x v="4"/>
    <x v="3"/>
    <x v="2"/>
    <x v="5"/>
    <x v="9"/>
    <x v="4"/>
  </r>
  <r>
    <s v="December 2008"/>
    <n v="56"/>
    <x v="2"/>
    <x v="24"/>
    <x v="0"/>
    <x v="0"/>
    <x v="2"/>
    <x v="0"/>
    <x v="0"/>
    <x v="0"/>
    <x v="0"/>
    <x v="1"/>
    <x v="4"/>
    <x v="3"/>
    <x v="2"/>
    <x v="9"/>
    <x v="14"/>
    <x v="4"/>
  </r>
  <r>
    <s v="December 2008"/>
    <n v="56"/>
    <x v="3"/>
    <x v="0"/>
    <x v="0"/>
    <x v="0"/>
    <x v="4"/>
    <x v="0"/>
    <x v="0"/>
    <x v="0"/>
    <x v="0"/>
    <x v="2"/>
    <x v="0"/>
    <x v="3"/>
    <x v="3"/>
    <x v="12"/>
    <x v="15"/>
    <x v="6"/>
  </r>
  <r>
    <s v="December 2008"/>
    <n v="56"/>
    <x v="3"/>
    <x v="1"/>
    <x v="0"/>
    <x v="0"/>
    <x v="3"/>
    <x v="0"/>
    <x v="0"/>
    <x v="0"/>
    <x v="0"/>
    <x v="2"/>
    <x v="0"/>
    <x v="3"/>
    <x v="3"/>
    <x v="12"/>
    <x v="16"/>
    <x v="6"/>
  </r>
  <r>
    <s v="December 2008"/>
    <n v="56"/>
    <x v="3"/>
    <x v="2"/>
    <x v="0"/>
    <x v="0"/>
    <x v="0"/>
    <x v="0"/>
    <x v="0"/>
    <x v="0"/>
    <x v="0"/>
    <x v="2"/>
    <x v="0"/>
    <x v="3"/>
    <x v="3"/>
    <x v="12"/>
    <x v="18"/>
    <x v="6"/>
  </r>
  <r>
    <s v="December 2008"/>
    <n v="56"/>
    <x v="3"/>
    <x v="3"/>
    <x v="0"/>
    <x v="0"/>
    <x v="3"/>
    <x v="0"/>
    <x v="0"/>
    <x v="0"/>
    <x v="0"/>
    <x v="2"/>
    <x v="0"/>
    <x v="3"/>
    <x v="3"/>
    <x v="14"/>
    <x v="17"/>
    <x v="6"/>
  </r>
  <r>
    <s v="December 2008"/>
    <n v="56"/>
    <x v="3"/>
    <x v="4"/>
    <x v="0"/>
    <x v="0"/>
    <x v="2"/>
    <x v="0"/>
    <x v="0"/>
    <x v="0"/>
    <x v="0"/>
    <x v="2"/>
    <x v="0"/>
    <x v="3"/>
    <x v="3"/>
    <x v="14"/>
    <x v="17"/>
    <x v="6"/>
  </r>
  <r>
    <s v="December 2008"/>
    <n v="56"/>
    <x v="3"/>
    <x v="5"/>
    <x v="0"/>
    <x v="0"/>
    <x v="0"/>
    <x v="0"/>
    <x v="0"/>
    <x v="0"/>
    <x v="0"/>
    <x v="2"/>
    <x v="0"/>
    <x v="3"/>
    <x v="3"/>
    <x v="13"/>
    <x v="21"/>
    <x v="6"/>
  </r>
  <r>
    <s v="December 2008"/>
    <n v="56"/>
    <x v="3"/>
    <x v="6"/>
    <x v="0"/>
    <x v="0"/>
    <x v="1"/>
    <x v="0"/>
    <x v="0"/>
    <x v="0"/>
    <x v="0"/>
    <x v="2"/>
    <x v="0"/>
    <x v="3"/>
    <x v="3"/>
    <x v="12"/>
    <x v="15"/>
    <x v="6"/>
  </r>
  <r>
    <s v="December 2008"/>
    <n v="56"/>
    <x v="3"/>
    <x v="7"/>
    <x v="0"/>
    <x v="0"/>
    <x v="0"/>
    <x v="0"/>
    <x v="0"/>
    <x v="0"/>
    <x v="0"/>
    <x v="2"/>
    <x v="1"/>
    <x v="3"/>
    <x v="4"/>
    <x v="12"/>
    <x v="15"/>
    <x v="6"/>
  </r>
  <r>
    <s v="December 2008"/>
    <n v="56"/>
    <x v="3"/>
    <x v="8"/>
    <x v="0"/>
    <x v="0"/>
    <x v="1"/>
    <x v="0"/>
    <x v="0"/>
    <x v="0"/>
    <x v="0"/>
    <x v="2"/>
    <x v="1"/>
    <x v="3"/>
    <x v="4"/>
    <x v="14"/>
    <x v="17"/>
    <x v="6"/>
  </r>
  <r>
    <s v="December 2008"/>
    <n v="56"/>
    <x v="3"/>
    <x v="9"/>
    <x v="0"/>
    <x v="0"/>
    <x v="3"/>
    <x v="0"/>
    <x v="0"/>
    <x v="0"/>
    <x v="0"/>
    <x v="2"/>
    <x v="1"/>
    <x v="3"/>
    <x v="4"/>
    <x v="13"/>
    <x v="24"/>
    <x v="6"/>
  </r>
  <r>
    <s v="December 2008"/>
    <n v="56"/>
    <x v="3"/>
    <x v="10"/>
    <x v="0"/>
    <x v="0"/>
    <x v="0"/>
    <x v="0"/>
    <x v="0"/>
    <x v="0"/>
    <x v="0"/>
    <x v="2"/>
    <x v="1"/>
    <x v="3"/>
    <x v="4"/>
    <x v="13"/>
    <x v="20"/>
    <x v="6"/>
  </r>
  <r>
    <s v="December 2008"/>
    <n v="56"/>
    <x v="3"/>
    <x v="11"/>
    <x v="0"/>
    <x v="0"/>
    <x v="0"/>
    <x v="0"/>
    <x v="0"/>
    <x v="0"/>
    <x v="0"/>
    <x v="2"/>
    <x v="1"/>
    <x v="3"/>
    <x v="4"/>
    <x v="13"/>
    <x v="21"/>
    <x v="6"/>
  </r>
  <r>
    <s v="December 2008"/>
    <n v="56"/>
    <x v="3"/>
    <x v="12"/>
    <x v="0"/>
    <x v="0"/>
    <x v="4"/>
    <x v="0"/>
    <x v="0"/>
    <x v="0"/>
    <x v="0"/>
    <x v="2"/>
    <x v="1"/>
    <x v="3"/>
    <x v="4"/>
    <x v="14"/>
    <x v="17"/>
    <x v="6"/>
  </r>
  <r>
    <s v="December 2008"/>
    <n v="56"/>
    <x v="3"/>
    <x v="13"/>
    <x v="0"/>
    <x v="0"/>
    <x v="2"/>
    <x v="0"/>
    <x v="0"/>
    <x v="0"/>
    <x v="0"/>
    <x v="2"/>
    <x v="1"/>
    <x v="3"/>
    <x v="4"/>
    <x v="13"/>
    <x v="21"/>
    <x v="6"/>
  </r>
  <r>
    <s v="December 2008"/>
    <n v="56"/>
    <x v="3"/>
    <x v="14"/>
    <x v="0"/>
    <x v="0"/>
    <x v="1"/>
    <x v="0"/>
    <x v="0"/>
    <x v="0"/>
    <x v="0"/>
    <x v="2"/>
    <x v="1"/>
    <x v="3"/>
    <x v="4"/>
    <x v="12"/>
    <x v="16"/>
    <x v="6"/>
  </r>
  <r>
    <s v="December 2008"/>
    <n v="56"/>
    <x v="3"/>
    <x v="15"/>
    <x v="0"/>
    <x v="0"/>
    <x v="2"/>
    <x v="0"/>
    <x v="0"/>
    <x v="0"/>
    <x v="0"/>
    <x v="2"/>
    <x v="2"/>
    <x v="3"/>
    <x v="5"/>
    <x v="12"/>
    <x v="15"/>
    <x v="7"/>
  </r>
  <r>
    <s v="December 2008"/>
    <n v="56"/>
    <x v="3"/>
    <x v="16"/>
    <x v="0"/>
    <x v="0"/>
    <x v="1"/>
    <x v="0"/>
    <x v="0"/>
    <x v="0"/>
    <x v="0"/>
    <x v="2"/>
    <x v="2"/>
    <x v="3"/>
    <x v="5"/>
    <x v="12"/>
    <x v="21"/>
    <x v="7"/>
  </r>
  <r>
    <s v="December 2008"/>
    <n v="56"/>
    <x v="3"/>
    <x v="17"/>
    <x v="0"/>
    <x v="0"/>
    <x v="3"/>
    <x v="0"/>
    <x v="0"/>
    <x v="0"/>
    <x v="0"/>
    <x v="2"/>
    <x v="2"/>
    <x v="3"/>
    <x v="5"/>
    <x v="14"/>
    <x v="17"/>
    <x v="7"/>
  </r>
  <r>
    <s v="December 2008"/>
    <n v="56"/>
    <x v="3"/>
    <x v="18"/>
    <x v="0"/>
    <x v="0"/>
    <x v="2"/>
    <x v="0"/>
    <x v="0"/>
    <x v="0"/>
    <x v="0"/>
    <x v="2"/>
    <x v="2"/>
    <x v="3"/>
    <x v="5"/>
    <x v="12"/>
    <x v="18"/>
    <x v="7"/>
  </r>
  <r>
    <s v="December 2008"/>
    <n v="56"/>
    <x v="3"/>
    <x v="19"/>
    <x v="0"/>
    <x v="0"/>
    <x v="0"/>
    <x v="0"/>
    <x v="0"/>
    <x v="0"/>
    <x v="0"/>
    <x v="2"/>
    <x v="2"/>
    <x v="3"/>
    <x v="5"/>
    <x v="12"/>
    <x v="16"/>
    <x v="7"/>
  </r>
  <r>
    <s v="December 2008"/>
    <n v="56"/>
    <x v="3"/>
    <x v="20"/>
    <x v="0"/>
    <x v="0"/>
    <x v="4"/>
    <x v="0"/>
    <x v="0"/>
    <x v="0"/>
    <x v="0"/>
    <x v="2"/>
    <x v="2"/>
    <x v="3"/>
    <x v="5"/>
    <x v="12"/>
    <x v="16"/>
    <x v="7"/>
  </r>
  <r>
    <s v="December 2008"/>
    <n v="56"/>
    <x v="3"/>
    <x v="21"/>
    <x v="0"/>
    <x v="0"/>
    <x v="1"/>
    <x v="0"/>
    <x v="0"/>
    <x v="0"/>
    <x v="0"/>
    <x v="2"/>
    <x v="3"/>
    <x v="3"/>
    <x v="6"/>
    <x v="13"/>
    <x v="21"/>
    <x v="6"/>
  </r>
  <r>
    <s v="December 2008"/>
    <n v="56"/>
    <x v="3"/>
    <x v="22"/>
    <x v="0"/>
    <x v="0"/>
    <x v="2"/>
    <x v="0"/>
    <x v="0"/>
    <x v="0"/>
    <x v="0"/>
    <x v="2"/>
    <x v="3"/>
    <x v="3"/>
    <x v="6"/>
    <x v="12"/>
    <x v="20"/>
    <x v="6"/>
  </r>
  <r>
    <s v="December 2008"/>
    <n v="56"/>
    <x v="3"/>
    <x v="23"/>
    <x v="0"/>
    <x v="0"/>
    <x v="0"/>
    <x v="0"/>
    <x v="0"/>
    <x v="0"/>
    <x v="0"/>
    <x v="2"/>
    <x v="3"/>
    <x v="3"/>
    <x v="6"/>
    <x v="12"/>
    <x v="16"/>
    <x v="6"/>
  </r>
  <r>
    <s v="December 2008"/>
    <n v="56"/>
    <x v="3"/>
    <x v="24"/>
    <x v="0"/>
    <x v="0"/>
    <x v="4"/>
    <x v="0"/>
    <x v="0"/>
    <x v="0"/>
    <x v="0"/>
    <x v="2"/>
    <x v="3"/>
    <x v="3"/>
    <x v="6"/>
    <x v="14"/>
    <x v="17"/>
    <x v="6"/>
  </r>
  <r>
    <s v="December 2008"/>
    <n v="56"/>
    <x v="3"/>
    <x v="25"/>
    <x v="0"/>
    <x v="0"/>
    <x v="2"/>
    <x v="0"/>
    <x v="0"/>
    <x v="0"/>
    <x v="0"/>
    <x v="2"/>
    <x v="3"/>
    <x v="3"/>
    <x v="6"/>
    <x v="13"/>
    <x v="21"/>
    <x v="6"/>
  </r>
  <r>
    <s v="December 2008"/>
    <n v="56"/>
    <x v="3"/>
    <x v="26"/>
    <x v="0"/>
    <x v="0"/>
    <x v="1"/>
    <x v="0"/>
    <x v="0"/>
    <x v="0"/>
    <x v="0"/>
    <x v="2"/>
    <x v="3"/>
    <x v="3"/>
    <x v="6"/>
    <x v="12"/>
    <x v="18"/>
    <x v="6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June 2009"/>
    <n v="57"/>
    <x v="0"/>
    <x v="0"/>
    <x v="0"/>
    <x v="0"/>
    <x v="3"/>
    <x v="0"/>
    <x v="0"/>
    <x v="0"/>
    <x v="0"/>
    <x v="0"/>
    <x v="0"/>
    <x v="0"/>
    <x v="0"/>
    <x v="1"/>
    <x v="1"/>
    <x v="2"/>
  </r>
  <r>
    <s v="June 2009"/>
    <n v="57"/>
    <x v="0"/>
    <x v="1"/>
    <x v="0"/>
    <x v="0"/>
    <x v="4"/>
    <x v="0"/>
    <x v="0"/>
    <x v="0"/>
    <x v="0"/>
    <x v="0"/>
    <x v="0"/>
    <x v="0"/>
    <x v="0"/>
    <x v="0"/>
    <x v="1"/>
    <x v="3"/>
  </r>
  <r>
    <s v="June 2009"/>
    <n v="57"/>
    <x v="0"/>
    <x v="2"/>
    <x v="0"/>
    <x v="0"/>
    <x v="1"/>
    <x v="0"/>
    <x v="0"/>
    <x v="0"/>
    <x v="0"/>
    <x v="0"/>
    <x v="0"/>
    <x v="0"/>
    <x v="0"/>
    <x v="0"/>
    <x v="1"/>
    <x v="3"/>
  </r>
  <r>
    <s v="June 2009"/>
    <n v="57"/>
    <x v="0"/>
    <x v="3"/>
    <x v="0"/>
    <x v="0"/>
    <x v="3"/>
    <x v="0"/>
    <x v="0"/>
    <x v="0"/>
    <x v="0"/>
    <x v="0"/>
    <x v="0"/>
    <x v="0"/>
    <x v="0"/>
    <x v="0"/>
    <x v="1"/>
    <x v="3"/>
  </r>
  <r>
    <s v="June 2009"/>
    <n v="57"/>
    <x v="0"/>
    <x v="4"/>
    <x v="0"/>
    <x v="0"/>
    <x v="1"/>
    <x v="0"/>
    <x v="0"/>
    <x v="0"/>
    <x v="0"/>
    <x v="0"/>
    <x v="0"/>
    <x v="0"/>
    <x v="0"/>
    <x v="18"/>
    <x v="1"/>
    <x v="10"/>
  </r>
  <r>
    <s v="June 2009"/>
    <n v="57"/>
    <x v="0"/>
    <x v="5"/>
    <x v="0"/>
    <x v="0"/>
    <x v="4"/>
    <x v="0"/>
    <x v="0"/>
    <x v="0"/>
    <x v="0"/>
    <x v="0"/>
    <x v="1"/>
    <x v="0"/>
    <x v="0"/>
    <x v="1"/>
    <x v="1"/>
    <x v="2"/>
  </r>
  <r>
    <s v="June 2009"/>
    <n v="57"/>
    <x v="0"/>
    <x v="6"/>
    <x v="0"/>
    <x v="0"/>
    <x v="4"/>
    <x v="0"/>
    <x v="0"/>
    <x v="0"/>
    <x v="0"/>
    <x v="0"/>
    <x v="1"/>
    <x v="0"/>
    <x v="0"/>
    <x v="0"/>
    <x v="0"/>
    <x v="2"/>
  </r>
  <r>
    <s v="June 2009"/>
    <n v="57"/>
    <x v="0"/>
    <x v="7"/>
    <x v="0"/>
    <x v="0"/>
    <x v="2"/>
    <x v="0"/>
    <x v="0"/>
    <x v="0"/>
    <x v="0"/>
    <x v="0"/>
    <x v="1"/>
    <x v="0"/>
    <x v="0"/>
    <x v="0"/>
    <x v="1"/>
    <x v="3"/>
  </r>
  <r>
    <s v="June 2009"/>
    <n v="57"/>
    <x v="0"/>
    <x v="8"/>
    <x v="0"/>
    <x v="0"/>
    <x v="3"/>
    <x v="0"/>
    <x v="0"/>
    <x v="0"/>
    <x v="0"/>
    <x v="0"/>
    <x v="1"/>
    <x v="0"/>
    <x v="0"/>
    <x v="0"/>
    <x v="1"/>
    <x v="3"/>
  </r>
  <r>
    <s v="June 2009"/>
    <n v="57"/>
    <x v="0"/>
    <x v="9"/>
    <x v="0"/>
    <x v="0"/>
    <x v="1"/>
    <x v="0"/>
    <x v="0"/>
    <x v="0"/>
    <x v="0"/>
    <x v="0"/>
    <x v="1"/>
    <x v="0"/>
    <x v="0"/>
    <x v="0"/>
    <x v="1"/>
    <x v="2"/>
  </r>
  <r>
    <s v="June 2009"/>
    <n v="57"/>
    <x v="0"/>
    <x v="10"/>
    <x v="0"/>
    <x v="0"/>
    <x v="4"/>
    <x v="0"/>
    <x v="0"/>
    <x v="0"/>
    <x v="0"/>
    <x v="0"/>
    <x v="1"/>
    <x v="0"/>
    <x v="0"/>
    <x v="0"/>
    <x v="0"/>
    <x v="2"/>
  </r>
  <r>
    <s v="June 2009"/>
    <n v="57"/>
    <x v="0"/>
    <x v="11"/>
    <x v="0"/>
    <x v="0"/>
    <x v="4"/>
    <x v="0"/>
    <x v="0"/>
    <x v="0"/>
    <x v="0"/>
    <x v="0"/>
    <x v="2"/>
    <x v="2"/>
    <x v="10"/>
    <x v="1"/>
    <x v="1"/>
    <x v="2"/>
  </r>
  <r>
    <s v="June 2009"/>
    <n v="57"/>
    <x v="0"/>
    <x v="12"/>
    <x v="0"/>
    <x v="0"/>
    <x v="3"/>
    <x v="0"/>
    <x v="0"/>
    <x v="0"/>
    <x v="0"/>
    <x v="0"/>
    <x v="2"/>
    <x v="2"/>
    <x v="10"/>
    <x v="0"/>
    <x v="0"/>
    <x v="9"/>
  </r>
  <r>
    <s v="June 2009"/>
    <n v="57"/>
    <x v="0"/>
    <x v="13"/>
    <x v="0"/>
    <x v="0"/>
    <x v="0"/>
    <x v="0"/>
    <x v="0"/>
    <x v="0"/>
    <x v="0"/>
    <x v="0"/>
    <x v="2"/>
    <x v="2"/>
    <x v="10"/>
    <x v="0"/>
    <x v="1"/>
    <x v="2"/>
  </r>
  <r>
    <s v="June 2009"/>
    <n v="57"/>
    <x v="0"/>
    <x v="14"/>
    <x v="0"/>
    <x v="0"/>
    <x v="2"/>
    <x v="0"/>
    <x v="0"/>
    <x v="0"/>
    <x v="0"/>
    <x v="0"/>
    <x v="2"/>
    <x v="2"/>
    <x v="10"/>
    <x v="0"/>
    <x v="0"/>
    <x v="0"/>
  </r>
  <r>
    <s v="June 2009"/>
    <n v="57"/>
    <x v="0"/>
    <x v="15"/>
    <x v="0"/>
    <x v="0"/>
    <x v="0"/>
    <x v="0"/>
    <x v="0"/>
    <x v="0"/>
    <x v="0"/>
    <x v="0"/>
    <x v="2"/>
    <x v="2"/>
    <x v="10"/>
    <x v="0"/>
    <x v="0"/>
    <x v="0"/>
  </r>
  <r>
    <s v="June 2009"/>
    <n v="57"/>
    <x v="0"/>
    <x v="16"/>
    <x v="0"/>
    <x v="0"/>
    <x v="4"/>
    <x v="0"/>
    <x v="0"/>
    <x v="0"/>
    <x v="0"/>
    <x v="0"/>
    <x v="2"/>
    <x v="2"/>
    <x v="10"/>
    <x v="0"/>
    <x v="0"/>
    <x v="2"/>
  </r>
  <r>
    <s v="June 2009"/>
    <n v="57"/>
    <x v="0"/>
    <x v="17"/>
    <x v="0"/>
    <x v="0"/>
    <x v="1"/>
    <x v="0"/>
    <x v="0"/>
    <x v="0"/>
    <x v="0"/>
    <x v="0"/>
    <x v="3"/>
    <x v="2"/>
    <x v="1"/>
    <x v="1"/>
    <x v="1"/>
    <x v="2"/>
  </r>
  <r>
    <s v="June 2009"/>
    <n v="57"/>
    <x v="0"/>
    <x v="18"/>
    <x v="0"/>
    <x v="0"/>
    <x v="3"/>
    <x v="0"/>
    <x v="0"/>
    <x v="0"/>
    <x v="0"/>
    <x v="0"/>
    <x v="3"/>
    <x v="2"/>
    <x v="1"/>
    <x v="0"/>
    <x v="1"/>
    <x v="3"/>
  </r>
  <r>
    <s v="June 2009"/>
    <n v="57"/>
    <x v="0"/>
    <x v="19"/>
    <x v="0"/>
    <x v="0"/>
    <x v="2"/>
    <x v="0"/>
    <x v="0"/>
    <x v="0"/>
    <x v="0"/>
    <x v="0"/>
    <x v="3"/>
    <x v="2"/>
    <x v="1"/>
    <x v="0"/>
    <x v="0"/>
    <x v="1"/>
  </r>
  <r>
    <s v="June 2009"/>
    <n v="57"/>
    <x v="0"/>
    <x v="20"/>
    <x v="0"/>
    <x v="0"/>
    <x v="4"/>
    <x v="0"/>
    <x v="0"/>
    <x v="0"/>
    <x v="0"/>
    <x v="0"/>
    <x v="3"/>
    <x v="2"/>
    <x v="1"/>
    <x v="0"/>
    <x v="0"/>
    <x v="2"/>
  </r>
  <r>
    <s v="June 2009"/>
    <n v="57"/>
    <x v="0"/>
    <x v="21"/>
    <x v="0"/>
    <x v="0"/>
    <x v="3"/>
    <x v="0"/>
    <x v="0"/>
    <x v="0"/>
    <x v="0"/>
    <x v="0"/>
    <x v="3"/>
    <x v="2"/>
    <x v="1"/>
    <x v="0"/>
    <x v="1"/>
    <x v="3"/>
  </r>
  <r>
    <s v="June 2009"/>
    <n v="57"/>
    <x v="0"/>
    <x v="22"/>
    <x v="0"/>
    <x v="0"/>
    <x v="2"/>
    <x v="0"/>
    <x v="0"/>
    <x v="0"/>
    <x v="0"/>
    <x v="0"/>
    <x v="3"/>
    <x v="2"/>
    <x v="1"/>
    <x v="16"/>
    <x v="0"/>
    <x v="10"/>
  </r>
  <r>
    <s v="June 2009"/>
    <n v="57"/>
    <x v="1"/>
    <x v="0"/>
    <x v="0"/>
    <x v="0"/>
    <x v="0"/>
    <x v="0"/>
    <x v="0"/>
    <x v="0"/>
    <x v="0"/>
    <x v="1"/>
    <x v="4"/>
    <x v="3"/>
    <x v="2"/>
    <x v="10"/>
    <x v="13"/>
    <x v="4"/>
  </r>
  <r>
    <s v="June 2009"/>
    <n v="57"/>
    <x v="1"/>
    <x v="1"/>
    <x v="0"/>
    <x v="0"/>
    <x v="0"/>
    <x v="0"/>
    <x v="0"/>
    <x v="0"/>
    <x v="0"/>
    <x v="1"/>
    <x v="4"/>
    <x v="3"/>
    <x v="2"/>
    <x v="6"/>
    <x v="4"/>
    <x v="4"/>
  </r>
  <r>
    <s v="June 2009"/>
    <n v="57"/>
    <x v="1"/>
    <x v="2"/>
    <x v="0"/>
    <x v="0"/>
    <x v="3"/>
    <x v="0"/>
    <x v="0"/>
    <x v="0"/>
    <x v="0"/>
    <x v="1"/>
    <x v="4"/>
    <x v="3"/>
    <x v="2"/>
    <x v="11"/>
    <x v="4"/>
    <x v="4"/>
  </r>
  <r>
    <s v="June 2009"/>
    <n v="57"/>
    <x v="1"/>
    <x v="3"/>
    <x v="0"/>
    <x v="0"/>
    <x v="3"/>
    <x v="0"/>
    <x v="0"/>
    <x v="0"/>
    <x v="0"/>
    <x v="1"/>
    <x v="4"/>
    <x v="3"/>
    <x v="2"/>
    <x v="7"/>
    <x v="4"/>
    <x v="4"/>
  </r>
  <r>
    <s v="June 2009"/>
    <n v="57"/>
    <x v="1"/>
    <x v="4"/>
    <x v="0"/>
    <x v="0"/>
    <x v="2"/>
    <x v="0"/>
    <x v="0"/>
    <x v="0"/>
    <x v="0"/>
    <x v="1"/>
    <x v="4"/>
    <x v="3"/>
    <x v="2"/>
    <x v="8"/>
    <x v="11"/>
    <x v="4"/>
  </r>
  <r>
    <s v="June 2009"/>
    <n v="57"/>
    <x v="1"/>
    <x v="5"/>
    <x v="0"/>
    <x v="0"/>
    <x v="1"/>
    <x v="0"/>
    <x v="0"/>
    <x v="0"/>
    <x v="0"/>
    <x v="1"/>
    <x v="4"/>
    <x v="3"/>
    <x v="2"/>
    <x v="7"/>
    <x v="4"/>
    <x v="4"/>
  </r>
  <r>
    <s v="June 2009"/>
    <n v="57"/>
    <x v="1"/>
    <x v="6"/>
    <x v="0"/>
    <x v="0"/>
    <x v="0"/>
    <x v="0"/>
    <x v="0"/>
    <x v="0"/>
    <x v="0"/>
    <x v="1"/>
    <x v="4"/>
    <x v="3"/>
    <x v="2"/>
    <x v="9"/>
    <x v="6"/>
    <x v="4"/>
  </r>
  <r>
    <s v="June 2009"/>
    <n v="57"/>
    <x v="1"/>
    <x v="7"/>
    <x v="0"/>
    <x v="0"/>
    <x v="2"/>
    <x v="0"/>
    <x v="0"/>
    <x v="0"/>
    <x v="0"/>
    <x v="1"/>
    <x v="4"/>
    <x v="3"/>
    <x v="2"/>
    <x v="5"/>
    <x v="3"/>
    <x v="4"/>
  </r>
  <r>
    <s v="June 2009"/>
    <n v="57"/>
    <x v="1"/>
    <x v="8"/>
    <x v="0"/>
    <x v="0"/>
    <x v="1"/>
    <x v="0"/>
    <x v="0"/>
    <x v="0"/>
    <x v="0"/>
    <x v="1"/>
    <x v="4"/>
    <x v="3"/>
    <x v="2"/>
    <x v="8"/>
    <x v="5"/>
    <x v="4"/>
  </r>
  <r>
    <s v="June 2009"/>
    <n v="57"/>
    <x v="1"/>
    <x v="9"/>
    <x v="0"/>
    <x v="0"/>
    <x v="4"/>
    <x v="0"/>
    <x v="0"/>
    <x v="0"/>
    <x v="0"/>
    <x v="1"/>
    <x v="4"/>
    <x v="3"/>
    <x v="2"/>
    <x v="10"/>
    <x v="7"/>
    <x v="4"/>
  </r>
  <r>
    <s v="June 2009"/>
    <n v="57"/>
    <x v="1"/>
    <x v="10"/>
    <x v="0"/>
    <x v="0"/>
    <x v="1"/>
    <x v="0"/>
    <x v="0"/>
    <x v="0"/>
    <x v="0"/>
    <x v="1"/>
    <x v="4"/>
    <x v="3"/>
    <x v="2"/>
    <x v="4"/>
    <x v="8"/>
    <x v="4"/>
  </r>
  <r>
    <s v="June 2009"/>
    <n v="57"/>
    <x v="1"/>
    <x v="11"/>
    <x v="0"/>
    <x v="0"/>
    <x v="3"/>
    <x v="0"/>
    <x v="0"/>
    <x v="0"/>
    <x v="0"/>
    <x v="1"/>
    <x v="4"/>
    <x v="3"/>
    <x v="2"/>
    <x v="9"/>
    <x v="6"/>
    <x v="4"/>
  </r>
  <r>
    <s v="June 2009"/>
    <n v="57"/>
    <x v="1"/>
    <x v="12"/>
    <x v="0"/>
    <x v="0"/>
    <x v="1"/>
    <x v="0"/>
    <x v="0"/>
    <x v="0"/>
    <x v="0"/>
    <x v="1"/>
    <x v="4"/>
    <x v="3"/>
    <x v="2"/>
    <x v="4"/>
    <x v="8"/>
    <x v="4"/>
  </r>
  <r>
    <s v="June 2009"/>
    <n v="57"/>
    <x v="1"/>
    <x v="13"/>
    <x v="0"/>
    <x v="0"/>
    <x v="2"/>
    <x v="0"/>
    <x v="0"/>
    <x v="0"/>
    <x v="0"/>
    <x v="1"/>
    <x v="4"/>
    <x v="3"/>
    <x v="2"/>
    <x v="8"/>
    <x v="5"/>
    <x v="4"/>
  </r>
  <r>
    <s v="June 2009"/>
    <n v="57"/>
    <x v="1"/>
    <x v="14"/>
    <x v="0"/>
    <x v="0"/>
    <x v="0"/>
    <x v="0"/>
    <x v="0"/>
    <x v="0"/>
    <x v="0"/>
    <x v="1"/>
    <x v="4"/>
    <x v="3"/>
    <x v="2"/>
    <x v="7"/>
    <x v="4"/>
    <x v="4"/>
  </r>
  <r>
    <s v="June 2009"/>
    <n v="57"/>
    <x v="1"/>
    <x v="15"/>
    <x v="0"/>
    <x v="0"/>
    <x v="4"/>
    <x v="0"/>
    <x v="0"/>
    <x v="0"/>
    <x v="0"/>
    <x v="1"/>
    <x v="4"/>
    <x v="3"/>
    <x v="2"/>
    <x v="4"/>
    <x v="8"/>
    <x v="4"/>
  </r>
  <r>
    <s v="June 2009"/>
    <n v="57"/>
    <x v="1"/>
    <x v="16"/>
    <x v="0"/>
    <x v="0"/>
    <x v="2"/>
    <x v="0"/>
    <x v="0"/>
    <x v="0"/>
    <x v="0"/>
    <x v="1"/>
    <x v="4"/>
    <x v="3"/>
    <x v="2"/>
    <x v="8"/>
    <x v="5"/>
    <x v="4"/>
  </r>
  <r>
    <s v="June 2009"/>
    <n v="57"/>
    <x v="1"/>
    <x v="17"/>
    <x v="0"/>
    <x v="0"/>
    <x v="3"/>
    <x v="0"/>
    <x v="0"/>
    <x v="0"/>
    <x v="0"/>
    <x v="1"/>
    <x v="4"/>
    <x v="3"/>
    <x v="2"/>
    <x v="6"/>
    <x v="4"/>
    <x v="4"/>
  </r>
  <r>
    <s v="June 2009"/>
    <n v="57"/>
    <x v="1"/>
    <x v="18"/>
    <x v="0"/>
    <x v="0"/>
    <x v="1"/>
    <x v="0"/>
    <x v="0"/>
    <x v="0"/>
    <x v="0"/>
    <x v="1"/>
    <x v="4"/>
    <x v="3"/>
    <x v="2"/>
    <x v="5"/>
    <x v="9"/>
    <x v="4"/>
  </r>
  <r>
    <s v="June 2009"/>
    <n v="57"/>
    <x v="1"/>
    <x v="19"/>
    <x v="0"/>
    <x v="0"/>
    <x v="3"/>
    <x v="0"/>
    <x v="0"/>
    <x v="0"/>
    <x v="0"/>
    <x v="1"/>
    <x v="4"/>
    <x v="3"/>
    <x v="2"/>
    <x v="8"/>
    <x v="5"/>
    <x v="4"/>
  </r>
  <r>
    <s v="June 2009"/>
    <n v="57"/>
    <x v="1"/>
    <x v="20"/>
    <x v="0"/>
    <x v="0"/>
    <x v="2"/>
    <x v="0"/>
    <x v="0"/>
    <x v="0"/>
    <x v="0"/>
    <x v="1"/>
    <x v="4"/>
    <x v="3"/>
    <x v="2"/>
    <x v="4"/>
    <x v="8"/>
    <x v="4"/>
  </r>
  <r>
    <s v="June 2009"/>
    <n v="57"/>
    <x v="1"/>
    <x v="21"/>
    <x v="0"/>
    <x v="0"/>
    <x v="0"/>
    <x v="0"/>
    <x v="0"/>
    <x v="0"/>
    <x v="0"/>
    <x v="1"/>
    <x v="4"/>
    <x v="3"/>
    <x v="2"/>
    <x v="8"/>
    <x v="11"/>
    <x v="4"/>
  </r>
  <r>
    <s v="June 2009"/>
    <n v="57"/>
    <x v="1"/>
    <x v="22"/>
    <x v="0"/>
    <x v="0"/>
    <x v="4"/>
    <x v="0"/>
    <x v="0"/>
    <x v="0"/>
    <x v="0"/>
    <x v="1"/>
    <x v="4"/>
    <x v="3"/>
    <x v="2"/>
    <x v="6"/>
    <x v="4"/>
    <x v="4"/>
  </r>
  <r>
    <s v="June 2009"/>
    <n v="57"/>
    <x v="1"/>
    <x v="23"/>
    <x v="0"/>
    <x v="0"/>
    <x v="2"/>
    <x v="0"/>
    <x v="0"/>
    <x v="0"/>
    <x v="0"/>
    <x v="1"/>
    <x v="4"/>
    <x v="3"/>
    <x v="2"/>
    <x v="9"/>
    <x v="14"/>
    <x v="4"/>
  </r>
  <r>
    <s v="June 2009"/>
    <n v="57"/>
    <x v="1"/>
    <x v="24"/>
    <x v="0"/>
    <x v="0"/>
    <x v="1"/>
    <x v="0"/>
    <x v="0"/>
    <x v="0"/>
    <x v="0"/>
    <x v="1"/>
    <x v="4"/>
    <x v="3"/>
    <x v="2"/>
    <x v="6"/>
    <x v="4"/>
    <x v="4"/>
  </r>
  <r>
    <s v="June 2009"/>
    <n v="57"/>
    <x v="1"/>
    <x v="25"/>
    <x v="0"/>
    <x v="0"/>
    <x v="4"/>
    <x v="0"/>
    <x v="0"/>
    <x v="0"/>
    <x v="0"/>
    <x v="1"/>
    <x v="4"/>
    <x v="3"/>
    <x v="2"/>
    <x v="7"/>
    <x v="4"/>
    <x v="4"/>
  </r>
  <r>
    <s v="June 2009"/>
    <n v="57"/>
    <x v="2"/>
    <x v="0"/>
    <x v="0"/>
    <x v="0"/>
    <x v="0"/>
    <x v="0"/>
    <x v="0"/>
    <x v="0"/>
    <x v="0"/>
    <x v="1"/>
    <x v="4"/>
    <x v="3"/>
    <x v="2"/>
    <x v="11"/>
    <x v="4"/>
    <x v="4"/>
  </r>
  <r>
    <s v="June 2009"/>
    <n v="57"/>
    <x v="2"/>
    <x v="1"/>
    <x v="0"/>
    <x v="0"/>
    <x v="1"/>
    <x v="0"/>
    <x v="0"/>
    <x v="0"/>
    <x v="0"/>
    <x v="1"/>
    <x v="4"/>
    <x v="3"/>
    <x v="2"/>
    <x v="7"/>
    <x v="4"/>
    <x v="4"/>
  </r>
  <r>
    <s v="June 2009"/>
    <n v="57"/>
    <x v="2"/>
    <x v="2"/>
    <x v="0"/>
    <x v="0"/>
    <x v="0"/>
    <x v="0"/>
    <x v="0"/>
    <x v="0"/>
    <x v="0"/>
    <x v="1"/>
    <x v="4"/>
    <x v="3"/>
    <x v="2"/>
    <x v="4"/>
    <x v="2"/>
    <x v="4"/>
  </r>
  <r>
    <s v="June 2009"/>
    <n v="57"/>
    <x v="2"/>
    <x v="3"/>
    <x v="0"/>
    <x v="0"/>
    <x v="4"/>
    <x v="0"/>
    <x v="0"/>
    <x v="0"/>
    <x v="0"/>
    <x v="1"/>
    <x v="4"/>
    <x v="3"/>
    <x v="2"/>
    <x v="11"/>
    <x v="4"/>
    <x v="4"/>
  </r>
  <r>
    <s v="June 2009"/>
    <n v="57"/>
    <x v="2"/>
    <x v="4"/>
    <x v="0"/>
    <x v="0"/>
    <x v="0"/>
    <x v="0"/>
    <x v="0"/>
    <x v="0"/>
    <x v="0"/>
    <x v="1"/>
    <x v="4"/>
    <x v="3"/>
    <x v="2"/>
    <x v="4"/>
    <x v="12"/>
    <x v="4"/>
  </r>
  <r>
    <s v="June 2009"/>
    <n v="57"/>
    <x v="2"/>
    <x v="5"/>
    <x v="0"/>
    <x v="0"/>
    <x v="0"/>
    <x v="0"/>
    <x v="0"/>
    <x v="0"/>
    <x v="0"/>
    <x v="1"/>
    <x v="4"/>
    <x v="3"/>
    <x v="2"/>
    <x v="8"/>
    <x v="5"/>
    <x v="4"/>
  </r>
  <r>
    <s v="June 2009"/>
    <n v="57"/>
    <x v="2"/>
    <x v="6"/>
    <x v="0"/>
    <x v="0"/>
    <x v="1"/>
    <x v="0"/>
    <x v="0"/>
    <x v="0"/>
    <x v="0"/>
    <x v="1"/>
    <x v="4"/>
    <x v="3"/>
    <x v="2"/>
    <x v="11"/>
    <x v="4"/>
    <x v="4"/>
  </r>
  <r>
    <s v="June 2009"/>
    <n v="57"/>
    <x v="2"/>
    <x v="7"/>
    <x v="0"/>
    <x v="0"/>
    <x v="1"/>
    <x v="0"/>
    <x v="0"/>
    <x v="0"/>
    <x v="0"/>
    <x v="1"/>
    <x v="4"/>
    <x v="3"/>
    <x v="2"/>
    <x v="7"/>
    <x v="4"/>
    <x v="4"/>
  </r>
  <r>
    <s v="June 2009"/>
    <n v="57"/>
    <x v="2"/>
    <x v="8"/>
    <x v="0"/>
    <x v="0"/>
    <x v="3"/>
    <x v="0"/>
    <x v="0"/>
    <x v="0"/>
    <x v="0"/>
    <x v="1"/>
    <x v="4"/>
    <x v="3"/>
    <x v="2"/>
    <x v="8"/>
    <x v="11"/>
    <x v="4"/>
  </r>
  <r>
    <s v="June 2009"/>
    <n v="57"/>
    <x v="2"/>
    <x v="9"/>
    <x v="0"/>
    <x v="0"/>
    <x v="1"/>
    <x v="0"/>
    <x v="0"/>
    <x v="0"/>
    <x v="0"/>
    <x v="1"/>
    <x v="4"/>
    <x v="3"/>
    <x v="2"/>
    <x v="7"/>
    <x v="4"/>
    <x v="4"/>
  </r>
  <r>
    <s v="June 2009"/>
    <n v="57"/>
    <x v="2"/>
    <x v="10"/>
    <x v="0"/>
    <x v="0"/>
    <x v="0"/>
    <x v="0"/>
    <x v="0"/>
    <x v="0"/>
    <x v="0"/>
    <x v="1"/>
    <x v="4"/>
    <x v="3"/>
    <x v="2"/>
    <x v="8"/>
    <x v="5"/>
    <x v="4"/>
  </r>
  <r>
    <s v="June 2009"/>
    <n v="57"/>
    <x v="2"/>
    <x v="11"/>
    <x v="0"/>
    <x v="0"/>
    <x v="2"/>
    <x v="0"/>
    <x v="0"/>
    <x v="0"/>
    <x v="0"/>
    <x v="1"/>
    <x v="4"/>
    <x v="3"/>
    <x v="2"/>
    <x v="9"/>
    <x v="14"/>
    <x v="4"/>
  </r>
  <r>
    <s v="June 2009"/>
    <n v="57"/>
    <x v="2"/>
    <x v="12"/>
    <x v="0"/>
    <x v="0"/>
    <x v="3"/>
    <x v="0"/>
    <x v="0"/>
    <x v="0"/>
    <x v="0"/>
    <x v="1"/>
    <x v="4"/>
    <x v="3"/>
    <x v="2"/>
    <x v="6"/>
    <x v="4"/>
    <x v="4"/>
  </r>
  <r>
    <s v="June 2009"/>
    <n v="57"/>
    <x v="2"/>
    <x v="13"/>
    <x v="0"/>
    <x v="0"/>
    <x v="3"/>
    <x v="0"/>
    <x v="0"/>
    <x v="0"/>
    <x v="0"/>
    <x v="1"/>
    <x v="4"/>
    <x v="3"/>
    <x v="2"/>
    <x v="6"/>
    <x v="4"/>
    <x v="4"/>
  </r>
  <r>
    <s v="June 2009"/>
    <n v="57"/>
    <x v="2"/>
    <x v="14"/>
    <x v="0"/>
    <x v="0"/>
    <x v="1"/>
    <x v="0"/>
    <x v="0"/>
    <x v="0"/>
    <x v="0"/>
    <x v="1"/>
    <x v="4"/>
    <x v="3"/>
    <x v="2"/>
    <x v="5"/>
    <x v="3"/>
    <x v="4"/>
  </r>
  <r>
    <s v="June 2009"/>
    <n v="57"/>
    <x v="2"/>
    <x v="15"/>
    <x v="0"/>
    <x v="0"/>
    <x v="1"/>
    <x v="0"/>
    <x v="0"/>
    <x v="0"/>
    <x v="0"/>
    <x v="1"/>
    <x v="4"/>
    <x v="3"/>
    <x v="2"/>
    <x v="10"/>
    <x v="13"/>
    <x v="4"/>
  </r>
  <r>
    <s v="June 2009"/>
    <n v="57"/>
    <x v="2"/>
    <x v="16"/>
    <x v="0"/>
    <x v="0"/>
    <x v="3"/>
    <x v="0"/>
    <x v="0"/>
    <x v="0"/>
    <x v="0"/>
    <x v="1"/>
    <x v="4"/>
    <x v="3"/>
    <x v="2"/>
    <x v="9"/>
    <x v="14"/>
    <x v="4"/>
  </r>
  <r>
    <s v="June 2009"/>
    <n v="57"/>
    <x v="2"/>
    <x v="17"/>
    <x v="0"/>
    <x v="0"/>
    <x v="4"/>
    <x v="0"/>
    <x v="0"/>
    <x v="0"/>
    <x v="0"/>
    <x v="1"/>
    <x v="4"/>
    <x v="3"/>
    <x v="2"/>
    <x v="7"/>
    <x v="4"/>
    <x v="4"/>
  </r>
  <r>
    <s v="June 2009"/>
    <n v="57"/>
    <x v="2"/>
    <x v="18"/>
    <x v="0"/>
    <x v="0"/>
    <x v="3"/>
    <x v="0"/>
    <x v="0"/>
    <x v="0"/>
    <x v="0"/>
    <x v="1"/>
    <x v="4"/>
    <x v="3"/>
    <x v="2"/>
    <x v="10"/>
    <x v="13"/>
    <x v="4"/>
  </r>
  <r>
    <s v="June 2009"/>
    <n v="57"/>
    <x v="2"/>
    <x v="19"/>
    <x v="0"/>
    <x v="0"/>
    <x v="2"/>
    <x v="0"/>
    <x v="0"/>
    <x v="0"/>
    <x v="0"/>
    <x v="1"/>
    <x v="4"/>
    <x v="3"/>
    <x v="2"/>
    <x v="5"/>
    <x v="9"/>
    <x v="4"/>
  </r>
  <r>
    <s v="June 2009"/>
    <n v="57"/>
    <x v="2"/>
    <x v="20"/>
    <x v="0"/>
    <x v="0"/>
    <x v="4"/>
    <x v="0"/>
    <x v="0"/>
    <x v="0"/>
    <x v="0"/>
    <x v="1"/>
    <x v="4"/>
    <x v="3"/>
    <x v="2"/>
    <x v="4"/>
    <x v="8"/>
    <x v="4"/>
  </r>
  <r>
    <s v="June 2009"/>
    <n v="57"/>
    <x v="2"/>
    <x v="21"/>
    <x v="0"/>
    <x v="0"/>
    <x v="4"/>
    <x v="0"/>
    <x v="0"/>
    <x v="0"/>
    <x v="0"/>
    <x v="1"/>
    <x v="4"/>
    <x v="3"/>
    <x v="2"/>
    <x v="7"/>
    <x v="4"/>
    <x v="4"/>
  </r>
  <r>
    <s v="June 2009"/>
    <n v="57"/>
    <x v="2"/>
    <x v="22"/>
    <x v="0"/>
    <x v="0"/>
    <x v="1"/>
    <x v="0"/>
    <x v="0"/>
    <x v="0"/>
    <x v="0"/>
    <x v="1"/>
    <x v="4"/>
    <x v="3"/>
    <x v="2"/>
    <x v="6"/>
    <x v="4"/>
    <x v="4"/>
  </r>
  <r>
    <s v="June 2009"/>
    <n v="57"/>
    <x v="2"/>
    <x v="23"/>
    <x v="0"/>
    <x v="0"/>
    <x v="1"/>
    <x v="0"/>
    <x v="0"/>
    <x v="0"/>
    <x v="0"/>
    <x v="1"/>
    <x v="4"/>
    <x v="3"/>
    <x v="2"/>
    <x v="9"/>
    <x v="6"/>
    <x v="4"/>
  </r>
  <r>
    <s v="June 2009"/>
    <n v="57"/>
    <x v="2"/>
    <x v="24"/>
    <x v="0"/>
    <x v="0"/>
    <x v="2"/>
    <x v="0"/>
    <x v="0"/>
    <x v="0"/>
    <x v="0"/>
    <x v="1"/>
    <x v="4"/>
    <x v="3"/>
    <x v="2"/>
    <x v="6"/>
    <x v="4"/>
    <x v="4"/>
  </r>
  <r>
    <s v="June 2009"/>
    <n v="57"/>
    <x v="3"/>
    <x v="0"/>
    <x v="0"/>
    <x v="0"/>
    <x v="0"/>
    <x v="0"/>
    <x v="0"/>
    <x v="0"/>
    <x v="0"/>
    <x v="2"/>
    <x v="0"/>
    <x v="3"/>
    <x v="5"/>
    <x v="12"/>
    <x v="15"/>
    <x v="6"/>
  </r>
  <r>
    <s v="June 2009"/>
    <n v="57"/>
    <x v="3"/>
    <x v="1"/>
    <x v="0"/>
    <x v="0"/>
    <x v="0"/>
    <x v="0"/>
    <x v="0"/>
    <x v="0"/>
    <x v="0"/>
    <x v="2"/>
    <x v="0"/>
    <x v="3"/>
    <x v="5"/>
    <x v="13"/>
    <x v="20"/>
    <x v="6"/>
  </r>
  <r>
    <s v="June 2009"/>
    <n v="57"/>
    <x v="3"/>
    <x v="2"/>
    <x v="0"/>
    <x v="0"/>
    <x v="3"/>
    <x v="0"/>
    <x v="0"/>
    <x v="0"/>
    <x v="0"/>
    <x v="2"/>
    <x v="0"/>
    <x v="3"/>
    <x v="5"/>
    <x v="14"/>
    <x v="17"/>
    <x v="6"/>
  </r>
  <r>
    <s v="June 2009"/>
    <n v="57"/>
    <x v="3"/>
    <x v="3"/>
    <x v="0"/>
    <x v="0"/>
    <x v="1"/>
    <x v="0"/>
    <x v="0"/>
    <x v="0"/>
    <x v="0"/>
    <x v="2"/>
    <x v="0"/>
    <x v="3"/>
    <x v="5"/>
    <x v="12"/>
    <x v="18"/>
    <x v="6"/>
  </r>
  <r>
    <s v="June 2009"/>
    <n v="57"/>
    <x v="3"/>
    <x v="4"/>
    <x v="0"/>
    <x v="0"/>
    <x v="2"/>
    <x v="0"/>
    <x v="0"/>
    <x v="0"/>
    <x v="0"/>
    <x v="2"/>
    <x v="0"/>
    <x v="3"/>
    <x v="5"/>
    <x v="12"/>
    <x v="19"/>
    <x v="6"/>
  </r>
  <r>
    <s v="June 2009"/>
    <n v="57"/>
    <x v="3"/>
    <x v="5"/>
    <x v="0"/>
    <x v="0"/>
    <x v="2"/>
    <x v="0"/>
    <x v="0"/>
    <x v="0"/>
    <x v="0"/>
    <x v="2"/>
    <x v="1"/>
    <x v="3"/>
    <x v="6"/>
    <x v="12"/>
    <x v="15"/>
    <x v="6"/>
  </r>
  <r>
    <s v="June 2009"/>
    <n v="57"/>
    <x v="3"/>
    <x v="6"/>
    <x v="0"/>
    <x v="0"/>
    <x v="1"/>
    <x v="0"/>
    <x v="0"/>
    <x v="0"/>
    <x v="0"/>
    <x v="2"/>
    <x v="1"/>
    <x v="3"/>
    <x v="6"/>
    <x v="12"/>
    <x v="18"/>
    <x v="6"/>
  </r>
  <r>
    <s v="June 2009"/>
    <n v="57"/>
    <x v="3"/>
    <x v="7"/>
    <x v="0"/>
    <x v="0"/>
    <x v="3"/>
    <x v="0"/>
    <x v="0"/>
    <x v="0"/>
    <x v="0"/>
    <x v="2"/>
    <x v="1"/>
    <x v="3"/>
    <x v="6"/>
    <x v="13"/>
    <x v="24"/>
    <x v="6"/>
  </r>
  <r>
    <s v="June 2009"/>
    <n v="57"/>
    <x v="3"/>
    <x v="8"/>
    <x v="0"/>
    <x v="0"/>
    <x v="4"/>
    <x v="0"/>
    <x v="0"/>
    <x v="0"/>
    <x v="0"/>
    <x v="2"/>
    <x v="1"/>
    <x v="3"/>
    <x v="6"/>
    <x v="14"/>
    <x v="17"/>
    <x v="6"/>
  </r>
  <r>
    <s v="June 2009"/>
    <n v="57"/>
    <x v="3"/>
    <x v="9"/>
    <x v="0"/>
    <x v="0"/>
    <x v="3"/>
    <x v="0"/>
    <x v="0"/>
    <x v="0"/>
    <x v="0"/>
    <x v="2"/>
    <x v="1"/>
    <x v="3"/>
    <x v="6"/>
    <x v="12"/>
    <x v="20"/>
    <x v="6"/>
  </r>
  <r>
    <s v="June 2009"/>
    <n v="57"/>
    <x v="3"/>
    <x v="10"/>
    <x v="0"/>
    <x v="0"/>
    <x v="1"/>
    <x v="0"/>
    <x v="0"/>
    <x v="0"/>
    <x v="0"/>
    <x v="2"/>
    <x v="1"/>
    <x v="3"/>
    <x v="6"/>
    <x v="12"/>
    <x v="18"/>
    <x v="6"/>
  </r>
  <r>
    <s v="June 2009"/>
    <n v="57"/>
    <x v="3"/>
    <x v="11"/>
    <x v="0"/>
    <x v="0"/>
    <x v="4"/>
    <x v="0"/>
    <x v="0"/>
    <x v="0"/>
    <x v="0"/>
    <x v="2"/>
    <x v="1"/>
    <x v="3"/>
    <x v="6"/>
    <x v="13"/>
    <x v="21"/>
    <x v="6"/>
  </r>
  <r>
    <s v="June 2009"/>
    <n v="57"/>
    <x v="3"/>
    <x v="12"/>
    <x v="0"/>
    <x v="0"/>
    <x v="2"/>
    <x v="0"/>
    <x v="0"/>
    <x v="0"/>
    <x v="0"/>
    <x v="2"/>
    <x v="2"/>
    <x v="3"/>
    <x v="3"/>
    <x v="12"/>
    <x v="18"/>
    <x v="7"/>
  </r>
  <r>
    <s v="June 2009"/>
    <n v="57"/>
    <x v="3"/>
    <x v="13"/>
    <x v="0"/>
    <x v="0"/>
    <x v="1"/>
    <x v="0"/>
    <x v="0"/>
    <x v="0"/>
    <x v="0"/>
    <x v="2"/>
    <x v="2"/>
    <x v="3"/>
    <x v="3"/>
    <x v="14"/>
    <x v="17"/>
    <x v="7"/>
  </r>
  <r>
    <s v="June 2009"/>
    <n v="57"/>
    <x v="3"/>
    <x v="14"/>
    <x v="0"/>
    <x v="0"/>
    <x v="1"/>
    <x v="0"/>
    <x v="0"/>
    <x v="0"/>
    <x v="0"/>
    <x v="2"/>
    <x v="2"/>
    <x v="3"/>
    <x v="3"/>
    <x v="12"/>
    <x v="18"/>
    <x v="7"/>
  </r>
  <r>
    <s v="June 2009"/>
    <n v="57"/>
    <x v="3"/>
    <x v="15"/>
    <x v="0"/>
    <x v="0"/>
    <x v="0"/>
    <x v="0"/>
    <x v="0"/>
    <x v="0"/>
    <x v="0"/>
    <x v="2"/>
    <x v="2"/>
    <x v="3"/>
    <x v="3"/>
    <x v="12"/>
    <x v="15"/>
    <x v="7"/>
  </r>
  <r>
    <s v="June 2009"/>
    <n v="57"/>
    <x v="3"/>
    <x v="16"/>
    <x v="0"/>
    <x v="0"/>
    <x v="2"/>
    <x v="0"/>
    <x v="0"/>
    <x v="0"/>
    <x v="0"/>
    <x v="2"/>
    <x v="2"/>
    <x v="3"/>
    <x v="3"/>
    <x v="12"/>
    <x v="24"/>
    <x v="7"/>
  </r>
  <r>
    <s v="June 2009"/>
    <n v="57"/>
    <x v="3"/>
    <x v="17"/>
    <x v="0"/>
    <x v="0"/>
    <x v="2"/>
    <x v="0"/>
    <x v="0"/>
    <x v="0"/>
    <x v="0"/>
    <x v="2"/>
    <x v="2"/>
    <x v="3"/>
    <x v="3"/>
    <x v="12"/>
    <x v="24"/>
    <x v="7"/>
  </r>
  <r>
    <s v="June 2009"/>
    <n v="57"/>
    <x v="3"/>
    <x v="18"/>
    <x v="0"/>
    <x v="0"/>
    <x v="4"/>
    <x v="0"/>
    <x v="0"/>
    <x v="0"/>
    <x v="0"/>
    <x v="2"/>
    <x v="2"/>
    <x v="3"/>
    <x v="3"/>
    <x v="12"/>
    <x v="15"/>
    <x v="7"/>
  </r>
  <r>
    <s v="June 2009"/>
    <n v="57"/>
    <x v="3"/>
    <x v="19"/>
    <x v="0"/>
    <x v="0"/>
    <x v="4"/>
    <x v="0"/>
    <x v="0"/>
    <x v="0"/>
    <x v="0"/>
    <x v="2"/>
    <x v="3"/>
    <x v="3"/>
    <x v="4"/>
    <x v="12"/>
    <x v="15"/>
    <x v="6"/>
  </r>
  <r>
    <s v="June 2009"/>
    <n v="57"/>
    <x v="3"/>
    <x v="20"/>
    <x v="0"/>
    <x v="0"/>
    <x v="1"/>
    <x v="0"/>
    <x v="0"/>
    <x v="0"/>
    <x v="0"/>
    <x v="2"/>
    <x v="3"/>
    <x v="3"/>
    <x v="4"/>
    <x v="13"/>
    <x v="21"/>
    <x v="6"/>
  </r>
  <r>
    <s v="June 2009"/>
    <n v="57"/>
    <x v="3"/>
    <x v="21"/>
    <x v="0"/>
    <x v="0"/>
    <x v="3"/>
    <x v="0"/>
    <x v="0"/>
    <x v="0"/>
    <x v="0"/>
    <x v="2"/>
    <x v="3"/>
    <x v="3"/>
    <x v="4"/>
    <x v="14"/>
    <x v="17"/>
    <x v="6"/>
  </r>
  <r>
    <s v="June 2009"/>
    <n v="57"/>
    <x v="3"/>
    <x v="22"/>
    <x v="0"/>
    <x v="0"/>
    <x v="3"/>
    <x v="0"/>
    <x v="0"/>
    <x v="0"/>
    <x v="0"/>
    <x v="2"/>
    <x v="3"/>
    <x v="3"/>
    <x v="4"/>
    <x v="13"/>
    <x v="20"/>
    <x v="6"/>
  </r>
  <r>
    <s v="June 2009"/>
    <n v="57"/>
    <x v="3"/>
    <x v="23"/>
    <x v="0"/>
    <x v="0"/>
    <x v="2"/>
    <x v="0"/>
    <x v="0"/>
    <x v="0"/>
    <x v="0"/>
    <x v="2"/>
    <x v="3"/>
    <x v="3"/>
    <x v="4"/>
    <x v="14"/>
    <x v="17"/>
    <x v="6"/>
  </r>
  <r>
    <s v="June 2009"/>
    <n v="57"/>
    <x v="3"/>
    <x v="24"/>
    <x v="0"/>
    <x v="0"/>
    <x v="0"/>
    <x v="0"/>
    <x v="0"/>
    <x v="0"/>
    <x v="0"/>
    <x v="2"/>
    <x v="3"/>
    <x v="3"/>
    <x v="4"/>
    <x v="12"/>
    <x v="21"/>
    <x v="6"/>
  </r>
  <r>
    <s v="June 2009"/>
    <n v="57"/>
    <x v="3"/>
    <x v="25"/>
    <x v="0"/>
    <x v="0"/>
    <x v="2"/>
    <x v="0"/>
    <x v="0"/>
    <x v="0"/>
    <x v="0"/>
    <x v="2"/>
    <x v="3"/>
    <x v="3"/>
    <x v="4"/>
    <x v="13"/>
    <x v="23"/>
    <x v="6"/>
  </r>
  <r>
    <s v="June 2009"/>
    <n v="57"/>
    <x v="3"/>
    <x v="26"/>
    <x v="0"/>
    <x v="0"/>
    <x v="3"/>
    <x v="0"/>
    <x v="0"/>
    <x v="0"/>
    <x v="0"/>
    <x v="2"/>
    <x v="3"/>
    <x v="3"/>
    <x v="4"/>
    <x v="12"/>
    <x v="19"/>
    <x v="6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September 2009"/>
    <n v="58"/>
    <x v="0"/>
    <x v="0"/>
    <x v="0"/>
    <x v="0"/>
    <x v="1"/>
    <x v="0"/>
    <x v="0"/>
    <x v="0"/>
    <x v="0"/>
    <x v="1"/>
    <x v="4"/>
    <x v="3"/>
    <x v="2"/>
    <x v="9"/>
    <x v="14"/>
    <x v="4"/>
  </r>
  <r>
    <s v="September 2009"/>
    <n v="58"/>
    <x v="0"/>
    <x v="1"/>
    <x v="0"/>
    <x v="0"/>
    <x v="3"/>
    <x v="0"/>
    <x v="0"/>
    <x v="0"/>
    <x v="0"/>
    <x v="1"/>
    <x v="4"/>
    <x v="3"/>
    <x v="2"/>
    <x v="10"/>
    <x v="7"/>
    <x v="4"/>
  </r>
  <r>
    <s v="September 2009"/>
    <n v="58"/>
    <x v="0"/>
    <x v="2"/>
    <x v="0"/>
    <x v="0"/>
    <x v="2"/>
    <x v="0"/>
    <x v="0"/>
    <x v="0"/>
    <x v="0"/>
    <x v="1"/>
    <x v="4"/>
    <x v="3"/>
    <x v="2"/>
    <x v="8"/>
    <x v="11"/>
    <x v="4"/>
  </r>
  <r>
    <s v="September 2009"/>
    <n v="58"/>
    <x v="0"/>
    <x v="3"/>
    <x v="0"/>
    <x v="0"/>
    <x v="2"/>
    <x v="0"/>
    <x v="0"/>
    <x v="0"/>
    <x v="0"/>
    <x v="1"/>
    <x v="4"/>
    <x v="3"/>
    <x v="2"/>
    <x v="10"/>
    <x v="13"/>
    <x v="4"/>
  </r>
  <r>
    <s v="September 2009"/>
    <n v="58"/>
    <x v="0"/>
    <x v="4"/>
    <x v="0"/>
    <x v="0"/>
    <x v="0"/>
    <x v="0"/>
    <x v="0"/>
    <x v="0"/>
    <x v="0"/>
    <x v="1"/>
    <x v="4"/>
    <x v="3"/>
    <x v="2"/>
    <x v="8"/>
    <x v="5"/>
    <x v="4"/>
  </r>
  <r>
    <s v="September 2009"/>
    <n v="58"/>
    <x v="0"/>
    <x v="5"/>
    <x v="0"/>
    <x v="0"/>
    <x v="0"/>
    <x v="0"/>
    <x v="0"/>
    <x v="0"/>
    <x v="0"/>
    <x v="1"/>
    <x v="4"/>
    <x v="3"/>
    <x v="2"/>
    <x v="4"/>
    <x v="12"/>
    <x v="4"/>
  </r>
  <r>
    <s v="September 2009"/>
    <n v="58"/>
    <x v="0"/>
    <x v="6"/>
    <x v="0"/>
    <x v="0"/>
    <x v="4"/>
    <x v="0"/>
    <x v="0"/>
    <x v="0"/>
    <x v="0"/>
    <x v="1"/>
    <x v="4"/>
    <x v="3"/>
    <x v="2"/>
    <x v="5"/>
    <x v="3"/>
    <x v="4"/>
  </r>
  <r>
    <s v="September 2009"/>
    <n v="58"/>
    <x v="0"/>
    <x v="7"/>
    <x v="0"/>
    <x v="0"/>
    <x v="2"/>
    <x v="0"/>
    <x v="0"/>
    <x v="0"/>
    <x v="0"/>
    <x v="1"/>
    <x v="4"/>
    <x v="3"/>
    <x v="2"/>
    <x v="11"/>
    <x v="4"/>
    <x v="5"/>
  </r>
  <r>
    <s v="September 2009"/>
    <n v="58"/>
    <x v="0"/>
    <x v="8"/>
    <x v="0"/>
    <x v="0"/>
    <x v="2"/>
    <x v="0"/>
    <x v="0"/>
    <x v="0"/>
    <x v="0"/>
    <x v="1"/>
    <x v="4"/>
    <x v="3"/>
    <x v="2"/>
    <x v="7"/>
    <x v="4"/>
    <x v="4"/>
  </r>
  <r>
    <s v="September 2009"/>
    <n v="58"/>
    <x v="0"/>
    <x v="9"/>
    <x v="0"/>
    <x v="0"/>
    <x v="4"/>
    <x v="0"/>
    <x v="0"/>
    <x v="0"/>
    <x v="0"/>
    <x v="1"/>
    <x v="4"/>
    <x v="3"/>
    <x v="2"/>
    <x v="6"/>
    <x v="4"/>
    <x v="4"/>
  </r>
  <r>
    <s v="September 2009"/>
    <n v="58"/>
    <x v="0"/>
    <x v="10"/>
    <x v="0"/>
    <x v="0"/>
    <x v="0"/>
    <x v="0"/>
    <x v="0"/>
    <x v="0"/>
    <x v="0"/>
    <x v="1"/>
    <x v="4"/>
    <x v="3"/>
    <x v="2"/>
    <x v="7"/>
    <x v="4"/>
    <x v="4"/>
  </r>
  <r>
    <s v="September 2009"/>
    <n v="58"/>
    <x v="0"/>
    <x v="11"/>
    <x v="0"/>
    <x v="0"/>
    <x v="3"/>
    <x v="0"/>
    <x v="0"/>
    <x v="0"/>
    <x v="0"/>
    <x v="1"/>
    <x v="4"/>
    <x v="3"/>
    <x v="2"/>
    <x v="9"/>
    <x v="6"/>
    <x v="4"/>
  </r>
  <r>
    <s v="September 2009"/>
    <n v="58"/>
    <x v="0"/>
    <x v="12"/>
    <x v="0"/>
    <x v="0"/>
    <x v="4"/>
    <x v="0"/>
    <x v="0"/>
    <x v="0"/>
    <x v="0"/>
    <x v="1"/>
    <x v="4"/>
    <x v="3"/>
    <x v="2"/>
    <x v="4"/>
    <x v="2"/>
    <x v="4"/>
  </r>
  <r>
    <s v="September 2009"/>
    <n v="58"/>
    <x v="0"/>
    <x v="13"/>
    <x v="0"/>
    <x v="0"/>
    <x v="3"/>
    <x v="0"/>
    <x v="0"/>
    <x v="0"/>
    <x v="0"/>
    <x v="1"/>
    <x v="4"/>
    <x v="3"/>
    <x v="2"/>
    <x v="9"/>
    <x v="14"/>
    <x v="4"/>
  </r>
  <r>
    <s v="September 2009"/>
    <n v="58"/>
    <x v="0"/>
    <x v="14"/>
    <x v="0"/>
    <x v="0"/>
    <x v="3"/>
    <x v="0"/>
    <x v="0"/>
    <x v="0"/>
    <x v="0"/>
    <x v="1"/>
    <x v="4"/>
    <x v="3"/>
    <x v="2"/>
    <x v="6"/>
    <x v="4"/>
    <x v="4"/>
  </r>
  <r>
    <s v="September 2009"/>
    <n v="58"/>
    <x v="0"/>
    <x v="15"/>
    <x v="0"/>
    <x v="0"/>
    <x v="2"/>
    <x v="0"/>
    <x v="0"/>
    <x v="0"/>
    <x v="0"/>
    <x v="1"/>
    <x v="4"/>
    <x v="3"/>
    <x v="2"/>
    <x v="9"/>
    <x v="14"/>
    <x v="4"/>
  </r>
  <r>
    <s v="September 2009"/>
    <n v="58"/>
    <x v="0"/>
    <x v="16"/>
    <x v="0"/>
    <x v="0"/>
    <x v="4"/>
    <x v="0"/>
    <x v="0"/>
    <x v="0"/>
    <x v="0"/>
    <x v="1"/>
    <x v="4"/>
    <x v="3"/>
    <x v="2"/>
    <x v="11"/>
    <x v="4"/>
    <x v="4"/>
  </r>
  <r>
    <s v="September 2009"/>
    <n v="58"/>
    <x v="0"/>
    <x v="17"/>
    <x v="0"/>
    <x v="0"/>
    <x v="1"/>
    <x v="0"/>
    <x v="0"/>
    <x v="0"/>
    <x v="0"/>
    <x v="1"/>
    <x v="4"/>
    <x v="3"/>
    <x v="2"/>
    <x v="7"/>
    <x v="4"/>
    <x v="4"/>
  </r>
  <r>
    <s v="September 2009"/>
    <n v="58"/>
    <x v="0"/>
    <x v="18"/>
    <x v="0"/>
    <x v="0"/>
    <x v="3"/>
    <x v="0"/>
    <x v="0"/>
    <x v="0"/>
    <x v="0"/>
    <x v="1"/>
    <x v="4"/>
    <x v="3"/>
    <x v="2"/>
    <x v="9"/>
    <x v="14"/>
    <x v="4"/>
  </r>
  <r>
    <s v="September 2009"/>
    <n v="58"/>
    <x v="0"/>
    <x v="19"/>
    <x v="0"/>
    <x v="0"/>
    <x v="2"/>
    <x v="0"/>
    <x v="0"/>
    <x v="0"/>
    <x v="0"/>
    <x v="1"/>
    <x v="4"/>
    <x v="3"/>
    <x v="2"/>
    <x v="6"/>
    <x v="4"/>
    <x v="4"/>
  </r>
  <r>
    <s v="September 2009"/>
    <n v="58"/>
    <x v="0"/>
    <x v="20"/>
    <x v="0"/>
    <x v="0"/>
    <x v="1"/>
    <x v="0"/>
    <x v="0"/>
    <x v="0"/>
    <x v="0"/>
    <x v="1"/>
    <x v="4"/>
    <x v="3"/>
    <x v="2"/>
    <x v="10"/>
    <x v="7"/>
    <x v="4"/>
  </r>
  <r>
    <s v="September 2009"/>
    <n v="58"/>
    <x v="0"/>
    <x v="21"/>
    <x v="0"/>
    <x v="0"/>
    <x v="1"/>
    <x v="0"/>
    <x v="0"/>
    <x v="0"/>
    <x v="0"/>
    <x v="1"/>
    <x v="4"/>
    <x v="3"/>
    <x v="2"/>
    <x v="9"/>
    <x v="14"/>
    <x v="4"/>
  </r>
  <r>
    <s v="September 2009"/>
    <n v="58"/>
    <x v="0"/>
    <x v="22"/>
    <x v="0"/>
    <x v="0"/>
    <x v="1"/>
    <x v="0"/>
    <x v="0"/>
    <x v="0"/>
    <x v="0"/>
    <x v="1"/>
    <x v="4"/>
    <x v="3"/>
    <x v="2"/>
    <x v="10"/>
    <x v="13"/>
    <x v="4"/>
  </r>
  <r>
    <s v="September 2009"/>
    <n v="58"/>
    <x v="0"/>
    <x v="23"/>
    <x v="0"/>
    <x v="0"/>
    <x v="2"/>
    <x v="0"/>
    <x v="0"/>
    <x v="0"/>
    <x v="0"/>
    <x v="1"/>
    <x v="4"/>
    <x v="3"/>
    <x v="2"/>
    <x v="8"/>
    <x v="5"/>
    <x v="4"/>
  </r>
  <r>
    <s v="September 2009"/>
    <n v="58"/>
    <x v="0"/>
    <x v="24"/>
    <x v="0"/>
    <x v="0"/>
    <x v="0"/>
    <x v="0"/>
    <x v="0"/>
    <x v="0"/>
    <x v="0"/>
    <x v="1"/>
    <x v="4"/>
    <x v="3"/>
    <x v="2"/>
    <x v="9"/>
    <x v="6"/>
    <x v="4"/>
  </r>
  <r>
    <s v="September 2009"/>
    <n v="58"/>
    <x v="0"/>
    <x v="25"/>
    <x v="0"/>
    <x v="0"/>
    <x v="0"/>
    <x v="0"/>
    <x v="0"/>
    <x v="0"/>
    <x v="0"/>
    <x v="1"/>
    <x v="4"/>
    <x v="3"/>
    <x v="2"/>
    <x v="4"/>
    <x v="12"/>
    <x v="4"/>
  </r>
  <r>
    <s v="September 2009"/>
    <n v="58"/>
    <x v="1"/>
    <x v="0"/>
    <x v="0"/>
    <x v="0"/>
    <x v="4"/>
    <x v="0"/>
    <x v="0"/>
    <x v="0"/>
    <x v="0"/>
    <x v="2"/>
    <x v="0"/>
    <x v="3"/>
    <x v="6"/>
    <x v="12"/>
    <x v="15"/>
    <x v="6"/>
  </r>
  <r>
    <s v="September 2009"/>
    <n v="58"/>
    <x v="1"/>
    <x v="1"/>
    <x v="0"/>
    <x v="0"/>
    <x v="2"/>
    <x v="0"/>
    <x v="0"/>
    <x v="0"/>
    <x v="0"/>
    <x v="2"/>
    <x v="0"/>
    <x v="3"/>
    <x v="6"/>
    <x v="12"/>
    <x v="18"/>
    <x v="6"/>
  </r>
  <r>
    <s v="September 2009"/>
    <n v="58"/>
    <x v="1"/>
    <x v="2"/>
    <x v="0"/>
    <x v="0"/>
    <x v="2"/>
    <x v="0"/>
    <x v="0"/>
    <x v="0"/>
    <x v="0"/>
    <x v="2"/>
    <x v="0"/>
    <x v="3"/>
    <x v="6"/>
    <x v="14"/>
    <x v="17"/>
    <x v="6"/>
  </r>
  <r>
    <s v="September 2009"/>
    <n v="58"/>
    <x v="1"/>
    <x v="3"/>
    <x v="0"/>
    <x v="0"/>
    <x v="3"/>
    <x v="0"/>
    <x v="0"/>
    <x v="0"/>
    <x v="0"/>
    <x v="2"/>
    <x v="0"/>
    <x v="3"/>
    <x v="6"/>
    <x v="13"/>
    <x v="21"/>
    <x v="6"/>
  </r>
  <r>
    <s v="September 2009"/>
    <n v="58"/>
    <x v="1"/>
    <x v="4"/>
    <x v="0"/>
    <x v="0"/>
    <x v="1"/>
    <x v="0"/>
    <x v="0"/>
    <x v="0"/>
    <x v="0"/>
    <x v="2"/>
    <x v="0"/>
    <x v="3"/>
    <x v="6"/>
    <x v="12"/>
    <x v="20"/>
    <x v="6"/>
  </r>
  <r>
    <s v="September 2009"/>
    <n v="58"/>
    <x v="1"/>
    <x v="5"/>
    <x v="0"/>
    <x v="0"/>
    <x v="2"/>
    <x v="0"/>
    <x v="0"/>
    <x v="0"/>
    <x v="0"/>
    <x v="2"/>
    <x v="0"/>
    <x v="3"/>
    <x v="6"/>
    <x v="14"/>
    <x v="17"/>
    <x v="6"/>
  </r>
  <r>
    <s v="September 2009"/>
    <n v="58"/>
    <x v="1"/>
    <x v="6"/>
    <x v="0"/>
    <x v="0"/>
    <x v="0"/>
    <x v="0"/>
    <x v="0"/>
    <x v="0"/>
    <x v="0"/>
    <x v="2"/>
    <x v="0"/>
    <x v="3"/>
    <x v="6"/>
    <x v="12"/>
    <x v="20"/>
    <x v="6"/>
  </r>
  <r>
    <s v="September 2009"/>
    <n v="58"/>
    <x v="1"/>
    <x v="7"/>
    <x v="0"/>
    <x v="0"/>
    <x v="3"/>
    <x v="0"/>
    <x v="0"/>
    <x v="0"/>
    <x v="0"/>
    <x v="2"/>
    <x v="1"/>
    <x v="3"/>
    <x v="4"/>
    <x v="12"/>
    <x v="15"/>
    <x v="6"/>
  </r>
  <r>
    <s v="September 2009"/>
    <n v="58"/>
    <x v="1"/>
    <x v="8"/>
    <x v="0"/>
    <x v="0"/>
    <x v="1"/>
    <x v="0"/>
    <x v="0"/>
    <x v="0"/>
    <x v="0"/>
    <x v="2"/>
    <x v="1"/>
    <x v="3"/>
    <x v="4"/>
    <x v="14"/>
    <x v="17"/>
    <x v="6"/>
  </r>
  <r>
    <s v="September 2009"/>
    <n v="58"/>
    <x v="1"/>
    <x v="9"/>
    <x v="0"/>
    <x v="0"/>
    <x v="0"/>
    <x v="0"/>
    <x v="0"/>
    <x v="0"/>
    <x v="0"/>
    <x v="2"/>
    <x v="1"/>
    <x v="3"/>
    <x v="4"/>
    <x v="13"/>
    <x v="23"/>
    <x v="6"/>
  </r>
  <r>
    <s v="September 2009"/>
    <n v="58"/>
    <x v="1"/>
    <x v="10"/>
    <x v="0"/>
    <x v="0"/>
    <x v="4"/>
    <x v="0"/>
    <x v="0"/>
    <x v="0"/>
    <x v="0"/>
    <x v="2"/>
    <x v="1"/>
    <x v="3"/>
    <x v="4"/>
    <x v="12"/>
    <x v="20"/>
    <x v="6"/>
  </r>
  <r>
    <s v="September 2009"/>
    <n v="58"/>
    <x v="1"/>
    <x v="11"/>
    <x v="0"/>
    <x v="0"/>
    <x v="0"/>
    <x v="0"/>
    <x v="0"/>
    <x v="0"/>
    <x v="0"/>
    <x v="2"/>
    <x v="1"/>
    <x v="3"/>
    <x v="4"/>
    <x v="12"/>
    <x v="16"/>
    <x v="6"/>
  </r>
  <r>
    <s v="September 2009"/>
    <n v="58"/>
    <x v="1"/>
    <x v="12"/>
    <x v="0"/>
    <x v="0"/>
    <x v="2"/>
    <x v="0"/>
    <x v="0"/>
    <x v="0"/>
    <x v="0"/>
    <x v="2"/>
    <x v="1"/>
    <x v="3"/>
    <x v="4"/>
    <x v="13"/>
    <x v="21"/>
    <x v="6"/>
  </r>
  <r>
    <s v="September 2009"/>
    <n v="58"/>
    <x v="1"/>
    <x v="13"/>
    <x v="0"/>
    <x v="0"/>
    <x v="4"/>
    <x v="0"/>
    <x v="0"/>
    <x v="0"/>
    <x v="0"/>
    <x v="2"/>
    <x v="2"/>
    <x v="3"/>
    <x v="5"/>
    <x v="12"/>
    <x v="15"/>
    <x v="6"/>
  </r>
  <r>
    <s v="September 2009"/>
    <n v="58"/>
    <x v="1"/>
    <x v="14"/>
    <x v="0"/>
    <x v="0"/>
    <x v="0"/>
    <x v="0"/>
    <x v="0"/>
    <x v="0"/>
    <x v="0"/>
    <x v="2"/>
    <x v="2"/>
    <x v="3"/>
    <x v="5"/>
    <x v="14"/>
    <x v="17"/>
    <x v="6"/>
  </r>
  <r>
    <s v="September 2009"/>
    <n v="58"/>
    <x v="1"/>
    <x v="15"/>
    <x v="0"/>
    <x v="0"/>
    <x v="4"/>
    <x v="0"/>
    <x v="0"/>
    <x v="0"/>
    <x v="0"/>
    <x v="2"/>
    <x v="2"/>
    <x v="3"/>
    <x v="5"/>
    <x v="13"/>
    <x v="21"/>
    <x v="6"/>
  </r>
  <r>
    <s v="September 2009"/>
    <n v="58"/>
    <x v="1"/>
    <x v="16"/>
    <x v="0"/>
    <x v="0"/>
    <x v="0"/>
    <x v="0"/>
    <x v="0"/>
    <x v="0"/>
    <x v="0"/>
    <x v="2"/>
    <x v="2"/>
    <x v="3"/>
    <x v="5"/>
    <x v="12"/>
    <x v="16"/>
    <x v="6"/>
  </r>
  <r>
    <s v="September 2009"/>
    <n v="58"/>
    <x v="1"/>
    <x v="17"/>
    <x v="0"/>
    <x v="0"/>
    <x v="2"/>
    <x v="0"/>
    <x v="0"/>
    <x v="0"/>
    <x v="0"/>
    <x v="2"/>
    <x v="2"/>
    <x v="3"/>
    <x v="5"/>
    <x v="12"/>
    <x v="23"/>
    <x v="6"/>
  </r>
  <r>
    <s v="September 2009"/>
    <n v="58"/>
    <x v="1"/>
    <x v="18"/>
    <x v="0"/>
    <x v="0"/>
    <x v="1"/>
    <x v="0"/>
    <x v="0"/>
    <x v="0"/>
    <x v="0"/>
    <x v="2"/>
    <x v="2"/>
    <x v="3"/>
    <x v="5"/>
    <x v="13"/>
    <x v="21"/>
    <x v="6"/>
  </r>
  <r>
    <s v="September 2009"/>
    <n v="58"/>
    <x v="1"/>
    <x v="19"/>
    <x v="0"/>
    <x v="0"/>
    <x v="3"/>
    <x v="0"/>
    <x v="0"/>
    <x v="0"/>
    <x v="0"/>
    <x v="2"/>
    <x v="2"/>
    <x v="3"/>
    <x v="5"/>
    <x v="12"/>
    <x v="18"/>
    <x v="6"/>
  </r>
  <r>
    <s v="September 2009"/>
    <n v="58"/>
    <x v="1"/>
    <x v="20"/>
    <x v="0"/>
    <x v="0"/>
    <x v="2"/>
    <x v="0"/>
    <x v="0"/>
    <x v="0"/>
    <x v="0"/>
    <x v="2"/>
    <x v="3"/>
    <x v="3"/>
    <x v="3"/>
    <x v="14"/>
    <x v="17"/>
    <x v="7"/>
  </r>
  <r>
    <s v="September 2009"/>
    <n v="58"/>
    <x v="1"/>
    <x v="21"/>
    <x v="0"/>
    <x v="0"/>
    <x v="1"/>
    <x v="0"/>
    <x v="0"/>
    <x v="0"/>
    <x v="0"/>
    <x v="2"/>
    <x v="3"/>
    <x v="3"/>
    <x v="3"/>
    <x v="12"/>
    <x v="19"/>
    <x v="7"/>
  </r>
  <r>
    <s v="September 2009"/>
    <n v="58"/>
    <x v="1"/>
    <x v="22"/>
    <x v="0"/>
    <x v="0"/>
    <x v="4"/>
    <x v="0"/>
    <x v="0"/>
    <x v="0"/>
    <x v="0"/>
    <x v="2"/>
    <x v="3"/>
    <x v="3"/>
    <x v="3"/>
    <x v="13"/>
    <x v="16"/>
    <x v="7"/>
  </r>
  <r>
    <s v="September 2009"/>
    <n v="58"/>
    <x v="1"/>
    <x v="23"/>
    <x v="0"/>
    <x v="0"/>
    <x v="0"/>
    <x v="0"/>
    <x v="0"/>
    <x v="0"/>
    <x v="0"/>
    <x v="2"/>
    <x v="3"/>
    <x v="3"/>
    <x v="3"/>
    <x v="12"/>
    <x v="15"/>
    <x v="7"/>
  </r>
  <r>
    <s v="September 2009"/>
    <n v="58"/>
    <x v="1"/>
    <x v="24"/>
    <x v="0"/>
    <x v="0"/>
    <x v="1"/>
    <x v="0"/>
    <x v="0"/>
    <x v="0"/>
    <x v="0"/>
    <x v="2"/>
    <x v="3"/>
    <x v="3"/>
    <x v="3"/>
    <x v="12"/>
    <x v="16"/>
    <x v="7"/>
  </r>
  <r>
    <s v="September 2009"/>
    <n v="58"/>
    <x v="1"/>
    <x v="25"/>
    <x v="0"/>
    <x v="0"/>
    <x v="4"/>
    <x v="0"/>
    <x v="0"/>
    <x v="0"/>
    <x v="0"/>
    <x v="2"/>
    <x v="3"/>
    <x v="3"/>
    <x v="3"/>
    <x v="12"/>
    <x v="15"/>
    <x v="7"/>
  </r>
  <r>
    <s v="September 2009"/>
    <n v="58"/>
    <x v="1"/>
    <x v="26"/>
    <x v="0"/>
    <x v="0"/>
    <x v="3"/>
    <x v="0"/>
    <x v="0"/>
    <x v="0"/>
    <x v="0"/>
    <x v="2"/>
    <x v="3"/>
    <x v="3"/>
    <x v="3"/>
    <x v="12"/>
    <x v="18"/>
    <x v="7"/>
  </r>
  <r>
    <s v="September 2009"/>
    <n v="58"/>
    <x v="2"/>
    <x v="0"/>
    <x v="0"/>
    <x v="0"/>
    <x v="2"/>
    <x v="0"/>
    <x v="0"/>
    <x v="0"/>
    <x v="0"/>
    <x v="0"/>
    <x v="0"/>
    <x v="0"/>
    <x v="0"/>
    <x v="1"/>
    <x v="1"/>
    <x v="2"/>
  </r>
  <r>
    <s v="September 2009"/>
    <n v="58"/>
    <x v="2"/>
    <x v="1"/>
    <x v="0"/>
    <x v="0"/>
    <x v="1"/>
    <x v="0"/>
    <x v="0"/>
    <x v="0"/>
    <x v="0"/>
    <x v="0"/>
    <x v="0"/>
    <x v="0"/>
    <x v="0"/>
    <x v="0"/>
    <x v="1"/>
    <x v="0"/>
  </r>
  <r>
    <s v="September 2009"/>
    <n v="58"/>
    <x v="2"/>
    <x v="2"/>
    <x v="0"/>
    <x v="0"/>
    <x v="2"/>
    <x v="0"/>
    <x v="0"/>
    <x v="0"/>
    <x v="0"/>
    <x v="0"/>
    <x v="0"/>
    <x v="0"/>
    <x v="0"/>
    <x v="16"/>
    <x v="1"/>
    <x v="10"/>
  </r>
  <r>
    <s v="September 2009"/>
    <n v="58"/>
    <x v="2"/>
    <x v="3"/>
    <x v="0"/>
    <x v="0"/>
    <x v="0"/>
    <x v="0"/>
    <x v="0"/>
    <x v="0"/>
    <x v="0"/>
    <x v="0"/>
    <x v="0"/>
    <x v="0"/>
    <x v="0"/>
    <x v="0"/>
    <x v="1"/>
    <x v="0"/>
  </r>
  <r>
    <s v="September 2009"/>
    <n v="58"/>
    <x v="2"/>
    <x v="4"/>
    <x v="0"/>
    <x v="0"/>
    <x v="2"/>
    <x v="0"/>
    <x v="0"/>
    <x v="0"/>
    <x v="0"/>
    <x v="0"/>
    <x v="0"/>
    <x v="0"/>
    <x v="0"/>
    <x v="0"/>
    <x v="0"/>
    <x v="0"/>
  </r>
  <r>
    <s v="September 2009"/>
    <n v="58"/>
    <x v="2"/>
    <x v="5"/>
    <x v="0"/>
    <x v="0"/>
    <x v="1"/>
    <x v="0"/>
    <x v="0"/>
    <x v="0"/>
    <x v="0"/>
    <x v="0"/>
    <x v="0"/>
    <x v="0"/>
    <x v="0"/>
    <x v="0"/>
    <x v="0"/>
    <x v="2"/>
  </r>
  <r>
    <s v="September 2009"/>
    <n v="58"/>
    <x v="2"/>
    <x v="6"/>
    <x v="0"/>
    <x v="0"/>
    <x v="1"/>
    <x v="0"/>
    <x v="0"/>
    <x v="0"/>
    <x v="0"/>
    <x v="0"/>
    <x v="1"/>
    <x v="2"/>
    <x v="11"/>
    <x v="1"/>
    <x v="1"/>
    <x v="2"/>
  </r>
  <r>
    <s v="September 2009"/>
    <n v="58"/>
    <x v="2"/>
    <x v="7"/>
    <x v="0"/>
    <x v="0"/>
    <x v="4"/>
    <x v="0"/>
    <x v="0"/>
    <x v="0"/>
    <x v="0"/>
    <x v="0"/>
    <x v="1"/>
    <x v="2"/>
    <x v="11"/>
    <x v="0"/>
    <x v="0"/>
    <x v="2"/>
  </r>
  <r>
    <s v="September 2009"/>
    <n v="58"/>
    <x v="2"/>
    <x v="8"/>
    <x v="0"/>
    <x v="0"/>
    <x v="1"/>
    <x v="0"/>
    <x v="0"/>
    <x v="0"/>
    <x v="0"/>
    <x v="0"/>
    <x v="1"/>
    <x v="2"/>
    <x v="11"/>
    <x v="0"/>
    <x v="0"/>
    <x v="3"/>
  </r>
  <r>
    <s v="September 2009"/>
    <n v="58"/>
    <x v="2"/>
    <x v="9"/>
    <x v="0"/>
    <x v="0"/>
    <x v="4"/>
    <x v="0"/>
    <x v="0"/>
    <x v="0"/>
    <x v="0"/>
    <x v="0"/>
    <x v="1"/>
    <x v="2"/>
    <x v="11"/>
    <x v="0"/>
    <x v="0"/>
    <x v="2"/>
  </r>
  <r>
    <s v="September 2009"/>
    <n v="58"/>
    <x v="2"/>
    <x v="10"/>
    <x v="0"/>
    <x v="0"/>
    <x v="0"/>
    <x v="0"/>
    <x v="0"/>
    <x v="0"/>
    <x v="0"/>
    <x v="0"/>
    <x v="1"/>
    <x v="2"/>
    <x v="11"/>
    <x v="0"/>
    <x v="0"/>
    <x v="0"/>
  </r>
  <r>
    <s v="September 2009"/>
    <n v="58"/>
    <x v="2"/>
    <x v="11"/>
    <x v="0"/>
    <x v="0"/>
    <x v="4"/>
    <x v="0"/>
    <x v="0"/>
    <x v="0"/>
    <x v="0"/>
    <x v="0"/>
    <x v="1"/>
    <x v="2"/>
    <x v="11"/>
    <x v="0"/>
    <x v="1"/>
    <x v="0"/>
  </r>
  <r>
    <s v="September 2009"/>
    <n v="58"/>
    <x v="2"/>
    <x v="12"/>
    <x v="0"/>
    <x v="0"/>
    <x v="3"/>
    <x v="0"/>
    <x v="0"/>
    <x v="0"/>
    <x v="0"/>
    <x v="0"/>
    <x v="2"/>
    <x v="0"/>
    <x v="9"/>
    <x v="1"/>
    <x v="1"/>
    <x v="2"/>
  </r>
  <r>
    <s v="September 2009"/>
    <n v="58"/>
    <x v="2"/>
    <x v="13"/>
    <x v="0"/>
    <x v="0"/>
    <x v="3"/>
    <x v="0"/>
    <x v="0"/>
    <x v="0"/>
    <x v="0"/>
    <x v="0"/>
    <x v="2"/>
    <x v="0"/>
    <x v="9"/>
    <x v="3"/>
    <x v="1"/>
    <x v="10"/>
  </r>
  <r>
    <s v="September 2009"/>
    <n v="58"/>
    <x v="2"/>
    <x v="14"/>
    <x v="0"/>
    <x v="0"/>
    <x v="4"/>
    <x v="0"/>
    <x v="0"/>
    <x v="0"/>
    <x v="0"/>
    <x v="0"/>
    <x v="2"/>
    <x v="0"/>
    <x v="9"/>
    <x v="0"/>
    <x v="0"/>
    <x v="3"/>
  </r>
  <r>
    <s v="September 2009"/>
    <n v="58"/>
    <x v="2"/>
    <x v="15"/>
    <x v="0"/>
    <x v="0"/>
    <x v="4"/>
    <x v="0"/>
    <x v="0"/>
    <x v="0"/>
    <x v="0"/>
    <x v="0"/>
    <x v="2"/>
    <x v="0"/>
    <x v="9"/>
    <x v="0"/>
    <x v="1"/>
    <x v="0"/>
  </r>
  <r>
    <s v="September 2009"/>
    <n v="58"/>
    <x v="2"/>
    <x v="16"/>
    <x v="0"/>
    <x v="0"/>
    <x v="1"/>
    <x v="0"/>
    <x v="0"/>
    <x v="0"/>
    <x v="0"/>
    <x v="0"/>
    <x v="2"/>
    <x v="0"/>
    <x v="9"/>
    <x v="0"/>
    <x v="0"/>
    <x v="1"/>
  </r>
  <r>
    <s v="September 2009"/>
    <n v="58"/>
    <x v="2"/>
    <x v="17"/>
    <x v="0"/>
    <x v="0"/>
    <x v="1"/>
    <x v="0"/>
    <x v="0"/>
    <x v="0"/>
    <x v="0"/>
    <x v="0"/>
    <x v="3"/>
    <x v="2"/>
    <x v="11"/>
    <x v="1"/>
    <x v="1"/>
    <x v="2"/>
  </r>
  <r>
    <s v="September 2009"/>
    <n v="58"/>
    <x v="2"/>
    <x v="18"/>
    <x v="0"/>
    <x v="0"/>
    <x v="3"/>
    <x v="0"/>
    <x v="0"/>
    <x v="0"/>
    <x v="0"/>
    <x v="0"/>
    <x v="3"/>
    <x v="2"/>
    <x v="11"/>
    <x v="2"/>
    <x v="1"/>
    <x v="10"/>
  </r>
  <r>
    <s v="September 2009"/>
    <n v="58"/>
    <x v="2"/>
    <x v="19"/>
    <x v="0"/>
    <x v="0"/>
    <x v="4"/>
    <x v="0"/>
    <x v="0"/>
    <x v="0"/>
    <x v="0"/>
    <x v="0"/>
    <x v="3"/>
    <x v="2"/>
    <x v="11"/>
    <x v="0"/>
    <x v="0"/>
    <x v="2"/>
  </r>
  <r>
    <s v="September 2009"/>
    <n v="58"/>
    <x v="2"/>
    <x v="20"/>
    <x v="0"/>
    <x v="0"/>
    <x v="2"/>
    <x v="0"/>
    <x v="0"/>
    <x v="0"/>
    <x v="0"/>
    <x v="0"/>
    <x v="3"/>
    <x v="2"/>
    <x v="11"/>
    <x v="0"/>
    <x v="0"/>
    <x v="0"/>
  </r>
  <r>
    <s v="September 2009"/>
    <n v="58"/>
    <x v="2"/>
    <x v="21"/>
    <x v="0"/>
    <x v="0"/>
    <x v="4"/>
    <x v="0"/>
    <x v="0"/>
    <x v="0"/>
    <x v="0"/>
    <x v="0"/>
    <x v="3"/>
    <x v="2"/>
    <x v="11"/>
    <x v="0"/>
    <x v="1"/>
    <x v="0"/>
  </r>
  <r>
    <s v="September 2009"/>
    <n v="58"/>
    <x v="2"/>
    <x v="22"/>
    <x v="0"/>
    <x v="0"/>
    <x v="4"/>
    <x v="0"/>
    <x v="0"/>
    <x v="0"/>
    <x v="0"/>
    <x v="0"/>
    <x v="3"/>
    <x v="2"/>
    <x v="11"/>
    <x v="18"/>
    <x v="1"/>
    <x v="10"/>
  </r>
  <r>
    <s v="September 2009"/>
    <n v="58"/>
    <x v="3"/>
    <x v="0"/>
    <x v="0"/>
    <x v="0"/>
    <x v="2"/>
    <x v="0"/>
    <x v="0"/>
    <x v="0"/>
    <x v="0"/>
    <x v="1"/>
    <x v="4"/>
    <x v="3"/>
    <x v="2"/>
    <x v="11"/>
    <x v="4"/>
    <x v="4"/>
  </r>
  <r>
    <s v="September 2009"/>
    <n v="58"/>
    <x v="3"/>
    <x v="1"/>
    <x v="0"/>
    <x v="0"/>
    <x v="1"/>
    <x v="0"/>
    <x v="0"/>
    <x v="0"/>
    <x v="0"/>
    <x v="1"/>
    <x v="4"/>
    <x v="3"/>
    <x v="2"/>
    <x v="8"/>
    <x v="5"/>
    <x v="4"/>
  </r>
  <r>
    <s v="September 2009"/>
    <n v="58"/>
    <x v="3"/>
    <x v="2"/>
    <x v="0"/>
    <x v="0"/>
    <x v="0"/>
    <x v="0"/>
    <x v="0"/>
    <x v="0"/>
    <x v="0"/>
    <x v="1"/>
    <x v="4"/>
    <x v="3"/>
    <x v="2"/>
    <x v="4"/>
    <x v="2"/>
    <x v="4"/>
  </r>
  <r>
    <s v="September 2009"/>
    <n v="58"/>
    <x v="3"/>
    <x v="3"/>
    <x v="0"/>
    <x v="0"/>
    <x v="1"/>
    <x v="0"/>
    <x v="0"/>
    <x v="0"/>
    <x v="0"/>
    <x v="1"/>
    <x v="4"/>
    <x v="3"/>
    <x v="2"/>
    <x v="10"/>
    <x v="7"/>
    <x v="4"/>
  </r>
  <r>
    <s v="September 2009"/>
    <n v="58"/>
    <x v="3"/>
    <x v="4"/>
    <x v="0"/>
    <x v="0"/>
    <x v="0"/>
    <x v="0"/>
    <x v="0"/>
    <x v="0"/>
    <x v="0"/>
    <x v="1"/>
    <x v="4"/>
    <x v="3"/>
    <x v="2"/>
    <x v="7"/>
    <x v="4"/>
    <x v="4"/>
  </r>
  <r>
    <s v="September 2009"/>
    <n v="58"/>
    <x v="3"/>
    <x v="5"/>
    <x v="0"/>
    <x v="0"/>
    <x v="3"/>
    <x v="0"/>
    <x v="0"/>
    <x v="0"/>
    <x v="0"/>
    <x v="1"/>
    <x v="4"/>
    <x v="3"/>
    <x v="2"/>
    <x v="6"/>
    <x v="4"/>
    <x v="4"/>
  </r>
  <r>
    <s v="September 2009"/>
    <n v="58"/>
    <x v="3"/>
    <x v="6"/>
    <x v="0"/>
    <x v="0"/>
    <x v="0"/>
    <x v="0"/>
    <x v="0"/>
    <x v="0"/>
    <x v="0"/>
    <x v="1"/>
    <x v="4"/>
    <x v="3"/>
    <x v="2"/>
    <x v="11"/>
    <x v="4"/>
    <x v="4"/>
  </r>
  <r>
    <s v="September 2009"/>
    <n v="58"/>
    <x v="3"/>
    <x v="7"/>
    <x v="0"/>
    <x v="0"/>
    <x v="4"/>
    <x v="0"/>
    <x v="0"/>
    <x v="0"/>
    <x v="0"/>
    <x v="1"/>
    <x v="4"/>
    <x v="3"/>
    <x v="2"/>
    <x v="7"/>
    <x v="4"/>
    <x v="4"/>
  </r>
  <r>
    <s v="September 2009"/>
    <n v="58"/>
    <x v="3"/>
    <x v="8"/>
    <x v="0"/>
    <x v="0"/>
    <x v="0"/>
    <x v="0"/>
    <x v="0"/>
    <x v="0"/>
    <x v="0"/>
    <x v="1"/>
    <x v="4"/>
    <x v="3"/>
    <x v="2"/>
    <x v="6"/>
    <x v="4"/>
    <x v="4"/>
  </r>
  <r>
    <s v="September 2009"/>
    <n v="58"/>
    <x v="3"/>
    <x v="9"/>
    <x v="0"/>
    <x v="0"/>
    <x v="3"/>
    <x v="0"/>
    <x v="0"/>
    <x v="0"/>
    <x v="0"/>
    <x v="1"/>
    <x v="4"/>
    <x v="3"/>
    <x v="2"/>
    <x v="8"/>
    <x v="5"/>
    <x v="4"/>
  </r>
  <r>
    <s v="September 2009"/>
    <n v="58"/>
    <x v="3"/>
    <x v="10"/>
    <x v="0"/>
    <x v="0"/>
    <x v="2"/>
    <x v="0"/>
    <x v="0"/>
    <x v="0"/>
    <x v="0"/>
    <x v="1"/>
    <x v="4"/>
    <x v="3"/>
    <x v="2"/>
    <x v="9"/>
    <x v="14"/>
    <x v="4"/>
  </r>
  <r>
    <s v="September 2009"/>
    <n v="58"/>
    <x v="3"/>
    <x v="11"/>
    <x v="0"/>
    <x v="0"/>
    <x v="0"/>
    <x v="0"/>
    <x v="0"/>
    <x v="0"/>
    <x v="0"/>
    <x v="1"/>
    <x v="4"/>
    <x v="3"/>
    <x v="2"/>
    <x v="4"/>
    <x v="12"/>
    <x v="4"/>
  </r>
  <r>
    <s v="September 2009"/>
    <n v="58"/>
    <x v="3"/>
    <x v="12"/>
    <x v="0"/>
    <x v="0"/>
    <x v="1"/>
    <x v="0"/>
    <x v="0"/>
    <x v="0"/>
    <x v="0"/>
    <x v="1"/>
    <x v="4"/>
    <x v="3"/>
    <x v="2"/>
    <x v="6"/>
    <x v="4"/>
    <x v="4"/>
  </r>
  <r>
    <s v="September 2009"/>
    <n v="58"/>
    <x v="3"/>
    <x v="13"/>
    <x v="0"/>
    <x v="0"/>
    <x v="3"/>
    <x v="0"/>
    <x v="0"/>
    <x v="0"/>
    <x v="0"/>
    <x v="1"/>
    <x v="4"/>
    <x v="3"/>
    <x v="2"/>
    <x v="7"/>
    <x v="4"/>
    <x v="4"/>
  </r>
  <r>
    <s v="September 2009"/>
    <n v="58"/>
    <x v="3"/>
    <x v="14"/>
    <x v="0"/>
    <x v="0"/>
    <x v="4"/>
    <x v="0"/>
    <x v="0"/>
    <x v="0"/>
    <x v="0"/>
    <x v="1"/>
    <x v="4"/>
    <x v="3"/>
    <x v="2"/>
    <x v="6"/>
    <x v="4"/>
    <x v="4"/>
  </r>
  <r>
    <s v="September 2009"/>
    <n v="58"/>
    <x v="3"/>
    <x v="15"/>
    <x v="0"/>
    <x v="0"/>
    <x v="4"/>
    <x v="0"/>
    <x v="0"/>
    <x v="0"/>
    <x v="0"/>
    <x v="1"/>
    <x v="4"/>
    <x v="3"/>
    <x v="2"/>
    <x v="10"/>
    <x v="13"/>
    <x v="4"/>
  </r>
  <r>
    <s v="September 2009"/>
    <n v="58"/>
    <x v="3"/>
    <x v="16"/>
    <x v="0"/>
    <x v="0"/>
    <x v="3"/>
    <x v="0"/>
    <x v="0"/>
    <x v="0"/>
    <x v="0"/>
    <x v="1"/>
    <x v="4"/>
    <x v="3"/>
    <x v="2"/>
    <x v="9"/>
    <x v="14"/>
    <x v="4"/>
  </r>
  <r>
    <s v="September 2009"/>
    <n v="58"/>
    <x v="3"/>
    <x v="17"/>
    <x v="0"/>
    <x v="0"/>
    <x v="2"/>
    <x v="0"/>
    <x v="0"/>
    <x v="0"/>
    <x v="0"/>
    <x v="1"/>
    <x v="4"/>
    <x v="3"/>
    <x v="2"/>
    <x v="7"/>
    <x v="4"/>
    <x v="4"/>
  </r>
  <r>
    <s v="September 2009"/>
    <n v="58"/>
    <x v="3"/>
    <x v="18"/>
    <x v="0"/>
    <x v="0"/>
    <x v="4"/>
    <x v="0"/>
    <x v="0"/>
    <x v="0"/>
    <x v="0"/>
    <x v="1"/>
    <x v="4"/>
    <x v="3"/>
    <x v="2"/>
    <x v="9"/>
    <x v="6"/>
    <x v="4"/>
  </r>
  <r>
    <s v="September 2009"/>
    <n v="58"/>
    <x v="3"/>
    <x v="19"/>
    <x v="0"/>
    <x v="0"/>
    <x v="2"/>
    <x v="0"/>
    <x v="0"/>
    <x v="0"/>
    <x v="0"/>
    <x v="1"/>
    <x v="4"/>
    <x v="3"/>
    <x v="2"/>
    <x v="11"/>
    <x v="4"/>
    <x v="4"/>
  </r>
  <r>
    <s v="September 2009"/>
    <n v="58"/>
    <x v="3"/>
    <x v="20"/>
    <x v="0"/>
    <x v="0"/>
    <x v="3"/>
    <x v="0"/>
    <x v="0"/>
    <x v="0"/>
    <x v="0"/>
    <x v="1"/>
    <x v="4"/>
    <x v="3"/>
    <x v="2"/>
    <x v="9"/>
    <x v="14"/>
    <x v="4"/>
  </r>
  <r>
    <s v="September 2009"/>
    <n v="58"/>
    <x v="3"/>
    <x v="21"/>
    <x v="0"/>
    <x v="0"/>
    <x v="1"/>
    <x v="0"/>
    <x v="0"/>
    <x v="0"/>
    <x v="0"/>
    <x v="1"/>
    <x v="4"/>
    <x v="3"/>
    <x v="2"/>
    <x v="5"/>
    <x v="3"/>
    <x v="4"/>
  </r>
  <r>
    <s v="September 2009"/>
    <n v="58"/>
    <x v="3"/>
    <x v="22"/>
    <x v="0"/>
    <x v="0"/>
    <x v="4"/>
    <x v="0"/>
    <x v="0"/>
    <x v="0"/>
    <x v="0"/>
    <x v="1"/>
    <x v="4"/>
    <x v="3"/>
    <x v="2"/>
    <x v="8"/>
    <x v="11"/>
    <x v="4"/>
  </r>
  <r>
    <s v="September 2009"/>
    <n v="58"/>
    <x v="3"/>
    <x v="23"/>
    <x v="0"/>
    <x v="0"/>
    <x v="4"/>
    <x v="0"/>
    <x v="0"/>
    <x v="0"/>
    <x v="0"/>
    <x v="1"/>
    <x v="4"/>
    <x v="3"/>
    <x v="2"/>
    <x v="9"/>
    <x v="6"/>
    <x v="4"/>
  </r>
  <r>
    <s v="September 2009"/>
    <n v="58"/>
    <x v="3"/>
    <x v="24"/>
    <x v="0"/>
    <x v="0"/>
    <x v="0"/>
    <x v="0"/>
    <x v="0"/>
    <x v="0"/>
    <x v="0"/>
    <x v="1"/>
    <x v="4"/>
    <x v="3"/>
    <x v="2"/>
    <x v="10"/>
    <x v="13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December 2009"/>
    <n v="59"/>
    <x v="0"/>
    <x v="0"/>
    <x v="0"/>
    <x v="0"/>
    <x v="1"/>
    <x v="0"/>
    <x v="0"/>
    <x v="0"/>
    <x v="0"/>
    <x v="0"/>
    <x v="0"/>
    <x v="2"/>
    <x v="1"/>
    <x v="1"/>
    <x v="1"/>
    <x v="2"/>
  </r>
  <r>
    <s v="December 2009"/>
    <n v="59"/>
    <x v="0"/>
    <x v="1"/>
    <x v="0"/>
    <x v="0"/>
    <x v="0"/>
    <x v="0"/>
    <x v="0"/>
    <x v="0"/>
    <x v="0"/>
    <x v="0"/>
    <x v="0"/>
    <x v="2"/>
    <x v="1"/>
    <x v="0"/>
    <x v="0"/>
    <x v="2"/>
  </r>
  <r>
    <s v="December 2009"/>
    <n v="59"/>
    <x v="0"/>
    <x v="2"/>
    <x v="0"/>
    <x v="0"/>
    <x v="1"/>
    <x v="0"/>
    <x v="0"/>
    <x v="0"/>
    <x v="0"/>
    <x v="0"/>
    <x v="0"/>
    <x v="2"/>
    <x v="1"/>
    <x v="0"/>
    <x v="1"/>
    <x v="3"/>
  </r>
  <r>
    <s v="December 2009"/>
    <n v="59"/>
    <x v="0"/>
    <x v="3"/>
    <x v="0"/>
    <x v="0"/>
    <x v="3"/>
    <x v="0"/>
    <x v="0"/>
    <x v="0"/>
    <x v="0"/>
    <x v="0"/>
    <x v="0"/>
    <x v="2"/>
    <x v="1"/>
    <x v="0"/>
    <x v="0"/>
    <x v="2"/>
  </r>
  <r>
    <s v="December 2009"/>
    <n v="59"/>
    <x v="0"/>
    <x v="4"/>
    <x v="0"/>
    <x v="0"/>
    <x v="1"/>
    <x v="0"/>
    <x v="0"/>
    <x v="0"/>
    <x v="0"/>
    <x v="0"/>
    <x v="0"/>
    <x v="2"/>
    <x v="1"/>
    <x v="0"/>
    <x v="0"/>
    <x v="0"/>
  </r>
  <r>
    <s v="December 2009"/>
    <n v="59"/>
    <x v="0"/>
    <x v="5"/>
    <x v="0"/>
    <x v="0"/>
    <x v="1"/>
    <x v="0"/>
    <x v="0"/>
    <x v="0"/>
    <x v="0"/>
    <x v="0"/>
    <x v="1"/>
    <x v="0"/>
    <x v="0"/>
    <x v="1"/>
    <x v="1"/>
    <x v="2"/>
  </r>
  <r>
    <s v="December 2009"/>
    <n v="59"/>
    <x v="0"/>
    <x v="6"/>
    <x v="0"/>
    <x v="0"/>
    <x v="2"/>
    <x v="0"/>
    <x v="0"/>
    <x v="0"/>
    <x v="0"/>
    <x v="0"/>
    <x v="1"/>
    <x v="0"/>
    <x v="0"/>
    <x v="0"/>
    <x v="0"/>
    <x v="2"/>
  </r>
  <r>
    <s v="December 2009"/>
    <n v="59"/>
    <x v="0"/>
    <x v="7"/>
    <x v="0"/>
    <x v="0"/>
    <x v="3"/>
    <x v="0"/>
    <x v="0"/>
    <x v="0"/>
    <x v="0"/>
    <x v="0"/>
    <x v="1"/>
    <x v="0"/>
    <x v="0"/>
    <x v="16"/>
    <x v="1"/>
    <x v="10"/>
  </r>
  <r>
    <s v="December 2009"/>
    <n v="59"/>
    <x v="0"/>
    <x v="8"/>
    <x v="0"/>
    <x v="0"/>
    <x v="4"/>
    <x v="0"/>
    <x v="0"/>
    <x v="0"/>
    <x v="0"/>
    <x v="0"/>
    <x v="1"/>
    <x v="0"/>
    <x v="0"/>
    <x v="0"/>
    <x v="0"/>
    <x v="3"/>
  </r>
  <r>
    <s v="December 2009"/>
    <n v="59"/>
    <x v="0"/>
    <x v="9"/>
    <x v="0"/>
    <x v="0"/>
    <x v="3"/>
    <x v="0"/>
    <x v="0"/>
    <x v="0"/>
    <x v="0"/>
    <x v="0"/>
    <x v="1"/>
    <x v="0"/>
    <x v="0"/>
    <x v="18"/>
    <x v="0"/>
    <x v="10"/>
  </r>
  <r>
    <s v="December 2009"/>
    <n v="59"/>
    <x v="0"/>
    <x v="10"/>
    <x v="0"/>
    <x v="0"/>
    <x v="3"/>
    <x v="0"/>
    <x v="0"/>
    <x v="0"/>
    <x v="0"/>
    <x v="0"/>
    <x v="2"/>
    <x v="2"/>
    <x v="11"/>
    <x v="1"/>
    <x v="1"/>
    <x v="2"/>
  </r>
  <r>
    <s v="December 2009"/>
    <n v="59"/>
    <x v="0"/>
    <x v="11"/>
    <x v="0"/>
    <x v="0"/>
    <x v="2"/>
    <x v="0"/>
    <x v="0"/>
    <x v="0"/>
    <x v="0"/>
    <x v="0"/>
    <x v="2"/>
    <x v="2"/>
    <x v="11"/>
    <x v="0"/>
    <x v="1"/>
    <x v="2"/>
  </r>
  <r>
    <s v="December 2009"/>
    <n v="59"/>
    <x v="0"/>
    <x v="12"/>
    <x v="0"/>
    <x v="0"/>
    <x v="1"/>
    <x v="0"/>
    <x v="0"/>
    <x v="0"/>
    <x v="0"/>
    <x v="0"/>
    <x v="2"/>
    <x v="2"/>
    <x v="11"/>
    <x v="16"/>
    <x v="1"/>
    <x v="10"/>
  </r>
  <r>
    <s v="December 2009"/>
    <n v="59"/>
    <x v="0"/>
    <x v="13"/>
    <x v="0"/>
    <x v="0"/>
    <x v="0"/>
    <x v="0"/>
    <x v="0"/>
    <x v="0"/>
    <x v="0"/>
    <x v="0"/>
    <x v="2"/>
    <x v="2"/>
    <x v="11"/>
    <x v="0"/>
    <x v="0"/>
    <x v="0"/>
  </r>
  <r>
    <s v="December 2009"/>
    <n v="59"/>
    <x v="0"/>
    <x v="14"/>
    <x v="0"/>
    <x v="0"/>
    <x v="3"/>
    <x v="0"/>
    <x v="0"/>
    <x v="0"/>
    <x v="0"/>
    <x v="0"/>
    <x v="2"/>
    <x v="2"/>
    <x v="11"/>
    <x v="0"/>
    <x v="0"/>
    <x v="0"/>
  </r>
  <r>
    <s v="December 2009"/>
    <n v="59"/>
    <x v="0"/>
    <x v="15"/>
    <x v="0"/>
    <x v="0"/>
    <x v="0"/>
    <x v="0"/>
    <x v="0"/>
    <x v="0"/>
    <x v="0"/>
    <x v="0"/>
    <x v="2"/>
    <x v="2"/>
    <x v="11"/>
    <x v="19"/>
    <x v="1"/>
    <x v="10"/>
  </r>
  <r>
    <s v="December 2009"/>
    <n v="59"/>
    <x v="0"/>
    <x v="16"/>
    <x v="0"/>
    <x v="0"/>
    <x v="0"/>
    <x v="0"/>
    <x v="0"/>
    <x v="0"/>
    <x v="0"/>
    <x v="0"/>
    <x v="3"/>
    <x v="0"/>
    <x v="0"/>
    <x v="1"/>
    <x v="1"/>
    <x v="2"/>
  </r>
  <r>
    <s v="December 2009"/>
    <n v="59"/>
    <x v="0"/>
    <x v="17"/>
    <x v="0"/>
    <x v="0"/>
    <x v="2"/>
    <x v="0"/>
    <x v="0"/>
    <x v="0"/>
    <x v="0"/>
    <x v="0"/>
    <x v="3"/>
    <x v="0"/>
    <x v="0"/>
    <x v="0"/>
    <x v="1"/>
    <x v="0"/>
  </r>
  <r>
    <s v="December 2009"/>
    <n v="59"/>
    <x v="0"/>
    <x v="18"/>
    <x v="0"/>
    <x v="0"/>
    <x v="3"/>
    <x v="0"/>
    <x v="0"/>
    <x v="0"/>
    <x v="0"/>
    <x v="0"/>
    <x v="3"/>
    <x v="0"/>
    <x v="0"/>
    <x v="16"/>
    <x v="0"/>
    <x v="0"/>
  </r>
  <r>
    <s v="December 2009"/>
    <n v="59"/>
    <x v="0"/>
    <x v="19"/>
    <x v="0"/>
    <x v="0"/>
    <x v="2"/>
    <x v="0"/>
    <x v="0"/>
    <x v="0"/>
    <x v="0"/>
    <x v="0"/>
    <x v="3"/>
    <x v="0"/>
    <x v="0"/>
    <x v="3"/>
    <x v="1"/>
    <x v="10"/>
  </r>
  <r>
    <s v="December 2009"/>
    <n v="59"/>
    <x v="0"/>
    <x v="20"/>
    <x v="0"/>
    <x v="0"/>
    <x v="2"/>
    <x v="0"/>
    <x v="0"/>
    <x v="0"/>
    <x v="0"/>
    <x v="0"/>
    <x v="3"/>
    <x v="0"/>
    <x v="0"/>
    <x v="0"/>
    <x v="0"/>
    <x v="3"/>
  </r>
  <r>
    <s v="December 2009"/>
    <n v="59"/>
    <x v="0"/>
    <x v="21"/>
    <x v="0"/>
    <x v="0"/>
    <x v="4"/>
    <x v="0"/>
    <x v="0"/>
    <x v="0"/>
    <x v="0"/>
    <x v="0"/>
    <x v="3"/>
    <x v="0"/>
    <x v="0"/>
    <x v="0"/>
    <x v="1"/>
    <x v="2"/>
  </r>
  <r>
    <s v="December 2009"/>
    <n v="59"/>
    <x v="0"/>
    <x v="22"/>
    <x v="0"/>
    <x v="0"/>
    <x v="4"/>
    <x v="0"/>
    <x v="0"/>
    <x v="0"/>
    <x v="0"/>
    <x v="0"/>
    <x v="3"/>
    <x v="0"/>
    <x v="0"/>
    <x v="0"/>
    <x v="1"/>
    <x v="3"/>
  </r>
  <r>
    <s v="December 2009"/>
    <n v="59"/>
    <x v="1"/>
    <x v="0"/>
    <x v="0"/>
    <x v="0"/>
    <x v="0"/>
    <x v="0"/>
    <x v="0"/>
    <x v="0"/>
    <x v="0"/>
    <x v="1"/>
    <x v="4"/>
    <x v="3"/>
    <x v="2"/>
    <x v="8"/>
    <x v="11"/>
    <x v="4"/>
  </r>
  <r>
    <s v="December 2009"/>
    <n v="59"/>
    <x v="1"/>
    <x v="1"/>
    <x v="0"/>
    <x v="0"/>
    <x v="3"/>
    <x v="0"/>
    <x v="0"/>
    <x v="0"/>
    <x v="0"/>
    <x v="1"/>
    <x v="4"/>
    <x v="3"/>
    <x v="2"/>
    <x v="4"/>
    <x v="10"/>
    <x v="4"/>
  </r>
  <r>
    <s v="December 2009"/>
    <n v="59"/>
    <x v="1"/>
    <x v="2"/>
    <x v="0"/>
    <x v="0"/>
    <x v="0"/>
    <x v="0"/>
    <x v="0"/>
    <x v="0"/>
    <x v="0"/>
    <x v="1"/>
    <x v="4"/>
    <x v="3"/>
    <x v="2"/>
    <x v="8"/>
    <x v="11"/>
    <x v="4"/>
  </r>
  <r>
    <s v="December 2009"/>
    <n v="59"/>
    <x v="1"/>
    <x v="3"/>
    <x v="0"/>
    <x v="0"/>
    <x v="2"/>
    <x v="0"/>
    <x v="0"/>
    <x v="0"/>
    <x v="0"/>
    <x v="1"/>
    <x v="4"/>
    <x v="3"/>
    <x v="2"/>
    <x v="7"/>
    <x v="4"/>
    <x v="4"/>
  </r>
  <r>
    <s v="December 2009"/>
    <n v="59"/>
    <x v="1"/>
    <x v="4"/>
    <x v="0"/>
    <x v="0"/>
    <x v="2"/>
    <x v="0"/>
    <x v="0"/>
    <x v="0"/>
    <x v="0"/>
    <x v="1"/>
    <x v="4"/>
    <x v="3"/>
    <x v="2"/>
    <x v="8"/>
    <x v="11"/>
    <x v="4"/>
  </r>
  <r>
    <s v="December 2009"/>
    <n v="59"/>
    <x v="1"/>
    <x v="5"/>
    <x v="0"/>
    <x v="0"/>
    <x v="1"/>
    <x v="0"/>
    <x v="0"/>
    <x v="0"/>
    <x v="0"/>
    <x v="1"/>
    <x v="4"/>
    <x v="3"/>
    <x v="2"/>
    <x v="7"/>
    <x v="4"/>
    <x v="4"/>
  </r>
  <r>
    <s v="December 2009"/>
    <n v="59"/>
    <x v="1"/>
    <x v="6"/>
    <x v="0"/>
    <x v="0"/>
    <x v="2"/>
    <x v="0"/>
    <x v="0"/>
    <x v="0"/>
    <x v="0"/>
    <x v="1"/>
    <x v="4"/>
    <x v="3"/>
    <x v="2"/>
    <x v="4"/>
    <x v="8"/>
    <x v="4"/>
  </r>
  <r>
    <s v="December 2009"/>
    <n v="59"/>
    <x v="1"/>
    <x v="7"/>
    <x v="0"/>
    <x v="0"/>
    <x v="4"/>
    <x v="0"/>
    <x v="0"/>
    <x v="0"/>
    <x v="0"/>
    <x v="1"/>
    <x v="4"/>
    <x v="3"/>
    <x v="2"/>
    <x v="7"/>
    <x v="4"/>
    <x v="4"/>
  </r>
  <r>
    <s v="December 2009"/>
    <n v="59"/>
    <x v="1"/>
    <x v="8"/>
    <x v="0"/>
    <x v="0"/>
    <x v="1"/>
    <x v="0"/>
    <x v="0"/>
    <x v="0"/>
    <x v="0"/>
    <x v="1"/>
    <x v="4"/>
    <x v="3"/>
    <x v="2"/>
    <x v="5"/>
    <x v="3"/>
    <x v="4"/>
  </r>
  <r>
    <s v="December 2009"/>
    <n v="59"/>
    <x v="1"/>
    <x v="9"/>
    <x v="0"/>
    <x v="0"/>
    <x v="3"/>
    <x v="0"/>
    <x v="0"/>
    <x v="0"/>
    <x v="0"/>
    <x v="1"/>
    <x v="4"/>
    <x v="3"/>
    <x v="2"/>
    <x v="4"/>
    <x v="2"/>
    <x v="4"/>
  </r>
  <r>
    <s v="December 2009"/>
    <n v="59"/>
    <x v="1"/>
    <x v="10"/>
    <x v="0"/>
    <x v="0"/>
    <x v="4"/>
    <x v="0"/>
    <x v="0"/>
    <x v="0"/>
    <x v="0"/>
    <x v="1"/>
    <x v="4"/>
    <x v="3"/>
    <x v="2"/>
    <x v="11"/>
    <x v="4"/>
    <x v="4"/>
  </r>
  <r>
    <s v="December 2009"/>
    <n v="59"/>
    <x v="1"/>
    <x v="11"/>
    <x v="0"/>
    <x v="0"/>
    <x v="1"/>
    <x v="0"/>
    <x v="0"/>
    <x v="0"/>
    <x v="0"/>
    <x v="1"/>
    <x v="4"/>
    <x v="3"/>
    <x v="2"/>
    <x v="6"/>
    <x v="4"/>
    <x v="4"/>
  </r>
  <r>
    <s v="December 2009"/>
    <n v="59"/>
    <x v="1"/>
    <x v="12"/>
    <x v="0"/>
    <x v="0"/>
    <x v="1"/>
    <x v="0"/>
    <x v="0"/>
    <x v="0"/>
    <x v="0"/>
    <x v="1"/>
    <x v="4"/>
    <x v="3"/>
    <x v="2"/>
    <x v="10"/>
    <x v="13"/>
    <x v="4"/>
  </r>
  <r>
    <s v="December 2009"/>
    <n v="59"/>
    <x v="1"/>
    <x v="13"/>
    <x v="0"/>
    <x v="0"/>
    <x v="3"/>
    <x v="0"/>
    <x v="0"/>
    <x v="0"/>
    <x v="0"/>
    <x v="1"/>
    <x v="4"/>
    <x v="3"/>
    <x v="2"/>
    <x v="9"/>
    <x v="14"/>
    <x v="4"/>
  </r>
  <r>
    <s v="December 2009"/>
    <n v="59"/>
    <x v="1"/>
    <x v="14"/>
    <x v="0"/>
    <x v="0"/>
    <x v="0"/>
    <x v="0"/>
    <x v="0"/>
    <x v="0"/>
    <x v="0"/>
    <x v="1"/>
    <x v="4"/>
    <x v="3"/>
    <x v="2"/>
    <x v="7"/>
    <x v="4"/>
    <x v="4"/>
  </r>
  <r>
    <s v="December 2009"/>
    <n v="59"/>
    <x v="1"/>
    <x v="15"/>
    <x v="0"/>
    <x v="0"/>
    <x v="2"/>
    <x v="0"/>
    <x v="0"/>
    <x v="0"/>
    <x v="0"/>
    <x v="1"/>
    <x v="4"/>
    <x v="3"/>
    <x v="2"/>
    <x v="5"/>
    <x v="9"/>
    <x v="4"/>
  </r>
  <r>
    <s v="December 2009"/>
    <n v="59"/>
    <x v="1"/>
    <x v="16"/>
    <x v="0"/>
    <x v="0"/>
    <x v="2"/>
    <x v="0"/>
    <x v="0"/>
    <x v="0"/>
    <x v="0"/>
    <x v="1"/>
    <x v="4"/>
    <x v="3"/>
    <x v="2"/>
    <x v="9"/>
    <x v="6"/>
    <x v="4"/>
  </r>
  <r>
    <s v="December 2009"/>
    <n v="59"/>
    <x v="1"/>
    <x v="17"/>
    <x v="0"/>
    <x v="0"/>
    <x v="3"/>
    <x v="0"/>
    <x v="0"/>
    <x v="0"/>
    <x v="0"/>
    <x v="1"/>
    <x v="4"/>
    <x v="3"/>
    <x v="2"/>
    <x v="4"/>
    <x v="8"/>
    <x v="4"/>
  </r>
  <r>
    <s v="December 2009"/>
    <n v="59"/>
    <x v="1"/>
    <x v="18"/>
    <x v="0"/>
    <x v="0"/>
    <x v="1"/>
    <x v="0"/>
    <x v="0"/>
    <x v="0"/>
    <x v="0"/>
    <x v="1"/>
    <x v="4"/>
    <x v="3"/>
    <x v="2"/>
    <x v="6"/>
    <x v="4"/>
    <x v="4"/>
  </r>
  <r>
    <s v="December 2009"/>
    <n v="59"/>
    <x v="1"/>
    <x v="19"/>
    <x v="0"/>
    <x v="0"/>
    <x v="3"/>
    <x v="0"/>
    <x v="0"/>
    <x v="0"/>
    <x v="0"/>
    <x v="1"/>
    <x v="4"/>
    <x v="3"/>
    <x v="2"/>
    <x v="7"/>
    <x v="4"/>
    <x v="4"/>
  </r>
  <r>
    <s v="December 2009"/>
    <n v="59"/>
    <x v="1"/>
    <x v="20"/>
    <x v="0"/>
    <x v="0"/>
    <x v="1"/>
    <x v="0"/>
    <x v="0"/>
    <x v="0"/>
    <x v="0"/>
    <x v="1"/>
    <x v="4"/>
    <x v="3"/>
    <x v="2"/>
    <x v="8"/>
    <x v="5"/>
    <x v="4"/>
  </r>
  <r>
    <s v="December 2009"/>
    <n v="59"/>
    <x v="1"/>
    <x v="21"/>
    <x v="0"/>
    <x v="0"/>
    <x v="0"/>
    <x v="0"/>
    <x v="0"/>
    <x v="0"/>
    <x v="0"/>
    <x v="1"/>
    <x v="4"/>
    <x v="3"/>
    <x v="2"/>
    <x v="8"/>
    <x v="11"/>
    <x v="4"/>
  </r>
  <r>
    <s v="December 2009"/>
    <n v="59"/>
    <x v="1"/>
    <x v="22"/>
    <x v="0"/>
    <x v="0"/>
    <x v="3"/>
    <x v="0"/>
    <x v="0"/>
    <x v="0"/>
    <x v="0"/>
    <x v="1"/>
    <x v="4"/>
    <x v="3"/>
    <x v="2"/>
    <x v="10"/>
    <x v="13"/>
    <x v="4"/>
  </r>
  <r>
    <s v="December 2009"/>
    <n v="59"/>
    <x v="1"/>
    <x v="23"/>
    <x v="0"/>
    <x v="0"/>
    <x v="4"/>
    <x v="0"/>
    <x v="0"/>
    <x v="0"/>
    <x v="0"/>
    <x v="1"/>
    <x v="4"/>
    <x v="3"/>
    <x v="2"/>
    <x v="6"/>
    <x v="4"/>
    <x v="4"/>
  </r>
  <r>
    <s v="December 2009"/>
    <n v="59"/>
    <x v="1"/>
    <x v="24"/>
    <x v="0"/>
    <x v="0"/>
    <x v="4"/>
    <x v="0"/>
    <x v="0"/>
    <x v="0"/>
    <x v="0"/>
    <x v="1"/>
    <x v="4"/>
    <x v="3"/>
    <x v="2"/>
    <x v="8"/>
    <x v="5"/>
    <x v="4"/>
  </r>
  <r>
    <s v="December 2009"/>
    <n v="59"/>
    <x v="1"/>
    <x v="25"/>
    <x v="0"/>
    <x v="0"/>
    <x v="4"/>
    <x v="0"/>
    <x v="0"/>
    <x v="0"/>
    <x v="0"/>
    <x v="1"/>
    <x v="4"/>
    <x v="3"/>
    <x v="2"/>
    <x v="9"/>
    <x v="6"/>
    <x v="4"/>
  </r>
  <r>
    <s v="December 2009"/>
    <n v="59"/>
    <x v="2"/>
    <x v="0"/>
    <x v="0"/>
    <x v="0"/>
    <x v="0"/>
    <x v="0"/>
    <x v="0"/>
    <x v="0"/>
    <x v="0"/>
    <x v="1"/>
    <x v="4"/>
    <x v="3"/>
    <x v="2"/>
    <x v="11"/>
    <x v="4"/>
    <x v="4"/>
  </r>
  <r>
    <s v="December 2009"/>
    <n v="59"/>
    <x v="2"/>
    <x v="1"/>
    <x v="0"/>
    <x v="0"/>
    <x v="0"/>
    <x v="0"/>
    <x v="0"/>
    <x v="0"/>
    <x v="0"/>
    <x v="1"/>
    <x v="4"/>
    <x v="3"/>
    <x v="2"/>
    <x v="8"/>
    <x v="5"/>
    <x v="4"/>
  </r>
  <r>
    <s v="December 2009"/>
    <n v="59"/>
    <x v="2"/>
    <x v="2"/>
    <x v="0"/>
    <x v="0"/>
    <x v="1"/>
    <x v="0"/>
    <x v="0"/>
    <x v="0"/>
    <x v="0"/>
    <x v="1"/>
    <x v="4"/>
    <x v="3"/>
    <x v="2"/>
    <x v="6"/>
    <x v="4"/>
    <x v="4"/>
  </r>
  <r>
    <s v="December 2009"/>
    <n v="59"/>
    <x v="2"/>
    <x v="3"/>
    <x v="0"/>
    <x v="0"/>
    <x v="1"/>
    <x v="0"/>
    <x v="0"/>
    <x v="0"/>
    <x v="0"/>
    <x v="1"/>
    <x v="4"/>
    <x v="3"/>
    <x v="2"/>
    <x v="11"/>
    <x v="4"/>
    <x v="4"/>
  </r>
  <r>
    <s v="December 2009"/>
    <n v="59"/>
    <x v="2"/>
    <x v="4"/>
    <x v="0"/>
    <x v="0"/>
    <x v="1"/>
    <x v="0"/>
    <x v="0"/>
    <x v="0"/>
    <x v="0"/>
    <x v="1"/>
    <x v="4"/>
    <x v="3"/>
    <x v="2"/>
    <x v="7"/>
    <x v="4"/>
    <x v="4"/>
  </r>
  <r>
    <s v="December 2009"/>
    <n v="59"/>
    <x v="2"/>
    <x v="5"/>
    <x v="0"/>
    <x v="0"/>
    <x v="4"/>
    <x v="0"/>
    <x v="0"/>
    <x v="0"/>
    <x v="0"/>
    <x v="1"/>
    <x v="4"/>
    <x v="3"/>
    <x v="2"/>
    <x v="10"/>
    <x v="7"/>
    <x v="4"/>
  </r>
  <r>
    <s v="December 2009"/>
    <n v="59"/>
    <x v="2"/>
    <x v="6"/>
    <x v="0"/>
    <x v="0"/>
    <x v="0"/>
    <x v="0"/>
    <x v="0"/>
    <x v="0"/>
    <x v="0"/>
    <x v="1"/>
    <x v="4"/>
    <x v="3"/>
    <x v="2"/>
    <x v="6"/>
    <x v="4"/>
    <x v="4"/>
  </r>
  <r>
    <s v="December 2009"/>
    <n v="59"/>
    <x v="2"/>
    <x v="7"/>
    <x v="0"/>
    <x v="0"/>
    <x v="4"/>
    <x v="0"/>
    <x v="0"/>
    <x v="0"/>
    <x v="0"/>
    <x v="1"/>
    <x v="4"/>
    <x v="3"/>
    <x v="2"/>
    <x v="7"/>
    <x v="4"/>
    <x v="4"/>
  </r>
  <r>
    <s v="December 2009"/>
    <n v="59"/>
    <x v="2"/>
    <x v="8"/>
    <x v="0"/>
    <x v="0"/>
    <x v="3"/>
    <x v="0"/>
    <x v="0"/>
    <x v="0"/>
    <x v="0"/>
    <x v="1"/>
    <x v="4"/>
    <x v="3"/>
    <x v="2"/>
    <x v="4"/>
    <x v="2"/>
    <x v="4"/>
  </r>
  <r>
    <s v="December 2009"/>
    <n v="59"/>
    <x v="2"/>
    <x v="9"/>
    <x v="0"/>
    <x v="0"/>
    <x v="2"/>
    <x v="0"/>
    <x v="0"/>
    <x v="0"/>
    <x v="0"/>
    <x v="1"/>
    <x v="4"/>
    <x v="3"/>
    <x v="2"/>
    <x v="9"/>
    <x v="6"/>
    <x v="4"/>
  </r>
  <r>
    <s v="December 2009"/>
    <n v="59"/>
    <x v="2"/>
    <x v="10"/>
    <x v="0"/>
    <x v="0"/>
    <x v="4"/>
    <x v="0"/>
    <x v="0"/>
    <x v="0"/>
    <x v="0"/>
    <x v="1"/>
    <x v="4"/>
    <x v="3"/>
    <x v="2"/>
    <x v="8"/>
    <x v="11"/>
    <x v="4"/>
  </r>
  <r>
    <s v="December 2009"/>
    <n v="59"/>
    <x v="2"/>
    <x v="11"/>
    <x v="0"/>
    <x v="0"/>
    <x v="0"/>
    <x v="0"/>
    <x v="0"/>
    <x v="0"/>
    <x v="0"/>
    <x v="1"/>
    <x v="4"/>
    <x v="3"/>
    <x v="2"/>
    <x v="9"/>
    <x v="14"/>
    <x v="4"/>
  </r>
  <r>
    <s v="December 2009"/>
    <n v="59"/>
    <x v="2"/>
    <x v="12"/>
    <x v="0"/>
    <x v="0"/>
    <x v="3"/>
    <x v="0"/>
    <x v="0"/>
    <x v="0"/>
    <x v="0"/>
    <x v="1"/>
    <x v="4"/>
    <x v="3"/>
    <x v="2"/>
    <x v="8"/>
    <x v="5"/>
    <x v="4"/>
  </r>
  <r>
    <s v="December 2009"/>
    <n v="59"/>
    <x v="2"/>
    <x v="13"/>
    <x v="0"/>
    <x v="0"/>
    <x v="1"/>
    <x v="0"/>
    <x v="0"/>
    <x v="0"/>
    <x v="0"/>
    <x v="1"/>
    <x v="4"/>
    <x v="3"/>
    <x v="2"/>
    <x v="4"/>
    <x v="12"/>
    <x v="4"/>
  </r>
  <r>
    <s v="December 2009"/>
    <n v="59"/>
    <x v="2"/>
    <x v="14"/>
    <x v="0"/>
    <x v="0"/>
    <x v="1"/>
    <x v="0"/>
    <x v="0"/>
    <x v="0"/>
    <x v="0"/>
    <x v="1"/>
    <x v="4"/>
    <x v="3"/>
    <x v="2"/>
    <x v="5"/>
    <x v="3"/>
    <x v="4"/>
  </r>
  <r>
    <s v="December 2009"/>
    <n v="59"/>
    <x v="2"/>
    <x v="15"/>
    <x v="0"/>
    <x v="0"/>
    <x v="2"/>
    <x v="0"/>
    <x v="0"/>
    <x v="0"/>
    <x v="0"/>
    <x v="1"/>
    <x v="4"/>
    <x v="3"/>
    <x v="2"/>
    <x v="9"/>
    <x v="14"/>
    <x v="4"/>
  </r>
  <r>
    <s v="December 2009"/>
    <n v="59"/>
    <x v="2"/>
    <x v="16"/>
    <x v="0"/>
    <x v="0"/>
    <x v="0"/>
    <x v="0"/>
    <x v="0"/>
    <x v="0"/>
    <x v="0"/>
    <x v="1"/>
    <x v="4"/>
    <x v="3"/>
    <x v="2"/>
    <x v="11"/>
    <x v="4"/>
    <x v="5"/>
  </r>
  <r>
    <s v="December 2009"/>
    <n v="59"/>
    <x v="2"/>
    <x v="17"/>
    <x v="0"/>
    <x v="0"/>
    <x v="3"/>
    <x v="0"/>
    <x v="0"/>
    <x v="0"/>
    <x v="0"/>
    <x v="1"/>
    <x v="4"/>
    <x v="3"/>
    <x v="2"/>
    <x v="10"/>
    <x v="13"/>
    <x v="4"/>
  </r>
  <r>
    <s v="December 2009"/>
    <n v="59"/>
    <x v="2"/>
    <x v="18"/>
    <x v="0"/>
    <x v="0"/>
    <x v="2"/>
    <x v="0"/>
    <x v="0"/>
    <x v="0"/>
    <x v="0"/>
    <x v="1"/>
    <x v="4"/>
    <x v="3"/>
    <x v="2"/>
    <x v="6"/>
    <x v="4"/>
    <x v="4"/>
  </r>
  <r>
    <s v="December 2009"/>
    <n v="59"/>
    <x v="2"/>
    <x v="19"/>
    <x v="0"/>
    <x v="0"/>
    <x v="3"/>
    <x v="0"/>
    <x v="0"/>
    <x v="0"/>
    <x v="0"/>
    <x v="1"/>
    <x v="4"/>
    <x v="3"/>
    <x v="2"/>
    <x v="7"/>
    <x v="4"/>
    <x v="4"/>
  </r>
  <r>
    <s v="December 2009"/>
    <n v="59"/>
    <x v="2"/>
    <x v="20"/>
    <x v="0"/>
    <x v="0"/>
    <x v="2"/>
    <x v="0"/>
    <x v="0"/>
    <x v="0"/>
    <x v="0"/>
    <x v="1"/>
    <x v="4"/>
    <x v="3"/>
    <x v="2"/>
    <x v="6"/>
    <x v="4"/>
    <x v="4"/>
  </r>
  <r>
    <s v="December 2009"/>
    <n v="59"/>
    <x v="2"/>
    <x v="21"/>
    <x v="0"/>
    <x v="0"/>
    <x v="3"/>
    <x v="0"/>
    <x v="0"/>
    <x v="0"/>
    <x v="0"/>
    <x v="1"/>
    <x v="4"/>
    <x v="3"/>
    <x v="2"/>
    <x v="7"/>
    <x v="4"/>
    <x v="4"/>
  </r>
  <r>
    <s v="December 2009"/>
    <n v="59"/>
    <x v="2"/>
    <x v="22"/>
    <x v="0"/>
    <x v="0"/>
    <x v="4"/>
    <x v="0"/>
    <x v="0"/>
    <x v="0"/>
    <x v="0"/>
    <x v="1"/>
    <x v="4"/>
    <x v="3"/>
    <x v="2"/>
    <x v="4"/>
    <x v="12"/>
    <x v="4"/>
  </r>
  <r>
    <s v="December 2009"/>
    <n v="59"/>
    <x v="2"/>
    <x v="23"/>
    <x v="0"/>
    <x v="0"/>
    <x v="2"/>
    <x v="0"/>
    <x v="0"/>
    <x v="0"/>
    <x v="0"/>
    <x v="1"/>
    <x v="4"/>
    <x v="3"/>
    <x v="2"/>
    <x v="7"/>
    <x v="4"/>
    <x v="4"/>
  </r>
  <r>
    <s v="December 2009"/>
    <n v="59"/>
    <x v="2"/>
    <x v="24"/>
    <x v="0"/>
    <x v="0"/>
    <x v="4"/>
    <x v="0"/>
    <x v="0"/>
    <x v="0"/>
    <x v="0"/>
    <x v="1"/>
    <x v="4"/>
    <x v="3"/>
    <x v="2"/>
    <x v="9"/>
    <x v="14"/>
    <x v="4"/>
  </r>
  <r>
    <s v="December 2009"/>
    <n v="59"/>
    <x v="3"/>
    <x v="0"/>
    <x v="0"/>
    <x v="0"/>
    <x v="1"/>
    <x v="0"/>
    <x v="0"/>
    <x v="0"/>
    <x v="0"/>
    <x v="2"/>
    <x v="0"/>
    <x v="3"/>
    <x v="4"/>
    <x v="12"/>
    <x v="15"/>
    <x v="7"/>
  </r>
  <r>
    <s v="December 2009"/>
    <n v="59"/>
    <x v="3"/>
    <x v="1"/>
    <x v="0"/>
    <x v="0"/>
    <x v="1"/>
    <x v="0"/>
    <x v="0"/>
    <x v="0"/>
    <x v="0"/>
    <x v="2"/>
    <x v="0"/>
    <x v="3"/>
    <x v="4"/>
    <x v="12"/>
    <x v="21"/>
    <x v="7"/>
  </r>
  <r>
    <s v="December 2009"/>
    <n v="59"/>
    <x v="3"/>
    <x v="2"/>
    <x v="0"/>
    <x v="0"/>
    <x v="2"/>
    <x v="0"/>
    <x v="0"/>
    <x v="0"/>
    <x v="0"/>
    <x v="2"/>
    <x v="0"/>
    <x v="3"/>
    <x v="4"/>
    <x v="12"/>
    <x v="19"/>
    <x v="7"/>
  </r>
  <r>
    <s v="December 2009"/>
    <n v="59"/>
    <x v="3"/>
    <x v="3"/>
    <x v="0"/>
    <x v="0"/>
    <x v="4"/>
    <x v="0"/>
    <x v="0"/>
    <x v="0"/>
    <x v="0"/>
    <x v="2"/>
    <x v="0"/>
    <x v="3"/>
    <x v="4"/>
    <x v="13"/>
    <x v="20"/>
    <x v="7"/>
  </r>
  <r>
    <s v="December 2009"/>
    <n v="59"/>
    <x v="3"/>
    <x v="4"/>
    <x v="0"/>
    <x v="0"/>
    <x v="1"/>
    <x v="0"/>
    <x v="0"/>
    <x v="0"/>
    <x v="0"/>
    <x v="2"/>
    <x v="0"/>
    <x v="3"/>
    <x v="4"/>
    <x v="12"/>
    <x v="20"/>
    <x v="7"/>
  </r>
  <r>
    <s v="December 2009"/>
    <n v="59"/>
    <x v="3"/>
    <x v="5"/>
    <x v="0"/>
    <x v="0"/>
    <x v="4"/>
    <x v="0"/>
    <x v="0"/>
    <x v="0"/>
    <x v="0"/>
    <x v="2"/>
    <x v="0"/>
    <x v="3"/>
    <x v="4"/>
    <x v="12"/>
    <x v="15"/>
    <x v="7"/>
  </r>
  <r>
    <s v="December 2009"/>
    <n v="59"/>
    <x v="3"/>
    <x v="6"/>
    <x v="0"/>
    <x v="0"/>
    <x v="0"/>
    <x v="0"/>
    <x v="0"/>
    <x v="0"/>
    <x v="0"/>
    <x v="2"/>
    <x v="0"/>
    <x v="3"/>
    <x v="4"/>
    <x v="13"/>
    <x v="21"/>
    <x v="7"/>
  </r>
  <r>
    <s v="December 2009"/>
    <n v="59"/>
    <x v="3"/>
    <x v="7"/>
    <x v="0"/>
    <x v="0"/>
    <x v="2"/>
    <x v="0"/>
    <x v="0"/>
    <x v="0"/>
    <x v="0"/>
    <x v="2"/>
    <x v="0"/>
    <x v="3"/>
    <x v="4"/>
    <x v="12"/>
    <x v="19"/>
    <x v="7"/>
  </r>
  <r>
    <s v="December 2009"/>
    <n v="59"/>
    <x v="3"/>
    <x v="8"/>
    <x v="0"/>
    <x v="0"/>
    <x v="1"/>
    <x v="0"/>
    <x v="0"/>
    <x v="0"/>
    <x v="0"/>
    <x v="2"/>
    <x v="1"/>
    <x v="3"/>
    <x v="5"/>
    <x v="12"/>
    <x v="15"/>
    <x v="6"/>
  </r>
  <r>
    <s v="December 2009"/>
    <n v="59"/>
    <x v="3"/>
    <x v="9"/>
    <x v="0"/>
    <x v="0"/>
    <x v="2"/>
    <x v="0"/>
    <x v="0"/>
    <x v="0"/>
    <x v="0"/>
    <x v="2"/>
    <x v="1"/>
    <x v="3"/>
    <x v="5"/>
    <x v="14"/>
    <x v="17"/>
    <x v="6"/>
  </r>
  <r>
    <s v="December 2009"/>
    <n v="59"/>
    <x v="3"/>
    <x v="10"/>
    <x v="0"/>
    <x v="0"/>
    <x v="4"/>
    <x v="0"/>
    <x v="0"/>
    <x v="0"/>
    <x v="0"/>
    <x v="2"/>
    <x v="1"/>
    <x v="3"/>
    <x v="5"/>
    <x v="12"/>
    <x v="16"/>
    <x v="6"/>
  </r>
  <r>
    <s v="December 2009"/>
    <n v="59"/>
    <x v="3"/>
    <x v="11"/>
    <x v="0"/>
    <x v="0"/>
    <x v="0"/>
    <x v="0"/>
    <x v="0"/>
    <x v="0"/>
    <x v="0"/>
    <x v="2"/>
    <x v="1"/>
    <x v="3"/>
    <x v="5"/>
    <x v="13"/>
    <x v="20"/>
    <x v="6"/>
  </r>
  <r>
    <s v="December 2009"/>
    <n v="59"/>
    <x v="3"/>
    <x v="12"/>
    <x v="0"/>
    <x v="0"/>
    <x v="2"/>
    <x v="0"/>
    <x v="0"/>
    <x v="0"/>
    <x v="0"/>
    <x v="2"/>
    <x v="1"/>
    <x v="3"/>
    <x v="5"/>
    <x v="13"/>
    <x v="21"/>
    <x v="6"/>
  </r>
  <r>
    <s v="December 2009"/>
    <n v="59"/>
    <x v="3"/>
    <x v="13"/>
    <x v="0"/>
    <x v="0"/>
    <x v="4"/>
    <x v="0"/>
    <x v="0"/>
    <x v="0"/>
    <x v="0"/>
    <x v="2"/>
    <x v="1"/>
    <x v="3"/>
    <x v="5"/>
    <x v="12"/>
    <x v="24"/>
    <x v="6"/>
  </r>
  <r>
    <s v="December 2009"/>
    <n v="59"/>
    <x v="3"/>
    <x v="14"/>
    <x v="0"/>
    <x v="0"/>
    <x v="0"/>
    <x v="0"/>
    <x v="0"/>
    <x v="0"/>
    <x v="0"/>
    <x v="2"/>
    <x v="1"/>
    <x v="3"/>
    <x v="5"/>
    <x v="14"/>
    <x v="17"/>
    <x v="6"/>
  </r>
  <r>
    <s v="December 2009"/>
    <n v="59"/>
    <x v="3"/>
    <x v="15"/>
    <x v="0"/>
    <x v="0"/>
    <x v="1"/>
    <x v="0"/>
    <x v="0"/>
    <x v="0"/>
    <x v="0"/>
    <x v="2"/>
    <x v="2"/>
    <x v="3"/>
    <x v="3"/>
    <x v="13"/>
    <x v="21"/>
    <x v="6"/>
  </r>
  <r>
    <s v="December 2009"/>
    <n v="59"/>
    <x v="3"/>
    <x v="16"/>
    <x v="0"/>
    <x v="0"/>
    <x v="3"/>
    <x v="0"/>
    <x v="0"/>
    <x v="0"/>
    <x v="0"/>
    <x v="2"/>
    <x v="2"/>
    <x v="3"/>
    <x v="3"/>
    <x v="14"/>
    <x v="17"/>
    <x v="6"/>
  </r>
  <r>
    <s v="December 2009"/>
    <n v="59"/>
    <x v="3"/>
    <x v="17"/>
    <x v="0"/>
    <x v="0"/>
    <x v="3"/>
    <x v="0"/>
    <x v="0"/>
    <x v="0"/>
    <x v="0"/>
    <x v="2"/>
    <x v="2"/>
    <x v="3"/>
    <x v="3"/>
    <x v="12"/>
    <x v="18"/>
    <x v="6"/>
  </r>
  <r>
    <s v="December 2009"/>
    <n v="59"/>
    <x v="3"/>
    <x v="18"/>
    <x v="0"/>
    <x v="0"/>
    <x v="1"/>
    <x v="0"/>
    <x v="0"/>
    <x v="0"/>
    <x v="0"/>
    <x v="2"/>
    <x v="2"/>
    <x v="3"/>
    <x v="3"/>
    <x v="12"/>
    <x v="16"/>
    <x v="6"/>
  </r>
  <r>
    <s v="December 2009"/>
    <n v="59"/>
    <x v="3"/>
    <x v="19"/>
    <x v="0"/>
    <x v="0"/>
    <x v="2"/>
    <x v="0"/>
    <x v="0"/>
    <x v="0"/>
    <x v="0"/>
    <x v="2"/>
    <x v="2"/>
    <x v="3"/>
    <x v="3"/>
    <x v="12"/>
    <x v="19"/>
    <x v="6"/>
  </r>
  <r>
    <s v="December 2009"/>
    <n v="59"/>
    <x v="3"/>
    <x v="20"/>
    <x v="0"/>
    <x v="0"/>
    <x v="4"/>
    <x v="0"/>
    <x v="0"/>
    <x v="0"/>
    <x v="0"/>
    <x v="2"/>
    <x v="2"/>
    <x v="3"/>
    <x v="3"/>
    <x v="13"/>
    <x v="21"/>
    <x v="6"/>
  </r>
  <r>
    <s v="December 2009"/>
    <n v="59"/>
    <x v="3"/>
    <x v="21"/>
    <x v="0"/>
    <x v="0"/>
    <x v="0"/>
    <x v="0"/>
    <x v="0"/>
    <x v="0"/>
    <x v="0"/>
    <x v="2"/>
    <x v="2"/>
    <x v="3"/>
    <x v="3"/>
    <x v="12"/>
    <x v="16"/>
    <x v="6"/>
  </r>
  <r>
    <s v="December 2009"/>
    <n v="59"/>
    <x v="3"/>
    <x v="22"/>
    <x v="0"/>
    <x v="0"/>
    <x v="4"/>
    <x v="0"/>
    <x v="0"/>
    <x v="0"/>
    <x v="0"/>
    <x v="2"/>
    <x v="3"/>
    <x v="3"/>
    <x v="6"/>
    <x v="12"/>
    <x v="15"/>
    <x v="6"/>
  </r>
  <r>
    <s v="December 2009"/>
    <n v="59"/>
    <x v="3"/>
    <x v="23"/>
    <x v="0"/>
    <x v="0"/>
    <x v="3"/>
    <x v="0"/>
    <x v="0"/>
    <x v="0"/>
    <x v="0"/>
    <x v="2"/>
    <x v="3"/>
    <x v="3"/>
    <x v="6"/>
    <x v="13"/>
    <x v="21"/>
    <x v="6"/>
  </r>
  <r>
    <s v="December 2009"/>
    <n v="59"/>
    <x v="3"/>
    <x v="24"/>
    <x v="0"/>
    <x v="0"/>
    <x v="3"/>
    <x v="0"/>
    <x v="0"/>
    <x v="0"/>
    <x v="0"/>
    <x v="2"/>
    <x v="3"/>
    <x v="3"/>
    <x v="6"/>
    <x v="12"/>
    <x v="15"/>
    <x v="6"/>
  </r>
  <r>
    <s v="December 2009"/>
    <n v="59"/>
    <x v="3"/>
    <x v="25"/>
    <x v="0"/>
    <x v="0"/>
    <x v="1"/>
    <x v="0"/>
    <x v="0"/>
    <x v="0"/>
    <x v="0"/>
    <x v="2"/>
    <x v="3"/>
    <x v="3"/>
    <x v="6"/>
    <x v="12"/>
    <x v="19"/>
    <x v="6"/>
  </r>
  <r>
    <s v="December 2009"/>
    <n v="59"/>
    <x v="3"/>
    <x v="26"/>
    <x v="0"/>
    <x v="0"/>
    <x v="3"/>
    <x v="0"/>
    <x v="0"/>
    <x v="0"/>
    <x v="0"/>
    <x v="2"/>
    <x v="3"/>
    <x v="3"/>
    <x v="6"/>
    <x v="12"/>
    <x v="18"/>
    <x v="6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June 2010"/>
    <n v="60"/>
    <x v="0"/>
    <x v="0"/>
    <x v="0"/>
    <x v="0"/>
    <x v="3"/>
    <x v="0"/>
    <x v="0"/>
    <x v="0"/>
    <x v="0"/>
    <x v="1"/>
    <x v="4"/>
    <x v="3"/>
    <x v="2"/>
    <x v="7"/>
    <x v="4"/>
    <x v="4"/>
  </r>
  <r>
    <s v="June 2010"/>
    <n v="60"/>
    <x v="0"/>
    <x v="1"/>
    <x v="0"/>
    <x v="0"/>
    <x v="2"/>
    <x v="0"/>
    <x v="0"/>
    <x v="0"/>
    <x v="0"/>
    <x v="1"/>
    <x v="4"/>
    <x v="3"/>
    <x v="2"/>
    <x v="4"/>
    <x v="12"/>
    <x v="4"/>
  </r>
  <r>
    <s v="June 2010"/>
    <n v="60"/>
    <x v="0"/>
    <x v="2"/>
    <x v="0"/>
    <x v="0"/>
    <x v="4"/>
    <x v="0"/>
    <x v="0"/>
    <x v="0"/>
    <x v="0"/>
    <x v="1"/>
    <x v="4"/>
    <x v="3"/>
    <x v="2"/>
    <x v="6"/>
    <x v="4"/>
    <x v="4"/>
  </r>
  <r>
    <s v="June 2010"/>
    <n v="60"/>
    <x v="0"/>
    <x v="3"/>
    <x v="0"/>
    <x v="0"/>
    <x v="3"/>
    <x v="0"/>
    <x v="0"/>
    <x v="0"/>
    <x v="0"/>
    <x v="1"/>
    <x v="4"/>
    <x v="3"/>
    <x v="2"/>
    <x v="4"/>
    <x v="8"/>
    <x v="4"/>
  </r>
  <r>
    <s v="June 2010"/>
    <n v="60"/>
    <x v="0"/>
    <x v="4"/>
    <x v="0"/>
    <x v="0"/>
    <x v="1"/>
    <x v="0"/>
    <x v="0"/>
    <x v="0"/>
    <x v="0"/>
    <x v="1"/>
    <x v="4"/>
    <x v="3"/>
    <x v="2"/>
    <x v="11"/>
    <x v="4"/>
    <x v="4"/>
  </r>
  <r>
    <s v="June 2010"/>
    <n v="60"/>
    <x v="0"/>
    <x v="5"/>
    <x v="0"/>
    <x v="0"/>
    <x v="4"/>
    <x v="0"/>
    <x v="0"/>
    <x v="0"/>
    <x v="0"/>
    <x v="1"/>
    <x v="4"/>
    <x v="3"/>
    <x v="2"/>
    <x v="8"/>
    <x v="5"/>
    <x v="4"/>
  </r>
  <r>
    <s v="June 2010"/>
    <n v="60"/>
    <x v="0"/>
    <x v="6"/>
    <x v="0"/>
    <x v="0"/>
    <x v="1"/>
    <x v="0"/>
    <x v="0"/>
    <x v="0"/>
    <x v="0"/>
    <x v="1"/>
    <x v="4"/>
    <x v="3"/>
    <x v="2"/>
    <x v="9"/>
    <x v="14"/>
    <x v="4"/>
  </r>
  <r>
    <s v="June 2010"/>
    <n v="60"/>
    <x v="0"/>
    <x v="7"/>
    <x v="0"/>
    <x v="0"/>
    <x v="2"/>
    <x v="0"/>
    <x v="0"/>
    <x v="0"/>
    <x v="0"/>
    <x v="1"/>
    <x v="4"/>
    <x v="3"/>
    <x v="2"/>
    <x v="4"/>
    <x v="2"/>
    <x v="4"/>
  </r>
  <r>
    <s v="June 2010"/>
    <n v="60"/>
    <x v="0"/>
    <x v="8"/>
    <x v="0"/>
    <x v="0"/>
    <x v="3"/>
    <x v="0"/>
    <x v="0"/>
    <x v="0"/>
    <x v="0"/>
    <x v="1"/>
    <x v="4"/>
    <x v="3"/>
    <x v="2"/>
    <x v="11"/>
    <x v="4"/>
    <x v="4"/>
  </r>
  <r>
    <s v="June 2010"/>
    <n v="60"/>
    <x v="0"/>
    <x v="9"/>
    <x v="0"/>
    <x v="0"/>
    <x v="3"/>
    <x v="0"/>
    <x v="0"/>
    <x v="0"/>
    <x v="0"/>
    <x v="1"/>
    <x v="4"/>
    <x v="3"/>
    <x v="2"/>
    <x v="7"/>
    <x v="4"/>
    <x v="4"/>
  </r>
  <r>
    <s v="June 2010"/>
    <n v="60"/>
    <x v="0"/>
    <x v="10"/>
    <x v="0"/>
    <x v="0"/>
    <x v="1"/>
    <x v="0"/>
    <x v="0"/>
    <x v="0"/>
    <x v="0"/>
    <x v="1"/>
    <x v="4"/>
    <x v="3"/>
    <x v="2"/>
    <x v="8"/>
    <x v="11"/>
    <x v="4"/>
  </r>
  <r>
    <s v="June 2010"/>
    <n v="60"/>
    <x v="0"/>
    <x v="11"/>
    <x v="0"/>
    <x v="0"/>
    <x v="0"/>
    <x v="0"/>
    <x v="0"/>
    <x v="0"/>
    <x v="0"/>
    <x v="1"/>
    <x v="4"/>
    <x v="3"/>
    <x v="2"/>
    <x v="7"/>
    <x v="4"/>
    <x v="4"/>
  </r>
  <r>
    <s v="June 2010"/>
    <n v="60"/>
    <x v="0"/>
    <x v="12"/>
    <x v="0"/>
    <x v="0"/>
    <x v="1"/>
    <x v="0"/>
    <x v="0"/>
    <x v="0"/>
    <x v="0"/>
    <x v="1"/>
    <x v="4"/>
    <x v="3"/>
    <x v="2"/>
    <x v="8"/>
    <x v="5"/>
    <x v="4"/>
  </r>
  <r>
    <s v="June 2010"/>
    <n v="60"/>
    <x v="0"/>
    <x v="13"/>
    <x v="0"/>
    <x v="0"/>
    <x v="3"/>
    <x v="0"/>
    <x v="0"/>
    <x v="0"/>
    <x v="0"/>
    <x v="1"/>
    <x v="4"/>
    <x v="3"/>
    <x v="2"/>
    <x v="9"/>
    <x v="14"/>
    <x v="4"/>
  </r>
  <r>
    <s v="June 2010"/>
    <n v="60"/>
    <x v="0"/>
    <x v="14"/>
    <x v="0"/>
    <x v="0"/>
    <x v="4"/>
    <x v="0"/>
    <x v="0"/>
    <x v="0"/>
    <x v="0"/>
    <x v="1"/>
    <x v="4"/>
    <x v="3"/>
    <x v="2"/>
    <x v="7"/>
    <x v="4"/>
    <x v="4"/>
  </r>
  <r>
    <s v="June 2010"/>
    <n v="60"/>
    <x v="0"/>
    <x v="15"/>
    <x v="0"/>
    <x v="0"/>
    <x v="1"/>
    <x v="0"/>
    <x v="0"/>
    <x v="0"/>
    <x v="0"/>
    <x v="1"/>
    <x v="4"/>
    <x v="3"/>
    <x v="2"/>
    <x v="8"/>
    <x v="5"/>
    <x v="4"/>
  </r>
  <r>
    <s v="June 2010"/>
    <n v="60"/>
    <x v="0"/>
    <x v="16"/>
    <x v="0"/>
    <x v="0"/>
    <x v="0"/>
    <x v="0"/>
    <x v="0"/>
    <x v="0"/>
    <x v="0"/>
    <x v="1"/>
    <x v="4"/>
    <x v="3"/>
    <x v="2"/>
    <x v="5"/>
    <x v="9"/>
    <x v="4"/>
  </r>
  <r>
    <s v="June 2010"/>
    <n v="60"/>
    <x v="0"/>
    <x v="17"/>
    <x v="0"/>
    <x v="0"/>
    <x v="2"/>
    <x v="0"/>
    <x v="0"/>
    <x v="0"/>
    <x v="0"/>
    <x v="1"/>
    <x v="4"/>
    <x v="3"/>
    <x v="2"/>
    <x v="10"/>
    <x v="13"/>
    <x v="4"/>
  </r>
  <r>
    <s v="June 2010"/>
    <n v="60"/>
    <x v="0"/>
    <x v="18"/>
    <x v="0"/>
    <x v="0"/>
    <x v="5"/>
    <x v="0"/>
    <x v="0"/>
    <x v="0"/>
    <x v="0"/>
    <x v="1"/>
    <x v="4"/>
    <x v="3"/>
    <x v="2"/>
    <x v="15"/>
    <x v="4"/>
    <x v="8"/>
  </r>
  <r>
    <s v="June 2010"/>
    <n v="60"/>
    <x v="0"/>
    <x v="19"/>
    <x v="0"/>
    <x v="0"/>
    <x v="3"/>
    <x v="0"/>
    <x v="0"/>
    <x v="0"/>
    <x v="0"/>
    <x v="1"/>
    <x v="4"/>
    <x v="3"/>
    <x v="2"/>
    <x v="9"/>
    <x v="14"/>
    <x v="4"/>
  </r>
  <r>
    <s v="June 2010"/>
    <n v="60"/>
    <x v="0"/>
    <x v="20"/>
    <x v="0"/>
    <x v="0"/>
    <x v="4"/>
    <x v="0"/>
    <x v="0"/>
    <x v="0"/>
    <x v="0"/>
    <x v="1"/>
    <x v="4"/>
    <x v="3"/>
    <x v="2"/>
    <x v="5"/>
    <x v="3"/>
    <x v="4"/>
  </r>
  <r>
    <s v="June 2010"/>
    <n v="60"/>
    <x v="0"/>
    <x v="21"/>
    <x v="0"/>
    <x v="0"/>
    <x v="0"/>
    <x v="0"/>
    <x v="0"/>
    <x v="0"/>
    <x v="0"/>
    <x v="1"/>
    <x v="4"/>
    <x v="3"/>
    <x v="2"/>
    <x v="9"/>
    <x v="6"/>
    <x v="4"/>
  </r>
  <r>
    <s v="June 2010"/>
    <n v="60"/>
    <x v="0"/>
    <x v="22"/>
    <x v="0"/>
    <x v="0"/>
    <x v="2"/>
    <x v="0"/>
    <x v="0"/>
    <x v="0"/>
    <x v="0"/>
    <x v="1"/>
    <x v="4"/>
    <x v="3"/>
    <x v="2"/>
    <x v="10"/>
    <x v="13"/>
    <x v="4"/>
  </r>
  <r>
    <s v="June 2010"/>
    <n v="60"/>
    <x v="0"/>
    <x v="23"/>
    <x v="0"/>
    <x v="0"/>
    <x v="1"/>
    <x v="0"/>
    <x v="0"/>
    <x v="0"/>
    <x v="0"/>
    <x v="1"/>
    <x v="4"/>
    <x v="3"/>
    <x v="2"/>
    <x v="6"/>
    <x v="4"/>
    <x v="4"/>
  </r>
  <r>
    <s v="June 2010"/>
    <n v="60"/>
    <x v="0"/>
    <x v="24"/>
    <x v="0"/>
    <x v="0"/>
    <x v="1"/>
    <x v="0"/>
    <x v="0"/>
    <x v="0"/>
    <x v="0"/>
    <x v="1"/>
    <x v="4"/>
    <x v="3"/>
    <x v="2"/>
    <x v="4"/>
    <x v="12"/>
    <x v="4"/>
  </r>
  <r>
    <s v="June 2010"/>
    <n v="60"/>
    <x v="1"/>
    <x v="0"/>
    <x v="0"/>
    <x v="0"/>
    <x v="4"/>
    <x v="0"/>
    <x v="0"/>
    <x v="0"/>
    <x v="0"/>
    <x v="0"/>
    <x v="0"/>
    <x v="2"/>
    <x v="13"/>
    <x v="1"/>
    <x v="1"/>
    <x v="2"/>
  </r>
  <r>
    <s v="June 2010"/>
    <n v="60"/>
    <x v="1"/>
    <x v="1"/>
    <x v="0"/>
    <x v="0"/>
    <x v="3"/>
    <x v="0"/>
    <x v="0"/>
    <x v="0"/>
    <x v="0"/>
    <x v="0"/>
    <x v="0"/>
    <x v="2"/>
    <x v="13"/>
    <x v="0"/>
    <x v="1"/>
    <x v="3"/>
  </r>
  <r>
    <s v="June 2010"/>
    <n v="60"/>
    <x v="1"/>
    <x v="2"/>
    <x v="0"/>
    <x v="0"/>
    <x v="0"/>
    <x v="0"/>
    <x v="0"/>
    <x v="0"/>
    <x v="0"/>
    <x v="0"/>
    <x v="0"/>
    <x v="2"/>
    <x v="13"/>
    <x v="0"/>
    <x v="1"/>
    <x v="3"/>
  </r>
  <r>
    <s v="June 2010"/>
    <n v="60"/>
    <x v="1"/>
    <x v="3"/>
    <x v="0"/>
    <x v="0"/>
    <x v="0"/>
    <x v="0"/>
    <x v="0"/>
    <x v="0"/>
    <x v="0"/>
    <x v="0"/>
    <x v="0"/>
    <x v="2"/>
    <x v="13"/>
    <x v="0"/>
    <x v="0"/>
    <x v="2"/>
  </r>
  <r>
    <s v="June 2010"/>
    <n v="60"/>
    <x v="1"/>
    <x v="4"/>
    <x v="0"/>
    <x v="0"/>
    <x v="2"/>
    <x v="0"/>
    <x v="0"/>
    <x v="0"/>
    <x v="0"/>
    <x v="0"/>
    <x v="0"/>
    <x v="2"/>
    <x v="13"/>
    <x v="0"/>
    <x v="0"/>
    <x v="3"/>
  </r>
  <r>
    <s v="June 2010"/>
    <n v="60"/>
    <x v="1"/>
    <x v="5"/>
    <x v="0"/>
    <x v="0"/>
    <x v="1"/>
    <x v="0"/>
    <x v="0"/>
    <x v="0"/>
    <x v="0"/>
    <x v="0"/>
    <x v="0"/>
    <x v="2"/>
    <x v="13"/>
    <x v="3"/>
    <x v="1"/>
    <x v="10"/>
  </r>
  <r>
    <s v="June 2010"/>
    <n v="60"/>
    <x v="1"/>
    <x v="6"/>
    <x v="0"/>
    <x v="0"/>
    <x v="2"/>
    <x v="0"/>
    <x v="0"/>
    <x v="0"/>
    <x v="0"/>
    <x v="0"/>
    <x v="1"/>
    <x v="0"/>
    <x v="12"/>
    <x v="1"/>
    <x v="1"/>
    <x v="2"/>
  </r>
  <r>
    <s v="June 2010"/>
    <n v="60"/>
    <x v="1"/>
    <x v="7"/>
    <x v="0"/>
    <x v="0"/>
    <x v="1"/>
    <x v="0"/>
    <x v="0"/>
    <x v="0"/>
    <x v="0"/>
    <x v="0"/>
    <x v="1"/>
    <x v="0"/>
    <x v="12"/>
    <x v="0"/>
    <x v="1"/>
    <x v="3"/>
  </r>
  <r>
    <s v="June 2010"/>
    <n v="60"/>
    <x v="1"/>
    <x v="8"/>
    <x v="0"/>
    <x v="0"/>
    <x v="3"/>
    <x v="0"/>
    <x v="0"/>
    <x v="0"/>
    <x v="0"/>
    <x v="0"/>
    <x v="1"/>
    <x v="0"/>
    <x v="12"/>
    <x v="3"/>
    <x v="1"/>
    <x v="10"/>
  </r>
  <r>
    <s v="June 2010"/>
    <n v="60"/>
    <x v="1"/>
    <x v="9"/>
    <x v="0"/>
    <x v="0"/>
    <x v="0"/>
    <x v="0"/>
    <x v="0"/>
    <x v="0"/>
    <x v="0"/>
    <x v="0"/>
    <x v="1"/>
    <x v="0"/>
    <x v="12"/>
    <x v="0"/>
    <x v="0"/>
    <x v="2"/>
  </r>
  <r>
    <s v="June 2010"/>
    <n v="60"/>
    <x v="1"/>
    <x v="10"/>
    <x v="0"/>
    <x v="0"/>
    <x v="1"/>
    <x v="0"/>
    <x v="0"/>
    <x v="0"/>
    <x v="0"/>
    <x v="0"/>
    <x v="1"/>
    <x v="0"/>
    <x v="12"/>
    <x v="0"/>
    <x v="0"/>
    <x v="0"/>
  </r>
  <r>
    <s v="June 2010"/>
    <n v="60"/>
    <x v="1"/>
    <x v="11"/>
    <x v="0"/>
    <x v="0"/>
    <x v="1"/>
    <x v="0"/>
    <x v="0"/>
    <x v="0"/>
    <x v="0"/>
    <x v="0"/>
    <x v="1"/>
    <x v="0"/>
    <x v="12"/>
    <x v="0"/>
    <x v="0"/>
    <x v="0"/>
  </r>
  <r>
    <s v="June 2010"/>
    <n v="60"/>
    <x v="1"/>
    <x v="12"/>
    <x v="0"/>
    <x v="0"/>
    <x v="2"/>
    <x v="0"/>
    <x v="0"/>
    <x v="0"/>
    <x v="0"/>
    <x v="0"/>
    <x v="2"/>
    <x v="0"/>
    <x v="0"/>
    <x v="0"/>
    <x v="1"/>
    <x v="2"/>
  </r>
  <r>
    <s v="June 2010"/>
    <n v="60"/>
    <x v="1"/>
    <x v="13"/>
    <x v="0"/>
    <x v="0"/>
    <x v="3"/>
    <x v="0"/>
    <x v="0"/>
    <x v="0"/>
    <x v="0"/>
    <x v="0"/>
    <x v="2"/>
    <x v="0"/>
    <x v="0"/>
    <x v="0"/>
    <x v="1"/>
    <x v="0"/>
  </r>
  <r>
    <s v="June 2010"/>
    <n v="60"/>
    <x v="1"/>
    <x v="14"/>
    <x v="0"/>
    <x v="0"/>
    <x v="2"/>
    <x v="0"/>
    <x v="0"/>
    <x v="0"/>
    <x v="0"/>
    <x v="0"/>
    <x v="2"/>
    <x v="0"/>
    <x v="0"/>
    <x v="0"/>
    <x v="0"/>
    <x v="0"/>
  </r>
  <r>
    <s v="June 2010"/>
    <n v="60"/>
    <x v="1"/>
    <x v="15"/>
    <x v="0"/>
    <x v="0"/>
    <x v="0"/>
    <x v="0"/>
    <x v="0"/>
    <x v="0"/>
    <x v="0"/>
    <x v="0"/>
    <x v="2"/>
    <x v="0"/>
    <x v="0"/>
    <x v="0"/>
    <x v="0"/>
    <x v="0"/>
  </r>
  <r>
    <s v="June 2010"/>
    <n v="60"/>
    <x v="1"/>
    <x v="16"/>
    <x v="0"/>
    <x v="0"/>
    <x v="4"/>
    <x v="0"/>
    <x v="0"/>
    <x v="0"/>
    <x v="0"/>
    <x v="0"/>
    <x v="2"/>
    <x v="0"/>
    <x v="0"/>
    <x v="0"/>
    <x v="0"/>
    <x v="2"/>
  </r>
  <r>
    <s v="June 2010"/>
    <n v="60"/>
    <x v="1"/>
    <x v="17"/>
    <x v="0"/>
    <x v="0"/>
    <x v="0"/>
    <x v="0"/>
    <x v="0"/>
    <x v="0"/>
    <x v="0"/>
    <x v="0"/>
    <x v="3"/>
    <x v="2"/>
    <x v="13"/>
    <x v="1"/>
    <x v="1"/>
    <x v="2"/>
  </r>
  <r>
    <s v="June 2010"/>
    <n v="60"/>
    <x v="1"/>
    <x v="18"/>
    <x v="0"/>
    <x v="0"/>
    <x v="4"/>
    <x v="0"/>
    <x v="0"/>
    <x v="0"/>
    <x v="0"/>
    <x v="0"/>
    <x v="3"/>
    <x v="2"/>
    <x v="13"/>
    <x v="0"/>
    <x v="0"/>
    <x v="0"/>
  </r>
  <r>
    <s v="June 2010"/>
    <n v="60"/>
    <x v="1"/>
    <x v="19"/>
    <x v="0"/>
    <x v="0"/>
    <x v="4"/>
    <x v="0"/>
    <x v="0"/>
    <x v="0"/>
    <x v="0"/>
    <x v="0"/>
    <x v="3"/>
    <x v="2"/>
    <x v="13"/>
    <x v="0"/>
    <x v="0"/>
    <x v="2"/>
  </r>
  <r>
    <s v="June 2010"/>
    <n v="60"/>
    <x v="1"/>
    <x v="20"/>
    <x v="0"/>
    <x v="0"/>
    <x v="3"/>
    <x v="0"/>
    <x v="0"/>
    <x v="0"/>
    <x v="0"/>
    <x v="0"/>
    <x v="3"/>
    <x v="2"/>
    <x v="13"/>
    <x v="0"/>
    <x v="0"/>
    <x v="2"/>
  </r>
  <r>
    <s v="June 2010"/>
    <n v="60"/>
    <x v="1"/>
    <x v="21"/>
    <x v="0"/>
    <x v="0"/>
    <x v="2"/>
    <x v="0"/>
    <x v="0"/>
    <x v="0"/>
    <x v="0"/>
    <x v="0"/>
    <x v="3"/>
    <x v="2"/>
    <x v="13"/>
    <x v="0"/>
    <x v="0"/>
    <x v="2"/>
  </r>
  <r>
    <s v="June 2010"/>
    <n v="60"/>
    <x v="1"/>
    <x v="22"/>
    <x v="0"/>
    <x v="0"/>
    <x v="1"/>
    <x v="0"/>
    <x v="0"/>
    <x v="0"/>
    <x v="0"/>
    <x v="0"/>
    <x v="3"/>
    <x v="2"/>
    <x v="13"/>
    <x v="0"/>
    <x v="1"/>
    <x v="3"/>
  </r>
  <r>
    <s v="June 2010"/>
    <n v="60"/>
    <x v="2"/>
    <x v="0"/>
    <x v="0"/>
    <x v="0"/>
    <x v="0"/>
    <x v="0"/>
    <x v="0"/>
    <x v="0"/>
    <x v="0"/>
    <x v="1"/>
    <x v="4"/>
    <x v="3"/>
    <x v="2"/>
    <x v="11"/>
    <x v="4"/>
    <x v="4"/>
  </r>
  <r>
    <s v="June 2010"/>
    <n v="60"/>
    <x v="2"/>
    <x v="1"/>
    <x v="0"/>
    <x v="0"/>
    <x v="4"/>
    <x v="0"/>
    <x v="0"/>
    <x v="0"/>
    <x v="0"/>
    <x v="1"/>
    <x v="4"/>
    <x v="3"/>
    <x v="2"/>
    <x v="8"/>
    <x v="11"/>
    <x v="4"/>
  </r>
  <r>
    <s v="June 2010"/>
    <n v="60"/>
    <x v="2"/>
    <x v="2"/>
    <x v="0"/>
    <x v="0"/>
    <x v="0"/>
    <x v="0"/>
    <x v="0"/>
    <x v="0"/>
    <x v="0"/>
    <x v="1"/>
    <x v="4"/>
    <x v="3"/>
    <x v="2"/>
    <x v="6"/>
    <x v="22"/>
    <x v="4"/>
  </r>
  <r>
    <s v="June 2010"/>
    <n v="60"/>
    <x v="2"/>
    <x v="3"/>
    <x v="0"/>
    <x v="0"/>
    <x v="4"/>
    <x v="0"/>
    <x v="0"/>
    <x v="0"/>
    <x v="0"/>
    <x v="1"/>
    <x v="4"/>
    <x v="3"/>
    <x v="2"/>
    <x v="8"/>
    <x v="5"/>
    <x v="4"/>
  </r>
  <r>
    <s v="June 2010"/>
    <n v="60"/>
    <x v="2"/>
    <x v="4"/>
    <x v="0"/>
    <x v="0"/>
    <x v="3"/>
    <x v="0"/>
    <x v="0"/>
    <x v="0"/>
    <x v="0"/>
    <x v="1"/>
    <x v="4"/>
    <x v="3"/>
    <x v="2"/>
    <x v="4"/>
    <x v="8"/>
    <x v="4"/>
  </r>
  <r>
    <s v="June 2010"/>
    <n v="60"/>
    <x v="2"/>
    <x v="5"/>
    <x v="0"/>
    <x v="0"/>
    <x v="3"/>
    <x v="0"/>
    <x v="0"/>
    <x v="0"/>
    <x v="0"/>
    <x v="1"/>
    <x v="4"/>
    <x v="3"/>
    <x v="2"/>
    <x v="5"/>
    <x v="9"/>
    <x v="4"/>
  </r>
  <r>
    <s v="June 2010"/>
    <n v="60"/>
    <x v="2"/>
    <x v="6"/>
    <x v="0"/>
    <x v="0"/>
    <x v="1"/>
    <x v="0"/>
    <x v="0"/>
    <x v="0"/>
    <x v="0"/>
    <x v="1"/>
    <x v="4"/>
    <x v="3"/>
    <x v="2"/>
    <x v="4"/>
    <x v="8"/>
    <x v="4"/>
  </r>
  <r>
    <s v="June 2010"/>
    <n v="60"/>
    <x v="2"/>
    <x v="7"/>
    <x v="0"/>
    <x v="0"/>
    <x v="1"/>
    <x v="0"/>
    <x v="0"/>
    <x v="0"/>
    <x v="0"/>
    <x v="1"/>
    <x v="4"/>
    <x v="3"/>
    <x v="2"/>
    <x v="7"/>
    <x v="4"/>
    <x v="4"/>
  </r>
  <r>
    <s v="June 2010"/>
    <n v="60"/>
    <x v="2"/>
    <x v="8"/>
    <x v="0"/>
    <x v="0"/>
    <x v="1"/>
    <x v="0"/>
    <x v="0"/>
    <x v="0"/>
    <x v="0"/>
    <x v="1"/>
    <x v="4"/>
    <x v="3"/>
    <x v="2"/>
    <x v="10"/>
    <x v="13"/>
    <x v="4"/>
  </r>
  <r>
    <s v="June 2010"/>
    <n v="60"/>
    <x v="2"/>
    <x v="9"/>
    <x v="0"/>
    <x v="0"/>
    <x v="1"/>
    <x v="0"/>
    <x v="0"/>
    <x v="0"/>
    <x v="0"/>
    <x v="1"/>
    <x v="4"/>
    <x v="3"/>
    <x v="2"/>
    <x v="6"/>
    <x v="4"/>
    <x v="4"/>
  </r>
  <r>
    <s v="June 2010"/>
    <n v="60"/>
    <x v="2"/>
    <x v="10"/>
    <x v="0"/>
    <x v="0"/>
    <x v="3"/>
    <x v="0"/>
    <x v="0"/>
    <x v="0"/>
    <x v="0"/>
    <x v="1"/>
    <x v="4"/>
    <x v="3"/>
    <x v="2"/>
    <x v="9"/>
    <x v="14"/>
    <x v="4"/>
  </r>
  <r>
    <s v="June 2010"/>
    <n v="60"/>
    <x v="2"/>
    <x v="11"/>
    <x v="0"/>
    <x v="0"/>
    <x v="2"/>
    <x v="0"/>
    <x v="0"/>
    <x v="0"/>
    <x v="0"/>
    <x v="1"/>
    <x v="4"/>
    <x v="3"/>
    <x v="2"/>
    <x v="6"/>
    <x v="4"/>
    <x v="4"/>
  </r>
  <r>
    <s v="June 2010"/>
    <n v="60"/>
    <x v="2"/>
    <x v="12"/>
    <x v="0"/>
    <x v="0"/>
    <x v="3"/>
    <x v="0"/>
    <x v="0"/>
    <x v="0"/>
    <x v="0"/>
    <x v="1"/>
    <x v="4"/>
    <x v="3"/>
    <x v="2"/>
    <x v="8"/>
    <x v="5"/>
    <x v="4"/>
  </r>
  <r>
    <s v="June 2010"/>
    <n v="60"/>
    <x v="2"/>
    <x v="13"/>
    <x v="0"/>
    <x v="0"/>
    <x v="3"/>
    <x v="0"/>
    <x v="0"/>
    <x v="0"/>
    <x v="0"/>
    <x v="1"/>
    <x v="4"/>
    <x v="3"/>
    <x v="2"/>
    <x v="6"/>
    <x v="4"/>
    <x v="4"/>
  </r>
  <r>
    <s v="June 2010"/>
    <n v="60"/>
    <x v="2"/>
    <x v="14"/>
    <x v="0"/>
    <x v="0"/>
    <x v="3"/>
    <x v="0"/>
    <x v="0"/>
    <x v="0"/>
    <x v="0"/>
    <x v="1"/>
    <x v="4"/>
    <x v="3"/>
    <x v="2"/>
    <x v="4"/>
    <x v="2"/>
    <x v="4"/>
  </r>
  <r>
    <s v="June 2010"/>
    <n v="60"/>
    <x v="2"/>
    <x v="15"/>
    <x v="0"/>
    <x v="0"/>
    <x v="2"/>
    <x v="0"/>
    <x v="0"/>
    <x v="0"/>
    <x v="0"/>
    <x v="1"/>
    <x v="4"/>
    <x v="3"/>
    <x v="2"/>
    <x v="7"/>
    <x v="4"/>
    <x v="4"/>
  </r>
  <r>
    <s v="June 2010"/>
    <n v="60"/>
    <x v="2"/>
    <x v="16"/>
    <x v="0"/>
    <x v="0"/>
    <x v="3"/>
    <x v="0"/>
    <x v="0"/>
    <x v="0"/>
    <x v="0"/>
    <x v="1"/>
    <x v="4"/>
    <x v="3"/>
    <x v="2"/>
    <x v="6"/>
    <x v="4"/>
    <x v="4"/>
  </r>
  <r>
    <s v="June 2010"/>
    <n v="60"/>
    <x v="2"/>
    <x v="17"/>
    <x v="0"/>
    <x v="0"/>
    <x v="1"/>
    <x v="0"/>
    <x v="0"/>
    <x v="0"/>
    <x v="0"/>
    <x v="1"/>
    <x v="4"/>
    <x v="3"/>
    <x v="2"/>
    <x v="10"/>
    <x v="7"/>
    <x v="4"/>
  </r>
  <r>
    <s v="June 2010"/>
    <n v="60"/>
    <x v="2"/>
    <x v="18"/>
    <x v="0"/>
    <x v="0"/>
    <x v="3"/>
    <x v="0"/>
    <x v="0"/>
    <x v="0"/>
    <x v="0"/>
    <x v="1"/>
    <x v="4"/>
    <x v="3"/>
    <x v="2"/>
    <x v="7"/>
    <x v="4"/>
    <x v="4"/>
  </r>
  <r>
    <s v="June 2010"/>
    <n v="60"/>
    <x v="2"/>
    <x v="19"/>
    <x v="0"/>
    <x v="0"/>
    <x v="0"/>
    <x v="0"/>
    <x v="0"/>
    <x v="0"/>
    <x v="0"/>
    <x v="1"/>
    <x v="4"/>
    <x v="3"/>
    <x v="2"/>
    <x v="8"/>
    <x v="11"/>
    <x v="4"/>
  </r>
  <r>
    <s v="June 2010"/>
    <n v="60"/>
    <x v="2"/>
    <x v="20"/>
    <x v="0"/>
    <x v="0"/>
    <x v="2"/>
    <x v="0"/>
    <x v="0"/>
    <x v="0"/>
    <x v="0"/>
    <x v="1"/>
    <x v="4"/>
    <x v="3"/>
    <x v="2"/>
    <x v="8"/>
    <x v="11"/>
    <x v="4"/>
  </r>
  <r>
    <s v="June 2010"/>
    <n v="60"/>
    <x v="2"/>
    <x v="21"/>
    <x v="0"/>
    <x v="0"/>
    <x v="0"/>
    <x v="0"/>
    <x v="0"/>
    <x v="0"/>
    <x v="0"/>
    <x v="1"/>
    <x v="4"/>
    <x v="3"/>
    <x v="2"/>
    <x v="9"/>
    <x v="14"/>
    <x v="4"/>
  </r>
  <r>
    <s v="June 2010"/>
    <n v="60"/>
    <x v="2"/>
    <x v="22"/>
    <x v="0"/>
    <x v="0"/>
    <x v="1"/>
    <x v="0"/>
    <x v="0"/>
    <x v="0"/>
    <x v="0"/>
    <x v="1"/>
    <x v="4"/>
    <x v="3"/>
    <x v="2"/>
    <x v="5"/>
    <x v="3"/>
    <x v="4"/>
  </r>
  <r>
    <s v="June 2010"/>
    <n v="60"/>
    <x v="2"/>
    <x v="23"/>
    <x v="0"/>
    <x v="0"/>
    <x v="4"/>
    <x v="0"/>
    <x v="0"/>
    <x v="0"/>
    <x v="0"/>
    <x v="1"/>
    <x v="4"/>
    <x v="3"/>
    <x v="2"/>
    <x v="10"/>
    <x v="13"/>
    <x v="4"/>
  </r>
  <r>
    <s v="June 2010"/>
    <n v="60"/>
    <x v="2"/>
    <x v="24"/>
    <x v="0"/>
    <x v="0"/>
    <x v="1"/>
    <x v="0"/>
    <x v="0"/>
    <x v="0"/>
    <x v="0"/>
    <x v="1"/>
    <x v="4"/>
    <x v="3"/>
    <x v="2"/>
    <x v="4"/>
    <x v="10"/>
    <x v="4"/>
  </r>
  <r>
    <s v="June 2010"/>
    <n v="60"/>
    <x v="3"/>
    <x v="0"/>
    <x v="0"/>
    <x v="0"/>
    <x v="3"/>
    <x v="0"/>
    <x v="0"/>
    <x v="0"/>
    <x v="0"/>
    <x v="2"/>
    <x v="0"/>
    <x v="3"/>
    <x v="6"/>
    <x v="12"/>
    <x v="15"/>
    <x v="6"/>
  </r>
  <r>
    <s v="June 2010"/>
    <n v="60"/>
    <x v="3"/>
    <x v="1"/>
    <x v="0"/>
    <x v="0"/>
    <x v="1"/>
    <x v="0"/>
    <x v="0"/>
    <x v="0"/>
    <x v="0"/>
    <x v="2"/>
    <x v="0"/>
    <x v="3"/>
    <x v="6"/>
    <x v="14"/>
    <x v="17"/>
    <x v="6"/>
  </r>
  <r>
    <s v="June 2010"/>
    <n v="60"/>
    <x v="3"/>
    <x v="2"/>
    <x v="0"/>
    <x v="0"/>
    <x v="3"/>
    <x v="0"/>
    <x v="0"/>
    <x v="0"/>
    <x v="0"/>
    <x v="2"/>
    <x v="0"/>
    <x v="3"/>
    <x v="6"/>
    <x v="12"/>
    <x v="23"/>
    <x v="6"/>
  </r>
  <r>
    <s v="June 2010"/>
    <n v="60"/>
    <x v="3"/>
    <x v="3"/>
    <x v="0"/>
    <x v="0"/>
    <x v="4"/>
    <x v="0"/>
    <x v="0"/>
    <x v="0"/>
    <x v="0"/>
    <x v="2"/>
    <x v="0"/>
    <x v="3"/>
    <x v="6"/>
    <x v="12"/>
    <x v="21"/>
    <x v="6"/>
  </r>
  <r>
    <s v="June 2010"/>
    <n v="60"/>
    <x v="3"/>
    <x v="4"/>
    <x v="0"/>
    <x v="0"/>
    <x v="3"/>
    <x v="0"/>
    <x v="0"/>
    <x v="0"/>
    <x v="0"/>
    <x v="2"/>
    <x v="0"/>
    <x v="3"/>
    <x v="6"/>
    <x v="13"/>
    <x v="16"/>
    <x v="6"/>
  </r>
  <r>
    <s v="June 2010"/>
    <n v="60"/>
    <x v="3"/>
    <x v="5"/>
    <x v="0"/>
    <x v="0"/>
    <x v="2"/>
    <x v="0"/>
    <x v="0"/>
    <x v="0"/>
    <x v="0"/>
    <x v="2"/>
    <x v="0"/>
    <x v="3"/>
    <x v="6"/>
    <x v="13"/>
    <x v="21"/>
    <x v="6"/>
  </r>
  <r>
    <s v="June 2010"/>
    <n v="60"/>
    <x v="3"/>
    <x v="6"/>
    <x v="0"/>
    <x v="0"/>
    <x v="0"/>
    <x v="0"/>
    <x v="0"/>
    <x v="0"/>
    <x v="0"/>
    <x v="2"/>
    <x v="0"/>
    <x v="3"/>
    <x v="6"/>
    <x v="13"/>
    <x v="16"/>
    <x v="6"/>
  </r>
  <r>
    <s v="June 2010"/>
    <n v="60"/>
    <x v="3"/>
    <x v="7"/>
    <x v="0"/>
    <x v="0"/>
    <x v="1"/>
    <x v="0"/>
    <x v="0"/>
    <x v="0"/>
    <x v="0"/>
    <x v="2"/>
    <x v="1"/>
    <x v="3"/>
    <x v="4"/>
    <x v="12"/>
    <x v="17"/>
    <x v="7"/>
  </r>
  <r>
    <s v="June 2010"/>
    <n v="60"/>
    <x v="3"/>
    <x v="8"/>
    <x v="0"/>
    <x v="0"/>
    <x v="0"/>
    <x v="0"/>
    <x v="0"/>
    <x v="0"/>
    <x v="0"/>
    <x v="2"/>
    <x v="1"/>
    <x v="3"/>
    <x v="4"/>
    <x v="12"/>
    <x v="19"/>
    <x v="7"/>
  </r>
  <r>
    <s v="June 2010"/>
    <n v="60"/>
    <x v="3"/>
    <x v="9"/>
    <x v="0"/>
    <x v="0"/>
    <x v="3"/>
    <x v="0"/>
    <x v="0"/>
    <x v="0"/>
    <x v="0"/>
    <x v="2"/>
    <x v="1"/>
    <x v="3"/>
    <x v="4"/>
    <x v="12"/>
    <x v="21"/>
    <x v="7"/>
  </r>
  <r>
    <s v="June 2010"/>
    <n v="60"/>
    <x v="3"/>
    <x v="10"/>
    <x v="0"/>
    <x v="0"/>
    <x v="3"/>
    <x v="0"/>
    <x v="0"/>
    <x v="0"/>
    <x v="0"/>
    <x v="2"/>
    <x v="1"/>
    <x v="3"/>
    <x v="4"/>
    <x v="12"/>
    <x v="21"/>
    <x v="7"/>
  </r>
  <r>
    <s v="June 2010"/>
    <n v="60"/>
    <x v="3"/>
    <x v="11"/>
    <x v="0"/>
    <x v="0"/>
    <x v="1"/>
    <x v="0"/>
    <x v="0"/>
    <x v="0"/>
    <x v="0"/>
    <x v="2"/>
    <x v="1"/>
    <x v="3"/>
    <x v="4"/>
    <x v="12"/>
    <x v="19"/>
    <x v="7"/>
  </r>
  <r>
    <s v="June 2010"/>
    <n v="60"/>
    <x v="3"/>
    <x v="12"/>
    <x v="0"/>
    <x v="0"/>
    <x v="1"/>
    <x v="0"/>
    <x v="0"/>
    <x v="0"/>
    <x v="0"/>
    <x v="2"/>
    <x v="2"/>
    <x v="3"/>
    <x v="3"/>
    <x v="12"/>
    <x v="15"/>
    <x v="6"/>
  </r>
  <r>
    <s v="June 2010"/>
    <n v="60"/>
    <x v="3"/>
    <x v="13"/>
    <x v="0"/>
    <x v="0"/>
    <x v="2"/>
    <x v="0"/>
    <x v="0"/>
    <x v="0"/>
    <x v="0"/>
    <x v="2"/>
    <x v="2"/>
    <x v="3"/>
    <x v="3"/>
    <x v="13"/>
    <x v="21"/>
    <x v="6"/>
  </r>
  <r>
    <s v="June 2010"/>
    <n v="60"/>
    <x v="3"/>
    <x v="14"/>
    <x v="0"/>
    <x v="0"/>
    <x v="0"/>
    <x v="0"/>
    <x v="0"/>
    <x v="0"/>
    <x v="0"/>
    <x v="2"/>
    <x v="2"/>
    <x v="3"/>
    <x v="3"/>
    <x v="13"/>
    <x v="20"/>
    <x v="6"/>
  </r>
  <r>
    <s v="June 2010"/>
    <n v="60"/>
    <x v="3"/>
    <x v="15"/>
    <x v="0"/>
    <x v="0"/>
    <x v="3"/>
    <x v="0"/>
    <x v="0"/>
    <x v="0"/>
    <x v="0"/>
    <x v="2"/>
    <x v="2"/>
    <x v="3"/>
    <x v="3"/>
    <x v="13"/>
    <x v="21"/>
    <x v="6"/>
  </r>
  <r>
    <s v="June 2010"/>
    <n v="60"/>
    <x v="3"/>
    <x v="16"/>
    <x v="0"/>
    <x v="0"/>
    <x v="3"/>
    <x v="0"/>
    <x v="0"/>
    <x v="0"/>
    <x v="0"/>
    <x v="2"/>
    <x v="2"/>
    <x v="3"/>
    <x v="3"/>
    <x v="13"/>
    <x v="23"/>
    <x v="6"/>
  </r>
  <r>
    <s v="June 2010"/>
    <n v="60"/>
    <x v="3"/>
    <x v="17"/>
    <x v="0"/>
    <x v="0"/>
    <x v="1"/>
    <x v="0"/>
    <x v="0"/>
    <x v="0"/>
    <x v="0"/>
    <x v="2"/>
    <x v="2"/>
    <x v="3"/>
    <x v="3"/>
    <x v="12"/>
    <x v="23"/>
    <x v="6"/>
  </r>
  <r>
    <s v="June 2010"/>
    <n v="60"/>
    <x v="3"/>
    <x v="18"/>
    <x v="0"/>
    <x v="0"/>
    <x v="1"/>
    <x v="0"/>
    <x v="0"/>
    <x v="0"/>
    <x v="0"/>
    <x v="2"/>
    <x v="2"/>
    <x v="3"/>
    <x v="3"/>
    <x v="13"/>
    <x v="21"/>
    <x v="6"/>
  </r>
  <r>
    <s v="June 2010"/>
    <n v="60"/>
    <x v="3"/>
    <x v="19"/>
    <x v="0"/>
    <x v="0"/>
    <x v="4"/>
    <x v="0"/>
    <x v="0"/>
    <x v="0"/>
    <x v="0"/>
    <x v="2"/>
    <x v="2"/>
    <x v="3"/>
    <x v="3"/>
    <x v="13"/>
    <x v="21"/>
    <x v="6"/>
  </r>
  <r>
    <s v="June 2010"/>
    <n v="60"/>
    <x v="3"/>
    <x v="20"/>
    <x v="0"/>
    <x v="0"/>
    <x v="4"/>
    <x v="0"/>
    <x v="0"/>
    <x v="0"/>
    <x v="0"/>
    <x v="2"/>
    <x v="3"/>
    <x v="3"/>
    <x v="5"/>
    <x v="13"/>
    <x v="16"/>
    <x v="6"/>
  </r>
  <r>
    <s v="June 2010"/>
    <n v="60"/>
    <x v="3"/>
    <x v="21"/>
    <x v="0"/>
    <x v="0"/>
    <x v="0"/>
    <x v="0"/>
    <x v="0"/>
    <x v="0"/>
    <x v="0"/>
    <x v="2"/>
    <x v="3"/>
    <x v="3"/>
    <x v="5"/>
    <x v="14"/>
    <x v="17"/>
    <x v="6"/>
  </r>
  <r>
    <s v="June 2010"/>
    <n v="60"/>
    <x v="3"/>
    <x v="22"/>
    <x v="0"/>
    <x v="0"/>
    <x v="2"/>
    <x v="0"/>
    <x v="0"/>
    <x v="0"/>
    <x v="0"/>
    <x v="2"/>
    <x v="3"/>
    <x v="3"/>
    <x v="5"/>
    <x v="12"/>
    <x v="15"/>
    <x v="6"/>
  </r>
  <r>
    <s v="June 2010"/>
    <n v="60"/>
    <x v="3"/>
    <x v="23"/>
    <x v="0"/>
    <x v="0"/>
    <x v="1"/>
    <x v="0"/>
    <x v="0"/>
    <x v="0"/>
    <x v="0"/>
    <x v="2"/>
    <x v="3"/>
    <x v="3"/>
    <x v="5"/>
    <x v="14"/>
    <x v="17"/>
    <x v="6"/>
  </r>
  <r>
    <s v="June 2010"/>
    <n v="60"/>
    <x v="3"/>
    <x v="24"/>
    <x v="0"/>
    <x v="0"/>
    <x v="4"/>
    <x v="0"/>
    <x v="0"/>
    <x v="0"/>
    <x v="0"/>
    <x v="2"/>
    <x v="3"/>
    <x v="3"/>
    <x v="5"/>
    <x v="13"/>
    <x v="21"/>
    <x v="6"/>
  </r>
  <r>
    <s v="June 2010"/>
    <n v="60"/>
    <x v="3"/>
    <x v="25"/>
    <x v="0"/>
    <x v="0"/>
    <x v="3"/>
    <x v="0"/>
    <x v="0"/>
    <x v="0"/>
    <x v="0"/>
    <x v="2"/>
    <x v="3"/>
    <x v="3"/>
    <x v="5"/>
    <x v="14"/>
    <x v="17"/>
    <x v="6"/>
  </r>
  <r>
    <s v="June 2010"/>
    <n v="60"/>
    <x v="3"/>
    <x v="26"/>
    <x v="0"/>
    <x v="0"/>
    <x v="4"/>
    <x v="0"/>
    <x v="0"/>
    <x v="0"/>
    <x v="0"/>
    <x v="2"/>
    <x v="3"/>
    <x v="3"/>
    <x v="5"/>
    <x v="12"/>
    <x v="16"/>
    <x v="6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October 2010"/>
    <n v="61"/>
    <x v="0"/>
    <x v="0"/>
    <x v="0"/>
    <x v="0"/>
    <x v="3"/>
    <x v="0"/>
    <x v="0"/>
    <x v="0"/>
    <x v="0"/>
    <x v="2"/>
    <x v="0"/>
    <x v="3"/>
    <x v="5"/>
    <x v="13"/>
    <x v="20"/>
    <x v="6"/>
  </r>
  <r>
    <s v="October 2010"/>
    <n v="61"/>
    <x v="0"/>
    <x v="1"/>
    <x v="0"/>
    <x v="0"/>
    <x v="4"/>
    <x v="0"/>
    <x v="0"/>
    <x v="0"/>
    <x v="0"/>
    <x v="2"/>
    <x v="0"/>
    <x v="3"/>
    <x v="5"/>
    <x v="12"/>
    <x v="20"/>
    <x v="6"/>
  </r>
  <r>
    <s v="October 2010"/>
    <n v="61"/>
    <x v="0"/>
    <x v="2"/>
    <x v="0"/>
    <x v="0"/>
    <x v="4"/>
    <x v="0"/>
    <x v="0"/>
    <x v="0"/>
    <x v="0"/>
    <x v="2"/>
    <x v="0"/>
    <x v="3"/>
    <x v="5"/>
    <x v="12"/>
    <x v="18"/>
    <x v="6"/>
  </r>
  <r>
    <s v="October 2010"/>
    <n v="61"/>
    <x v="0"/>
    <x v="3"/>
    <x v="0"/>
    <x v="0"/>
    <x v="3"/>
    <x v="0"/>
    <x v="0"/>
    <x v="0"/>
    <x v="0"/>
    <x v="2"/>
    <x v="0"/>
    <x v="3"/>
    <x v="5"/>
    <x v="14"/>
    <x v="17"/>
    <x v="6"/>
  </r>
  <r>
    <s v="October 2010"/>
    <n v="61"/>
    <x v="0"/>
    <x v="4"/>
    <x v="0"/>
    <x v="0"/>
    <x v="2"/>
    <x v="0"/>
    <x v="0"/>
    <x v="0"/>
    <x v="0"/>
    <x v="2"/>
    <x v="0"/>
    <x v="3"/>
    <x v="5"/>
    <x v="12"/>
    <x v="18"/>
    <x v="6"/>
  </r>
  <r>
    <s v="October 2010"/>
    <n v="61"/>
    <x v="0"/>
    <x v="5"/>
    <x v="0"/>
    <x v="0"/>
    <x v="0"/>
    <x v="0"/>
    <x v="0"/>
    <x v="0"/>
    <x v="0"/>
    <x v="2"/>
    <x v="0"/>
    <x v="3"/>
    <x v="5"/>
    <x v="13"/>
    <x v="16"/>
    <x v="6"/>
  </r>
  <r>
    <s v="October 2010"/>
    <n v="61"/>
    <x v="0"/>
    <x v="6"/>
    <x v="0"/>
    <x v="0"/>
    <x v="1"/>
    <x v="0"/>
    <x v="0"/>
    <x v="0"/>
    <x v="0"/>
    <x v="2"/>
    <x v="1"/>
    <x v="3"/>
    <x v="3"/>
    <x v="12"/>
    <x v="15"/>
    <x v="6"/>
  </r>
  <r>
    <s v="October 2010"/>
    <n v="61"/>
    <x v="0"/>
    <x v="7"/>
    <x v="0"/>
    <x v="0"/>
    <x v="0"/>
    <x v="0"/>
    <x v="0"/>
    <x v="0"/>
    <x v="0"/>
    <x v="2"/>
    <x v="1"/>
    <x v="3"/>
    <x v="3"/>
    <x v="13"/>
    <x v="23"/>
    <x v="6"/>
  </r>
  <r>
    <s v="October 2010"/>
    <n v="61"/>
    <x v="0"/>
    <x v="8"/>
    <x v="0"/>
    <x v="0"/>
    <x v="2"/>
    <x v="0"/>
    <x v="0"/>
    <x v="0"/>
    <x v="0"/>
    <x v="2"/>
    <x v="1"/>
    <x v="3"/>
    <x v="3"/>
    <x v="13"/>
    <x v="20"/>
    <x v="6"/>
  </r>
  <r>
    <s v="October 2010"/>
    <n v="61"/>
    <x v="0"/>
    <x v="9"/>
    <x v="0"/>
    <x v="0"/>
    <x v="1"/>
    <x v="0"/>
    <x v="0"/>
    <x v="0"/>
    <x v="0"/>
    <x v="2"/>
    <x v="1"/>
    <x v="3"/>
    <x v="3"/>
    <x v="13"/>
    <x v="16"/>
    <x v="6"/>
  </r>
  <r>
    <s v="October 2010"/>
    <n v="61"/>
    <x v="0"/>
    <x v="10"/>
    <x v="0"/>
    <x v="0"/>
    <x v="4"/>
    <x v="0"/>
    <x v="0"/>
    <x v="0"/>
    <x v="0"/>
    <x v="2"/>
    <x v="1"/>
    <x v="3"/>
    <x v="3"/>
    <x v="13"/>
    <x v="23"/>
    <x v="6"/>
  </r>
  <r>
    <s v="October 2010"/>
    <n v="61"/>
    <x v="0"/>
    <x v="11"/>
    <x v="0"/>
    <x v="0"/>
    <x v="2"/>
    <x v="0"/>
    <x v="0"/>
    <x v="0"/>
    <x v="0"/>
    <x v="2"/>
    <x v="1"/>
    <x v="3"/>
    <x v="3"/>
    <x v="13"/>
    <x v="19"/>
    <x v="6"/>
  </r>
  <r>
    <s v="October 2010"/>
    <n v="61"/>
    <x v="0"/>
    <x v="12"/>
    <x v="0"/>
    <x v="0"/>
    <x v="4"/>
    <x v="0"/>
    <x v="0"/>
    <x v="0"/>
    <x v="0"/>
    <x v="2"/>
    <x v="1"/>
    <x v="3"/>
    <x v="3"/>
    <x v="13"/>
    <x v="16"/>
    <x v="6"/>
  </r>
  <r>
    <s v="October 2010"/>
    <n v="61"/>
    <x v="0"/>
    <x v="13"/>
    <x v="0"/>
    <x v="0"/>
    <x v="4"/>
    <x v="0"/>
    <x v="0"/>
    <x v="0"/>
    <x v="0"/>
    <x v="2"/>
    <x v="2"/>
    <x v="3"/>
    <x v="4"/>
    <x v="12"/>
    <x v="15"/>
    <x v="7"/>
  </r>
  <r>
    <s v="October 2010"/>
    <n v="61"/>
    <x v="0"/>
    <x v="14"/>
    <x v="0"/>
    <x v="0"/>
    <x v="0"/>
    <x v="0"/>
    <x v="0"/>
    <x v="0"/>
    <x v="0"/>
    <x v="2"/>
    <x v="2"/>
    <x v="3"/>
    <x v="4"/>
    <x v="13"/>
    <x v="20"/>
    <x v="7"/>
  </r>
  <r>
    <s v="October 2010"/>
    <n v="61"/>
    <x v="0"/>
    <x v="15"/>
    <x v="0"/>
    <x v="0"/>
    <x v="3"/>
    <x v="0"/>
    <x v="0"/>
    <x v="0"/>
    <x v="0"/>
    <x v="2"/>
    <x v="2"/>
    <x v="3"/>
    <x v="4"/>
    <x v="12"/>
    <x v="24"/>
    <x v="7"/>
  </r>
  <r>
    <s v="October 2010"/>
    <n v="61"/>
    <x v="0"/>
    <x v="16"/>
    <x v="0"/>
    <x v="0"/>
    <x v="3"/>
    <x v="0"/>
    <x v="0"/>
    <x v="0"/>
    <x v="0"/>
    <x v="2"/>
    <x v="2"/>
    <x v="3"/>
    <x v="4"/>
    <x v="12"/>
    <x v="23"/>
    <x v="7"/>
  </r>
  <r>
    <s v="October 2010"/>
    <n v="61"/>
    <x v="0"/>
    <x v="17"/>
    <x v="0"/>
    <x v="0"/>
    <x v="1"/>
    <x v="0"/>
    <x v="0"/>
    <x v="0"/>
    <x v="0"/>
    <x v="2"/>
    <x v="2"/>
    <x v="3"/>
    <x v="4"/>
    <x v="12"/>
    <x v="18"/>
    <x v="7"/>
  </r>
  <r>
    <s v="October 2010"/>
    <n v="61"/>
    <x v="0"/>
    <x v="18"/>
    <x v="0"/>
    <x v="0"/>
    <x v="4"/>
    <x v="0"/>
    <x v="0"/>
    <x v="0"/>
    <x v="0"/>
    <x v="2"/>
    <x v="2"/>
    <x v="3"/>
    <x v="4"/>
    <x v="12"/>
    <x v="18"/>
    <x v="7"/>
  </r>
  <r>
    <s v="October 2010"/>
    <n v="61"/>
    <x v="0"/>
    <x v="19"/>
    <x v="0"/>
    <x v="0"/>
    <x v="3"/>
    <x v="0"/>
    <x v="0"/>
    <x v="0"/>
    <x v="0"/>
    <x v="2"/>
    <x v="3"/>
    <x v="3"/>
    <x v="6"/>
    <x v="12"/>
    <x v="15"/>
    <x v="6"/>
  </r>
  <r>
    <s v="October 2010"/>
    <n v="61"/>
    <x v="0"/>
    <x v="20"/>
    <x v="0"/>
    <x v="0"/>
    <x v="2"/>
    <x v="0"/>
    <x v="0"/>
    <x v="0"/>
    <x v="0"/>
    <x v="2"/>
    <x v="3"/>
    <x v="3"/>
    <x v="6"/>
    <x v="13"/>
    <x v="20"/>
    <x v="6"/>
  </r>
  <r>
    <s v="October 2010"/>
    <n v="61"/>
    <x v="0"/>
    <x v="21"/>
    <x v="0"/>
    <x v="0"/>
    <x v="0"/>
    <x v="0"/>
    <x v="0"/>
    <x v="0"/>
    <x v="0"/>
    <x v="2"/>
    <x v="3"/>
    <x v="3"/>
    <x v="6"/>
    <x v="13"/>
    <x v="21"/>
    <x v="6"/>
  </r>
  <r>
    <s v="October 2010"/>
    <n v="61"/>
    <x v="0"/>
    <x v="22"/>
    <x v="0"/>
    <x v="0"/>
    <x v="2"/>
    <x v="0"/>
    <x v="0"/>
    <x v="0"/>
    <x v="0"/>
    <x v="2"/>
    <x v="3"/>
    <x v="3"/>
    <x v="6"/>
    <x v="13"/>
    <x v="16"/>
    <x v="6"/>
  </r>
  <r>
    <s v="October 2010"/>
    <n v="61"/>
    <x v="0"/>
    <x v="23"/>
    <x v="0"/>
    <x v="0"/>
    <x v="2"/>
    <x v="0"/>
    <x v="0"/>
    <x v="0"/>
    <x v="0"/>
    <x v="2"/>
    <x v="3"/>
    <x v="3"/>
    <x v="6"/>
    <x v="14"/>
    <x v="17"/>
    <x v="6"/>
  </r>
  <r>
    <s v="October 2010"/>
    <n v="61"/>
    <x v="0"/>
    <x v="24"/>
    <x v="0"/>
    <x v="0"/>
    <x v="4"/>
    <x v="0"/>
    <x v="0"/>
    <x v="0"/>
    <x v="0"/>
    <x v="2"/>
    <x v="3"/>
    <x v="3"/>
    <x v="6"/>
    <x v="13"/>
    <x v="24"/>
    <x v="6"/>
  </r>
  <r>
    <s v="October 2010"/>
    <n v="61"/>
    <x v="0"/>
    <x v="25"/>
    <x v="0"/>
    <x v="0"/>
    <x v="0"/>
    <x v="0"/>
    <x v="0"/>
    <x v="0"/>
    <x v="0"/>
    <x v="2"/>
    <x v="3"/>
    <x v="3"/>
    <x v="6"/>
    <x v="12"/>
    <x v="20"/>
    <x v="6"/>
  </r>
  <r>
    <s v="October 2010"/>
    <n v="61"/>
    <x v="0"/>
    <x v="26"/>
    <x v="0"/>
    <x v="0"/>
    <x v="4"/>
    <x v="0"/>
    <x v="0"/>
    <x v="0"/>
    <x v="0"/>
    <x v="2"/>
    <x v="3"/>
    <x v="3"/>
    <x v="6"/>
    <x v="13"/>
    <x v="16"/>
    <x v="6"/>
  </r>
  <r>
    <s v="October 2010"/>
    <n v="61"/>
    <x v="1"/>
    <x v="0"/>
    <x v="0"/>
    <x v="0"/>
    <x v="3"/>
    <x v="0"/>
    <x v="0"/>
    <x v="0"/>
    <x v="0"/>
    <x v="1"/>
    <x v="4"/>
    <x v="3"/>
    <x v="2"/>
    <x v="7"/>
    <x v="22"/>
    <x v="4"/>
  </r>
  <r>
    <s v="October 2010"/>
    <n v="61"/>
    <x v="1"/>
    <x v="1"/>
    <x v="0"/>
    <x v="0"/>
    <x v="2"/>
    <x v="0"/>
    <x v="0"/>
    <x v="0"/>
    <x v="0"/>
    <x v="1"/>
    <x v="4"/>
    <x v="3"/>
    <x v="2"/>
    <x v="10"/>
    <x v="7"/>
    <x v="4"/>
  </r>
  <r>
    <s v="October 2010"/>
    <n v="61"/>
    <x v="1"/>
    <x v="2"/>
    <x v="0"/>
    <x v="0"/>
    <x v="1"/>
    <x v="0"/>
    <x v="0"/>
    <x v="0"/>
    <x v="0"/>
    <x v="1"/>
    <x v="4"/>
    <x v="3"/>
    <x v="2"/>
    <x v="6"/>
    <x v="22"/>
    <x v="4"/>
  </r>
  <r>
    <s v="October 2010"/>
    <n v="61"/>
    <x v="1"/>
    <x v="3"/>
    <x v="0"/>
    <x v="0"/>
    <x v="3"/>
    <x v="0"/>
    <x v="0"/>
    <x v="0"/>
    <x v="0"/>
    <x v="1"/>
    <x v="4"/>
    <x v="3"/>
    <x v="2"/>
    <x v="4"/>
    <x v="12"/>
    <x v="4"/>
  </r>
  <r>
    <s v="October 2010"/>
    <n v="61"/>
    <x v="1"/>
    <x v="4"/>
    <x v="0"/>
    <x v="0"/>
    <x v="0"/>
    <x v="0"/>
    <x v="0"/>
    <x v="0"/>
    <x v="0"/>
    <x v="1"/>
    <x v="4"/>
    <x v="3"/>
    <x v="2"/>
    <x v="10"/>
    <x v="13"/>
    <x v="4"/>
  </r>
  <r>
    <s v="October 2010"/>
    <n v="61"/>
    <x v="1"/>
    <x v="5"/>
    <x v="0"/>
    <x v="0"/>
    <x v="1"/>
    <x v="0"/>
    <x v="0"/>
    <x v="0"/>
    <x v="0"/>
    <x v="1"/>
    <x v="4"/>
    <x v="3"/>
    <x v="2"/>
    <x v="8"/>
    <x v="11"/>
    <x v="4"/>
  </r>
  <r>
    <s v="October 2010"/>
    <n v="61"/>
    <x v="1"/>
    <x v="6"/>
    <x v="0"/>
    <x v="0"/>
    <x v="3"/>
    <x v="0"/>
    <x v="0"/>
    <x v="0"/>
    <x v="0"/>
    <x v="1"/>
    <x v="4"/>
    <x v="3"/>
    <x v="2"/>
    <x v="4"/>
    <x v="10"/>
    <x v="4"/>
  </r>
  <r>
    <s v="October 2010"/>
    <n v="61"/>
    <x v="1"/>
    <x v="7"/>
    <x v="0"/>
    <x v="0"/>
    <x v="0"/>
    <x v="0"/>
    <x v="0"/>
    <x v="0"/>
    <x v="0"/>
    <x v="1"/>
    <x v="4"/>
    <x v="3"/>
    <x v="2"/>
    <x v="7"/>
    <x v="22"/>
    <x v="4"/>
  </r>
  <r>
    <s v="October 2010"/>
    <n v="61"/>
    <x v="1"/>
    <x v="8"/>
    <x v="0"/>
    <x v="0"/>
    <x v="2"/>
    <x v="0"/>
    <x v="0"/>
    <x v="0"/>
    <x v="0"/>
    <x v="1"/>
    <x v="4"/>
    <x v="3"/>
    <x v="2"/>
    <x v="4"/>
    <x v="2"/>
    <x v="4"/>
  </r>
  <r>
    <s v="October 2010"/>
    <n v="61"/>
    <x v="1"/>
    <x v="9"/>
    <x v="0"/>
    <x v="0"/>
    <x v="0"/>
    <x v="0"/>
    <x v="0"/>
    <x v="0"/>
    <x v="0"/>
    <x v="1"/>
    <x v="4"/>
    <x v="3"/>
    <x v="2"/>
    <x v="6"/>
    <x v="22"/>
    <x v="4"/>
  </r>
  <r>
    <s v="October 2010"/>
    <n v="61"/>
    <x v="1"/>
    <x v="10"/>
    <x v="0"/>
    <x v="0"/>
    <x v="0"/>
    <x v="0"/>
    <x v="0"/>
    <x v="0"/>
    <x v="0"/>
    <x v="1"/>
    <x v="4"/>
    <x v="3"/>
    <x v="2"/>
    <x v="8"/>
    <x v="5"/>
    <x v="4"/>
  </r>
  <r>
    <s v="October 2010"/>
    <n v="61"/>
    <x v="1"/>
    <x v="11"/>
    <x v="0"/>
    <x v="0"/>
    <x v="0"/>
    <x v="0"/>
    <x v="0"/>
    <x v="0"/>
    <x v="0"/>
    <x v="1"/>
    <x v="4"/>
    <x v="3"/>
    <x v="2"/>
    <x v="11"/>
    <x v="22"/>
    <x v="4"/>
  </r>
  <r>
    <s v="October 2010"/>
    <n v="61"/>
    <x v="1"/>
    <x v="12"/>
    <x v="0"/>
    <x v="0"/>
    <x v="4"/>
    <x v="0"/>
    <x v="0"/>
    <x v="0"/>
    <x v="0"/>
    <x v="1"/>
    <x v="4"/>
    <x v="3"/>
    <x v="2"/>
    <x v="9"/>
    <x v="6"/>
    <x v="4"/>
  </r>
  <r>
    <s v="October 2010"/>
    <n v="61"/>
    <x v="1"/>
    <x v="13"/>
    <x v="0"/>
    <x v="0"/>
    <x v="3"/>
    <x v="0"/>
    <x v="0"/>
    <x v="0"/>
    <x v="0"/>
    <x v="1"/>
    <x v="4"/>
    <x v="3"/>
    <x v="2"/>
    <x v="8"/>
    <x v="5"/>
    <x v="4"/>
  </r>
  <r>
    <s v="October 2010"/>
    <n v="61"/>
    <x v="1"/>
    <x v="14"/>
    <x v="0"/>
    <x v="0"/>
    <x v="4"/>
    <x v="0"/>
    <x v="0"/>
    <x v="0"/>
    <x v="0"/>
    <x v="1"/>
    <x v="4"/>
    <x v="3"/>
    <x v="2"/>
    <x v="6"/>
    <x v="22"/>
    <x v="4"/>
  </r>
  <r>
    <s v="October 2010"/>
    <n v="61"/>
    <x v="1"/>
    <x v="15"/>
    <x v="0"/>
    <x v="0"/>
    <x v="1"/>
    <x v="0"/>
    <x v="0"/>
    <x v="0"/>
    <x v="0"/>
    <x v="1"/>
    <x v="4"/>
    <x v="3"/>
    <x v="2"/>
    <x v="9"/>
    <x v="14"/>
    <x v="4"/>
  </r>
  <r>
    <s v="October 2010"/>
    <n v="61"/>
    <x v="1"/>
    <x v="16"/>
    <x v="0"/>
    <x v="0"/>
    <x v="0"/>
    <x v="0"/>
    <x v="0"/>
    <x v="0"/>
    <x v="0"/>
    <x v="1"/>
    <x v="4"/>
    <x v="3"/>
    <x v="2"/>
    <x v="4"/>
    <x v="8"/>
    <x v="4"/>
  </r>
  <r>
    <s v="October 2010"/>
    <n v="61"/>
    <x v="1"/>
    <x v="17"/>
    <x v="0"/>
    <x v="0"/>
    <x v="0"/>
    <x v="0"/>
    <x v="0"/>
    <x v="0"/>
    <x v="0"/>
    <x v="1"/>
    <x v="4"/>
    <x v="3"/>
    <x v="2"/>
    <x v="7"/>
    <x v="22"/>
    <x v="4"/>
  </r>
  <r>
    <s v="October 2010"/>
    <n v="61"/>
    <x v="1"/>
    <x v="18"/>
    <x v="0"/>
    <x v="0"/>
    <x v="3"/>
    <x v="0"/>
    <x v="0"/>
    <x v="0"/>
    <x v="0"/>
    <x v="1"/>
    <x v="4"/>
    <x v="3"/>
    <x v="2"/>
    <x v="8"/>
    <x v="11"/>
    <x v="5"/>
  </r>
  <r>
    <s v="October 2010"/>
    <n v="61"/>
    <x v="1"/>
    <x v="19"/>
    <x v="0"/>
    <x v="0"/>
    <x v="1"/>
    <x v="0"/>
    <x v="0"/>
    <x v="0"/>
    <x v="0"/>
    <x v="1"/>
    <x v="4"/>
    <x v="3"/>
    <x v="2"/>
    <x v="8"/>
    <x v="5"/>
    <x v="4"/>
  </r>
  <r>
    <s v="October 2010"/>
    <n v="61"/>
    <x v="1"/>
    <x v="20"/>
    <x v="0"/>
    <x v="0"/>
    <x v="2"/>
    <x v="0"/>
    <x v="0"/>
    <x v="0"/>
    <x v="0"/>
    <x v="1"/>
    <x v="4"/>
    <x v="3"/>
    <x v="2"/>
    <x v="10"/>
    <x v="13"/>
    <x v="4"/>
  </r>
  <r>
    <s v="October 2010"/>
    <n v="61"/>
    <x v="1"/>
    <x v="21"/>
    <x v="0"/>
    <x v="0"/>
    <x v="1"/>
    <x v="0"/>
    <x v="0"/>
    <x v="0"/>
    <x v="0"/>
    <x v="1"/>
    <x v="4"/>
    <x v="3"/>
    <x v="2"/>
    <x v="8"/>
    <x v="11"/>
    <x v="5"/>
  </r>
  <r>
    <s v="October 2010"/>
    <n v="61"/>
    <x v="1"/>
    <x v="22"/>
    <x v="0"/>
    <x v="0"/>
    <x v="3"/>
    <x v="0"/>
    <x v="0"/>
    <x v="0"/>
    <x v="0"/>
    <x v="1"/>
    <x v="4"/>
    <x v="3"/>
    <x v="2"/>
    <x v="5"/>
    <x v="3"/>
    <x v="4"/>
  </r>
  <r>
    <s v="October 2010"/>
    <n v="61"/>
    <x v="1"/>
    <x v="23"/>
    <x v="0"/>
    <x v="0"/>
    <x v="4"/>
    <x v="0"/>
    <x v="0"/>
    <x v="0"/>
    <x v="0"/>
    <x v="1"/>
    <x v="4"/>
    <x v="3"/>
    <x v="2"/>
    <x v="9"/>
    <x v="6"/>
    <x v="4"/>
  </r>
  <r>
    <s v="October 2010"/>
    <n v="61"/>
    <x v="1"/>
    <x v="24"/>
    <x v="0"/>
    <x v="0"/>
    <x v="3"/>
    <x v="0"/>
    <x v="0"/>
    <x v="0"/>
    <x v="0"/>
    <x v="1"/>
    <x v="4"/>
    <x v="3"/>
    <x v="2"/>
    <x v="11"/>
    <x v="22"/>
    <x v="4"/>
  </r>
  <r>
    <s v="October 2010"/>
    <n v="61"/>
    <x v="2"/>
    <x v="0"/>
    <x v="0"/>
    <x v="0"/>
    <x v="0"/>
    <x v="0"/>
    <x v="0"/>
    <x v="0"/>
    <x v="0"/>
    <x v="0"/>
    <x v="0"/>
    <x v="3"/>
    <x v="14"/>
    <x v="1"/>
    <x v="1"/>
    <x v="2"/>
  </r>
  <r>
    <s v="October 2010"/>
    <n v="61"/>
    <x v="2"/>
    <x v="1"/>
    <x v="0"/>
    <x v="0"/>
    <x v="2"/>
    <x v="0"/>
    <x v="0"/>
    <x v="0"/>
    <x v="0"/>
    <x v="0"/>
    <x v="0"/>
    <x v="3"/>
    <x v="14"/>
    <x v="0"/>
    <x v="1"/>
    <x v="3"/>
  </r>
  <r>
    <s v="October 2010"/>
    <n v="61"/>
    <x v="2"/>
    <x v="2"/>
    <x v="0"/>
    <x v="0"/>
    <x v="0"/>
    <x v="0"/>
    <x v="0"/>
    <x v="0"/>
    <x v="0"/>
    <x v="0"/>
    <x v="0"/>
    <x v="3"/>
    <x v="14"/>
    <x v="0"/>
    <x v="0"/>
    <x v="2"/>
  </r>
  <r>
    <s v="October 2010"/>
    <n v="61"/>
    <x v="2"/>
    <x v="3"/>
    <x v="0"/>
    <x v="0"/>
    <x v="1"/>
    <x v="0"/>
    <x v="0"/>
    <x v="0"/>
    <x v="0"/>
    <x v="0"/>
    <x v="0"/>
    <x v="3"/>
    <x v="14"/>
    <x v="0"/>
    <x v="1"/>
    <x v="0"/>
  </r>
  <r>
    <s v="October 2010"/>
    <n v="61"/>
    <x v="2"/>
    <x v="4"/>
    <x v="0"/>
    <x v="0"/>
    <x v="3"/>
    <x v="0"/>
    <x v="0"/>
    <x v="0"/>
    <x v="0"/>
    <x v="0"/>
    <x v="0"/>
    <x v="3"/>
    <x v="14"/>
    <x v="0"/>
    <x v="1"/>
    <x v="3"/>
  </r>
  <r>
    <s v="October 2010"/>
    <n v="61"/>
    <x v="2"/>
    <x v="5"/>
    <x v="0"/>
    <x v="0"/>
    <x v="0"/>
    <x v="0"/>
    <x v="0"/>
    <x v="0"/>
    <x v="0"/>
    <x v="0"/>
    <x v="1"/>
    <x v="3"/>
    <x v="12"/>
    <x v="1"/>
    <x v="1"/>
    <x v="2"/>
  </r>
  <r>
    <s v="October 2010"/>
    <n v="61"/>
    <x v="2"/>
    <x v="6"/>
    <x v="0"/>
    <x v="0"/>
    <x v="1"/>
    <x v="0"/>
    <x v="0"/>
    <x v="0"/>
    <x v="0"/>
    <x v="0"/>
    <x v="1"/>
    <x v="3"/>
    <x v="12"/>
    <x v="3"/>
    <x v="1"/>
    <x v="10"/>
  </r>
  <r>
    <s v="October 2010"/>
    <n v="61"/>
    <x v="2"/>
    <x v="7"/>
    <x v="0"/>
    <x v="0"/>
    <x v="0"/>
    <x v="0"/>
    <x v="0"/>
    <x v="0"/>
    <x v="0"/>
    <x v="0"/>
    <x v="1"/>
    <x v="3"/>
    <x v="12"/>
    <x v="0"/>
    <x v="1"/>
    <x v="3"/>
  </r>
  <r>
    <s v="October 2010"/>
    <n v="61"/>
    <x v="2"/>
    <x v="8"/>
    <x v="0"/>
    <x v="0"/>
    <x v="1"/>
    <x v="0"/>
    <x v="0"/>
    <x v="0"/>
    <x v="0"/>
    <x v="0"/>
    <x v="1"/>
    <x v="3"/>
    <x v="12"/>
    <x v="0"/>
    <x v="0"/>
    <x v="0"/>
  </r>
  <r>
    <s v="October 2010"/>
    <n v="61"/>
    <x v="2"/>
    <x v="9"/>
    <x v="0"/>
    <x v="0"/>
    <x v="4"/>
    <x v="0"/>
    <x v="0"/>
    <x v="0"/>
    <x v="0"/>
    <x v="0"/>
    <x v="1"/>
    <x v="3"/>
    <x v="12"/>
    <x v="3"/>
    <x v="0"/>
    <x v="10"/>
  </r>
  <r>
    <s v="October 2010"/>
    <n v="61"/>
    <x v="2"/>
    <x v="10"/>
    <x v="0"/>
    <x v="0"/>
    <x v="3"/>
    <x v="0"/>
    <x v="0"/>
    <x v="0"/>
    <x v="0"/>
    <x v="0"/>
    <x v="1"/>
    <x v="3"/>
    <x v="12"/>
    <x v="18"/>
    <x v="1"/>
    <x v="10"/>
  </r>
  <r>
    <s v="October 2010"/>
    <n v="61"/>
    <x v="2"/>
    <x v="11"/>
    <x v="0"/>
    <x v="0"/>
    <x v="3"/>
    <x v="0"/>
    <x v="0"/>
    <x v="0"/>
    <x v="0"/>
    <x v="0"/>
    <x v="2"/>
    <x v="3"/>
    <x v="15"/>
    <x v="1"/>
    <x v="1"/>
    <x v="2"/>
  </r>
  <r>
    <s v="October 2010"/>
    <n v="61"/>
    <x v="2"/>
    <x v="12"/>
    <x v="0"/>
    <x v="0"/>
    <x v="3"/>
    <x v="0"/>
    <x v="0"/>
    <x v="0"/>
    <x v="0"/>
    <x v="0"/>
    <x v="2"/>
    <x v="3"/>
    <x v="15"/>
    <x v="0"/>
    <x v="1"/>
    <x v="0"/>
  </r>
  <r>
    <s v="October 2010"/>
    <n v="61"/>
    <x v="2"/>
    <x v="13"/>
    <x v="0"/>
    <x v="0"/>
    <x v="4"/>
    <x v="0"/>
    <x v="0"/>
    <x v="0"/>
    <x v="0"/>
    <x v="0"/>
    <x v="2"/>
    <x v="3"/>
    <x v="15"/>
    <x v="16"/>
    <x v="1"/>
    <x v="10"/>
  </r>
  <r>
    <s v="October 2010"/>
    <n v="61"/>
    <x v="2"/>
    <x v="14"/>
    <x v="0"/>
    <x v="0"/>
    <x v="0"/>
    <x v="0"/>
    <x v="0"/>
    <x v="0"/>
    <x v="0"/>
    <x v="0"/>
    <x v="2"/>
    <x v="3"/>
    <x v="15"/>
    <x v="0"/>
    <x v="1"/>
    <x v="3"/>
  </r>
  <r>
    <s v="October 2010"/>
    <n v="61"/>
    <x v="2"/>
    <x v="15"/>
    <x v="0"/>
    <x v="0"/>
    <x v="2"/>
    <x v="0"/>
    <x v="0"/>
    <x v="0"/>
    <x v="0"/>
    <x v="0"/>
    <x v="2"/>
    <x v="3"/>
    <x v="15"/>
    <x v="0"/>
    <x v="0"/>
    <x v="0"/>
  </r>
  <r>
    <s v="October 2010"/>
    <n v="61"/>
    <x v="2"/>
    <x v="16"/>
    <x v="0"/>
    <x v="0"/>
    <x v="4"/>
    <x v="0"/>
    <x v="0"/>
    <x v="0"/>
    <x v="0"/>
    <x v="0"/>
    <x v="2"/>
    <x v="3"/>
    <x v="15"/>
    <x v="3"/>
    <x v="0"/>
    <x v="10"/>
  </r>
  <r>
    <s v="October 2010"/>
    <n v="61"/>
    <x v="2"/>
    <x v="17"/>
    <x v="0"/>
    <x v="0"/>
    <x v="3"/>
    <x v="0"/>
    <x v="0"/>
    <x v="0"/>
    <x v="0"/>
    <x v="0"/>
    <x v="3"/>
    <x v="3"/>
    <x v="15"/>
    <x v="1"/>
    <x v="1"/>
    <x v="2"/>
  </r>
  <r>
    <s v="October 2010"/>
    <n v="61"/>
    <x v="2"/>
    <x v="18"/>
    <x v="0"/>
    <x v="0"/>
    <x v="1"/>
    <x v="0"/>
    <x v="0"/>
    <x v="0"/>
    <x v="0"/>
    <x v="0"/>
    <x v="3"/>
    <x v="3"/>
    <x v="15"/>
    <x v="0"/>
    <x v="1"/>
    <x v="3"/>
  </r>
  <r>
    <s v="October 2010"/>
    <n v="61"/>
    <x v="2"/>
    <x v="19"/>
    <x v="0"/>
    <x v="0"/>
    <x v="3"/>
    <x v="0"/>
    <x v="0"/>
    <x v="0"/>
    <x v="0"/>
    <x v="0"/>
    <x v="3"/>
    <x v="3"/>
    <x v="15"/>
    <x v="0"/>
    <x v="0"/>
    <x v="2"/>
  </r>
  <r>
    <s v="October 2010"/>
    <n v="61"/>
    <x v="2"/>
    <x v="20"/>
    <x v="0"/>
    <x v="0"/>
    <x v="4"/>
    <x v="0"/>
    <x v="0"/>
    <x v="0"/>
    <x v="0"/>
    <x v="0"/>
    <x v="3"/>
    <x v="3"/>
    <x v="15"/>
    <x v="0"/>
    <x v="0"/>
    <x v="2"/>
  </r>
  <r>
    <s v="October 2010"/>
    <n v="61"/>
    <x v="2"/>
    <x v="21"/>
    <x v="0"/>
    <x v="0"/>
    <x v="4"/>
    <x v="0"/>
    <x v="0"/>
    <x v="0"/>
    <x v="0"/>
    <x v="0"/>
    <x v="3"/>
    <x v="3"/>
    <x v="15"/>
    <x v="0"/>
    <x v="0"/>
    <x v="0"/>
  </r>
  <r>
    <s v="October 2010"/>
    <n v="61"/>
    <x v="2"/>
    <x v="22"/>
    <x v="0"/>
    <x v="0"/>
    <x v="0"/>
    <x v="0"/>
    <x v="0"/>
    <x v="0"/>
    <x v="0"/>
    <x v="0"/>
    <x v="3"/>
    <x v="3"/>
    <x v="15"/>
    <x v="0"/>
    <x v="1"/>
    <x v="2"/>
  </r>
  <r>
    <s v="October 2010"/>
    <n v="61"/>
    <x v="3"/>
    <x v="0"/>
    <x v="0"/>
    <x v="0"/>
    <x v="2"/>
    <x v="0"/>
    <x v="0"/>
    <x v="0"/>
    <x v="0"/>
    <x v="1"/>
    <x v="4"/>
    <x v="3"/>
    <x v="2"/>
    <x v="6"/>
    <x v="22"/>
    <x v="4"/>
  </r>
  <r>
    <s v="October 2010"/>
    <n v="61"/>
    <x v="3"/>
    <x v="1"/>
    <x v="0"/>
    <x v="0"/>
    <x v="4"/>
    <x v="0"/>
    <x v="0"/>
    <x v="0"/>
    <x v="0"/>
    <x v="1"/>
    <x v="4"/>
    <x v="3"/>
    <x v="2"/>
    <x v="9"/>
    <x v="14"/>
    <x v="4"/>
  </r>
  <r>
    <s v="October 2010"/>
    <n v="61"/>
    <x v="3"/>
    <x v="2"/>
    <x v="0"/>
    <x v="0"/>
    <x v="0"/>
    <x v="0"/>
    <x v="0"/>
    <x v="0"/>
    <x v="0"/>
    <x v="1"/>
    <x v="4"/>
    <x v="3"/>
    <x v="2"/>
    <x v="6"/>
    <x v="22"/>
    <x v="5"/>
  </r>
  <r>
    <s v="October 2010"/>
    <n v="61"/>
    <x v="3"/>
    <x v="3"/>
    <x v="0"/>
    <x v="0"/>
    <x v="3"/>
    <x v="0"/>
    <x v="0"/>
    <x v="0"/>
    <x v="0"/>
    <x v="1"/>
    <x v="4"/>
    <x v="3"/>
    <x v="2"/>
    <x v="8"/>
    <x v="11"/>
    <x v="4"/>
  </r>
  <r>
    <s v="October 2010"/>
    <n v="61"/>
    <x v="3"/>
    <x v="4"/>
    <x v="0"/>
    <x v="0"/>
    <x v="1"/>
    <x v="0"/>
    <x v="0"/>
    <x v="0"/>
    <x v="0"/>
    <x v="1"/>
    <x v="4"/>
    <x v="3"/>
    <x v="2"/>
    <x v="6"/>
    <x v="22"/>
    <x v="4"/>
  </r>
  <r>
    <s v="October 2010"/>
    <n v="61"/>
    <x v="3"/>
    <x v="5"/>
    <x v="0"/>
    <x v="0"/>
    <x v="1"/>
    <x v="0"/>
    <x v="0"/>
    <x v="0"/>
    <x v="0"/>
    <x v="1"/>
    <x v="4"/>
    <x v="3"/>
    <x v="2"/>
    <x v="4"/>
    <x v="2"/>
    <x v="4"/>
  </r>
  <r>
    <s v="October 2010"/>
    <n v="61"/>
    <x v="3"/>
    <x v="6"/>
    <x v="0"/>
    <x v="0"/>
    <x v="2"/>
    <x v="0"/>
    <x v="0"/>
    <x v="0"/>
    <x v="0"/>
    <x v="1"/>
    <x v="4"/>
    <x v="3"/>
    <x v="2"/>
    <x v="6"/>
    <x v="22"/>
    <x v="4"/>
  </r>
  <r>
    <s v="October 2010"/>
    <n v="61"/>
    <x v="3"/>
    <x v="7"/>
    <x v="0"/>
    <x v="0"/>
    <x v="2"/>
    <x v="0"/>
    <x v="0"/>
    <x v="0"/>
    <x v="0"/>
    <x v="1"/>
    <x v="4"/>
    <x v="3"/>
    <x v="2"/>
    <x v="8"/>
    <x v="5"/>
    <x v="4"/>
  </r>
  <r>
    <s v="October 2010"/>
    <n v="61"/>
    <x v="3"/>
    <x v="8"/>
    <x v="0"/>
    <x v="0"/>
    <x v="3"/>
    <x v="0"/>
    <x v="0"/>
    <x v="0"/>
    <x v="0"/>
    <x v="1"/>
    <x v="4"/>
    <x v="3"/>
    <x v="2"/>
    <x v="5"/>
    <x v="9"/>
    <x v="4"/>
  </r>
  <r>
    <s v="October 2010"/>
    <n v="61"/>
    <x v="3"/>
    <x v="9"/>
    <x v="0"/>
    <x v="0"/>
    <x v="0"/>
    <x v="0"/>
    <x v="0"/>
    <x v="0"/>
    <x v="0"/>
    <x v="1"/>
    <x v="4"/>
    <x v="3"/>
    <x v="2"/>
    <x v="6"/>
    <x v="22"/>
    <x v="4"/>
  </r>
  <r>
    <s v="October 2010"/>
    <n v="61"/>
    <x v="3"/>
    <x v="10"/>
    <x v="0"/>
    <x v="0"/>
    <x v="0"/>
    <x v="0"/>
    <x v="0"/>
    <x v="0"/>
    <x v="0"/>
    <x v="1"/>
    <x v="4"/>
    <x v="3"/>
    <x v="2"/>
    <x v="7"/>
    <x v="22"/>
    <x v="4"/>
  </r>
  <r>
    <s v="October 2010"/>
    <n v="61"/>
    <x v="3"/>
    <x v="11"/>
    <x v="0"/>
    <x v="0"/>
    <x v="1"/>
    <x v="0"/>
    <x v="0"/>
    <x v="0"/>
    <x v="0"/>
    <x v="1"/>
    <x v="4"/>
    <x v="3"/>
    <x v="2"/>
    <x v="11"/>
    <x v="22"/>
    <x v="4"/>
  </r>
  <r>
    <s v="October 2010"/>
    <n v="61"/>
    <x v="3"/>
    <x v="12"/>
    <x v="0"/>
    <x v="0"/>
    <x v="0"/>
    <x v="0"/>
    <x v="0"/>
    <x v="0"/>
    <x v="0"/>
    <x v="1"/>
    <x v="4"/>
    <x v="3"/>
    <x v="2"/>
    <x v="9"/>
    <x v="6"/>
    <x v="4"/>
  </r>
  <r>
    <s v="October 2010"/>
    <n v="61"/>
    <x v="3"/>
    <x v="13"/>
    <x v="0"/>
    <x v="0"/>
    <x v="0"/>
    <x v="0"/>
    <x v="0"/>
    <x v="0"/>
    <x v="0"/>
    <x v="1"/>
    <x v="4"/>
    <x v="3"/>
    <x v="2"/>
    <x v="8"/>
    <x v="11"/>
    <x v="4"/>
  </r>
  <r>
    <s v="October 2010"/>
    <n v="61"/>
    <x v="3"/>
    <x v="14"/>
    <x v="0"/>
    <x v="0"/>
    <x v="4"/>
    <x v="0"/>
    <x v="0"/>
    <x v="0"/>
    <x v="0"/>
    <x v="1"/>
    <x v="4"/>
    <x v="3"/>
    <x v="2"/>
    <x v="7"/>
    <x v="22"/>
    <x v="4"/>
  </r>
  <r>
    <s v="October 2010"/>
    <n v="61"/>
    <x v="3"/>
    <x v="15"/>
    <x v="0"/>
    <x v="0"/>
    <x v="1"/>
    <x v="0"/>
    <x v="0"/>
    <x v="0"/>
    <x v="0"/>
    <x v="1"/>
    <x v="4"/>
    <x v="3"/>
    <x v="2"/>
    <x v="4"/>
    <x v="2"/>
    <x v="4"/>
  </r>
  <r>
    <s v="October 2010"/>
    <n v="61"/>
    <x v="3"/>
    <x v="16"/>
    <x v="0"/>
    <x v="0"/>
    <x v="3"/>
    <x v="0"/>
    <x v="0"/>
    <x v="0"/>
    <x v="0"/>
    <x v="1"/>
    <x v="4"/>
    <x v="3"/>
    <x v="2"/>
    <x v="4"/>
    <x v="8"/>
    <x v="4"/>
  </r>
  <r>
    <s v="October 2010"/>
    <n v="61"/>
    <x v="3"/>
    <x v="17"/>
    <x v="0"/>
    <x v="0"/>
    <x v="0"/>
    <x v="0"/>
    <x v="0"/>
    <x v="0"/>
    <x v="0"/>
    <x v="1"/>
    <x v="4"/>
    <x v="3"/>
    <x v="2"/>
    <x v="4"/>
    <x v="10"/>
    <x v="4"/>
  </r>
  <r>
    <s v="October 2010"/>
    <n v="61"/>
    <x v="3"/>
    <x v="18"/>
    <x v="0"/>
    <x v="0"/>
    <x v="2"/>
    <x v="0"/>
    <x v="0"/>
    <x v="0"/>
    <x v="0"/>
    <x v="1"/>
    <x v="4"/>
    <x v="3"/>
    <x v="2"/>
    <x v="8"/>
    <x v="11"/>
    <x v="4"/>
  </r>
  <r>
    <s v="October 2010"/>
    <n v="61"/>
    <x v="3"/>
    <x v="19"/>
    <x v="0"/>
    <x v="0"/>
    <x v="0"/>
    <x v="0"/>
    <x v="0"/>
    <x v="0"/>
    <x v="0"/>
    <x v="1"/>
    <x v="4"/>
    <x v="3"/>
    <x v="2"/>
    <x v="9"/>
    <x v="14"/>
    <x v="4"/>
  </r>
  <r>
    <s v="October 2010"/>
    <n v="61"/>
    <x v="3"/>
    <x v="20"/>
    <x v="0"/>
    <x v="0"/>
    <x v="1"/>
    <x v="0"/>
    <x v="0"/>
    <x v="0"/>
    <x v="0"/>
    <x v="1"/>
    <x v="4"/>
    <x v="3"/>
    <x v="2"/>
    <x v="8"/>
    <x v="5"/>
    <x v="4"/>
  </r>
  <r>
    <s v="October 2010"/>
    <n v="61"/>
    <x v="3"/>
    <x v="21"/>
    <x v="0"/>
    <x v="0"/>
    <x v="1"/>
    <x v="0"/>
    <x v="0"/>
    <x v="0"/>
    <x v="0"/>
    <x v="1"/>
    <x v="4"/>
    <x v="3"/>
    <x v="2"/>
    <x v="4"/>
    <x v="8"/>
    <x v="4"/>
  </r>
  <r>
    <s v="October 2010"/>
    <n v="61"/>
    <x v="3"/>
    <x v="22"/>
    <x v="0"/>
    <x v="0"/>
    <x v="3"/>
    <x v="0"/>
    <x v="0"/>
    <x v="0"/>
    <x v="0"/>
    <x v="1"/>
    <x v="4"/>
    <x v="3"/>
    <x v="2"/>
    <x v="10"/>
    <x v="13"/>
    <x v="4"/>
  </r>
  <r>
    <s v="October 2010"/>
    <n v="61"/>
    <x v="3"/>
    <x v="23"/>
    <x v="0"/>
    <x v="0"/>
    <x v="2"/>
    <x v="0"/>
    <x v="0"/>
    <x v="0"/>
    <x v="0"/>
    <x v="1"/>
    <x v="4"/>
    <x v="3"/>
    <x v="2"/>
    <x v="7"/>
    <x v="22"/>
    <x v="4"/>
  </r>
  <r>
    <s v="October 2010"/>
    <n v="61"/>
    <x v="3"/>
    <x v="24"/>
    <x v="0"/>
    <x v="0"/>
    <x v="4"/>
    <x v="0"/>
    <x v="0"/>
    <x v="0"/>
    <x v="0"/>
    <x v="1"/>
    <x v="4"/>
    <x v="3"/>
    <x v="2"/>
    <x v="9"/>
    <x v="6"/>
    <x v="4"/>
  </r>
  <r>
    <s v="October 2010"/>
    <n v="61"/>
    <x v="3"/>
    <x v="25"/>
    <x v="0"/>
    <x v="0"/>
    <x v="4"/>
    <x v="0"/>
    <x v="0"/>
    <x v="0"/>
    <x v="0"/>
    <x v="1"/>
    <x v="4"/>
    <x v="3"/>
    <x v="2"/>
    <x v="10"/>
    <x v="7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December 2010"/>
    <n v="62"/>
    <x v="0"/>
    <x v="0"/>
    <x v="0"/>
    <x v="0"/>
    <x v="0"/>
    <x v="0"/>
    <x v="0"/>
    <x v="0"/>
    <x v="0"/>
    <x v="2"/>
    <x v="0"/>
    <x v="3"/>
    <x v="4"/>
    <x v="12"/>
    <x v="15"/>
    <x v="6"/>
  </r>
  <r>
    <s v="December 2010"/>
    <n v="62"/>
    <x v="0"/>
    <x v="1"/>
    <x v="0"/>
    <x v="0"/>
    <x v="1"/>
    <x v="0"/>
    <x v="0"/>
    <x v="0"/>
    <x v="0"/>
    <x v="2"/>
    <x v="0"/>
    <x v="3"/>
    <x v="4"/>
    <x v="13"/>
    <x v="21"/>
    <x v="6"/>
  </r>
  <r>
    <s v="December 2010"/>
    <n v="62"/>
    <x v="0"/>
    <x v="2"/>
    <x v="0"/>
    <x v="0"/>
    <x v="2"/>
    <x v="0"/>
    <x v="0"/>
    <x v="0"/>
    <x v="0"/>
    <x v="2"/>
    <x v="0"/>
    <x v="3"/>
    <x v="4"/>
    <x v="13"/>
    <x v="20"/>
    <x v="6"/>
  </r>
  <r>
    <s v="December 2010"/>
    <n v="62"/>
    <x v="0"/>
    <x v="3"/>
    <x v="0"/>
    <x v="0"/>
    <x v="4"/>
    <x v="0"/>
    <x v="0"/>
    <x v="0"/>
    <x v="0"/>
    <x v="2"/>
    <x v="0"/>
    <x v="3"/>
    <x v="4"/>
    <x v="13"/>
    <x v="19"/>
    <x v="6"/>
  </r>
  <r>
    <s v="December 2010"/>
    <n v="62"/>
    <x v="0"/>
    <x v="4"/>
    <x v="0"/>
    <x v="0"/>
    <x v="4"/>
    <x v="0"/>
    <x v="0"/>
    <x v="0"/>
    <x v="0"/>
    <x v="2"/>
    <x v="0"/>
    <x v="3"/>
    <x v="4"/>
    <x v="13"/>
    <x v="20"/>
    <x v="6"/>
  </r>
  <r>
    <s v="December 2010"/>
    <n v="62"/>
    <x v="0"/>
    <x v="5"/>
    <x v="0"/>
    <x v="0"/>
    <x v="2"/>
    <x v="0"/>
    <x v="0"/>
    <x v="0"/>
    <x v="0"/>
    <x v="2"/>
    <x v="0"/>
    <x v="3"/>
    <x v="4"/>
    <x v="13"/>
    <x v="21"/>
    <x v="6"/>
  </r>
  <r>
    <s v="December 2010"/>
    <n v="62"/>
    <x v="0"/>
    <x v="6"/>
    <x v="0"/>
    <x v="0"/>
    <x v="3"/>
    <x v="0"/>
    <x v="0"/>
    <x v="0"/>
    <x v="0"/>
    <x v="2"/>
    <x v="0"/>
    <x v="3"/>
    <x v="4"/>
    <x v="14"/>
    <x v="17"/>
    <x v="6"/>
  </r>
  <r>
    <s v="December 2010"/>
    <n v="62"/>
    <x v="0"/>
    <x v="7"/>
    <x v="0"/>
    <x v="0"/>
    <x v="3"/>
    <x v="0"/>
    <x v="0"/>
    <x v="0"/>
    <x v="0"/>
    <x v="2"/>
    <x v="0"/>
    <x v="3"/>
    <x v="4"/>
    <x v="13"/>
    <x v="16"/>
    <x v="6"/>
  </r>
  <r>
    <s v="December 2010"/>
    <n v="62"/>
    <x v="0"/>
    <x v="8"/>
    <x v="0"/>
    <x v="0"/>
    <x v="0"/>
    <x v="0"/>
    <x v="0"/>
    <x v="0"/>
    <x v="0"/>
    <x v="2"/>
    <x v="1"/>
    <x v="3"/>
    <x v="5"/>
    <x v="13"/>
    <x v="16"/>
    <x v="6"/>
  </r>
  <r>
    <s v="December 2010"/>
    <n v="62"/>
    <x v="0"/>
    <x v="9"/>
    <x v="0"/>
    <x v="0"/>
    <x v="2"/>
    <x v="0"/>
    <x v="0"/>
    <x v="0"/>
    <x v="0"/>
    <x v="2"/>
    <x v="1"/>
    <x v="3"/>
    <x v="5"/>
    <x v="13"/>
    <x v="24"/>
    <x v="6"/>
  </r>
  <r>
    <s v="December 2010"/>
    <n v="62"/>
    <x v="0"/>
    <x v="10"/>
    <x v="0"/>
    <x v="0"/>
    <x v="2"/>
    <x v="0"/>
    <x v="0"/>
    <x v="0"/>
    <x v="0"/>
    <x v="2"/>
    <x v="1"/>
    <x v="3"/>
    <x v="5"/>
    <x v="14"/>
    <x v="17"/>
    <x v="6"/>
  </r>
  <r>
    <s v="December 2010"/>
    <n v="62"/>
    <x v="0"/>
    <x v="11"/>
    <x v="0"/>
    <x v="0"/>
    <x v="3"/>
    <x v="0"/>
    <x v="0"/>
    <x v="0"/>
    <x v="0"/>
    <x v="2"/>
    <x v="1"/>
    <x v="3"/>
    <x v="5"/>
    <x v="14"/>
    <x v="17"/>
    <x v="6"/>
  </r>
  <r>
    <s v="December 2010"/>
    <n v="62"/>
    <x v="0"/>
    <x v="12"/>
    <x v="0"/>
    <x v="0"/>
    <x v="1"/>
    <x v="0"/>
    <x v="0"/>
    <x v="0"/>
    <x v="0"/>
    <x v="2"/>
    <x v="1"/>
    <x v="3"/>
    <x v="5"/>
    <x v="12"/>
    <x v="18"/>
    <x v="6"/>
  </r>
  <r>
    <s v="December 2010"/>
    <n v="62"/>
    <x v="0"/>
    <x v="13"/>
    <x v="0"/>
    <x v="0"/>
    <x v="4"/>
    <x v="0"/>
    <x v="0"/>
    <x v="0"/>
    <x v="0"/>
    <x v="2"/>
    <x v="1"/>
    <x v="3"/>
    <x v="5"/>
    <x v="13"/>
    <x v="20"/>
    <x v="6"/>
  </r>
  <r>
    <s v="December 2010"/>
    <n v="62"/>
    <x v="0"/>
    <x v="14"/>
    <x v="0"/>
    <x v="0"/>
    <x v="0"/>
    <x v="0"/>
    <x v="0"/>
    <x v="0"/>
    <x v="0"/>
    <x v="2"/>
    <x v="2"/>
    <x v="3"/>
    <x v="6"/>
    <x v="12"/>
    <x v="15"/>
    <x v="7"/>
  </r>
  <r>
    <s v="December 2010"/>
    <n v="62"/>
    <x v="0"/>
    <x v="15"/>
    <x v="0"/>
    <x v="0"/>
    <x v="4"/>
    <x v="0"/>
    <x v="0"/>
    <x v="0"/>
    <x v="0"/>
    <x v="2"/>
    <x v="2"/>
    <x v="3"/>
    <x v="6"/>
    <x v="12"/>
    <x v="21"/>
    <x v="7"/>
  </r>
  <r>
    <s v="December 2010"/>
    <n v="62"/>
    <x v="0"/>
    <x v="16"/>
    <x v="0"/>
    <x v="0"/>
    <x v="0"/>
    <x v="0"/>
    <x v="0"/>
    <x v="0"/>
    <x v="0"/>
    <x v="2"/>
    <x v="2"/>
    <x v="3"/>
    <x v="6"/>
    <x v="13"/>
    <x v="21"/>
    <x v="7"/>
  </r>
  <r>
    <s v="December 2010"/>
    <n v="62"/>
    <x v="0"/>
    <x v="17"/>
    <x v="0"/>
    <x v="0"/>
    <x v="4"/>
    <x v="0"/>
    <x v="0"/>
    <x v="0"/>
    <x v="0"/>
    <x v="2"/>
    <x v="2"/>
    <x v="3"/>
    <x v="6"/>
    <x v="14"/>
    <x v="17"/>
    <x v="7"/>
  </r>
  <r>
    <s v="December 2010"/>
    <n v="62"/>
    <x v="0"/>
    <x v="18"/>
    <x v="0"/>
    <x v="0"/>
    <x v="3"/>
    <x v="0"/>
    <x v="0"/>
    <x v="0"/>
    <x v="0"/>
    <x v="2"/>
    <x v="2"/>
    <x v="3"/>
    <x v="6"/>
    <x v="12"/>
    <x v="18"/>
    <x v="7"/>
  </r>
  <r>
    <s v="December 2010"/>
    <n v="62"/>
    <x v="0"/>
    <x v="19"/>
    <x v="0"/>
    <x v="0"/>
    <x v="1"/>
    <x v="0"/>
    <x v="0"/>
    <x v="0"/>
    <x v="0"/>
    <x v="2"/>
    <x v="2"/>
    <x v="3"/>
    <x v="6"/>
    <x v="12"/>
    <x v="19"/>
    <x v="7"/>
  </r>
  <r>
    <s v="December 2010"/>
    <n v="62"/>
    <x v="0"/>
    <x v="20"/>
    <x v="0"/>
    <x v="0"/>
    <x v="3"/>
    <x v="0"/>
    <x v="0"/>
    <x v="0"/>
    <x v="0"/>
    <x v="2"/>
    <x v="2"/>
    <x v="3"/>
    <x v="6"/>
    <x v="12"/>
    <x v="20"/>
    <x v="7"/>
  </r>
  <r>
    <s v="December 2010"/>
    <n v="62"/>
    <x v="0"/>
    <x v="21"/>
    <x v="0"/>
    <x v="0"/>
    <x v="3"/>
    <x v="0"/>
    <x v="0"/>
    <x v="0"/>
    <x v="0"/>
    <x v="2"/>
    <x v="3"/>
    <x v="3"/>
    <x v="3"/>
    <x v="13"/>
    <x v="21"/>
    <x v="6"/>
  </r>
  <r>
    <s v="December 2010"/>
    <n v="62"/>
    <x v="0"/>
    <x v="22"/>
    <x v="0"/>
    <x v="0"/>
    <x v="1"/>
    <x v="0"/>
    <x v="0"/>
    <x v="0"/>
    <x v="0"/>
    <x v="2"/>
    <x v="3"/>
    <x v="3"/>
    <x v="3"/>
    <x v="12"/>
    <x v="18"/>
    <x v="6"/>
  </r>
  <r>
    <s v="December 2010"/>
    <n v="62"/>
    <x v="0"/>
    <x v="23"/>
    <x v="0"/>
    <x v="0"/>
    <x v="4"/>
    <x v="0"/>
    <x v="0"/>
    <x v="0"/>
    <x v="0"/>
    <x v="2"/>
    <x v="3"/>
    <x v="3"/>
    <x v="3"/>
    <x v="13"/>
    <x v="21"/>
    <x v="6"/>
  </r>
  <r>
    <s v="December 2010"/>
    <n v="62"/>
    <x v="0"/>
    <x v="24"/>
    <x v="0"/>
    <x v="0"/>
    <x v="2"/>
    <x v="0"/>
    <x v="0"/>
    <x v="0"/>
    <x v="0"/>
    <x v="2"/>
    <x v="3"/>
    <x v="3"/>
    <x v="3"/>
    <x v="12"/>
    <x v="15"/>
    <x v="6"/>
  </r>
  <r>
    <s v="December 2010"/>
    <n v="62"/>
    <x v="0"/>
    <x v="25"/>
    <x v="0"/>
    <x v="0"/>
    <x v="2"/>
    <x v="0"/>
    <x v="0"/>
    <x v="0"/>
    <x v="0"/>
    <x v="2"/>
    <x v="3"/>
    <x v="3"/>
    <x v="3"/>
    <x v="13"/>
    <x v="20"/>
    <x v="6"/>
  </r>
  <r>
    <s v="December 2010"/>
    <n v="62"/>
    <x v="0"/>
    <x v="26"/>
    <x v="0"/>
    <x v="0"/>
    <x v="1"/>
    <x v="0"/>
    <x v="0"/>
    <x v="0"/>
    <x v="0"/>
    <x v="2"/>
    <x v="3"/>
    <x v="3"/>
    <x v="3"/>
    <x v="13"/>
    <x v="19"/>
    <x v="6"/>
  </r>
  <r>
    <s v="December 2010"/>
    <n v="62"/>
    <x v="1"/>
    <x v="0"/>
    <x v="0"/>
    <x v="0"/>
    <x v="3"/>
    <x v="0"/>
    <x v="0"/>
    <x v="0"/>
    <x v="0"/>
    <x v="1"/>
    <x v="4"/>
    <x v="3"/>
    <x v="2"/>
    <x v="10"/>
    <x v="13"/>
    <x v="4"/>
  </r>
  <r>
    <s v="December 2010"/>
    <n v="62"/>
    <x v="1"/>
    <x v="1"/>
    <x v="0"/>
    <x v="0"/>
    <x v="2"/>
    <x v="0"/>
    <x v="0"/>
    <x v="0"/>
    <x v="0"/>
    <x v="1"/>
    <x v="4"/>
    <x v="3"/>
    <x v="2"/>
    <x v="8"/>
    <x v="11"/>
    <x v="4"/>
  </r>
  <r>
    <s v="December 2010"/>
    <n v="62"/>
    <x v="1"/>
    <x v="2"/>
    <x v="0"/>
    <x v="0"/>
    <x v="4"/>
    <x v="0"/>
    <x v="0"/>
    <x v="0"/>
    <x v="0"/>
    <x v="1"/>
    <x v="4"/>
    <x v="3"/>
    <x v="2"/>
    <x v="9"/>
    <x v="22"/>
    <x v="4"/>
  </r>
  <r>
    <s v="December 2010"/>
    <n v="62"/>
    <x v="1"/>
    <x v="3"/>
    <x v="0"/>
    <x v="0"/>
    <x v="2"/>
    <x v="0"/>
    <x v="0"/>
    <x v="0"/>
    <x v="0"/>
    <x v="1"/>
    <x v="4"/>
    <x v="3"/>
    <x v="2"/>
    <x v="8"/>
    <x v="11"/>
    <x v="4"/>
  </r>
  <r>
    <s v="December 2010"/>
    <n v="62"/>
    <x v="1"/>
    <x v="4"/>
    <x v="0"/>
    <x v="0"/>
    <x v="1"/>
    <x v="0"/>
    <x v="0"/>
    <x v="0"/>
    <x v="0"/>
    <x v="1"/>
    <x v="4"/>
    <x v="3"/>
    <x v="2"/>
    <x v="7"/>
    <x v="22"/>
    <x v="4"/>
  </r>
  <r>
    <s v="December 2010"/>
    <n v="62"/>
    <x v="1"/>
    <x v="5"/>
    <x v="0"/>
    <x v="0"/>
    <x v="0"/>
    <x v="0"/>
    <x v="0"/>
    <x v="0"/>
    <x v="0"/>
    <x v="1"/>
    <x v="4"/>
    <x v="3"/>
    <x v="2"/>
    <x v="6"/>
    <x v="22"/>
    <x v="4"/>
  </r>
  <r>
    <s v="December 2010"/>
    <n v="62"/>
    <x v="1"/>
    <x v="6"/>
    <x v="0"/>
    <x v="0"/>
    <x v="1"/>
    <x v="0"/>
    <x v="0"/>
    <x v="0"/>
    <x v="0"/>
    <x v="1"/>
    <x v="4"/>
    <x v="3"/>
    <x v="2"/>
    <x v="5"/>
    <x v="3"/>
    <x v="4"/>
  </r>
  <r>
    <s v="December 2010"/>
    <n v="62"/>
    <x v="1"/>
    <x v="7"/>
    <x v="0"/>
    <x v="0"/>
    <x v="0"/>
    <x v="0"/>
    <x v="0"/>
    <x v="0"/>
    <x v="0"/>
    <x v="1"/>
    <x v="4"/>
    <x v="3"/>
    <x v="2"/>
    <x v="7"/>
    <x v="22"/>
    <x v="4"/>
  </r>
  <r>
    <s v="December 2010"/>
    <n v="62"/>
    <x v="1"/>
    <x v="8"/>
    <x v="0"/>
    <x v="0"/>
    <x v="1"/>
    <x v="0"/>
    <x v="0"/>
    <x v="0"/>
    <x v="0"/>
    <x v="1"/>
    <x v="4"/>
    <x v="3"/>
    <x v="2"/>
    <x v="9"/>
    <x v="6"/>
    <x v="4"/>
  </r>
  <r>
    <s v="December 2010"/>
    <n v="62"/>
    <x v="1"/>
    <x v="9"/>
    <x v="0"/>
    <x v="0"/>
    <x v="4"/>
    <x v="0"/>
    <x v="0"/>
    <x v="0"/>
    <x v="0"/>
    <x v="1"/>
    <x v="4"/>
    <x v="3"/>
    <x v="2"/>
    <x v="4"/>
    <x v="2"/>
    <x v="4"/>
  </r>
  <r>
    <s v="December 2010"/>
    <n v="62"/>
    <x v="1"/>
    <x v="10"/>
    <x v="0"/>
    <x v="0"/>
    <x v="0"/>
    <x v="0"/>
    <x v="0"/>
    <x v="0"/>
    <x v="0"/>
    <x v="1"/>
    <x v="4"/>
    <x v="3"/>
    <x v="2"/>
    <x v="7"/>
    <x v="22"/>
    <x v="4"/>
  </r>
  <r>
    <s v="December 2010"/>
    <n v="62"/>
    <x v="1"/>
    <x v="11"/>
    <x v="0"/>
    <x v="0"/>
    <x v="2"/>
    <x v="0"/>
    <x v="0"/>
    <x v="0"/>
    <x v="0"/>
    <x v="1"/>
    <x v="4"/>
    <x v="3"/>
    <x v="2"/>
    <x v="9"/>
    <x v="14"/>
    <x v="4"/>
  </r>
  <r>
    <s v="December 2010"/>
    <n v="62"/>
    <x v="1"/>
    <x v="12"/>
    <x v="0"/>
    <x v="0"/>
    <x v="3"/>
    <x v="0"/>
    <x v="0"/>
    <x v="0"/>
    <x v="0"/>
    <x v="1"/>
    <x v="4"/>
    <x v="3"/>
    <x v="2"/>
    <x v="10"/>
    <x v="7"/>
    <x v="4"/>
  </r>
  <r>
    <s v="December 2010"/>
    <n v="62"/>
    <x v="1"/>
    <x v="13"/>
    <x v="0"/>
    <x v="0"/>
    <x v="4"/>
    <x v="0"/>
    <x v="0"/>
    <x v="0"/>
    <x v="0"/>
    <x v="1"/>
    <x v="4"/>
    <x v="3"/>
    <x v="2"/>
    <x v="4"/>
    <x v="10"/>
    <x v="4"/>
  </r>
  <r>
    <s v="December 2010"/>
    <n v="62"/>
    <x v="1"/>
    <x v="14"/>
    <x v="0"/>
    <x v="0"/>
    <x v="4"/>
    <x v="0"/>
    <x v="0"/>
    <x v="0"/>
    <x v="0"/>
    <x v="1"/>
    <x v="4"/>
    <x v="3"/>
    <x v="2"/>
    <x v="9"/>
    <x v="6"/>
    <x v="4"/>
  </r>
  <r>
    <s v="December 2010"/>
    <n v="62"/>
    <x v="1"/>
    <x v="15"/>
    <x v="0"/>
    <x v="0"/>
    <x v="2"/>
    <x v="0"/>
    <x v="0"/>
    <x v="0"/>
    <x v="0"/>
    <x v="1"/>
    <x v="4"/>
    <x v="3"/>
    <x v="2"/>
    <x v="8"/>
    <x v="11"/>
    <x v="4"/>
  </r>
  <r>
    <s v="December 2010"/>
    <n v="62"/>
    <x v="1"/>
    <x v="16"/>
    <x v="0"/>
    <x v="0"/>
    <x v="0"/>
    <x v="0"/>
    <x v="0"/>
    <x v="0"/>
    <x v="0"/>
    <x v="1"/>
    <x v="4"/>
    <x v="3"/>
    <x v="2"/>
    <x v="9"/>
    <x v="6"/>
    <x v="4"/>
  </r>
  <r>
    <s v="December 2010"/>
    <n v="62"/>
    <x v="1"/>
    <x v="17"/>
    <x v="0"/>
    <x v="0"/>
    <x v="3"/>
    <x v="0"/>
    <x v="0"/>
    <x v="0"/>
    <x v="0"/>
    <x v="1"/>
    <x v="4"/>
    <x v="3"/>
    <x v="2"/>
    <x v="10"/>
    <x v="7"/>
    <x v="5"/>
  </r>
  <r>
    <s v="December 2010"/>
    <n v="62"/>
    <x v="1"/>
    <x v="18"/>
    <x v="0"/>
    <x v="0"/>
    <x v="3"/>
    <x v="0"/>
    <x v="0"/>
    <x v="0"/>
    <x v="0"/>
    <x v="1"/>
    <x v="4"/>
    <x v="3"/>
    <x v="2"/>
    <x v="6"/>
    <x v="22"/>
    <x v="4"/>
  </r>
  <r>
    <s v="December 2010"/>
    <n v="62"/>
    <x v="1"/>
    <x v="19"/>
    <x v="0"/>
    <x v="0"/>
    <x v="1"/>
    <x v="0"/>
    <x v="0"/>
    <x v="0"/>
    <x v="0"/>
    <x v="1"/>
    <x v="4"/>
    <x v="3"/>
    <x v="2"/>
    <x v="11"/>
    <x v="22"/>
    <x v="4"/>
  </r>
  <r>
    <s v="December 2010"/>
    <n v="62"/>
    <x v="1"/>
    <x v="20"/>
    <x v="0"/>
    <x v="0"/>
    <x v="2"/>
    <x v="0"/>
    <x v="0"/>
    <x v="0"/>
    <x v="0"/>
    <x v="1"/>
    <x v="4"/>
    <x v="3"/>
    <x v="2"/>
    <x v="6"/>
    <x v="22"/>
    <x v="4"/>
  </r>
  <r>
    <s v="December 2010"/>
    <n v="62"/>
    <x v="1"/>
    <x v="21"/>
    <x v="0"/>
    <x v="0"/>
    <x v="3"/>
    <x v="0"/>
    <x v="0"/>
    <x v="0"/>
    <x v="0"/>
    <x v="1"/>
    <x v="4"/>
    <x v="3"/>
    <x v="2"/>
    <x v="8"/>
    <x v="5"/>
    <x v="4"/>
  </r>
  <r>
    <s v="December 2010"/>
    <n v="62"/>
    <x v="1"/>
    <x v="22"/>
    <x v="0"/>
    <x v="0"/>
    <x v="1"/>
    <x v="0"/>
    <x v="0"/>
    <x v="0"/>
    <x v="0"/>
    <x v="1"/>
    <x v="4"/>
    <x v="3"/>
    <x v="2"/>
    <x v="10"/>
    <x v="13"/>
    <x v="4"/>
  </r>
  <r>
    <s v="December 2010"/>
    <n v="62"/>
    <x v="1"/>
    <x v="23"/>
    <x v="0"/>
    <x v="0"/>
    <x v="2"/>
    <x v="0"/>
    <x v="0"/>
    <x v="0"/>
    <x v="0"/>
    <x v="1"/>
    <x v="4"/>
    <x v="3"/>
    <x v="2"/>
    <x v="6"/>
    <x v="22"/>
    <x v="4"/>
  </r>
  <r>
    <s v="December 2010"/>
    <n v="62"/>
    <x v="1"/>
    <x v="24"/>
    <x v="0"/>
    <x v="0"/>
    <x v="0"/>
    <x v="0"/>
    <x v="0"/>
    <x v="0"/>
    <x v="0"/>
    <x v="1"/>
    <x v="4"/>
    <x v="3"/>
    <x v="2"/>
    <x v="9"/>
    <x v="14"/>
    <x v="4"/>
  </r>
  <r>
    <s v="December 2010"/>
    <n v="62"/>
    <x v="1"/>
    <x v="25"/>
    <x v="0"/>
    <x v="0"/>
    <x v="2"/>
    <x v="0"/>
    <x v="0"/>
    <x v="0"/>
    <x v="0"/>
    <x v="1"/>
    <x v="4"/>
    <x v="3"/>
    <x v="2"/>
    <x v="10"/>
    <x v="13"/>
    <x v="4"/>
  </r>
  <r>
    <s v="December 2010"/>
    <n v="62"/>
    <x v="2"/>
    <x v="0"/>
    <x v="0"/>
    <x v="0"/>
    <x v="3"/>
    <x v="0"/>
    <x v="0"/>
    <x v="0"/>
    <x v="0"/>
    <x v="0"/>
    <x v="0"/>
    <x v="0"/>
    <x v="15"/>
    <x v="1"/>
    <x v="1"/>
    <x v="2"/>
  </r>
  <r>
    <s v="December 2010"/>
    <n v="62"/>
    <x v="2"/>
    <x v="1"/>
    <x v="0"/>
    <x v="0"/>
    <x v="3"/>
    <x v="0"/>
    <x v="0"/>
    <x v="0"/>
    <x v="0"/>
    <x v="0"/>
    <x v="0"/>
    <x v="0"/>
    <x v="15"/>
    <x v="0"/>
    <x v="0"/>
    <x v="0"/>
  </r>
  <r>
    <s v="December 2010"/>
    <n v="62"/>
    <x v="2"/>
    <x v="2"/>
    <x v="0"/>
    <x v="0"/>
    <x v="2"/>
    <x v="0"/>
    <x v="0"/>
    <x v="0"/>
    <x v="0"/>
    <x v="0"/>
    <x v="0"/>
    <x v="0"/>
    <x v="15"/>
    <x v="0"/>
    <x v="1"/>
    <x v="0"/>
  </r>
  <r>
    <s v="December 2010"/>
    <n v="62"/>
    <x v="2"/>
    <x v="3"/>
    <x v="0"/>
    <x v="0"/>
    <x v="2"/>
    <x v="0"/>
    <x v="0"/>
    <x v="0"/>
    <x v="0"/>
    <x v="0"/>
    <x v="0"/>
    <x v="0"/>
    <x v="15"/>
    <x v="0"/>
    <x v="1"/>
    <x v="3"/>
  </r>
  <r>
    <s v="December 2010"/>
    <n v="62"/>
    <x v="2"/>
    <x v="4"/>
    <x v="0"/>
    <x v="0"/>
    <x v="4"/>
    <x v="0"/>
    <x v="0"/>
    <x v="0"/>
    <x v="0"/>
    <x v="0"/>
    <x v="0"/>
    <x v="0"/>
    <x v="15"/>
    <x v="0"/>
    <x v="0"/>
    <x v="0"/>
  </r>
  <r>
    <s v="December 2010"/>
    <n v="62"/>
    <x v="2"/>
    <x v="5"/>
    <x v="0"/>
    <x v="0"/>
    <x v="0"/>
    <x v="0"/>
    <x v="0"/>
    <x v="0"/>
    <x v="0"/>
    <x v="0"/>
    <x v="0"/>
    <x v="0"/>
    <x v="15"/>
    <x v="18"/>
    <x v="1"/>
    <x v="10"/>
  </r>
  <r>
    <s v="December 2010"/>
    <n v="62"/>
    <x v="2"/>
    <x v="6"/>
    <x v="0"/>
    <x v="0"/>
    <x v="4"/>
    <x v="0"/>
    <x v="0"/>
    <x v="0"/>
    <x v="0"/>
    <x v="0"/>
    <x v="1"/>
    <x v="2"/>
    <x v="1"/>
    <x v="1"/>
    <x v="1"/>
    <x v="2"/>
  </r>
  <r>
    <s v="December 2010"/>
    <n v="62"/>
    <x v="2"/>
    <x v="7"/>
    <x v="0"/>
    <x v="0"/>
    <x v="1"/>
    <x v="0"/>
    <x v="0"/>
    <x v="0"/>
    <x v="0"/>
    <x v="0"/>
    <x v="1"/>
    <x v="2"/>
    <x v="1"/>
    <x v="0"/>
    <x v="1"/>
    <x v="3"/>
  </r>
  <r>
    <s v="December 2010"/>
    <n v="62"/>
    <x v="2"/>
    <x v="8"/>
    <x v="0"/>
    <x v="0"/>
    <x v="4"/>
    <x v="0"/>
    <x v="0"/>
    <x v="0"/>
    <x v="0"/>
    <x v="0"/>
    <x v="1"/>
    <x v="2"/>
    <x v="1"/>
    <x v="0"/>
    <x v="0"/>
    <x v="1"/>
  </r>
  <r>
    <s v="December 2010"/>
    <n v="62"/>
    <x v="2"/>
    <x v="9"/>
    <x v="0"/>
    <x v="0"/>
    <x v="4"/>
    <x v="0"/>
    <x v="0"/>
    <x v="0"/>
    <x v="0"/>
    <x v="0"/>
    <x v="1"/>
    <x v="2"/>
    <x v="1"/>
    <x v="0"/>
    <x v="0"/>
    <x v="2"/>
  </r>
  <r>
    <s v="December 2010"/>
    <n v="62"/>
    <x v="2"/>
    <x v="10"/>
    <x v="0"/>
    <x v="0"/>
    <x v="0"/>
    <x v="0"/>
    <x v="0"/>
    <x v="0"/>
    <x v="0"/>
    <x v="0"/>
    <x v="1"/>
    <x v="2"/>
    <x v="1"/>
    <x v="0"/>
    <x v="0"/>
    <x v="2"/>
  </r>
  <r>
    <s v="December 2010"/>
    <n v="62"/>
    <x v="2"/>
    <x v="11"/>
    <x v="0"/>
    <x v="0"/>
    <x v="1"/>
    <x v="0"/>
    <x v="0"/>
    <x v="0"/>
    <x v="0"/>
    <x v="0"/>
    <x v="1"/>
    <x v="2"/>
    <x v="1"/>
    <x v="3"/>
    <x v="1"/>
    <x v="2"/>
  </r>
  <r>
    <s v="December 2010"/>
    <n v="62"/>
    <x v="2"/>
    <x v="12"/>
    <x v="0"/>
    <x v="0"/>
    <x v="2"/>
    <x v="0"/>
    <x v="0"/>
    <x v="0"/>
    <x v="0"/>
    <x v="0"/>
    <x v="1"/>
    <x v="2"/>
    <x v="1"/>
    <x v="0"/>
    <x v="0"/>
    <x v="0"/>
  </r>
  <r>
    <s v="December 2010"/>
    <n v="62"/>
    <x v="2"/>
    <x v="13"/>
    <x v="0"/>
    <x v="0"/>
    <x v="1"/>
    <x v="0"/>
    <x v="0"/>
    <x v="0"/>
    <x v="0"/>
    <x v="0"/>
    <x v="2"/>
    <x v="2"/>
    <x v="1"/>
    <x v="1"/>
    <x v="1"/>
    <x v="2"/>
  </r>
  <r>
    <s v="December 2010"/>
    <n v="62"/>
    <x v="2"/>
    <x v="14"/>
    <x v="0"/>
    <x v="0"/>
    <x v="0"/>
    <x v="0"/>
    <x v="0"/>
    <x v="0"/>
    <x v="0"/>
    <x v="0"/>
    <x v="2"/>
    <x v="2"/>
    <x v="1"/>
    <x v="0"/>
    <x v="0"/>
    <x v="0"/>
  </r>
  <r>
    <s v="December 2010"/>
    <n v="62"/>
    <x v="2"/>
    <x v="15"/>
    <x v="0"/>
    <x v="0"/>
    <x v="0"/>
    <x v="0"/>
    <x v="0"/>
    <x v="0"/>
    <x v="0"/>
    <x v="0"/>
    <x v="2"/>
    <x v="2"/>
    <x v="1"/>
    <x v="3"/>
    <x v="1"/>
    <x v="1"/>
  </r>
  <r>
    <s v="December 2010"/>
    <n v="62"/>
    <x v="2"/>
    <x v="16"/>
    <x v="0"/>
    <x v="0"/>
    <x v="3"/>
    <x v="0"/>
    <x v="0"/>
    <x v="0"/>
    <x v="0"/>
    <x v="0"/>
    <x v="2"/>
    <x v="2"/>
    <x v="1"/>
    <x v="0"/>
    <x v="0"/>
    <x v="9"/>
  </r>
  <r>
    <s v="December 2010"/>
    <n v="62"/>
    <x v="2"/>
    <x v="17"/>
    <x v="0"/>
    <x v="0"/>
    <x v="2"/>
    <x v="0"/>
    <x v="0"/>
    <x v="0"/>
    <x v="0"/>
    <x v="0"/>
    <x v="2"/>
    <x v="2"/>
    <x v="1"/>
    <x v="0"/>
    <x v="0"/>
    <x v="9"/>
  </r>
  <r>
    <s v="December 2010"/>
    <n v="62"/>
    <x v="2"/>
    <x v="18"/>
    <x v="0"/>
    <x v="0"/>
    <x v="4"/>
    <x v="0"/>
    <x v="0"/>
    <x v="0"/>
    <x v="0"/>
    <x v="0"/>
    <x v="3"/>
    <x v="0"/>
    <x v="15"/>
    <x v="1"/>
    <x v="1"/>
    <x v="2"/>
  </r>
  <r>
    <s v="December 2010"/>
    <n v="62"/>
    <x v="2"/>
    <x v="19"/>
    <x v="0"/>
    <x v="0"/>
    <x v="2"/>
    <x v="0"/>
    <x v="0"/>
    <x v="0"/>
    <x v="0"/>
    <x v="0"/>
    <x v="3"/>
    <x v="0"/>
    <x v="15"/>
    <x v="0"/>
    <x v="0"/>
    <x v="2"/>
  </r>
  <r>
    <s v="December 2010"/>
    <n v="62"/>
    <x v="2"/>
    <x v="20"/>
    <x v="0"/>
    <x v="0"/>
    <x v="0"/>
    <x v="0"/>
    <x v="0"/>
    <x v="0"/>
    <x v="0"/>
    <x v="0"/>
    <x v="3"/>
    <x v="0"/>
    <x v="15"/>
    <x v="0"/>
    <x v="0"/>
    <x v="0"/>
  </r>
  <r>
    <s v="December 2010"/>
    <n v="62"/>
    <x v="2"/>
    <x v="21"/>
    <x v="0"/>
    <x v="0"/>
    <x v="0"/>
    <x v="0"/>
    <x v="0"/>
    <x v="0"/>
    <x v="0"/>
    <x v="0"/>
    <x v="3"/>
    <x v="0"/>
    <x v="15"/>
    <x v="0"/>
    <x v="1"/>
    <x v="3"/>
  </r>
  <r>
    <s v="December 2010"/>
    <n v="62"/>
    <x v="2"/>
    <x v="22"/>
    <x v="0"/>
    <x v="0"/>
    <x v="3"/>
    <x v="0"/>
    <x v="0"/>
    <x v="0"/>
    <x v="0"/>
    <x v="0"/>
    <x v="3"/>
    <x v="0"/>
    <x v="15"/>
    <x v="0"/>
    <x v="1"/>
    <x v="3"/>
  </r>
  <r>
    <s v="December 2010"/>
    <n v="62"/>
    <x v="3"/>
    <x v="0"/>
    <x v="0"/>
    <x v="0"/>
    <x v="1"/>
    <x v="0"/>
    <x v="0"/>
    <x v="0"/>
    <x v="0"/>
    <x v="1"/>
    <x v="4"/>
    <x v="3"/>
    <x v="2"/>
    <x v="4"/>
    <x v="2"/>
    <x v="4"/>
  </r>
  <r>
    <s v="December 2010"/>
    <n v="62"/>
    <x v="3"/>
    <x v="1"/>
    <x v="0"/>
    <x v="0"/>
    <x v="3"/>
    <x v="0"/>
    <x v="0"/>
    <x v="0"/>
    <x v="0"/>
    <x v="1"/>
    <x v="4"/>
    <x v="3"/>
    <x v="2"/>
    <x v="10"/>
    <x v="13"/>
    <x v="4"/>
  </r>
  <r>
    <s v="December 2010"/>
    <n v="62"/>
    <x v="3"/>
    <x v="2"/>
    <x v="0"/>
    <x v="0"/>
    <x v="0"/>
    <x v="0"/>
    <x v="0"/>
    <x v="0"/>
    <x v="0"/>
    <x v="1"/>
    <x v="4"/>
    <x v="3"/>
    <x v="2"/>
    <x v="8"/>
    <x v="11"/>
    <x v="4"/>
  </r>
  <r>
    <s v="December 2010"/>
    <n v="62"/>
    <x v="3"/>
    <x v="3"/>
    <x v="0"/>
    <x v="0"/>
    <x v="1"/>
    <x v="0"/>
    <x v="0"/>
    <x v="0"/>
    <x v="0"/>
    <x v="1"/>
    <x v="4"/>
    <x v="3"/>
    <x v="2"/>
    <x v="4"/>
    <x v="8"/>
    <x v="4"/>
  </r>
  <r>
    <s v="December 2010"/>
    <n v="62"/>
    <x v="3"/>
    <x v="4"/>
    <x v="0"/>
    <x v="0"/>
    <x v="4"/>
    <x v="0"/>
    <x v="0"/>
    <x v="0"/>
    <x v="0"/>
    <x v="1"/>
    <x v="4"/>
    <x v="3"/>
    <x v="2"/>
    <x v="8"/>
    <x v="5"/>
    <x v="4"/>
  </r>
  <r>
    <s v="December 2010"/>
    <n v="62"/>
    <x v="3"/>
    <x v="5"/>
    <x v="0"/>
    <x v="0"/>
    <x v="0"/>
    <x v="0"/>
    <x v="0"/>
    <x v="0"/>
    <x v="0"/>
    <x v="1"/>
    <x v="4"/>
    <x v="3"/>
    <x v="2"/>
    <x v="6"/>
    <x v="22"/>
    <x v="4"/>
  </r>
  <r>
    <s v="December 2010"/>
    <n v="62"/>
    <x v="3"/>
    <x v="6"/>
    <x v="0"/>
    <x v="0"/>
    <x v="1"/>
    <x v="0"/>
    <x v="0"/>
    <x v="0"/>
    <x v="0"/>
    <x v="1"/>
    <x v="4"/>
    <x v="3"/>
    <x v="2"/>
    <x v="11"/>
    <x v="22"/>
    <x v="4"/>
  </r>
  <r>
    <s v="December 2010"/>
    <n v="62"/>
    <x v="3"/>
    <x v="7"/>
    <x v="0"/>
    <x v="0"/>
    <x v="1"/>
    <x v="0"/>
    <x v="0"/>
    <x v="0"/>
    <x v="0"/>
    <x v="1"/>
    <x v="4"/>
    <x v="3"/>
    <x v="2"/>
    <x v="6"/>
    <x v="22"/>
    <x v="4"/>
  </r>
  <r>
    <s v="December 2010"/>
    <n v="62"/>
    <x v="3"/>
    <x v="8"/>
    <x v="0"/>
    <x v="0"/>
    <x v="1"/>
    <x v="0"/>
    <x v="0"/>
    <x v="0"/>
    <x v="0"/>
    <x v="1"/>
    <x v="4"/>
    <x v="3"/>
    <x v="2"/>
    <x v="5"/>
    <x v="3"/>
    <x v="4"/>
  </r>
  <r>
    <s v="December 2010"/>
    <n v="62"/>
    <x v="3"/>
    <x v="9"/>
    <x v="0"/>
    <x v="0"/>
    <x v="4"/>
    <x v="0"/>
    <x v="0"/>
    <x v="0"/>
    <x v="0"/>
    <x v="1"/>
    <x v="4"/>
    <x v="3"/>
    <x v="2"/>
    <x v="7"/>
    <x v="22"/>
    <x v="4"/>
  </r>
  <r>
    <s v="December 2010"/>
    <n v="62"/>
    <x v="3"/>
    <x v="10"/>
    <x v="0"/>
    <x v="0"/>
    <x v="4"/>
    <x v="0"/>
    <x v="0"/>
    <x v="0"/>
    <x v="0"/>
    <x v="1"/>
    <x v="4"/>
    <x v="3"/>
    <x v="2"/>
    <x v="6"/>
    <x v="22"/>
    <x v="4"/>
  </r>
  <r>
    <s v="December 2010"/>
    <n v="62"/>
    <x v="3"/>
    <x v="11"/>
    <x v="0"/>
    <x v="0"/>
    <x v="3"/>
    <x v="0"/>
    <x v="0"/>
    <x v="0"/>
    <x v="0"/>
    <x v="1"/>
    <x v="4"/>
    <x v="3"/>
    <x v="2"/>
    <x v="4"/>
    <x v="2"/>
    <x v="4"/>
  </r>
  <r>
    <s v="December 2010"/>
    <n v="62"/>
    <x v="3"/>
    <x v="12"/>
    <x v="0"/>
    <x v="0"/>
    <x v="1"/>
    <x v="0"/>
    <x v="0"/>
    <x v="0"/>
    <x v="0"/>
    <x v="1"/>
    <x v="4"/>
    <x v="3"/>
    <x v="2"/>
    <x v="7"/>
    <x v="22"/>
    <x v="4"/>
  </r>
  <r>
    <s v="December 2010"/>
    <n v="62"/>
    <x v="3"/>
    <x v="13"/>
    <x v="0"/>
    <x v="0"/>
    <x v="2"/>
    <x v="0"/>
    <x v="0"/>
    <x v="0"/>
    <x v="0"/>
    <x v="1"/>
    <x v="4"/>
    <x v="3"/>
    <x v="2"/>
    <x v="8"/>
    <x v="5"/>
    <x v="4"/>
  </r>
  <r>
    <s v="December 2010"/>
    <n v="62"/>
    <x v="3"/>
    <x v="14"/>
    <x v="0"/>
    <x v="0"/>
    <x v="3"/>
    <x v="0"/>
    <x v="0"/>
    <x v="0"/>
    <x v="0"/>
    <x v="1"/>
    <x v="4"/>
    <x v="3"/>
    <x v="2"/>
    <x v="10"/>
    <x v="13"/>
    <x v="4"/>
  </r>
  <r>
    <s v="December 2010"/>
    <n v="62"/>
    <x v="3"/>
    <x v="15"/>
    <x v="0"/>
    <x v="0"/>
    <x v="4"/>
    <x v="0"/>
    <x v="0"/>
    <x v="0"/>
    <x v="0"/>
    <x v="1"/>
    <x v="4"/>
    <x v="3"/>
    <x v="2"/>
    <x v="9"/>
    <x v="6"/>
    <x v="4"/>
  </r>
  <r>
    <s v="December 2010"/>
    <n v="62"/>
    <x v="3"/>
    <x v="16"/>
    <x v="0"/>
    <x v="0"/>
    <x v="3"/>
    <x v="0"/>
    <x v="0"/>
    <x v="0"/>
    <x v="0"/>
    <x v="1"/>
    <x v="4"/>
    <x v="3"/>
    <x v="2"/>
    <x v="11"/>
    <x v="22"/>
    <x v="5"/>
  </r>
  <r>
    <s v="December 2010"/>
    <n v="62"/>
    <x v="3"/>
    <x v="17"/>
    <x v="0"/>
    <x v="0"/>
    <x v="3"/>
    <x v="0"/>
    <x v="0"/>
    <x v="0"/>
    <x v="0"/>
    <x v="1"/>
    <x v="4"/>
    <x v="3"/>
    <x v="2"/>
    <x v="9"/>
    <x v="6"/>
    <x v="4"/>
  </r>
  <r>
    <s v="December 2010"/>
    <n v="62"/>
    <x v="3"/>
    <x v="18"/>
    <x v="0"/>
    <x v="0"/>
    <x v="4"/>
    <x v="0"/>
    <x v="0"/>
    <x v="0"/>
    <x v="0"/>
    <x v="1"/>
    <x v="4"/>
    <x v="3"/>
    <x v="2"/>
    <x v="7"/>
    <x v="22"/>
    <x v="4"/>
  </r>
  <r>
    <s v="December 2010"/>
    <n v="62"/>
    <x v="3"/>
    <x v="19"/>
    <x v="0"/>
    <x v="0"/>
    <x v="2"/>
    <x v="0"/>
    <x v="0"/>
    <x v="0"/>
    <x v="0"/>
    <x v="1"/>
    <x v="4"/>
    <x v="3"/>
    <x v="2"/>
    <x v="10"/>
    <x v="13"/>
    <x v="4"/>
  </r>
  <r>
    <s v="December 2010"/>
    <n v="62"/>
    <x v="3"/>
    <x v="20"/>
    <x v="0"/>
    <x v="0"/>
    <x v="0"/>
    <x v="0"/>
    <x v="0"/>
    <x v="0"/>
    <x v="0"/>
    <x v="1"/>
    <x v="4"/>
    <x v="3"/>
    <x v="2"/>
    <x v="4"/>
    <x v="12"/>
    <x v="4"/>
  </r>
  <r>
    <s v="December 2010"/>
    <n v="62"/>
    <x v="3"/>
    <x v="21"/>
    <x v="0"/>
    <x v="0"/>
    <x v="2"/>
    <x v="0"/>
    <x v="0"/>
    <x v="0"/>
    <x v="0"/>
    <x v="1"/>
    <x v="4"/>
    <x v="3"/>
    <x v="2"/>
    <x v="8"/>
    <x v="11"/>
    <x v="4"/>
  </r>
  <r>
    <s v="December 2010"/>
    <n v="62"/>
    <x v="3"/>
    <x v="22"/>
    <x v="0"/>
    <x v="0"/>
    <x v="3"/>
    <x v="0"/>
    <x v="0"/>
    <x v="0"/>
    <x v="0"/>
    <x v="1"/>
    <x v="4"/>
    <x v="3"/>
    <x v="2"/>
    <x v="9"/>
    <x v="14"/>
    <x v="4"/>
  </r>
  <r>
    <s v="December 2010"/>
    <n v="62"/>
    <x v="3"/>
    <x v="23"/>
    <x v="0"/>
    <x v="0"/>
    <x v="1"/>
    <x v="0"/>
    <x v="0"/>
    <x v="0"/>
    <x v="0"/>
    <x v="1"/>
    <x v="4"/>
    <x v="3"/>
    <x v="2"/>
    <x v="6"/>
    <x v="22"/>
    <x v="4"/>
  </r>
  <r>
    <s v="December 2010"/>
    <n v="62"/>
    <x v="3"/>
    <x v="24"/>
    <x v="0"/>
    <x v="0"/>
    <x v="1"/>
    <x v="0"/>
    <x v="0"/>
    <x v="0"/>
    <x v="0"/>
    <x v="1"/>
    <x v="4"/>
    <x v="3"/>
    <x v="2"/>
    <x v="5"/>
    <x v="9"/>
    <x v="4"/>
  </r>
  <r>
    <s v="December 2010"/>
    <n v="62"/>
    <x v="3"/>
    <x v="25"/>
    <x v="0"/>
    <x v="0"/>
    <x v="3"/>
    <x v="0"/>
    <x v="0"/>
    <x v="0"/>
    <x v="0"/>
    <x v="1"/>
    <x v="4"/>
    <x v="3"/>
    <x v="2"/>
    <x v="11"/>
    <x v="22"/>
    <x v="5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June 2011"/>
    <n v="63"/>
    <x v="0"/>
    <x v="0"/>
    <x v="0"/>
    <x v="0"/>
    <x v="1"/>
    <x v="0"/>
    <x v="0"/>
    <x v="0"/>
    <x v="0"/>
    <x v="1"/>
    <x v="4"/>
    <x v="3"/>
    <x v="2"/>
    <x v="6"/>
    <x v="22"/>
    <x v="4"/>
  </r>
  <r>
    <s v="June 2011"/>
    <n v="63"/>
    <x v="0"/>
    <x v="1"/>
    <x v="0"/>
    <x v="0"/>
    <x v="4"/>
    <x v="0"/>
    <x v="0"/>
    <x v="0"/>
    <x v="0"/>
    <x v="1"/>
    <x v="4"/>
    <x v="3"/>
    <x v="2"/>
    <x v="8"/>
    <x v="5"/>
    <x v="4"/>
  </r>
  <r>
    <s v="June 2011"/>
    <n v="63"/>
    <x v="0"/>
    <x v="2"/>
    <x v="0"/>
    <x v="0"/>
    <x v="1"/>
    <x v="0"/>
    <x v="0"/>
    <x v="0"/>
    <x v="0"/>
    <x v="1"/>
    <x v="4"/>
    <x v="3"/>
    <x v="2"/>
    <x v="7"/>
    <x v="22"/>
    <x v="4"/>
  </r>
  <r>
    <s v="June 2011"/>
    <n v="63"/>
    <x v="0"/>
    <x v="3"/>
    <x v="0"/>
    <x v="0"/>
    <x v="3"/>
    <x v="0"/>
    <x v="0"/>
    <x v="0"/>
    <x v="0"/>
    <x v="1"/>
    <x v="4"/>
    <x v="3"/>
    <x v="2"/>
    <x v="11"/>
    <x v="22"/>
    <x v="4"/>
  </r>
  <r>
    <s v="June 2011"/>
    <n v="63"/>
    <x v="0"/>
    <x v="4"/>
    <x v="0"/>
    <x v="0"/>
    <x v="4"/>
    <x v="0"/>
    <x v="0"/>
    <x v="0"/>
    <x v="0"/>
    <x v="1"/>
    <x v="4"/>
    <x v="3"/>
    <x v="2"/>
    <x v="9"/>
    <x v="14"/>
    <x v="4"/>
  </r>
  <r>
    <s v="June 2011"/>
    <n v="63"/>
    <x v="0"/>
    <x v="5"/>
    <x v="0"/>
    <x v="0"/>
    <x v="0"/>
    <x v="0"/>
    <x v="0"/>
    <x v="0"/>
    <x v="0"/>
    <x v="1"/>
    <x v="4"/>
    <x v="3"/>
    <x v="2"/>
    <x v="6"/>
    <x v="22"/>
    <x v="4"/>
  </r>
  <r>
    <s v="June 2011"/>
    <n v="63"/>
    <x v="0"/>
    <x v="6"/>
    <x v="0"/>
    <x v="0"/>
    <x v="4"/>
    <x v="0"/>
    <x v="0"/>
    <x v="0"/>
    <x v="0"/>
    <x v="1"/>
    <x v="4"/>
    <x v="3"/>
    <x v="2"/>
    <x v="8"/>
    <x v="5"/>
    <x v="5"/>
  </r>
  <r>
    <s v="June 2011"/>
    <n v="63"/>
    <x v="0"/>
    <x v="7"/>
    <x v="0"/>
    <x v="0"/>
    <x v="2"/>
    <x v="0"/>
    <x v="0"/>
    <x v="0"/>
    <x v="0"/>
    <x v="1"/>
    <x v="4"/>
    <x v="3"/>
    <x v="2"/>
    <x v="4"/>
    <x v="2"/>
    <x v="4"/>
  </r>
  <r>
    <s v="June 2011"/>
    <n v="63"/>
    <x v="0"/>
    <x v="8"/>
    <x v="0"/>
    <x v="0"/>
    <x v="3"/>
    <x v="0"/>
    <x v="0"/>
    <x v="0"/>
    <x v="0"/>
    <x v="1"/>
    <x v="4"/>
    <x v="3"/>
    <x v="2"/>
    <x v="6"/>
    <x v="22"/>
    <x v="4"/>
  </r>
  <r>
    <s v="June 2011"/>
    <n v="63"/>
    <x v="0"/>
    <x v="9"/>
    <x v="0"/>
    <x v="0"/>
    <x v="0"/>
    <x v="0"/>
    <x v="0"/>
    <x v="0"/>
    <x v="0"/>
    <x v="1"/>
    <x v="4"/>
    <x v="3"/>
    <x v="2"/>
    <x v="9"/>
    <x v="6"/>
    <x v="4"/>
  </r>
  <r>
    <s v="June 2011"/>
    <n v="63"/>
    <x v="0"/>
    <x v="10"/>
    <x v="0"/>
    <x v="0"/>
    <x v="3"/>
    <x v="0"/>
    <x v="0"/>
    <x v="0"/>
    <x v="0"/>
    <x v="1"/>
    <x v="4"/>
    <x v="3"/>
    <x v="2"/>
    <x v="10"/>
    <x v="13"/>
    <x v="4"/>
  </r>
  <r>
    <s v="June 2011"/>
    <n v="63"/>
    <x v="0"/>
    <x v="11"/>
    <x v="0"/>
    <x v="0"/>
    <x v="4"/>
    <x v="0"/>
    <x v="0"/>
    <x v="0"/>
    <x v="0"/>
    <x v="1"/>
    <x v="4"/>
    <x v="3"/>
    <x v="2"/>
    <x v="6"/>
    <x v="22"/>
    <x v="4"/>
  </r>
  <r>
    <s v="June 2011"/>
    <n v="63"/>
    <x v="0"/>
    <x v="12"/>
    <x v="0"/>
    <x v="0"/>
    <x v="3"/>
    <x v="0"/>
    <x v="0"/>
    <x v="0"/>
    <x v="0"/>
    <x v="1"/>
    <x v="4"/>
    <x v="3"/>
    <x v="2"/>
    <x v="4"/>
    <x v="2"/>
    <x v="4"/>
  </r>
  <r>
    <s v="June 2011"/>
    <n v="63"/>
    <x v="0"/>
    <x v="13"/>
    <x v="0"/>
    <x v="0"/>
    <x v="3"/>
    <x v="0"/>
    <x v="0"/>
    <x v="0"/>
    <x v="0"/>
    <x v="1"/>
    <x v="4"/>
    <x v="3"/>
    <x v="2"/>
    <x v="4"/>
    <x v="10"/>
    <x v="4"/>
  </r>
  <r>
    <s v="June 2011"/>
    <n v="63"/>
    <x v="0"/>
    <x v="14"/>
    <x v="0"/>
    <x v="0"/>
    <x v="1"/>
    <x v="0"/>
    <x v="0"/>
    <x v="0"/>
    <x v="0"/>
    <x v="1"/>
    <x v="4"/>
    <x v="3"/>
    <x v="2"/>
    <x v="10"/>
    <x v="13"/>
    <x v="4"/>
  </r>
  <r>
    <s v="June 2011"/>
    <n v="63"/>
    <x v="0"/>
    <x v="15"/>
    <x v="0"/>
    <x v="0"/>
    <x v="3"/>
    <x v="0"/>
    <x v="0"/>
    <x v="0"/>
    <x v="0"/>
    <x v="1"/>
    <x v="4"/>
    <x v="3"/>
    <x v="2"/>
    <x v="8"/>
    <x v="11"/>
    <x v="4"/>
  </r>
  <r>
    <s v="June 2011"/>
    <n v="63"/>
    <x v="0"/>
    <x v="16"/>
    <x v="0"/>
    <x v="0"/>
    <x v="1"/>
    <x v="0"/>
    <x v="0"/>
    <x v="0"/>
    <x v="0"/>
    <x v="1"/>
    <x v="4"/>
    <x v="3"/>
    <x v="2"/>
    <x v="4"/>
    <x v="12"/>
    <x v="4"/>
  </r>
  <r>
    <s v="June 2011"/>
    <n v="63"/>
    <x v="0"/>
    <x v="17"/>
    <x v="0"/>
    <x v="0"/>
    <x v="2"/>
    <x v="0"/>
    <x v="0"/>
    <x v="0"/>
    <x v="0"/>
    <x v="1"/>
    <x v="4"/>
    <x v="3"/>
    <x v="2"/>
    <x v="8"/>
    <x v="11"/>
    <x v="4"/>
  </r>
  <r>
    <s v="June 2011"/>
    <n v="63"/>
    <x v="0"/>
    <x v="18"/>
    <x v="0"/>
    <x v="0"/>
    <x v="1"/>
    <x v="0"/>
    <x v="0"/>
    <x v="0"/>
    <x v="0"/>
    <x v="1"/>
    <x v="4"/>
    <x v="3"/>
    <x v="2"/>
    <x v="9"/>
    <x v="14"/>
    <x v="4"/>
  </r>
  <r>
    <s v="June 2011"/>
    <n v="63"/>
    <x v="0"/>
    <x v="19"/>
    <x v="0"/>
    <x v="0"/>
    <x v="4"/>
    <x v="0"/>
    <x v="0"/>
    <x v="0"/>
    <x v="0"/>
    <x v="1"/>
    <x v="4"/>
    <x v="3"/>
    <x v="2"/>
    <x v="6"/>
    <x v="22"/>
    <x v="4"/>
  </r>
  <r>
    <s v="June 2011"/>
    <n v="63"/>
    <x v="0"/>
    <x v="20"/>
    <x v="0"/>
    <x v="0"/>
    <x v="2"/>
    <x v="0"/>
    <x v="0"/>
    <x v="0"/>
    <x v="0"/>
    <x v="1"/>
    <x v="4"/>
    <x v="3"/>
    <x v="2"/>
    <x v="5"/>
    <x v="9"/>
    <x v="4"/>
  </r>
  <r>
    <s v="June 2011"/>
    <n v="63"/>
    <x v="0"/>
    <x v="21"/>
    <x v="0"/>
    <x v="0"/>
    <x v="4"/>
    <x v="0"/>
    <x v="0"/>
    <x v="0"/>
    <x v="0"/>
    <x v="1"/>
    <x v="4"/>
    <x v="3"/>
    <x v="2"/>
    <x v="10"/>
    <x v="13"/>
    <x v="4"/>
  </r>
  <r>
    <s v="June 2011"/>
    <n v="63"/>
    <x v="0"/>
    <x v="22"/>
    <x v="0"/>
    <x v="0"/>
    <x v="4"/>
    <x v="0"/>
    <x v="0"/>
    <x v="0"/>
    <x v="0"/>
    <x v="1"/>
    <x v="4"/>
    <x v="3"/>
    <x v="2"/>
    <x v="7"/>
    <x v="22"/>
    <x v="4"/>
  </r>
  <r>
    <s v="June 2011"/>
    <n v="63"/>
    <x v="0"/>
    <x v="23"/>
    <x v="0"/>
    <x v="0"/>
    <x v="2"/>
    <x v="0"/>
    <x v="0"/>
    <x v="0"/>
    <x v="0"/>
    <x v="1"/>
    <x v="4"/>
    <x v="3"/>
    <x v="2"/>
    <x v="5"/>
    <x v="3"/>
    <x v="4"/>
  </r>
  <r>
    <s v="June 2011"/>
    <n v="63"/>
    <x v="0"/>
    <x v="24"/>
    <x v="0"/>
    <x v="0"/>
    <x v="0"/>
    <x v="0"/>
    <x v="0"/>
    <x v="0"/>
    <x v="0"/>
    <x v="1"/>
    <x v="4"/>
    <x v="3"/>
    <x v="2"/>
    <x v="7"/>
    <x v="22"/>
    <x v="4"/>
  </r>
  <r>
    <s v="June 2011"/>
    <n v="63"/>
    <x v="1"/>
    <x v="0"/>
    <x v="0"/>
    <x v="0"/>
    <x v="2"/>
    <x v="0"/>
    <x v="0"/>
    <x v="0"/>
    <x v="0"/>
    <x v="0"/>
    <x v="0"/>
    <x v="2"/>
    <x v="1"/>
    <x v="1"/>
    <x v="1"/>
    <x v="2"/>
  </r>
  <r>
    <s v="June 2011"/>
    <n v="63"/>
    <x v="1"/>
    <x v="1"/>
    <x v="0"/>
    <x v="0"/>
    <x v="4"/>
    <x v="0"/>
    <x v="0"/>
    <x v="0"/>
    <x v="0"/>
    <x v="0"/>
    <x v="0"/>
    <x v="2"/>
    <x v="1"/>
    <x v="0"/>
    <x v="1"/>
    <x v="3"/>
  </r>
  <r>
    <s v="June 2011"/>
    <n v="63"/>
    <x v="1"/>
    <x v="2"/>
    <x v="0"/>
    <x v="0"/>
    <x v="0"/>
    <x v="0"/>
    <x v="0"/>
    <x v="0"/>
    <x v="0"/>
    <x v="0"/>
    <x v="0"/>
    <x v="2"/>
    <x v="1"/>
    <x v="0"/>
    <x v="1"/>
    <x v="3"/>
  </r>
  <r>
    <s v="June 2011"/>
    <n v="63"/>
    <x v="1"/>
    <x v="3"/>
    <x v="0"/>
    <x v="0"/>
    <x v="1"/>
    <x v="0"/>
    <x v="0"/>
    <x v="0"/>
    <x v="0"/>
    <x v="0"/>
    <x v="0"/>
    <x v="2"/>
    <x v="1"/>
    <x v="0"/>
    <x v="0"/>
    <x v="0"/>
  </r>
  <r>
    <s v="June 2011"/>
    <n v="63"/>
    <x v="1"/>
    <x v="4"/>
    <x v="0"/>
    <x v="0"/>
    <x v="2"/>
    <x v="0"/>
    <x v="0"/>
    <x v="0"/>
    <x v="0"/>
    <x v="0"/>
    <x v="0"/>
    <x v="2"/>
    <x v="1"/>
    <x v="18"/>
    <x v="1"/>
    <x v="0"/>
  </r>
  <r>
    <s v="June 2011"/>
    <n v="63"/>
    <x v="1"/>
    <x v="5"/>
    <x v="0"/>
    <x v="0"/>
    <x v="4"/>
    <x v="0"/>
    <x v="0"/>
    <x v="0"/>
    <x v="0"/>
    <x v="0"/>
    <x v="1"/>
    <x v="0"/>
    <x v="15"/>
    <x v="1"/>
    <x v="1"/>
    <x v="2"/>
  </r>
  <r>
    <s v="June 2011"/>
    <n v="63"/>
    <x v="1"/>
    <x v="6"/>
    <x v="0"/>
    <x v="0"/>
    <x v="3"/>
    <x v="0"/>
    <x v="0"/>
    <x v="0"/>
    <x v="0"/>
    <x v="0"/>
    <x v="1"/>
    <x v="0"/>
    <x v="15"/>
    <x v="0"/>
    <x v="1"/>
    <x v="0"/>
  </r>
  <r>
    <s v="June 2011"/>
    <n v="63"/>
    <x v="1"/>
    <x v="7"/>
    <x v="0"/>
    <x v="0"/>
    <x v="1"/>
    <x v="0"/>
    <x v="0"/>
    <x v="0"/>
    <x v="0"/>
    <x v="0"/>
    <x v="1"/>
    <x v="0"/>
    <x v="15"/>
    <x v="0"/>
    <x v="0"/>
    <x v="1"/>
  </r>
  <r>
    <s v="June 2011"/>
    <n v="63"/>
    <x v="1"/>
    <x v="8"/>
    <x v="0"/>
    <x v="0"/>
    <x v="3"/>
    <x v="0"/>
    <x v="0"/>
    <x v="0"/>
    <x v="0"/>
    <x v="0"/>
    <x v="1"/>
    <x v="0"/>
    <x v="15"/>
    <x v="0"/>
    <x v="0"/>
    <x v="3"/>
  </r>
  <r>
    <s v="June 2011"/>
    <n v="63"/>
    <x v="1"/>
    <x v="9"/>
    <x v="0"/>
    <x v="0"/>
    <x v="0"/>
    <x v="0"/>
    <x v="0"/>
    <x v="0"/>
    <x v="0"/>
    <x v="0"/>
    <x v="1"/>
    <x v="0"/>
    <x v="15"/>
    <x v="0"/>
    <x v="0"/>
    <x v="1"/>
  </r>
  <r>
    <s v="June 2011"/>
    <n v="63"/>
    <x v="1"/>
    <x v="10"/>
    <x v="0"/>
    <x v="0"/>
    <x v="4"/>
    <x v="0"/>
    <x v="0"/>
    <x v="0"/>
    <x v="0"/>
    <x v="0"/>
    <x v="1"/>
    <x v="0"/>
    <x v="15"/>
    <x v="1"/>
    <x v="1"/>
    <x v="2"/>
  </r>
  <r>
    <s v="June 2011"/>
    <n v="63"/>
    <x v="1"/>
    <x v="11"/>
    <x v="0"/>
    <x v="0"/>
    <x v="2"/>
    <x v="0"/>
    <x v="0"/>
    <x v="0"/>
    <x v="0"/>
    <x v="0"/>
    <x v="2"/>
    <x v="0"/>
    <x v="15"/>
    <x v="0"/>
    <x v="1"/>
    <x v="3"/>
  </r>
  <r>
    <s v="June 2011"/>
    <n v="63"/>
    <x v="1"/>
    <x v="12"/>
    <x v="0"/>
    <x v="0"/>
    <x v="1"/>
    <x v="0"/>
    <x v="0"/>
    <x v="0"/>
    <x v="0"/>
    <x v="0"/>
    <x v="2"/>
    <x v="0"/>
    <x v="15"/>
    <x v="0"/>
    <x v="0"/>
    <x v="0"/>
  </r>
  <r>
    <s v="June 2011"/>
    <n v="63"/>
    <x v="1"/>
    <x v="13"/>
    <x v="0"/>
    <x v="0"/>
    <x v="2"/>
    <x v="0"/>
    <x v="0"/>
    <x v="0"/>
    <x v="0"/>
    <x v="0"/>
    <x v="2"/>
    <x v="0"/>
    <x v="15"/>
    <x v="0"/>
    <x v="0"/>
    <x v="1"/>
  </r>
  <r>
    <s v="June 2011"/>
    <n v="63"/>
    <x v="1"/>
    <x v="14"/>
    <x v="0"/>
    <x v="0"/>
    <x v="0"/>
    <x v="0"/>
    <x v="0"/>
    <x v="0"/>
    <x v="0"/>
    <x v="0"/>
    <x v="2"/>
    <x v="0"/>
    <x v="15"/>
    <x v="0"/>
    <x v="0"/>
    <x v="2"/>
  </r>
  <r>
    <s v="June 2011"/>
    <n v="63"/>
    <x v="1"/>
    <x v="15"/>
    <x v="0"/>
    <x v="0"/>
    <x v="4"/>
    <x v="0"/>
    <x v="0"/>
    <x v="0"/>
    <x v="0"/>
    <x v="0"/>
    <x v="2"/>
    <x v="0"/>
    <x v="15"/>
    <x v="0"/>
    <x v="0"/>
    <x v="0"/>
  </r>
  <r>
    <s v="June 2011"/>
    <n v="63"/>
    <x v="1"/>
    <x v="16"/>
    <x v="0"/>
    <x v="0"/>
    <x v="4"/>
    <x v="0"/>
    <x v="0"/>
    <x v="0"/>
    <x v="0"/>
    <x v="0"/>
    <x v="2"/>
    <x v="0"/>
    <x v="15"/>
    <x v="0"/>
    <x v="1"/>
    <x v="2"/>
  </r>
  <r>
    <s v="June 2011"/>
    <n v="63"/>
    <x v="1"/>
    <x v="17"/>
    <x v="0"/>
    <x v="0"/>
    <x v="4"/>
    <x v="0"/>
    <x v="0"/>
    <x v="0"/>
    <x v="0"/>
    <x v="0"/>
    <x v="3"/>
    <x v="0"/>
    <x v="15"/>
    <x v="0"/>
    <x v="0"/>
    <x v="2"/>
  </r>
  <r>
    <s v="June 2011"/>
    <n v="63"/>
    <x v="1"/>
    <x v="18"/>
    <x v="0"/>
    <x v="0"/>
    <x v="1"/>
    <x v="0"/>
    <x v="0"/>
    <x v="0"/>
    <x v="0"/>
    <x v="0"/>
    <x v="3"/>
    <x v="0"/>
    <x v="15"/>
    <x v="0"/>
    <x v="0"/>
    <x v="2"/>
  </r>
  <r>
    <s v="June 2011"/>
    <n v="63"/>
    <x v="1"/>
    <x v="19"/>
    <x v="0"/>
    <x v="0"/>
    <x v="2"/>
    <x v="0"/>
    <x v="0"/>
    <x v="0"/>
    <x v="0"/>
    <x v="0"/>
    <x v="3"/>
    <x v="0"/>
    <x v="15"/>
    <x v="0"/>
    <x v="1"/>
    <x v="0"/>
  </r>
  <r>
    <s v="June 2011"/>
    <n v="63"/>
    <x v="1"/>
    <x v="20"/>
    <x v="0"/>
    <x v="0"/>
    <x v="0"/>
    <x v="0"/>
    <x v="0"/>
    <x v="0"/>
    <x v="0"/>
    <x v="0"/>
    <x v="3"/>
    <x v="0"/>
    <x v="15"/>
    <x v="0"/>
    <x v="1"/>
    <x v="0"/>
  </r>
  <r>
    <s v="June 2011"/>
    <n v="63"/>
    <x v="1"/>
    <x v="21"/>
    <x v="0"/>
    <x v="0"/>
    <x v="1"/>
    <x v="0"/>
    <x v="0"/>
    <x v="0"/>
    <x v="0"/>
    <x v="0"/>
    <x v="3"/>
    <x v="0"/>
    <x v="15"/>
    <x v="0"/>
    <x v="0"/>
    <x v="2"/>
  </r>
  <r>
    <s v="June 2011"/>
    <n v="63"/>
    <x v="1"/>
    <x v="22"/>
    <x v="0"/>
    <x v="0"/>
    <x v="3"/>
    <x v="0"/>
    <x v="0"/>
    <x v="0"/>
    <x v="0"/>
    <x v="0"/>
    <x v="3"/>
    <x v="0"/>
    <x v="15"/>
    <x v="0"/>
    <x v="0"/>
    <x v="0"/>
  </r>
  <r>
    <s v="June 2011"/>
    <n v="63"/>
    <x v="2"/>
    <x v="0"/>
    <x v="0"/>
    <x v="0"/>
    <x v="2"/>
    <x v="0"/>
    <x v="0"/>
    <x v="0"/>
    <x v="0"/>
    <x v="1"/>
    <x v="4"/>
    <x v="3"/>
    <x v="2"/>
    <x v="4"/>
    <x v="8"/>
    <x v="4"/>
  </r>
  <r>
    <s v="June 2011"/>
    <n v="63"/>
    <x v="2"/>
    <x v="1"/>
    <x v="0"/>
    <x v="0"/>
    <x v="3"/>
    <x v="0"/>
    <x v="0"/>
    <x v="0"/>
    <x v="0"/>
    <x v="1"/>
    <x v="4"/>
    <x v="3"/>
    <x v="2"/>
    <x v="7"/>
    <x v="22"/>
    <x v="4"/>
  </r>
  <r>
    <s v="June 2011"/>
    <n v="63"/>
    <x v="2"/>
    <x v="2"/>
    <x v="0"/>
    <x v="0"/>
    <x v="2"/>
    <x v="0"/>
    <x v="0"/>
    <x v="0"/>
    <x v="0"/>
    <x v="1"/>
    <x v="4"/>
    <x v="3"/>
    <x v="2"/>
    <x v="10"/>
    <x v="13"/>
    <x v="4"/>
  </r>
  <r>
    <s v="June 2011"/>
    <n v="63"/>
    <x v="2"/>
    <x v="3"/>
    <x v="0"/>
    <x v="0"/>
    <x v="0"/>
    <x v="0"/>
    <x v="0"/>
    <x v="0"/>
    <x v="0"/>
    <x v="1"/>
    <x v="4"/>
    <x v="3"/>
    <x v="2"/>
    <x v="4"/>
    <x v="10"/>
    <x v="4"/>
  </r>
  <r>
    <s v="June 2011"/>
    <n v="63"/>
    <x v="2"/>
    <x v="4"/>
    <x v="0"/>
    <x v="0"/>
    <x v="3"/>
    <x v="0"/>
    <x v="0"/>
    <x v="0"/>
    <x v="0"/>
    <x v="1"/>
    <x v="4"/>
    <x v="3"/>
    <x v="2"/>
    <x v="6"/>
    <x v="22"/>
    <x v="4"/>
  </r>
  <r>
    <s v="June 2011"/>
    <n v="63"/>
    <x v="2"/>
    <x v="5"/>
    <x v="0"/>
    <x v="0"/>
    <x v="3"/>
    <x v="0"/>
    <x v="0"/>
    <x v="0"/>
    <x v="0"/>
    <x v="1"/>
    <x v="4"/>
    <x v="3"/>
    <x v="2"/>
    <x v="9"/>
    <x v="14"/>
    <x v="4"/>
  </r>
  <r>
    <s v="June 2011"/>
    <n v="63"/>
    <x v="2"/>
    <x v="6"/>
    <x v="0"/>
    <x v="0"/>
    <x v="4"/>
    <x v="0"/>
    <x v="0"/>
    <x v="0"/>
    <x v="0"/>
    <x v="1"/>
    <x v="4"/>
    <x v="3"/>
    <x v="2"/>
    <x v="6"/>
    <x v="22"/>
    <x v="4"/>
  </r>
  <r>
    <s v="June 2011"/>
    <n v="63"/>
    <x v="2"/>
    <x v="7"/>
    <x v="0"/>
    <x v="0"/>
    <x v="4"/>
    <x v="0"/>
    <x v="0"/>
    <x v="0"/>
    <x v="0"/>
    <x v="1"/>
    <x v="4"/>
    <x v="3"/>
    <x v="2"/>
    <x v="11"/>
    <x v="22"/>
    <x v="4"/>
  </r>
  <r>
    <s v="June 2011"/>
    <n v="63"/>
    <x v="2"/>
    <x v="8"/>
    <x v="0"/>
    <x v="0"/>
    <x v="1"/>
    <x v="0"/>
    <x v="0"/>
    <x v="0"/>
    <x v="0"/>
    <x v="1"/>
    <x v="4"/>
    <x v="3"/>
    <x v="2"/>
    <x v="8"/>
    <x v="5"/>
    <x v="4"/>
  </r>
  <r>
    <s v="June 2011"/>
    <n v="63"/>
    <x v="2"/>
    <x v="9"/>
    <x v="0"/>
    <x v="0"/>
    <x v="0"/>
    <x v="0"/>
    <x v="0"/>
    <x v="0"/>
    <x v="0"/>
    <x v="1"/>
    <x v="4"/>
    <x v="3"/>
    <x v="2"/>
    <x v="4"/>
    <x v="2"/>
    <x v="4"/>
  </r>
  <r>
    <s v="June 2011"/>
    <n v="63"/>
    <x v="2"/>
    <x v="10"/>
    <x v="0"/>
    <x v="0"/>
    <x v="4"/>
    <x v="0"/>
    <x v="0"/>
    <x v="0"/>
    <x v="0"/>
    <x v="1"/>
    <x v="4"/>
    <x v="3"/>
    <x v="2"/>
    <x v="9"/>
    <x v="14"/>
    <x v="4"/>
  </r>
  <r>
    <s v="June 2011"/>
    <n v="63"/>
    <x v="2"/>
    <x v="11"/>
    <x v="0"/>
    <x v="0"/>
    <x v="0"/>
    <x v="0"/>
    <x v="0"/>
    <x v="0"/>
    <x v="0"/>
    <x v="1"/>
    <x v="4"/>
    <x v="3"/>
    <x v="2"/>
    <x v="11"/>
    <x v="22"/>
    <x v="4"/>
  </r>
  <r>
    <s v="June 2011"/>
    <n v="63"/>
    <x v="2"/>
    <x v="12"/>
    <x v="0"/>
    <x v="0"/>
    <x v="4"/>
    <x v="0"/>
    <x v="0"/>
    <x v="0"/>
    <x v="0"/>
    <x v="1"/>
    <x v="4"/>
    <x v="3"/>
    <x v="2"/>
    <x v="6"/>
    <x v="22"/>
    <x v="4"/>
  </r>
  <r>
    <s v="June 2011"/>
    <n v="63"/>
    <x v="2"/>
    <x v="13"/>
    <x v="0"/>
    <x v="0"/>
    <x v="4"/>
    <x v="0"/>
    <x v="0"/>
    <x v="0"/>
    <x v="0"/>
    <x v="1"/>
    <x v="4"/>
    <x v="3"/>
    <x v="2"/>
    <x v="7"/>
    <x v="22"/>
    <x v="4"/>
  </r>
  <r>
    <s v="June 2011"/>
    <n v="63"/>
    <x v="2"/>
    <x v="14"/>
    <x v="0"/>
    <x v="0"/>
    <x v="2"/>
    <x v="0"/>
    <x v="0"/>
    <x v="0"/>
    <x v="0"/>
    <x v="1"/>
    <x v="4"/>
    <x v="3"/>
    <x v="2"/>
    <x v="9"/>
    <x v="14"/>
    <x v="4"/>
  </r>
  <r>
    <s v="June 2011"/>
    <n v="63"/>
    <x v="2"/>
    <x v="15"/>
    <x v="0"/>
    <x v="0"/>
    <x v="2"/>
    <x v="0"/>
    <x v="0"/>
    <x v="0"/>
    <x v="0"/>
    <x v="1"/>
    <x v="4"/>
    <x v="3"/>
    <x v="2"/>
    <x v="8"/>
    <x v="5"/>
    <x v="4"/>
  </r>
  <r>
    <s v="June 2011"/>
    <n v="63"/>
    <x v="2"/>
    <x v="16"/>
    <x v="0"/>
    <x v="0"/>
    <x v="3"/>
    <x v="0"/>
    <x v="0"/>
    <x v="0"/>
    <x v="0"/>
    <x v="1"/>
    <x v="4"/>
    <x v="3"/>
    <x v="2"/>
    <x v="9"/>
    <x v="6"/>
    <x v="4"/>
  </r>
  <r>
    <s v="June 2011"/>
    <n v="63"/>
    <x v="2"/>
    <x v="17"/>
    <x v="0"/>
    <x v="0"/>
    <x v="0"/>
    <x v="0"/>
    <x v="0"/>
    <x v="0"/>
    <x v="0"/>
    <x v="1"/>
    <x v="4"/>
    <x v="3"/>
    <x v="2"/>
    <x v="7"/>
    <x v="22"/>
    <x v="4"/>
  </r>
  <r>
    <s v="June 2011"/>
    <n v="63"/>
    <x v="2"/>
    <x v="18"/>
    <x v="0"/>
    <x v="0"/>
    <x v="1"/>
    <x v="0"/>
    <x v="0"/>
    <x v="0"/>
    <x v="0"/>
    <x v="1"/>
    <x v="4"/>
    <x v="3"/>
    <x v="2"/>
    <x v="4"/>
    <x v="12"/>
    <x v="4"/>
  </r>
  <r>
    <s v="June 2011"/>
    <n v="63"/>
    <x v="2"/>
    <x v="19"/>
    <x v="0"/>
    <x v="0"/>
    <x v="2"/>
    <x v="0"/>
    <x v="0"/>
    <x v="0"/>
    <x v="0"/>
    <x v="1"/>
    <x v="4"/>
    <x v="3"/>
    <x v="2"/>
    <x v="5"/>
    <x v="9"/>
    <x v="4"/>
  </r>
  <r>
    <s v="June 2011"/>
    <n v="63"/>
    <x v="2"/>
    <x v="20"/>
    <x v="0"/>
    <x v="0"/>
    <x v="4"/>
    <x v="0"/>
    <x v="0"/>
    <x v="0"/>
    <x v="0"/>
    <x v="1"/>
    <x v="4"/>
    <x v="3"/>
    <x v="2"/>
    <x v="8"/>
    <x v="11"/>
    <x v="4"/>
  </r>
  <r>
    <s v="June 2011"/>
    <n v="63"/>
    <x v="2"/>
    <x v="21"/>
    <x v="0"/>
    <x v="0"/>
    <x v="0"/>
    <x v="0"/>
    <x v="0"/>
    <x v="0"/>
    <x v="0"/>
    <x v="1"/>
    <x v="4"/>
    <x v="3"/>
    <x v="2"/>
    <x v="10"/>
    <x v="7"/>
    <x v="4"/>
  </r>
  <r>
    <s v="June 2011"/>
    <n v="63"/>
    <x v="2"/>
    <x v="22"/>
    <x v="0"/>
    <x v="0"/>
    <x v="1"/>
    <x v="0"/>
    <x v="0"/>
    <x v="0"/>
    <x v="0"/>
    <x v="1"/>
    <x v="4"/>
    <x v="3"/>
    <x v="2"/>
    <x v="10"/>
    <x v="13"/>
    <x v="4"/>
  </r>
  <r>
    <s v="June 2011"/>
    <n v="63"/>
    <x v="3"/>
    <x v="23"/>
    <x v="0"/>
    <x v="0"/>
    <x v="0"/>
    <x v="0"/>
    <x v="0"/>
    <x v="0"/>
    <x v="0"/>
    <x v="1"/>
    <x v="4"/>
    <x v="3"/>
    <x v="2"/>
    <x v="9"/>
    <x v="6"/>
    <x v="4"/>
  </r>
  <r>
    <s v="June 2011"/>
    <n v="63"/>
    <x v="2"/>
    <x v="24"/>
    <x v="0"/>
    <x v="0"/>
    <x v="0"/>
    <x v="0"/>
    <x v="0"/>
    <x v="0"/>
    <x v="0"/>
    <x v="1"/>
    <x v="4"/>
    <x v="3"/>
    <x v="2"/>
    <x v="5"/>
    <x v="3"/>
    <x v="4"/>
  </r>
  <r>
    <s v="June 2011"/>
    <n v="63"/>
    <x v="2"/>
    <x v="25"/>
    <x v="0"/>
    <x v="0"/>
    <x v="0"/>
    <x v="0"/>
    <x v="0"/>
    <x v="0"/>
    <x v="0"/>
    <x v="1"/>
    <x v="4"/>
    <x v="3"/>
    <x v="2"/>
    <x v="11"/>
    <x v="22"/>
    <x v="4"/>
  </r>
  <r>
    <s v="June 2011"/>
    <n v="63"/>
    <x v="3"/>
    <x v="0"/>
    <x v="0"/>
    <x v="0"/>
    <x v="0"/>
    <x v="0"/>
    <x v="0"/>
    <x v="0"/>
    <x v="0"/>
    <x v="2"/>
    <x v="0"/>
    <x v="3"/>
    <x v="5"/>
    <x v="12"/>
    <x v="15"/>
    <x v="6"/>
  </r>
  <r>
    <s v="June 2011"/>
    <n v="63"/>
    <x v="3"/>
    <x v="1"/>
    <x v="0"/>
    <x v="0"/>
    <x v="1"/>
    <x v="0"/>
    <x v="0"/>
    <x v="0"/>
    <x v="0"/>
    <x v="2"/>
    <x v="0"/>
    <x v="3"/>
    <x v="5"/>
    <x v="14"/>
    <x v="17"/>
    <x v="6"/>
  </r>
  <r>
    <s v="June 2011"/>
    <n v="63"/>
    <x v="3"/>
    <x v="2"/>
    <x v="0"/>
    <x v="0"/>
    <x v="2"/>
    <x v="0"/>
    <x v="0"/>
    <x v="0"/>
    <x v="0"/>
    <x v="2"/>
    <x v="0"/>
    <x v="3"/>
    <x v="5"/>
    <x v="14"/>
    <x v="17"/>
    <x v="6"/>
  </r>
  <r>
    <s v="June 2011"/>
    <n v="63"/>
    <x v="3"/>
    <x v="3"/>
    <x v="0"/>
    <x v="0"/>
    <x v="4"/>
    <x v="0"/>
    <x v="0"/>
    <x v="0"/>
    <x v="0"/>
    <x v="2"/>
    <x v="0"/>
    <x v="3"/>
    <x v="5"/>
    <x v="12"/>
    <x v="19"/>
    <x v="6"/>
  </r>
  <r>
    <s v="June 2011"/>
    <n v="63"/>
    <x v="3"/>
    <x v="4"/>
    <x v="0"/>
    <x v="0"/>
    <x v="0"/>
    <x v="0"/>
    <x v="0"/>
    <x v="0"/>
    <x v="0"/>
    <x v="2"/>
    <x v="0"/>
    <x v="3"/>
    <x v="5"/>
    <x v="12"/>
    <x v="19"/>
    <x v="6"/>
  </r>
  <r>
    <s v="June 2011"/>
    <n v="63"/>
    <x v="3"/>
    <x v="5"/>
    <x v="0"/>
    <x v="0"/>
    <x v="2"/>
    <x v="0"/>
    <x v="0"/>
    <x v="0"/>
    <x v="0"/>
    <x v="2"/>
    <x v="0"/>
    <x v="3"/>
    <x v="5"/>
    <x v="13"/>
    <x v="20"/>
    <x v="6"/>
  </r>
  <r>
    <s v="June 2011"/>
    <n v="63"/>
    <x v="3"/>
    <x v="6"/>
    <x v="0"/>
    <x v="0"/>
    <x v="1"/>
    <x v="0"/>
    <x v="0"/>
    <x v="0"/>
    <x v="0"/>
    <x v="2"/>
    <x v="0"/>
    <x v="3"/>
    <x v="5"/>
    <x v="12"/>
    <x v="16"/>
    <x v="6"/>
  </r>
  <r>
    <s v="June 2011"/>
    <n v="63"/>
    <x v="3"/>
    <x v="7"/>
    <x v="0"/>
    <x v="0"/>
    <x v="4"/>
    <x v="0"/>
    <x v="0"/>
    <x v="0"/>
    <x v="0"/>
    <x v="2"/>
    <x v="1"/>
    <x v="3"/>
    <x v="3"/>
    <x v="12"/>
    <x v="15"/>
    <x v="6"/>
  </r>
  <r>
    <s v="June 2011"/>
    <n v="63"/>
    <x v="3"/>
    <x v="8"/>
    <x v="0"/>
    <x v="0"/>
    <x v="0"/>
    <x v="0"/>
    <x v="0"/>
    <x v="0"/>
    <x v="0"/>
    <x v="2"/>
    <x v="1"/>
    <x v="3"/>
    <x v="3"/>
    <x v="12"/>
    <x v="19"/>
    <x v="6"/>
  </r>
  <r>
    <s v="June 2011"/>
    <n v="63"/>
    <x v="3"/>
    <x v="9"/>
    <x v="0"/>
    <x v="0"/>
    <x v="1"/>
    <x v="0"/>
    <x v="0"/>
    <x v="0"/>
    <x v="0"/>
    <x v="2"/>
    <x v="1"/>
    <x v="3"/>
    <x v="3"/>
    <x v="14"/>
    <x v="17"/>
    <x v="6"/>
  </r>
  <r>
    <s v="June 2011"/>
    <n v="63"/>
    <x v="3"/>
    <x v="10"/>
    <x v="0"/>
    <x v="0"/>
    <x v="0"/>
    <x v="0"/>
    <x v="0"/>
    <x v="0"/>
    <x v="0"/>
    <x v="2"/>
    <x v="1"/>
    <x v="3"/>
    <x v="3"/>
    <x v="13"/>
    <x v="21"/>
    <x v="6"/>
  </r>
  <r>
    <s v="June 2011"/>
    <n v="63"/>
    <x v="3"/>
    <x v="11"/>
    <x v="0"/>
    <x v="0"/>
    <x v="1"/>
    <x v="0"/>
    <x v="0"/>
    <x v="0"/>
    <x v="0"/>
    <x v="2"/>
    <x v="1"/>
    <x v="3"/>
    <x v="3"/>
    <x v="13"/>
    <x v="20"/>
    <x v="6"/>
  </r>
  <r>
    <s v="June 2011"/>
    <n v="63"/>
    <x v="3"/>
    <x v="12"/>
    <x v="0"/>
    <x v="0"/>
    <x v="1"/>
    <x v="0"/>
    <x v="0"/>
    <x v="0"/>
    <x v="0"/>
    <x v="2"/>
    <x v="1"/>
    <x v="3"/>
    <x v="3"/>
    <x v="13"/>
    <x v="21"/>
    <x v="6"/>
  </r>
  <r>
    <s v="June 2011"/>
    <n v="63"/>
    <x v="3"/>
    <x v="13"/>
    <x v="0"/>
    <x v="0"/>
    <x v="4"/>
    <x v="0"/>
    <x v="0"/>
    <x v="0"/>
    <x v="0"/>
    <x v="2"/>
    <x v="1"/>
    <x v="3"/>
    <x v="3"/>
    <x v="12"/>
    <x v="15"/>
    <x v="6"/>
  </r>
  <r>
    <s v="June 2011"/>
    <n v="63"/>
    <x v="3"/>
    <x v="14"/>
    <x v="0"/>
    <x v="0"/>
    <x v="3"/>
    <x v="0"/>
    <x v="0"/>
    <x v="0"/>
    <x v="0"/>
    <x v="2"/>
    <x v="1"/>
    <x v="3"/>
    <x v="3"/>
    <x v="12"/>
    <x v="16"/>
    <x v="6"/>
  </r>
  <r>
    <s v="June 2011"/>
    <n v="63"/>
    <x v="3"/>
    <x v="15"/>
    <x v="0"/>
    <x v="0"/>
    <x v="1"/>
    <x v="0"/>
    <x v="0"/>
    <x v="0"/>
    <x v="0"/>
    <x v="2"/>
    <x v="2"/>
    <x v="3"/>
    <x v="4"/>
    <x v="12"/>
    <x v="15"/>
    <x v="6"/>
  </r>
  <r>
    <s v="June 2011"/>
    <n v="63"/>
    <x v="3"/>
    <x v="16"/>
    <x v="0"/>
    <x v="0"/>
    <x v="3"/>
    <x v="0"/>
    <x v="0"/>
    <x v="0"/>
    <x v="0"/>
    <x v="2"/>
    <x v="2"/>
    <x v="3"/>
    <x v="4"/>
    <x v="13"/>
    <x v="20"/>
    <x v="6"/>
  </r>
  <r>
    <s v="June 2011"/>
    <n v="63"/>
    <x v="3"/>
    <x v="17"/>
    <x v="0"/>
    <x v="0"/>
    <x v="0"/>
    <x v="0"/>
    <x v="0"/>
    <x v="0"/>
    <x v="0"/>
    <x v="2"/>
    <x v="2"/>
    <x v="3"/>
    <x v="4"/>
    <x v="14"/>
    <x v="17"/>
    <x v="6"/>
  </r>
  <r>
    <s v="June 2011"/>
    <n v="63"/>
    <x v="3"/>
    <x v="18"/>
    <x v="0"/>
    <x v="0"/>
    <x v="1"/>
    <x v="0"/>
    <x v="0"/>
    <x v="0"/>
    <x v="0"/>
    <x v="2"/>
    <x v="2"/>
    <x v="3"/>
    <x v="4"/>
    <x v="13"/>
    <x v="19"/>
    <x v="6"/>
  </r>
  <r>
    <s v="June 2011"/>
    <n v="63"/>
    <x v="3"/>
    <x v="19"/>
    <x v="0"/>
    <x v="0"/>
    <x v="4"/>
    <x v="0"/>
    <x v="0"/>
    <x v="0"/>
    <x v="0"/>
    <x v="2"/>
    <x v="2"/>
    <x v="3"/>
    <x v="4"/>
    <x v="12"/>
    <x v="16"/>
    <x v="6"/>
  </r>
  <r>
    <s v="June 2011"/>
    <n v="63"/>
    <x v="3"/>
    <x v="20"/>
    <x v="0"/>
    <x v="0"/>
    <x v="0"/>
    <x v="0"/>
    <x v="0"/>
    <x v="0"/>
    <x v="0"/>
    <x v="2"/>
    <x v="2"/>
    <x v="3"/>
    <x v="4"/>
    <x v="12"/>
    <x v="19"/>
    <x v="6"/>
  </r>
  <r>
    <s v="June 2011"/>
    <n v="63"/>
    <x v="3"/>
    <x v="21"/>
    <x v="0"/>
    <x v="0"/>
    <x v="4"/>
    <x v="0"/>
    <x v="0"/>
    <x v="0"/>
    <x v="0"/>
    <x v="2"/>
    <x v="3"/>
    <x v="3"/>
    <x v="6"/>
    <x v="12"/>
    <x v="15"/>
    <x v="7"/>
  </r>
  <r>
    <s v="June 2011"/>
    <n v="63"/>
    <x v="3"/>
    <x v="22"/>
    <x v="0"/>
    <x v="0"/>
    <x v="1"/>
    <x v="0"/>
    <x v="0"/>
    <x v="0"/>
    <x v="0"/>
    <x v="2"/>
    <x v="3"/>
    <x v="3"/>
    <x v="6"/>
    <x v="12"/>
    <x v="17"/>
    <x v="7"/>
  </r>
  <r>
    <s v="June 2011"/>
    <n v="63"/>
    <x v="3"/>
    <x v="23"/>
    <x v="0"/>
    <x v="0"/>
    <x v="4"/>
    <x v="0"/>
    <x v="0"/>
    <x v="0"/>
    <x v="0"/>
    <x v="2"/>
    <x v="3"/>
    <x v="3"/>
    <x v="6"/>
    <x v="12"/>
    <x v="19"/>
    <x v="7"/>
  </r>
  <r>
    <s v="June 2011"/>
    <n v="63"/>
    <x v="3"/>
    <x v="24"/>
    <x v="0"/>
    <x v="0"/>
    <x v="4"/>
    <x v="0"/>
    <x v="0"/>
    <x v="0"/>
    <x v="0"/>
    <x v="2"/>
    <x v="3"/>
    <x v="3"/>
    <x v="6"/>
    <x v="12"/>
    <x v="18"/>
    <x v="7"/>
  </r>
  <r>
    <s v="June 2011"/>
    <n v="63"/>
    <x v="3"/>
    <x v="25"/>
    <x v="0"/>
    <x v="0"/>
    <x v="3"/>
    <x v="0"/>
    <x v="0"/>
    <x v="0"/>
    <x v="0"/>
    <x v="2"/>
    <x v="3"/>
    <x v="3"/>
    <x v="6"/>
    <x v="12"/>
    <x v="20"/>
    <x v="7"/>
  </r>
  <r>
    <s v="June 2011"/>
    <n v="63"/>
    <x v="3"/>
    <x v="26"/>
    <x v="0"/>
    <x v="0"/>
    <x v="2"/>
    <x v="0"/>
    <x v="0"/>
    <x v="0"/>
    <x v="0"/>
    <x v="2"/>
    <x v="3"/>
    <x v="3"/>
    <x v="6"/>
    <x v="12"/>
    <x v="20"/>
    <x v="7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October 2011"/>
    <n v="64"/>
    <x v="0"/>
    <x v="0"/>
    <x v="0"/>
    <x v="0"/>
    <x v="1"/>
    <x v="0"/>
    <x v="0"/>
    <x v="0"/>
    <x v="0"/>
    <x v="1"/>
    <x v="4"/>
    <x v="3"/>
    <x v="7"/>
    <x v="4"/>
    <x v="2"/>
    <x v="4"/>
  </r>
  <r>
    <s v="October 2011"/>
    <n v="64"/>
    <x v="0"/>
    <x v="1"/>
    <x v="0"/>
    <x v="0"/>
    <x v="1"/>
    <x v="0"/>
    <x v="0"/>
    <x v="0"/>
    <x v="0"/>
    <x v="1"/>
    <x v="4"/>
    <x v="3"/>
    <x v="7"/>
    <x v="6"/>
    <x v="22"/>
    <x v="4"/>
  </r>
  <r>
    <s v="October 2011"/>
    <n v="64"/>
    <x v="0"/>
    <x v="2"/>
    <x v="0"/>
    <x v="0"/>
    <x v="4"/>
    <x v="0"/>
    <x v="0"/>
    <x v="0"/>
    <x v="0"/>
    <x v="1"/>
    <x v="4"/>
    <x v="3"/>
    <x v="7"/>
    <x v="4"/>
    <x v="12"/>
    <x v="4"/>
  </r>
  <r>
    <s v="October 2011"/>
    <n v="64"/>
    <x v="0"/>
    <x v="3"/>
    <x v="0"/>
    <x v="0"/>
    <x v="0"/>
    <x v="0"/>
    <x v="0"/>
    <x v="0"/>
    <x v="0"/>
    <x v="1"/>
    <x v="4"/>
    <x v="3"/>
    <x v="7"/>
    <x v="8"/>
    <x v="5"/>
    <x v="4"/>
  </r>
  <r>
    <s v="October 2011"/>
    <n v="64"/>
    <x v="0"/>
    <x v="4"/>
    <x v="0"/>
    <x v="0"/>
    <x v="0"/>
    <x v="0"/>
    <x v="0"/>
    <x v="0"/>
    <x v="0"/>
    <x v="1"/>
    <x v="4"/>
    <x v="3"/>
    <x v="7"/>
    <x v="7"/>
    <x v="22"/>
    <x v="4"/>
  </r>
  <r>
    <s v="October 2011"/>
    <n v="64"/>
    <x v="0"/>
    <x v="5"/>
    <x v="0"/>
    <x v="0"/>
    <x v="2"/>
    <x v="0"/>
    <x v="0"/>
    <x v="0"/>
    <x v="0"/>
    <x v="1"/>
    <x v="4"/>
    <x v="3"/>
    <x v="7"/>
    <x v="11"/>
    <x v="22"/>
    <x v="4"/>
  </r>
  <r>
    <s v="October 2011"/>
    <n v="64"/>
    <x v="0"/>
    <x v="6"/>
    <x v="0"/>
    <x v="0"/>
    <x v="1"/>
    <x v="0"/>
    <x v="0"/>
    <x v="0"/>
    <x v="0"/>
    <x v="1"/>
    <x v="4"/>
    <x v="3"/>
    <x v="7"/>
    <x v="7"/>
    <x v="22"/>
    <x v="4"/>
  </r>
  <r>
    <s v="October 2011"/>
    <n v="64"/>
    <x v="0"/>
    <x v="7"/>
    <x v="0"/>
    <x v="0"/>
    <x v="4"/>
    <x v="0"/>
    <x v="0"/>
    <x v="0"/>
    <x v="0"/>
    <x v="1"/>
    <x v="4"/>
    <x v="3"/>
    <x v="7"/>
    <x v="8"/>
    <x v="5"/>
    <x v="4"/>
  </r>
  <r>
    <s v="October 2011"/>
    <n v="64"/>
    <x v="0"/>
    <x v="8"/>
    <x v="0"/>
    <x v="0"/>
    <x v="4"/>
    <x v="0"/>
    <x v="0"/>
    <x v="0"/>
    <x v="0"/>
    <x v="1"/>
    <x v="4"/>
    <x v="3"/>
    <x v="7"/>
    <x v="5"/>
    <x v="3"/>
    <x v="4"/>
  </r>
  <r>
    <s v="October 2011"/>
    <n v="64"/>
    <x v="0"/>
    <x v="9"/>
    <x v="0"/>
    <x v="0"/>
    <x v="0"/>
    <x v="0"/>
    <x v="0"/>
    <x v="0"/>
    <x v="0"/>
    <x v="1"/>
    <x v="4"/>
    <x v="3"/>
    <x v="7"/>
    <x v="8"/>
    <x v="5"/>
    <x v="4"/>
  </r>
  <r>
    <s v="October 2011"/>
    <n v="64"/>
    <x v="0"/>
    <x v="10"/>
    <x v="0"/>
    <x v="0"/>
    <x v="2"/>
    <x v="0"/>
    <x v="0"/>
    <x v="0"/>
    <x v="0"/>
    <x v="1"/>
    <x v="4"/>
    <x v="3"/>
    <x v="7"/>
    <x v="9"/>
    <x v="6"/>
    <x v="4"/>
  </r>
  <r>
    <s v="October 2011"/>
    <n v="64"/>
    <x v="0"/>
    <x v="11"/>
    <x v="0"/>
    <x v="0"/>
    <x v="3"/>
    <x v="0"/>
    <x v="0"/>
    <x v="0"/>
    <x v="0"/>
    <x v="1"/>
    <x v="4"/>
    <x v="3"/>
    <x v="7"/>
    <x v="10"/>
    <x v="13"/>
    <x v="4"/>
  </r>
  <r>
    <s v="October 2011"/>
    <n v="64"/>
    <x v="0"/>
    <x v="12"/>
    <x v="0"/>
    <x v="0"/>
    <x v="3"/>
    <x v="0"/>
    <x v="0"/>
    <x v="0"/>
    <x v="0"/>
    <x v="1"/>
    <x v="4"/>
    <x v="3"/>
    <x v="7"/>
    <x v="8"/>
    <x v="5"/>
    <x v="4"/>
  </r>
  <r>
    <s v="October 2011"/>
    <n v="64"/>
    <x v="0"/>
    <x v="13"/>
    <x v="0"/>
    <x v="0"/>
    <x v="0"/>
    <x v="0"/>
    <x v="0"/>
    <x v="0"/>
    <x v="0"/>
    <x v="1"/>
    <x v="4"/>
    <x v="3"/>
    <x v="7"/>
    <x v="4"/>
    <x v="8"/>
    <x v="4"/>
  </r>
  <r>
    <s v="October 2011"/>
    <n v="64"/>
    <x v="0"/>
    <x v="14"/>
    <x v="0"/>
    <x v="0"/>
    <x v="4"/>
    <x v="0"/>
    <x v="0"/>
    <x v="0"/>
    <x v="0"/>
    <x v="1"/>
    <x v="4"/>
    <x v="3"/>
    <x v="7"/>
    <x v="9"/>
    <x v="14"/>
    <x v="4"/>
  </r>
  <r>
    <s v="October 2011"/>
    <n v="64"/>
    <x v="0"/>
    <x v="15"/>
    <x v="0"/>
    <x v="0"/>
    <x v="0"/>
    <x v="0"/>
    <x v="0"/>
    <x v="0"/>
    <x v="0"/>
    <x v="1"/>
    <x v="4"/>
    <x v="3"/>
    <x v="7"/>
    <x v="7"/>
    <x v="22"/>
    <x v="4"/>
  </r>
  <r>
    <s v="October 2011"/>
    <n v="64"/>
    <x v="0"/>
    <x v="16"/>
    <x v="0"/>
    <x v="0"/>
    <x v="0"/>
    <x v="0"/>
    <x v="0"/>
    <x v="0"/>
    <x v="0"/>
    <x v="1"/>
    <x v="4"/>
    <x v="3"/>
    <x v="7"/>
    <x v="9"/>
    <x v="6"/>
    <x v="4"/>
  </r>
  <r>
    <s v="October 2011"/>
    <n v="64"/>
    <x v="0"/>
    <x v="17"/>
    <x v="0"/>
    <x v="0"/>
    <x v="4"/>
    <x v="0"/>
    <x v="0"/>
    <x v="0"/>
    <x v="0"/>
    <x v="1"/>
    <x v="4"/>
    <x v="3"/>
    <x v="7"/>
    <x v="6"/>
    <x v="22"/>
    <x v="4"/>
  </r>
  <r>
    <s v="October 2011"/>
    <n v="64"/>
    <x v="0"/>
    <x v="18"/>
    <x v="0"/>
    <x v="0"/>
    <x v="1"/>
    <x v="0"/>
    <x v="0"/>
    <x v="0"/>
    <x v="0"/>
    <x v="1"/>
    <x v="4"/>
    <x v="3"/>
    <x v="7"/>
    <x v="7"/>
    <x v="22"/>
    <x v="4"/>
  </r>
  <r>
    <s v="October 2011"/>
    <n v="64"/>
    <x v="0"/>
    <x v="19"/>
    <x v="0"/>
    <x v="0"/>
    <x v="3"/>
    <x v="0"/>
    <x v="0"/>
    <x v="0"/>
    <x v="0"/>
    <x v="1"/>
    <x v="4"/>
    <x v="3"/>
    <x v="7"/>
    <x v="6"/>
    <x v="22"/>
    <x v="4"/>
  </r>
  <r>
    <s v="October 2011"/>
    <n v="64"/>
    <x v="0"/>
    <x v="20"/>
    <x v="0"/>
    <x v="0"/>
    <x v="2"/>
    <x v="0"/>
    <x v="0"/>
    <x v="0"/>
    <x v="0"/>
    <x v="1"/>
    <x v="4"/>
    <x v="3"/>
    <x v="7"/>
    <x v="5"/>
    <x v="9"/>
    <x v="4"/>
  </r>
  <r>
    <s v="October 2011"/>
    <n v="64"/>
    <x v="0"/>
    <x v="21"/>
    <x v="0"/>
    <x v="0"/>
    <x v="4"/>
    <x v="0"/>
    <x v="0"/>
    <x v="0"/>
    <x v="0"/>
    <x v="1"/>
    <x v="4"/>
    <x v="3"/>
    <x v="7"/>
    <x v="8"/>
    <x v="11"/>
    <x v="4"/>
  </r>
  <r>
    <s v="October 2011"/>
    <n v="64"/>
    <x v="0"/>
    <x v="22"/>
    <x v="0"/>
    <x v="0"/>
    <x v="3"/>
    <x v="0"/>
    <x v="0"/>
    <x v="0"/>
    <x v="0"/>
    <x v="1"/>
    <x v="4"/>
    <x v="3"/>
    <x v="7"/>
    <x v="9"/>
    <x v="6"/>
    <x v="4"/>
  </r>
  <r>
    <s v="October 2011"/>
    <n v="64"/>
    <x v="0"/>
    <x v="23"/>
    <x v="0"/>
    <x v="0"/>
    <x v="2"/>
    <x v="0"/>
    <x v="0"/>
    <x v="0"/>
    <x v="0"/>
    <x v="1"/>
    <x v="4"/>
    <x v="3"/>
    <x v="7"/>
    <x v="7"/>
    <x v="22"/>
    <x v="4"/>
  </r>
  <r>
    <s v="October 2011"/>
    <n v="64"/>
    <x v="0"/>
    <x v="24"/>
    <x v="0"/>
    <x v="0"/>
    <x v="4"/>
    <x v="0"/>
    <x v="0"/>
    <x v="0"/>
    <x v="0"/>
    <x v="1"/>
    <x v="4"/>
    <x v="3"/>
    <x v="7"/>
    <x v="4"/>
    <x v="8"/>
    <x v="4"/>
  </r>
  <r>
    <s v="October 2011"/>
    <n v="64"/>
    <x v="1"/>
    <x v="0"/>
    <x v="0"/>
    <x v="0"/>
    <x v="2"/>
    <x v="0"/>
    <x v="0"/>
    <x v="0"/>
    <x v="0"/>
    <x v="0"/>
    <x v="0"/>
    <x v="0"/>
    <x v="0"/>
    <x v="1"/>
    <x v="1"/>
    <x v="2"/>
  </r>
  <r>
    <s v="October 2011"/>
    <n v="64"/>
    <x v="1"/>
    <x v="1"/>
    <x v="0"/>
    <x v="0"/>
    <x v="4"/>
    <x v="0"/>
    <x v="0"/>
    <x v="0"/>
    <x v="0"/>
    <x v="0"/>
    <x v="0"/>
    <x v="0"/>
    <x v="0"/>
    <x v="0"/>
    <x v="0"/>
    <x v="2"/>
  </r>
  <r>
    <s v="October 2011"/>
    <n v="64"/>
    <x v="1"/>
    <x v="2"/>
    <x v="0"/>
    <x v="0"/>
    <x v="1"/>
    <x v="0"/>
    <x v="0"/>
    <x v="0"/>
    <x v="0"/>
    <x v="0"/>
    <x v="0"/>
    <x v="0"/>
    <x v="0"/>
    <x v="16"/>
    <x v="0"/>
    <x v="10"/>
  </r>
  <r>
    <s v="October 2011"/>
    <n v="64"/>
    <x v="1"/>
    <x v="3"/>
    <x v="0"/>
    <x v="0"/>
    <x v="3"/>
    <x v="0"/>
    <x v="0"/>
    <x v="0"/>
    <x v="0"/>
    <x v="0"/>
    <x v="0"/>
    <x v="0"/>
    <x v="0"/>
    <x v="20"/>
    <x v="1"/>
    <x v="10"/>
  </r>
  <r>
    <s v="October 2011"/>
    <n v="64"/>
    <x v="1"/>
    <x v="4"/>
    <x v="0"/>
    <x v="0"/>
    <x v="0"/>
    <x v="0"/>
    <x v="0"/>
    <x v="0"/>
    <x v="0"/>
    <x v="0"/>
    <x v="0"/>
    <x v="0"/>
    <x v="0"/>
    <x v="0"/>
    <x v="0"/>
    <x v="2"/>
  </r>
  <r>
    <s v="October 2011"/>
    <n v="64"/>
    <x v="1"/>
    <x v="5"/>
    <x v="0"/>
    <x v="0"/>
    <x v="2"/>
    <x v="0"/>
    <x v="0"/>
    <x v="0"/>
    <x v="0"/>
    <x v="0"/>
    <x v="0"/>
    <x v="0"/>
    <x v="0"/>
    <x v="0"/>
    <x v="0"/>
    <x v="0"/>
  </r>
  <r>
    <s v="October 2011"/>
    <n v="64"/>
    <x v="1"/>
    <x v="6"/>
    <x v="0"/>
    <x v="0"/>
    <x v="4"/>
    <x v="0"/>
    <x v="0"/>
    <x v="0"/>
    <x v="0"/>
    <x v="0"/>
    <x v="1"/>
    <x v="2"/>
    <x v="10"/>
    <x v="1"/>
    <x v="1"/>
    <x v="2"/>
  </r>
  <r>
    <s v="October 2011"/>
    <n v="64"/>
    <x v="1"/>
    <x v="7"/>
    <x v="0"/>
    <x v="0"/>
    <x v="0"/>
    <x v="0"/>
    <x v="0"/>
    <x v="0"/>
    <x v="0"/>
    <x v="0"/>
    <x v="1"/>
    <x v="2"/>
    <x v="10"/>
    <x v="0"/>
    <x v="1"/>
    <x v="2"/>
  </r>
  <r>
    <s v="October 2011"/>
    <n v="64"/>
    <x v="1"/>
    <x v="8"/>
    <x v="0"/>
    <x v="0"/>
    <x v="2"/>
    <x v="0"/>
    <x v="0"/>
    <x v="0"/>
    <x v="0"/>
    <x v="0"/>
    <x v="1"/>
    <x v="2"/>
    <x v="10"/>
    <x v="0"/>
    <x v="0"/>
    <x v="2"/>
  </r>
  <r>
    <s v="October 2011"/>
    <n v="64"/>
    <x v="1"/>
    <x v="9"/>
    <x v="0"/>
    <x v="0"/>
    <x v="0"/>
    <x v="0"/>
    <x v="0"/>
    <x v="0"/>
    <x v="0"/>
    <x v="0"/>
    <x v="1"/>
    <x v="2"/>
    <x v="10"/>
    <x v="0"/>
    <x v="0"/>
    <x v="0"/>
  </r>
  <r>
    <s v="October 2011"/>
    <n v="64"/>
    <x v="1"/>
    <x v="10"/>
    <x v="0"/>
    <x v="0"/>
    <x v="1"/>
    <x v="0"/>
    <x v="0"/>
    <x v="0"/>
    <x v="0"/>
    <x v="0"/>
    <x v="1"/>
    <x v="2"/>
    <x v="10"/>
    <x v="0"/>
    <x v="1"/>
    <x v="3"/>
  </r>
  <r>
    <s v="October 2011"/>
    <n v="64"/>
    <x v="1"/>
    <x v="11"/>
    <x v="0"/>
    <x v="0"/>
    <x v="3"/>
    <x v="0"/>
    <x v="0"/>
    <x v="0"/>
    <x v="0"/>
    <x v="0"/>
    <x v="1"/>
    <x v="2"/>
    <x v="10"/>
    <x v="18"/>
    <x v="0"/>
    <x v="10"/>
  </r>
  <r>
    <s v="October 2011"/>
    <n v="64"/>
    <x v="1"/>
    <x v="12"/>
    <x v="0"/>
    <x v="0"/>
    <x v="1"/>
    <x v="0"/>
    <x v="0"/>
    <x v="0"/>
    <x v="0"/>
    <x v="0"/>
    <x v="2"/>
    <x v="2"/>
    <x v="8"/>
    <x v="1"/>
    <x v="1"/>
    <x v="2"/>
  </r>
  <r>
    <s v="October 2011"/>
    <n v="64"/>
    <x v="1"/>
    <x v="13"/>
    <x v="0"/>
    <x v="0"/>
    <x v="2"/>
    <x v="0"/>
    <x v="0"/>
    <x v="0"/>
    <x v="0"/>
    <x v="0"/>
    <x v="2"/>
    <x v="2"/>
    <x v="8"/>
    <x v="0"/>
    <x v="0"/>
    <x v="0"/>
  </r>
  <r>
    <s v="October 2011"/>
    <n v="64"/>
    <x v="1"/>
    <x v="14"/>
    <x v="0"/>
    <x v="0"/>
    <x v="3"/>
    <x v="0"/>
    <x v="0"/>
    <x v="0"/>
    <x v="0"/>
    <x v="0"/>
    <x v="2"/>
    <x v="2"/>
    <x v="8"/>
    <x v="0"/>
    <x v="1"/>
    <x v="1"/>
  </r>
  <r>
    <s v="October 2011"/>
    <n v="64"/>
    <x v="1"/>
    <x v="15"/>
    <x v="0"/>
    <x v="0"/>
    <x v="1"/>
    <x v="0"/>
    <x v="0"/>
    <x v="0"/>
    <x v="0"/>
    <x v="0"/>
    <x v="2"/>
    <x v="2"/>
    <x v="8"/>
    <x v="0"/>
    <x v="1"/>
    <x v="3"/>
  </r>
  <r>
    <s v="October 2011"/>
    <n v="64"/>
    <x v="1"/>
    <x v="16"/>
    <x v="0"/>
    <x v="0"/>
    <x v="4"/>
    <x v="0"/>
    <x v="0"/>
    <x v="0"/>
    <x v="0"/>
    <x v="0"/>
    <x v="2"/>
    <x v="2"/>
    <x v="8"/>
    <x v="0"/>
    <x v="0"/>
    <x v="2"/>
  </r>
  <r>
    <s v="October 2011"/>
    <n v="64"/>
    <x v="1"/>
    <x v="17"/>
    <x v="0"/>
    <x v="0"/>
    <x v="3"/>
    <x v="0"/>
    <x v="0"/>
    <x v="0"/>
    <x v="0"/>
    <x v="0"/>
    <x v="2"/>
    <x v="2"/>
    <x v="8"/>
    <x v="0"/>
    <x v="1"/>
    <x v="3"/>
  </r>
  <r>
    <s v="October 2011"/>
    <n v="64"/>
    <x v="1"/>
    <x v="18"/>
    <x v="0"/>
    <x v="0"/>
    <x v="4"/>
    <x v="0"/>
    <x v="0"/>
    <x v="0"/>
    <x v="0"/>
    <x v="0"/>
    <x v="3"/>
    <x v="1"/>
    <x v="1"/>
    <x v="1"/>
    <x v="1"/>
    <x v="2"/>
  </r>
  <r>
    <s v="October 2011"/>
    <n v="64"/>
    <x v="1"/>
    <x v="19"/>
    <x v="0"/>
    <x v="0"/>
    <x v="0"/>
    <x v="0"/>
    <x v="0"/>
    <x v="0"/>
    <x v="0"/>
    <x v="0"/>
    <x v="3"/>
    <x v="1"/>
    <x v="1"/>
    <x v="16"/>
    <x v="0"/>
    <x v="10"/>
  </r>
  <r>
    <s v="October 2011"/>
    <n v="64"/>
    <x v="1"/>
    <x v="20"/>
    <x v="0"/>
    <x v="0"/>
    <x v="0"/>
    <x v="0"/>
    <x v="0"/>
    <x v="0"/>
    <x v="0"/>
    <x v="0"/>
    <x v="3"/>
    <x v="1"/>
    <x v="1"/>
    <x v="0"/>
    <x v="1"/>
    <x v="0"/>
  </r>
  <r>
    <s v="October 2011"/>
    <n v="64"/>
    <x v="1"/>
    <x v="21"/>
    <x v="0"/>
    <x v="0"/>
    <x v="3"/>
    <x v="0"/>
    <x v="0"/>
    <x v="0"/>
    <x v="0"/>
    <x v="0"/>
    <x v="3"/>
    <x v="1"/>
    <x v="1"/>
    <x v="0"/>
    <x v="0"/>
    <x v="2"/>
  </r>
  <r>
    <s v="October 2011"/>
    <n v="64"/>
    <x v="1"/>
    <x v="22"/>
    <x v="0"/>
    <x v="0"/>
    <x v="1"/>
    <x v="0"/>
    <x v="0"/>
    <x v="0"/>
    <x v="0"/>
    <x v="0"/>
    <x v="3"/>
    <x v="1"/>
    <x v="1"/>
    <x v="0"/>
    <x v="0"/>
    <x v="0"/>
  </r>
  <r>
    <s v="October 2011"/>
    <n v="64"/>
    <x v="2"/>
    <x v="0"/>
    <x v="0"/>
    <x v="0"/>
    <x v="4"/>
    <x v="0"/>
    <x v="0"/>
    <x v="0"/>
    <x v="0"/>
    <x v="1"/>
    <x v="4"/>
    <x v="3"/>
    <x v="7"/>
    <x v="6"/>
    <x v="22"/>
    <x v="4"/>
  </r>
  <r>
    <s v="October 2011"/>
    <n v="64"/>
    <x v="2"/>
    <x v="1"/>
    <x v="0"/>
    <x v="0"/>
    <x v="2"/>
    <x v="0"/>
    <x v="0"/>
    <x v="0"/>
    <x v="0"/>
    <x v="1"/>
    <x v="4"/>
    <x v="3"/>
    <x v="7"/>
    <x v="7"/>
    <x v="22"/>
    <x v="4"/>
  </r>
  <r>
    <s v="October 2011"/>
    <n v="64"/>
    <x v="2"/>
    <x v="2"/>
    <x v="0"/>
    <x v="0"/>
    <x v="1"/>
    <x v="0"/>
    <x v="0"/>
    <x v="0"/>
    <x v="0"/>
    <x v="1"/>
    <x v="4"/>
    <x v="3"/>
    <x v="7"/>
    <x v="6"/>
    <x v="22"/>
    <x v="4"/>
  </r>
  <r>
    <s v="October 2011"/>
    <n v="64"/>
    <x v="2"/>
    <x v="3"/>
    <x v="0"/>
    <x v="0"/>
    <x v="4"/>
    <x v="0"/>
    <x v="0"/>
    <x v="0"/>
    <x v="0"/>
    <x v="1"/>
    <x v="4"/>
    <x v="3"/>
    <x v="7"/>
    <x v="7"/>
    <x v="22"/>
    <x v="4"/>
  </r>
  <r>
    <s v="October 2011"/>
    <n v="64"/>
    <x v="2"/>
    <x v="4"/>
    <x v="0"/>
    <x v="0"/>
    <x v="3"/>
    <x v="0"/>
    <x v="0"/>
    <x v="0"/>
    <x v="0"/>
    <x v="1"/>
    <x v="4"/>
    <x v="3"/>
    <x v="7"/>
    <x v="4"/>
    <x v="10"/>
    <x v="4"/>
  </r>
  <r>
    <s v="October 2011"/>
    <n v="64"/>
    <x v="2"/>
    <x v="5"/>
    <x v="0"/>
    <x v="0"/>
    <x v="3"/>
    <x v="0"/>
    <x v="0"/>
    <x v="0"/>
    <x v="0"/>
    <x v="1"/>
    <x v="4"/>
    <x v="3"/>
    <x v="7"/>
    <x v="7"/>
    <x v="22"/>
    <x v="4"/>
  </r>
  <r>
    <s v="October 2011"/>
    <n v="64"/>
    <x v="2"/>
    <x v="6"/>
    <x v="0"/>
    <x v="0"/>
    <x v="4"/>
    <x v="0"/>
    <x v="0"/>
    <x v="0"/>
    <x v="0"/>
    <x v="1"/>
    <x v="4"/>
    <x v="3"/>
    <x v="7"/>
    <x v="4"/>
    <x v="10"/>
    <x v="4"/>
  </r>
  <r>
    <s v="October 2011"/>
    <n v="64"/>
    <x v="2"/>
    <x v="7"/>
    <x v="0"/>
    <x v="0"/>
    <x v="3"/>
    <x v="0"/>
    <x v="0"/>
    <x v="0"/>
    <x v="0"/>
    <x v="1"/>
    <x v="4"/>
    <x v="3"/>
    <x v="7"/>
    <x v="11"/>
    <x v="22"/>
    <x v="4"/>
  </r>
  <r>
    <s v="October 2011"/>
    <n v="64"/>
    <x v="2"/>
    <x v="8"/>
    <x v="0"/>
    <x v="0"/>
    <x v="0"/>
    <x v="0"/>
    <x v="0"/>
    <x v="0"/>
    <x v="0"/>
    <x v="1"/>
    <x v="4"/>
    <x v="3"/>
    <x v="7"/>
    <x v="8"/>
    <x v="11"/>
    <x v="4"/>
  </r>
  <r>
    <s v="October 2011"/>
    <n v="64"/>
    <x v="2"/>
    <x v="9"/>
    <x v="0"/>
    <x v="0"/>
    <x v="3"/>
    <x v="0"/>
    <x v="0"/>
    <x v="0"/>
    <x v="0"/>
    <x v="1"/>
    <x v="4"/>
    <x v="3"/>
    <x v="7"/>
    <x v="4"/>
    <x v="8"/>
    <x v="4"/>
  </r>
  <r>
    <s v="October 2011"/>
    <n v="64"/>
    <x v="2"/>
    <x v="10"/>
    <x v="0"/>
    <x v="0"/>
    <x v="2"/>
    <x v="0"/>
    <x v="0"/>
    <x v="0"/>
    <x v="0"/>
    <x v="1"/>
    <x v="4"/>
    <x v="3"/>
    <x v="7"/>
    <x v="7"/>
    <x v="22"/>
    <x v="4"/>
  </r>
  <r>
    <s v="October 2011"/>
    <n v="64"/>
    <x v="2"/>
    <x v="11"/>
    <x v="0"/>
    <x v="0"/>
    <x v="1"/>
    <x v="0"/>
    <x v="0"/>
    <x v="0"/>
    <x v="0"/>
    <x v="1"/>
    <x v="4"/>
    <x v="3"/>
    <x v="7"/>
    <x v="9"/>
    <x v="14"/>
    <x v="4"/>
  </r>
  <r>
    <s v="October 2011"/>
    <n v="64"/>
    <x v="2"/>
    <x v="12"/>
    <x v="0"/>
    <x v="0"/>
    <x v="0"/>
    <x v="0"/>
    <x v="0"/>
    <x v="0"/>
    <x v="0"/>
    <x v="1"/>
    <x v="4"/>
    <x v="3"/>
    <x v="7"/>
    <x v="11"/>
    <x v="22"/>
    <x v="4"/>
  </r>
  <r>
    <s v="October 2011"/>
    <n v="64"/>
    <x v="2"/>
    <x v="13"/>
    <x v="0"/>
    <x v="0"/>
    <x v="0"/>
    <x v="0"/>
    <x v="0"/>
    <x v="0"/>
    <x v="0"/>
    <x v="1"/>
    <x v="4"/>
    <x v="3"/>
    <x v="7"/>
    <x v="7"/>
    <x v="22"/>
    <x v="4"/>
  </r>
  <r>
    <s v="October 2011"/>
    <n v="64"/>
    <x v="2"/>
    <x v="14"/>
    <x v="0"/>
    <x v="0"/>
    <x v="4"/>
    <x v="0"/>
    <x v="0"/>
    <x v="0"/>
    <x v="0"/>
    <x v="1"/>
    <x v="4"/>
    <x v="3"/>
    <x v="7"/>
    <x v="8"/>
    <x v="5"/>
    <x v="4"/>
  </r>
  <r>
    <s v="October 2011"/>
    <n v="64"/>
    <x v="2"/>
    <x v="15"/>
    <x v="0"/>
    <x v="0"/>
    <x v="3"/>
    <x v="0"/>
    <x v="0"/>
    <x v="0"/>
    <x v="0"/>
    <x v="1"/>
    <x v="4"/>
    <x v="3"/>
    <x v="7"/>
    <x v="4"/>
    <x v="8"/>
    <x v="4"/>
  </r>
  <r>
    <s v="October 2011"/>
    <n v="64"/>
    <x v="2"/>
    <x v="16"/>
    <x v="0"/>
    <x v="0"/>
    <x v="4"/>
    <x v="0"/>
    <x v="0"/>
    <x v="0"/>
    <x v="0"/>
    <x v="1"/>
    <x v="4"/>
    <x v="3"/>
    <x v="7"/>
    <x v="8"/>
    <x v="11"/>
    <x v="4"/>
  </r>
  <r>
    <s v="October 2011"/>
    <n v="64"/>
    <x v="2"/>
    <x v="17"/>
    <x v="0"/>
    <x v="0"/>
    <x v="4"/>
    <x v="0"/>
    <x v="0"/>
    <x v="0"/>
    <x v="0"/>
    <x v="1"/>
    <x v="4"/>
    <x v="3"/>
    <x v="7"/>
    <x v="10"/>
    <x v="7"/>
    <x v="4"/>
  </r>
  <r>
    <s v="October 2011"/>
    <n v="64"/>
    <x v="2"/>
    <x v="18"/>
    <x v="0"/>
    <x v="0"/>
    <x v="3"/>
    <x v="0"/>
    <x v="0"/>
    <x v="0"/>
    <x v="0"/>
    <x v="1"/>
    <x v="4"/>
    <x v="3"/>
    <x v="7"/>
    <x v="9"/>
    <x v="14"/>
    <x v="4"/>
  </r>
  <r>
    <s v="October 2011"/>
    <n v="64"/>
    <x v="2"/>
    <x v="19"/>
    <x v="0"/>
    <x v="0"/>
    <x v="1"/>
    <x v="0"/>
    <x v="0"/>
    <x v="0"/>
    <x v="0"/>
    <x v="1"/>
    <x v="4"/>
    <x v="3"/>
    <x v="7"/>
    <x v="10"/>
    <x v="7"/>
    <x v="4"/>
  </r>
  <r>
    <s v="October 2011"/>
    <n v="64"/>
    <x v="2"/>
    <x v="20"/>
    <x v="0"/>
    <x v="0"/>
    <x v="0"/>
    <x v="0"/>
    <x v="0"/>
    <x v="0"/>
    <x v="0"/>
    <x v="1"/>
    <x v="4"/>
    <x v="3"/>
    <x v="7"/>
    <x v="9"/>
    <x v="6"/>
    <x v="4"/>
  </r>
  <r>
    <s v="October 2011"/>
    <n v="64"/>
    <x v="2"/>
    <x v="21"/>
    <x v="0"/>
    <x v="0"/>
    <x v="1"/>
    <x v="0"/>
    <x v="0"/>
    <x v="0"/>
    <x v="0"/>
    <x v="1"/>
    <x v="4"/>
    <x v="3"/>
    <x v="7"/>
    <x v="6"/>
    <x v="22"/>
    <x v="4"/>
  </r>
  <r>
    <s v="October 2011"/>
    <n v="64"/>
    <x v="2"/>
    <x v="22"/>
    <x v="0"/>
    <x v="0"/>
    <x v="2"/>
    <x v="0"/>
    <x v="0"/>
    <x v="0"/>
    <x v="0"/>
    <x v="1"/>
    <x v="4"/>
    <x v="3"/>
    <x v="7"/>
    <x v="5"/>
    <x v="3"/>
    <x v="4"/>
  </r>
  <r>
    <s v="October 2011"/>
    <n v="64"/>
    <x v="2"/>
    <x v="23"/>
    <x v="0"/>
    <x v="0"/>
    <x v="4"/>
    <x v="0"/>
    <x v="0"/>
    <x v="0"/>
    <x v="0"/>
    <x v="1"/>
    <x v="4"/>
    <x v="3"/>
    <x v="7"/>
    <x v="8"/>
    <x v="11"/>
    <x v="4"/>
  </r>
  <r>
    <s v="October 2011"/>
    <n v="64"/>
    <x v="2"/>
    <x v="24"/>
    <x v="0"/>
    <x v="0"/>
    <x v="3"/>
    <x v="0"/>
    <x v="0"/>
    <x v="0"/>
    <x v="0"/>
    <x v="1"/>
    <x v="4"/>
    <x v="3"/>
    <x v="7"/>
    <x v="5"/>
    <x v="9"/>
    <x v="4"/>
  </r>
  <r>
    <s v="October 2011"/>
    <n v="64"/>
    <x v="2"/>
    <x v="25"/>
    <x v="0"/>
    <x v="0"/>
    <x v="2"/>
    <x v="0"/>
    <x v="0"/>
    <x v="0"/>
    <x v="0"/>
    <x v="1"/>
    <x v="4"/>
    <x v="3"/>
    <x v="7"/>
    <x v="9"/>
    <x v="6"/>
    <x v="4"/>
  </r>
  <r>
    <s v="October 2011"/>
    <n v="64"/>
    <x v="3"/>
    <x v="0"/>
    <x v="0"/>
    <x v="0"/>
    <x v="3"/>
    <x v="0"/>
    <x v="0"/>
    <x v="0"/>
    <x v="0"/>
    <x v="2"/>
    <x v="0"/>
    <x v="3"/>
    <x v="5"/>
    <x v="12"/>
    <x v="15"/>
    <x v="6"/>
  </r>
  <r>
    <s v="October 2011"/>
    <n v="64"/>
    <x v="3"/>
    <x v="1"/>
    <x v="0"/>
    <x v="0"/>
    <x v="4"/>
    <x v="0"/>
    <x v="0"/>
    <x v="0"/>
    <x v="0"/>
    <x v="2"/>
    <x v="0"/>
    <x v="3"/>
    <x v="5"/>
    <x v="13"/>
    <x v="20"/>
    <x v="6"/>
  </r>
  <r>
    <s v="October 2011"/>
    <n v="64"/>
    <x v="3"/>
    <x v="2"/>
    <x v="0"/>
    <x v="0"/>
    <x v="2"/>
    <x v="0"/>
    <x v="0"/>
    <x v="0"/>
    <x v="0"/>
    <x v="2"/>
    <x v="0"/>
    <x v="3"/>
    <x v="5"/>
    <x v="13"/>
    <x v="16"/>
    <x v="6"/>
  </r>
  <r>
    <s v="October 2011"/>
    <n v="64"/>
    <x v="3"/>
    <x v="3"/>
    <x v="0"/>
    <x v="0"/>
    <x v="4"/>
    <x v="0"/>
    <x v="0"/>
    <x v="0"/>
    <x v="0"/>
    <x v="2"/>
    <x v="0"/>
    <x v="3"/>
    <x v="5"/>
    <x v="13"/>
    <x v="16"/>
    <x v="6"/>
  </r>
  <r>
    <s v="October 2011"/>
    <n v="64"/>
    <x v="3"/>
    <x v="4"/>
    <x v="0"/>
    <x v="0"/>
    <x v="0"/>
    <x v="0"/>
    <x v="0"/>
    <x v="0"/>
    <x v="0"/>
    <x v="2"/>
    <x v="0"/>
    <x v="3"/>
    <x v="5"/>
    <x v="12"/>
    <x v="20"/>
    <x v="6"/>
  </r>
  <r>
    <s v="October 2011"/>
    <n v="64"/>
    <x v="3"/>
    <x v="5"/>
    <x v="0"/>
    <x v="0"/>
    <x v="1"/>
    <x v="0"/>
    <x v="0"/>
    <x v="0"/>
    <x v="0"/>
    <x v="2"/>
    <x v="0"/>
    <x v="3"/>
    <x v="5"/>
    <x v="12"/>
    <x v="24"/>
    <x v="6"/>
  </r>
  <r>
    <s v="October 2011"/>
    <n v="64"/>
    <x v="3"/>
    <x v="6"/>
    <x v="0"/>
    <x v="0"/>
    <x v="4"/>
    <x v="0"/>
    <x v="0"/>
    <x v="0"/>
    <x v="0"/>
    <x v="2"/>
    <x v="1"/>
    <x v="3"/>
    <x v="6"/>
    <x v="12"/>
    <x v="15"/>
    <x v="6"/>
  </r>
  <r>
    <s v="October 2011"/>
    <n v="64"/>
    <x v="3"/>
    <x v="7"/>
    <x v="0"/>
    <x v="0"/>
    <x v="0"/>
    <x v="0"/>
    <x v="0"/>
    <x v="0"/>
    <x v="0"/>
    <x v="2"/>
    <x v="1"/>
    <x v="3"/>
    <x v="6"/>
    <x v="13"/>
    <x v="20"/>
    <x v="6"/>
  </r>
  <r>
    <s v="October 2011"/>
    <n v="64"/>
    <x v="3"/>
    <x v="8"/>
    <x v="0"/>
    <x v="0"/>
    <x v="2"/>
    <x v="0"/>
    <x v="0"/>
    <x v="0"/>
    <x v="0"/>
    <x v="2"/>
    <x v="1"/>
    <x v="3"/>
    <x v="6"/>
    <x v="13"/>
    <x v="21"/>
    <x v="6"/>
  </r>
  <r>
    <s v="October 2011"/>
    <n v="64"/>
    <x v="3"/>
    <x v="9"/>
    <x v="0"/>
    <x v="0"/>
    <x v="4"/>
    <x v="0"/>
    <x v="0"/>
    <x v="0"/>
    <x v="0"/>
    <x v="2"/>
    <x v="1"/>
    <x v="3"/>
    <x v="6"/>
    <x v="13"/>
    <x v="19"/>
    <x v="6"/>
  </r>
  <r>
    <s v="October 2011"/>
    <n v="64"/>
    <x v="3"/>
    <x v="10"/>
    <x v="0"/>
    <x v="0"/>
    <x v="3"/>
    <x v="0"/>
    <x v="0"/>
    <x v="0"/>
    <x v="0"/>
    <x v="2"/>
    <x v="1"/>
    <x v="3"/>
    <x v="6"/>
    <x v="12"/>
    <x v="18"/>
    <x v="6"/>
  </r>
  <r>
    <s v="October 2011"/>
    <n v="64"/>
    <x v="3"/>
    <x v="11"/>
    <x v="0"/>
    <x v="0"/>
    <x v="3"/>
    <x v="0"/>
    <x v="0"/>
    <x v="0"/>
    <x v="0"/>
    <x v="2"/>
    <x v="1"/>
    <x v="3"/>
    <x v="6"/>
    <x v="13"/>
    <x v="19"/>
    <x v="6"/>
  </r>
  <r>
    <s v="October 2011"/>
    <n v="64"/>
    <x v="3"/>
    <x v="12"/>
    <x v="0"/>
    <x v="0"/>
    <x v="2"/>
    <x v="0"/>
    <x v="0"/>
    <x v="0"/>
    <x v="0"/>
    <x v="2"/>
    <x v="2"/>
    <x v="3"/>
    <x v="4"/>
    <x v="12"/>
    <x v="15"/>
    <x v="7"/>
  </r>
  <r>
    <s v="October 2011"/>
    <n v="64"/>
    <x v="3"/>
    <x v="13"/>
    <x v="0"/>
    <x v="0"/>
    <x v="4"/>
    <x v="0"/>
    <x v="0"/>
    <x v="0"/>
    <x v="0"/>
    <x v="2"/>
    <x v="2"/>
    <x v="3"/>
    <x v="4"/>
    <x v="12"/>
    <x v="19"/>
    <x v="7"/>
  </r>
  <r>
    <s v="October 2011"/>
    <n v="64"/>
    <x v="3"/>
    <x v="14"/>
    <x v="0"/>
    <x v="0"/>
    <x v="1"/>
    <x v="0"/>
    <x v="0"/>
    <x v="0"/>
    <x v="0"/>
    <x v="2"/>
    <x v="2"/>
    <x v="3"/>
    <x v="4"/>
    <x v="14"/>
    <x v="17"/>
    <x v="7"/>
  </r>
  <r>
    <s v="October 2011"/>
    <n v="64"/>
    <x v="3"/>
    <x v="15"/>
    <x v="0"/>
    <x v="0"/>
    <x v="0"/>
    <x v="0"/>
    <x v="0"/>
    <x v="0"/>
    <x v="0"/>
    <x v="2"/>
    <x v="2"/>
    <x v="3"/>
    <x v="4"/>
    <x v="14"/>
    <x v="17"/>
    <x v="7"/>
  </r>
  <r>
    <s v="October 2011"/>
    <n v="64"/>
    <x v="3"/>
    <x v="16"/>
    <x v="0"/>
    <x v="0"/>
    <x v="2"/>
    <x v="0"/>
    <x v="0"/>
    <x v="0"/>
    <x v="0"/>
    <x v="2"/>
    <x v="2"/>
    <x v="3"/>
    <x v="4"/>
    <x v="12"/>
    <x v="20"/>
    <x v="7"/>
  </r>
  <r>
    <s v="October 2011"/>
    <n v="64"/>
    <x v="3"/>
    <x v="17"/>
    <x v="0"/>
    <x v="0"/>
    <x v="3"/>
    <x v="0"/>
    <x v="0"/>
    <x v="0"/>
    <x v="0"/>
    <x v="2"/>
    <x v="2"/>
    <x v="3"/>
    <x v="4"/>
    <x v="13"/>
    <x v="21"/>
    <x v="7"/>
  </r>
  <r>
    <s v="October 2011"/>
    <n v="64"/>
    <x v="3"/>
    <x v="18"/>
    <x v="0"/>
    <x v="0"/>
    <x v="1"/>
    <x v="0"/>
    <x v="0"/>
    <x v="0"/>
    <x v="0"/>
    <x v="2"/>
    <x v="2"/>
    <x v="3"/>
    <x v="4"/>
    <x v="12"/>
    <x v="16"/>
    <x v="7"/>
  </r>
  <r>
    <s v="October 2011"/>
    <n v="64"/>
    <x v="3"/>
    <x v="19"/>
    <x v="0"/>
    <x v="0"/>
    <x v="2"/>
    <x v="0"/>
    <x v="0"/>
    <x v="0"/>
    <x v="0"/>
    <x v="2"/>
    <x v="3"/>
    <x v="3"/>
    <x v="3"/>
    <x v="12"/>
    <x v="15"/>
    <x v="6"/>
  </r>
  <r>
    <s v="October 2011"/>
    <n v="64"/>
    <x v="3"/>
    <x v="20"/>
    <x v="0"/>
    <x v="0"/>
    <x v="4"/>
    <x v="0"/>
    <x v="0"/>
    <x v="0"/>
    <x v="0"/>
    <x v="2"/>
    <x v="3"/>
    <x v="3"/>
    <x v="3"/>
    <x v="13"/>
    <x v="23"/>
    <x v="6"/>
  </r>
  <r>
    <s v="October 2011"/>
    <n v="64"/>
    <x v="3"/>
    <x v="21"/>
    <x v="0"/>
    <x v="0"/>
    <x v="0"/>
    <x v="0"/>
    <x v="0"/>
    <x v="0"/>
    <x v="0"/>
    <x v="2"/>
    <x v="3"/>
    <x v="3"/>
    <x v="3"/>
    <x v="14"/>
    <x v="17"/>
    <x v="6"/>
  </r>
  <r>
    <s v="October 2011"/>
    <n v="64"/>
    <x v="3"/>
    <x v="22"/>
    <x v="0"/>
    <x v="0"/>
    <x v="1"/>
    <x v="0"/>
    <x v="0"/>
    <x v="0"/>
    <x v="0"/>
    <x v="2"/>
    <x v="3"/>
    <x v="3"/>
    <x v="3"/>
    <x v="13"/>
    <x v="21"/>
    <x v="6"/>
  </r>
  <r>
    <s v="October 2011"/>
    <n v="64"/>
    <x v="3"/>
    <x v="23"/>
    <x v="0"/>
    <x v="0"/>
    <x v="1"/>
    <x v="0"/>
    <x v="0"/>
    <x v="0"/>
    <x v="0"/>
    <x v="2"/>
    <x v="3"/>
    <x v="3"/>
    <x v="3"/>
    <x v="12"/>
    <x v="20"/>
    <x v="6"/>
  </r>
  <r>
    <s v="October 2011"/>
    <n v="64"/>
    <x v="3"/>
    <x v="24"/>
    <x v="0"/>
    <x v="0"/>
    <x v="1"/>
    <x v="0"/>
    <x v="0"/>
    <x v="0"/>
    <x v="0"/>
    <x v="2"/>
    <x v="3"/>
    <x v="3"/>
    <x v="3"/>
    <x v="13"/>
    <x v="23"/>
    <x v="6"/>
  </r>
  <r>
    <s v="October 2011"/>
    <n v="64"/>
    <x v="3"/>
    <x v="25"/>
    <x v="0"/>
    <x v="0"/>
    <x v="0"/>
    <x v="0"/>
    <x v="0"/>
    <x v="0"/>
    <x v="0"/>
    <x v="2"/>
    <x v="3"/>
    <x v="3"/>
    <x v="3"/>
    <x v="13"/>
    <x v="23"/>
    <x v="6"/>
  </r>
  <r>
    <s v="October 2011"/>
    <n v="64"/>
    <x v="3"/>
    <x v="26"/>
    <x v="0"/>
    <x v="0"/>
    <x v="3"/>
    <x v="0"/>
    <x v="0"/>
    <x v="0"/>
    <x v="0"/>
    <x v="2"/>
    <x v="3"/>
    <x v="3"/>
    <x v="3"/>
    <x v="12"/>
    <x v="16"/>
    <x v="6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December 2011"/>
    <n v="65"/>
    <x v="0"/>
    <x v="0"/>
    <x v="0"/>
    <x v="0"/>
    <x v="4"/>
    <x v="0"/>
    <x v="0"/>
    <x v="0"/>
    <x v="0"/>
    <x v="1"/>
    <x v="4"/>
    <x v="3"/>
    <x v="7"/>
    <x v="8"/>
    <x v="11"/>
    <x v="4"/>
  </r>
  <r>
    <s v="December 2011"/>
    <n v="65"/>
    <x v="0"/>
    <x v="1"/>
    <x v="0"/>
    <x v="0"/>
    <x v="0"/>
    <x v="0"/>
    <x v="0"/>
    <x v="0"/>
    <x v="0"/>
    <x v="1"/>
    <x v="4"/>
    <x v="3"/>
    <x v="7"/>
    <x v="4"/>
    <x v="2"/>
    <x v="4"/>
  </r>
  <r>
    <s v="December 2011"/>
    <n v="65"/>
    <x v="0"/>
    <x v="2"/>
    <x v="0"/>
    <x v="0"/>
    <x v="4"/>
    <x v="0"/>
    <x v="0"/>
    <x v="0"/>
    <x v="0"/>
    <x v="1"/>
    <x v="4"/>
    <x v="3"/>
    <x v="7"/>
    <x v="20"/>
    <x v="22"/>
    <x v="4"/>
  </r>
  <r>
    <s v="December 2011"/>
    <n v="65"/>
    <x v="0"/>
    <x v="3"/>
    <x v="0"/>
    <x v="0"/>
    <x v="1"/>
    <x v="0"/>
    <x v="0"/>
    <x v="0"/>
    <x v="0"/>
    <x v="1"/>
    <x v="4"/>
    <x v="3"/>
    <x v="7"/>
    <x v="6"/>
    <x v="22"/>
    <x v="4"/>
  </r>
  <r>
    <s v="December 2011"/>
    <n v="65"/>
    <x v="0"/>
    <x v="4"/>
    <x v="0"/>
    <x v="0"/>
    <x v="3"/>
    <x v="0"/>
    <x v="0"/>
    <x v="0"/>
    <x v="0"/>
    <x v="1"/>
    <x v="4"/>
    <x v="3"/>
    <x v="7"/>
    <x v="8"/>
    <x v="5"/>
    <x v="4"/>
  </r>
  <r>
    <s v="December 2011"/>
    <n v="65"/>
    <x v="0"/>
    <x v="5"/>
    <x v="0"/>
    <x v="0"/>
    <x v="0"/>
    <x v="0"/>
    <x v="0"/>
    <x v="0"/>
    <x v="0"/>
    <x v="1"/>
    <x v="4"/>
    <x v="3"/>
    <x v="7"/>
    <x v="10"/>
    <x v="7"/>
    <x v="4"/>
  </r>
  <r>
    <s v="December 2011"/>
    <n v="65"/>
    <x v="0"/>
    <x v="6"/>
    <x v="0"/>
    <x v="0"/>
    <x v="3"/>
    <x v="0"/>
    <x v="0"/>
    <x v="0"/>
    <x v="0"/>
    <x v="1"/>
    <x v="4"/>
    <x v="3"/>
    <x v="7"/>
    <x v="6"/>
    <x v="22"/>
    <x v="4"/>
  </r>
  <r>
    <s v="December 2011"/>
    <n v="65"/>
    <x v="0"/>
    <x v="7"/>
    <x v="0"/>
    <x v="0"/>
    <x v="0"/>
    <x v="0"/>
    <x v="0"/>
    <x v="0"/>
    <x v="0"/>
    <x v="1"/>
    <x v="4"/>
    <x v="3"/>
    <x v="7"/>
    <x v="7"/>
    <x v="22"/>
    <x v="4"/>
  </r>
  <r>
    <s v="December 2011"/>
    <n v="65"/>
    <x v="0"/>
    <x v="8"/>
    <x v="0"/>
    <x v="0"/>
    <x v="1"/>
    <x v="0"/>
    <x v="0"/>
    <x v="0"/>
    <x v="0"/>
    <x v="1"/>
    <x v="4"/>
    <x v="3"/>
    <x v="7"/>
    <x v="4"/>
    <x v="2"/>
    <x v="4"/>
  </r>
  <r>
    <s v="December 2011"/>
    <n v="65"/>
    <x v="0"/>
    <x v="9"/>
    <x v="0"/>
    <x v="0"/>
    <x v="4"/>
    <x v="0"/>
    <x v="0"/>
    <x v="0"/>
    <x v="0"/>
    <x v="1"/>
    <x v="4"/>
    <x v="3"/>
    <x v="7"/>
    <x v="4"/>
    <x v="8"/>
    <x v="4"/>
  </r>
  <r>
    <s v="December 2011"/>
    <n v="65"/>
    <x v="0"/>
    <x v="10"/>
    <x v="0"/>
    <x v="0"/>
    <x v="0"/>
    <x v="0"/>
    <x v="0"/>
    <x v="0"/>
    <x v="0"/>
    <x v="1"/>
    <x v="4"/>
    <x v="3"/>
    <x v="7"/>
    <x v="5"/>
    <x v="3"/>
    <x v="4"/>
  </r>
  <r>
    <s v="December 2011"/>
    <n v="65"/>
    <x v="0"/>
    <x v="11"/>
    <x v="0"/>
    <x v="0"/>
    <x v="1"/>
    <x v="0"/>
    <x v="0"/>
    <x v="0"/>
    <x v="0"/>
    <x v="1"/>
    <x v="4"/>
    <x v="3"/>
    <x v="7"/>
    <x v="11"/>
    <x v="22"/>
    <x v="4"/>
  </r>
  <r>
    <s v="December 2011"/>
    <n v="65"/>
    <x v="0"/>
    <x v="12"/>
    <x v="0"/>
    <x v="0"/>
    <x v="2"/>
    <x v="0"/>
    <x v="0"/>
    <x v="0"/>
    <x v="0"/>
    <x v="1"/>
    <x v="4"/>
    <x v="3"/>
    <x v="7"/>
    <x v="8"/>
    <x v="11"/>
    <x v="4"/>
  </r>
  <r>
    <s v="December 2011"/>
    <n v="65"/>
    <x v="0"/>
    <x v="13"/>
    <x v="0"/>
    <x v="0"/>
    <x v="4"/>
    <x v="0"/>
    <x v="0"/>
    <x v="0"/>
    <x v="0"/>
    <x v="1"/>
    <x v="4"/>
    <x v="3"/>
    <x v="7"/>
    <x v="10"/>
    <x v="13"/>
    <x v="4"/>
  </r>
  <r>
    <s v="December 2011"/>
    <n v="65"/>
    <x v="0"/>
    <x v="14"/>
    <x v="0"/>
    <x v="0"/>
    <x v="1"/>
    <x v="0"/>
    <x v="0"/>
    <x v="0"/>
    <x v="0"/>
    <x v="1"/>
    <x v="4"/>
    <x v="3"/>
    <x v="7"/>
    <x v="7"/>
    <x v="22"/>
    <x v="4"/>
  </r>
  <r>
    <s v="December 2011"/>
    <n v="65"/>
    <x v="0"/>
    <x v="15"/>
    <x v="0"/>
    <x v="0"/>
    <x v="4"/>
    <x v="0"/>
    <x v="0"/>
    <x v="0"/>
    <x v="0"/>
    <x v="1"/>
    <x v="4"/>
    <x v="3"/>
    <x v="7"/>
    <x v="9"/>
    <x v="6"/>
    <x v="4"/>
  </r>
  <r>
    <s v="December 2011"/>
    <n v="65"/>
    <x v="0"/>
    <x v="16"/>
    <x v="0"/>
    <x v="0"/>
    <x v="3"/>
    <x v="0"/>
    <x v="0"/>
    <x v="0"/>
    <x v="0"/>
    <x v="1"/>
    <x v="4"/>
    <x v="3"/>
    <x v="7"/>
    <x v="7"/>
    <x v="22"/>
    <x v="4"/>
  </r>
  <r>
    <s v="December 2011"/>
    <n v="65"/>
    <x v="0"/>
    <x v="17"/>
    <x v="0"/>
    <x v="0"/>
    <x v="4"/>
    <x v="0"/>
    <x v="0"/>
    <x v="0"/>
    <x v="0"/>
    <x v="1"/>
    <x v="4"/>
    <x v="3"/>
    <x v="7"/>
    <x v="9"/>
    <x v="14"/>
    <x v="4"/>
  </r>
  <r>
    <s v="December 2011"/>
    <n v="65"/>
    <x v="0"/>
    <x v="18"/>
    <x v="0"/>
    <x v="0"/>
    <x v="1"/>
    <x v="0"/>
    <x v="0"/>
    <x v="0"/>
    <x v="0"/>
    <x v="1"/>
    <x v="4"/>
    <x v="3"/>
    <x v="7"/>
    <x v="8"/>
    <x v="11"/>
    <x v="4"/>
  </r>
  <r>
    <s v="December 2011"/>
    <n v="65"/>
    <x v="0"/>
    <x v="19"/>
    <x v="0"/>
    <x v="0"/>
    <x v="3"/>
    <x v="0"/>
    <x v="0"/>
    <x v="0"/>
    <x v="0"/>
    <x v="1"/>
    <x v="4"/>
    <x v="3"/>
    <x v="7"/>
    <x v="7"/>
    <x v="22"/>
    <x v="4"/>
  </r>
  <r>
    <s v="December 2011"/>
    <n v="65"/>
    <x v="0"/>
    <x v="20"/>
    <x v="0"/>
    <x v="0"/>
    <x v="3"/>
    <x v="0"/>
    <x v="0"/>
    <x v="0"/>
    <x v="0"/>
    <x v="1"/>
    <x v="4"/>
    <x v="3"/>
    <x v="7"/>
    <x v="9"/>
    <x v="14"/>
    <x v="4"/>
  </r>
  <r>
    <s v="December 2011"/>
    <n v="65"/>
    <x v="0"/>
    <x v="21"/>
    <x v="0"/>
    <x v="0"/>
    <x v="2"/>
    <x v="0"/>
    <x v="0"/>
    <x v="0"/>
    <x v="0"/>
    <x v="1"/>
    <x v="4"/>
    <x v="3"/>
    <x v="7"/>
    <x v="4"/>
    <x v="8"/>
    <x v="4"/>
  </r>
  <r>
    <s v="December 2011"/>
    <n v="65"/>
    <x v="0"/>
    <x v="22"/>
    <x v="0"/>
    <x v="0"/>
    <x v="2"/>
    <x v="0"/>
    <x v="0"/>
    <x v="0"/>
    <x v="0"/>
    <x v="1"/>
    <x v="4"/>
    <x v="3"/>
    <x v="7"/>
    <x v="4"/>
    <x v="10"/>
    <x v="4"/>
  </r>
  <r>
    <s v="December 2011"/>
    <n v="65"/>
    <x v="0"/>
    <x v="23"/>
    <x v="0"/>
    <x v="0"/>
    <x v="1"/>
    <x v="0"/>
    <x v="0"/>
    <x v="0"/>
    <x v="0"/>
    <x v="1"/>
    <x v="4"/>
    <x v="3"/>
    <x v="7"/>
    <x v="8"/>
    <x v="11"/>
    <x v="4"/>
  </r>
  <r>
    <s v="December 2011"/>
    <n v="65"/>
    <x v="0"/>
    <x v="24"/>
    <x v="0"/>
    <x v="0"/>
    <x v="3"/>
    <x v="0"/>
    <x v="0"/>
    <x v="0"/>
    <x v="0"/>
    <x v="1"/>
    <x v="4"/>
    <x v="3"/>
    <x v="7"/>
    <x v="6"/>
    <x v="22"/>
    <x v="4"/>
  </r>
  <r>
    <s v="December 2011"/>
    <n v="65"/>
    <x v="1"/>
    <x v="0"/>
    <x v="0"/>
    <x v="0"/>
    <x v="3"/>
    <x v="0"/>
    <x v="0"/>
    <x v="0"/>
    <x v="0"/>
    <x v="0"/>
    <x v="0"/>
    <x v="0"/>
    <x v="12"/>
    <x v="1"/>
    <x v="1"/>
    <x v="2"/>
  </r>
  <r>
    <s v="December 2011"/>
    <n v="65"/>
    <x v="1"/>
    <x v="1"/>
    <x v="0"/>
    <x v="0"/>
    <x v="0"/>
    <x v="0"/>
    <x v="0"/>
    <x v="0"/>
    <x v="0"/>
    <x v="0"/>
    <x v="0"/>
    <x v="0"/>
    <x v="12"/>
    <x v="0"/>
    <x v="0"/>
    <x v="2"/>
  </r>
  <r>
    <s v="December 2011"/>
    <n v="65"/>
    <x v="1"/>
    <x v="2"/>
    <x v="0"/>
    <x v="0"/>
    <x v="1"/>
    <x v="0"/>
    <x v="0"/>
    <x v="0"/>
    <x v="0"/>
    <x v="0"/>
    <x v="0"/>
    <x v="0"/>
    <x v="12"/>
    <x v="0"/>
    <x v="1"/>
    <x v="3"/>
  </r>
  <r>
    <s v="December 2011"/>
    <n v="65"/>
    <x v="1"/>
    <x v="3"/>
    <x v="0"/>
    <x v="0"/>
    <x v="2"/>
    <x v="0"/>
    <x v="0"/>
    <x v="0"/>
    <x v="0"/>
    <x v="0"/>
    <x v="0"/>
    <x v="0"/>
    <x v="12"/>
    <x v="16"/>
    <x v="0"/>
    <x v="10"/>
  </r>
  <r>
    <s v="December 2011"/>
    <n v="65"/>
    <x v="1"/>
    <x v="4"/>
    <x v="0"/>
    <x v="0"/>
    <x v="4"/>
    <x v="0"/>
    <x v="0"/>
    <x v="0"/>
    <x v="0"/>
    <x v="0"/>
    <x v="0"/>
    <x v="0"/>
    <x v="12"/>
    <x v="3"/>
    <x v="1"/>
    <x v="10"/>
  </r>
  <r>
    <s v="December 2011"/>
    <n v="65"/>
    <x v="1"/>
    <x v="5"/>
    <x v="0"/>
    <x v="0"/>
    <x v="1"/>
    <x v="0"/>
    <x v="0"/>
    <x v="0"/>
    <x v="0"/>
    <x v="0"/>
    <x v="1"/>
    <x v="0"/>
    <x v="9"/>
    <x v="1"/>
    <x v="1"/>
    <x v="2"/>
  </r>
  <r>
    <s v="December 2011"/>
    <n v="65"/>
    <x v="1"/>
    <x v="6"/>
    <x v="0"/>
    <x v="0"/>
    <x v="3"/>
    <x v="0"/>
    <x v="0"/>
    <x v="0"/>
    <x v="0"/>
    <x v="0"/>
    <x v="1"/>
    <x v="0"/>
    <x v="9"/>
    <x v="0"/>
    <x v="0"/>
    <x v="2"/>
  </r>
  <r>
    <s v="December 2011"/>
    <n v="65"/>
    <x v="1"/>
    <x v="7"/>
    <x v="0"/>
    <x v="0"/>
    <x v="2"/>
    <x v="0"/>
    <x v="0"/>
    <x v="0"/>
    <x v="0"/>
    <x v="0"/>
    <x v="1"/>
    <x v="0"/>
    <x v="9"/>
    <x v="0"/>
    <x v="0"/>
    <x v="2"/>
  </r>
  <r>
    <s v="December 2011"/>
    <n v="65"/>
    <x v="1"/>
    <x v="8"/>
    <x v="0"/>
    <x v="0"/>
    <x v="4"/>
    <x v="0"/>
    <x v="0"/>
    <x v="0"/>
    <x v="0"/>
    <x v="0"/>
    <x v="1"/>
    <x v="0"/>
    <x v="9"/>
    <x v="0"/>
    <x v="1"/>
    <x v="3"/>
  </r>
  <r>
    <s v="December 2011"/>
    <n v="65"/>
    <x v="1"/>
    <x v="9"/>
    <x v="0"/>
    <x v="0"/>
    <x v="4"/>
    <x v="0"/>
    <x v="0"/>
    <x v="0"/>
    <x v="0"/>
    <x v="0"/>
    <x v="1"/>
    <x v="0"/>
    <x v="9"/>
    <x v="0"/>
    <x v="0"/>
    <x v="0"/>
  </r>
  <r>
    <s v="December 2011"/>
    <n v="65"/>
    <x v="1"/>
    <x v="10"/>
    <x v="0"/>
    <x v="0"/>
    <x v="1"/>
    <x v="0"/>
    <x v="0"/>
    <x v="0"/>
    <x v="0"/>
    <x v="0"/>
    <x v="1"/>
    <x v="0"/>
    <x v="9"/>
    <x v="0"/>
    <x v="1"/>
    <x v="3"/>
  </r>
  <r>
    <s v="December 2011"/>
    <n v="65"/>
    <x v="1"/>
    <x v="11"/>
    <x v="0"/>
    <x v="0"/>
    <x v="4"/>
    <x v="0"/>
    <x v="0"/>
    <x v="0"/>
    <x v="0"/>
    <x v="0"/>
    <x v="2"/>
    <x v="2"/>
    <x v="11"/>
    <x v="1"/>
    <x v="1"/>
    <x v="2"/>
  </r>
  <r>
    <s v="December 2011"/>
    <n v="65"/>
    <x v="1"/>
    <x v="12"/>
    <x v="0"/>
    <x v="0"/>
    <x v="3"/>
    <x v="0"/>
    <x v="0"/>
    <x v="0"/>
    <x v="0"/>
    <x v="0"/>
    <x v="2"/>
    <x v="2"/>
    <x v="11"/>
    <x v="0"/>
    <x v="1"/>
    <x v="0"/>
  </r>
  <r>
    <s v="December 2011"/>
    <n v="65"/>
    <x v="1"/>
    <x v="13"/>
    <x v="0"/>
    <x v="0"/>
    <x v="2"/>
    <x v="0"/>
    <x v="0"/>
    <x v="0"/>
    <x v="0"/>
    <x v="0"/>
    <x v="2"/>
    <x v="2"/>
    <x v="11"/>
    <x v="0"/>
    <x v="0"/>
    <x v="3"/>
  </r>
  <r>
    <s v="December 2011"/>
    <n v="65"/>
    <x v="1"/>
    <x v="14"/>
    <x v="0"/>
    <x v="0"/>
    <x v="3"/>
    <x v="0"/>
    <x v="0"/>
    <x v="0"/>
    <x v="0"/>
    <x v="0"/>
    <x v="2"/>
    <x v="2"/>
    <x v="11"/>
    <x v="0"/>
    <x v="0"/>
    <x v="2"/>
  </r>
  <r>
    <s v="December 2011"/>
    <n v="65"/>
    <x v="1"/>
    <x v="15"/>
    <x v="0"/>
    <x v="0"/>
    <x v="0"/>
    <x v="0"/>
    <x v="0"/>
    <x v="0"/>
    <x v="0"/>
    <x v="0"/>
    <x v="2"/>
    <x v="2"/>
    <x v="11"/>
    <x v="0"/>
    <x v="0"/>
    <x v="0"/>
  </r>
  <r>
    <s v="December 2011"/>
    <n v="65"/>
    <x v="1"/>
    <x v="16"/>
    <x v="0"/>
    <x v="0"/>
    <x v="4"/>
    <x v="0"/>
    <x v="0"/>
    <x v="0"/>
    <x v="0"/>
    <x v="0"/>
    <x v="3"/>
    <x v="0"/>
    <x v="0"/>
    <x v="1"/>
    <x v="1"/>
    <x v="2"/>
  </r>
  <r>
    <s v="December 2011"/>
    <n v="65"/>
    <x v="1"/>
    <x v="17"/>
    <x v="0"/>
    <x v="0"/>
    <x v="4"/>
    <x v="0"/>
    <x v="0"/>
    <x v="0"/>
    <x v="0"/>
    <x v="0"/>
    <x v="3"/>
    <x v="0"/>
    <x v="0"/>
    <x v="0"/>
    <x v="0"/>
    <x v="2"/>
  </r>
  <r>
    <s v="December 2011"/>
    <n v="65"/>
    <x v="1"/>
    <x v="18"/>
    <x v="0"/>
    <x v="0"/>
    <x v="3"/>
    <x v="0"/>
    <x v="0"/>
    <x v="0"/>
    <x v="0"/>
    <x v="0"/>
    <x v="3"/>
    <x v="0"/>
    <x v="0"/>
    <x v="0"/>
    <x v="0"/>
    <x v="1"/>
  </r>
  <r>
    <s v="December 2011"/>
    <n v="65"/>
    <x v="1"/>
    <x v="19"/>
    <x v="0"/>
    <x v="0"/>
    <x v="2"/>
    <x v="0"/>
    <x v="0"/>
    <x v="0"/>
    <x v="0"/>
    <x v="0"/>
    <x v="3"/>
    <x v="0"/>
    <x v="0"/>
    <x v="0"/>
    <x v="0"/>
    <x v="0"/>
  </r>
  <r>
    <s v="December 2011"/>
    <n v="65"/>
    <x v="1"/>
    <x v="20"/>
    <x v="0"/>
    <x v="0"/>
    <x v="1"/>
    <x v="0"/>
    <x v="0"/>
    <x v="0"/>
    <x v="0"/>
    <x v="0"/>
    <x v="3"/>
    <x v="0"/>
    <x v="0"/>
    <x v="0"/>
    <x v="0"/>
    <x v="2"/>
  </r>
  <r>
    <s v="December 2011"/>
    <n v="65"/>
    <x v="1"/>
    <x v="21"/>
    <x v="0"/>
    <x v="0"/>
    <x v="4"/>
    <x v="0"/>
    <x v="0"/>
    <x v="0"/>
    <x v="0"/>
    <x v="0"/>
    <x v="3"/>
    <x v="0"/>
    <x v="0"/>
    <x v="0"/>
    <x v="1"/>
    <x v="3"/>
  </r>
  <r>
    <s v="December 2011"/>
    <n v="65"/>
    <x v="1"/>
    <x v="22"/>
    <x v="0"/>
    <x v="0"/>
    <x v="1"/>
    <x v="0"/>
    <x v="0"/>
    <x v="0"/>
    <x v="0"/>
    <x v="0"/>
    <x v="3"/>
    <x v="0"/>
    <x v="0"/>
    <x v="18"/>
    <x v="1"/>
    <x v="10"/>
  </r>
  <r>
    <s v="December 2011"/>
    <n v="65"/>
    <x v="2"/>
    <x v="0"/>
    <x v="0"/>
    <x v="0"/>
    <x v="4"/>
    <x v="0"/>
    <x v="0"/>
    <x v="0"/>
    <x v="0"/>
    <x v="2"/>
    <x v="0"/>
    <x v="3"/>
    <x v="3"/>
    <x v="12"/>
    <x v="15"/>
    <x v="6"/>
  </r>
  <r>
    <s v="December 2011"/>
    <n v="65"/>
    <x v="2"/>
    <x v="1"/>
    <x v="0"/>
    <x v="0"/>
    <x v="3"/>
    <x v="0"/>
    <x v="0"/>
    <x v="0"/>
    <x v="0"/>
    <x v="2"/>
    <x v="0"/>
    <x v="3"/>
    <x v="3"/>
    <x v="14"/>
    <x v="17"/>
    <x v="6"/>
  </r>
  <r>
    <s v="December 2011"/>
    <n v="65"/>
    <x v="2"/>
    <x v="2"/>
    <x v="0"/>
    <x v="0"/>
    <x v="2"/>
    <x v="0"/>
    <x v="0"/>
    <x v="0"/>
    <x v="0"/>
    <x v="2"/>
    <x v="0"/>
    <x v="3"/>
    <x v="3"/>
    <x v="13"/>
    <x v="20"/>
    <x v="6"/>
  </r>
  <r>
    <s v="December 2011"/>
    <n v="65"/>
    <x v="2"/>
    <x v="3"/>
    <x v="0"/>
    <x v="0"/>
    <x v="0"/>
    <x v="0"/>
    <x v="0"/>
    <x v="0"/>
    <x v="0"/>
    <x v="2"/>
    <x v="0"/>
    <x v="3"/>
    <x v="3"/>
    <x v="13"/>
    <x v="21"/>
    <x v="6"/>
  </r>
  <r>
    <s v="December 2011"/>
    <n v="65"/>
    <x v="2"/>
    <x v="4"/>
    <x v="0"/>
    <x v="0"/>
    <x v="4"/>
    <x v="0"/>
    <x v="0"/>
    <x v="0"/>
    <x v="0"/>
    <x v="2"/>
    <x v="0"/>
    <x v="3"/>
    <x v="3"/>
    <x v="12"/>
    <x v="18"/>
    <x v="6"/>
  </r>
  <r>
    <s v="December 2011"/>
    <n v="65"/>
    <x v="2"/>
    <x v="5"/>
    <x v="0"/>
    <x v="0"/>
    <x v="0"/>
    <x v="0"/>
    <x v="0"/>
    <x v="0"/>
    <x v="0"/>
    <x v="2"/>
    <x v="0"/>
    <x v="3"/>
    <x v="3"/>
    <x v="12"/>
    <x v="16"/>
    <x v="6"/>
  </r>
  <r>
    <s v="December 2011"/>
    <n v="65"/>
    <x v="2"/>
    <x v="6"/>
    <x v="0"/>
    <x v="0"/>
    <x v="3"/>
    <x v="0"/>
    <x v="0"/>
    <x v="0"/>
    <x v="0"/>
    <x v="2"/>
    <x v="0"/>
    <x v="3"/>
    <x v="3"/>
    <x v="12"/>
    <x v="16"/>
    <x v="6"/>
  </r>
  <r>
    <s v="December 2011"/>
    <n v="65"/>
    <x v="2"/>
    <x v="7"/>
    <x v="0"/>
    <x v="0"/>
    <x v="0"/>
    <x v="0"/>
    <x v="0"/>
    <x v="0"/>
    <x v="0"/>
    <x v="2"/>
    <x v="1"/>
    <x v="3"/>
    <x v="6"/>
    <x v="12"/>
    <x v="15"/>
    <x v="6"/>
  </r>
  <r>
    <s v="December 2011"/>
    <n v="65"/>
    <x v="2"/>
    <x v="8"/>
    <x v="0"/>
    <x v="0"/>
    <x v="1"/>
    <x v="0"/>
    <x v="0"/>
    <x v="0"/>
    <x v="0"/>
    <x v="2"/>
    <x v="1"/>
    <x v="3"/>
    <x v="6"/>
    <x v="14"/>
    <x v="17"/>
    <x v="6"/>
  </r>
  <r>
    <s v="December 2011"/>
    <n v="65"/>
    <x v="2"/>
    <x v="9"/>
    <x v="0"/>
    <x v="0"/>
    <x v="0"/>
    <x v="0"/>
    <x v="0"/>
    <x v="0"/>
    <x v="0"/>
    <x v="2"/>
    <x v="1"/>
    <x v="3"/>
    <x v="6"/>
    <x v="13"/>
    <x v="18"/>
    <x v="6"/>
  </r>
  <r>
    <s v="December 2011"/>
    <n v="65"/>
    <x v="2"/>
    <x v="10"/>
    <x v="0"/>
    <x v="0"/>
    <x v="4"/>
    <x v="0"/>
    <x v="0"/>
    <x v="0"/>
    <x v="0"/>
    <x v="2"/>
    <x v="1"/>
    <x v="3"/>
    <x v="6"/>
    <x v="13"/>
    <x v="20"/>
    <x v="6"/>
  </r>
  <r>
    <s v="December 2011"/>
    <n v="65"/>
    <x v="2"/>
    <x v="11"/>
    <x v="0"/>
    <x v="0"/>
    <x v="3"/>
    <x v="0"/>
    <x v="0"/>
    <x v="0"/>
    <x v="0"/>
    <x v="2"/>
    <x v="1"/>
    <x v="3"/>
    <x v="6"/>
    <x v="13"/>
    <x v="21"/>
    <x v="6"/>
  </r>
  <r>
    <s v="December 2011"/>
    <n v="65"/>
    <x v="2"/>
    <x v="12"/>
    <x v="0"/>
    <x v="0"/>
    <x v="2"/>
    <x v="0"/>
    <x v="0"/>
    <x v="0"/>
    <x v="0"/>
    <x v="2"/>
    <x v="1"/>
    <x v="3"/>
    <x v="6"/>
    <x v="12"/>
    <x v="18"/>
    <x v="6"/>
  </r>
  <r>
    <s v="December 2011"/>
    <n v="65"/>
    <x v="2"/>
    <x v="13"/>
    <x v="0"/>
    <x v="0"/>
    <x v="1"/>
    <x v="0"/>
    <x v="0"/>
    <x v="0"/>
    <x v="0"/>
    <x v="2"/>
    <x v="2"/>
    <x v="3"/>
    <x v="5"/>
    <x v="12"/>
    <x v="15"/>
    <x v="7"/>
  </r>
  <r>
    <s v="December 2011"/>
    <n v="65"/>
    <x v="2"/>
    <x v="14"/>
    <x v="0"/>
    <x v="0"/>
    <x v="4"/>
    <x v="0"/>
    <x v="0"/>
    <x v="0"/>
    <x v="0"/>
    <x v="2"/>
    <x v="2"/>
    <x v="3"/>
    <x v="5"/>
    <x v="13"/>
    <x v="21"/>
    <x v="7"/>
  </r>
  <r>
    <s v="December 2011"/>
    <n v="65"/>
    <x v="2"/>
    <x v="15"/>
    <x v="0"/>
    <x v="0"/>
    <x v="0"/>
    <x v="0"/>
    <x v="0"/>
    <x v="0"/>
    <x v="0"/>
    <x v="2"/>
    <x v="2"/>
    <x v="3"/>
    <x v="5"/>
    <x v="13"/>
    <x v="21"/>
    <x v="7"/>
  </r>
  <r>
    <s v="December 2011"/>
    <n v="65"/>
    <x v="2"/>
    <x v="16"/>
    <x v="0"/>
    <x v="0"/>
    <x v="0"/>
    <x v="0"/>
    <x v="0"/>
    <x v="0"/>
    <x v="0"/>
    <x v="2"/>
    <x v="2"/>
    <x v="3"/>
    <x v="5"/>
    <x v="12"/>
    <x v="21"/>
    <x v="7"/>
  </r>
  <r>
    <s v="December 2011"/>
    <n v="65"/>
    <x v="2"/>
    <x v="17"/>
    <x v="0"/>
    <x v="0"/>
    <x v="2"/>
    <x v="0"/>
    <x v="0"/>
    <x v="0"/>
    <x v="0"/>
    <x v="2"/>
    <x v="2"/>
    <x v="3"/>
    <x v="5"/>
    <x v="12"/>
    <x v="21"/>
    <x v="7"/>
  </r>
  <r>
    <s v="December 2011"/>
    <n v="65"/>
    <x v="2"/>
    <x v="18"/>
    <x v="0"/>
    <x v="0"/>
    <x v="3"/>
    <x v="0"/>
    <x v="0"/>
    <x v="0"/>
    <x v="0"/>
    <x v="2"/>
    <x v="2"/>
    <x v="3"/>
    <x v="5"/>
    <x v="12"/>
    <x v="16"/>
    <x v="7"/>
  </r>
  <r>
    <s v="December 2011"/>
    <n v="65"/>
    <x v="2"/>
    <x v="19"/>
    <x v="0"/>
    <x v="0"/>
    <x v="0"/>
    <x v="0"/>
    <x v="0"/>
    <x v="0"/>
    <x v="0"/>
    <x v="2"/>
    <x v="3"/>
    <x v="3"/>
    <x v="4"/>
    <x v="12"/>
    <x v="15"/>
    <x v="6"/>
  </r>
  <r>
    <s v="December 2011"/>
    <n v="65"/>
    <x v="2"/>
    <x v="20"/>
    <x v="0"/>
    <x v="0"/>
    <x v="2"/>
    <x v="0"/>
    <x v="0"/>
    <x v="0"/>
    <x v="0"/>
    <x v="2"/>
    <x v="3"/>
    <x v="3"/>
    <x v="4"/>
    <x v="12"/>
    <x v="20"/>
    <x v="6"/>
  </r>
  <r>
    <s v="December 2011"/>
    <n v="65"/>
    <x v="2"/>
    <x v="21"/>
    <x v="0"/>
    <x v="0"/>
    <x v="4"/>
    <x v="0"/>
    <x v="0"/>
    <x v="0"/>
    <x v="0"/>
    <x v="2"/>
    <x v="3"/>
    <x v="3"/>
    <x v="4"/>
    <x v="14"/>
    <x v="17"/>
    <x v="6"/>
  </r>
  <r>
    <s v="December 2011"/>
    <n v="65"/>
    <x v="2"/>
    <x v="22"/>
    <x v="0"/>
    <x v="0"/>
    <x v="3"/>
    <x v="0"/>
    <x v="0"/>
    <x v="0"/>
    <x v="0"/>
    <x v="2"/>
    <x v="3"/>
    <x v="3"/>
    <x v="4"/>
    <x v="13"/>
    <x v="21"/>
    <x v="6"/>
  </r>
  <r>
    <s v="December 2011"/>
    <n v="65"/>
    <x v="2"/>
    <x v="23"/>
    <x v="0"/>
    <x v="0"/>
    <x v="2"/>
    <x v="0"/>
    <x v="0"/>
    <x v="0"/>
    <x v="0"/>
    <x v="2"/>
    <x v="3"/>
    <x v="3"/>
    <x v="4"/>
    <x v="13"/>
    <x v="20"/>
    <x v="6"/>
  </r>
  <r>
    <s v="December 2011"/>
    <n v="65"/>
    <x v="2"/>
    <x v="24"/>
    <x v="0"/>
    <x v="0"/>
    <x v="4"/>
    <x v="0"/>
    <x v="0"/>
    <x v="0"/>
    <x v="0"/>
    <x v="2"/>
    <x v="3"/>
    <x v="3"/>
    <x v="4"/>
    <x v="12"/>
    <x v="16"/>
    <x v="6"/>
  </r>
  <r>
    <s v="December 2011"/>
    <n v="65"/>
    <x v="2"/>
    <x v="25"/>
    <x v="0"/>
    <x v="0"/>
    <x v="1"/>
    <x v="0"/>
    <x v="0"/>
    <x v="0"/>
    <x v="0"/>
    <x v="2"/>
    <x v="3"/>
    <x v="3"/>
    <x v="4"/>
    <x v="13"/>
    <x v="21"/>
    <x v="6"/>
  </r>
  <r>
    <s v="December 2011"/>
    <n v="65"/>
    <x v="2"/>
    <x v="26"/>
    <x v="0"/>
    <x v="0"/>
    <x v="4"/>
    <x v="0"/>
    <x v="0"/>
    <x v="0"/>
    <x v="0"/>
    <x v="2"/>
    <x v="3"/>
    <x v="3"/>
    <x v="4"/>
    <x v="12"/>
    <x v="16"/>
    <x v="6"/>
  </r>
  <r>
    <s v="December 2011"/>
    <n v="65"/>
    <x v="3"/>
    <x v="0"/>
    <x v="0"/>
    <x v="0"/>
    <x v="1"/>
    <x v="0"/>
    <x v="0"/>
    <x v="0"/>
    <x v="0"/>
    <x v="1"/>
    <x v="4"/>
    <x v="3"/>
    <x v="7"/>
    <x v="11"/>
    <x v="22"/>
    <x v="4"/>
  </r>
  <r>
    <s v="December 2011"/>
    <n v="65"/>
    <x v="3"/>
    <x v="1"/>
    <x v="0"/>
    <x v="0"/>
    <x v="2"/>
    <x v="0"/>
    <x v="0"/>
    <x v="0"/>
    <x v="0"/>
    <x v="1"/>
    <x v="4"/>
    <x v="3"/>
    <x v="7"/>
    <x v="9"/>
    <x v="14"/>
    <x v="4"/>
  </r>
  <r>
    <s v="December 2011"/>
    <n v="65"/>
    <x v="3"/>
    <x v="2"/>
    <x v="0"/>
    <x v="0"/>
    <x v="3"/>
    <x v="0"/>
    <x v="0"/>
    <x v="0"/>
    <x v="0"/>
    <x v="1"/>
    <x v="4"/>
    <x v="3"/>
    <x v="7"/>
    <x v="8"/>
    <x v="5"/>
    <x v="4"/>
  </r>
  <r>
    <s v="December 2011"/>
    <n v="65"/>
    <x v="3"/>
    <x v="3"/>
    <x v="0"/>
    <x v="0"/>
    <x v="4"/>
    <x v="0"/>
    <x v="0"/>
    <x v="0"/>
    <x v="0"/>
    <x v="1"/>
    <x v="4"/>
    <x v="3"/>
    <x v="7"/>
    <x v="4"/>
    <x v="10"/>
    <x v="4"/>
  </r>
  <r>
    <s v="December 2011"/>
    <n v="65"/>
    <x v="3"/>
    <x v="4"/>
    <x v="0"/>
    <x v="0"/>
    <x v="4"/>
    <x v="0"/>
    <x v="0"/>
    <x v="0"/>
    <x v="0"/>
    <x v="1"/>
    <x v="4"/>
    <x v="3"/>
    <x v="7"/>
    <x v="10"/>
    <x v="13"/>
    <x v="4"/>
  </r>
  <r>
    <s v="December 2011"/>
    <n v="65"/>
    <x v="3"/>
    <x v="5"/>
    <x v="0"/>
    <x v="0"/>
    <x v="2"/>
    <x v="0"/>
    <x v="0"/>
    <x v="0"/>
    <x v="0"/>
    <x v="1"/>
    <x v="4"/>
    <x v="3"/>
    <x v="7"/>
    <x v="6"/>
    <x v="22"/>
    <x v="4"/>
  </r>
  <r>
    <s v="December 2011"/>
    <n v="65"/>
    <x v="3"/>
    <x v="6"/>
    <x v="0"/>
    <x v="0"/>
    <x v="0"/>
    <x v="0"/>
    <x v="0"/>
    <x v="0"/>
    <x v="0"/>
    <x v="1"/>
    <x v="4"/>
    <x v="3"/>
    <x v="7"/>
    <x v="20"/>
    <x v="22"/>
    <x v="4"/>
  </r>
  <r>
    <s v="December 2011"/>
    <n v="65"/>
    <x v="3"/>
    <x v="7"/>
    <x v="0"/>
    <x v="0"/>
    <x v="1"/>
    <x v="0"/>
    <x v="0"/>
    <x v="0"/>
    <x v="0"/>
    <x v="1"/>
    <x v="4"/>
    <x v="3"/>
    <x v="7"/>
    <x v="7"/>
    <x v="22"/>
    <x v="4"/>
  </r>
  <r>
    <s v="December 2011"/>
    <n v="65"/>
    <x v="3"/>
    <x v="8"/>
    <x v="0"/>
    <x v="0"/>
    <x v="2"/>
    <x v="0"/>
    <x v="0"/>
    <x v="0"/>
    <x v="0"/>
    <x v="1"/>
    <x v="4"/>
    <x v="3"/>
    <x v="7"/>
    <x v="6"/>
    <x v="22"/>
    <x v="4"/>
  </r>
  <r>
    <s v="December 2011"/>
    <n v="65"/>
    <x v="3"/>
    <x v="9"/>
    <x v="0"/>
    <x v="0"/>
    <x v="3"/>
    <x v="0"/>
    <x v="0"/>
    <x v="0"/>
    <x v="0"/>
    <x v="1"/>
    <x v="4"/>
    <x v="3"/>
    <x v="7"/>
    <x v="11"/>
    <x v="22"/>
    <x v="4"/>
  </r>
  <r>
    <s v="December 2011"/>
    <n v="65"/>
    <x v="3"/>
    <x v="10"/>
    <x v="0"/>
    <x v="0"/>
    <x v="3"/>
    <x v="0"/>
    <x v="0"/>
    <x v="0"/>
    <x v="0"/>
    <x v="1"/>
    <x v="4"/>
    <x v="3"/>
    <x v="7"/>
    <x v="7"/>
    <x v="22"/>
    <x v="4"/>
  </r>
  <r>
    <s v="December 2011"/>
    <n v="65"/>
    <x v="3"/>
    <x v="11"/>
    <x v="0"/>
    <x v="0"/>
    <x v="1"/>
    <x v="0"/>
    <x v="0"/>
    <x v="0"/>
    <x v="0"/>
    <x v="1"/>
    <x v="4"/>
    <x v="3"/>
    <x v="7"/>
    <x v="4"/>
    <x v="8"/>
    <x v="4"/>
  </r>
  <r>
    <s v="December 2011"/>
    <n v="65"/>
    <x v="3"/>
    <x v="12"/>
    <x v="0"/>
    <x v="0"/>
    <x v="2"/>
    <x v="0"/>
    <x v="0"/>
    <x v="0"/>
    <x v="0"/>
    <x v="1"/>
    <x v="4"/>
    <x v="3"/>
    <x v="7"/>
    <x v="9"/>
    <x v="14"/>
    <x v="4"/>
  </r>
  <r>
    <s v="December 2011"/>
    <n v="65"/>
    <x v="3"/>
    <x v="13"/>
    <x v="0"/>
    <x v="0"/>
    <x v="2"/>
    <x v="0"/>
    <x v="0"/>
    <x v="0"/>
    <x v="0"/>
    <x v="1"/>
    <x v="4"/>
    <x v="3"/>
    <x v="7"/>
    <x v="4"/>
    <x v="2"/>
    <x v="4"/>
  </r>
  <r>
    <s v="December 2011"/>
    <n v="65"/>
    <x v="3"/>
    <x v="14"/>
    <x v="0"/>
    <x v="0"/>
    <x v="2"/>
    <x v="0"/>
    <x v="0"/>
    <x v="0"/>
    <x v="0"/>
    <x v="1"/>
    <x v="4"/>
    <x v="3"/>
    <x v="7"/>
    <x v="8"/>
    <x v="11"/>
    <x v="4"/>
  </r>
  <r>
    <s v="December 2011"/>
    <n v="65"/>
    <x v="3"/>
    <x v="15"/>
    <x v="0"/>
    <x v="0"/>
    <x v="0"/>
    <x v="0"/>
    <x v="0"/>
    <x v="0"/>
    <x v="0"/>
    <x v="1"/>
    <x v="4"/>
    <x v="3"/>
    <x v="7"/>
    <x v="4"/>
    <x v="12"/>
    <x v="4"/>
  </r>
  <r>
    <s v="December 2011"/>
    <n v="65"/>
    <x v="3"/>
    <x v="16"/>
    <x v="0"/>
    <x v="0"/>
    <x v="1"/>
    <x v="0"/>
    <x v="0"/>
    <x v="0"/>
    <x v="0"/>
    <x v="1"/>
    <x v="4"/>
    <x v="3"/>
    <x v="7"/>
    <x v="5"/>
    <x v="9"/>
    <x v="4"/>
  </r>
  <r>
    <s v="December 2011"/>
    <n v="65"/>
    <x v="3"/>
    <x v="17"/>
    <x v="0"/>
    <x v="0"/>
    <x v="4"/>
    <x v="0"/>
    <x v="0"/>
    <x v="0"/>
    <x v="0"/>
    <x v="1"/>
    <x v="4"/>
    <x v="3"/>
    <x v="7"/>
    <x v="10"/>
    <x v="13"/>
    <x v="4"/>
  </r>
  <r>
    <s v="December 2011"/>
    <n v="65"/>
    <x v="3"/>
    <x v="18"/>
    <x v="0"/>
    <x v="0"/>
    <x v="4"/>
    <x v="0"/>
    <x v="0"/>
    <x v="0"/>
    <x v="0"/>
    <x v="1"/>
    <x v="4"/>
    <x v="3"/>
    <x v="7"/>
    <x v="8"/>
    <x v="5"/>
    <x v="5"/>
  </r>
  <r>
    <s v="December 2011"/>
    <n v="65"/>
    <x v="3"/>
    <x v="19"/>
    <x v="0"/>
    <x v="0"/>
    <x v="3"/>
    <x v="0"/>
    <x v="0"/>
    <x v="0"/>
    <x v="0"/>
    <x v="1"/>
    <x v="4"/>
    <x v="3"/>
    <x v="7"/>
    <x v="9"/>
    <x v="14"/>
    <x v="4"/>
  </r>
  <r>
    <s v="December 2011"/>
    <n v="65"/>
    <x v="3"/>
    <x v="20"/>
    <x v="0"/>
    <x v="0"/>
    <x v="2"/>
    <x v="0"/>
    <x v="0"/>
    <x v="0"/>
    <x v="0"/>
    <x v="1"/>
    <x v="4"/>
    <x v="3"/>
    <x v="7"/>
    <x v="4"/>
    <x v="8"/>
    <x v="4"/>
  </r>
  <r>
    <s v="December 2011"/>
    <n v="65"/>
    <x v="3"/>
    <x v="21"/>
    <x v="0"/>
    <x v="0"/>
    <x v="0"/>
    <x v="0"/>
    <x v="0"/>
    <x v="0"/>
    <x v="0"/>
    <x v="1"/>
    <x v="4"/>
    <x v="3"/>
    <x v="7"/>
    <x v="9"/>
    <x v="6"/>
    <x v="4"/>
  </r>
  <r>
    <s v="December 2011"/>
    <n v="65"/>
    <x v="3"/>
    <x v="22"/>
    <x v="0"/>
    <x v="0"/>
    <x v="4"/>
    <x v="0"/>
    <x v="0"/>
    <x v="0"/>
    <x v="0"/>
    <x v="1"/>
    <x v="4"/>
    <x v="3"/>
    <x v="7"/>
    <x v="10"/>
    <x v="13"/>
    <x v="4"/>
  </r>
  <r>
    <s v="December 2011"/>
    <n v="65"/>
    <x v="3"/>
    <x v="23"/>
    <x v="0"/>
    <x v="0"/>
    <x v="0"/>
    <x v="0"/>
    <x v="0"/>
    <x v="0"/>
    <x v="0"/>
    <x v="1"/>
    <x v="4"/>
    <x v="3"/>
    <x v="7"/>
    <x v="5"/>
    <x v="3"/>
    <x v="4"/>
  </r>
  <r>
    <s v="December 2011"/>
    <n v="65"/>
    <x v="3"/>
    <x v="24"/>
    <x v="0"/>
    <x v="0"/>
    <x v="1"/>
    <x v="0"/>
    <x v="0"/>
    <x v="0"/>
    <x v="0"/>
    <x v="1"/>
    <x v="4"/>
    <x v="3"/>
    <x v="7"/>
    <x v="4"/>
    <x v="10"/>
    <x v="4"/>
  </r>
  <r>
    <s v="December 2011"/>
    <n v="65"/>
    <x v="3"/>
    <x v="25"/>
    <x v="0"/>
    <x v="0"/>
    <x v="2"/>
    <x v="0"/>
    <x v="0"/>
    <x v="0"/>
    <x v="0"/>
    <x v="1"/>
    <x v="4"/>
    <x v="3"/>
    <x v="7"/>
    <x v="7"/>
    <x v="22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June 2012"/>
    <n v="66"/>
    <x v="0"/>
    <x v="0"/>
    <x v="0"/>
    <x v="0"/>
    <x v="2"/>
    <x v="0"/>
    <x v="0"/>
    <x v="0"/>
    <x v="0"/>
    <x v="2"/>
    <x v="0"/>
    <x v="3"/>
    <x v="6"/>
    <x v="12"/>
    <x v="15"/>
    <x v="6"/>
  </r>
  <r>
    <s v="June 2012"/>
    <n v="66"/>
    <x v="0"/>
    <x v="1"/>
    <x v="0"/>
    <x v="0"/>
    <x v="3"/>
    <x v="0"/>
    <x v="0"/>
    <x v="0"/>
    <x v="0"/>
    <x v="2"/>
    <x v="0"/>
    <x v="3"/>
    <x v="6"/>
    <x v="14"/>
    <x v="17"/>
    <x v="6"/>
  </r>
  <r>
    <s v="June 2012"/>
    <n v="66"/>
    <x v="0"/>
    <x v="2"/>
    <x v="0"/>
    <x v="0"/>
    <x v="0"/>
    <x v="0"/>
    <x v="0"/>
    <x v="0"/>
    <x v="0"/>
    <x v="2"/>
    <x v="0"/>
    <x v="3"/>
    <x v="6"/>
    <x v="13"/>
    <x v="18"/>
    <x v="6"/>
  </r>
  <r>
    <s v="June 2012"/>
    <n v="66"/>
    <x v="0"/>
    <x v="3"/>
    <x v="0"/>
    <x v="0"/>
    <x v="4"/>
    <x v="0"/>
    <x v="0"/>
    <x v="0"/>
    <x v="0"/>
    <x v="2"/>
    <x v="0"/>
    <x v="3"/>
    <x v="6"/>
    <x v="14"/>
    <x v="17"/>
    <x v="6"/>
  </r>
  <r>
    <s v="June 2012"/>
    <n v="66"/>
    <x v="0"/>
    <x v="4"/>
    <x v="0"/>
    <x v="0"/>
    <x v="0"/>
    <x v="0"/>
    <x v="0"/>
    <x v="0"/>
    <x v="0"/>
    <x v="2"/>
    <x v="0"/>
    <x v="3"/>
    <x v="6"/>
    <x v="13"/>
    <x v="21"/>
    <x v="6"/>
  </r>
  <r>
    <s v="June 2012"/>
    <n v="66"/>
    <x v="0"/>
    <x v="5"/>
    <x v="0"/>
    <x v="0"/>
    <x v="1"/>
    <x v="0"/>
    <x v="0"/>
    <x v="0"/>
    <x v="0"/>
    <x v="2"/>
    <x v="0"/>
    <x v="3"/>
    <x v="6"/>
    <x v="13"/>
    <x v="24"/>
    <x v="6"/>
  </r>
  <r>
    <s v="June 2012"/>
    <n v="66"/>
    <x v="0"/>
    <x v="6"/>
    <x v="0"/>
    <x v="0"/>
    <x v="4"/>
    <x v="0"/>
    <x v="0"/>
    <x v="0"/>
    <x v="0"/>
    <x v="2"/>
    <x v="0"/>
    <x v="3"/>
    <x v="6"/>
    <x v="13"/>
    <x v="20"/>
    <x v="6"/>
  </r>
  <r>
    <s v="June 2012"/>
    <n v="66"/>
    <x v="0"/>
    <x v="7"/>
    <x v="0"/>
    <x v="0"/>
    <x v="3"/>
    <x v="0"/>
    <x v="0"/>
    <x v="0"/>
    <x v="0"/>
    <x v="2"/>
    <x v="1"/>
    <x v="3"/>
    <x v="5"/>
    <x v="12"/>
    <x v="15"/>
    <x v="7"/>
  </r>
  <r>
    <s v="June 2012"/>
    <n v="66"/>
    <x v="0"/>
    <x v="8"/>
    <x v="0"/>
    <x v="0"/>
    <x v="4"/>
    <x v="0"/>
    <x v="0"/>
    <x v="0"/>
    <x v="0"/>
    <x v="2"/>
    <x v="1"/>
    <x v="3"/>
    <x v="5"/>
    <x v="12"/>
    <x v="18"/>
    <x v="7"/>
  </r>
  <r>
    <s v="June 2012"/>
    <n v="66"/>
    <x v="0"/>
    <x v="9"/>
    <x v="0"/>
    <x v="0"/>
    <x v="0"/>
    <x v="0"/>
    <x v="0"/>
    <x v="0"/>
    <x v="0"/>
    <x v="2"/>
    <x v="1"/>
    <x v="3"/>
    <x v="5"/>
    <x v="13"/>
    <x v="19"/>
    <x v="7"/>
  </r>
  <r>
    <s v="June 2012"/>
    <n v="66"/>
    <x v="0"/>
    <x v="10"/>
    <x v="0"/>
    <x v="0"/>
    <x v="1"/>
    <x v="0"/>
    <x v="0"/>
    <x v="0"/>
    <x v="0"/>
    <x v="2"/>
    <x v="1"/>
    <x v="3"/>
    <x v="5"/>
    <x v="14"/>
    <x v="17"/>
    <x v="7"/>
  </r>
  <r>
    <s v="June 2012"/>
    <n v="66"/>
    <x v="0"/>
    <x v="11"/>
    <x v="0"/>
    <x v="0"/>
    <x v="2"/>
    <x v="0"/>
    <x v="0"/>
    <x v="0"/>
    <x v="0"/>
    <x v="2"/>
    <x v="1"/>
    <x v="3"/>
    <x v="5"/>
    <x v="12"/>
    <x v="19"/>
    <x v="7"/>
  </r>
  <r>
    <s v="June 2012"/>
    <n v="66"/>
    <x v="0"/>
    <x v="12"/>
    <x v="0"/>
    <x v="0"/>
    <x v="1"/>
    <x v="0"/>
    <x v="0"/>
    <x v="0"/>
    <x v="0"/>
    <x v="2"/>
    <x v="1"/>
    <x v="3"/>
    <x v="5"/>
    <x v="14"/>
    <x v="17"/>
    <x v="7"/>
  </r>
  <r>
    <s v="June 2012"/>
    <n v="66"/>
    <x v="0"/>
    <x v="13"/>
    <x v="0"/>
    <x v="0"/>
    <x v="4"/>
    <x v="0"/>
    <x v="0"/>
    <x v="0"/>
    <x v="0"/>
    <x v="2"/>
    <x v="1"/>
    <x v="3"/>
    <x v="5"/>
    <x v="12"/>
    <x v="19"/>
    <x v="7"/>
  </r>
  <r>
    <s v="June 2012"/>
    <n v="66"/>
    <x v="0"/>
    <x v="14"/>
    <x v="0"/>
    <x v="0"/>
    <x v="2"/>
    <x v="0"/>
    <x v="0"/>
    <x v="0"/>
    <x v="0"/>
    <x v="2"/>
    <x v="2"/>
    <x v="3"/>
    <x v="3"/>
    <x v="12"/>
    <x v="15"/>
    <x v="6"/>
  </r>
  <r>
    <s v="June 2012"/>
    <n v="66"/>
    <x v="0"/>
    <x v="15"/>
    <x v="0"/>
    <x v="0"/>
    <x v="4"/>
    <x v="0"/>
    <x v="0"/>
    <x v="0"/>
    <x v="0"/>
    <x v="2"/>
    <x v="2"/>
    <x v="3"/>
    <x v="3"/>
    <x v="13"/>
    <x v="20"/>
    <x v="6"/>
  </r>
  <r>
    <s v="June 2012"/>
    <n v="66"/>
    <x v="0"/>
    <x v="16"/>
    <x v="0"/>
    <x v="0"/>
    <x v="4"/>
    <x v="0"/>
    <x v="0"/>
    <x v="0"/>
    <x v="0"/>
    <x v="2"/>
    <x v="2"/>
    <x v="3"/>
    <x v="3"/>
    <x v="12"/>
    <x v="16"/>
    <x v="6"/>
  </r>
  <r>
    <s v="June 2012"/>
    <n v="66"/>
    <x v="0"/>
    <x v="17"/>
    <x v="0"/>
    <x v="0"/>
    <x v="3"/>
    <x v="0"/>
    <x v="0"/>
    <x v="0"/>
    <x v="0"/>
    <x v="2"/>
    <x v="2"/>
    <x v="3"/>
    <x v="3"/>
    <x v="13"/>
    <x v="21"/>
    <x v="6"/>
  </r>
  <r>
    <s v="June 2012"/>
    <n v="66"/>
    <x v="0"/>
    <x v="18"/>
    <x v="0"/>
    <x v="0"/>
    <x v="1"/>
    <x v="0"/>
    <x v="0"/>
    <x v="0"/>
    <x v="0"/>
    <x v="2"/>
    <x v="2"/>
    <x v="3"/>
    <x v="3"/>
    <x v="12"/>
    <x v="15"/>
    <x v="6"/>
  </r>
  <r>
    <s v="June 2012"/>
    <n v="66"/>
    <x v="0"/>
    <x v="19"/>
    <x v="0"/>
    <x v="0"/>
    <x v="0"/>
    <x v="0"/>
    <x v="0"/>
    <x v="0"/>
    <x v="0"/>
    <x v="2"/>
    <x v="2"/>
    <x v="3"/>
    <x v="3"/>
    <x v="13"/>
    <x v="18"/>
    <x v="6"/>
  </r>
  <r>
    <s v="June 2012"/>
    <n v="66"/>
    <x v="0"/>
    <x v="20"/>
    <x v="0"/>
    <x v="0"/>
    <x v="3"/>
    <x v="0"/>
    <x v="0"/>
    <x v="0"/>
    <x v="0"/>
    <x v="2"/>
    <x v="2"/>
    <x v="3"/>
    <x v="3"/>
    <x v="12"/>
    <x v="18"/>
    <x v="6"/>
  </r>
  <r>
    <s v="June 2012"/>
    <n v="66"/>
    <x v="0"/>
    <x v="21"/>
    <x v="0"/>
    <x v="0"/>
    <x v="2"/>
    <x v="0"/>
    <x v="0"/>
    <x v="0"/>
    <x v="0"/>
    <x v="2"/>
    <x v="2"/>
    <x v="3"/>
    <x v="3"/>
    <x v="14"/>
    <x v="17"/>
    <x v="6"/>
  </r>
  <r>
    <s v="June 2012"/>
    <n v="66"/>
    <x v="0"/>
    <x v="22"/>
    <x v="0"/>
    <x v="0"/>
    <x v="4"/>
    <x v="0"/>
    <x v="0"/>
    <x v="0"/>
    <x v="0"/>
    <x v="2"/>
    <x v="3"/>
    <x v="3"/>
    <x v="4"/>
    <x v="12"/>
    <x v="15"/>
    <x v="6"/>
  </r>
  <r>
    <s v="June 2012"/>
    <n v="66"/>
    <x v="0"/>
    <x v="23"/>
    <x v="0"/>
    <x v="0"/>
    <x v="3"/>
    <x v="0"/>
    <x v="0"/>
    <x v="0"/>
    <x v="0"/>
    <x v="2"/>
    <x v="3"/>
    <x v="3"/>
    <x v="4"/>
    <x v="13"/>
    <x v="21"/>
    <x v="6"/>
  </r>
  <r>
    <s v="June 2012"/>
    <n v="66"/>
    <x v="0"/>
    <x v="24"/>
    <x v="0"/>
    <x v="0"/>
    <x v="0"/>
    <x v="0"/>
    <x v="0"/>
    <x v="0"/>
    <x v="0"/>
    <x v="2"/>
    <x v="3"/>
    <x v="3"/>
    <x v="4"/>
    <x v="13"/>
    <x v="21"/>
    <x v="6"/>
  </r>
  <r>
    <s v="June 2012"/>
    <n v="66"/>
    <x v="0"/>
    <x v="25"/>
    <x v="0"/>
    <x v="0"/>
    <x v="4"/>
    <x v="0"/>
    <x v="0"/>
    <x v="0"/>
    <x v="0"/>
    <x v="2"/>
    <x v="3"/>
    <x v="3"/>
    <x v="4"/>
    <x v="12"/>
    <x v="16"/>
    <x v="6"/>
  </r>
  <r>
    <s v="June 2012"/>
    <n v="66"/>
    <x v="0"/>
    <x v="26"/>
    <x v="0"/>
    <x v="0"/>
    <x v="2"/>
    <x v="0"/>
    <x v="0"/>
    <x v="0"/>
    <x v="0"/>
    <x v="2"/>
    <x v="3"/>
    <x v="3"/>
    <x v="4"/>
    <x v="14"/>
    <x v="17"/>
    <x v="6"/>
  </r>
  <r>
    <s v="June 2012"/>
    <n v="66"/>
    <x v="1"/>
    <x v="0"/>
    <x v="0"/>
    <x v="0"/>
    <x v="2"/>
    <x v="0"/>
    <x v="0"/>
    <x v="0"/>
    <x v="0"/>
    <x v="1"/>
    <x v="4"/>
    <x v="3"/>
    <x v="7"/>
    <x v="7"/>
    <x v="22"/>
    <x v="4"/>
  </r>
  <r>
    <s v="June 2012"/>
    <n v="66"/>
    <x v="1"/>
    <x v="1"/>
    <x v="0"/>
    <x v="0"/>
    <x v="3"/>
    <x v="0"/>
    <x v="0"/>
    <x v="0"/>
    <x v="0"/>
    <x v="1"/>
    <x v="4"/>
    <x v="3"/>
    <x v="7"/>
    <x v="9"/>
    <x v="14"/>
    <x v="4"/>
  </r>
  <r>
    <s v="June 2012"/>
    <n v="66"/>
    <x v="1"/>
    <x v="2"/>
    <x v="0"/>
    <x v="0"/>
    <x v="3"/>
    <x v="0"/>
    <x v="0"/>
    <x v="0"/>
    <x v="0"/>
    <x v="1"/>
    <x v="4"/>
    <x v="3"/>
    <x v="7"/>
    <x v="8"/>
    <x v="11"/>
    <x v="5"/>
  </r>
  <r>
    <s v="June 2012"/>
    <n v="66"/>
    <x v="1"/>
    <x v="3"/>
    <x v="0"/>
    <x v="0"/>
    <x v="4"/>
    <x v="0"/>
    <x v="0"/>
    <x v="0"/>
    <x v="0"/>
    <x v="1"/>
    <x v="4"/>
    <x v="3"/>
    <x v="7"/>
    <x v="9"/>
    <x v="14"/>
    <x v="4"/>
  </r>
  <r>
    <s v="June 2012"/>
    <n v="66"/>
    <x v="1"/>
    <x v="4"/>
    <x v="0"/>
    <x v="0"/>
    <x v="1"/>
    <x v="0"/>
    <x v="0"/>
    <x v="0"/>
    <x v="0"/>
    <x v="1"/>
    <x v="4"/>
    <x v="3"/>
    <x v="7"/>
    <x v="8"/>
    <x v="5"/>
    <x v="4"/>
  </r>
  <r>
    <s v="June 2012"/>
    <n v="66"/>
    <x v="1"/>
    <x v="5"/>
    <x v="0"/>
    <x v="0"/>
    <x v="2"/>
    <x v="0"/>
    <x v="0"/>
    <x v="0"/>
    <x v="0"/>
    <x v="1"/>
    <x v="4"/>
    <x v="3"/>
    <x v="7"/>
    <x v="9"/>
    <x v="6"/>
    <x v="4"/>
  </r>
  <r>
    <s v="June 2012"/>
    <n v="66"/>
    <x v="1"/>
    <x v="6"/>
    <x v="0"/>
    <x v="0"/>
    <x v="3"/>
    <x v="0"/>
    <x v="0"/>
    <x v="0"/>
    <x v="0"/>
    <x v="1"/>
    <x v="4"/>
    <x v="3"/>
    <x v="7"/>
    <x v="10"/>
    <x v="13"/>
    <x v="4"/>
  </r>
  <r>
    <s v="June 2012"/>
    <n v="66"/>
    <x v="1"/>
    <x v="7"/>
    <x v="0"/>
    <x v="0"/>
    <x v="4"/>
    <x v="0"/>
    <x v="0"/>
    <x v="0"/>
    <x v="0"/>
    <x v="1"/>
    <x v="4"/>
    <x v="3"/>
    <x v="7"/>
    <x v="7"/>
    <x v="22"/>
    <x v="4"/>
  </r>
  <r>
    <s v="June 2012"/>
    <n v="66"/>
    <x v="1"/>
    <x v="8"/>
    <x v="0"/>
    <x v="0"/>
    <x v="0"/>
    <x v="0"/>
    <x v="0"/>
    <x v="0"/>
    <x v="0"/>
    <x v="1"/>
    <x v="4"/>
    <x v="3"/>
    <x v="7"/>
    <x v="5"/>
    <x v="9"/>
    <x v="4"/>
  </r>
  <r>
    <s v="June 2012"/>
    <n v="66"/>
    <x v="1"/>
    <x v="9"/>
    <x v="0"/>
    <x v="0"/>
    <x v="0"/>
    <x v="0"/>
    <x v="0"/>
    <x v="0"/>
    <x v="0"/>
    <x v="1"/>
    <x v="4"/>
    <x v="3"/>
    <x v="7"/>
    <x v="9"/>
    <x v="14"/>
    <x v="4"/>
  </r>
  <r>
    <s v="June 2012"/>
    <n v="66"/>
    <x v="1"/>
    <x v="10"/>
    <x v="0"/>
    <x v="0"/>
    <x v="2"/>
    <x v="0"/>
    <x v="0"/>
    <x v="0"/>
    <x v="0"/>
    <x v="1"/>
    <x v="4"/>
    <x v="3"/>
    <x v="7"/>
    <x v="7"/>
    <x v="22"/>
    <x v="4"/>
  </r>
  <r>
    <s v="June 2012"/>
    <n v="66"/>
    <x v="1"/>
    <x v="11"/>
    <x v="0"/>
    <x v="0"/>
    <x v="4"/>
    <x v="0"/>
    <x v="0"/>
    <x v="0"/>
    <x v="0"/>
    <x v="1"/>
    <x v="4"/>
    <x v="3"/>
    <x v="7"/>
    <x v="10"/>
    <x v="13"/>
    <x v="4"/>
  </r>
  <r>
    <s v="June 2012"/>
    <n v="66"/>
    <x v="1"/>
    <x v="12"/>
    <x v="0"/>
    <x v="0"/>
    <x v="0"/>
    <x v="0"/>
    <x v="0"/>
    <x v="0"/>
    <x v="0"/>
    <x v="1"/>
    <x v="4"/>
    <x v="3"/>
    <x v="7"/>
    <x v="7"/>
    <x v="22"/>
    <x v="4"/>
  </r>
  <r>
    <s v="June 2012"/>
    <n v="66"/>
    <x v="1"/>
    <x v="13"/>
    <x v="0"/>
    <x v="0"/>
    <x v="1"/>
    <x v="0"/>
    <x v="0"/>
    <x v="0"/>
    <x v="0"/>
    <x v="1"/>
    <x v="4"/>
    <x v="3"/>
    <x v="7"/>
    <x v="6"/>
    <x v="22"/>
    <x v="4"/>
  </r>
  <r>
    <s v="June 2012"/>
    <n v="66"/>
    <x v="1"/>
    <x v="14"/>
    <x v="0"/>
    <x v="0"/>
    <x v="2"/>
    <x v="0"/>
    <x v="0"/>
    <x v="0"/>
    <x v="0"/>
    <x v="1"/>
    <x v="4"/>
    <x v="3"/>
    <x v="7"/>
    <x v="7"/>
    <x v="22"/>
    <x v="4"/>
  </r>
  <r>
    <s v="June 2012"/>
    <n v="66"/>
    <x v="1"/>
    <x v="15"/>
    <x v="0"/>
    <x v="0"/>
    <x v="0"/>
    <x v="0"/>
    <x v="0"/>
    <x v="0"/>
    <x v="0"/>
    <x v="1"/>
    <x v="4"/>
    <x v="3"/>
    <x v="7"/>
    <x v="5"/>
    <x v="9"/>
    <x v="4"/>
  </r>
  <r>
    <s v="June 2012"/>
    <n v="66"/>
    <x v="1"/>
    <x v="16"/>
    <x v="0"/>
    <x v="0"/>
    <x v="1"/>
    <x v="0"/>
    <x v="0"/>
    <x v="0"/>
    <x v="0"/>
    <x v="1"/>
    <x v="4"/>
    <x v="3"/>
    <x v="7"/>
    <x v="8"/>
    <x v="11"/>
    <x v="4"/>
  </r>
  <r>
    <s v="June 2012"/>
    <n v="66"/>
    <x v="1"/>
    <x v="17"/>
    <x v="0"/>
    <x v="0"/>
    <x v="0"/>
    <x v="0"/>
    <x v="0"/>
    <x v="0"/>
    <x v="0"/>
    <x v="1"/>
    <x v="4"/>
    <x v="3"/>
    <x v="7"/>
    <x v="4"/>
    <x v="2"/>
    <x v="4"/>
  </r>
  <r>
    <s v="June 2012"/>
    <n v="66"/>
    <x v="1"/>
    <x v="18"/>
    <x v="0"/>
    <x v="0"/>
    <x v="3"/>
    <x v="0"/>
    <x v="0"/>
    <x v="0"/>
    <x v="0"/>
    <x v="1"/>
    <x v="4"/>
    <x v="3"/>
    <x v="7"/>
    <x v="9"/>
    <x v="6"/>
    <x v="4"/>
  </r>
  <r>
    <s v="June 2012"/>
    <n v="66"/>
    <x v="1"/>
    <x v="19"/>
    <x v="0"/>
    <x v="0"/>
    <x v="3"/>
    <x v="0"/>
    <x v="0"/>
    <x v="0"/>
    <x v="0"/>
    <x v="1"/>
    <x v="4"/>
    <x v="3"/>
    <x v="7"/>
    <x v="4"/>
    <x v="10"/>
    <x v="4"/>
  </r>
  <r>
    <s v="June 2012"/>
    <n v="66"/>
    <x v="1"/>
    <x v="20"/>
    <x v="0"/>
    <x v="0"/>
    <x v="0"/>
    <x v="0"/>
    <x v="0"/>
    <x v="0"/>
    <x v="0"/>
    <x v="1"/>
    <x v="4"/>
    <x v="3"/>
    <x v="7"/>
    <x v="7"/>
    <x v="22"/>
    <x v="4"/>
  </r>
  <r>
    <s v="June 2012"/>
    <n v="66"/>
    <x v="1"/>
    <x v="21"/>
    <x v="0"/>
    <x v="0"/>
    <x v="3"/>
    <x v="0"/>
    <x v="0"/>
    <x v="0"/>
    <x v="0"/>
    <x v="1"/>
    <x v="4"/>
    <x v="3"/>
    <x v="7"/>
    <x v="6"/>
    <x v="22"/>
    <x v="4"/>
  </r>
  <r>
    <s v="June 2012"/>
    <n v="66"/>
    <x v="1"/>
    <x v="22"/>
    <x v="0"/>
    <x v="0"/>
    <x v="4"/>
    <x v="0"/>
    <x v="0"/>
    <x v="0"/>
    <x v="0"/>
    <x v="1"/>
    <x v="4"/>
    <x v="3"/>
    <x v="7"/>
    <x v="11"/>
    <x v="22"/>
    <x v="4"/>
  </r>
  <r>
    <s v="June 2012"/>
    <n v="66"/>
    <x v="1"/>
    <x v="23"/>
    <x v="0"/>
    <x v="0"/>
    <x v="1"/>
    <x v="0"/>
    <x v="0"/>
    <x v="0"/>
    <x v="0"/>
    <x v="1"/>
    <x v="4"/>
    <x v="3"/>
    <x v="7"/>
    <x v="5"/>
    <x v="3"/>
    <x v="4"/>
  </r>
  <r>
    <s v="June 2012"/>
    <n v="66"/>
    <x v="1"/>
    <x v="24"/>
    <x v="0"/>
    <x v="0"/>
    <x v="2"/>
    <x v="0"/>
    <x v="0"/>
    <x v="0"/>
    <x v="0"/>
    <x v="1"/>
    <x v="4"/>
    <x v="3"/>
    <x v="7"/>
    <x v="4"/>
    <x v="12"/>
    <x v="4"/>
  </r>
  <r>
    <s v="June 2012"/>
    <n v="66"/>
    <x v="2"/>
    <x v="0"/>
    <x v="0"/>
    <x v="0"/>
    <x v="2"/>
    <x v="0"/>
    <x v="0"/>
    <x v="0"/>
    <x v="0"/>
    <x v="0"/>
    <x v="0"/>
    <x v="2"/>
    <x v="13"/>
    <x v="1"/>
    <x v="1"/>
    <x v="2"/>
  </r>
  <r>
    <s v="June 2012"/>
    <n v="66"/>
    <x v="2"/>
    <x v="1"/>
    <x v="0"/>
    <x v="0"/>
    <x v="2"/>
    <x v="0"/>
    <x v="0"/>
    <x v="0"/>
    <x v="0"/>
    <x v="0"/>
    <x v="0"/>
    <x v="2"/>
    <x v="13"/>
    <x v="0"/>
    <x v="0"/>
    <x v="0"/>
  </r>
  <r>
    <s v="June 2012"/>
    <n v="66"/>
    <x v="2"/>
    <x v="2"/>
    <x v="0"/>
    <x v="0"/>
    <x v="4"/>
    <x v="0"/>
    <x v="0"/>
    <x v="0"/>
    <x v="0"/>
    <x v="0"/>
    <x v="0"/>
    <x v="2"/>
    <x v="13"/>
    <x v="3"/>
    <x v="0"/>
    <x v="10"/>
  </r>
  <r>
    <s v="June 2012"/>
    <n v="66"/>
    <x v="2"/>
    <x v="3"/>
    <x v="0"/>
    <x v="0"/>
    <x v="0"/>
    <x v="0"/>
    <x v="0"/>
    <x v="0"/>
    <x v="0"/>
    <x v="0"/>
    <x v="0"/>
    <x v="2"/>
    <x v="13"/>
    <x v="0"/>
    <x v="0"/>
    <x v="1"/>
  </r>
  <r>
    <s v="June 2012"/>
    <n v="66"/>
    <x v="2"/>
    <x v="4"/>
    <x v="0"/>
    <x v="0"/>
    <x v="1"/>
    <x v="0"/>
    <x v="0"/>
    <x v="0"/>
    <x v="0"/>
    <x v="0"/>
    <x v="0"/>
    <x v="2"/>
    <x v="13"/>
    <x v="16"/>
    <x v="0"/>
    <x v="10"/>
  </r>
  <r>
    <s v="June 2012"/>
    <n v="66"/>
    <x v="2"/>
    <x v="5"/>
    <x v="0"/>
    <x v="0"/>
    <x v="2"/>
    <x v="0"/>
    <x v="0"/>
    <x v="0"/>
    <x v="0"/>
    <x v="0"/>
    <x v="1"/>
    <x v="0"/>
    <x v="0"/>
    <x v="1"/>
    <x v="1"/>
    <x v="2"/>
  </r>
  <r>
    <s v="June 2012"/>
    <n v="66"/>
    <x v="2"/>
    <x v="6"/>
    <x v="0"/>
    <x v="0"/>
    <x v="0"/>
    <x v="0"/>
    <x v="0"/>
    <x v="0"/>
    <x v="0"/>
    <x v="0"/>
    <x v="1"/>
    <x v="0"/>
    <x v="0"/>
    <x v="0"/>
    <x v="0"/>
    <x v="2"/>
  </r>
  <r>
    <s v="June 2012"/>
    <n v="66"/>
    <x v="2"/>
    <x v="7"/>
    <x v="0"/>
    <x v="0"/>
    <x v="1"/>
    <x v="0"/>
    <x v="0"/>
    <x v="0"/>
    <x v="0"/>
    <x v="0"/>
    <x v="1"/>
    <x v="0"/>
    <x v="0"/>
    <x v="0"/>
    <x v="0"/>
    <x v="0"/>
  </r>
  <r>
    <s v="June 2012"/>
    <n v="66"/>
    <x v="2"/>
    <x v="8"/>
    <x v="0"/>
    <x v="0"/>
    <x v="3"/>
    <x v="0"/>
    <x v="0"/>
    <x v="0"/>
    <x v="0"/>
    <x v="0"/>
    <x v="1"/>
    <x v="0"/>
    <x v="0"/>
    <x v="0"/>
    <x v="0"/>
    <x v="0"/>
  </r>
  <r>
    <s v="June 2012"/>
    <n v="66"/>
    <x v="2"/>
    <x v="9"/>
    <x v="0"/>
    <x v="0"/>
    <x v="4"/>
    <x v="0"/>
    <x v="0"/>
    <x v="0"/>
    <x v="0"/>
    <x v="0"/>
    <x v="1"/>
    <x v="0"/>
    <x v="0"/>
    <x v="0"/>
    <x v="0"/>
    <x v="0"/>
  </r>
  <r>
    <s v="June 2012"/>
    <n v="66"/>
    <x v="2"/>
    <x v="10"/>
    <x v="0"/>
    <x v="0"/>
    <x v="3"/>
    <x v="0"/>
    <x v="0"/>
    <x v="0"/>
    <x v="0"/>
    <x v="0"/>
    <x v="1"/>
    <x v="0"/>
    <x v="0"/>
    <x v="18"/>
    <x v="1"/>
    <x v="10"/>
  </r>
  <r>
    <s v="June 2012"/>
    <n v="66"/>
    <x v="2"/>
    <x v="11"/>
    <x v="0"/>
    <x v="0"/>
    <x v="4"/>
    <x v="0"/>
    <x v="0"/>
    <x v="0"/>
    <x v="0"/>
    <x v="0"/>
    <x v="2"/>
    <x v="2"/>
    <x v="1"/>
    <x v="1"/>
    <x v="1"/>
    <x v="2"/>
  </r>
  <r>
    <s v="June 2012"/>
    <n v="66"/>
    <x v="2"/>
    <x v="12"/>
    <x v="0"/>
    <x v="0"/>
    <x v="2"/>
    <x v="0"/>
    <x v="0"/>
    <x v="0"/>
    <x v="0"/>
    <x v="0"/>
    <x v="2"/>
    <x v="2"/>
    <x v="1"/>
    <x v="0"/>
    <x v="0"/>
    <x v="2"/>
  </r>
  <r>
    <s v="June 2012"/>
    <n v="66"/>
    <x v="2"/>
    <x v="13"/>
    <x v="0"/>
    <x v="0"/>
    <x v="0"/>
    <x v="0"/>
    <x v="0"/>
    <x v="0"/>
    <x v="0"/>
    <x v="0"/>
    <x v="2"/>
    <x v="2"/>
    <x v="1"/>
    <x v="0"/>
    <x v="1"/>
    <x v="3"/>
  </r>
  <r>
    <s v="June 2012"/>
    <n v="66"/>
    <x v="2"/>
    <x v="14"/>
    <x v="0"/>
    <x v="0"/>
    <x v="0"/>
    <x v="0"/>
    <x v="0"/>
    <x v="0"/>
    <x v="0"/>
    <x v="0"/>
    <x v="2"/>
    <x v="2"/>
    <x v="1"/>
    <x v="0"/>
    <x v="1"/>
    <x v="2"/>
  </r>
  <r>
    <s v="June 2012"/>
    <n v="66"/>
    <x v="2"/>
    <x v="15"/>
    <x v="0"/>
    <x v="0"/>
    <x v="3"/>
    <x v="0"/>
    <x v="0"/>
    <x v="0"/>
    <x v="0"/>
    <x v="0"/>
    <x v="2"/>
    <x v="2"/>
    <x v="1"/>
    <x v="0"/>
    <x v="1"/>
    <x v="3"/>
  </r>
  <r>
    <s v="June 2012"/>
    <n v="66"/>
    <x v="2"/>
    <x v="16"/>
    <x v="0"/>
    <x v="0"/>
    <x v="6"/>
    <x v="0"/>
    <x v="0"/>
    <x v="0"/>
    <x v="0"/>
    <x v="0"/>
    <x v="2"/>
    <x v="2"/>
    <x v="1"/>
    <x v="15"/>
    <x v="22"/>
    <x v="8"/>
  </r>
  <r>
    <s v="June 2012"/>
    <n v="66"/>
    <x v="2"/>
    <x v="17"/>
    <x v="0"/>
    <x v="0"/>
    <x v="0"/>
    <x v="0"/>
    <x v="0"/>
    <x v="0"/>
    <x v="0"/>
    <x v="0"/>
    <x v="2"/>
    <x v="2"/>
    <x v="1"/>
    <x v="0"/>
    <x v="0"/>
    <x v="2"/>
  </r>
  <r>
    <s v="June 2012"/>
    <n v="66"/>
    <x v="2"/>
    <x v="18"/>
    <x v="0"/>
    <x v="0"/>
    <x v="1"/>
    <x v="0"/>
    <x v="0"/>
    <x v="0"/>
    <x v="0"/>
    <x v="0"/>
    <x v="3"/>
    <x v="0"/>
    <x v="9"/>
    <x v="0"/>
    <x v="1"/>
    <x v="2"/>
  </r>
  <r>
    <s v="June 2012"/>
    <n v="66"/>
    <x v="2"/>
    <x v="19"/>
    <x v="0"/>
    <x v="0"/>
    <x v="0"/>
    <x v="0"/>
    <x v="0"/>
    <x v="0"/>
    <x v="0"/>
    <x v="0"/>
    <x v="3"/>
    <x v="0"/>
    <x v="9"/>
    <x v="2"/>
    <x v="1"/>
    <x v="10"/>
  </r>
  <r>
    <s v="June 2012"/>
    <n v="66"/>
    <x v="2"/>
    <x v="20"/>
    <x v="0"/>
    <x v="0"/>
    <x v="1"/>
    <x v="0"/>
    <x v="0"/>
    <x v="0"/>
    <x v="0"/>
    <x v="0"/>
    <x v="3"/>
    <x v="0"/>
    <x v="9"/>
    <x v="0"/>
    <x v="0"/>
    <x v="0"/>
  </r>
  <r>
    <s v="June 2012"/>
    <n v="66"/>
    <x v="2"/>
    <x v="21"/>
    <x v="0"/>
    <x v="0"/>
    <x v="4"/>
    <x v="0"/>
    <x v="0"/>
    <x v="0"/>
    <x v="0"/>
    <x v="0"/>
    <x v="3"/>
    <x v="0"/>
    <x v="9"/>
    <x v="16"/>
    <x v="0"/>
    <x v="10"/>
  </r>
  <r>
    <s v="June 2012"/>
    <n v="66"/>
    <x v="2"/>
    <x v="22"/>
    <x v="0"/>
    <x v="0"/>
    <x v="1"/>
    <x v="0"/>
    <x v="0"/>
    <x v="0"/>
    <x v="0"/>
    <x v="0"/>
    <x v="3"/>
    <x v="0"/>
    <x v="9"/>
    <x v="0"/>
    <x v="0"/>
    <x v="2"/>
  </r>
  <r>
    <s v="June 2012"/>
    <n v="66"/>
    <x v="3"/>
    <x v="0"/>
    <x v="0"/>
    <x v="0"/>
    <x v="0"/>
    <x v="0"/>
    <x v="0"/>
    <x v="0"/>
    <x v="0"/>
    <x v="1"/>
    <x v="4"/>
    <x v="3"/>
    <x v="7"/>
    <x v="7"/>
    <x v="22"/>
    <x v="4"/>
  </r>
  <r>
    <s v="June 2012"/>
    <n v="66"/>
    <x v="3"/>
    <x v="1"/>
    <x v="0"/>
    <x v="0"/>
    <x v="1"/>
    <x v="0"/>
    <x v="0"/>
    <x v="0"/>
    <x v="0"/>
    <x v="1"/>
    <x v="4"/>
    <x v="3"/>
    <x v="7"/>
    <x v="10"/>
    <x v="13"/>
    <x v="4"/>
  </r>
  <r>
    <s v="June 2012"/>
    <n v="66"/>
    <x v="3"/>
    <x v="2"/>
    <x v="0"/>
    <x v="0"/>
    <x v="2"/>
    <x v="0"/>
    <x v="0"/>
    <x v="0"/>
    <x v="0"/>
    <x v="1"/>
    <x v="4"/>
    <x v="3"/>
    <x v="7"/>
    <x v="9"/>
    <x v="14"/>
    <x v="4"/>
  </r>
  <r>
    <s v="June 2012"/>
    <n v="66"/>
    <x v="3"/>
    <x v="3"/>
    <x v="0"/>
    <x v="0"/>
    <x v="4"/>
    <x v="0"/>
    <x v="0"/>
    <x v="0"/>
    <x v="0"/>
    <x v="1"/>
    <x v="4"/>
    <x v="3"/>
    <x v="7"/>
    <x v="8"/>
    <x v="5"/>
    <x v="4"/>
  </r>
  <r>
    <s v="June 2012"/>
    <n v="66"/>
    <x v="3"/>
    <x v="4"/>
    <x v="0"/>
    <x v="0"/>
    <x v="4"/>
    <x v="0"/>
    <x v="0"/>
    <x v="0"/>
    <x v="0"/>
    <x v="1"/>
    <x v="4"/>
    <x v="3"/>
    <x v="7"/>
    <x v="4"/>
    <x v="2"/>
    <x v="4"/>
  </r>
  <r>
    <s v="June 2012"/>
    <n v="66"/>
    <x v="3"/>
    <x v="5"/>
    <x v="0"/>
    <x v="0"/>
    <x v="1"/>
    <x v="0"/>
    <x v="0"/>
    <x v="0"/>
    <x v="0"/>
    <x v="1"/>
    <x v="4"/>
    <x v="3"/>
    <x v="7"/>
    <x v="8"/>
    <x v="5"/>
    <x v="4"/>
  </r>
  <r>
    <s v="June 2012"/>
    <n v="66"/>
    <x v="3"/>
    <x v="6"/>
    <x v="0"/>
    <x v="0"/>
    <x v="4"/>
    <x v="0"/>
    <x v="0"/>
    <x v="0"/>
    <x v="0"/>
    <x v="1"/>
    <x v="4"/>
    <x v="3"/>
    <x v="7"/>
    <x v="9"/>
    <x v="14"/>
    <x v="4"/>
  </r>
  <r>
    <s v="June 2012"/>
    <n v="66"/>
    <x v="3"/>
    <x v="7"/>
    <x v="0"/>
    <x v="0"/>
    <x v="3"/>
    <x v="0"/>
    <x v="0"/>
    <x v="0"/>
    <x v="0"/>
    <x v="1"/>
    <x v="4"/>
    <x v="3"/>
    <x v="7"/>
    <x v="8"/>
    <x v="5"/>
    <x v="4"/>
  </r>
  <r>
    <s v="June 2012"/>
    <n v="66"/>
    <x v="3"/>
    <x v="8"/>
    <x v="0"/>
    <x v="0"/>
    <x v="0"/>
    <x v="0"/>
    <x v="0"/>
    <x v="0"/>
    <x v="0"/>
    <x v="1"/>
    <x v="4"/>
    <x v="3"/>
    <x v="7"/>
    <x v="4"/>
    <x v="2"/>
    <x v="4"/>
  </r>
  <r>
    <s v="June 2012"/>
    <n v="66"/>
    <x v="3"/>
    <x v="9"/>
    <x v="0"/>
    <x v="0"/>
    <x v="0"/>
    <x v="0"/>
    <x v="0"/>
    <x v="0"/>
    <x v="0"/>
    <x v="1"/>
    <x v="4"/>
    <x v="3"/>
    <x v="7"/>
    <x v="11"/>
    <x v="22"/>
    <x v="4"/>
  </r>
  <r>
    <s v="June 2012"/>
    <n v="66"/>
    <x v="3"/>
    <x v="10"/>
    <x v="0"/>
    <x v="0"/>
    <x v="4"/>
    <x v="0"/>
    <x v="0"/>
    <x v="0"/>
    <x v="0"/>
    <x v="1"/>
    <x v="4"/>
    <x v="3"/>
    <x v="7"/>
    <x v="10"/>
    <x v="13"/>
    <x v="4"/>
  </r>
  <r>
    <s v="June 2012"/>
    <n v="66"/>
    <x v="3"/>
    <x v="11"/>
    <x v="0"/>
    <x v="0"/>
    <x v="0"/>
    <x v="0"/>
    <x v="0"/>
    <x v="0"/>
    <x v="0"/>
    <x v="1"/>
    <x v="4"/>
    <x v="3"/>
    <x v="7"/>
    <x v="8"/>
    <x v="11"/>
    <x v="4"/>
  </r>
  <r>
    <s v="June 2012"/>
    <n v="66"/>
    <x v="3"/>
    <x v="12"/>
    <x v="0"/>
    <x v="0"/>
    <x v="3"/>
    <x v="0"/>
    <x v="0"/>
    <x v="0"/>
    <x v="0"/>
    <x v="1"/>
    <x v="4"/>
    <x v="3"/>
    <x v="7"/>
    <x v="5"/>
    <x v="9"/>
    <x v="4"/>
  </r>
  <r>
    <s v="June 2012"/>
    <n v="66"/>
    <x v="3"/>
    <x v="13"/>
    <x v="0"/>
    <x v="0"/>
    <x v="2"/>
    <x v="0"/>
    <x v="0"/>
    <x v="0"/>
    <x v="0"/>
    <x v="1"/>
    <x v="4"/>
    <x v="3"/>
    <x v="7"/>
    <x v="10"/>
    <x v="7"/>
    <x v="4"/>
  </r>
  <r>
    <s v="June 2012"/>
    <n v="66"/>
    <x v="3"/>
    <x v="14"/>
    <x v="0"/>
    <x v="0"/>
    <x v="4"/>
    <x v="0"/>
    <x v="0"/>
    <x v="0"/>
    <x v="0"/>
    <x v="1"/>
    <x v="4"/>
    <x v="3"/>
    <x v="7"/>
    <x v="11"/>
    <x v="22"/>
    <x v="4"/>
  </r>
  <r>
    <s v="June 2012"/>
    <n v="66"/>
    <x v="3"/>
    <x v="15"/>
    <x v="0"/>
    <x v="0"/>
    <x v="1"/>
    <x v="0"/>
    <x v="0"/>
    <x v="0"/>
    <x v="0"/>
    <x v="1"/>
    <x v="4"/>
    <x v="3"/>
    <x v="7"/>
    <x v="8"/>
    <x v="11"/>
    <x v="4"/>
  </r>
  <r>
    <s v="June 2012"/>
    <n v="66"/>
    <x v="3"/>
    <x v="16"/>
    <x v="0"/>
    <x v="0"/>
    <x v="2"/>
    <x v="0"/>
    <x v="0"/>
    <x v="0"/>
    <x v="0"/>
    <x v="1"/>
    <x v="4"/>
    <x v="3"/>
    <x v="7"/>
    <x v="9"/>
    <x v="6"/>
    <x v="4"/>
  </r>
  <r>
    <s v="June 2012"/>
    <n v="66"/>
    <x v="3"/>
    <x v="17"/>
    <x v="0"/>
    <x v="0"/>
    <x v="2"/>
    <x v="0"/>
    <x v="0"/>
    <x v="0"/>
    <x v="0"/>
    <x v="1"/>
    <x v="4"/>
    <x v="3"/>
    <x v="7"/>
    <x v="11"/>
    <x v="22"/>
    <x v="4"/>
  </r>
  <r>
    <s v="June 2012"/>
    <n v="66"/>
    <x v="3"/>
    <x v="18"/>
    <x v="0"/>
    <x v="0"/>
    <x v="3"/>
    <x v="0"/>
    <x v="0"/>
    <x v="0"/>
    <x v="0"/>
    <x v="1"/>
    <x v="4"/>
    <x v="3"/>
    <x v="7"/>
    <x v="4"/>
    <x v="10"/>
    <x v="4"/>
  </r>
  <r>
    <s v="June 2012"/>
    <n v="66"/>
    <x v="3"/>
    <x v="19"/>
    <x v="0"/>
    <x v="0"/>
    <x v="3"/>
    <x v="0"/>
    <x v="0"/>
    <x v="0"/>
    <x v="0"/>
    <x v="1"/>
    <x v="4"/>
    <x v="3"/>
    <x v="7"/>
    <x v="9"/>
    <x v="6"/>
    <x v="4"/>
  </r>
  <r>
    <s v="June 2012"/>
    <n v="66"/>
    <x v="3"/>
    <x v="20"/>
    <x v="0"/>
    <x v="0"/>
    <x v="3"/>
    <x v="0"/>
    <x v="0"/>
    <x v="0"/>
    <x v="0"/>
    <x v="1"/>
    <x v="4"/>
    <x v="3"/>
    <x v="7"/>
    <x v="6"/>
    <x v="22"/>
    <x v="4"/>
  </r>
  <r>
    <s v="June 2012"/>
    <n v="66"/>
    <x v="3"/>
    <x v="21"/>
    <x v="0"/>
    <x v="0"/>
    <x v="1"/>
    <x v="0"/>
    <x v="0"/>
    <x v="0"/>
    <x v="0"/>
    <x v="1"/>
    <x v="4"/>
    <x v="3"/>
    <x v="7"/>
    <x v="7"/>
    <x v="22"/>
    <x v="4"/>
  </r>
  <r>
    <s v="June 2012"/>
    <n v="66"/>
    <x v="3"/>
    <x v="22"/>
    <x v="0"/>
    <x v="0"/>
    <x v="4"/>
    <x v="0"/>
    <x v="0"/>
    <x v="0"/>
    <x v="0"/>
    <x v="1"/>
    <x v="4"/>
    <x v="3"/>
    <x v="7"/>
    <x v="4"/>
    <x v="10"/>
    <x v="4"/>
  </r>
  <r>
    <s v="June 2012"/>
    <n v="66"/>
    <x v="3"/>
    <x v="23"/>
    <x v="0"/>
    <x v="0"/>
    <x v="3"/>
    <x v="0"/>
    <x v="0"/>
    <x v="0"/>
    <x v="0"/>
    <x v="1"/>
    <x v="4"/>
    <x v="3"/>
    <x v="7"/>
    <x v="5"/>
    <x v="3"/>
    <x v="4"/>
  </r>
  <r>
    <s v="June 2012"/>
    <n v="66"/>
    <x v="3"/>
    <x v="24"/>
    <x v="0"/>
    <x v="0"/>
    <x v="2"/>
    <x v="0"/>
    <x v="0"/>
    <x v="0"/>
    <x v="0"/>
    <x v="1"/>
    <x v="4"/>
    <x v="3"/>
    <x v="7"/>
    <x v="7"/>
    <x v="22"/>
    <x v="4"/>
  </r>
  <r>
    <s v="June 2012"/>
    <n v="66"/>
    <x v="3"/>
    <x v="25"/>
    <x v="0"/>
    <x v="0"/>
    <x v="4"/>
    <x v="0"/>
    <x v="0"/>
    <x v="0"/>
    <x v="0"/>
    <x v="1"/>
    <x v="4"/>
    <x v="3"/>
    <x v="7"/>
    <x v="4"/>
    <x v="2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October 2012"/>
    <n v="67"/>
    <x v="0"/>
    <x v="0"/>
    <x v="0"/>
    <x v="0"/>
    <x v="4"/>
    <x v="0"/>
    <x v="0"/>
    <x v="0"/>
    <x v="0"/>
    <x v="2"/>
    <x v="0"/>
    <x v="3"/>
    <x v="3"/>
    <x v="12"/>
    <x v="15"/>
    <x v="6"/>
  </r>
  <r>
    <s v="October 2012"/>
    <n v="67"/>
    <x v="0"/>
    <x v="1"/>
    <x v="0"/>
    <x v="0"/>
    <x v="0"/>
    <x v="0"/>
    <x v="0"/>
    <x v="0"/>
    <x v="0"/>
    <x v="2"/>
    <x v="0"/>
    <x v="3"/>
    <x v="3"/>
    <x v="13"/>
    <x v="21"/>
    <x v="6"/>
  </r>
  <r>
    <s v="October 2012"/>
    <n v="67"/>
    <x v="0"/>
    <x v="2"/>
    <x v="0"/>
    <x v="0"/>
    <x v="0"/>
    <x v="0"/>
    <x v="0"/>
    <x v="0"/>
    <x v="0"/>
    <x v="2"/>
    <x v="0"/>
    <x v="3"/>
    <x v="3"/>
    <x v="13"/>
    <x v="19"/>
    <x v="6"/>
  </r>
  <r>
    <s v="October 2012"/>
    <n v="67"/>
    <x v="0"/>
    <x v="3"/>
    <x v="0"/>
    <x v="0"/>
    <x v="1"/>
    <x v="0"/>
    <x v="0"/>
    <x v="0"/>
    <x v="0"/>
    <x v="2"/>
    <x v="0"/>
    <x v="3"/>
    <x v="3"/>
    <x v="12"/>
    <x v="18"/>
    <x v="6"/>
  </r>
  <r>
    <s v="October 2012"/>
    <n v="67"/>
    <x v="0"/>
    <x v="4"/>
    <x v="0"/>
    <x v="0"/>
    <x v="2"/>
    <x v="0"/>
    <x v="0"/>
    <x v="0"/>
    <x v="0"/>
    <x v="2"/>
    <x v="0"/>
    <x v="3"/>
    <x v="3"/>
    <x v="12"/>
    <x v="15"/>
    <x v="6"/>
  </r>
  <r>
    <s v="October 2012"/>
    <n v="67"/>
    <x v="0"/>
    <x v="5"/>
    <x v="0"/>
    <x v="0"/>
    <x v="3"/>
    <x v="0"/>
    <x v="0"/>
    <x v="0"/>
    <x v="0"/>
    <x v="2"/>
    <x v="0"/>
    <x v="3"/>
    <x v="3"/>
    <x v="14"/>
    <x v="17"/>
    <x v="6"/>
  </r>
  <r>
    <s v="October 2012"/>
    <n v="67"/>
    <x v="0"/>
    <x v="6"/>
    <x v="0"/>
    <x v="0"/>
    <x v="3"/>
    <x v="0"/>
    <x v="0"/>
    <x v="0"/>
    <x v="0"/>
    <x v="2"/>
    <x v="0"/>
    <x v="3"/>
    <x v="3"/>
    <x v="13"/>
    <x v="19"/>
    <x v="6"/>
  </r>
  <r>
    <s v="October 2012"/>
    <n v="67"/>
    <x v="0"/>
    <x v="7"/>
    <x v="0"/>
    <x v="0"/>
    <x v="2"/>
    <x v="0"/>
    <x v="0"/>
    <x v="0"/>
    <x v="0"/>
    <x v="2"/>
    <x v="1"/>
    <x v="3"/>
    <x v="6"/>
    <x v="14"/>
    <x v="17"/>
    <x v="6"/>
  </r>
  <r>
    <s v="October 2012"/>
    <n v="67"/>
    <x v="0"/>
    <x v="8"/>
    <x v="0"/>
    <x v="0"/>
    <x v="1"/>
    <x v="0"/>
    <x v="0"/>
    <x v="0"/>
    <x v="0"/>
    <x v="2"/>
    <x v="1"/>
    <x v="3"/>
    <x v="6"/>
    <x v="13"/>
    <x v="24"/>
    <x v="6"/>
  </r>
  <r>
    <s v="October 2012"/>
    <n v="67"/>
    <x v="0"/>
    <x v="9"/>
    <x v="0"/>
    <x v="0"/>
    <x v="1"/>
    <x v="0"/>
    <x v="0"/>
    <x v="0"/>
    <x v="0"/>
    <x v="2"/>
    <x v="1"/>
    <x v="3"/>
    <x v="6"/>
    <x v="13"/>
    <x v="21"/>
    <x v="6"/>
  </r>
  <r>
    <s v="October 2012"/>
    <n v="67"/>
    <x v="0"/>
    <x v="10"/>
    <x v="0"/>
    <x v="0"/>
    <x v="3"/>
    <x v="0"/>
    <x v="0"/>
    <x v="0"/>
    <x v="0"/>
    <x v="2"/>
    <x v="1"/>
    <x v="3"/>
    <x v="6"/>
    <x v="12"/>
    <x v="16"/>
    <x v="6"/>
  </r>
  <r>
    <s v="October 2012"/>
    <n v="67"/>
    <x v="0"/>
    <x v="11"/>
    <x v="0"/>
    <x v="0"/>
    <x v="2"/>
    <x v="0"/>
    <x v="0"/>
    <x v="0"/>
    <x v="0"/>
    <x v="2"/>
    <x v="1"/>
    <x v="3"/>
    <x v="6"/>
    <x v="13"/>
    <x v="21"/>
    <x v="6"/>
  </r>
  <r>
    <s v="October 2012"/>
    <n v="67"/>
    <x v="0"/>
    <x v="12"/>
    <x v="0"/>
    <x v="0"/>
    <x v="0"/>
    <x v="0"/>
    <x v="0"/>
    <x v="0"/>
    <x v="0"/>
    <x v="2"/>
    <x v="1"/>
    <x v="3"/>
    <x v="6"/>
    <x v="12"/>
    <x v="16"/>
    <x v="6"/>
  </r>
  <r>
    <s v="October 2012"/>
    <n v="67"/>
    <x v="0"/>
    <x v="13"/>
    <x v="0"/>
    <x v="0"/>
    <x v="4"/>
    <x v="0"/>
    <x v="0"/>
    <x v="0"/>
    <x v="0"/>
    <x v="2"/>
    <x v="1"/>
    <x v="3"/>
    <x v="6"/>
    <x v="13"/>
    <x v="21"/>
    <x v="6"/>
  </r>
  <r>
    <s v="October 2012"/>
    <n v="67"/>
    <x v="0"/>
    <x v="14"/>
    <x v="0"/>
    <x v="0"/>
    <x v="3"/>
    <x v="0"/>
    <x v="0"/>
    <x v="0"/>
    <x v="0"/>
    <x v="2"/>
    <x v="2"/>
    <x v="3"/>
    <x v="4"/>
    <x v="12"/>
    <x v="15"/>
    <x v="7"/>
  </r>
  <r>
    <s v="October 2012"/>
    <n v="67"/>
    <x v="0"/>
    <x v="15"/>
    <x v="0"/>
    <x v="0"/>
    <x v="2"/>
    <x v="0"/>
    <x v="0"/>
    <x v="0"/>
    <x v="0"/>
    <x v="2"/>
    <x v="2"/>
    <x v="3"/>
    <x v="4"/>
    <x v="14"/>
    <x v="17"/>
    <x v="7"/>
  </r>
  <r>
    <s v="October 2012"/>
    <n v="67"/>
    <x v="0"/>
    <x v="16"/>
    <x v="0"/>
    <x v="0"/>
    <x v="2"/>
    <x v="0"/>
    <x v="0"/>
    <x v="0"/>
    <x v="0"/>
    <x v="2"/>
    <x v="2"/>
    <x v="3"/>
    <x v="4"/>
    <x v="12"/>
    <x v="24"/>
    <x v="7"/>
  </r>
  <r>
    <s v="October 2012"/>
    <n v="67"/>
    <x v="0"/>
    <x v="17"/>
    <x v="0"/>
    <x v="0"/>
    <x v="4"/>
    <x v="0"/>
    <x v="0"/>
    <x v="0"/>
    <x v="0"/>
    <x v="2"/>
    <x v="2"/>
    <x v="3"/>
    <x v="4"/>
    <x v="12"/>
    <x v="16"/>
    <x v="7"/>
  </r>
  <r>
    <s v="October 2012"/>
    <n v="67"/>
    <x v="0"/>
    <x v="18"/>
    <x v="0"/>
    <x v="0"/>
    <x v="3"/>
    <x v="0"/>
    <x v="0"/>
    <x v="0"/>
    <x v="0"/>
    <x v="2"/>
    <x v="2"/>
    <x v="3"/>
    <x v="4"/>
    <x v="12"/>
    <x v="20"/>
    <x v="7"/>
  </r>
  <r>
    <s v="October 2012"/>
    <n v="67"/>
    <x v="0"/>
    <x v="19"/>
    <x v="0"/>
    <x v="0"/>
    <x v="0"/>
    <x v="0"/>
    <x v="0"/>
    <x v="0"/>
    <x v="0"/>
    <x v="2"/>
    <x v="3"/>
    <x v="3"/>
    <x v="5"/>
    <x v="12"/>
    <x v="15"/>
    <x v="6"/>
  </r>
  <r>
    <s v="October 2012"/>
    <n v="67"/>
    <x v="0"/>
    <x v="20"/>
    <x v="0"/>
    <x v="0"/>
    <x v="2"/>
    <x v="0"/>
    <x v="0"/>
    <x v="0"/>
    <x v="0"/>
    <x v="2"/>
    <x v="3"/>
    <x v="3"/>
    <x v="5"/>
    <x v="14"/>
    <x v="17"/>
    <x v="6"/>
  </r>
  <r>
    <s v="October 2012"/>
    <n v="67"/>
    <x v="0"/>
    <x v="21"/>
    <x v="0"/>
    <x v="0"/>
    <x v="4"/>
    <x v="0"/>
    <x v="0"/>
    <x v="0"/>
    <x v="0"/>
    <x v="2"/>
    <x v="3"/>
    <x v="3"/>
    <x v="5"/>
    <x v="13"/>
    <x v="21"/>
    <x v="6"/>
  </r>
  <r>
    <s v="October 2012"/>
    <n v="67"/>
    <x v="0"/>
    <x v="22"/>
    <x v="0"/>
    <x v="0"/>
    <x v="4"/>
    <x v="0"/>
    <x v="0"/>
    <x v="0"/>
    <x v="0"/>
    <x v="2"/>
    <x v="3"/>
    <x v="3"/>
    <x v="5"/>
    <x v="12"/>
    <x v="20"/>
    <x v="6"/>
  </r>
  <r>
    <s v="October 2012"/>
    <n v="67"/>
    <x v="0"/>
    <x v="23"/>
    <x v="0"/>
    <x v="0"/>
    <x v="0"/>
    <x v="0"/>
    <x v="0"/>
    <x v="0"/>
    <x v="0"/>
    <x v="2"/>
    <x v="3"/>
    <x v="3"/>
    <x v="5"/>
    <x v="14"/>
    <x v="17"/>
    <x v="6"/>
  </r>
  <r>
    <s v="October 2012"/>
    <n v="67"/>
    <x v="0"/>
    <x v="24"/>
    <x v="0"/>
    <x v="0"/>
    <x v="3"/>
    <x v="0"/>
    <x v="0"/>
    <x v="0"/>
    <x v="0"/>
    <x v="2"/>
    <x v="3"/>
    <x v="3"/>
    <x v="5"/>
    <x v="13"/>
    <x v="20"/>
    <x v="6"/>
  </r>
  <r>
    <s v="October 2012"/>
    <n v="67"/>
    <x v="0"/>
    <x v="25"/>
    <x v="0"/>
    <x v="0"/>
    <x v="1"/>
    <x v="0"/>
    <x v="0"/>
    <x v="0"/>
    <x v="0"/>
    <x v="2"/>
    <x v="3"/>
    <x v="3"/>
    <x v="5"/>
    <x v="12"/>
    <x v="16"/>
    <x v="6"/>
  </r>
  <r>
    <s v="October 2012"/>
    <n v="67"/>
    <x v="0"/>
    <x v="26"/>
    <x v="0"/>
    <x v="0"/>
    <x v="2"/>
    <x v="0"/>
    <x v="0"/>
    <x v="0"/>
    <x v="0"/>
    <x v="2"/>
    <x v="3"/>
    <x v="3"/>
    <x v="5"/>
    <x v="12"/>
    <x v="23"/>
    <x v="6"/>
  </r>
  <r>
    <s v="October 2012"/>
    <n v="67"/>
    <x v="1"/>
    <x v="0"/>
    <x v="0"/>
    <x v="0"/>
    <x v="0"/>
    <x v="0"/>
    <x v="0"/>
    <x v="0"/>
    <x v="0"/>
    <x v="1"/>
    <x v="4"/>
    <x v="3"/>
    <x v="7"/>
    <x v="8"/>
    <x v="5"/>
    <x v="4"/>
  </r>
  <r>
    <s v="October 2012"/>
    <n v="67"/>
    <x v="1"/>
    <x v="1"/>
    <x v="0"/>
    <x v="0"/>
    <x v="0"/>
    <x v="0"/>
    <x v="0"/>
    <x v="0"/>
    <x v="0"/>
    <x v="1"/>
    <x v="4"/>
    <x v="3"/>
    <x v="7"/>
    <x v="11"/>
    <x v="22"/>
    <x v="4"/>
  </r>
  <r>
    <s v="October 2012"/>
    <n v="67"/>
    <x v="1"/>
    <x v="2"/>
    <x v="0"/>
    <x v="0"/>
    <x v="4"/>
    <x v="0"/>
    <x v="0"/>
    <x v="0"/>
    <x v="0"/>
    <x v="1"/>
    <x v="4"/>
    <x v="3"/>
    <x v="7"/>
    <x v="8"/>
    <x v="11"/>
    <x v="4"/>
  </r>
  <r>
    <s v="October 2012"/>
    <n v="67"/>
    <x v="1"/>
    <x v="3"/>
    <x v="0"/>
    <x v="0"/>
    <x v="4"/>
    <x v="0"/>
    <x v="0"/>
    <x v="0"/>
    <x v="0"/>
    <x v="1"/>
    <x v="4"/>
    <x v="3"/>
    <x v="7"/>
    <x v="11"/>
    <x v="22"/>
    <x v="5"/>
  </r>
  <r>
    <s v="October 2012"/>
    <n v="67"/>
    <x v="1"/>
    <x v="4"/>
    <x v="0"/>
    <x v="0"/>
    <x v="2"/>
    <x v="0"/>
    <x v="0"/>
    <x v="0"/>
    <x v="0"/>
    <x v="1"/>
    <x v="4"/>
    <x v="3"/>
    <x v="7"/>
    <x v="6"/>
    <x v="22"/>
    <x v="4"/>
  </r>
  <r>
    <s v="October 2012"/>
    <n v="67"/>
    <x v="1"/>
    <x v="5"/>
    <x v="0"/>
    <x v="0"/>
    <x v="0"/>
    <x v="0"/>
    <x v="0"/>
    <x v="0"/>
    <x v="0"/>
    <x v="1"/>
    <x v="4"/>
    <x v="3"/>
    <x v="7"/>
    <x v="9"/>
    <x v="14"/>
    <x v="4"/>
  </r>
  <r>
    <s v="October 2012"/>
    <n v="67"/>
    <x v="1"/>
    <x v="6"/>
    <x v="0"/>
    <x v="0"/>
    <x v="2"/>
    <x v="0"/>
    <x v="0"/>
    <x v="0"/>
    <x v="0"/>
    <x v="1"/>
    <x v="4"/>
    <x v="3"/>
    <x v="7"/>
    <x v="6"/>
    <x v="22"/>
    <x v="4"/>
  </r>
  <r>
    <s v="October 2012"/>
    <n v="67"/>
    <x v="1"/>
    <x v="7"/>
    <x v="0"/>
    <x v="0"/>
    <x v="2"/>
    <x v="0"/>
    <x v="0"/>
    <x v="0"/>
    <x v="0"/>
    <x v="1"/>
    <x v="4"/>
    <x v="3"/>
    <x v="7"/>
    <x v="10"/>
    <x v="13"/>
    <x v="4"/>
  </r>
  <r>
    <s v="October 2012"/>
    <n v="67"/>
    <x v="1"/>
    <x v="8"/>
    <x v="0"/>
    <x v="0"/>
    <x v="4"/>
    <x v="0"/>
    <x v="0"/>
    <x v="0"/>
    <x v="0"/>
    <x v="1"/>
    <x v="4"/>
    <x v="3"/>
    <x v="7"/>
    <x v="7"/>
    <x v="22"/>
    <x v="4"/>
  </r>
  <r>
    <s v="October 2012"/>
    <n v="67"/>
    <x v="1"/>
    <x v="9"/>
    <x v="0"/>
    <x v="0"/>
    <x v="3"/>
    <x v="0"/>
    <x v="0"/>
    <x v="0"/>
    <x v="0"/>
    <x v="1"/>
    <x v="4"/>
    <x v="3"/>
    <x v="7"/>
    <x v="4"/>
    <x v="10"/>
    <x v="4"/>
  </r>
  <r>
    <s v="October 2012"/>
    <n v="67"/>
    <x v="1"/>
    <x v="10"/>
    <x v="0"/>
    <x v="0"/>
    <x v="1"/>
    <x v="0"/>
    <x v="0"/>
    <x v="0"/>
    <x v="0"/>
    <x v="1"/>
    <x v="4"/>
    <x v="3"/>
    <x v="7"/>
    <x v="6"/>
    <x v="22"/>
    <x v="4"/>
  </r>
  <r>
    <s v="October 2012"/>
    <n v="67"/>
    <x v="1"/>
    <x v="11"/>
    <x v="0"/>
    <x v="0"/>
    <x v="3"/>
    <x v="0"/>
    <x v="0"/>
    <x v="0"/>
    <x v="0"/>
    <x v="1"/>
    <x v="4"/>
    <x v="3"/>
    <x v="7"/>
    <x v="4"/>
    <x v="12"/>
    <x v="4"/>
  </r>
  <r>
    <s v="October 2012"/>
    <n v="67"/>
    <x v="1"/>
    <x v="12"/>
    <x v="0"/>
    <x v="0"/>
    <x v="2"/>
    <x v="0"/>
    <x v="0"/>
    <x v="0"/>
    <x v="0"/>
    <x v="1"/>
    <x v="4"/>
    <x v="3"/>
    <x v="7"/>
    <x v="7"/>
    <x v="22"/>
    <x v="4"/>
  </r>
  <r>
    <s v="October 2012"/>
    <n v="67"/>
    <x v="1"/>
    <x v="13"/>
    <x v="0"/>
    <x v="0"/>
    <x v="0"/>
    <x v="0"/>
    <x v="0"/>
    <x v="0"/>
    <x v="0"/>
    <x v="1"/>
    <x v="4"/>
    <x v="3"/>
    <x v="7"/>
    <x v="9"/>
    <x v="14"/>
    <x v="4"/>
  </r>
  <r>
    <s v="October 2012"/>
    <n v="67"/>
    <x v="1"/>
    <x v="14"/>
    <x v="0"/>
    <x v="0"/>
    <x v="1"/>
    <x v="0"/>
    <x v="0"/>
    <x v="0"/>
    <x v="0"/>
    <x v="1"/>
    <x v="4"/>
    <x v="3"/>
    <x v="7"/>
    <x v="10"/>
    <x v="13"/>
    <x v="4"/>
  </r>
  <r>
    <s v="October 2012"/>
    <n v="67"/>
    <x v="1"/>
    <x v="15"/>
    <x v="0"/>
    <x v="0"/>
    <x v="1"/>
    <x v="0"/>
    <x v="0"/>
    <x v="0"/>
    <x v="0"/>
    <x v="1"/>
    <x v="4"/>
    <x v="3"/>
    <x v="7"/>
    <x v="4"/>
    <x v="10"/>
    <x v="4"/>
  </r>
  <r>
    <s v="October 2012"/>
    <n v="67"/>
    <x v="1"/>
    <x v="16"/>
    <x v="0"/>
    <x v="0"/>
    <x v="4"/>
    <x v="0"/>
    <x v="0"/>
    <x v="0"/>
    <x v="0"/>
    <x v="1"/>
    <x v="4"/>
    <x v="3"/>
    <x v="7"/>
    <x v="8"/>
    <x v="5"/>
    <x v="4"/>
  </r>
  <r>
    <s v="October 2012"/>
    <n v="67"/>
    <x v="1"/>
    <x v="17"/>
    <x v="0"/>
    <x v="0"/>
    <x v="3"/>
    <x v="0"/>
    <x v="0"/>
    <x v="0"/>
    <x v="0"/>
    <x v="1"/>
    <x v="4"/>
    <x v="3"/>
    <x v="7"/>
    <x v="10"/>
    <x v="13"/>
    <x v="4"/>
  </r>
  <r>
    <s v="October 2012"/>
    <n v="67"/>
    <x v="1"/>
    <x v="18"/>
    <x v="0"/>
    <x v="0"/>
    <x v="4"/>
    <x v="0"/>
    <x v="0"/>
    <x v="0"/>
    <x v="0"/>
    <x v="1"/>
    <x v="4"/>
    <x v="3"/>
    <x v="7"/>
    <x v="5"/>
    <x v="9"/>
    <x v="4"/>
  </r>
  <r>
    <s v="October 2012"/>
    <n v="67"/>
    <x v="1"/>
    <x v="19"/>
    <x v="0"/>
    <x v="0"/>
    <x v="1"/>
    <x v="0"/>
    <x v="0"/>
    <x v="0"/>
    <x v="0"/>
    <x v="1"/>
    <x v="4"/>
    <x v="3"/>
    <x v="7"/>
    <x v="4"/>
    <x v="8"/>
    <x v="4"/>
  </r>
  <r>
    <s v="October 2012"/>
    <n v="67"/>
    <x v="1"/>
    <x v="20"/>
    <x v="0"/>
    <x v="0"/>
    <x v="3"/>
    <x v="0"/>
    <x v="0"/>
    <x v="0"/>
    <x v="0"/>
    <x v="1"/>
    <x v="4"/>
    <x v="3"/>
    <x v="7"/>
    <x v="7"/>
    <x v="22"/>
    <x v="4"/>
  </r>
  <r>
    <s v="October 2012"/>
    <n v="67"/>
    <x v="1"/>
    <x v="21"/>
    <x v="0"/>
    <x v="0"/>
    <x v="4"/>
    <x v="0"/>
    <x v="0"/>
    <x v="0"/>
    <x v="0"/>
    <x v="1"/>
    <x v="4"/>
    <x v="3"/>
    <x v="7"/>
    <x v="4"/>
    <x v="8"/>
    <x v="4"/>
  </r>
  <r>
    <s v="October 2012"/>
    <n v="67"/>
    <x v="1"/>
    <x v="22"/>
    <x v="0"/>
    <x v="0"/>
    <x v="4"/>
    <x v="0"/>
    <x v="0"/>
    <x v="0"/>
    <x v="0"/>
    <x v="1"/>
    <x v="4"/>
    <x v="3"/>
    <x v="7"/>
    <x v="5"/>
    <x v="9"/>
    <x v="4"/>
  </r>
  <r>
    <s v="October 2012"/>
    <n v="67"/>
    <x v="1"/>
    <x v="23"/>
    <x v="0"/>
    <x v="0"/>
    <x v="3"/>
    <x v="0"/>
    <x v="0"/>
    <x v="0"/>
    <x v="0"/>
    <x v="1"/>
    <x v="4"/>
    <x v="3"/>
    <x v="7"/>
    <x v="6"/>
    <x v="22"/>
    <x v="4"/>
  </r>
  <r>
    <s v="October 2012"/>
    <n v="67"/>
    <x v="1"/>
    <x v="24"/>
    <x v="0"/>
    <x v="0"/>
    <x v="1"/>
    <x v="0"/>
    <x v="0"/>
    <x v="0"/>
    <x v="0"/>
    <x v="1"/>
    <x v="4"/>
    <x v="3"/>
    <x v="7"/>
    <x v="8"/>
    <x v="11"/>
    <x v="4"/>
  </r>
  <r>
    <s v="October 2012"/>
    <n v="67"/>
    <x v="2"/>
    <x v="0"/>
    <x v="0"/>
    <x v="0"/>
    <x v="1"/>
    <x v="0"/>
    <x v="0"/>
    <x v="0"/>
    <x v="0"/>
    <x v="0"/>
    <x v="0"/>
    <x v="2"/>
    <x v="13"/>
    <x v="1"/>
    <x v="1"/>
    <x v="2"/>
  </r>
  <r>
    <s v="October 2012"/>
    <n v="67"/>
    <x v="2"/>
    <x v="1"/>
    <x v="0"/>
    <x v="0"/>
    <x v="3"/>
    <x v="0"/>
    <x v="0"/>
    <x v="0"/>
    <x v="0"/>
    <x v="0"/>
    <x v="0"/>
    <x v="2"/>
    <x v="13"/>
    <x v="0"/>
    <x v="0"/>
    <x v="2"/>
  </r>
  <r>
    <s v="October 2012"/>
    <n v="67"/>
    <x v="2"/>
    <x v="2"/>
    <x v="0"/>
    <x v="0"/>
    <x v="0"/>
    <x v="0"/>
    <x v="0"/>
    <x v="0"/>
    <x v="0"/>
    <x v="0"/>
    <x v="0"/>
    <x v="2"/>
    <x v="13"/>
    <x v="0"/>
    <x v="0"/>
    <x v="0"/>
  </r>
  <r>
    <s v="October 2012"/>
    <n v="67"/>
    <x v="2"/>
    <x v="3"/>
    <x v="0"/>
    <x v="0"/>
    <x v="0"/>
    <x v="0"/>
    <x v="0"/>
    <x v="0"/>
    <x v="0"/>
    <x v="0"/>
    <x v="0"/>
    <x v="2"/>
    <x v="13"/>
    <x v="0"/>
    <x v="0"/>
    <x v="3"/>
  </r>
  <r>
    <s v="October 2012"/>
    <n v="67"/>
    <x v="2"/>
    <x v="4"/>
    <x v="0"/>
    <x v="0"/>
    <x v="1"/>
    <x v="0"/>
    <x v="0"/>
    <x v="0"/>
    <x v="0"/>
    <x v="0"/>
    <x v="0"/>
    <x v="2"/>
    <x v="13"/>
    <x v="16"/>
    <x v="0"/>
    <x v="0"/>
  </r>
  <r>
    <s v="October 2012"/>
    <n v="67"/>
    <x v="2"/>
    <x v="5"/>
    <x v="0"/>
    <x v="0"/>
    <x v="4"/>
    <x v="0"/>
    <x v="0"/>
    <x v="0"/>
    <x v="0"/>
    <x v="0"/>
    <x v="1"/>
    <x v="0"/>
    <x v="0"/>
    <x v="1"/>
    <x v="1"/>
    <x v="2"/>
  </r>
  <r>
    <s v="October 2012"/>
    <n v="67"/>
    <x v="2"/>
    <x v="6"/>
    <x v="0"/>
    <x v="0"/>
    <x v="4"/>
    <x v="0"/>
    <x v="0"/>
    <x v="0"/>
    <x v="0"/>
    <x v="0"/>
    <x v="1"/>
    <x v="0"/>
    <x v="0"/>
    <x v="0"/>
    <x v="1"/>
    <x v="2"/>
  </r>
  <r>
    <s v="October 2012"/>
    <n v="67"/>
    <x v="2"/>
    <x v="7"/>
    <x v="0"/>
    <x v="0"/>
    <x v="2"/>
    <x v="0"/>
    <x v="0"/>
    <x v="0"/>
    <x v="0"/>
    <x v="0"/>
    <x v="1"/>
    <x v="0"/>
    <x v="0"/>
    <x v="0"/>
    <x v="0"/>
    <x v="3"/>
  </r>
  <r>
    <s v="October 2012"/>
    <n v="67"/>
    <x v="2"/>
    <x v="8"/>
    <x v="0"/>
    <x v="0"/>
    <x v="0"/>
    <x v="0"/>
    <x v="0"/>
    <x v="0"/>
    <x v="0"/>
    <x v="0"/>
    <x v="1"/>
    <x v="0"/>
    <x v="0"/>
    <x v="0"/>
    <x v="0"/>
    <x v="2"/>
  </r>
  <r>
    <s v="October 2012"/>
    <n v="67"/>
    <x v="2"/>
    <x v="9"/>
    <x v="0"/>
    <x v="0"/>
    <x v="2"/>
    <x v="0"/>
    <x v="0"/>
    <x v="0"/>
    <x v="0"/>
    <x v="0"/>
    <x v="1"/>
    <x v="0"/>
    <x v="0"/>
    <x v="0"/>
    <x v="1"/>
    <x v="3"/>
  </r>
  <r>
    <s v="October 2012"/>
    <n v="67"/>
    <x v="2"/>
    <x v="10"/>
    <x v="0"/>
    <x v="0"/>
    <x v="1"/>
    <x v="0"/>
    <x v="0"/>
    <x v="0"/>
    <x v="0"/>
    <x v="0"/>
    <x v="1"/>
    <x v="0"/>
    <x v="0"/>
    <x v="0"/>
    <x v="0"/>
    <x v="0"/>
  </r>
  <r>
    <s v="October 2012"/>
    <n v="67"/>
    <x v="2"/>
    <x v="11"/>
    <x v="0"/>
    <x v="0"/>
    <x v="2"/>
    <x v="0"/>
    <x v="0"/>
    <x v="0"/>
    <x v="0"/>
    <x v="0"/>
    <x v="1"/>
    <x v="0"/>
    <x v="0"/>
    <x v="0"/>
    <x v="0"/>
    <x v="2"/>
  </r>
  <r>
    <s v="October 2012"/>
    <n v="67"/>
    <x v="2"/>
    <x v="12"/>
    <x v="0"/>
    <x v="0"/>
    <x v="3"/>
    <x v="0"/>
    <x v="0"/>
    <x v="0"/>
    <x v="0"/>
    <x v="0"/>
    <x v="2"/>
    <x v="2"/>
    <x v="1"/>
    <x v="0"/>
    <x v="0"/>
    <x v="2"/>
  </r>
  <r>
    <s v="October 2012"/>
    <n v="67"/>
    <x v="2"/>
    <x v="13"/>
    <x v="0"/>
    <x v="0"/>
    <x v="0"/>
    <x v="0"/>
    <x v="0"/>
    <x v="0"/>
    <x v="0"/>
    <x v="0"/>
    <x v="2"/>
    <x v="2"/>
    <x v="1"/>
    <x v="0"/>
    <x v="0"/>
    <x v="0"/>
  </r>
  <r>
    <s v="October 2012"/>
    <n v="67"/>
    <x v="2"/>
    <x v="14"/>
    <x v="0"/>
    <x v="0"/>
    <x v="4"/>
    <x v="0"/>
    <x v="0"/>
    <x v="0"/>
    <x v="0"/>
    <x v="0"/>
    <x v="2"/>
    <x v="2"/>
    <x v="1"/>
    <x v="0"/>
    <x v="0"/>
    <x v="0"/>
  </r>
  <r>
    <s v="October 2012"/>
    <n v="67"/>
    <x v="2"/>
    <x v="15"/>
    <x v="0"/>
    <x v="0"/>
    <x v="0"/>
    <x v="0"/>
    <x v="0"/>
    <x v="0"/>
    <x v="0"/>
    <x v="0"/>
    <x v="2"/>
    <x v="2"/>
    <x v="1"/>
    <x v="0"/>
    <x v="1"/>
    <x v="3"/>
  </r>
  <r>
    <s v="October 2012"/>
    <n v="67"/>
    <x v="2"/>
    <x v="16"/>
    <x v="0"/>
    <x v="0"/>
    <x v="2"/>
    <x v="0"/>
    <x v="0"/>
    <x v="0"/>
    <x v="0"/>
    <x v="0"/>
    <x v="2"/>
    <x v="2"/>
    <x v="1"/>
    <x v="0"/>
    <x v="0"/>
    <x v="9"/>
  </r>
  <r>
    <s v="October 2012"/>
    <n v="67"/>
    <x v="2"/>
    <x v="17"/>
    <x v="0"/>
    <x v="0"/>
    <x v="2"/>
    <x v="0"/>
    <x v="0"/>
    <x v="0"/>
    <x v="0"/>
    <x v="0"/>
    <x v="3"/>
    <x v="2"/>
    <x v="1"/>
    <x v="1"/>
    <x v="1"/>
    <x v="2"/>
  </r>
  <r>
    <s v="October 2012"/>
    <n v="67"/>
    <x v="2"/>
    <x v="18"/>
    <x v="0"/>
    <x v="0"/>
    <x v="3"/>
    <x v="0"/>
    <x v="0"/>
    <x v="0"/>
    <x v="0"/>
    <x v="0"/>
    <x v="3"/>
    <x v="2"/>
    <x v="1"/>
    <x v="0"/>
    <x v="1"/>
    <x v="3"/>
  </r>
  <r>
    <s v="October 2012"/>
    <n v="67"/>
    <x v="2"/>
    <x v="19"/>
    <x v="0"/>
    <x v="0"/>
    <x v="3"/>
    <x v="0"/>
    <x v="0"/>
    <x v="0"/>
    <x v="0"/>
    <x v="0"/>
    <x v="3"/>
    <x v="2"/>
    <x v="1"/>
    <x v="2"/>
    <x v="1"/>
    <x v="10"/>
  </r>
  <r>
    <s v="October 2012"/>
    <n v="67"/>
    <x v="2"/>
    <x v="20"/>
    <x v="0"/>
    <x v="0"/>
    <x v="4"/>
    <x v="0"/>
    <x v="0"/>
    <x v="0"/>
    <x v="0"/>
    <x v="0"/>
    <x v="3"/>
    <x v="2"/>
    <x v="1"/>
    <x v="0"/>
    <x v="1"/>
    <x v="2"/>
  </r>
  <r>
    <s v="October 2012"/>
    <n v="67"/>
    <x v="2"/>
    <x v="21"/>
    <x v="0"/>
    <x v="0"/>
    <x v="0"/>
    <x v="0"/>
    <x v="0"/>
    <x v="0"/>
    <x v="0"/>
    <x v="0"/>
    <x v="3"/>
    <x v="2"/>
    <x v="1"/>
    <x v="0"/>
    <x v="0"/>
    <x v="2"/>
  </r>
  <r>
    <s v="October 2012"/>
    <n v="67"/>
    <x v="2"/>
    <x v="22"/>
    <x v="0"/>
    <x v="0"/>
    <x v="0"/>
    <x v="0"/>
    <x v="0"/>
    <x v="0"/>
    <x v="0"/>
    <x v="0"/>
    <x v="3"/>
    <x v="2"/>
    <x v="1"/>
    <x v="0"/>
    <x v="0"/>
    <x v="2"/>
  </r>
  <r>
    <s v="October 2012"/>
    <n v="67"/>
    <x v="3"/>
    <x v="0"/>
    <x v="0"/>
    <x v="0"/>
    <x v="4"/>
    <x v="0"/>
    <x v="0"/>
    <x v="0"/>
    <x v="0"/>
    <x v="1"/>
    <x v="4"/>
    <x v="3"/>
    <x v="7"/>
    <x v="4"/>
    <x v="2"/>
    <x v="4"/>
  </r>
  <r>
    <s v="October 2012"/>
    <n v="67"/>
    <x v="3"/>
    <x v="1"/>
    <x v="0"/>
    <x v="0"/>
    <x v="0"/>
    <x v="0"/>
    <x v="0"/>
    <x v="0"/>
    <x v="0"/>
    <x v="1"/>
    <x v="4"/>
    <x v="3"/>
    <x v="7"/>
    <x v="9"/>
    <x v="14"/>
    <x v="4"/>
  </r>
  <r>
    <s v="October 2012"/>
    <n v="67"/>
    <x v="3"/>
    <x v="2"/>
    <x v="0"/>
    <x v="0"/>
    <x v="1"/>
    <x v="0"/>
    <x v="0"/>
    <x v="0"/>
    <x v="0"/>
    <x v="1"/>
    <x v="4"/>
    <x v="3"/>
    <x v="7"/>
    <x v="11"/>
    <x v="22"/>
    <x v="4"/>
  </r>
  <r>
    <s v="October 2012"/>
    <n v="67"/>
    <x v="3"/>
    <x v="3"/>
    <x v="0"/>
    <x v="0"/>
    <x v="1"/>
    <x v="0"/>
    <x v="0"/>
    <x v="0"/>
    <x v="0"/>
    <x v="1"/>
    <x v="4"/>
    <x v="3"/>
    <x v="7"/>
    <x v="8"/>
    <x v="11"/>
    <x v="4"/>
  </r>
  <r>
    <s v="October 2012"/>
    <n v="67"/>
    <x v="3"/>
    <x v="4"/>
    <x v="0"/>
    <x v="0"/>
    <x v="0"/>
    <x v="0"/>
    <x v="0"/>
    <x v="0"/>
    <x v="0"/>
    <x v="1"/>
    <x v="4"/>
    <x v="3"/>
    <x v="7"/>
    <x v="6"/>
    <x v="22"/>
    <x v="4"/>
  </r>
  <r>
    <s v="October 2012"/>
    <n v="67"/>
    <x v="3"/>
    <x v="5"/>
    <x v="0"/>
    <x v="0"/>
    <x v="0"/>
    <x v="0"/>
    <x v="0"/>
    <x v="0"/>
    <x v="0"/>
    <x v="1"/>
    <x v="4"/>
    <x v="3"/>
    <x v="7"/>
    <x v="8"/>
    <x v="5"/>
    <x v="4"/>
  </r>
  <r>
    <s v="October 2012"/>
    <n v="67"/>
    <x v="3"/>
    <x v="6"/>
    <x v="0"/>
    <x v="0"/>
    <x v="2"/>
    <x v="0"/>
    <x v="0"/>
    <x v="0"/>
    <x v="0"/>
    <x v="1"/>
    <x v="4"/>
    <x v="3"/>
    <x v="7"/>
    <x v="10"/>
    <x v="13"/>
    <x v="4"/>
  </r>
  <r>
    <s v="October 2012"/>
    <n v="67"/>
    <x v="3"/>
    <x v="7"/>
    <x v="0"/>
    <x v="0"/>
    <x v="3"/>
    <x v="0"/>
    <x v="0"/>
    <x v="0"/>
    <x v="0"/>
    <x v="1"/>
    <x v="4"/>
    <x v="3"/>
    <x v="7"/>
    <x v="8"/>
    <x v="11"/>
    <x v="4"/>
  </r>
  <r>
    <s v="October 2012"/>
    <n v="67"/>
    <x v="3"/>
    <x v="8"/>
    <x v="0"/>
    <x v="0"/>
    <x v="1"/>
    <x v="0"/>
    <x v="0"/>
    <x v="0"/>
    <x v="0"/>
    <x v="1"/>
    <x v="4"/>
    <x v="3"/>
    <x v="7"/>
    <x v="7"/>
    <x v="22"/>
    <x v="4"/>
  </r>
  <r>
    <s v="October 2012"/>
    <n v="67"/>
    <x v="3"/>
    <x v="9"/>
    <x v="0"/>
    <x v="0"/>
    <x v="4"/>
    <x v="0"/>
    <x v="0"/>
    <x v="0"/>
    <x v="0"/>
    <x v="1"/>
    <x v="4"/>
    <x v="3"/>
    <x v="7"/>
    <x v="8"/>
    <x v="5"/>
    <x v="4"/>
  </r>
  <r>
    <s v="October 2012"/>
    <n v="67"/>
    <x v="3"/>
    <x v="10"/>
    <x v="0"/>
    <x v="0"/>
    <x v="0"/>
    <x v="0"/>
    <x v="0"/>
    <x v="0"/>
    <x v="0"/>
    <x v="1"/>
    <x v="4"/>
    <x v="3"/>
    <x v="7"/>
    <x v="9"/>
    <x v="14"/>
    <x v="4"/>
  </r>
  <r>
    <s v="October 2012"/>
    <n v="67"/>
    <x v="3"/>
    <x v="11"/>
    <x v="0"/>
    <x v="0"/>
    <x v="3"/>
    <x v="0"/>
    <x v="0"/>
    <x v="0"/>
    <x v="0"/>
    <x v="1"/>
    <x v="4"/>
    <x v="3"/>
    <x v="7"/>
    <x v="4"/>
    <x v="12"/>
    <x v="4"/>
  </r>
  <r>
    <s v="October 2012"/>
    <n v="67"/>
    <x v="3"/>
    <x v="12"/>
    <x v="0"/>
    <x v="0"/>
    <x v="4"/>
    <x v="0"/>
    <x v="0"/>
    <x v="0"/>
    <x v="0"/>
    <x v="1"/>
    <x v="4"/>
    <x v="3"/>
    <x v="7"/>
    <x v="9"/>
    <x v="6"/>
    <x v="4"/>
  </r>
  <r>
    <s v="October 2012"/>
    <n v="67"/>
    <x v="3"/>
    <x v="13"/>
    <x v="0"/>
    <x v="0"/>
    <x v="4"/>
    <x v="0"/>
    <x v="0"/>
    <x v="0"/>
    <x v="0"/>
    <x v="1"/>
    <x v="4"/>
    <x v="3"/>
    <x v="7"/>
    <x v="7"/>
    <x v="22"/>
    <x v="4"/>
  </r>
  <r>
    <s v="October 2012"/>
    <n v="67"/>
    <x v="3"/>
    <x v="14"/>
    <x v="0"/>
    <x v="0"/>
    <x v="2"/>
    <x v="0"/>
    <x v="0"/>
    <x v="0"/>
    <x v="0"/>
    <x v="1"/>
    <x v="4"/>
    <x v="3"/>
    <x v="7"/>
    <x v="6"/>
    <x v="22"/>
    <x v="4"/>
  </r>
  <r>
    <s v="October 2012"/>
    <n v="67"/>
    <x v="3"/>
    <x v="15"/>
    <x v="0"/>
    <x v="0"/>
    <x v="3"/>
    <x v="0"/>
    <x v="0"/>
    <x v="0"/>
    <x v="0"/>
    <x v="1"/>
    <x v="4"/>
    <x v="3"/>
    <x v="7"/>
    <x v="9"/>
    <x v="14"/>
    <x v="4"/>
  </r>
  <r>
    <s v="October 2012"/>
    <n v="67"/>
    <x v="3"/>
    <x v="16"/>
    <x v="0"/>
    <x v="0"/>
    <x v="4"/>
    <x v="0"/>
    <x v="0"/>
    <x v="0"/>
    <x v="0"/>
    <x v="1"/>
    <x v="4"/>
    <x v="3"/>
    <x v="7"/>
    <x v="6"/>
    <x v="22"/>
    <x v="4"/>
  </r>
  <r>
    <s v="October 2012"/>
    <n v="67"/>
    <x v="3"/>
    <x v="17"/>
    <x v="0"/>
    <x v="0"/>
    <x v="0"/>
    <x v="0"/>
    <x v="0"/>
    <x v="0"/>
    <x v="0"/>
    <x v="1"/>
    <x v="4"/>
    <x v="3"/>
    <x v="7"/>
    <x v="9"/>
    <x v="14"/>
    <x v="4"/>
  </r>
  <r>
    <s v="October 2012"/>
    <n v="67"/>
    <x v="3"/>
    <x v="18"/>
    <x v="0"/>
    <x v="0"/>
    <x v="4"/>
    <x v="0"/>
    <x v="0"/>
    <x v="0"/>
    <x v="0"/>
    <x v="1"/>
    <x v="4"/>
    <x v="3"/>
    <x v="7"/>
    <x v="5"/>
    <x v="9"/>
    <x v="4"/>
  </r>
  <r>
    <s v="October 2012"/>
    <n v="67"/>
    <x v="3"/>
    <x v="19"/>
    <x v="0"/>
    <x v="0"/>
    <x v="2"/>
    <x v="0"/>
    <x v="0"/>
    <x v="0"/>
    <x v="0"/>
    <x v="1"/>
    <x v="4"/>
    <x v="3"/>
    <x v="7"/>
    <x v="6"/>
    <x v="22"/>
    <x v="4"/>
  </r>
  <r>
    <s v="October 2012"/>
    <n v="67"/>
    <x v="3"/>
    <x v="20"/>
    <x v="0"/>
    <x v="0"/>
    <x v="1"/>
    <x v="0"/>
    <x v="0"/>
    <x v="0"/>
    <x v="0"/>
    <x v="1"/>
    <x v="4"/>
    <x v="3"/>
    <x v="7"/>
    <x v="7"/>
    <x v="22"/>
    <x v="4"/>
  </r>
  <r>
    <s v="October 2012"/>
    <n v="67"/>
    <x v="3"/>
    <x v="21"/>
    <x v="0"/>
    <x v="0"/>
    <x v="2"/>
    <x v="0"/>
    <x v="0"/>
    <x v="0"/>
    <x v="0"/>
    <x v="1"/>
    <x v="4"/>
    <x v="3"/>
    <x v="7"/>
    <x v="4"/>
    <x v="8"/>
    <x v="4"/>
  </r>
  <r>
    <s v="October 2012"/>
    <n v="67"/>
    <x v="3"/>
    <x v="22"/>
    <x v="0"/>
    <x v="0"/>
    <x v="4"/>
    <x v="0"/>
    <x v="0"/>
    <x v="0"/>
    <x v="0"/>
    <x v="1"/>
    <x v="4"/>
    <x v="3"/>
    <x v="7"/>
    <x v="11"/>
    <x v="22"/>
    <x v="4"/>
  </r>
  <r>
    <s v="October 2012"/>
    <n v="67"/>
    <x v="3"/>
    <x v="23"/>
    <x v="0"/>
    <x v="0"/>
    <x v="1"/>
    <x v="0"/>
    <x v="0"/>
    <x v="0"/>
    <x v="0"/>
    <x v="1"/>
    <x v="4"/>
    <x v="3"/>
    <x v="7"/>
    <x v="8"/>
    <x v="5"/>
    <x v="4"/>
  </r>
  <r>
    <s v="October 2012"/>
    <n v="67"/>
    <x v="3"/>
    <x v="24"/>
    <x v="0"/>
    <x v="0"/>
    <x v="3"/>
    <x v="0"/>
    <x v="0"/>
    <x v="0"/>
    <x v="0"/>
    <x v="1"/>
    <x v="4"/>
    <x v="3"/>
    <x v="7"/>
    <x v="5"/>
    <x v="3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December 2012"/>
    <n v="68"/>
    <x v="0"/>
    <x v="0"/>
    <x v="0"/>
    <x v="0"/>
    <x v="2"/>
    <x v="0"/>
    <x v="0"/>
    <x v="0"/>
    <x v="0"/>
    <x v="2"/>
    <x v="0"/>
    <x v="3"/>
    <x v="3"/>
    <x v="12"/>
    <x v="15"/>
    <x v="6"/>
  </r>
  <r>
    <s v="December 2012"/>
    <n v="68"/>
    <x v="0"/>
    <x v="1"/>
    <x v="0"/>
    <x v="0"/>
    <x v="1"/>
    <x v="0"/>
    <x v="0"/>
    <x v="0"/>
    <x v="0"/>
    <x v="2"/>
    <x v="0"/>
    <x v="3"/>
    <x v="3"/>
    <x v="14"/>
    <x v="17"/>
    <x v="6"/>
  </r>
  <r>
    <s v="December 2012"/>
    <n v="68"/>
    <x v="0"/>
    <x v="2"/>
    <x v="0"/>
    <x v="0"/>
    <x v="2"/>
    <x v="0"/>
    <x v="0"/>
    <x v="0"/>
    <x v="0"/>
    <x v="2"/>
    <x v="0"/>
    <x v="3"/>
    <x v="3"/>
    <x v="12"/>
    <x v="19"/>
    <x v="6"/>
  </r>
  <r>
    <s v="December 2012"/>
    <n v="68"/>
    <x v="0"/>
    <x v="3"/>
    <x v="0"/>
    <x v="0"/>
    <x v="4"/>
    <x v="0"/>
    <x v="0"/>
    <x v="0"/>
    <x v="0"/>
    <x v="2"/>
    <x v="0"/>
    <x v="3"/>
    <x v="3"/>
    <x v="14"/>
    <x v="17"/>
    <x v="6"/>
  </r>
  <r>
    <s v="December 2012"/>
    <n v="68"/>
    <x v="0"/>
    <x v="4"/>
    <x v="0"/>
    <x v="0"/>
    <x v="0"/>
    <x v="0"/>
    <x v="0"/>
    <x v="0"/>
    <x v="0"/>
    <x v="2"/>
    <x v="0"/>
    <x v="3"/>
    <x v="3"/>
    <x v="13"/>
    <x v="20"/>
    <x v="6"/>
  </r>
  <r>
    <s v="December 2012"/>
    <n v="68"/>
    <x v="0"/>
    <x v="5"/>
    <x v="0"/>
    <x v="0"/>
    <x v="1"/>
    <x v="0"/>
    <x v="0"/>
    <x v="0"/>
    <x v="0"/>
    <x v="2"/>
    <x v="0"/>
    <x v="3"/>
    <x v="3"/>
    <x v="13"/>
    <x v="19"/>
    <x v="6"/>
  </r>
  <r>
    <s v="December 2012"/>
    <n v="68"/>
    <x v="0"/>
    <x v="6"/>
    <x v="0"/>
    <x v="0"/>
    <x v="2"/>
    <x v="0"/>
    <x v="0"/>
    <x v="0"/>
    <x v="0"/>
    <x v="2"/>
    <x v="0"/>
    <x v="3"/>
    <x v="3"/>
    <x v="12"/>
    <x v="18"/>
    <x v="6"/>
  </r>
  <r>
    <s v="December 2012"/>
    <n v="68"/>
    <x v="0"/>
    <x v="7"/>
    <x v="0"/>
    <x v="0"/>
    <x v="1"/>
    <x v="0"/>
    <x v="0"/>
    <x v="0"/>
    <x v="0"/>
    <x v="2"/>
    <x v="1"/>
    <x v="3"/>
    <x v="4"/>
    <x v="12"/>
    <x v="15"/>
    <x v="6"/>
  </r>
  <r>
    <s v="December 2012"/>
    <n v="68"/>
    <x v="0"/>
    <x v="8"/>
    <x v="0"/>
    <x v="0"/>
    <x v="0"/>
    <x v="0"/>
    <x v="0"/>
    <x v="0"/>
    <x v="0"/>
    <x v="2"/>
    <x v="1"/>
    <x v="3"/>
    <x v="4"/>
    <x v="14"/>
    <x v="17"/>
    <x v="6"/>
  </r>
  <r>
    <s v="December 2012"/>
    <n v="68"/>
    <x v="0"/>
    <x v="9"/>
    <x v="0"/>
    <x v="0"/>
    <x v="4"/>
    <x v="0"/>
    <x v="0"/>
    <x v="0"/>
    <x v="0"/>
    <x v="2"/>
    <x v="1"/>
    <x v="3"/>
    <x v="4"/>
    <x v="13"/>
    <x v="21"/>
    <x v="6"/>
  </r>
  <r>
    <s v="December 2012"/>
    <n v="68"/>
    <x v="0"/>
    <x v="10"/>
    <x v="0"/>
    <x v="0"/>
    <x v="0"/>
    <x v="0"/>
    <x v="0"/>
    <x v="0"/>
    <x v="0"/>
    <x v="2"/>
    <x v="1"/>
    <x v="3"/>
    <x v="4"/>
    <x v="13"/>
    <x v="21"/>
    <x v="6"/>
  </r>
  <r>
    <s v="December 2012"/>
    <n v="68"/>
    <x v="0"/>
    <x v="11"/>
    <x v="0"/>
    <x v="0"/>
    <x v="4"/>
    <x v="0"/>
    <x v="0"/>
    <x v="0"/>
    <x v="0"/>
    <x v="2"/>
    <x v="1"/>
    <x v="3"/>
    <x v="4"/>
    <x v="12"/>
    <x v="16"/>
    <x v="6"/>
  </r>
  <r>
    <s v="December 2012"/>
    <n v="68"/>
    <x v="0"/>
    <x v="12"/>
    <x v="0"/>
    <x v="0"/>
    <x v="0"/>
    <x v="0"/>
    <x v="0"/>
    <x v="0"/>
    <x v="0"/>
    <x v="2"/>
    <x v="1"/>
    <x v="3"/>
    <x v="4"/>
    <x v="13"/>
    <x v="21"/>
    <x v="6"/>
  </r>
  <r>
    <s v="December 2012"/>
    <n v="68"/>
    <x v="0"/>
    <x v="13"/>
    <x v="0"/>
    <x v="0"/>
    <x v="3"/>
    <x v="0"/>
    <x v="0"/>
    <x v="0"/>
    <x v="0"/>
    <x v="2"/>
    <x v="1"/>
    <x v="3"/>
    <x v="4"/>
    <x v="12"/>
    <x v="18"/>
    <x v="6"/>
  </r>
  <r>
    <s v="December 2012"/>
    <n v="68"/>
    <x v="0"/>
    <x v="14"/>
    <x v="0"/>
    <x v="0"/>
    <x v="2"/>
    <x v="0"/>
    <x v="0"/>
    <x v="0"/>
    <x v="0"/>
    <x v="2"/>
    <x v="2"/>
    <x v="3"/>
    <x v="6"/>
    <x v="12"/>
    <x v="15"/>
    <x v="6"/>
  </r>
  <r>
    <s v="December 2012"/>
    <n v="68"/>
    <x v="0"/>
    <x v="15"/>
    <x v="0"/>
    <x v="0"/>
    <x v="2"/>
    <x v="0"/>
    <x v="0"/>
    <x v="0"/>
    <x v="0"/>
    <x v="2"/>
    <x v="2"/>
    <x v="3"/>
    <x v="6"/>
    <x v="13"/>
    <x v="19"/>
    <x v="6"/>
  </r>
  <r>
    <s v="December 2012"/>
    <n v="68"/>
    <x v="0"/>
    <x v="16"/>
    <x v="0"/>
    <x v="0"/>
    <x v="4"/>
    <x v="0"/>
    <x v="0"/>
    <x v="0"/>
    <x v="0"/>
    <x v="2"/>
    <x v="2"/>
    <x v="3"/>
    <x v="6"/>
    <x v="13"/>
    <x v="20"/>
    <x v="6"/>
  </r>
  <r>
    <s v="December 2012"/>
    <n v="68"/>
    <x v="0"/>
    <x v="17"/>
    <x v="0"/>
    <x v="0"/>
    <x v="1"/>
    <x v="0"/>
    <x v="0"/>
    <x v="0"/>
    <x v="0"/>
    <x v="2"/>
    <x v="2"/>
    <x v="3"/>
    <x v="6"/>
    <x v="13"/>
    <x v="21"/>
    <x v="6"/>
  </r>
  <r>
    <s v="December 2012"/>
    <n v="68"/>
    <x v="0"/>
    <x v="18"/>
    <x v="0"/>
    <x v="0"/>
    <x v="3"/>
    <x v="0"/>
    <x v="0"/>
    <x v="0"/>
    <x v="0"/>
    <x v="2"/>
    <x v="2"/>
    <x v="3"/>
    <x v="6"/>
    <x v="13"/>
    <x v="20"/>
    <x v="6"/>
  </r>
  <r>
    <s v="December 2012"/>
    <n v="68"/>
    <x v="0"/>
    <x v="19"/>
    <x v="0"/>
    <x v="0"/>
    <x v="4"/>
    <x v="0"/>
    <x v="0"/>
    <x v="0"/>
    <x v="0"/>
    <x v="2"/>
    <x v="2"/>
    <x v="3"/>
    <x v="6"/>
    <x v="12"/>
    <x v="16"/>
    <x v="6"/>
  </r>
  <r>
    <s v="December 2012"/>
    <n v="68"/>
    <x v="0"/>
    <x v="20"/>
    <x v="0"/>
    <x v="0"/>
    <x v="1"/>
    <x v="0"/>
    <x v="0"/>
    <x v="0"/>
    <x v="0"/>
    <x v="2"/>
    <x v="2"/>
    <x v="3"/>
    <x v="6"/>
    <x v="14"/>
    <x v="17"/>
    <x v="6"/>
  </r>
  <r>
    <s v="December 2012"/>
    <n v="68"/>
    <x v="0"/>
    <x v="21"/>
    <x v="0"/>
    <x v="0"/>
    <x v="2"/>
    <x v="0"/>
    <x v="0"/>
    <x v="0"/>
    <x v="0"/>
    <x v="2"/>
    <x v="2"/>
    <x v="3"/>
    <x v="6"/>
    <x v="12"/>
    <x v="16"/>
    <x v="6"/>
  </r>
  <r>
    <s v="December 2012"/>
    <n v="68"/>
    <x v="0"/>
    <x v="22"/>
    <x v="0"/>
    <x v="0"/>
    <x v="1"/>
    <x v="0"/>
    <x v="0"/>
    <x v="0"/>
    <x v="0"/>
    <x v="2"/>
    <x v="3"/>
    <x v="3"/>
    <x v="5"/>
    <x v="14"/>
    <x v="17"/>
    <x v="7"/>
  </r>
  <r>
    <s v="December 2012"/>
    <n v="68"/>
    <x v="0"/>
    <x v="23"/>
    <x v="0"/>
    <x v="0"/>
    <x v="3"/>
    <x v="0"/>
    <x v="0"/>
    <x v="0"/>
    <x v="0"/>
    <x v="2"/>
    <x v="3"/>
    <x v="3"/>
    <x v="5"/>
    <x v="13"/>
    <x v="19"/>
    <x v="7"/>
  </r>
  <r>
    <s v="December 2012"/>
    <n v="68"/>
    <x v="0"/>
    <x v="24"/>
    <x v="0"/>
    <x v="0"/>
    <x v="3"/>
    <x v="0"/>
    <x v="0"/>
    <x v="0"/>
    <x v="0"/>
    <x v="2"/>
    <x v="3"/>
    <x v="3"/>
    <x v="5"/>
    <x v="12"/>
    <x v="21"/>
    <x v="7"/>
  </r>
  <r>
    <s v="December 2012"/>
    <n v="68"/>
    <x v="0"/>
    <x v="25"/>
    <x v="0"/>
    <x v="0"/>
    <x v="4"/>
    <x v="0"/>
    <x v="0"/>
    <x v="0"/>
    <x v="0"/>
    <x v="2"/>
    <x v="3"/>
    <x v="3"/>
    <x v="5"/>
    <x v="12"/>
    <x v="24"/>
    <x v="7"/>
  </r>
  <r>
    <s v="December 2012"/>
    <n v="68"/>
    <x v="0"/>
    <x v="26"/>
    <x v="0"/>
    <x v="0"/>
    <x v="2"/>
    <x v="0"/>
    <x v="0"/>
    <x v="0"/>
    <x v="0"/>
    <x v="2"/>
    <x v="3"/>
    <x v="3"/>
    <x v="5"/>
    <x v="13"/>
    <x v="21"/>
    <x v="7"/>
  </r>
  <r>
    <s v="December 2012"/>
    <n v="68"/>
    <x v="1"/>
    <x v="0"/>
    <x v="0"/>
    <x v="0"/>
    <x v="1"/>
    <x v="0"/>
    <x v="0"/>
    <x v="0"/>
    <x v="0"/>
    <x v="1"/>
    <x v="4"/>
    <x v="3"/>
    <x v="7"/>
    <x v="6"/>
    <x v="22"/>
    <x v="4"/>
  </r>
  <r>
    <s v="December 2012"/>
    <n v="68"/>
    <x v="1"/>
    <x v="1"/>
    <x v="0"/>
    <x v="0"/>
    <x v="0"/>
    <x v="0"/>
    <x v="0"/>
    <x v="0"/>
    <x v="0"/>
    <x v="1"/>
    <x v="4"/>
    <x v="3"/>
    <x v="7"/>
    <x v="20"/>
    <x v="22"/>
    <x v="4"/>
  </r>
  <r>
    <s v="December 2012"/>
    <n v="68"/>
    <x v="1"/>
    <x v="2"/>
    <x v="0"/>
    <x v="0"/>
    <x v="4"/>
    <x v="0"/>
    <x v="0"/>
    <x v="0"/>
    <x v="0"/>
    <x v="1"/>
    <x v="4"/>
    <x v="3"/>
    <x v="7"/>
    <x v="11"/>
    <x v="22"/>
    <x v="4"/>
  </r>
  <r>
    <s v="December 2012"/>
    <n v="68"/>
    <x v="1"/>
    <x v="3"/>
    <x v="0"/>
    <x v="0"/>
    <x v="4"/>
    <x v="0"/>
    <x v="0"/>
    <x v="0"/>
    <x v="0"/>
    <x v="1"/>
    <x v="4"/>
    <x v="3"/>
    <x v="7"/>
    <x v="8"/>
    <x v="5"/>
    <x v="4"/>
  </r>
  <r>
    <s v="December 2012"/>
    <n v="68"/>
    <x v="1"/>
    <x v="4"/>
    <x v="0"/>
    <x v="0"/>
    <x v="0"/>
    <x v="0"/>
    <x v="0"/>
    <x v="0"/>
    <x v="0"/>
    <x v="1"/>
    <x v="4"/>
    <x v="3"/>
    <x v="7"/>
    <x v="8"/>
    <x v="11"/>
    <x v="4"/>
  </r>
  <r>
    <s v="December 2012"/>
    <n v="68"/>
    <x v="1"/>
    <x v="5"/>
    <x v="0"/>
    <x v="0"/>
    <x v="3"/>
    <x v="0"/>
    <x v="0"/>
    <x v="0"/>
    <x v="0"/>
    <x v="1"/>
    <x v="4"/>
    <x v="3"/>
    <x v="7"/>
    <x v="11"/>
    <x v="22"/>
    <x v="4"/>
  </r>
  <r>
    <s v="December 2012"/>
    <n v="68"/>
    <x v="1"/>
    <x v="6"/>
    <x v="0"/>
    <x v="0"/>
    <x v="4"/>
    <x v="0"/>
    <x v="0"/>
    <x v="0"/>
    <x v="0"/>
    <x v="1"/>
    <x v="4"/>
    <x v="3"/>
    <x v="7"/>
    <x v="7"/>
    <x v="22"/>
    <x v="4"/>
  </r>
  <r>
    <s v="December 2012"/>
    <n v="68"/>
    <x v="1"/>
    <x v="7"/>
    <x v="0"/>
    <x v="0"/>
    <x v="1"/>
    <x v="0"/>
    <x v="0"/>
    <x v="0"/>
    <x v="0"/>
    <x v="1"/>
    <x v="4"/>
    <x v="3"/>
    <x v="7"/>
    <x v="6"/>
    <x v="22"/>
    <x v="4"/>
  </r>
  <r>
    <s v="December 2012"/>
    <n v="68"/>
    <x v="1"/>
    <x v="8"/>
    <x v="0"/>
    <x v="0"/>
    <x v="1"/>
    <x v="0"/>
    <x v="0"/>
    <x v="0"/>
    <x v="0"/>
    <x v="1"/>
    <x v="4"/>
    <x v="3"/>
    <x v="7"/>
    <x v="5"/>
    <x v="9"/>
    <x v="4"/>
  </r>
  <r>
    <s v="December 2012"/>
    <n v="68"/>
    <x v="1"/>
    <x v="9"/>
    <x v="0"/>
    <x v="0"/>
    <x v="1"/>
    <x v="0"/>
    <x v="0"/>
    <x v="0"/>
    <x v="0"/>
    <x v="1"/>
    <x v="4"/>
    <x v="3"/>
    <x v="7"/>
    <x v="6"/>
    <x v="22"/>
    <x v="4"/>
  </r>
  <r>
    <s v="December 2012"/>
    <n v="68"/>
    <x v="1"/>
    <x v="10"/>
    <x v="0"/>
    <x v="0"/>
    <x v="1"/>
    <x v="0"/>
    <x v="0"/>
    <x v="0"/>
    <x v="0"/>
    <x v="1"/>
    <x v="4"/>
    <x v="3"/>
    <x v="7"/>
    <x v="4"/>
    <x v="8"/>
    <x v="4"/>
  </r>
  <r>
    <s v="December 2012"/>
    <n v="68"/>
    <x v="1"/>
    <x v="11"/>
    <x v="0"/>
    <x v="0"/>
    <x v="3"/>
    <x v="0"/>
    <x v="0"/>
    <x v="0"/>
    <x v="0"/>
    <x v="1"/>
    <x v="4"/>
    <x v="3"/>
    <x v="7"/>
    <x v="7"/>
    <x v="22"/>
    <x v="4"/>
  </r>
  <r>
    <s v="December 2012"/>
    <n v="68"/>
    <x v="1"/>
    <x v="12"/>
    <x v="0"/>
    <x v="0"/>
    <x v="4"/>
    <x v="0"/>
    <x v="0"/>
    <x v="0"/>
    <x v="0"/>
    <x v="1"/>
    <x v="4"/>
    <x v="3"/>
    <x v="7"/>
    <x v="8"/>
    <x v="11"/>
    <x v="4"/>
  </r>
  <r>
    <s v="December 2012"/>
    <n v="68"/>
    <x v="1"/>
    <x v="13"/>
    <x v="0"/>
    <x v="0"/>
    <x v="2"/>
    <x v="0"/>
    <x v="0"/>
    <x v="0"/>
    <x v="0"/>
    <x v="1"/>
    <x v="4"/>
    <x v="3"/>
    <x v="7"/>
    <x v="20"/>
    <x v="22"/>
    <x v="4"/>
  </r>
  <r>
    <s v="December 2012"/>
    <n v="68"/>
    <x v="1"/>
    <x v="14"/>
    <x v="0"/>
    <x v="0"/>
    <x v="3"/>
    <x v="0"/>
    <x v="0"/>
    <x v="0"/>
    <x v="0"/>
    <x v="1"/>
    <x v="4"/>
    <x v="3"/>
    <x v="7"/>
    <x v="9"/>
    <x v="14"/>
    <x v="4"/>
  </r>
  <r>
    <s v="December 2012"/>
    <n v="68"/>
    <x v="1"/>
    <x v="15"/>
    <x v="0"/>
    <x v="0"/>
    <x v="1"/>
    <x v="0"/>
    <x v="0"/>
    <x v="0"/>
    <x v="0"/>
    <x v="1"/>
    <x v="4"/>
    <x v="3"/>
    <x v="7"/>
    <x v="10"/>
    <x v="13"/>
    <x v="4"/>
  </r>
  <r>
    <s v="December 2012"/>
    <n v="68"/>
    <x v="1"/>
    <x v="16"/>
    <x v="0"/>
    <x v="0"/>
    <x v="0"/>
    <x v="0"/>
    <x v="0"/>
    <x v="0"/>
    <x v="0"/>
    <x v="1"/>
    <x v="4"/>
    <x v="3"/>
    <x v="7"/>
    <x v="4"/>
    <x v="2"/>
    <x v="4"/>
  </r>
  <r>
    <s v="December 2012"/>
    <n v="68"/>
    <x v="1"/>
    <x v="17"/>
    <x v="0"/>
    <x v="0"/>
    <x v="1"/>
    <x v="0"/>
    <x v="0"/>
    <x v="0"/>
    <x v="0"/>
    <x v="1"/>
    <x v="4"/>
    <x v="3"/>
    <x v="7"/>
    <x v="6"/>
    <x v="22"/>
    <x v="4"/>
  </r>
  <r>
    <s v="December 2012"/>
    <n v="68"/>
    <x v="1"/>
    <x v="18"/>
    <x v="0"/>
    <x v="0"/>
    <x v="4"/>
    <x v="0"/>
    <x v="0"/>
    <x v="0"/>
    <x v="0"/>
    <x v="1"/>
    <x v="4"/>
    <x v="3"/>
    <x v="7"/>
    <x v="4"/>
    <x v="2"/>
    <x v="4"/>
  </r>
  <r>
    <s v="December 2012"/>
    <n v="68"/>
    <x v="1"/>
    <x v="19"/>
    <x v="0"/>
    <x v="0"/>
    <x v="3"/>
    <x v="0"/>
    <x v="0"/>
    <x v="0"/>
    <x v="0"/>
    <x v="1"/>
    <x v="4"/>
    <x v="3"/>
    <x v="7"/>
    <x v="7"/>
    <x v="22"/>
    <x v="4"/>
  </r>
  <r>
    <s v="December 2012"/>
    <n v="68"/>
    <x v="1"/>
    <x v="20"/>
    <x v="0"/>
    <x v="0"/>
    <x v="2"/>
    <x v="0"/>
    <x v="0"/>
    <x v="0"/>
    <x v="0"/>
    <x v="1"/>
    <x v="4"/>
    <x v="3"/>
    <x v="7"/>
    <x v="4"/>
    <x v="10"/>
    <x v="4"/>
  </r>
  <r>
    <s v="December 2012"/>
    <n v="68"/>
    <x v="1"/>
    <x v="21"/>
    <x v="0"/>
    <x v="0"/>
    <x v="4"/>
    <x v="0"/>
    <x v="0"/>
    <x v="0"/>
    <x v="0"/>
    <x v="1"/>
    <x v="4"/>
    <x v="3"/>
    <x v="7"/>
    <x v="4"/>
    <x v="8"/>
    <x v="4"/>
  </r>
  <r>
    <s v="December 2012"/>
    <n v="68"/>
    <x v="1"/>
    <x v="22"/>
    <x v="0"/>
    <x v="0"/>
    <x v="1"/>
    <x v="0"/>
    <x v="0"/>
    <x v="0"/>
    <x v="0"/>
    <x v="1"/>
    <x v="4"/>
    <x v="3"/>
    <x v="7"/>
    <x v="9"/>
    <x v="6"/>
    <x v="4"/>
  </r>
  <r>
    <s v="December 2012"/>
    <n v="68"/>
    <x v="1"/>
    <x v="23"/>
    <x v="0"/>
    <x v="0"/>
    <x v="2"/>
    <x v="0"/>
    <x v="0"/>
    <x v="0"/>
    <x v="0"/>
    <x v="1"/>
    <x v="4"/>
    <x v="3"/>
    <x v="7"/>
    <x v="7"/>
    <x v="22"/>
    <x v="4"/>
  </r>
  <r>
    <s v="December 2012"/>
    <n v="68"/>
    <x v="1"/>
    <x v="24"/>
    <x v="0"/>
    <x v="0"/>
    <x v="4"/>
    <x v="0"/>
    <x v="0"/>
    <x v="0"/>
    <x v="0"/>
    <x v="1"/>
    <x v="4"/>
    <x v="3"/>
    <x v="7"/>
    <x v="5"/>
    <x v="3"/>
    <x v="4"/>
  </r>
  <r>
    <s v="December 2012"/>
    <n v="68"/>
    <x v="1"/>
    <x v="25"/>
    <x v="0"/>
    <x v="0"/>
    <x v="3"/>
    <x v="0"/>
    <x v="0"/>
    <x v="0"/>
    <x v="0"/>
    <x v="1"/>
    <x v="4"/>
    <x v="3"/>
    <x v="7"/>
    <x v="4"/>
    <x v="12"/>
    <x v="4"/>
  </r>
  <r>
    <s v="December 2012"/>
    <n v="68"/>
    <x v="2"/>
    <x v="0"/>
    <x v="0"/>
    <x v="0"/>
    <x v="1"/>
    <x v="0"/>
    <x v="0"/>
    <x v="0"/>
    <x v="0"/>
    <x v="1"/>
    <x v="4"/>
    <x v="3"/>
    <x v="7"/>
    <x v="10"/>
    <x v="13"/>
    <x v="4"/>
  </r>
  <r>
    <s v="December 2012"/>
    <n v="68"/>
    <x v="2"/>
    <x v="1"/>
    <x v="0"/>
    <x v="0"/>
    <x v="3"/>
    <x v="0"/>
    <x v="0"/>
    <x v="0"/>
    <x v="0"/>
    <x v="1"/>
    <x v="4"/>
    <x v="3"/>
    <x v="7"/>
    <x v="6"/>
    <x v="22"/>
    <x v="4"/>
  </r>
  <r>
    <s v="December 2012"/>
    <n v="68"/>
    <x v="2"/>
    <x v="2"/>
    <x v="0"/>
    <x v="0"/>
    <x v="4"/>
    <x v="0"/>
    <x v="0"/>
    <x v="0"/>
    <x v="0"/>
    <x v="1"/>
    <x v="4"/>
    <x v="3"/>
    <x v="7"/>
    <x v="7"/>
    <x v="22"/>
    <x v="4"/>
  </r>
  <r>
    <s v="December 2012"/>
    <n v="68"/>
    <x v="2"/>
    <x v="3"/>
    <x v="0"/>
    <x v="0"/>
    <x v="2"/>
    <x v="0"/>
    <x v="0"/>
    <x v="0"/>
    <x v="0"/>
    <x v="1"/>
    <x v="4"/>
    <x v="3"/>
    <x v="7"/>
    <x v="6"/>
    <x v="22"/>
    <x v="4"/>
  </r>
  <r>
    <s v="December 2012"/>
    <n v="68"/>
    <x v="2"/>
    <x v="4"/>
    <x v="0"/>
    <x v="0"/>
    <x v="0"/>
    <x v="0"/>
    <x v="0"/>
    <x v="0"/>
    <x v="0"/>
    <x v="1"/>
    <x v="4"/>
    <x v="3"/>
    <x v="7"/>
    <x v="7"/>
    <x v="22"/>
    <x v="4"/>
  </r>
  <r>
    <s v="December 2012"/>
    <n v="68"/>
    <x v="2"/>
    <x v="5"/>
    <x v="0"/>
    <x v="0"/>
    <x v="0"/>
    <x v="0"/>
    <x v="0"/>
    <x v="0"/>
    <x v="0"/>
    <x v="1"/>
    <x v="4"/>
    <x v="3"/>
    <x v="7"/>
    <x v="11"/>
    <x v="22"/>
    <x v="4"/>
  </r>
  <r>
    <s v="December 2012"/>
    <n v="68"/>
    <x v="2"/>
    <x v="6"/>
    <x v="0"/>
    <x v="0"/>
    <x v="2"/>
    <x v="0"/>
    <x v="0"/>
    <x v="0"/>
    <x v="0"/>
    <x v="1"/>
    <x v="4"/>
    <x v="3"/>
    <x v="7"/>
    <x v="8"/>
    <x v="11"/>
    <x v="4"/>
  </r>
  <r>
    <s v="December 2012"/>
    <n v="68"/>
    <x v="2"/>
    <x v="7"/>
    <x v="0"/>
    <x v="0"/>
    <x v="4"/>
    <x v="0"/>
    <x v="0"/>
    <x v="0"/>
    <x v="0"/>
    <x v="1"/>
    <x v="4"/>
    <x v="3"/>
    <x v="7"/>
    <x v="4"/>
    <x v="2"/>
    <x v="4"/>
  </r>
  <r>
    <s v="December 2012"/>
    <n v="68"/>
    <x v="2"/>
    <x v="8"/>
    <x v="0"/>
    <x v="0"/>
    <x v="0"/>
    <x v="0"/>
    <x v="0"/>
    <x v="0"/>
    <x v="0"/>
    <x v="1"/>
    <x v="4"/>
    <x v="3"/>
    <x v="7"/>
    <x v="8"/>
    <x v="5"/>
    <x v="4"/>
  </r>
  <r>
    <s v="December 2012"/>
    <n v="68"/>
    <x v="2"/>
    <x v="9"/>
    <x v="0"/>
    <x v="0"/>
    <x v="1"/>
    <x v="0"/>
    <x v="0"/>
    <x v="0"/>
    <x v="0"/>
    <x v="1"/>
    <x v="4"/>
    <x v="3"/>
    <x v="7"/>
    <x v="6"/>
    <x v="22"/>
    <x v="4"/>
  </r>
  <r>
    <s v="December 2012"/>
    <n v="68"/>
    <x v="2"/>
    <x v="10"/>
    <x v="0"/>
    <x v="0"/>
    <x v="3"/>
    <x v="0"/>
    <x v="0"/>
    <x v="0"/>
    <x v="0"/>
    <x v="1"/>
    <x v="4"/>
    <x v="3"/>
    <x v="7"/>
    <x v="4"/>
    <x v="2"/>
    <x v="4"/>
  </r>
  <r>
    <s v="December 2012"/>
    <n v="68"/>
    <x v="2"/>
    <x v="11"/>
    <x v="0"/>
    <x v="0"/>
    <x v="4"/>
    <x v="0"/>
    <x v="0"/>
    <x v="0"/>
    <x v="0"/>
    <x v="1"/>
    <x v="4"/>
    <x v="3"/>
    <x v="7"/>
    <x v="10"/>
    <x v="13"/>
    <x v="4"/>
  </r>
  <r>
    <s v="December 2012"/>
    <n v="68"/>
    <x v="2"/>
    <x v="12"/>
    <x v="0"/>
    <x v="0"/>
    <x v="2"/>
    <x v="0"/>
    <x v="0"/>
    <x v="0"/>
    <x v="0"/>
    <x v="1"/>
    <x v="4"/>
    <x v="3"/>
    <x v="7"/>
    <x v="6"/>
    <x v="22"/>
    <x v="4"/>
  </r>
  <r>
    <s v="December 2012"/>
    <n v="68"/>
    <x v="2"/>
    <x v="13"/>
    <x v="0"/>
    <x v="0"/>
    <x v="4"/>
    <x v="0"/>
    <x v="0"/>
    <x v="0"/>
    <x v="0"/>
    <x v="1"/>
    <x v="4"/>
    <x v="3"/>
    <x v="7"/>
    <x v="11"/>
    <x v="22"/>
    <x v="4"/>
  </r>
  <r>
    <s v="December 2012"/>
    <n v="68"/>
    <x v="2"/>
    <x v="14"/>
    <x v="0"/>
    <x v="0"/>
    <x v="2"/>
    <x v="0"/>
    <x v="0"/>
    <x v="0"/>
    <x v="0"/>
    <x v="1"/>
    <x v="4"/>
    <x v="3"/>
    <x v="7"/>
    <x v="9"/>
    <x v="6"/>
    <x v="4"/>
  </r>
  <r>
    <s v="December 2012"/>
    <n v="68"/>
    <x v="2"/>
    <x v="15"/>
    <x v="0"/>
    <x v="0"/>
    <x v="0"/>
    <x v="0"/>
    <x v="0"/>
    <x v="0"/>
    <x v="0"/>
    <x v="1"/>
    <x v="4"/>
    <x v="3"/>
    <x v="7"/>
    <x v="7"/>
    <x v="22"/>
    <x v="4"/>
  </r>
  <r>
    <s v="December 2012"/>
    <n v="68"/>
    <x v="2"/>
    <x v="16"/>
    <x v="0"/>
    <x v="0"/>
    <x v="3"/>
    <x v="0"/>
    <x v="0"/>
    <x v="0"/>
    <x v="0"/>
    <x v="1"/>
    <x v="4"/>
    <x v="3"/>
    <x v="7"/>
    <x v="8"/>
    <x v="11"/>
    <x v="4"/>
  </r>
  <r>
    <s v="December 2012"/>
    <n v="68"/>
    <x v="2"/>
    <x v="17"/>
    <x v="0"/>
    <x v="0"/>
    <x v="2"/>
    <x v="0"/>
    <x v="0"/>
    <x v="0"/>
    <x v="0"/>
    <x v="1"/>
    <x v="4"/>
    <x v="3"/>
    <x v="7"/>
    <x v="9"/>
    <x v="14"/>
    <x v="4"/>
  </r>
  <r>
    <s v="December 2012"/>
    <n v="68"/>
    <x v="2"/>
    <x v="18"/>
    <x v="0"/>
    <x v="0"/>
    <x v="2"/>
    <x v="0"/>
    <x v="0"/>
    <x v="0"/>
    <x v="0"/>
    <x v="1"/>
    <x v="4"/>
    <x v="3"/>
    <x v="7"/>
    <x v="6"/>
    <x v="22"/>
    <x v="4"/>
  </r>
  <r>
    <s v="December 2012"/>
    <n v="68"/>
    <x v="2"/>
    <x v="19"/>
    <x v="0"/>
    <x v="0"/>
    <x v="3"/>
    <x v="0"/>
    <x v="0"/>
    <x v="0"/>
    <x v="0"/>
    <x v="1"/>
    <x v="4"/>
    <x v="3"/>
    <x v="7"/>
    <x v="4"/>
    <x v="12"/>
    <x v="4"/>
  </r>
  <r>
    <s v="December 2012"/>
    <n v="68"/>
    <x v="2"/>
    <x v="20"/>
    <x v="0"/>
    <x v="0"/>
    <x v="0"/>
    <x v="0"/>
    <x v="0"/>
    <x v="0"/>
    <x v="0"/>
    <x v="1"/>
    <x v="4"/>
    <x v="3"/>
    <x v="7"/>
    <x v="7"/>
    <x v="22"/>
    <x v="4"/>
  </r>
  <r>
    <s v="December 2012"/>
    <n v="68"/>
    <x v="2"/>
    <x v="21"/>
    <x v="0"/>
    <x v="0"/>
    <x v="4"/>
    <x v="0"/>
    <x v="0"/>
    <x v="0"/>
    <x v="0"/>
    <x v="1"/>
    <x v="4"/>
    <x v="3"/>
    <x v="7"/>
    <x v="5"/>
    <x v="9"/>
    <x v="4"/>
  </r>
  <r>
    <s v="December 2012"/>
    <n v="68"/>
    <x v="2"/>
    <x v="22"/>
    <x v="0"/>
    <x v="0"/>
    <x v="4"/>
    <x v="0"/>
    <x v="0"/>
    <x v="0"/>
    <x v="0"/>
    <x v="1"/>
    <x v="4"/>
    <x v="3"/>
    <x v="7"/>
    <x v="9"/>
    <x v="14"/>
    <x v="4"/>
  </r>
  <r>
    <s v="December 2012"/>
    <n v="68"/>
    <x v="2"/>
    <x v="23"/>
    <x v="0"/>
    <x v="0"/>
    <x v="1"/>
    <x v="0"/>
    <x v="0"/>
    <x v="0"/>
    <x v="0"/>
    <x v="1"/>
    <x v="4"/>
    <x v="3"/>
    <x v="7"/>
    <x v="5"/>
    <x v="3"/>
    <x v="4"/>
  </r>
  <r>
    <s v="December 2012"/>
    <n v="68"/>
    <x v="2"/>
    <x v="24"/>
    <x v="0"/>
    <x v="0"/>
    <x v="1"/>
    <x v="0"/>
    <x v="0"/>
    <x v="0"/>
    <x v="0"/>
    <x v="1"/>
    <x v="4"/>
    <x v="3"/>
    <x v="7"/>
    <x v="4"/>
    <x v="10"/>
    <x v="4"/>
  </r>
  <r>
    <s v="December 2012"/>
    <n v="68"/>
    <x v="3"/>
    <x v="0"/>
    <x v="0"/>
    <x v="0"/>
    <x v="1"/>
    <x v="0"/>
    <x v="0"/>
    <x v="0"/>
    <x v="0"/>
    <x v="0"/>
    <x v="0"/>
    <x v="0"/>
    <x v="0"/>
    <x v="1"/>
    <x v="1"/>
    <x v="2"/>
  </r>
  <r>
    <s v="December 2012"/>
    <n v="68"/>
    <x v="3"/>
    <x v="1"/>
    <x v="0"/>
    <x v="0"/>
    <x v="0"/>
    <x v="0"/>
    <x v="0"/>
    <x v="0"/>
    <x v="0"/>
    <x v="0"/>
    <x v="0"/>
    <x v="0"/>
    <x v="0"/>
    <x v="0"/>
    <x v="1"/>
    <x v="3"/>
  </r>
  <r>
    <s v="December 2012"/>
    <n v="68"/>
    <x v="3"/>
    <x v="2"/>
    <x v="0"/>
    <x v="0"/>
    <x v="4"/>
    <x v="0"/>
    <x v="0"/>
    <x v="0"/>
    <x v="0"/>
    <x v="0"/>
    <x v="0"/>
    <x v="0"/>
    <x v="0"/>
    <x v="0"/>
    <x v="1"/>
    <x v="0"/>
  </r>
  <r>
    <s v="December 2012"/>
    <n v="68"/>
    <x v="3"/>
    <x v="3"/>
    <x v="0"/>
    <x v="0"/>
    <x v="1"/>
    <x v="0"/>
    <x v="0"/>
    <x v="0"/>
    <x v="0"/>
    <x v="0"/>
    <x v="0"/>
    <x v="0"/>
    <x v="0"/>
    <x v="0"/>
    <x v="1"/>
    <x v="2"/>
  </r>
  <r>
    <s v="December 2012"/>
    <n v="68"/>
    <x v="3"/>
    <x v="4"/>
    <x v="0"/>
    <x v="0"/>
    <x v="2"/>
    <x v="0"/>
    <x v="0"/>
    <x v="0"/>
    <x v="0"/>
    <x v="0"/>
    <x v="0"/>
    <x v="0"/>
    <x v="0"/>
    <x v="0"/>
    <x v="0"/>
    <x v="0"/>
  </r>
  <r>
    <s v="December 2012"/>
    <n v="68"/>
    <x v="3"/>
    <x v="5"/>
    <x v="0"/>
    <x v="0"/>
    <x v="3"/>
    <x v="0"/>
    <x v="0"/>
    <x v="0"/>
    <x v="0"/>
    <x v="0"/>
    <x v="1"/>
    <x v="2"/>
    <x v="1"/>
    <x v="1"/>
    <x v="1"/>
    <x v="2"/>
  </r>
  <r>
    <s v="December 2012"/>
    <n v="68"/>
    <x v="3"/>
    <x v="6"/>
    <x v="0"/>
    <x v="0"/>
    <x v="2"/>
    <x v="0"/>
    <x v="0"/>
    <x v="0"/>
    <x v="0"/>
    <x v="0"/>
    <x v="1"/>
    <x v="2"/>
    <x v="1"/>
    <x v="0"/>
    <x v="1"/>
    <x v="3"/>
  </r>
  <r>
    <s v="December 2012"/>
    <n v="68"/>
    <x v="3"/>
    <x v="7"/>
    <x v="0"/>
    <x v="0"/>
    <x v="1"/>
    <x v="0"/>
    <x v="0"/>
    <x v="0"/>
    <x v="0"/>
    <x v="0"/>
    <x v="1"/>
    <x v="2"/>
    <x v="1"/>
    <x v="0"/>
    <x v="0"/>
    <x v="0"/>
  </r>
  <r>
    <s v="December 2012"/>
    <n v="68"/>
    <x v="3"/>
    <x v="8"/>
    <x v="0"/>
    <x v="0"/>
    <x v="4"/>
    <x v="0"/>
    <x v="0"/>
    <x v="0"/>
    <x v="0"/>
    <x v="0"/>
    <x v="1"/>
    <x v="2"/>
    <x v="1"/>
    <x v="0"/>
    <x v="0"/>
    <x v="0"/>
  </r>
  <r>
    <s v="December 2012"/>
    <n v="68"/>
    <x v="3"/>
    <x v="9"/>
    <x v="0"/>
    <x v="0"/>
    <x v="3"/>
    <x v="0"/>
    <x v="0"/>
    <x v="0"/>
    <x v="0"/>
    <x v="0"/>
    <x v="1"/>
    <x v="2"/>
    <x v="1"/>
    <x v="0"/>
    <x v="0"/>
    <x v="0"/>
  </r>
  <r>
    <s v="December 2012"/>
    <n v="68"/>
    <x v="3"/>
    <x v="10"/>
    <x v="0"/>
    <x v="0"/>
    <x v="4"/>
    <x v="0"/>
    <x v="0"/>
    <x v="0"/>
    <x v="0"/>
    <x v="0"/>
    <x v="2"/>
    <x v="2"/>
    <x v="9"/>
    <x v="0"/>
    <x v="0"/>
    <x v="9"/>
  </r>
  <r>
    <s v="December 2012"/>
    <n v="68"/>
    <x v="3"/>
    <x v="11"/>
    <x v="0"/>
    <x v="0"/>
    <x v="2"/>
    <x v="0"/>
    <x v="0"/>
    <x v="0"/>
    <x v="0"/>
    <x v="0"/>
    <x v="2"/>
    <x v="2"/>
    <x v="9"/>
    <x v="0"/>
    <x v="0"/>
    <x v="0"/>
  </r>
  <r>
    <s v="December 2012"/>
    <n v="68"/>
    <x v="3"/>
    <x v="12"/>
    <x v="0"/>
    <x v="0"/>
    <x v="0"/>
    <x v="0"/>
    <x v="0"/>
    <x v="0"/>
    <x v="0"/>
    <x v="0"/>
    <x v="2"/>
    <x v="2"/>
    <x v="9"/>
    <x v="0"/>
    <x v="0"/>
    <x v="0"/>
  </r>
  <r>
    <s v="December 2012"/>
    <n v="68"/>
    <x v="3"/>
    <x v="13"/>
    <x v="0"/>
    <x v="0"/>
    <x v="1"/>
    <x v="0"/>
    <x v="0"/>
    <x v="0"/>
    <x v="0"/>
    <x v="0"/>
    <x v="2"/>
    <x v="2"/>
    <x v="9"/>
    <x v="0"/>
    <x v="0"/>
    <x v="2"/>
  </r>
  <r>
    <s v="December 2012"/>
    <n v="68"/>
    <x v="3"/>
    <x v="14"/>
    <x v="0"/>
    <x v="0"/>
    <x v="2"/>
    <x v="0"/>
    <x v="0"/>
    <x v="0"/>
    <x v="0"/>
    <x v="0"/>
    <x v="2"/>
    <x v="2"/>
    <x v="9"/>
    <x v="0"/>
    <x v="1"/>
    <x v="3"/>
  </r>
  <r>
    <s v="December 2012"/>
    <n v="68"/>
    <x v="3"/>
    <x v="15"/>
    <x v="0"/>
    <x v="0"/>
    <x v="1"/>
    <x v="0"/>
    <x v="0"/>
    <x v="0"/>
    <x v="0"/>
    <x v="0"/>
    <x v="2"/>
    <x v="2"/>
    <x v="9"/>
    <x v="0"/>
    <x v="0"/>
    <x v="2"/>
  </r>
  <r>
    <s v="December 2012"/>
    <n v="68"/>
    <x v="3"/>
    <x v="16"/>
    <x v="0"/>
    <x v="0"/>
    <x v="1"/>
    <x v="0"/>
    <x v="0"/>
    <x v="0"/>
    <x v="0"/>
    <x v="0"/>
    <x v="3"/>
    <x v="0"/>
    <x v="0"/>
    <x v="1"/>
    <x v="1"/>
    <x v="2"/>
  </r>
  <r>
    <s v="December 2012"/>
    <n v="68"/>
    <x v="3"/>
    <x v="17"/>
    <x v="0"/>
    <x v="0"/>
    <x v="0"/>
    <x v="0"/>
    <x v="0"/>
    <x v="0"/>
    <x v="0"/>
    <x v="0"/>
    <x v="3"/>
    <x v="0"/>
    <x v="0"/>
    <x v="0"/>
    <x v="0"/>
    <x v="0"/>
  </r>
  <r>
    <s v="December 2012"/>
    <n v="68"/>
    <x v="3"/>
    <x v="18"/>
    <x v="0"/>
    <x v="0"/>
    <x v="2"/>
    <x v="0"/>
    <x v="0"/>
    <x v="0"/>
    <x v="0"/>
    <x v="0"/>
    <x v="3"/>
    <x v="0"/>
    <x v="0"/>
    <x v="0"/>
    <x v="0"/>
    <x v="2"/>
  </r>
  <r>
    <s v="December 2012"/>
    <n v="68"/>
    <x v="3"/>
    <x v="19"/>
    <x v="0"/>
    <x v="0"/>
    <x v="4"/>
    <x v="0"/>
    <x v="0"/>
    <x v="0"/>
    <x v="0"/>
    <x v="0"/>
    <x v="3"/>
    <x v="0"/>
    <x v="0"/>
    <x v="0"/>
    <x v="1"/>
    <x v="2"/>
  </r>
  <r>
    <s v="December 2012"/>
    <n v="68"/>
    <x v="3"/>
    <x v="20"/>
    <x v="0"/>
    <x v="0"/>
    <x v="2"/>
    <x v="0"/>
    <x v="0"/>
    <x v="0"/>
    <x v="0"/>
    <x v="0"/>
    <x v="3"/>
    <x v="0"/>
    <x v="0"/>
    <x v="0"/>
    <x v="0"/>
    <x v="2"/>
  </r>
  <r>
    <s v="December 2012"/>
    <n v="68"/>
    <x v="3"/>
    <x v="21"/>
    <x v="0"/>
    <x v="0"/>
    <x v="3"/>
    <x v="0"/>
    <x v="0"/>
    <x v="0"/>
    <x v="0"/>
    <x v="0"/>
    <x v="3"/>
    <x v="0"/>
    <x v="0"/>
    <x v="0"/>
    <x v="1"/>
    <x v="1"/>
  </r>
  <r>
    <s v="December 2012"/>
    <n v="68"/>
    <x v="3"/>
    <x v="22"/>
    <x v="0"/>
    <x v="0"/>
    <x v="1"/>
    <x v="0"/>
    <x v="0"/>
    <x v="0"/>
    <x v="0"/>
    <x v="0"/>
    <x v="3"/>
    <x v="0"/>
    <x v="0"/>
    <x v="16"/>
    <x v="1"/>
    <x v="1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June 2013"/>
    <n v="69"/>
    <x v="0"/>
    <x v="0"/>
    <x v="0"/>
    <x v="0"/>
    <x v="4"/>
    <x v="0"/>
    <x v="0"/>
    <x v="0"/>
    <x v="0"/>
    <x v="1"/>
    <x v="4"/>
    <x v="3"/>
    <x v="7"/>
    <x v="8"/>
    <x v="11"/>
    <x v="4"/>
  </r>
  <r>
    <s v="June 2013"/>
    <n v="69"/>
    <x v="0"/>
    <x v="1"/>
    <x v="0"/>
    <x v="0"/>
    <x v="0"/>
    <x v="0"/>
    <x v="0"/>
    <x v="0"/>
    <x v="0"/>
    <x v="1"/>
    <x v="4"/>
    <x v="3"/>
    <x v="7"/>
    <x v="4"/>
    <x v="22"/>
    <x v="4"/>
  </r>
  <r>
    <s v="June 2013"/>
    <n v="69"/>
    <x v="0"/>
    <x v="2"/>
    <x v="0"/>
    <x v="0"/>
    <x v="3"/>
    <x v="0"/>
    <x v="0"/>
    <x v="0"/>
    <x v="0"/>
    <x v="1"/>
    <x v="4"/>
    <x v="3"/>
    <x v="7"/>
    <x v="7"/>
    <x v="22"/>
    <x v="4"/>
  </r>
  <r>
    <s v="June 2013"/>
    <n v="69"/>
    <x v="0"/>
    <x v="3"/>
    <x v="0"/>
    <x v="0"/>
    <x v="3"/>
    <x v="0"/>
    <x v="0"/>
    <x v="0"/>
    <x v="0"/>
    <x v="1"/>
    <x v="4"/>
    <x v="3"/>
    <x v="7"/>
    <x v="9"/>
    <x v="14"/>
    <x v="4"/>
  </r>
  <r>
    <s v="June 2013"/>
    <n v="69"/>
    <x v="0"/>
    <x v="4"/>
    <x v="0"/>
    <x v="0"/>
    <x v="1"/>
    <x v="0"/>
    <x v="0"/>
    <x v="0"/>
    <x v="0"/>
    <x v="1"/>
    <x v="4"/>
    <x v="3"/>
    <x v="7"/>
    <x v="20"/>
    <x v="22"/>
    <x v="4"/>
  </r>
  <r>
    <s v="June 2013"/>
    <n v="69"/>
    <x v="0"/>
    <x v="5"/>
    <x v="0"/>
    <x v="0"/>
    <x v="0"/>
    <x v="0"/>
    <x v="0"/>
    <x v="0"/>
    <x v="0"/>
    <x v="1"/>
    <x v="4"/>
    <x v="3"/>
    <x v="7"/>
    <x v="10"/>
    <x v="13"/>
    <x v="4"/>
  </r>
  <r>
    <s v="June 2013"/>
    <n v="69"/>
    <x v="0"/>
    <x v="6"/>
    <x v="0"/>
    <x v="0"/>
    <x v="4"/>
    <x v="0"/>
    <x v="0"/>
    <x v="0"/>
    <x v="0"/>
    <x v="1"/>
    <x v="4"/>
    <x v="3"/>
    <x v="7"/>
    <x v="9"/>
    <x v="14"/>
    <x v="4"/>
  </r>
  <r>
    <s v="June 2013"/>
    <n v="69"/>
    <x v="0"/>
    <x v="7"/>
    <x v="0"/>
    <x v="0"/>
    <x v="1"/>
    <x v="0"/>
    <x v="0"/>
    <x v="0"/>
    <x v="0"/>
    <x v="1"/>
    <x v="4"/>
    <x v="3"/>
    <x v="7"/>
    <x v="10"/>
    <x v="7"/>
    <x v="4"/>
  </r>
  <r>
    <s v="June 2013"/>
    <n v="69"/>
    <x v="0"/>
    <x v="8"/>
    <x v="0"/>
    <x v="0"/>
    <x v="0"/>
    <x v="0"/>
    <x v="0"/>
    <x v="0"/>
    <x v="0"/>
    <x v="1"/>
    <x v="4"/>
    <x v="3"/>
    <x v="7"/>
    <x v="4"/>
    <x v="2"/>
    <x v="4"/>
  </r>
  <r>
    <s v="June 2013"/>
    <n v="69"/>
    <x v="0"/>
    <x v="9"/>
    <x v="0"/>
    <x v="0"/>
    <x v="3"/>
    <x v="0"/>
    <x v="0"/>
    <x v="0"/>
    <x v="0"/>
    <x v="1"/>
    <x v="4"/>
    <x v="3"/>
    <x v="7"/>
    <x v="6"/>
    <x v="22"/>
    <x v="4"/>
  </r>
  <r>
    <s v="June 2013"/>
    <n v="69"/>
    <x v="0"/>
    <x v="10"/>
    <x v="0"/>
    <x v="0"/>
    <x v="2"/>
    <x v="0"/>
    <x v="0"/>
    <x v="0"/>
    <x v="0"/>
    <x v="1"/>
    <x v="4"/>
    <x v="3"/>
    <x v="7"/>
    <x v="4"/>
    <x v="8"/>
    <x v="4"/>
  </r>
  <r>
    <s v="June 2013"/>
    <n v="69"/>
    <x v="0"/>
    <x v="11"/>
    <x v="0"/>
    <x v="0"/>
    <x v="2"/>
    <x v="0"/>
    <x v="0"/>
    <x v="0"/>
    <x v="0"/>
    <x v="1"/>
    <x v="4"/>
    <x v="3"/>
    <x v="7"/>
    <x v="6"/>
    <x v="22"/>
    <x v="4"/>
  </r>
  <r>
    <s v="June 2013"/>
    <n v="69"/>
    <x v="0"/>
    <x v="12"/>
    <x v="0"/>
    <x v="0"/>
    <x v="4"/>
    <x v="0"/>
    <x v="0"/>
    <x v="0"/>
    <x v="0"/>
    <x v="1"/>
    <x v="4"/>
    <x v="3"/>
    <x v="7"/>
    <x v="8"/>
    <x v="11"/>
    <x v="4"/>
  </r>
  <r>
    <s v="June 2013"/>
    <n v="69"/>
    <x v="0"/>
    <x v="13"/>
    <x v="0"/>
    <x v="0"/>
    <x v="0"/>
    <x v="0"/>
    <x v="0"/>
    <x v="0"/>
    <x v="0"/>
    <x v="1"/>
    <x v="4"/>
    <x v="3"/>
    <x v="7"/>
    <x v="5"/>
    <x v="3"/>
    <x v="4"/>
  </r>
  <r>
    <s v="June 2013"/>
    <n v="69"/>
    <x v="0"/>
    <x v="14"/>
    <x v="0"/>
    <x v="0"/>
    <x v="1"/>
    <x v="0"/>
    <x v="0"/>
    <x v="0"/>
    <x v="0"/>
    <x v="1"/>
    <x v="4"/>
    <x v="3"/>
    <x v="7"/>
    <x v="11"/>
    <x v="22"/>
    <x v="4"/>
  </r>
  <r>
    <s v="June 2013"/>
    <n v="69"/>
    <x v="0"/>
    <x v="15"/>
    <x v="0"/>
    <x v="0"/>
    <x v="3"/>
    <x v="0"/>
    <x v="0"/>
    <x v="0"/>
    <x v="0"/>
    <x v="1"/>
    <x v="4"/>
    <x v="3"/>
    <x v="7"/>
    <x v="6"/>
    <x v="22"/>
    <x v="4"/>
  </r>
  <r>
    <s v="June 2013"/>
    <n v="69"/>
    <x v="0"/>
    <x v="16"/>
    <x v="0"/>
    <x v="0"/>
    <x v="1"/>
    <x v="0"/>
    <x v="0"/>
    <x v="0"/>
    <x v="0"/>
    <x v="1"/>
    <x v="4"/>
    <x v="3"/>
    <x v="7"/>
    <x v="8"/>
    <x v="5"/>
    <x v="4"/>
  </r>
  <r>
    <s v="June 2013"/>
    <n v="69"/>
    <x v="0"/>
    <x v="17"/>
    <x v="0"/>
    <x v="0"/>
    <x v="2"/>
    <x v="0"/>
    <x v="0"/>
    <x v="0"/>
    <x v="0"/>
    <x v="1"/>
    <x v="4"/>
    <x v="3"/>
    <x v="7"/>
    <x v="6"/>
    <x v="22"/>
    <x v="4"/>
  </r>
  <r>
    <s v="June 2013"/>
    <n v="69"/>
    <x v="0"/>
    <x v="18"/>
    <x v="0"/>
    <x v="0"/>
    <x v="2"/>
    <x v="0"/>
    <x v="0"/>
    <x v="0"/>
    <x v="0"/>
    <x v="1"/>
    <x v="4"/>
    <x v="3"/>
    <x v="7"/>
    <x v="9"/>
    <x v="14"/>
    <x v="4"/>
  </r>
  <r>
    <s v="June 2013"/>
    <n v="69"/>
    <x v="0"/>
    <x v="19"/>
    <x v="0"/>
    <x v="0"/>
    <x v="4"/>
    <x v="0"/>
    <x v="0"/>
    <x v="0"/>
    <x v="0"/>
    <x v="1"/>
    <x v="4"/>
    <x v="3"/>
    <x v="7"/>
    <x v="7"/>
    <x v="22"/>
    <x v="4"/>
  </r>
  <r>
    <s v="June 2013"/>
    <n v="69"/>
    <x v="0"/>
    <x v="20"/>
    <x v="0"/>
    <x v="0"/>
    <x v="1"/>
    <x v="0"/>
    <x v="0"/>
    <x v="0"/>
    <x v="0"/>
    <x v="1"/>
    <x v="4"/>
    <x v="3"/>
    <x v="7"/>
    <x v="6"/>
    <x v="22"/>
    <x v="4"/>
  </r>
  <r>
    <s v="June 2013"/>
    <n v="69"/>
    <x v="0"/>
    <x v="21"/>
    <x v="0"/>
    <x v="0"/>
    <x v="4"/>
    <x v="0"/>
    <x v="0"/>
    <x v="0"/>
    <x v="0"/>
    <x v="1"/>
    <x v="4"/>
    <x v="3"/>
    <x v="7"/>
    <x v="8"/>
    <x v="5"/>
    <x v="4"/>
  </r>
  <r>
    <s v="June 2013"/>
    <n v="69"/>
    <x v="0"/>
    <x v="22"/>
    <x v="0"/>
    <x v="0"/>
    <x v="0"/>
    <x v="0"/>
    <x v="0"/>
    <x v="0"/>
    <x v="0"/>
    <x v="1"/>
    <x v="4"/>
    <x v="3"/>
    <x v="7"/>
    <x v="4"/>
    <x v="12"/>
    <x v="4"/>
  </r>
  <r>
    <s v="June 2013"/>
    <n v="69"/>
    <x v="0"/>
    <x v="23"/>
    <x v="0"/>
    <x v="0"/>
    <x v="1"/>
    <x v="0"/>
    <x v="0"/>
    <x v="0"/>
    <x v="0"/>
    <x v="1"/>
    <x v="4"/>
    <x v="3"/>
    <x v="7"/>
    <x v="7"/>
    <x v="22"/>
    <x v="4"/>
  </r>
  <r>
    <s v="June 2013"/>
    <n v="69"/>
    <x v="0"/>
    <x v="24"/>
    <x v="0"/>
    <x v="0"/>
    <x v="4"/>
    <x v="0"/>
    <x v="0"/>
    <x v="0"/>
    <x v="0"/>
    <x v="1"/>
    <x v="4"/>
    <x v="3"/>
    <x v="7"/>
    <x v="9"/>
    <x v="6"/>
    <x v="4"/>
  </r>
  <r>
    <s v="June 2013"/>
    <n v="69"/>
    <x v="1"/>
    <x v="0"/>
    <x v="0"/>
    <x v="0"/>
    <x v="2"/>
    <x v="0"/>
    <x v="0"/>
    <x v="0"/>
    <x v="0"/>
    <x v="0"/>
    <x v="0"/>
    <x v="0"/>
    <x v="0"/>
    <x v="1"/>
    <x v="1"/>
    <x v="2"/>
  </r>
  <r>
    <s v="June 2013"/>
    <n v="69"/>
    <x v="1"/>
    <x v="1"/>
    <x v="0"/>
    <x v="0"/>
    <x v="0"/>
    <x v="0"/>
    <x v="0"/>
    <x v="0"/>
    <x v="0"/>
    <x v="0"/>
    <x v="0"/>
    <x v="0"/>
    <x v="0"/>
    <x v="0"/>
    <x v="1"/>
    <x v="3"/>
  </r>
  <r>
    <s v="June 2013"/>
    <n v="69"/>
    <x v="1"/>
    <x v="2"/>
    <x v="0"/>
    <x v="0"/>
    <x v="2"/>
    <x v="0"/>
    <x v="0"/>
    <x v="0"/>
    <x v="0"/>
    <x v="0"/>
    <x v="0"/>
    <x v="0"/>
    <x v="0"/>
    <x v="0"/>
    <x v="0"/>
    <x v="2"/>
  </r>
  <r>
    <s v="June 2013"/>
    <n v="69"/>
    <x v="1"/>
    <x v="3"/>
    <x v="0"/>
    <x v="0"/>
    <x v="1"/>
    <x v="0"/>
    <x v="0"/>
    <x v="0"/>
    <x v="0"/>
    <x v="0"/>
    <x v="0"/>
    <x v="0"/>
    <x v="0"/>
    <x v="0"/>
    <x v="1"/>
    <x v="3"/>
  </r>
  <r>
    <s v="June 2013"/>
    <n v="69"/>
    <x v="1"/>
    <x v="4"/>
    <x v="0"/>
    <x v="0"/>
    <x v="3"/>
    <x v="0"/>
    <x v="0"/>
    <x v="0"/>
    <x v="0"/>
    <x v="0"/>
    <x v="0"/>
    <x v="0"/>
    <x v="0"/>
    <x v="0"/>
    <x v="0"/>
    <x v="1"/>
  </r>
  <r>
    <s v="June 2013"/>
    <n v="69"/>
    <x v="1"/>
    <x v="5"/>
    <x v="0"/>
    <x v="0"/>
    <x v="4"/>
    <x v="0"/>
    <x v="0"/>
    <x v="0"/>
    <x v="0"/>
    <x v="0"/>
    <x v="1"/>
    <x v="2"/>
    <x v="1"/>
    <x v="1"/>
    <x v="1"/>
    <x v="2"/>
  </r>
  <r>
    <s v="June 2013"/>
    <n v="69"/>
    <x v="1"/>
    <x v="6"/>
    <x v="0"/>
    <x v="0"/>
    <x v="2"/>
    <x v="0"/>
    <x v="0"/>
    <x v="0"/>
    <x v="0"/>
    <x v="0"/>
    <x v="1"/>
    <x v="2"/>
    <x v="1"/>
    <x v="0"/>
    <x v="0"/>
    <x v="1"/>
  </r>
  <r>
    <s v="June 2013"/>
    <n v="69"/>
    <x v="1"/>
    <x v="7"/>
    <x v="0"/>
    <x v="0"/>
    <x v="1"/>
    <x v="0"/>
    <x v="0"/>
    <x v="0"/>
    <x v="0"/>
    <x v="0"/>
    <x v="1"/>
    <x v="2"/>
    <x v="1"/>
    <x v="0"/>
    <x v="0"/>
    <x v="1"/>
  </r>
  <r>
    <s v="June 2013"/>
    <n v="69"/>
    <x v="1"/>
    <x v="8"/>
    <x v="0"/>
    <x v="0"/>
    <x v="4"/>
    <x v="0"/>
    <x v="0"/>
    <x v="0"/>
    <x v="0"/>
    <x v="0"/>
    <x v="1"/>
    <x v="2"/>
    <x v="1"/>
    <x v="0"/>
    <x v="0"/>
    <x v="0"/>
  </r>
  <r>
    <s v="June 2013"/>
    <n v="69"/>
    <x v="1"/>
    <x v="9"/>
    <x v="0"/>
    <x v="0"/>
    <x v="1"/>
    <x v="0"/>
    <x v="0"/>
    <x v="0"/>
    <x v="0"/>
    <x v="0"/>
    <x v="1"/>
    <x v="2"/>
    <x v="1"/>
    <x v="0"/>
    <x v="0"/>
    <x v="0"/>
  </r>
  <r>
    <s v="June 2013"/>
    <n v="69"/>
    <x v="1"/>
    <x v="10"/>
    <x v="0"/>
    <x v="0"/>
    <x v="0"/>
    <x v="0"/>
    <x v="0"/>
    <x v="0"/>
    <x v="0"/>
    <x v="0"/>
    <x v="1"/>
    <x v="2"/>
    <x v="1"/>
    <x v="0"/>
    <x v="0"/>
    <x v="1"/>
  </r>
  <r>
    <s v="June 2013"/>
    <n v="69"/>
    <x v="1"/>
    <x v="11"/>
    <x v="0"/>
    <x v="0"/>
    <x v="0"/>
    <x v="0"/>
    <x v="0"/>
    <x v="0"/>
    <x v="0"/>
    <x v="0"/>
    <x v="2"/>
    <x v="0"/>
    <x v="9"/>
    <x v="1"/>
    <x v="1"/>
    <x v="2"/>
  </r>
  <r>
    <s v="June 2013"/>
    <n v="69"/>
    <x v="1"/>
    <x v="12"/>
    <x v="0"/>
    <x v="0"/>
    <x v="3"/>
    <x v="0"/>
    <x v="0"/>
    <x v="0"/>
    <x v="0"/>
    <x v="0"/>
    <x v="2"/>
    <x v="0"/>
    <x v="9"/>
    <x v="0"/>
    <x v="0"/>
    <x v="0"/>
  </r>
  <r>
    <s v="June 2013"/>
    <n v="69"/>
    <x v="1"/>
    <x v="13"/>
    <x v="0"/>
    <x v="0"/>
    <x v="1"/>
    <x v="0"/>
    <x v="0"/>
    <x v="0"/>
    <x v="0"/>
    <x v="0"/>
    <x v="2"/>
    <x v="0"/>
    <x v="9"/>
    <x v="0"/>
    <x v="0"/>
    <x v="2"/>
  </r>
  <r>
    <s v="June 2013"/>
    <n v="69"/>
    <x v="1"/>
    <x v="14"/>
    <x v="0"/>
    <x v="0"/>
    <x v="0"/>
    <x v="0"/>
    <x v="0"/>
    <x v="0"/>
    <x v="0"/>
    <x v="0"/>
    <x v="2"/>
    <x v="0"/>
    <x v="9"/>
    <x v="0"/>
    <x v="0"/>
    <x v="2"/>
  </r>
  <r>
    <s v="June 2013"/>
    <n v="69"/>
    <x v="1"/>
    <x v="15"/>
    <x v="0"/>
    <x v="0"/>
    <x v="3"/>
    <x v="0"/>
    <x v="0"/>
    <x v="0"/>
    <x v="0"/>
    <x v="0"/>
    <x v="2"/>
    <x v="0"/>
    <x v="9"/>
    <x v="0"/>
    <x v="1"/>
    <x v="2"/>
  </r>
  <r>
    <s v="June 2013"/>
    <n v="69"/>
    <x v="1"/>
    <x v="16"/>
    <x v="0"/>
    <x v="0"/>
    <x v="4"/>
    <x v="0"/>
    <x v="0"/>
    <x v="0"/>
    <x v="0"/>
    <x v="0"/>
    <x v="2"/>
    <x v="0"/>
    <x v="9"/>
    <x v="18"/>
    <x v="1"/>
    <x v="10"/>
  </r>
  <r>
    <s v="June 2013"/>
    <n v="69"/>
    <x v="1"/>
    <x v="17"/>
    <x v="0"/>
    <x v="0"/>
    <x v="3"/>
    <x v="0"/>
    <x v="0"/>
    <x v="0"/>
    <x v="0"/>
    <x v="0"/>
    <x v="3"/>
    <x v="2"/>
    <x v="1"/>
    <x v="1"/>
    <x v="1"/>
    <x v="2"/>
  </r>
  <r>
    <s v="June 2013"/>
    <n v="69"/>
    <x v="1"/>
    <x v="18"/>
    <x v="0"/>
    <x v="0"/>
    <x v="2"/>
    <x v="0"/>
    <x v="0"/>
    <x v="0"/>
    <x v="0"/>
    <x v="0"/>
    <x v="3"/>
    <x v="2"/>
    <x v="1"/>
    <x v="0"/>
    <x v="1"/>
    <x v="3"/>
  </r>
  <r>
    <s v="June 2013"/>
    <n v="69"/>
    <x v="1"/>
    <x v="19"/>
    <x v="0"/>
    <x v="0"/>
    <x v="0"/>
    <x v="0"/>
    <x v="0"/>
    <x v="0"/>
    <x v="0"/>
    <x v="0"/>
    <x v="3"/>
    <x v="2"/>
    <x v="1"/>
    <x v="0"/>
    <x v="0"/>
    <x v="2"/>
  </r>
  <r>
    <s v="June 2013"/>
    <n v="69"/>
    <x v="1"/>
    <x v="20"/>
    <x v="0"/>
    <x v="0"/>
    <x v="1"/>
    <x v="0"/>
    <x v="0"/>
    <x v="0"/>
    <x v="0"/>
    <x v="0"/>
    <x v="3"/>
    <x v="2"/>
    <x v="1"/>
    <x v="0"/>
    <x v="0"/>
    <x v="11"/>
  </r>
  <r>
    <s v="June 2013"/>
    <n v="69"/>
    <x v="1"/>
    <x v="21"/>
    <x v="0"/>
    <x v="0"/>
    <x v="3"/>
    <x v="0"/>
    <x v="0"/>
    <x v="0"/>
    <x v="0"/>
    <x v="0"/>
    <x v="3"/>
    <x v="2"/>
    <x v="1"/>
    <x v="0"/>
    <x v="1"/>
    <x v="3"/>
  </r>
  <r>
    <s v="June 2013"/>
    <n v="69"/>
    <x v="1"/>
    <x v="22"/>
    <x v="0"/>
    <x v="0"/>
    <x v="4"/>
    <x v="0"/>
    <x v="0"/>
    <x v="0"/>
    <x v="0"/>
    <x v="0"/>
    <x v="3"/>
    <x v="2"/>
    <x v="1"/>
    <x v="3"/>
    <x v="0"/>
    <x v="10"/>
  </r>
  <r>
    <s v="June 2013"/>
    <n v="69"/>
    <x v="2"/>
    <x v="0"/>
    <x v="0"/>
    <x v="0"/>
    <x v="0"/>
    <x v="0"/>
    <x v="0"/>
    <x v="0"/>
    <x v="0"/>
    <x v="2"/>
    <x v="0"/>
    <x v="3"/>
    <x v="6"/>
    <x v="12"/>
    <x v="15"/>
    <x v="6"/>
  </r>
  <r>
    <s v="June 2013"/>
    <n v="69"/>
    <x v="2"/>
    <x v="1"/>
    <x v="0"/>
    <x v="0"/>
    <x v="4"/>
    <x v="0"/>
    <x v="0"/>
    <x v="0"/>
    <x v="0"/>
    <x v="2"/>
    <x v="0"/>
    <x v="3"/>
    <x v="6"/>
    <x v="13"/>
    <x v="23"/>
    <x v="6"/>
  </r>
  <r>
    <s v="June 2013"/>
    <n v="69"/>
    <x v="2"/>
    <x v="2"/>
    <x v="0"/>
    <x v="0"/>
    <x v="1"/>
    <x v="0"/>
    <x v="0"/>
    <x v="0"/>
    <x v="0"/>
    <x v="2"/>
    <x v="0"/>
    <x v="3"/>
    <x v="6"/>
    <x v="13"/>
    <x v="24"/>
    <x v="6"/>
  </r>
  <r>
    <s v="June 2013"/>
    <n v="69"/>
    <x v="2"/>
    <x v="3"/>
    <x v="0"/>
    <x v="0"/>
    <x v="0"/>
    <x v="0"/>
    <x v="0"/>
    <x v="0"/>
    <x v="0"/>
    <x v="2"/>
    <x v="0"/>
    <x v="3"/>
    <x v="6"/>
    <x v="12"/>
    <x v="15"/>
    <x v="6"/>
  </r>
  <r>
    <s v="June 2013"/>
    <n v="69"/>
    <x v="2"/>
    <x v="4"/>
    <x v="0"/>
    <x v="0"/>
    <x v="3"/>
    <x v="0"/>
    <x v="0"/>
    <x v="0"/>
    <x v="0"/>
    <x v="2"/>
    <x v="0"/>
    <x v="3"/>
    <x v="6"/>
    <x v="13"/>
    <x v="21"/>
    <x v="6"/>
  </r>
  <r>
    <s v="June 2013"/>
    <n v="69"/>
    <x v="2"/>
    <x v="5"/>
    <x v="0"/>
    <x v="0"/>
    <x v="3"/>
    <x v="0"/>
    <x v="0"/>
    <x v="0"/>
    <x v="0"/>
    <x v="2"/>
    <x v="0"/>
    <x v="3"/>
    <x v="6"/>
    <x v="14"/>
    <x v="17"/>
    <x v="6"/>
  </r>
  <r>
    <s v="June 2013"/>
    <n v="69"/>
    <x v="2"/>
    <x v="6"/>
    <x v="0"/>
    <x v="0"/>
    <x v="4"/>
    <x v="0"/>
    <x v="0"/>
    <x v="0"/>
    <x v="0"/>
    <x v="2"/>
    <x v="0"/>
    <x v="3"/>
    <x v="6"/>
    <x v="13"/>
    <x v="21"/>
    <x v="6"/>
  </r>
  <r>
    <s v="June 2013"/>
    <n v="69"/>
    <x v="2"/>
    <x v="7"/>
    <x v="0"/>
    <x v="0"/>
    <x v="0"/>
    <x v="0"/>
    <x v="0"/>
    <x v="0"/>
    <x v="0"/>
    <x v="2"/>
    <x v="1"/>
    <x v="3"/>
    <x v="3"/>
    <x v="13"/>
    <x v="20"/>
    <x v="6"/>
  </r>
  <r>
    <s v="June 2013"/>
    <n v="69"/>
    <x v="2"/>
    <x v="8"/>
    <x v="0"/>
    <x v="0"/>
    <x v="4"/>
    <x v="0"/>
    <x v="0"/>
    <x v="0"/>
    <x v="0"/>
    <x v="2"/>
    <x v="1"/>
    <x v="3"/>
    <x v="3"/>
    <x v="13"/>
    <x v="18"/>
    <x v="6"/>
  </r>
  <r>
    <s v="June 2013"/>
    <n v="69"/>
    <x v="2"/>
    <x v="9"/>
    <x v="0"/>
    <x v="0"/>
    <x v="2"/>
    <x v="0"/>
    <x v="0"/>
    <x v="0"/>
    <x v="0"/>
    <x v="2"/>
    <x v="1"/>
    <x v="3"/>
    <x v="3"/>
    <x v="14"/>
    <x v="17"/>
    <x v="6"/>
  </r>
  <r>
    <s v="June 2013"/>
    <n v="69"/>
    <x v="2"/>
    <x v="10"/>
    <x v="0"/>
    <x v="0"/>
    <x v="1"/>
    <x v="0"/>
    <x v="0"/>
    <x v="0"/>
    <x v="0"/>
    <x v="2"/>
    <x v="1"/>
    <x v="3"/>
    <x v="3"/>
    <x v="12"/>
    <x v="15"/>
    <x v="6"/>
  </r>
  <r>
    <s v="June 2013"/>
    <n v="69"/>
    <x v="2"/>
    <x v="11"/>
    <x v="0"/>
    <x v="0"/>
    <x v="3"/>
    <x v="0"/>
    <x v="0"/>
    <x v="0"/>
    <x v="0"/>
    <x v="2"/>
    <x v="1"/>
    <x v="3"/>
    <x v="3"/>
    <x v="12"/>
    <x v="16"/>
    <x v="6"/>
  </r>
  <r>
    <s v="June 2013"/>
    <n v="69"/>
    <x v="2"/>
    <x v="12"/>
    <x v="0"/>
    <x v="0"/>
    <x v="4"/>
    <x v="0"/>
    <x v="0"/>
    <x v="0"/>
    <x v="0"/>
    <x v="2"/>
    <x v="1"/>
    <x v="3"/>
    <x v="3"/>
    <x v="13"/>
    <x v="23"/>
    <x v="6"/>
  </r>
  <r>
    <s v="June 2013"/>
    <n v="69"/>
    <x v="2"/>
    <x v="13"/>
    <x v="0"/>
    <x v="0"/>
    <x v="0"/>
    <x v="0"/>
    <x v="0"/>
    <x v="0"/>
    <x v="0"/>
    <x v="2"/>
    <x v="1"/>
    <x v="3"/>
    <x v="3"/>
    <x v="12"/>
    <x v="16"/>
    <x v="6"/>
  </r>
  <r>
    <s v="June 2013"/>
    <n v="69"/>
    <x v="2"/>
    <x v="14"/>
    <x v="0"/>
    <x v="0"/>
    <x v="1"/>
    <x v="0"/>
    <x v="0"/>
    <x v="0"/>
    <x v="0"/>
    <x v="2"/>
    <x v="2"/>
    <x v="3"/>
    <x v="5"/>
    <x v="12"/>
    <x v="15"/>
    <x v="7"/>
  </r>
  <r>
    <s v="June 2013"/>
    <n v="69"/>
    <x v="2"/>
    <x v="15"/>
    <x v="0"/>
    <x v="0"/>
    <x v="4"/>
    <x v="0"/>
    <x v="0"/>
    <x v="0"/>
    <x v="0"/>
    <x v="2"/>
    <x v="2"/>
    <x v="3"/>
    <x v="5"/>
    <x v="14"/>
    <x v="17"/>
    <x v="7"/>
  </r>
  <r>
    <s v="June 2013"/>
    <n v="69"/>
    <x v="2"/>
    <x v="16"/>
    <x v="0"/>
    <x v="0"/>
    <x v="2"/>
    <x v="0"/>
    <x v="0"/>
    <x v="0"/>
    <x v="0"/>
    <x v="2"/>
    <x v="2"/>
    <x v="3"/>
    <x v="5"/>
    <x v="13"/>
    <x v="21"/>
    <x v="7"/>
  </r>
  <r>
    <s v="June 2013"/>
    <n v="69"/>
    <x v="2"/>
    <x v="17"/>
    <x v="0"/>
    <x v="0"/>
    <x v="4"/>
    <x v="0"/>
    <x v="0"/>
    <x v="0"/>
    <x v="0"/>
    <x v="2"/>
    <x v="2"/>
    <x v="3"/>
    <x v="5"/>
    <x v="12"/>
    <x v="15"/>
    <x v="7"/>
  </r>
  <r>
    <s v="June 2013"/>
    <n v="69"/>
    <x v="2"/>
    <x v="18"/>
    <x v="0"/>
    <x v="0"/>
    <x v="0"/>
    <x v="0"/>
    <x v="0"/>
    <x v="0"/>
    <x v="0"/>
    <x v="2"/>
    <x v="2"/>
    <x v="3"/>
    <x v="5"/>
    <x v="14"/>
    <x v="17"/>
    <x v="7"/>
  </r>
  <r>
    <s v="June 2013"/>
    <n v="69"/>
    <x v="2"/>
    <x v="19"/>
    <x v="0"/>
    <x v="0"/>
    <x v="3"/>
    <x v="0"/>
    <x v="0"/>
    <x v="0"/>
    <x v="0"/>
    <x v="2"/>
    <x v="2"/>
    <x v="3"/>
    <x v="5"/>
    <x v="12"/>
    <x v="21"/>
    <x v="7"/>
  </r>
  <r>
    <s v="June 2013"/>
    <n v="69"/>
    <x v="2"/>
    <x v="20"/>
    <x v="0"/>
    <x v="0"/>
    <x v="3"/>
    <x v="0"/>
    <x v="0"/>
    <x v="0"/>
    <x v="0"/>
    <x v="2"/>
    <x v="2"/>
    <x v="3"/>
    <x v="5"/>
    <x v="12"/>
    <x v="16"/>
    <x v="7"/>
  </r>
  <r>
    <s v="June 2013"/>
    <n v="69"/>
    <x v="2"/>
    <x v="21"/>
    <x v="0"/>
    <x v="0"/>
    <x v="4"/>
    <x v="0"/>
    <x v="0"/>
    <x v="0"/>
    <x v="0"/>
    <x v="2"/>
    <x v="3"/>
    <x v="3"/>
    <x v="4"/>
    <x v="12"/>
    <x v="15"/>
    <x v="6"/>
  </r>
  <r>
    <s v="June 2013"/>
    <n v="69"/>
    <x v="2"/>
    <x v="22"/>
    <x v="0"/>
    <x v="0"/>
    <x v="0"/>
    <x v="0"/>
    <x v="0"/>
    <x v="0"/>
    <x v="0"/>
    <x v="2"/>
    <x v="3"/>
    <x v="3"/>
    <x v="4"/>
    <x v="14"/>
    <x v="17"/>
    <x v="6"/>
  </r>
  <r>
    <s v="June 2013"/>
    <n v="69"/>
    <x v="2"/>
    <x v="23"/>
    <x v="0"/>
    <x v="0"/>
    <x v="3"/>
    <x v="0"/>
    <x v="0"/>
    <x v="0"/>
    <x v="0"/>
    <x v="2"/>
    <x v="3"/>
    <x v="3"/>
    <x v="4"/>
    <x v="13"/>
    <x v="21"/>
    <x v="6"/>
  </r>
  <r>
    <s v="June 2013"/>
    <n v="69"/>
    <x v="2"/>
    <x v="24"/>
    <x v="0"/>
    <x v="0"/>
    <x v="0"/>
    <x v="0"/>
    <x v="0"/>
    <x v="0"/>
    <x v="0"/>
    <x v="2"/>
    <x v="3"/>
    <x v="3"/>
    <x v="4"/>
    <x v="13"/>
    <x v="21"/>
    <x v="6"/>
  </r>
  <r>
    <s v="June 2013"/>
    <n v="69"/>
    <x v="2"/>
    <x v="25"/>
    <x v="0"/>
    <x v="0"/>
    <x v="2"/>
    <x v="0"/>
    <x v="0"/>
    <x v="0"/>
    <x v="0"/>
    <x v="2"/>
    <x v="3"/>
    <x v="3"/>
    <x v="4"/>
    <x v="13"/>
    <x v="19"/>
    <x v="6"/>
  </r>
  <r>
    <s v="June 2013"/>
    <n v="69"/>
    <x v="2"/>
    <x v="26"/>
    <x v="0"/>
    <x v="0"/>
    <x v="1"/>
    <x v="0"/>
    <x v="0"/>
    <x v="0"/>
    <x v="0"/>
    <x v="2"/>
    <x v="3"/>
    <x v="3"/>
    <x v="4"/>
    <x v="12"/>
    <x v="24"/>
    <x v="6"/>
  </r>
  <r>
    <s v="June 2013"/>
    <n v="69"/>
    <x v="3"/>
    <x v="0"/>
    <x v="0"/>
    <x v="0"/>
    <x v="2"/>
    <x v="0"/>
    <x v="0"/>
    <x v="0"/>
    <x v="0"/>
    <x v="1"/>
    <x v="4"/>
    <x v="3"/>
    <x v="7"/>
    <x v="4"/>
    <x v="2"/>
    <x v="4"/>
  </r>
  <r>
    <s v="June 2013"/>
    <n v="69"/>
    <x v="3"/>
    <x v="1"/>
    <x v="0"/>
    <x v="0"/>
    <x v="3"/>
    <x v="0"/>
    <x v="0"/>
    <x v="0"/>
    <x v="0"/>
    <x v="1"/>
    <x v="4"/>
    <x v="3"/>
    <x v="7"/>
    <x v="6"/>
    <x v="22"/>
    <x v="4"/>
  </r>
  <r>
    <s v="June 2013"/>
    <n v="69"/>
    <x v="3"/>
    <x v="2"/>
    <x v="0"/>
    <x v="0"/>
    <x v="4"/>
    <x v="0"/>
    <x v="0"/>
    <x v="0"/>
    <x v="0"/>
    <x v="1"/>
    <x v="4"/>
    <x v="3"/>
    <x v="7"/>
    <x v="7"/>
    <x v="22"/>
    <x v="4"/>
  </r>
  <r>
    <s v="June 2013"/>
    <n v="69"/>
    <x v="3"/>
    <x v="3"/>
    <x v="0"/>
    <x v="0"/>
    <x v="4"/>
    <x v="0"/>
    <x v="0"/>
    <x v="0"/>
    <x v="0"/>
    <x v="1"/>
    <x v="4"/>
    <x v="3"/>
    <x v="7"/>
    <x v="4"/>
    <x v="12"/>
    <x v="4"/>
  </r>
  <r>
    <s v="June 2013"/>
    <n v="69"/>
    <x v="3"/>
    <x v="4"/>
    <x v="0"/>
    <x v="0"/>
    <x v="2"/>
    <x v="0"/>
    <x v="0"/>
    <x v="0"/>
    <x v="0"/>
    <x v="1"/>
    <x v="4"/>
    <x v="3"/>
    <x v="7"/>
    <x v="11"/>
    <x v="22"/>
    <x v="4"/>
  </r>
  <r>
    <s v="June 2013"/>
    <n v="69"/>
    <x v="3"/>
    <x v="5"/>
    <x v="0"/>
    <x v="0"/>
    <x v="3"/>
    <x v="0"/>
    <x v="0"/>
    <x v="0"/>
    <x v="0"/>
    <x v="1"/>
    <x v="4"/>
    <x v="3"/>
    <x v="7"/>
    <x v="10"/>
    <x v="7"/>
    <x v="4"/>
  </r>
  <r>
    <s v="June 2013"/>
    <n v="69"/>
    <x v="3"/>
    <x v="6"/>
    <x v="0"/>
    <x v="0"/>
    <x v="2"/>
    <x v="0"/>
    <x v="0"/>
    <x v="0"/>
    <x v="0"/>
    <x v="1"/>
    <x v="4"/>
    <x v="3"/>
    <x v="7"/>
    <x v="8"/>
    <x v="5"/>
    <x v="4"/>
  </r>
  <r>
    <s v="June 2013"/>
    <n v="69"/>
    <x v="3"/>
    <x v="7"/>
    <x v="0"/>
    <x v="0"/>
    <x v="1"/>
    <x v="0"/>
    <x v="0"/>
    <x v="0"/>
    <x v="0"/>
    <x v="1"/>
    <x v="4"/>
    <x v="3"/>
    <x v="7"/>
    <x v="9"/>
    <x v="14"/>
    <x v="4"/>
  </r>
  <r>
    <s v="June 2013"/>
    <n v="69"/>
    <x v="3"/>
    <x v="8"/>
    <x v="0"/>
    <x v="0"/>
    <x v="4"/>
    <x v="0"/>
    <x v="0"/>
    <x v="0"/>
    <x v="0"/>
    <x v="1"/>
    <x v="4"/>
    <x v="3"/>
    <x v="7"/>
    <x v="6"/>
    <x v="22"/>
    <x v="4"/>
  </r>
  <r>
    <s v="June 2013"/>
    <n v="69"/>
    <x v="3"/>
    <x v="9"/>
    <x v="0"/>
    <x v="0"/>
    <x v="4"/>
    <x v="0"/>
    <x v="0"/>
    <x v="0"/>
    <x v="0"/>
    <x v="1"/>
    <x v="4"/>
    <x v="3"/>
    <x v="7"/>
    <x v="5"/>
    <x v="9"/>
    <x v="4"/>
  </r>
  <r>
    <s v="June 2013"/>
    <n v="69"/>
    <x v="3"/>
    <x v="10"/>
    <x v="0"/>
    <x v="0"/>
    <x v="2"/>
    <x v="0"/>
    <x v="0"/>
    <x v="0"/>
    <x v="0"/>
    <x v="1"/>
    <x v="4"/>
    <x v="3"/>
    <x v="7"/>
    <x v="7"/>
    <x v="22"/>
    <x v="4"/>
  </r>
  <r>
    <s v="June 2013"/>
    <n v="69"/>
    <x v="3"/>
    <x v="11"/>
    <x v="0"/>
    <x v="0"/>
    <x v="0"/>
    <x v="0"/>
    <x v="0"/>
    <x v="0"/>
    <x v="0"/>
    <x v="1"/>
    <x v="4"/>
    <x v="3"/>
    <x v="7"/>
    <x v="4"/>
    <x v="8"/>
    <x v="4"/>
  </r>
  <r>
    <s v="June 2013"/>
    <n v="69"/>
    <x v="3"/>
    <x v="12"/>
    <x v="0"/>
    <x v="0"/>
    <x v="1"/>
    <x v="0"/>
    <x v="0"/>
    <x v="0"/>
    <x v="0"/>
    <x v="1"/>
    <x v="4"/>
    <x v="3"/>
    <x v="7"/>
    <x v="9"/>
    <x v="6"/>
    <x v="4"/>
  </r>
  <r>
    <s v="June 2013"/>
    <n v="69"/>
    <x v="3"/>
    <x v="13"/>
    <x v="0"/>
    <x v="0"/>
    <x v="1"/>
    <x v="0"/>
    <x v="0"/>
    <x v="0"/>
    <x v="0"/>
    <x v="1"/>
    <x v="4"/>
    <x v="3"/>
    <x v="7"/>
    <x v="5"/>
    <x v="3"/>
    <x v="4"/>
  </r>
  <r>
    <s v="June 2013"/>
    <n v="69"/>
    <x v="3"/>
    <x v="14"/>
    <x v="0"/>
    <x v="0"/>
    <x v="3"/>
    <x v="0"/>
    <x v="0"/>
    <x v="0"/>
    <x v="0"/>
    <x v="1"/>
    <x v="4"/>
    <x v="3"/>
    <x v="7"/>
    <x v="8"/>
    <x v="5"/>
    <x v="4"/>
  </r>
  <r>
    <s v="June 2013"/>
    <n v="69"/>
    <x v="3"/>
    <x v="15"/>
    <x v="0"/>
    <x v="0"/>
    <x v="4"/>
    <x v="0"/>
    <x v="0"/>
    <x v="0"/>
    <x v="0"/>
    <x v="1"/>
    <x v="4"/>
    <x v="3"/>
    <x v="7"/>
    <x v="7"/>
    <x v="22"/>
    <x v="4"/>
  </r>
  <r>
    <s v="June 2013"/>
    <n v="69"/>
    <x v="3"/>
    <x v="16"/>
    <x v="0"/>
    <x v="0"/>
    <x v="3"/>
    <x v="0"/>
    <x v="0"/>
    <x v="0"/>
    <x v="0"/>
    <x v="1"/>
    <x v="4"/>
    <x v="3"/>
    <x v="7"/>
    <x v="10"/>
    <x v="13"/>
    <x v="4"/>
  </r>
  <r>
    <s v="June 2013"/>
    <n v="69"/>
    <x v="3"/>
    <x v="17"/>
    <x v="0"/>
    <x v="0"/>
    <x v="0"/>
    <x v="0"/>
    <x v="0"/>
    <x v="0"/>
    <x v="0"/>
    <x v="1"/>
    <x v="4"/>
    <x v="3"/>
    <x v="7"/>
    <x v="7"/>
    <x v="22"/>
    <x v="4"/>
  </r>
  <r>
    <s v="June 2013"/>
    <n v="69"/>
    <x v="3"/>
    <x v="18"/>
    <x v="0"/>
    <x v="0"/>
    <x v="2"/>
    <x v="0"/>
    <x v="0"/>
    <x v="0"/>
    <x v="0"/>
    <x v="1"/>
    <x v="4"/>
    <x v="3"/>
    <x v="7"/>
    <x v="8"/>
    <x v="5"/>
    <x v="4"/>
  </r>
  <r>
    <s v="June 2013"/>
    <n v="69"/>
    <x v="3"/>
    <x v="19"/>
    <x v="0"/>
    <x v="0"/>
    <x v="2"/>
    <x v="0"/>
    <x v="0"/>
    <x v="0"/>
    <x v="0"/>
    <x v="1"/>
    <x v="4"/>
    <x v="3"/>
    <x v="7"/>
    <x v="6"/>
    <x v="22"/>
    <x v="4"/>
  </r>
  <r>
    <s v="June 2013"/>
    <n v="69"/>
    <x v="3"/>
    <x v="20"/>
    <x v="0"/>
    <x v="0"/>
    <x v="0"/>
    <x v="0"/>
    <x v="0"/>
    <x v="0"/>
    <x v="0"/>
    <x v="1"/>
    <x v="4"/>
    <x v="3"/>
    <x v="7"/>
    <x v="9"/>
    <x v="6"/>
    <x v="4"/>
  </r>
  <r>
    <s v="June 2013"/>
    <n v="69"/>
    <x v="3"/>
    <x v="21"/>
    <x v="0"/>
    <x v="0"/>
    <x v="2"/>
    <x v="0"/>
    <x v="0"/>
    <x v="0"/>
    <x v="0"/>
    <x v="1"/>
    <x v="4"/>
    <x v="3"/>
    <x v="7"/>
    <x v="7"/>
    <x v="22"/>
    <x v="4"/>
  </r>
  <r>
    <s v="June 2013"/>
    <n v="69"/>
    <x v="3"/>
    <x v="22"/>
    <x v="0"/>
    <x v="0"/>
    <x v="2"/>
    <x v="0"/>
    <x v="0"/>
    <x v="0"/>
    <x v="0"/>
    <x v="1"/>
    <x v="4"/>
    <x v="3"/>
    <x v="7"/>
    <x v="8"/>
    <x v="11"/>
    <x v="4"/>
  </r>
  <r>
    <s v="June 2013"/>
    <n v="69"/>
    <x v="3"/>
    <x v="23"/>
    <x v="0"/>
    <x v="0"/>
    <x v="3"/>
    <x v="0"/>
    <x v="0"/>
    <x v="0"/>
    <x v="0"/>
    <x v="1"/>
    <x v="4"/>
    <x v="3"/>
    <x v="7"/>
    <x v="4"/>
    <x v="2"/>
    <x v="4"/>
  </r>
  <r>
    <s v="June 2013"/>
    <n v="69"/>
    <x v="3"/>
    <x v="24"/>
    <x v="0"/>
    <x v="0"/>
    <x v="4"/>
    <x v="0"/>
    <x v="0"/>
    <x v="0"/>
    <x v="0"/>
    <x v="1"/>
    <x v="4"/>
    <x v="3"/>
    <x v="7"/>
    <x v="4"/>
    <x v="22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October 2013"/>
    <n v="70"/>
    <x v="0"/>
    <x v="0"/>
    <x v="0"/>
    <x v="0"/>
    <x v="0"/>
    <x v="0"/>
    <x v="0"/>
    <x v="0"/>
    <x v="0"/>
    <x v="1"/>
    <x v="4"/>
    <x v="3"/>
    <x v="7"/>
    <x v="9"/>
    <x v="6"/>
    <x v="4"/>
  </r>
  <r>
    <s v="October 2013"/>
    <n v="70"/>
    <x v="0"/>
    <x v="1"/>
    <x v="0"/>
    <x v="0"/>
    <x v="3"/>
    <x v="0"/>
    <x v="0"/>
    <x v="0"/>
    <x v="0"/>
    <x v="1"/>
    <x v="4"/>
    <x v="3"/>
    <x v="7"/>
    <x v="7"/>
    <x v="22"/>
    <x v="4"/>
  </r>
  <r>
    <s v="October 2013"/>
    <n v="70"/>
    <x v="0"/>
    <x v="2"/>
    <x v="0"/>
    <x v="0"/>
    <x v="3"/>
    <x v="0"/>
    <x v="0"/>
    <x v="0"/>
    <x v="0"/>
    <x v="1"/>
    <x v="4"/>
    <x v="3"/>
    <x v="7"/>
    <x v="8"/>
    <x v="11"/>
    <x v="4"/>
  </r>
  <r>
    <s v="October 2013"/>
    <n v="70"/>
    <x v="0"/>
    <x v="3"/>
    <x v="0"/>
    <x v="0"/>
    <x v="0"/>
    <x v="0"/>
    <x v="0"/>
    <x v="0"/>
    <x v="0"/>
    <x v="1"/>
    <x v="4"/>
    <x v="3"/>
    <x v="7"/>
    <x v="4"/>
    <x v="10"/>
    <x v="4"/>
  </r>
  <r>
    <s v="October 2013"/>
    <n v="70"/>
    <x v="0"/>
    <x v="4"/>
    <x v="0"/>
    <x v="0"/>
    <x v="2"/>
    <x v="0"/>
    <x v="0"/>
    <x v="0"/>
    <x v="0"/>
    <x v="1"/>
    <x v="4"/>
    <x v="3"/>
    <x v="7"/>
    <x v="11"/>
    <x v="22"/>
    <x v="4"/>
  </r>
  <r>
    <s v="October 2013"/>
    <n v="70"/>
    <x v="0"/>
    <x v="5"/>
    <x v="0"/>
    <x v="0"/>
    <x v="1"/>
    <x v="0"/>
    <x v="0"/>
    <x v="0"/>
    <x v="0"/>
    <x v="1"/>
    <x v="4"/>
    <x v="3"/>
    <x v="7"/>
    <x v="10"/>
    <x v="13"/>
    <x v="4"/>
  </r>
  <r>
    <s v="October 2013"/>
    <n v="70"/>
    <x v="0"/>
    <x v="6"/>
    <x v="0"/>
    <x v="0"/>
    <x v="2"/>
    <x v="0"/>
    <x v="0"/>
    <x v="0"/>
    <x v="0"/>
    <x v="1"/>
    <x v="4"/>
    <x v="3"/>
    <x v="7"/>
    <x v="9"/>
    <x v="6"/>
    <x v="4"/>
  </r>
  <r>
    <s v="October 2013"/>
    <n v="70"/>
    <x v="0"/>
    <x v="7"/>
    <x v="0"/>
    <x v="0"/>
    <x v="4"/>
    <x v="0"/>
    <x v="0"/>
    <x v="0"/>
    <x v="0"/>
    <x v="1"/>
    <x v="4"/>
    <x v="3"/>
    <x v="7"/>
    <x v="6"/>
    <x v="22"/>
    <x v="4"/>
  </r>
  <r>
    <s v="October 2013"/>
    <n v="70"/>
    <x v="0"/>
    <x v="8"/>
    <x v="0"/>
    <x v="0"/>
    <x v="0"/>
    <x v="0"/>
    <x v="0"/>
    <x v="0"/>
    <x v="0"/>
    <x v="1"/>
    <x v="4"/>
    <x v="3"/>
    <x v="7"/>
    <x v="7"/>
    <x v="22"/>
    <x v="4"/>
  </r>
  <r>
    <s v="October 2013"/>
    <n v="70"/>
    <x v="0"/>
    <x v="9"/>
    <x v="0"/>
    <x v="0"/>
    <x v="0"/>
    <x v="0"/>
    <x v="0"/>
    <x v="0"/>
    <x v="0"/>
    <x v="1"/>
    <x v="4"/>
    <x v="3"/>
    <x v="7"/>
    <x v="5"/>
    <x v="3"/>
    <x v="4"/>
  </r>
  <r>
    <s v="October 2013"/>
    <n v="70"/>
    <x v="0"/>
    <x v="10"/>
    <x v="0"/>
    <x v="0"/>
    <x v="4"/>
    <x v="0"/>
    <x v="0"/>
    <x v="0"/>
    <x v="0"/>
    <x v="1"/>
    <x v="4"/>
    <x v="3"/>
    <x v="7"/>
    <x v="20"/>
    <x v="22"/>
    <x v="4"/>
  </r>
  <r>
    <s v="October 2013"/>
    <n v="70"/>
    <x v="0"/>
    <x v="11"/>
    <x v="0"/>
    <x v="0"/>
    <x v="2"/>
    <x v="0"/>
    <x v="0"/>
    <x v="0"/>
    <x v="0"/>
    <x v="1"/>
    <x v="4"/>
    <x v="3"/>
    <x v="7"/>
    <x v="11"/>
    <x v="22"/>
    <x v="4"/>
  </r>
  <r>
    <s v="October 2013"/>
    <n v="70"/>
    <x v="0"/>
    <x v="12"/>
    <x v="0"/>
    <x v="0"/>
    <x v="4"/>
    <x v="0"/>
    <x v="0"/>
    <x v="0"/>
    <x v="0"/>
    <x v="1"/>
    <x v="4"/>
    <x v="3"/>
    <x v="7"/>
    <x v="9"/>
    <x v="14"/>
    <x v="4"/>
  </r>
  <r>
    <s v="October 2013"/>
    <n v="70"/>
    <x v="0"/>
    <x v="13"/>
    <x v="0"/>
    <x v="0"/>
    <x v="3"/>
    <x v="0"/>
    <x v="0"/>
    <x v="0"/>
    <x v="0"/>
    <x v="1"/>
    <x v="4"/>
    <x v="3"/>
    <x v="7"/>
    <x v="10"/>
    <x v="7"/>
    <x v="4"/>
  </r>
  <r>
    <s v="October 2013"/>
    <n v="70"/>
    <x v="0"/>
    <x v="14"/>
    <x v="0"/>
    <x v="0"/>
    <x v="0"/>
    <x v="0"/>
    <x v="0"/>
    <x v="0"/>
    <x v="0"/>
    <x v="1"/>
    <x v="4"/>
    <x v="3"/>
    <x v="7"/>
    <x v="7"/>
    <x v="22"/>
    <x v="4"/>
  </r>
  <r>
    <s v="October 2013"/>
    <n v="70"/>
    <x v="0"/>
    <x v="15"/>
    <x v="0"/>
    <x v="0"/>
    <x v="2"/>
    <x v="0"/>
    <x v="0"/>
    <x v="0"/>
    <x v="0"/>
    <x v="1"/>
    <x v="4"/>
    <x v="3"/>
    <x v="7"/>
    <x v="8"/>
    <x v="5"/>
    <x v="4"/>
  </r>
  <r>
    <s v="October 2013"/>
    <n v="70"/>
    <x v="0"/>
    <x v="16"/>
    <x v="0"/>
    <x v="0"/>
    <x v="3"/>
    <x v="0"/>
    <x v="0"/>
    <x v="0"/>
    <x v="0"/>
    <x v="1"/>
    <x v="4"/>
    <x v="3"/>
    <x v="7"/>
    <x v="4"/>
    <x v="8"/>
    <x v="4"/>
  </r>
  <r>
    <s v="October 2013"/>
    <n v="70"/>
    <x v="0"/>
    <x v="17"/>
    <x v="0"/>
    <x v="0"/>
    <x v="0"/>
    <x v="0"/>
    <x v="0"/>
    <x v="0"/>
    <x v="0"/>
    <x v="1"/>
    <x v="4"/>
    <x v="3"/>
    <x v="7"/>
    <x v="4"/>
    <x v="2"/>
    <x v="4"/>
  </r>
  <r>
    <s v="October 2013"/>
    <n v="70"/>
    <x v="0"/>
    <x v="18"/>
    <x v="0"/>
    <x v="0"/>
    <x v="1"/>
    <x v="0"/>
    <x v="0"/>
    <x v="0"/>
    <x v="0"/>
    <x v="1"/>
    <x v="4"/>
    <x v="3"/>
    <x v="7"/>
    <x v="5"/>
    <x v="9"/>
    <x v="4"/>
  </r>
  <r>
    <s v="October 2013"/>
    <n v="70"/>
    <x v="0"/>
    <x v="19"/>
    <x v="0"/>
    <x v="0"/>
    <x v="2"/>
    <x v="0"/>
    <x v="0"/>
    <x v="0"/>
    <x v="0"/>
    <x v="1"/>
    <x v="4"/>
    <x v="3"/>
    <x v="7"/>
    <x v="7"/>
    <x v="22"/>
    <x v="4"/>
  </r>
  <r>
    <s v="October 2013"/>
    <n v="70"/>
    <x v="0"/>
    <x v="20"/>
    <x v="0"/>
    <x v="0"/>
    <x v="3"/>
    <x v="0"/>
    <x v="0"/>
    <x v="0"/>
    <x v="0"/>
    <x v="1"/>
    <x v="4"/>
    <x v="3"/>
    <x v="7"/>
    <x v="9"/>
    <x v="14"/>
    <x v="4"/>
  </r>
  <r>
    <s v="October 2013"/>
    <n v="70"/>
    <x v="0"/>
    <x v="21"/>
    <x v="0"/>
    <x v="0"/>
    <x v="1"/>
    <x v="0"/>
    <x v="0"/>
    <x v="0"/>
    <x v="0"/>
    <x v="1"/>
    <x v="4"/>
    <x v="3"/>
    <x v="7"/>
    <x v="6"/>
    <x v="22"/>
    <x v="4"/>
  </r>
  <r>
    <s v="October 2013"/>
    <n v="70"/>
    <x v="0"/>
    <x v="22"/>
    <x v="0"/>
    <x v="0"/>
    <x v="2"/>
    <x v="0"/>
    <x v="0"/>
    <x v="0"/>
    <x v="0"/>
    <x v="1"/>
    <x v="4"/>
    <x v="3"/>
    <x v="7"/>
    <x v="10"/>
    <x v="13"/>
    <x v="4"/>
  </r>
  <r>
    <s v="October 2013"/>
    <n v="70"/>
    <x v="0"/>
    <x v="23"/>
    <x v="0"/>
    <x v="0"/>
    <x v="1"/>
    <x v="0"/>
    <x v="0"/>
    <x v="0"/>
    <x v="0"/>
    <x v="1"/>
    <x v="4"/>
    <x v="3"/>
    <x v="7"/>
    <x v="6"/>
    <x v="22"/>
    <x v="4"/>
  </r>
  <r>
    <s v="October 2013"/>
    <n v="70"/>
    <x v="0"/>
    <x v="24"/>
    <x v="0"/>
    <x v="0"/>
    <x v="4"/>
    <x v="0"/>
    <x v="0"/>
    <x v="0"/>
    <x v="0"/>
    <x v="1"/>
    <x v="4"/>
    <x v="3"/>
    <x v="7"/>
    <x v="8"/>
    <x v="11"/>
    <x v="4"/>
  </r>
  <r>
    <s v="October 2013"/>
    <n v="70"/>
    <x v="1"/>
    <x v="0"/>
    <x v="0"/>
    <x v="0"/>
    <x v="4"/>
    <x v="0"/>
    <x v="0"/>
    <x v="0"/>
    <x v="0"/>
    <x v="2"/>
    <x v="0"/>
    <x v="3"/>
    <x v="4"/>
    <x v="12"/>
    <x v="15"/>
    <x v="6"/>
  </r>
  <r>
    <s v="October 2013"/>
    <n v="70"/>
    <x v="1"/>
    <x v="1"/>
    <x v="0"/>
    <x v="0"/>
    <x v="0"/>
    <x v="0"/>
    <x v="0"/>
    <x v="0"/>
    <x v="0"/>
    <x v="2"/>
    <x v="0"/>
    <x v="3"/>
    <x v="4"/>
    <x v="13"/>
    <x v="19"/>
    <x v="6"/>
  </r>
  <r>
    <s v="October 2013"/>
    <n v="70"/>
    <x v="1"/>
    <x v="2"/>
    <x v="0"/>
    <x v="0"/>
    <x v="2"/>
    <x v="0"/>
    <x v="0"/>
    <x v="0"/>
    <x v="0"/>
    <x v="2"/>
    <x v="0"/>
    <x v="3"/>
    <x v="4"/>
    <x v="13"/>
    <x v="21"/>
    <x v="6"/>
  </r>
  <r>
    <s v="October 2013"/>
    <n v="70"/>
    <x v="1"/>
    <x v="3"/>
    <x v="0"/>
    <x v="0"/>
    <x v="1"/>
    <x v="0"/>
    <x v="0"/>
    <x v="0"/>
    <x v="0"/>
    <x v="2"/>
    <x v="0"/>
    <x v="3"/>
    <x v="4"/>
    <x v="13"/>
    <x v="21"/>
    <x v="6"/>
  </r>
  <r>
    <s v="October 2013"/>
    <n v="70"/>
    <x v="1"/>
    <x v="4"/>
    <x v="0"/>
    <x v="0"/>
    <x v="4"/>
    <x v="0"/>
    <x v="0"/>
    <x v="0"/>
    <x v="0"/>
    <x v="2"/>
    <x v="0"/>
    <x v="3"/>
    <x v="4"/>
    <x v="13"/>
    <x v="21"/>
    <x v="6"/>
  </r>
  <r>
    <s v="October 2013"/>
    <n v="70"/>
    <x v="1"/>
    <x v="5"/>
    <x v="0"/>
    <x v="0"/>
    <x v="0"/>
    <x v="0"/>
    <x v="0"/>
    <x v="0"/>
    <x v="0"/>
    <x v="2"/>
    <x v="0"/>
    <x v="3"/>
    <x v="4"/>
    <x v="13"/>
    <x v="19"/>
    <x v="6"/>
  </r>
  <r>
    <s v="October 2013"/>
    <n v="70"/>
    <x v="1"/>
    <x v="6"/>
    <x v="0"/>
    <x v="0"/>
    <x v="2"/>
    <x v="0"/>
    <x v="0"/>
    <x v="0"/>
    <x v="0"/>
    <x v="2"/>
    <x v="0"/>
    <x v="3"/>
    <x v="4"/>
    <x v="12"/>
    <x v="16"/>
    <x v="6"/>
  </r>
  <r>
    <s v="October 2013"/>
    <n v="70"/>
    <x v="1"/>
    <x v="7"/>
    <x v="0"/>
    <x v="0"/>
    <x v="2"/>
    <x v="0"/>
    <x v="0"/>
    <x v="0"/>
    <x v="0"/>
    <x v="2"/>
    <x v="1"/>
    <x v="3"/>
    <x v="3"/>
    <x v="12"/>
    <x v="15"/>
    <x v="6"/>
  </r>
  <r>
    <s v="October 2013"/>
    <n v="70"/>
    <x v="1"/>
    <x v="8"/>
    <x v="0"/>
    <x v="0"/>
    <x v="1"/>
    <x v="0"/>
    <x v="0"/>
    <x v="0"/>
    <x v="0"/>
    <x v="2"/>
    <x v="1"/>
    <x v="3"/>
    <x v="3"/>
    <x v="14"/>
    <x v="17"/>
    <x v="6"/>
  </r>
  <r>
    <s v="October 2013"/>
    <n v="70"/>
    <x v="1"/>
    <x v="9"/>
    <x v="0"/>
    <x v="0"/>
    <x v="1"/>
    <x v="0"/>
    <x v="0"/>
    <x v="0"/>
    <x v="0"/>
    <x v="2"/>
    <x v="1"/>
    <x v="3"/>
    <x v="3"/>
    <x v="13"/>
    <x v="23"/>
    <x v="6"/>
  </r>
  <r>
    <s v="October 2013"/>
    <n v="70"/>
    <x v="1"/>
    <x v="10"/>
    <x v="0"/>
    <x v="0"/>
    <x v="3"/>
    <x v="0"/>
    <x v="0"/>
    <x v="0"/>
    <x v="0"/>
    <x v="2"/>
    <x v="1"/>
    <x v="3"/>
    <x v="3"/>
    <x v="13"/>
    <x v="20"/>
    <x v="6"/>
  </r>
  <r>
    <s v="October 2013"/>
    <n v="70"/>
    <x v="1"/>
    <x v="11"/>
    <x v="0"/>
    <x v="0"/>
    <x v="2"/>
    <x v="0"/>
    <x v="0"/>
    <x v="0"/>
    <x v="0"/>
    <x v="2"/>
    <x v="1"/>
    <x v="3"/>
    <x v="3"/>
    <x v="14"/>
    <x v="17"/>
    <x v="6"/>
  </r>
  <r>
    <s v="October 2013"/>
    <n v="70"/>
    <x v="1"/>
    <x v="12"/>
    <x v="0"/>
    <x v="0"/>
    <x v="3"/>
    <x v="0"/>
    <x v="0"/>
    <x v="0"/>
    <x v="0"/>
    <x v="2"/>
    <x v="1"/>
    <x v="3"/>
    <x v="3"/>
    <x v="12"/>
    <x v="16"/>
    <x v="6"/>
  </r>
  <r>
    <s v="October 2013"/>
    <n v="70"/>
    <x v="1"/>
    <x v="13"/>
    <x v="0"/>
    <x v="0"/>
    <x v="3"/>
    <x v="0"/>
    <x v="0"/>
    <x v="0"/>
    <x v="0"/>
    <x v="2"/>
    <x v="1"/>
    <x v="3"/>
    <x v="3"/>
    <x v="12"/>
    <x v="24"/>
    <x v="6"/>
  </r>
  <r>
    <s v="October 2013"/>
    <n v="70"/>
    <x v="1"/>
    <x v="14"/>
    <x v="0"/>
    <x v="0"/>
    <x v="4"/>
    <x v="0"/>
    <x v="0"/>
    <x v="0"/>
    <x v="0"/>
    <x v="2"/>
    <x v="2"/>
    <x v="3"/>
    <x v="6"/>
    <x v="12"/>
    <x v="15"/>
    <x v="7"/>
  </r>
  <r>
    <s v="October 2013"/>
    <n v="70"/>
    <x v="1"/>
    <x v="15"/>
    <x v="0"/>
    <x v="0"/>
    <x v="1"/>
    <x v="0"/>
    <x v="0"/>
    <x v="0"/>
    <x v="0"/>
    <x v="2"/>
    <x v="2"/>
    <x v="3"/>
    <x v="6"/>
    <x v="12"/>
    <x v="18"/>
    <x v="7"/>
  </r>
  <r>
    <s v="October 2013"/>
    <n v="70"/>
    <x v="1"/>
    <x v="16"/>
    <x v="0"/>
    <x v="0"/>
    <x v="0"/>
    <x v="0"/>
    <x v="0"/>
    <x v="0"/>
    <x v="0"/>
    <x v="2"/>
    <x v="2"/>
    <x v="3"/>
    <x v="6"/>
    <x v="12"/>
    <x v="18"/>
    <x v="7"/>
  </r>
  <r>
    <s v="October 2013"/>
    <n v="70"/>
    <x v="1"/>
    <x v="17"/>
    <x v="0"/>
    <x v="0"/>
    <x v="3"/>
    <x v="0"/>
    <x v="0"/>
    <x v="0"/>
    <x v="0"/>
    <x v="2"/>
    <x v="2"/>
    <x v="3"/>
    <x v="6"/>
    <x v="12"/>
    <x v="20"/>
    <x v="7"/>
  </r>
  <r>
    <s v="October 2013"/>
    <n v="70"/>
    <x v="1"/>
    <x v="18"/>
    <x v="0"/>
    <x v="0"/>
    <x v="3"/>
    <x v="0"/>
    <x v="0"/>
    <x v="0"/>
    <x v="0"/>
    <x v="2"/>
    <x v="2"/>
    <x v="3"/>
    <x v="6"/>
    <x v="12"/>
    <x v="18"/>
    <x v="7"/>
  </r>
  <r>
    <s v="October 2013"/>
    <n v="70"/>
    <x v="1"/>
    <x v="19"/>
    <x v="0"/>
    <x v="0"/>
    <x v="2"/>
    <x v="0"/>
    <x v="0"/>
    <x v="0"/>
    <x v="0"/>
    <x v="2"/>
    <x v="2"/>
    <x v="3"/>
    <x v="6"/>
    <x v="12"/>
    <x v="20"/>
    <x v="7"/>
  </r>
  <r>
    <s v="October 2013"/>
    <n v="70"/>
    <x v="1"/>
    <x v="20"/>
    <x v="0"/>
    <x v="0"/>
    <x v="4"/>
    <x v="0"/>
    <x v="0"/>
    <x v="0"/>
    <x v="0"/>
    <x v="2"/>
    <x v="3"/>
    <x v="3"/>
    <x v="5"/>
    <x v="12"/>
    <x v="15"/>
    <x v="6"/>
  </r>
  <r>
    <s v="October 2013"/>
    <n v="70"/>
    <x v="1"/>
    <x v="21"/>
    <x v="0"/>
    <x v="0"/>
    <x v="1"/>
    <x v="0"/>
    <x v="0"/>
    <x v="0"/>
    <x v="0"/>
    <x v="2"/>
    <x v="3"/>
    <x v="3"/>
    <x v="5"/>
    <x v="14"/>
    <x v="17"/>
    <x v="6"/>
  </r>
  <r>
    <s v="October 2013"/>
    <n v="70"/>
    <x v="1"/>
    <x v="22"/>
    <x v="0"/>
    <x v="0"/>
    <x v="3"/>
    <x v="0"/>
    <x v="0"/>
    <x v="0"/>
    <x v="0"/>
    <x v="2"/>
    <x v="3"/>
    <x v="3"/>
    <x v="5"/>
    <x v="14"/>
    <x v="17"/>
    <x v="6"/>
  </r>
  <r>
    <s v="October 2013"/>
    <n v="70"/>
    <x v="1"/>
    <x v="23"/>
    <x v="0"/>
    <x v="0"/>
    <x v="4"/>
    <x v="0"/>
    <x v="0"/>
    <x v="0"/>
    <x v="0"/>
    <x v="2"/>
    <x v="3"/>
    <x v="3"/>
    <x v="5"/>
    <x v="13"/>
    <x v="24"/>
    <x v="6"/>
  </r>
  <r>
    <s v="October 2013"/>
    <n v="70"/>
    <x v="1"/>
    <x v="24"/>
    <x v="0"/>
    <x v="0"/>
    <x v="2"/>
    <x v="0"/>
    <x v="0"/>
    <x v="0"/>
    <x v="0"/>
    <x v="2"/>
    <x v="3"/>
    <x v="3"/>
    <x v="5"/>
    <x v="13"/>
    <x v="20"/>
    <x v="6"/>
  </r>
  <r>
    <s v="October 2013"/>
    <n v="70"/>
    <x v="1"/>
    <x v="25"/>
    <x v="0"/>
    <x v="0"/>
    <x v="4"/>
    <x v="0"/>
    <x v="0"/>
    <x v="0"/>
    <x v="0"/>
    <x v="2"/>
    <x v="3"/>
    <x v="3"/>
    <x v="5"/>
    <x v="13"/>
    <x v="18"/>
    <x v="6"/>
  </r>
  <r>
    <s v="October 2013"/>
    <n v="70"/>
    <x v="1"/>
    <x v="26"/>
    <x v="0"/>
    <x v="0"/>
    <x v="1"/>
    <x v="0"/>
    <x v="0"/>
    <x v="0"/>
    <x v="0"/>
    <x v="2"/>
    <x v="3"/>
    <x v="3"/>
    <x v="5"/>
    <x v="12"/>
    <x v="18"/>
    <x v="6"/>
  </r>
  <r>
    <s v="October 2013"/>
    <n v="70"/>
    <x v="2"/>
    <x v="0"/>
    <x v="0"/>
    <x v="0"/>
    <x v="4"/>
    <x v="0"/>
    <x v="0"/>
    <x v="0"/>
    <x v="0"/>
    <x v="0"/>
    <x v="0"/>
    <x v="0"/>
    <x v="0"/>
    <x v="0"/>
    <x v="1"/>
    <x v="3"/>
  </r>
  <r>
    <s v="October 2013"/>
    <n v="70"/>
    <x v="2"/>
    <x v="1"/>
    <x v="0"/>
    <x v="0"/>
    <x v="1"/>
    <x v="0"/>
    <x v="0"/>
    <x v="0"/>
    <x v="0"/>
    <x v="0"/>
    <x v="0"/>
    <x v="0"/>
    <x v="0"/>
    <x v="2"/>
    <x v="0"/>
    <x v="10"/>
  </r>
  <r>
    <s v="October 2013"/>
    <n v="70"/>
    <x v="2"/>
    <x v="2"/>
    <x v="0"/>
    <x v="0"/>
    <x v="4"/>
    <x v="0"/>
    <x v="0"/>
    <x v="0"/>
    <x v="0"/>
    <x v="0"/>
    <x v="0"/>
    <x v="0"/>
    <x v="0"/>
    <x v="0"/>
    <x v="0"/>
    <x v="0"/>
  </r>
  <r>
    <s v="October 2013"/>
    <n v="70"/>
    <x v="2"/>
    <x v="3"/>
    <x v="0"/>
    <x v="0"/>
    <x v="2"/>
    <x v="0"/>
    <x v="0"/>
    <x v="0"/>
    <x v="0"/>
    <x v="0"/>
    <x v="0"/>
    <x v="0"/>
    <x v="0"/>
    <x v="0"/>
    <x v="0"/>
    <x v="0"/>
  </r>
  <r>
    <s v="October 2013"/>
    <n v="70"/>
    <x v="2"/>
    <x v="4"/>
    <x v="0"/>
    <x v="0"/>
    <x v="3"/>
    <x v="0"/>
    <x v="0"/>
    <x v="0"/>
    <x v="0"/>
    <x v="0"/>
    <x v="0"/>
    <x v="0"/>
    <x v="0"/>
    <x v="3"/>
    <x v="1"/>
    <x v="10"/>
  </r>
  <r>
    <s v="October 2013"/>
    <n v="70"/>
    <x v="2"/>
    <x v="5"/>
    <x v="0"/>
    <x v="0"/>
    <x v="3"/>
    <x v="0"/>
    <x v="0"/>
    <x v="0"/>
    <x v="0"/>
    <x v="0"/>
    <x v="0"/>
    <x v="0"/>
    <x v="0"/>
    <x v="0"/>
    <x v="0"/>
    <x v="2"/>
  </r>
  <r>
    <s v="October 2013"/>
    <n v="70"/>
    <x v="2"/>
    <x v="6"/>
    <x v="0"/>
    <x v="0"/>
    <x v="0"/>
    <x v="0"/>
    <x v="0"/>
    <x v="0"/>
    <x v="0"/>
    <x v="0"/>
    <x v="0"/>
    <x v="0"/>
    <x v="0"/>
    <x v="18"/>
    <x v="1"/>
    <x v="10"/>
  </r>
  <r>
    <s v="October 2013"/>
    <n v="70"/>
    <x v="2"/>
    <x v="7"/>
    <x v="0"/>
    <x v="0"/>
    <x v="4"/>
    <x v="0"/>
    <x v="0"/>
    <x v="0"/>
    <x v="0"/>
    <x v="0"/>
    <x v="1"/>
    <x v="2"/>
    <x v="11"/>
    <x v="1"/>
    <x v="1"/>
    <x v="2"/>
  </r>
  <r>
    <s v="October 2013"/>
    <n v="70"/>
    <x v="2"/>
    <x v="8"/>
    <x v="0"/>
    <x v="0"/>
    <x v="3"/>
    <x v="0"/>
    <x v="0"/>
    <x v="0"/>
    <x v="0"/>
    <x v="0"/>
    <x v="1"/>
    <x v="2"/>
    <x v="11"/>
    <x v="0"/>
    <x v="1"/>
    <x v="3"/>
  </r>
  <r>
    <s v="October 2013"/>
    <n v="70"/>
    <x v="2"/>
    <x v="9"/>
    <x v="0"/>
    <x v="0"/>
    <x v="2"/>
    <x v="0"/>
    <x v="0"/>
    <x v="0"/>
    <x v="0"/>
    <x v="0"/>
    <x v="1"/>
    <x v="2"/>
    <x v="11"/>
    <x v="0"/>
    <x v="0"/>
    <x v="1"/>
  </r>
  <r>
    <s v="October 2013"/>
    <n v="70"/>
    <x v="2"/>
    <x v="10"/>
    <x v="0"/>
    <x v="0"/>
    <x v="3"/>
    <x v="0"/>
    <x v="0"/>
    <x v="0"/>
    <x v="0"/>
    <x v="0"/>
    <x v="1"/>
    <x v="2"/>
    <x v="11"/>
    <x v="0"/>
    <x v="0"/>
    <x v="2"/>
  </r>
  <r>
    <s v="October 2013"/>
    <n v="70"/>
    <x v="2"/>
    <x v="11"/>
    <x v="0"/>
    <x v="0"/>
    <x v="3"/>
    <x v="0"/>
    <x v="0"/>
    <x v="0"/>
    <x v="0"/>
    <x v="0"/>
    <x v="1"/>
    <x v="2"/>
    <x v="11"/>
    <x v="0"/>
    <x v="1"/>
    <x v="0"/>
  </r>
  <r>
    <s v="October 2013"/>
    <n v="70"/>
    <x v="2"/>
    <x v="12"/>
    <x v="0"/>
    <x v="0"/>
    <x v="0"/>
    <x v="0"/>
    <x v="0"/>
    <x v="0"/>
    <x v="0"/>
    <x v="0"/>
    <x v="2"/>
    <x v="1"/>
    <x v="8"/>
    <x v="1"/>
    <x v="1"/>
    <x v="2"/>
  </r>
  <r>
    <s v="October 2013"/>
    <n v="70"/>
    <x v="2"/>
    <x v="13"/>
    <x v="0"/>
    <x v="0"/>
    <x v="1"/>
    <x v="0"/>
    <x v="0"/>
    <x v="0"/>
    <x v="0"/>
    <x v="0"/>
    <x v="2"/>
    <x v="1"/>
    <x v="8"/>
    <x v="0"/>
    <x v="1"/>
    <x v="3"/>
  </r>
  <r>
    <s v="October 2013"/>
    <n v="70"/>
    <x v="2"/>
    <x v="14"/>
    <x v="0"/>
    <x v="0"/>
    <x v="4"/>
    <x v="0"/>
    <x v="0"/>
    <x v="0"/>
    <x v="0"/>
    <x v="0"/>
    <x v="2"/>
    <x v="1"/>
    <x v="8"/>
    <x v="0"/>
    <x v="0"/>
    <x v="2"/>
  </r>
  <r>
    <s v="October 2013"/>
    <n v="70"/>
    <x v="2"/>
    <x v="15"/>
    <x v="0"/>
    <x v="0"/>
    <x v="2"/>
    <x v="0"/>
    <x v="0"/>
    <x v="0"/>
    <x v="0"/>
    <x v="0"/>
    <x v="2"/>
    <x v="1"/>
    <x v="8"/>
    <x v="0"/>
    <x v="0"/>
    <x v="0"/>
  </r>
  <r>
    <s v="October 2013"/>
    <n v="70"/>
    <x v="2"/>
    <x v="16"/>
    <x v="0"/>
    <x v="0"/>
    <x v="2"/>
    <x v="0"/>
    <x v="0"/>
    <x v="0"/>
    <x v="0"/>
    <x v="0"/>
    <x v="2"/>
    <x v="1"/>
    <x v="8"/>
    <x v="0"/>
    <x v="1"/>
    <x v="3"/>
  </r>
  <r>
    <s v="October 2013"/>
    <n v="70"/>
    <x v="2"/>
    <x v="17"/>
    <x v="0"/>
    <x v="0"/>
    <x v="0"/>
    <x v="0"/>
    <x v="0"/>
    <x v="0"/>
    <x v="0"/>
    <x v="0"/>
    <x v="2"/>
    <x v="1"/>
    <x v="8"/>
    <x v="0"/>
    <x v="0"/>
    <x v="0"/>
  </r>
  <r>
    <s v="October 2013"/>
    <n v="70"/>
    <x v="2"/>
    <x v="18"/>
    <x v="0"/>
    <x v="0"/>
    <x v="2"/>
    <x v="0"/>
    <x v="0"/>
    <x v="0"/>
    <x v="0"/>
    <x v="0"/>
    <x v="3"/>
    <x v="0"/>
    <x v="9"/>
    <x v="1"/>
    <x v="1"/>
    <x v="2"/>
  </r>
  <r>
    <s v="October 2013"/>
    <n v="70"/>
    <x v="2"/>
    <x v="19"/>
    <x v="0"/>
    <x v="0"/>
    <x v="4"/>
    <x v="0"/>
    <x v="0"/>
    <x v="0"/>
    <x v="0"/>
    <x v="0"/>
    <x v="3"/>
    <x v="0"/>
    <x v="9"/>
    <x v="0"/>
    <x v="1"/>
    <x v="3"/>
  </r>
  <r>
    <s v="October 2013"/>
    <n v="70"/>
    <x v="2"/>
    <x v="20"/>
    <x v="0"/>
    <x v="0"/>
    <x v="0"/>
    <x v="0"/>
    <x v="0"/>
    <x v="0"/>
    <x v="0"/>
    <x v="0"/>
    <x v="3"/>
    <x v="0"/>
    <x v="9"/>
    <x v="0"/>
    <x v="0"/>
    <x v="2"/>
  </r>
  <r>
    <s v="October 2013"/>
    <n v="70"/>
    <x v="2"/>
    <x v="21"/>
    <x v="0"/>
    <x v="0"/>
    <x v="0"/>
    <x v="0"/>
    <x v="0"/>
    <x v="0"/>
    <x v="0"/>
    <x v="0"/>
    <x v="3"/>
    <x v="0"/>
    <x v="9"/>
    <x v="0"/>
    <x v="1"/>
    <x v="2"/>
  </r>
  <r>
    <s v="October 2013"/>
    <n v="70"/>
    <x v="2"/>
    <x v="22"/>
    <x v="0"/>
    <x v="0"/>
    <x v="3"/>
    <x v="0"/>
    <x v="0"/>
    <x v="0"/>
    <x v="0"/>
    <x v="0"/>
    <x v="3"/>
    <x v="0"/>
    <x v="9"/>
    <x v="0"/>
    <x v="0"/>
    <x v="2"/>
  </r>
  <r>
    <s v="October 2013"/>
    <n v="70"/>
    <x v="3"/>
    <x v="0"/>
    <x v="0"/>
    <x v="0"/>
    <x v="0"/>
    <x v="0"/>
    <x v="0"/>
    <x v="0"/>
    <x v="0"/>
    <x v="1"/>
    <x v="4"/>
    <x v="3"/>
    <x v="7"/>
    <x v="10"/>
    <x v="13"/>
    <x v="4"/>
  </r>
  <r>
    <s v="October 2013"/>
    <n v="70"/>
    <x v="3"/>
    <x v="1"/>
    <x v="0"/>
    <x v="0"/>
    <x v="1"/>
    <x v="0"/>
    <x v="0"/>
    <x v="0"/>
    <x v="0"/>
    <x v="1"/>
    <x v="4"/>
    <x v="3"/>
    <x v="7"/>
    <x v="6"/>
    <x v="22"/>
    <x v="4"/>
  </r>
  <r>
    <s v="October 2013"/>
    <n v="70"/>
    <x v="3"/>
    <x v="2"/>
    <x v="0"/>
    <x v="0"/>
    <x v="0"/>
    <x v="0"/>
    <x v="0"/>
    <x v="0"/>
    <x v="0"/>
    <x v="1"/>
    <x v="4"/>
    <x v="3"/>
    <x v="7"/>
    <x v="7"/>
    <x v="22"/>
    <x v="4"/>
  </r>
  <r>
    <s v="October 2013"/>
    <n v="70"/>
    <x v="3"/>
    <x v="3"/>
    <x v="0"/>
    <x v="0"/>
    <x v="1"/>
    <x v="0"/>
    <x v="0"/>
    <x v="0"/>
    <x v="0"/>
    <x v="1"/>
    <x v="4"/>
    <x v="3"/>
    <x v="7"/>
    <x v="8"/>
    <x v="11"/>
    <x v="4"/>
  </r>
  <r>
    <s v="October 2013"/>
    <n v="70"/>
    <x v="3"/>
    <x v="4"/>
    <x v="0"/>
    <x v="0"/>
    <x v="4"/>
    <x v="0"/>
    <x v="0"/>
    <x v="0"/>
    <x v="0"/>
    <x v="1"/>
    <x v="4"/>
    <x v="3"/>
    <x v="7"/>
    <x v="4"/>
    <x v="22"/>
    <x v="4"/>
  </r>
  <r>
    <s v="October 2013"/>
    <n v="70"/>
    <x v="3"/>
    <x v="5"/>
    <x v="0"/>
    <x v="0"/>
    <x v="0"/>
    <x v="0"/>
    <x v="0"/>
    <x v="0"/>
    <x v="0"/>
    <x v="1"/>
    <x v="4"/>
    <x v="3"/>
    <x v="7"/>
    <x v="9"/>
    <x v="14"/>
    <x v="4"/>
  </r>
  <r>
    <s v="October 2013"/>
    <n v="70"/>
    <x v="3"/>
    <x v="6"/>
    <x v="0"/>
    <x v="0"/>
    <x v="1"/>
    <x v="0"/>
    <x v="0"/>
    <x v="0"/>
    <x v="0"/>
    <x v="1"/>
    <x v="4"/>
    <x v="3"/>
    <x v="7"/>
    <x v="11"/>
    <x v="22"/>
    <x v="4"/>
  </r>
  <r>
    <s v="October 2013"/>
    <n v="70"/>
    <x v="3"/>
    <x v="7"/>
    <x v="0"/>
    <x v="0"/>
    <x v="2"/>
    <x v="0"/>
    <x v="0"/>
    <x v="0"/>
    <x v="0"/>
    <x v="1"/>
    <x v="4"/>
    <x v="3"/>
    <x v="7"/>
    <x v="4"/>
    <x v="12"/>
    <x v="4"/>
  </r>
  <r>
    <s v="October 2013"/>
    <n v="70"/>
    <x v="3"/>
    <x v="8"/>
    <x v="0"/>
    <x v="0"/>
    <x v="2"/>
    <x v="0"/>
    <x v="0"/>
    <x v="0"/>
    <x v="0"/>
    <x v="1"/>
    <x v="4"/>
    <x v="3"/>
    <x v="7"/>
    <x v="7"/>
    <x v="22"/>
    <x v="4"/>
  </r>
  <r>
    <s v="October 2013"/>
    <n v="70"/>
    <x v="3"/>
    <x v="9"/>
    <x v="0"/>
    <x v="0"/>
    <x v="4"/>
    <x v="0"/>
    <x v="0"/>
    <x v="0"/>
    <x v="0"/>
    <x v="1"/>
    <x v="4"/>
    <x v="3"/>
    <x v="7"/>
    <x v="9"/>
    <x v="14"/>
    <x v="4"/>
  </r>
  <r>
    <s v="October 2013"/>
    <n v="70"/>
    <x v="3"/>
    <x v="10"/>
    <x v="0"/>
    <x v="0"/>
    <x v="1"/>
    <x v="0"/>
    <x v="0"/>
    <x v="0"/>
    <x v="0"/>
    <x v="1"/>
    <x v="4"/>
    <x v="3"/>
    <x v="7"/>
    <x v="7"/>
    <x v="22"/>
    <x v="4"/>
  </r>
  <r>
    <s v="October 2013"/>
    <n v="70"/>
    <x v="3"/>
    <x v="11"/>
    <x v="0"/>
    <x v="0"/>
    <x v="4"/>
    <x v="0"/>
    <x v="0"/>
    <x v="0"/>
    <x v="0"/>
    <x v="1"/>
    <x v="4"/>
    <x v="3"/>
    <x v="7"/>
    <x v="8"/>
    <x v="5"/>
    <x v="4"/>
  </r>
  <r>
    <s v="October 2013"/>
    <n v="70"/>
    <x v="3"/>
    <x v="12"/>
    <x v="0"/>
    <x v="0"/>
    <x v="2"/>
    <x v="0"/>
    <x v="0"/>
    <x v="0"/>
    <x v="0"/>
    <x v="1"/>
    <x v="4"/>
    <x v="3"/>
    <x v="7"/>
    <x v="11"/>
    <x v="22"/>
    <x v="4"/>
  </r>
  <r>
    <s v="October 2013"/>
    <n v="70"/>
    <x v="3"/>
    <x v="13"/>
    <x v="0"/>
    <x v="0"/>
    <x v="4"/>
    <x v="0"/>
    <x v="0"/>
    <x v="0"/>
    <x v="0"/>
    <x v="1"/>
    <x v="4"/>
    <x v="3"/>
    <x v="7"/>
    <x v="6"/>
    <x v="22"/>
    <x v="4"/>
  </r>
  <r>
    <s v="October 2013"/>
    <n v="70"/>
    <x v="3"/>
    <x v="14"/>
    <x v="0"/>
    <x v="0"/>
    <x v="1"/>
    <x v="0"/>
    <x v="0"/>
    <x v="0"/>
    <x v="0"/>
    <x v="1"/>
    <x v="4"/>
    <x v="3"/>
    <x v="7"/>
    <x v="10"/>
    <x v="13"/>
    <x v="4"/>
  </r>
  <r>
    <s v="October 2013"/>
    <n v="70"/>
    <x v="3"/>
    <x v="15"/>
    <x v="0"/>
    <x v="0"/>
    <x v="1"/>
    <x v="0"/>
    <x v="0"/>
    <x v="0"/>
    <x v="0"/>
    <x v="1"/>
    <x v="4"/>
    <x v="3"/>
    <x v="7"/>
    <x v="4"/>
    <x v="2"/>
    <x v="4"/>
  </r>
  <r>
    <s v="October 2013"/>
    <n v="70"/>
    <x v="3"/>
    <x v="16"/>
    <x v="0"/>
    <x v="0"/>
    <x v="4"/>
    <x v="0"/>
    <x v="0"/>
    <x v="0"/>
    <x v="0"/>
    <x v="1"/>
    <x v="4"/>
    <x v="3"/>
    <x v="7"/>
    <x v="5"/>
    <x v="9"/>
    <x v="4"/>
  </r>
  <r>
    <s v="October 2013"/>
    <n v="70"/>
    <x v="3"/>
    <x v="17"/>
    <x v="0"/>
    <x v="0"/>
    <x v="2"/>
    <x v="0"/>
    <x v="0"/>
    <x v="0"/>
    <x v="0"/>
    <x v="1"/>
    <x v="4"/>
    <x v="3"/>
    <x v="7"/>
    <x v="6"/>
    <x v="22"/>
    <x v="4"/>
  </r>
  <r>
    <s v="October 2013"/>
    <n v="70"/>
    <x v="3"/>
    <x v="18"/>
    <x v="0"/>
    <x v="0"/>
    <x v="3"/>
    <x v="0"/>
    <x v="0"/>
    <x v="0"/>
    <x v="0"/>
    <x v="1"/>
    <x v="4"/>
    <x v="3"/>
    <x v="7"/>
    <x v="8"/>
    <x v="5"/>
    <x v="4"/>
  </r>
  <r>
    <s v="October 2013"/>
    <n v="70"/>
    <x v="3"/>
    <x v="19"/>
    <x v="0"/>
    <x v="0"/>
    <x v="0"/>
    <x v="0"/>
    <x v="0"/>
    <x v="0"/>
    <x v="0"/>
    <x v="1"/>
    <x v="4"/>
    <x v="3"/>
    <x v="7"/>
    <x v="9"/>
    <x v="14"/>
    <x v="4"/>
  </r>
  <r>
    <s v="October 2013"/>
    <n v="70"/>
    <x v="3"/>
    <x v="20"/>
    <x v="0"/>
    <x v="0"/>
    <x v="2"/>
    <x v="0"/>
    <x v="0"/>
    <x v="0"/>
    <x v="0"/>
    <x v="1"/>
    <x v="4"/>
    <x v="3"/>
    <x v="7"/>
    <x v="6"/>
    <x v="22"/>
    <x v="4"/>
  </r>
  <r>
    <s v="October 2013"/>
    <n v="70"/>
    <x v="3"/>
    <x v="21"/>
    <x v="0"/>
    <x v="0"/>
    <x v="3"/>
    <x v="0"/>
    <x v="0"/>
    <x v="0"/>
    <x v="0"/>
    <x v="1"/>
    <x v="4"/>
    <x v="3"/>
    <x v="7"/>
    <x v="9"/>
    <x v="6"/>
    <x v="4"/>
  </r>
  <r>
    <s v="October 2013"/>
    <n v="70"/>
    <x v="3"/>
    <x v="22"/>
    <x v="0"/>
    <x v="0"/>
    <x v="3"/>
    <x v="0"/>
    <x v="0"/>
    <x v="0"/>
    <x v="0"/>
    <x v="1"/>
    <x v="4"/>
    <x v="3"/>
    <x v="7"/>
    <x v="5"/>
    <x v="3"/>
    <x v="4"/>
  </r>
  <r>
    <s v="October 2013"/>
    <n v="70"/>
    <x v="3"/>
    <x v="23"/>
    <x v="0"/>
    <x v="0"/>
    <x v="1"/>
    <x v="0"/>
    <x v="0"/>
    <x v="0"/>
    <x v="0"/>
    <x v="1"/>
    <x v="4"/>
    <x v="3"/>
    <x v="7"/>
    <x v="4"/>
    <x v="8"/>
    <x v="4"/>
  </r>
  <r>
    <s v="October 2013"/>
    <n v="70"/>
    <x v="3"/>
    <x v="24"/>
    <x v="0"/>
    <x v="0"/>
    <x v="3"/>
    <x v="0"/>
    <x v="0"/>
    <x v="0"/>
    <x v="0"/>
    <x v="1"/>
    <x v="4"/>
    <x v="3"/>
    <x v="7"/>
    <x v="9"/>
    <x v="14"/>
    <x v="4"/>
  </r>
  <r>
    <s v="October 2013"/>
    <n v="70"/>
    <x v="3"/>
    <x v="25"/>
    <x v="0"/>
    <x v="0"/>
    <x v="3"/>
    <x v="0"/>
    <x v="0"/>
    <x v="0"/>
    <x v="0"/>
    <x v="1"/>
    <x v="4"/>
    <x v="3"/>
    <x v="7"/>
    <x v="4"/>
    <x v="12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December 2013"/>
    <n v="71"/>
    <x v="0"/>
    <x v="0"/>
    <x v="0"/>
    <x v="0"/>
    <x v="2"/>
    <x v="0"/>
    <x v="0"/>
    <x v="0"/>
    <x v="0"/>
    <x v="1"/>
    <x v="4"/>
    <x v="3"/>
    <x v="7"/>
    <x v="9"/>
    <x v="6"/>
    <x v="4"/>
  </r>
  <r>
    <s v="December 2013"/>
    <n v="71"/>
    <x v="0"/>
    <x v="1"/>
    <x v="0"/>
    <x v="0"/>
    <x v="3"/>
    <x v="0"/>
    <x v="0"/>
    <x v="0"/>
    <x v="0"/>
    <x v="1"/>
    <x v="4"/>
    <x v="3"/>
    <x v="7"/>
    <x v="4"/>
    <x v="12"/>
    <x v="4"/>
  </r>
  <r>
    <s v="December 2013"/>
    <n v="71"/>
    <x v="0"/>
    <x v="2"/>
    <x v="0"/>
    <x v="0"/>
    <x v="3"/>
    <x v="0"/>
    <x v="0"/>
    <x v="0"/>
    <x v="0"/>
    <x v="1"/>
    <x v="4"/>
    <x v="3"/>
    <x v="7"/>
    <x v="7"/>
    <x v="22"/>
    <x v="4"/>
  </r>
  <r>
    <s v="December 2013"/>
    <n v="71"/>
    <x v="0"/>
    <x v="3"/>
    <x v="0"/>
    <x v="0"/>
    <x v="3"/>
    <x v="0"/>
    <x v="0"/>
    <x v="0"/>
    <x v="0"/>
    <x v="1"/>
    <x v="4"/>
    <x v="3"/>
    <x v="7"/>
    <x v="6"/>
    <x v="22"/>
    <x v="4"/>
  </r>
  <r>
    <s v="December 2013"/>
    <n v="71"/>
    <x v="0"/>
    <x v="4"/>
    <x v="0"/>
    <x v="0"/>
    <x v="2"/>
    <x v="0"/>
    <x v="0"/>
    <x v="0"/>
    <x v="0"/>
    <x v="1"/>
    <x v="4"/>
    <x v="3"/>
    <x v="7"/>
    <x v="4"/>
    <x v="2"/>
    <x v="4"/>
  </r>
  <r>
    <s v="December 2013"/>
    <n v="71"/>
    <x v="0"/>
    <x v="5"/>
    <x v="0"/>
    <x v="0"/>
    <x v="3"/>
    <x v="0"/>
    <x v="0"/>
    <x v="0"/>
    <x v="0"/>
    <x v="1"/>
    <x v="4"/>
    <x v="3"/>
    <x v="7"/>
    <x v="8"/>
    <x v="11"/>
    <x v="4"/>
  </r>
  <r>
    <s v="December 2013"/>
    <n v="71"/>
    <x v="0"/>
    <x v="6"/>
    <x v="0"/>
    <x v="0"/>
    <x v="2"/>
    <x v="0"/>
    <x v="0"/>
    <x v="0"/>
    <x v="0"/>
    <x v="1"/>
    <x v="4"/>
    <x v="3"/>
    <x v="7"/>
    <x v="4"/>
    <x v="2"/>
    <x v="4"/>
  </r>
  <r>
    <s v="December 2013"/>
    <n v="71"/>
    <x v="0"/>
    <x v="7"/>
    <x v="0"/>
    <x v="0"/>
    <x v="3"/>
    <x v="0"/>
    <x v="0"/>
    <x v="0"/>
    <x v="0"/>
    <x v="1"/>
    <x v="4"/>
    <x v="3"/>
    <x v="7"/>
    <x v="6"/>
    <x v="22"/>
    <x v="4"/>
  </r>
  <r>
    <s v="December 2013"/>
    <n v="71"/>
    <x v="0"/>
    <x v="8"/>
    <x v="0"/>
    <x v="0"/>
    <x v="0"/>
    <x v="0"/>
    <x v="0"/>
    <x v="0"/>
    <x v="0"/>
    <x v="1"/>
    <x v="4"/>
    <x v="3"/>
    <x v="7"/>
    <x v="4"/>
    <x v="12"/>
    <x v="4"/>
  </r>
  <r>
    <s v="December 2013"/>
    <n v="71"/>
    <x v="0"/>
    <x v="9"/>
    <x v="0"/>
    <x v="0"/>
    <x v="1"/>
    <x v="0"/>
    <x v="0"/>
    <x v="0"/>
    <x v="0"/>
    <x v="1"/>
    <x v="4"/>
    <x v="3"/>
    <x v="7"/>
    <x v="4"/>
    <x v="10"/>
    <x v="4"/>
  </r>
  <r>
    <s v="December 2013"/>
    <n v="71"/>
    <x v="0"/>
    <x v="10"/>
    <x v="0"/>
    <x v="0"/>
    <x v="2"/>
    <x v="0"/>
    <x v="0"/>
    <x v="0"/>
    <x v="0"/>
    <x v="1"/>
    <x v="4"/>
    <x v="3"/>
    <x v="7"/>
    <x v="4"/>
    <x v="8"/>
    <x v="4"/>
  </r>
  <r>
    <s v="December 2013"/>
    <n v="71"/>
    <x v="0"/>
    <x v="11"/>
    <x v="0"/>
    <x v="0"/>
    <x v="4"/>
    <x v="0"/>
    <x v="0"/>
    <x v="0"/>
    <x v="0"/>
    <x v="1"/>
    <x v="4"/>
    <x v="3"/>
    <x v="7"/>
    <x v="8"/>
    <x v="11"/>
    <x v="4"/>
  </r>
  <r>
    <s v="December 2013"/>
    <n v="71"/>
    <x v="0"/>
    <x v="12"/>
    <x v="0"/>
    <x v="0"/>
    <x v="0"/>
    <x v="0"/>
    <x v="0"/>
    <x v="0"/>
    <x v="0"/>
    <x v="1"/>
    <x v="4"/>
    <x v="3"/>
    <x v="7"/>
    <x v="8"/>
    <x v="5"/>
    <x v="4"/>
  </r>
  <r>
    <s v="December 2013"/>
    <n v="71"/>
    <x v="0"/>
    <x v="13"/>
    <x v="0"/>
    <x v="0"/>
    <x v="1"/>
    <x v="0"/>
    <x v="0"/>
    <x v="0"/>
    <x v="0"/>
    <x v="1"/>
    <x v="4"/>
    <x v="3"/>
    <x v="7"/>
    <x v="5"/>
    <x v="9"/>
    <x v="4"/>
  </r>
  <r>
    <s v="December 2013"/>
    <n v="71"/>
    <x v="0"/>
    <x v="14"/>
    <x v="0"/>
    <x v="0"/>
    <x v="4"/>
    <x v="0"/>
    <x v="0"/>
    <x v="0"/>
    <x v="0"/>
    <x v="1"/>
    <x v="4"/>
    <x v="3"/>
    <x v="7"/>
    <x v="6"/>
    <x v="22"/>
    <x v="4"/>
  </r>
  <r>
    <s v="December 2013"/>
    <n v="71"/>
    <x v="0"/>
    <x v="15"/>
    <x v="0"/>
    <x v="0"/>
    <x v="4"/>
    <x v="0"/>
    <x v="0"/>
    <x v="0"/>
    <x v="0"/>
    <x v="1"/>
    <x v="4"/>
    <x v="3"/>
    <x v="7"/>
    <x v="9"/>
    <x v="14"/>
    <x v="4"/>
  </r>
  <r>
    <s v="December 2013"/>
    <n v="71"/>
    <x v="0"/>
    <x v="16"/>
    <x v="0"/>
    <x v="0"/>
    <x v="4"/>
    <x v="0"/>
    <x v="0"/>
    <x v="0"/>
    <x v="0"/>
    <x v="1"/>
    <x v="4"/>
    <x v="3"/>
    <x v="7"/>
    <x v="6"/>
    <x v="22"/>
    <x v="4"/>
  </r>
  <r>
    <s v="December 2013"/>
    <n v="71"/>
    <x v="0"/>
    <x v="17"/>
    <x v="0"/>
    <x v="0"/>
    <x v="1"/>
    <x v="0"/>
    <x v="0"/>
    <x v="0"/>
    <x v="0"/>
    <x v="1"/>
    <x v="4"/>
    <x v="3"/>
    <x v="7"/>
    <x v="7"/>
    <x v="22"/>
    <x v="4"/>
  </r>
  <r>
    <s v="December 2013"/>
    <n v="71"/>
    <x v="0"/>
    <x v="18"/>
    <x v="0"/>
    <x v="0"/>
    <x v="0"/>
    <x v="0"/>
    <x v="0"/>
    <x v="0"/>
    <x v="0"/>
    <x v="1"/>
    <x v="4"/>
    <x v="3"/>
    <x v="7"/>
    <x v="10"/>
    <x v="7"/>
    <x v="4"/>
  </r>
  <r>
    <s v="December 2013"/>
    <n v="71"/>
    <x v="0"/>
    <x v="19"/>
    <x v="0"/>
    <x v="0"/>
    <x v="1"/>
    <x v="0"/>
    <x v="0"/>
    <x v="0"/>
    <x v="0"/>
    <x v="1"/>
    <x v="4"/>
    <x v="3"/>
    <x v="7"/>
    <x v="11"/>
    <x v="22"/>
    <x v="4"/>
  </r>
  <r>
    <s v="December 2013"/>
    <n v="71"/>
    <x v="0"/>
    <x v="20"/>
    <x v="0"/>
    <x v="0"/>
    <x v="1"/>
    <x v="0"/>
    <x v="0"/>
    <x v="0"/>
    <x v="0"/>
    <x v="1"/>
    <x v="4"/>
    <x v="3"/>
    <x v="7"/>
    <x v="7"/>
    <x v="22"/>
    <x v="4"/>
  </r>
  <r>
    <s v="December 2013"/>
    <n v="71"/>
    <x v="0"/>
    <x v="21"/>
    <x v="0"/>
    <x v="0"/>
    <x v="2"/>
    <x v="0"/>
    <x v="0"/>
    <x v="0"/>
    <x v="0"/>
    <x v="1"/>
    <x v="4"/>
    <x v="3"/>
    <x v="7"/>
    <x v="9"/>
    <x v="14"/>
    <x v="4"/>
  </r>
  <r>
    <s v="December 2013"/>
    <n v="71"/>
    <x v="0"/>
    <x v="22"/>
    <x v="0"/>
    <x v="0"/>
    <x v="1"/>
    <x v="0"/>
    <x v="0"/>
    <x v="0"/>
    <x v="0"/>
    <x v="1"/>
    <x v="4"/>
    <x v="3"/>
    <x v="7"/>
    <x v="5"/>
    <x v="3"/>
    <x v="4"/>
  </r>
  <r>
    <s v="December 2013"/>
    <n v="71"/>
    <x v="0"/>
    <x v="23"/>
    <x v="0"/>
    <x v="0"/>
    <x v="2"/>
    <x v="0"/>
    <x v="0"/>
    <x v="0"/>
    <x v="0"/>
    <x v="1"/>
    <x v="4"/>
    <x v="3"/>
    <x v="7"/>
    <x v="7"/>
    <x v="22"/>
    <x v="4"/>
  </r>
  <r>
    <s v="December 2013"/>
    <n v="71"/>
    <x v="0"/>
    <x v="24"/>
    <x v="0"/>
    <x v="0"/>
    <x v="3"/>
    <x v="0"/>
    <x v="0"/>
    <x v="0"/>
    <x v="0"/>
    <x v="1"/>
    <x v="4"/>
    <x v="3"/>
    <x v="7"/>
    <x v="10"/>
    <x v="7"/>
    <x v="4"/>
  </r>
  <r>
    <s v="December 2013"/>
    <n v="71"/>
    <x v="1"/>
    <x v="0"/>
    <x v="0"/>
    <x v="0"/>
    <x v="2"/>
    <x v="0"/>
    <x v="0"/>
    <x v="0"/>
    <x v="0"/>
    <x v="0"/>
    <x v="0"/>
    <x v="0"/>
    <x v="12"/>
    <x v="0"/>
    <x v="1"/>
    <x v="3"/>
  </r>
  <r>
    <s v="December 2013"/>
    <n v="71"/>
    <x v="1"/>
    <x v="1"/>
    <x v="0"/>
    <x v="0"/>
    <x v="0"/>
    <x v="0"/>
    <x v="0"/>
    <x v="0"/>
    <x v="0"/>
    <x v="0"/>
    <x v="0"/>
    <x v="0"/>
    <x v="12"/>
    <x v="0"/>
    <x v="1"/>
    <x v="0"/>
  </r>
  <r>
    <s v="December 2013"/>
    <n v="71"/>
    <x v="1"/>
    <x v="2"/>
    <x v="0"/>
    <x v="0"/>
    <x v="2"/>
    <x v="0"/>
    <x v="0"/>
    <x v="0"/>
    <x v="0"/>
    <x v="0"/>
    <x v="0"/>
    <x v="0"/>
    <x v="12"/>
    <x v="0"/>
    <x v="0"/>
    <x v="1"/>
  </r>
  <r>
    <s v="December 2013"/>
    <n v="71"/>
    <x v="1"/>
    <x v="3"/>
    <x v="0"/>
    <x v="0"/>
    <x v="3"/>
    <x v="0"/>
    <x v="0"/>
    <x v="0"/>
    <x v="0"/>
    <x v="0"/>
    <x v="0"/>
    <x v="0"/>
    <x v="12"/>
    <x v="0"/>
    <x v="0"/>
    <x v="2"/>
  </r>
  <r>
    <s v="December 2013"/>
    <n v="71"/>
    <x v="1"/>
    <x v="4"/>
    <x v="0"/>
    <x v="0"/>
    <x v="0"/>
    <x v="0"/>
    <x v="0"/>
    <x v="0"/>
    <x v="0"/>
    <x v="0"/>
    <x v="0"/>
    <x v="0"/>
    <x v="12"/>
    <x v="18"/>
    <x v="1"/>
    <x v="10"/>
  </r>
  <r>
    <s v="December 2013"/>
    <n v="71"/>
    <x v="1"/>
    <x v="5"/>
    <x v="0"/>
    <x v="0"/>
    <x v="0"/>
    <x v="0"/>
    <x v="0"/>
    <x v="0"/>
    <x v="0"/>
    <x v="0"/>
    <x v="1"/>
    <x v="2"/>
    <x v="1"/>
    <x v="1"/>
    <x v="1"/>
    <x v="2"/>
  </r>
  <r>
    <s v="December 2013"/>
    <n v="71"/>
    <x v="1"/>
    <x v="6"/>
    <x v="0"/>
    <x v="0"/>
    <x v="4"/>
    <x v="0"/>
    <x v="0"/>
    <x v="0"/>
    <x v="0"/>
    <x v="0"/>
    <x v="1"/>
    <x v="2"/>
    <x v="1"/>
    <x v="0"/>
    <x v="0"/>
    <x v="2"/>
  </r>
  <r>
    <s v="December 2013"/>
    <n v="71"/>
    <x v="1"/>
    <x v="7"/>
    <x v="0"/>
    <x v="0"/>
    <x v="1"/>
    <x v="0"/>
    <x v="0"/>
    <x v="0"/>
    <x v="0"/>
    <x v="0"/>
    <x v="1"/>
    <x v="2"/>
    <x v="1"/>
    <x v="0"/>
    <x v="0"/>
    <x v="9"/>
  </r>
  <r>
    <s v="December 2013"/>
    <n v="71"/>
    <x v="1"/>
    <x v="8"/>
    <x v="0"/>
    <x v="0"/>
    <x v="4"/>
    <x v="0"/>
    <x v="0"/>
    <x v="0"/>
    <x v="0"/>
    <x v="0"/>
    <x v="1"/>
    <x v="2"/>
    <x v="1"/>
    <x v="0"/>
    <x v="0"/>
    <x v="0"/>
  </r>
  <r>
    <s v="December 2013"/>
    <n v="71"/>
    <x v="1"/>
    <x v="9"/>
    <x v="0"/>
    <x v="0"/>
    <x v="1"/>
    <x v="0"/>
    <x v="0"/>
    <x v="0"/>
    <x v="0"/>
    <x v="0"/>
    <x v="1"/>
    <x v="2"/>
    <x v="1"/>
    <x v="0"/>
    <x v="0"/>
    <x v="1"/>
  </r>
  <r>
    <s v="December 2013"/>
    <n v="71"/>
    <x v="1"/>
    <x v="10"/>
    <x v="0"/>
    <x v="0"/>
    <x v="2"/>
    <x v="0"/>
    <x v="0"/>
    <x v="0"/>
    <x v="0"/>
    <x v="0"/>
    <x v="1"/>
    <x v="2"/>
    <x v="1"/>
    <x v="16"/>
    <x v="0"/>
    <x v="10"/>
  </r>
  <r>
    <s v="December 2013"/>
    <n v="71"/>
    <x v="1"/>
    <x v="11"/>
    <x v="0"/>
    <x v="0"/>
    <x v="0"/>
    <x v="0"/>
    <x v="0"/>
    <x v="0"/>
    <x v="0"/>
    <x v="0"/>
    <x v="2"/>
    <x v="0"/>
    <x v="9"/>
    <x v="1"/>
    <x v="1"/>
    <x v="2"/>
  </r>
  <r>
    <s v="December 2013"/>
    <n v="71"/>
    <x v="1"/>
    <x v="12"/>
    <x v="0"/>
    <x v="0"/>
    <x v="0"/>
    <x v="0"/>
    <x v="0"/>
    <x v="0"/>
    <x v="0"/>
    <x v="0"/>
    <x v="2"/>
    <x v="0"/>
    <x v="9"/>
    <x v="0"/>
    <x v="0"/>
    <x v="2"/>
  </r>
  <r>
    <s v="December 2013"/>
    <n v="71"/>
    <x v="1"/>
    <x v="13"/>
    <x v="0"/>
    <x v="0"/>
    <x v="1"/>
    <x v="0"/>
    <x v="0"/>
    <x v="0"/>
    <x v="0"/>
    <x v="0"/>
    <x v="2"/>
    <x v="0"/>
    <x v="9"/>
    <x v="0"/>
    <x v="0"/>
    <x v="3"/>
  </r>
  <r>
    <s v="December 2013"/>
    <n v="71"/>
    <x v="1"/>
    <x v="14"/>
    <x v="0"/>
    <x v="0"/>
    <x v="4"/>
    <x v="0"/>
    <x v="0"/>
    <x v="0"/>
    <x v="0"/>
    <x v="0"/>
    <x v="2"/>
    <x v="0"/>
    <x v="9"/>
    <x v="0"/>
    <x v="0"/>
    <x v="2"/>
  </r>
  <r>
    <s v="December 2013"/>
    <n v="71"/>
    <x v="1"/>
    <x v="15"/>
    <x v="0"/>
    <x v="0"/>
    <x v="3"/>
    <x v="0"/>
    <x v="0"/>
    <x v="0"/>
    <x v="0"/>
    <x v="0"/>
    <x v="2"/>
    <x v="0"/>
    <x v="9"/>
    <x v="18"/>
    <x v="1"/>
    <x v="10"/>
  </r>
  <r>
    <s v="December 2013"/>
    <n v="71"/>
    <x v="1"/>
    <x v="16"/>
    <x v="0"/>
    <x v="0"/>
    <x v="1"/>
    <x v="0"/>
    <x v="0"/>
    <x v="0"/>
    <x v="0"/>
    <x v="0"/>
    <x v="3"/>
    <x v="0"/>
    <x v="0"/>
    <x v="1"/>
    <x v="1"/>
    <x v="2"/>
  </r>
  <r>
    <s v="December 2013"/>
    <n v="71"/>
    <x v="1"/>
    <x v="17"/>
    <x v="0"/>
    <x v="0"/>
    <x v="0"/>
    <x v="0"/>
    <x v="0"/>
    <x v="0"/>
    <x v="0"/>
    <x v="0"/>
    <x v="3"/>
    <x v="0"/>
    <x v="0"/>
    <x v="0"/>
    <x v="0"/>
    <x v="2"/>
  </r>
  <r>
    <s v="December 2013"/>
    <n v="71"/>
    <x v="1"/>
    <x v="18"/>
    <x v="0"/>
    <x v="0"/>
    <x v="1"/>
    <x v="0"/>
    <x v="0"/>
    <x v="0"/>
    <x v="0"/>
    <x v="0"/>
    <x v="3"/>
    <x v="0"/>
    <x v="0"/>
    <x v="0"/>
    <x v="0"/>
    <x v="0"/>
  </r>
  <r>
    <s v="December 2013"/>
    <n v="71"/>
    <x v="1"/>
    <x v="19"/>
    <x v="0"/>
    <x v="0"/>
    <x v="2"/>
    <x v="0"/>
    <x v="0"/>
    <x v="0"/>
    <x v="0"/>
    <x v="0"/>
    <x v="3"/>
    <x v="0"/>
    <x v="0"/>
    <x v="0"/>
    <x v="1"/>
    <x v="1"/>
  </r>
  <r>
    <s v="December 2013"/>
    <n v="71"/>
    <x v="1"/>
    <x v="20"/>
    <x v="0"/>
    <x v="0"/>
    <x v="0"/>
    <x v="0"/>
    <x v="0"/>
    <x v="0"/>
    <x v="0"/>
    <x v="0"/>
    <x v="3"/>
    <x v="0"/>
    <x v="0"/>
    <x v="0"/>
    <x v="0"/>
    <x v="2"/>
  </r>
  <r>
    <s v="December 2013"/>
    <n v="71"/>
    <x v="1"/>
    <x v="21"/>
    <x v="0"/>
    <x v="0"/>
    <x v="2"/>
    <x v="0"/>
    <x v="0"/>
    <x v="0"/>
    <x v="0"/>
    <x v="0"/>
    <x v="3"/>
    <x v="0"/>
    <x v="0"/>
    <x v="0"/>
    <x v="0"/>
    <x v="0"/>
  </r>
  <r>
    <s v="December 2013"/>
    <n v="71"/>
    <x v="1"/>
    <x v="22"/>
    <x v="0"/>
    <x v="0"/>
    <x v="4"/>
    <x v="0"/>
    <x v="0"/>
    <x v="0"/>
    <x v="0"/>
    <x v="0"/>
    <x v="3"/>
    <x v="0"/>
    <x v="0"/>
    <x v="0"/>
    <x v="0"/>
    <x v="0"/>
  </r>
  <r>
    <s v="December 2013"/>
    <n v="71"/>
    <x v="2"/>
    <x v="0"/>
    <x v="0"/>
    <x v="0"/>
    <x v="1"/>
    <x v="0"/>
    <x v="0"/>
    <x v="0"/>
    <x v="0"/>
    <x v="1"/>
    <x v="4"/>
    <x v="3"/>
    <x v="7"/>
    <x v="7"/>
    <x v="22"/>
    <x v="4"/>
  </r>
  <r>
    <s v="December 2013"/>
    <n v="71"/>
    <x v="2"/>
    <x v="1"/>
    <x v="0"/>
    <x v="0"/>
    <x v="3"/>
    <x v="0"/>
    <x v="0"/>
    <x v="0"/>
    <x v="0"/>
    <x v="1"/>
    <x v="4"/>
    <x v="3"/>
    <x v="7"/>
    <x v="4"/>
    <x v="10"/>
    <x v="4"/>
  </r>
  <r>
    <s v="December 2013"/>
    <n v="71"/>
    <x v="2"/>
    <x v="2"/>
    <x v="0"/>
    <x v="0"/>
    <x v="4"/>
    <x v="0"/>
    <x v="0"/>
    <x v="0"/>
    <x v="0"/>
    <x v="1"/>
    <x v="4"/>
    <x v="3"/>
    <x v="7"/>
    <x v="11"/>
    <x v="22"/>
    <x v="4"/>
  </r>
  <r>
    <s v="December 2013"/>
    <n v="71"/>
    <x v="2"/>
    <x v="3"/>
    <x v="0"/>
    <x v="0"/>
    <x v="2"/>
    <x v="0"/>
    <x v="0"/>
    <x v="0"/>
    <x v="0"/>
    <x v="1"/>
    <x v="4"/>
    <x v="3"/>
    <x v="7"/>
    <x v="8"/>
    <x v="11"/>
    <x v="4"/>
  </r>
  <r>
    <s v="December 2013"/>
    <n v="71"/>
    <x v="2"/>
    <x v="4"/>
    <x v="0"/>
    <x v="0"/>
    <x v="1"/>
    <x v="0"/>
    <x v="0"/>
    <x v="0"/>
    <x v="0"/>
    <x v="1"/>
    <x v="4"/>
    <x v="3"/>
    <x v="7"/>
    <x v="6"/>
    <x v="22"/>
    <x v="4"/>
  </r>
  <r>
    <s v="December 2013"/>
    <n v="71"/>
    <x v="2"/>
    <x v="5"/>
    <x v="0"/>
    <x v="0"/>
    <x v="3"/>
    <x v="0"/>
    <x v="0"/>
    <x v="0"/>
    <x v="0"/>
    <x v="1"/>
    <x v="4"/>
    <x v="3"/>
    <x v="7"/>
    <x v="10"/>
    <x v="13"/>
    <x v="4"/>
  </r>
  <r>
    <s v="December 2013"/>
    <n v="71"/>
    <x v="2"/>
    <x v="6"/>
    <x v="0"/>
    <x v="0"/>
    <x v="0"/>
    <x v="0"/>
    <x v="0"/>
    <x v="0"/>
    <x v="0"/>
    <x v="1"/>
    <x v="4"/>
    <x v="3"/>
    <x v="7"/>
    <x v="7"/>
    <x v="22"/>
    <x v="4"/>
  </r>
  <r>
    <s v="December 2013"/>
    <n v="71"/>
    <x v="2"/>
    <x v="7"/>
    <x v="0"/>
    <x v="0"/>
    <x v="1"/>
    <x v="0"/>
    <x v="0"/>
    <x v="0"/>
    <x v="0"/>
    <x v="1"/>
    <x v="4"/>
    <x v="3"/>
    <x v="7"/>
    <x v="8"/>
    <x v="11"/>
    <x v="4"/>
  </r>
  <r>
    <s v="December 2013"/>
    <n v="71"/>
    <x v="2"/>
    <x v="8"/>
    <x v="0"/>
    <x v="0"/>
    <x v="3"/>
    <x v="0"/>
    <x v="0"/>
    <x v="0"/>
    <x v="0"/>
    <x v="1"/>
    <x v="4"/>
    <x v="3"/>
    <x v="7"/>
    <x v="10"/>
    <x v="13"/>
    <x v="4"/>
  </r>
  <r>
    <s v="December 2013"/>
    <n v="71"/>
    <x v="2"/>
    <x v="9"/>
    <x v="0"/>
    <x v="0"/>
    <x v="0"/>
    <x v="0"/>
    <x v="0"/>
    <x v="0"/>
    <x v="0"/>
    <x v="1"/>
    <x v="4"/>
    <x v="3"/>
    <x v="7"/>
    <x v="13"/>
    <x v="22"/>
    <x v="4"/>
  </r>
  <r>
    <s v="December 2013"/>
    <n v="71"/>
    <x v="2"/>
    <x v="10"/>
    <x v="0"/>
    <x v="0"/>
    <x v="0"/>
    <x v="0"/>
    <x v="0"/>
    <x v="0"/>
    <x v="0"/>
    <x v="1"/>
    <x v="4"/>
    <x v="3"/>
    <x v="7"/>
    <x v="9"/>
    <x v="6"/>
    <x v="4"/>
  </r>
  <r>
    <s v="December 2013"/>
    <n v="71"/>
    <x v="2"/>
    <x v="11"/>
    <x v="0"/>
    <x v="0"/>
    <x v="0"/>
    <x v="0"/>
    <x v="0"/>
    <x v="0"/>
    <x v="0"/>
    <x v="1"/>
    <x v="4"/>
    <x v="3"/>
    <x v="7"/>
    <x v="4"/>
    <x v="2"/>
    <x v="4"/>
  </r>
  <r>
    <s v="December 2013"/>
    <n v="71"/>
    <x v="2"/>
    <x v="12"/>
    <x v="0"/>
    <x v="0"/>
    <x v="2"/>
    <x v="0"/>
    <x v="0"/>
    <x v="0"/>
    <x v="0"/>
    <x v="1"/>
    <x v="4"/>
    <x v="3"/>
    <x v="7"/>
    <x v="6"/>
    <x v="22"/>
    <x v="4"/>
  </r>
  <r>
    <s v="December 2013"/>
    <n v="71"/>
    <x v="2"/>
    <x v="13"/>
    <x v="0"/>
    <x v="0"/>
    <x v="4"/>
    <x v="0"/>
    <x v="0"/>
    <x v="0"/>
    <x v="0"/>
    <x v="1"/>
    <x v="4"/>
    <x v="3"/>
    <x v="7"/>
    <x v="9"/>
    <x v="6"/>
    <x v="4"/>
  </r>
  <r>
    <s v="December 2013"/>
    <n v="71"/>
    <x v="2"/>
    <x v="14"/>
    <x v="0"/>
    <x v="0"/>
    <x v="0"/>
    <x v="0"/>
    <x v="0"/>
    <x v="0"/>
    <x v="0"/>
    <x v="1"/>
    <x v="4"/>
    <x v="3"/>
    <x v="7"/>
    <x v="5"/>
    <x v="3"/>
    <x v="4"/>
  </r>
  <r>
    <s v="December 2013"/>
    <n v="71"/>
    <x v="2"/>
    <x v="15"/>
    <x v="0"/>
    <x v="0"/>
    <x v="4"/>
    <x v="0"/>
    <x v="0"/>
    <x v="0"/>
    <x v="0"/>
    <x v="1"/>
    <x v="4"/>
    <x v="3"/>
    <x v="7"/>
    <x v="8"/>
    <x v="11"/>
    <x v="5"/>
  </r>
  <r>
    <s v="December 2013"/>
    <n v="71"/>
    <x v="2"/>
    <x v="16"/>
    <x v="0"/>
    <x v="0"/>
    <x v="1"/>
    <x v="0"/>
    <x v="0"/>
    <x v="0"/>
    <x v="0"/>
    <x v="1"/>
    <x v="4"/>
    <x v="3"/>
    <x v="7"/>
    <x v="6"/>
    <x v="22"/>
    <x v="4"/>
  </r>
  <r>
    <s v="December 2013"/>
    <n v="71"/>
    <x v="2"/>
    <x v="17"/>
    <x v="0"/>
    <x v="0"/>
    <x v="3"/>
    <x v="0"/>
    <x v="0"/>
    <x v="0"/>
    <x v="0"/>
    <x v="1"/>
    <x v="4"/>
    <x v="3"/>
    <x v="7"/>
    <x v="7"/>
    <x v="22"/>
    <x v="4"/>
  </r>
  <r>
    <s v="December 2013"/>
    <n v="71"/>
    <x v="2"/>
    <x v="18"/>
    <x v="0"/>
    <x v="0"/>
    <x v="3"/>
    <x v="0"/>
    <x v="0"/>
    <x v="0"/>
    <x v="0"/>
    <x v="1"/>
    <x v="4"/>
    <x v="3"/>
    <x v="7"/>
    <x v="9"/>
    <x v="14"/>
    <x v="4"/>
  </r>
  <r>
    <s v="December 2013"/>
    <n v="71"/>
    <x v="2"/>
    <x v="19"/>
    <x v="0"/>
    <x v="0"/>
    <x v="4"/>
    <x v="0"/>
    <x v="0"/>
    <x v="0"/>
    <x v="0"/>
    <x v="1"/>
    <x v="4"/>
    <x v="3"/>
    <x v="7"/>
    <x v="7"/>
    <x v="22"/>
    <x v="4"/>
  </r>
  <r>
    <s v="December 2013"/>
    <n v="71"/>
    <x v="2"/>
    <x v="20"/>
    <x v="0"/>
    <x v="0"/>
    <x v="0"/>
    <x v="0"/>
    <x v="0"/>
    <x v="0"/>
    <x v="0"/>
    <x v="1"/>
    <x v="4"/>
    <x v="3"/>
    <x v="7"/>
    <x v="8"/>
    <x v="5"/>
    <x v="5"/>
  </r>
  <r>
    <s v="December 2013"/>
    <n v="71"/>
    <x v="2"/>
    <x v="21"/>
    <x v="0"/>
    <x v="0"/>
    <x v="4"/>
    <x v="0"/>
    <x v="0"/>
    <x v="0"/>
    <x v="0"/>
    <x v="1"/>
    <x v="4"/>
    <x v="3"/>
    <x v="7"/>
    <x v="8"/>
    <x v="11"/>
    <x v="4"/>
  </r>
  <r>
    <s v="December 2013"/>
    <n v="71"/>
    <x v="2"/>
    <x v="22"/>
    <x v="0"/>
    <x v="0"/>
    <x v="2"/>
    <x v="0"/>
    <x v="0"/>
    <x v="0"/>
    <x v="0"/>
    <x v="1"/>
    <x v="4"/>
    <x v="3"/>
    <x v="7"/>
    <x v="6"/>
    <x v="22"/>
    <x v="4"/>
  </r>
  <r>
    <s v="December 2013"/>
    <n v="71"/>
    <x v="2"/>
    <x v="23"/>
    <x v="0"/>
    <x v="0"/>
    <x v="0"/>
    <x v="0"/>
    <x v="0"/>
    <x v="0"/>
    <x v="0"/>
    <x v="1"/>
    <x v="4"/>
    <x v="3"/>
    <x v="7"/>
    <x v="5"/>
    <x v="9"/>
    <x v="4"/>
  </r>
  <r>
    <s v="December 2013"/>
    <n v="71"/>
    <x v="2"/>
    <x v="24"/>
    <x v="0"/>
    <x v="0"/>
    <x v="0"/>
    <x v="0"/>
    <x v="0"/>
    <x v="0"/>
    <x v="0"/>
    <x v="1"/>
    <x v="4"/>
    <x v="3"/>
    <x v="7"/>
    <x v="8"/>
    <x v="11"/>
    <x v="4"/>
  </r>
  <r>
    <s v="December 2013"/>
    <n v="71"/>
    <x v="2"/>
    <x v="25"/>
    <x v="0"/>
    <x v="0"/>
    <x v="2"/>
    <x v="0"/>
    <x v="0"/>
    <x v="0"/>
    <x v="0"/>
    <x v="1"/>
    <x v="4"/>
    <x v="3"/>
    <x v="7"/>
    <x v="11"/>
    <x v="22"/>
    <x v="4"/>
  </r>
  <r>
    <s v="December 2013"/>
    <n v="71"/>
    <x v="3"/>
    <x v="0"/>
    <x v="0"/>
    <x v="0"/>
    <x v="0"/>
    <x v="0"/>
    <x v="0"/>
    <x v="0"/>
    <x v="0"/>
    <x v="2"/>
    <x v="0"/>
    <x v="3"/>
    <x v="3"/>
    <x v="12"/>
    <x v="15"/>
    <x v="6"/>
  </r>
  <r>
    <s v="December 2013"/>
    <n v="71"/>
    <x v="3"/>
    <x v="1"/>
    <x v="0"/>
    <x v="0"/>
    <x v="2"/>
    <x v="0"/>
    <x v="0"/>
    <x v="0"/>
    <x v="0"/>
    <x v="2"/>
    <x v="0"/>
    <x v="3"/>
    <x v="3"/>
    <x v="13"/>
    <x v="19"/>
    <x v="6"/>
  </r>
  <r>
    <s v="December 2013"/>
    <n v="71"/>
    <x v="3"/>
    <x v="2"/>
    <x v="0"/>
    <x v="0"/>
    <x v="3"/>
    <x v="0"/>
    <x v="0"/>
    <x v="0"/>
    <x v="0"/>
    <x v="2"/>
    <x v="0"/>
    <x v="3"/>
    <x v="3"/>
    <x v="13"/>
    <x v="20"/>
    <x v="6"/>
  </r>
  <r>
    <s v="December 2013"/>
    <n v="71"/>
    <x v="3"/>
    <x v="3"/>
    <x v="0"/>
    <x v="0"/>
    <x v="4"/>
    <x v="0"/>
    <x v="0"/>
    <x v="0"/>
    <x v="0"/>
    <x v="2"/>
    <x v="0"/>
    <x v="3"/>
    <x v="3"/>
    <x v="13"/>
    <x v="23"/>
    <x v="6"/>
  </r>
  <r>
    <s v="December 2013"/>
    <n v="71"/>
    <x v="3"/>
    <x v="4"/>
    <x v="0"/>
    <x v="0"/>
    <x v="2"/>
    <x v="0"/>
    <x v="0"/>
    <x v="0"/>
    <x v="0"/>
    <x v="2"/>
    <x v="0"/>
    <x v="3"/>
    <x v="3"/>
    <x v="14"/>
    <x v="17"/>
    <x v="6"/>
  </r>
  <r>
    <s v="December 2013"/>
    <n v="71"/>
    <x v="3"/>
    <x v="5"/>
    <x v="0"/>
    <x v="0"/>
    <x v="3"/>
    <x v="0"/>
    <x v="0"/>
    <x v="0"/>
    <x v="0"/>
    <x v="2"/>
    <x v="0"/>
    <x v="3"/>
    <x v="3"/>
    <x v="12"/>
    <x v="23"/>
    <x v="6"/>
  </r>
  <r>
    <s v="December 2013"/>
    <n v="71"/>
    <x v="3"/>
    <x v="6"/>
    <x v="0"/>
    <x v="0"/>
    <x v="4"/>
    <x v="0"/>
    <x v="0"/>
    <x v="0"/>
    <x v="0"/>
    <x v="2"/>
    <x v="1"/>
    <x v="3"/>
    <x v="5"/>
    <x v="12"/>
    <x v="15"/>
    <x v="7"/>
  </r>
  <r>
    <s v="December 2013"/>
    <n v="71"/>
    <x v="3"/>
    <x v="7"/>
    <x v="0"/>
    <x v="0"/>
    <x v="4"/>
    <x v="0"/>
    <x v="0"/>
    <x v="0"/>
    <x v="0"/>
    <x v="2"/>
    <x v="1"/>
    <x v="3"/>
    <x v="5"/>
    <x v="12"/>
    <x v="21"/>
    <x v="7"/>
  </r>
  <r>
    <s v="December 2013"/>
    <n v="71"/>
    <x v="3"/>
    <x v="8"/>
    <x v="0"/>
    <x v="0"/>
    <x v="1"/>
    <x v="0"/>
    <x v="0"/>
    <x v="0"/>
    <x v="0"/>
    <x v="2"/>
    <x v="1"/>
    <x v="3"/>
    <x v="5"/>
    <x v="12"/>
    <x v="18"/>
    <x v="7"/>
  </r>
  <r>
    <s v="December 2013"/>
    <n v="71"/>
    <x v="3"/>
    <x v="9"/>
    <x v="0"/>
    <x v="0"/>
    <x v="3"/>
    <x v="0"/>
    <x v="0"/>
    <x v="0"/>
    <x v="0"/>
    <x v="2"/>
    <x v="1"/>
    <x v="3"/>
    <x v="5"/>
    <x v="12"/>
    <x v="16"/>
    <x v="7"/>
  </r>
  <r>
    <s v="December 2013"/>
    <n v="71"/>
    <x v="3"/>
    <x v="10"/>
    <x v="0"/>
    <x v="0"/>
    <x v="0"/>
    <x v="0"/>
    <x v="0"/>
    <x v="0"/>
    <x v="0"/>
    <x v="2"/>
    <x v="1"/>
    <x v="3"/>
    <x v="5"/>
    <x v="12"/>
    <x v="16"/>
    <x v="7"/>
  </r>
  <r>
    <s v="December 2013"/>
    <n v="71"/>
    <x v="3"/>
    <x v="11"/>
    <x v="0"/>
    <x v="0"/>
    <x v="0"/>
    <x v="0"/>
    <x v="0"/>
    <x v="0"/>
    <x v="0"/>
    <x v="2"/>
    <x v="1"/>
    <x v="3"/>
    <x v="5"/>
    <x v="12"/>
    <x v="15"/>
    <x v="7"/>
  </r>
  <r>
    <s v="December 2013"/>
    <n v="71"/>
    <x v="3"/>
    <x v="12"/>
    <x v="0"/>
    <x v="0"/>
    <x v="3"/>
    <x v="0"/>
    <x v="0"/>
    <x v="0"/>
    <x v="0"/>
    <x v="2"/>
    <x v="1"/>
    <x v="3"/>
    <x v="5"/>
    <x v="13"/>
    <x v="21"/>
    <x v="7"/>
  </r>
  <r>
    <s v="December 2013"/>
    <n v="71"/>
    <x v="3"/>
    <x v="13"/>
    <x v="0"/>
    <x v="0"/>
    <x v="3"/>
    <x v="0"/>
    <x v="0"/>
    <x v="0"/>
    <x v="0"/>
    <x v="2"/>
    <x v="2"/>
    <x v="3"/>
    <x v="6"/>
    <x v="12"/>
    <x v="15"/>
    <x v="6"/>
  </r>
  <r>
    <s v="December 2013"/>
    <n v="71"/>
    <x v="3"/>
    <x v="14"/>
    <x v="0"/>
    <x v="0"/>
    <x v="2"/>
    <x v="0"/>
    <x v="0"/>
    <x v="0"/>
    <x v="0"/>
    <x v="2"/>
    <x v="2"/>
    <x v="3"/>
    <x v="6"/>
    <x v="13"/>
    <x v="20"/>
    <x v="6"/>
  </r>
  <r>
    <s v="December 2013"/>
    <n v="71"/>
    <x v="3"/>
    <x v="15"/>
    <x v="0"/>
    <x v="0"/>
    <x v="0"/>
    <x v="0"/>
    <x v="0"/>
    <x v="0"/>
    <x v="0"/>
    <x v="2"/>
    <x v="2"/>
    <x v="3"/>
    <x v="6"/>
    <x v="12"/>
    <x v="19"/>
    <x v="6"/>
  </r>
  <r>
    <s v="December 2013"/>
    <n v="71"/>
    <x v="3"/>
    <x v="16"/>
    <x v="0"/>
    <x v="0"/>
    <x v="0"/>
    <x v="0"/>
    <x v="0"/>
    <x v="0"/>
    <x v="0"/>
    <x v="2"/>
    <x v="2"/>
    <x v="3"/>
    <x v="6"/>
    <x v="14"/>
    <x v="17"/>
    <x v="6"/>
  </r>
  <r>
    <s v="December 2013"/>
    <n v="71"/>
    <x v="3"/>
    <x v="17"/>
    <x v="0"/>
    <x v="0"/>
    <x v="1"/>
    <x v="0"/>
    <x v="0"/>
    <x v="0"/>
    <x v="0"/>
    <x v="2"/>
    <x v="2"/>
    <x v="3"/>
    <x v="6"/>
    <x v="12"/>
    <x v="15"/>
    <x v="6"/>
  </r>
  <r>
    <s v="December 2013"/>
    <n v="71"/>
    <x v="3"/>
    <x v="18"/>
    <x v="0"/>
    <x v="0"/>
    <x v="3"/>
    <x v="0"/>
    <x v="0"/>
    <x v="0"/>
    <x v="0"/>
    <x v="2"/>
    <x v="2"/>
    <x v="3"/>
    <x v="6"/>
    <x v="14"/>
    <x v="17"/>
    <x v="6"/>
  </r>
  <r>
    <s v="December 2013"/>
    <n v="71"/>
    <x v="3"/>
    <x v="19"/>
    <x v="0"/>
    <x v="0"/>
    <x v="0"/>
    <x v="0"/>
    <x v="0"/>
    <x v="0"/>
    <x v="0"/>
    <x v="2"/>
    <x v="3"/>
    <x v="3"/>
    <x v="6"/>
    <x v="12"/>
    <x v="15"/>
    <x v="6"/>
  </r>
  <r>
    <s v="December 2013"/>
    <n v="71"/>
    <x v="3"/>
    <x v="20"/>
    <x v="0"/>
    <x v="0"/>
    <x v="4"/>
    <x v="0"/>
    <x v="0"/>
    <x v="0"/>
    <x v="0"/>
    <x v="2"/>
    <x v="3"/>
    <x v="3"/>
    <x v="4"/>
    <x v="14"/>
    <x v="17"/>
    <x v="6"/>
  </r>
  <r>
    <s v="December 2013"/>
    <n v="71"/>
    <x v="3"/>
    <x v="21"/>
    <x v="0"/>
    <x v="0"/>
    <x v="4"/>
    <x v="0"/>
    <x v="0"/>
    <x v="0"/>
    <x v="0"/>
    <x v="2"/>
    <x v="3"/>
    <x v="3"/>
    <x v="4"/>
    <x v="14"/>
    <x v="17"/>
    <x v="6"/>
  </r>
  <r>
    <s v="December 2013"/>
    <n v="71"/>
    <x v="3"/>
    <x v="22"/>
    <x v="0"/>
    <x v="0"/>
    <x v="2"/>
    <x v="0"/>
    <x v="0"/>
    <x v="0"/>
    <x v="0"/>
    <x v="2"/>
    <x v="3"/>
    <x v="3"/>
    <x v="4"/>
    <x v="13"/>
    <x v="21"/>
    <x v="6"/>
  </r>
  <r>
    <s v="December 2013"/>
    <n v="71"/>
    <x v="3"/>
    <x v="23"/>
    <x v="0"/>
    <x v="0"/>
    <x v="3"/>
    <x v="0"/>
    <x v="0"/>
    <x v="0"/>
    <x v="0"/>
    <x v="2"/>
    <x v="3"/>
    <x v="3"/>
    <x v="4"/>
    <x v="12"/>
    <x v="15"/>
    <x v="6"/>
  </r>
  <r>
    <s v="December 2013"/>
    <n v="71"/>
    <x v="3"/>
    <x v="24"/>
    <x v="0"/>
    <x v="0"/>
    <x v="1"/>
    <x v="0"/>
    <x v="0"/>
    <x v="0"/>
    <x v="0"/>
    <x v="2"/>
    <x v="3"/>
    <x v="3"/>
    <x v="4"/>
    <x v="13"/>
    <x v="24"/>
    <x v="6"/>
  </r>
  <r>
    <s v="December 2013"/>
    <n v="71"/>
    <x v="3"/>
    <x v="25"/>
    <x v="0"/>
    <x v="0"/>
    <x v="4"/>
    <x v="0"/>
    <x v="0"/>
    <x v="0"/>
    <x v="0"/>
    <x v="2"/>
    <x v="3"/>
    <x v="3"/>
    <x v="4"/>
    <x v="13"/>
    <x v="24"/>
    <x v="6"/>
  </r>
  <r>
    <s v="December 2013"/>
    <n v="71"/>
    <x v="3"/>
    <x v="26"/>
    <x v="0"/>
    <x v="0"/>
    <x v="1"/>
    <x v="0"/>
    <x v="0"/>
    <x v="0"/>
    <x v="0"/>
    <x v="2"/>
    <x v="3"/>
    <x v="3"/>
    <x v="4"/>
    <x v="13"/>
    <x v="20"/>
    <x v="6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June 2014"/>
    <n v="72"/>
    <x v="0"/>
    <x v="0"/>
    <x v="0"/>
    <x v="0"/>
    <x v="3"/>
    <x v="0"/>
    <x v="0"/>
    <x v="0"/>
    <x v="0"/>
    <x v="2"/>
    <x v="5"/>
    <x v="3"/>
    <x v="6"/>
    <x v="12"/>
    <x v="15"/>
    <x v="6"/>
  </r>
  <r>
    <s v="June 2014"/>
    <n v="72"/>
    <x v="0"/>
    <x v="1"/>
    <x v="0"/>
    <x v="0"/>
    <x v="2"/>
    <x v="0"/>
    <x v="0"/>
    <x v="0"/>
    <x v="0"/>
    <x v="2"/>
    <x v="5"/>
    <x v="3"/>
    <x v="6"/>
    <x v="14"/>
    <x v="17"/>
    <x v="6"/>
  </r>
  <r>
    <s v="June 2014"/>
    <n v="72"/>
    <x v="0"/>
    <x v="2"/>
    <x v="0"/>
    <x v="0"/>
    <x v="1"/>
    <x v="0"/>
    <x v="0"/>
    <x v="0"/>
    <x v="0"/>
    <x v="2"/>
    <x v="5"/>
    <x v="3"/>
    <x v="6"/>
    <x v="13"/>
    <x v="21"/>
    <x v="6"/>
  </r>
  <r>
    <s v="June 2014"/>
    <n v="72"/>
    <x v="0"/>
    <x v="3"/>
    <x v="0"/>
    <x v="0"/>
    <x v="0"/>
    <x v="0"/>
    <x v="0"/>
    <x v="0"/>
    <x v="0"/>
    <x v="2"/>
    <x v="5"/>
    <x v="3"/>
    <x v="6"/>
    <x v="13"/>
    <x v="21"/>
    <x v="6"/>
  </r>
  <r>
    <s v="June 2014"/>
    <n v="72"/>
    <x v="0"/>
    <x v="4"/>
    <x v="0"/>
    <x v="0"/>
    <x v="4"/>
    <x v="0"/>
    <x v="0"/>
    <x v="0"/>
    <x v="0"/>
    <x v="2"/>
    <x v="5"/>
    <x v="3"/>
    <x v="6"/>
    <x v="12"/>
    <x v="19"/>
    <x v="6"/>
  </r>
  <r>
    <s v="June 2014"/>
    <n v="72"/>
    <x v="0"/>
    <x v="5"/>
    <x v="0"/>
    <x v="0"/>
    <x v="3"/>
    <x v="0"/>
    <x v="0"/>
    <x v="0"/>
    <x v="0"/>
    <x v="2"/>
    <x v="5"/>
    <x v="3"/>
    <x v="6"/>
    <x v="12"/>
    <x v="18"/>
    <x v="6"/>
  </r>
  <r>
    <s v="June 2014"/>
    <n v="72"/>
    <x v="0"/>
    <x v="6"/>
    <x v="0"/>
    <x v="0"/>
    <x v="4"/>
    <x v="0"/>
    <x v="0"/>
    <x v="0"/>
    <x v="0"/>
    <x v="2"/>
    <x v="5"/>
    <x v="3"/>
    <x v="5"/>
    <x v="12"/>
    <x v="15"/>
    <x v="6"/>
  </r>
  <r>
    <s v="June 2014"/>
    <n v="72"/>
    <x v="0"/>
    <x v="7"/>
    <x v="0"/>
    <x v="0"/>
    <x v="4"/>
    <x v="0"/>
    <x v="0"/>
    <x v="0"/>
    <x v="0"/>
    <x v="2"/>
    <x v="5"/>
    <x v="3"/>
    <x v="5"/>
    <x v="14"/>
    <x v="17"/>
    <x v="6"/>
  </r>
  <r>
    <s v="June 2014"/>
    <n v="72"/>
    <x v="0"/>
    <x v="8"/>
    <x v="0"/>
    <x v="0"/>
    <x v="1"/>
    <x v="0"/>
    <x v="0"/>
    <x v="0"/>
    <x v="0"/>
    <x v="2"/>
    <x v="5"/>
    <x v="3"/>
    <x v="5"/>
    <x v="13"/>
    <x v="20"/>
    <x v="6"/>
  </r>
  <r>
    <s v="June 2014"/>
    <n v="72"/>
    <x v="0"/>
    <x v="9"/>
    <x v="0"/>
    <x v="0"/>
    <x v="0"/>
    <x v="0"/>
    <x v="0"/>
    <x v="0"/>
    <x v="0"/>
    <x v="2"/>
    <x v="5"/>
    <x v="3"/>
    <x v="5"/>
    <x v="12"/>
    <x v="18"/>
    <x v="6"/>
  </r>
  <r>
    <s v="June 2014"/>
    <n v="72"/>
    <x v="0"/>
    <x v="10"/>
    <x v="0"/>
    <x v="0"/>
    <x v="1"/>
    <x v="0"/>
    <x v="0"/>
    <x v="0"/>
    <x v="0"/>
    <x v="2"/>
    <x v="5"/>
    <x v="3"/>
    <x v="5"/>
    <x v="12"/>
    <x v="18"/>
    <x v="6"/>
  </r>
  <r>
    <s v="June 2014"/>
    <n v="72"/>
    <x v="0"/>
    <x v="11"/>
    <x v="0"/>
    <x v="0"/>
    <x v="3"/>
    <x v="0"/>
    <x v="0"/>
    <x v="0"/>
    <x v="0"/>
    <x v="2"/>
    <x v="5"/>
    <x v="3"/>
    <x v="5"/>
    <x v="12"/>
    <x v="18"/>
    <x v="6"/>
  </r>
  <r>
    <s v="June 2014"/>
    <n v="72"/>
    <x v="0"/>
    <x v="12"/>
    <x v="0"/>
    <x v="0"/>
    <x v="4"/>
    <x v="0"/>
    <x v="0"/>
    <x v="0"/>
    <x v="0"/>
    <x v="2"/>
    <x v="5"/>
    <x v="3"/>
    <x v="5"/>
    <x v="13"/>
    <x v="24"/>
    <x v="6"/>
  </r>
  <r>
    <s v="June 2014"/>
    <n v="72"/>
    <x v="0"/>
    <x v="13"/>
    <x v="0"/>
    <x v="0"/>
    <x v="4"/>
    <x v="0"/>
    <x v="0"/>
    <x v="0"/>
    <x v="0"/>
    <x v="2"/>
    <x v="5"/>
    <x v="3"/>
    <x v="4"/>
    <x v="12"/>
    <x v="15"/>
    <x v="6"/>
  </r>
  <r>
    <s v="June 2014"/>
    <n v="72"/>
    <x v="0"/>
    <x v="14"/>
    <x v="0"/>
    <x v="0"/>
    <x v="3"/>
    <x v="0"/>
    <x v="0"/>
    <x v="0"/>
    <x v="0"/>
    <x v="2"/>
    <x v="5"/>
    <x v="3"/>
    <x v="4"/>
    <x v="12"/>
    <x v="20"/>
    <x v="6"/>
  </r>
  <r>
    <s v="June 2014"/>
    <n v="72"/>
    <x v="0"/>
    <x v="15"/>
    <x v="0"/>
    <x v="0"/>
    <x v="1"/>
    <x v="0"/>
    <x v="0"/>
    <x v="0"/>
    <x v="0"/>
    <x v="2"/>
    <x v="5"/>
    <x v="3"/>
    <x v="4"/>
    <x v="14"/>
    <x v="17"/>
    <x v="6"/>
  </r>
  <r>
    <s v="June 2014"/>
    <n v="72"/>
    <x v="0"/>
    <x v="16"/>
    <x v="0"/>
    <x v="0"/>
    <x v="3"/>
    <x v="0"/>
    <x v="0"/>
    <x v="0"/>
    <x v="0"/>
    <x v="2"/>
    <x v="5"/>
    <x v="3"/>
    <x v="4"/>
    <x v="12"/>
    <x v="16"/>
    <x v="6"/>
  </r>
  <r>
    <s v="June 2014"/>
    <n v="72"/>
    <x v="0"/>
    <x v="17"/>
    <x v="0"/>
    <x v="0"/>
    <x v="3"/>
    <x v="0"/>
    <x v="0"/>
    <x v="0"/>
    <x v="0"/>
    <x v="2"/>
    <x v="5"/>
    <x v="3"/>
    <x v="4"/>
    <x v="12"/>
    <x v="15"/>
    <x v="6"/>
  </r>
  <r>
    <s v="June 2014"/>
    <n v="72"/>
    <x v="0"/>
    <x v="18"/>
    <x v="0"/>
    <x v="0"/>
    <x v="0"/>
    <x v="0"/>
    <x v="0"/>
    <x v="0"/>
    <x v="0"/>
    <x v="2"/>
    <x v="5"/>
    <x v="3"/>
    <x v="4"/>
    <x v="13"/>
    <x v="21"/>
    <x v="6"/>
  </r>
  <r>
    <s v="June 2014"/>
    <n v="72"/>
    <x v="0"/>
    <x v="19"/>
    <x v="0"/>
    <x v="0"/>
    <x v="1"/>
    <x v="0"/>
    <x v="0"/>
    <x v="0"/>
    <x v="0"/>
    <x v="2"/>
    <x v="5"/>
    <x v="3"/>
    <x v="4"/>
    <x v="13"/>
    <x v="21"/>
    <x v="6"/>
  </r>
  <r>
    <s v="June 2014"/>
    <n v="72"/>
    <x v="0"/>
    <x v="20"/>
    <x v="0"/>
    <x v="0"/>
    <x v="0"/>
    <x v="0"/>
    <x v="0"/>
    <x v="0"/>
    <x v="0"/>
    <x v="2"/>
    <x v="5"/>
    <x v="3"/>
    <x v="4"/>
    <x v="12"/>
    <x v="16"/>
    <x v="6"/>
  </r>
  <r>
    <s v="June 2014"/>
    <n v="72"/>
    <x v="0"/>
    <x v="21"/>
    <x v="0"/>
    <x v="0"/>
    <x v="1"/>
    <x v="0"/>
    <x v="0"/>
    <x v="0"/>
    <x v="0"/>
    <x v="2"/>
    <x v="5"/>
    <x v="3"/>
    <x v="3"/>
    <x v="12"/>
    <x v="15"/>
    <x v="7"/>
  </r>
  <r>
    <s v="June 2014"/>
    <n v="72"/>
    <x v="0"/>
    <x v="22"/>
    <x v="0"/>
    <x v="0"/>
    <x v="2"/>
    <x v="0"/>
    <x v="0"/>
    <x v="0"/>
    <x v="0"/>
    <x v="2"/>
    <x v="5"/>
    <x v="3"/>
    <x v="3"/>
    <x v="12"/>
    <x v="20"/>
    <x v="7"/>
  </r>
  <r>
    <s v="June 2014"/>
    <n v="72"/>
    <x v="0"/>
    <x v="23"/>
    <x v="0"/>
    <x v="0"/>
    <x v="3"/>
    <x v="0"/>
    <x v="0"/>
    <x v="0"/>
    <x v="0"/>
    <x v="2"/>
    <x v="5"/>
    <x v="3"/>
    <x v="3"/>
    <x v="12"/>
    <x v="16"/>
    <x v="7"/>
  </r>
  <r>
    <s v="June 2014"/>
    <n v="72"/>
    <x v="0"/>
    <x v="24"/>
    <x v="0"/>
    <x v="0"/>
    <x v="3"/>
    <x v="0"/>
    <x v="0"/>
    <x v="0"/>
    <x v="0"/>
    <x v="2"/>
    <x v="5"/>
    <x v="3"/>
    <x v="3"/>
    <x v="14"/>
    <x v="17"/>
    <x v="7"/>
  </r>
  <r>
    <s v="June 2014"/>
    <n v="72"/>
    <x v="0"/>
    <x v="25"/>
    <x v="0"/>
    <x v="0"/>
    <x v="4"/>
    <x v="0"/>
    <x v="0"/>
    <x v="0"/>
    <x v="0"/>
    <x v="2"/>
    <x v="5"/>
    <x v="3"/>
    <x v="3"/>
    <x v="12"/>
    <x v="18"/>
    <x v="7"/>
  </r>
  <r>
    <s v="June 2014"/>
    <n v="72"/>
    <x v="0"/>
    <x v="26"/>
    <x v="0"/>
    <x v="0"/>
    <x v="4"/>
    <x v="0"/>
    <x v="0"/>
    <x v="0"/>
    <x v="0"/>
    <x v="2"/>
    <x v="5"/>
    <x v="3"/>
    <x v="3"/>
    <x v="12"/>
    <x v="16"/>
    <x v="7"/>
  </r>
  <r>
    <s v="June 2014"/>
    <n v="72"/>
    <x v="1"/>
    <x v="0"/>
    <x v="0"/>
    <x v="0"/>
    <x v="3"/>
    <x v="0"/>
    <x v="0"/>
    <x v="0"/>
    <x v="0"/>
    <x v="1"/>
    <x v="5"/>
    <x v="3"/>
    <x v="7"/>
    <x v="21"/>
    <x v="22"/>
    <x v="4"/>
  </r>
  <r>
    <s v="June 2014"/>
    <n v="72"/>
    <x v="1"/>
    <x v="1"/>
    <x v="0"/>
    <x v="0"/>
    <x v="1"/>
    <x v="0"/>
    <x v="0"/>
    <x v="0"/>
    <x v="0"/>
    <x v="1"/>
    <x v="5"/>
    <x v="3"/>
    <x v="7"/>
    <x v="8"/>
    <x v="5"/>
    <x v="4"/>
  </r>
  <r>
    <s v="June 2014"/>
    <n v="72"/>
    <x v="1"/>
    <x v="2"/>
    <x v="0"/>
    <x v="0"/>
    <x v="4"/>
    <x v="0"/>
    <x v="0"/>
    <x v="0"/>
    <x v="0"/>
    <x v="1"/>
    <x v="5"/>
    <x v="3"/>
    <x v="7"/>
    <x v="8"/>
    <x v="11"/>
    <x v="4"/>
  </r>
  <r>
    <s v="June 2014"/>
    <n v="72"/>
    <x v="1"/>
    <x v="3"/>
    <x v="0"/>
    <x v="0"/>
    <x v="0"/>
    <x v="0"/>
    <x v="0"/>
    <x v="0"/>
    <x v="0"/>
    <x v="1"/>
    <x v="5"/>
    <x v="3"/>
    <x v="7"/>
    <x v="4"/>
    <x v="2"/>
    <x v="4"/>
  </r>
  <r>
    <s v="June 2014"/>
    <n v="72"/>
    <x v="1"/>
    <x v="4"/>
    <x v="0"/>
    <x v="0"/>
    <x v="2"/>
    <x v="0"/>
    <x v="0"/>
    <x v="0"/>
    <x v="0"/>
    <x v="1"/>
    <x v="5"/>
    <x v="3"/>
    <x v="7"/>
    <x v="7"/>
    <x v="22"/>
    <x v="4"/>
  </r>
  <r>
    <s v="June 2014"/>
    <n v="72"/>
    <x v="1"/>
    <x v="5"/>
    <x v="0"/>
    <x v="0"/>
    <x v="1"/>
    <x v="0"/>
    <x v="0"/>
    <x v="0"/>
    <x v="0"/>
    <x v="1"/>
    <x v="5"/>
    <x v="3"/>
    <x v="7"/>
    <x v="21"/>
    <x v="22"/>
    <x v="4"/>
  </r>
  <r>
    <s v="June 2014"/>
    <n v="72"/>
    <x v="1"/>
    <x v="6"/>
    <x v="0"/>
    <x v="0"/>
    <x v="2"/>
    <x v="0"/>
    <x v="0"/>
    <x v="0"/>
    <x v="0"/>
    <x v="1"/>
    <x v="5"/>
    <x v="3"/>
    <x v="7"/>
    <x v="8"/>
    <x v="11"/>
    <x v="4"/>
  </r>
  <r>
    <s v="June 2014"/>
    <n v="72"/>
    <x v="1"/>
    <x v="7"/>
    <x v="0"/>
    <x v="0"/>
    <x v="3"/>
    <x v="0"/>
    <x v="0"/>
    <x v="0"/>
    <x v="0"/>
    <x v="1"/>
    <x v="5"/>
    <x v="3"/>
    <x v="7"/>
    <x v="9"/>
    <x v="6"/>
    <x v="4"/>
  </r>
  <r>
    <s v="June 2014"/>
    <n v="72"/>
    <x v="1"/>
    <x v="8"/>
    <x v="0"/>
    <x v="0"/>
    <x v="3"/>
    <x v="0"/>
    <x v="0"/>
    <x v="0"/>
    <x v="0"/>
    <x v="1"/>
    <x v="5"/>
    <x v="3"/>
    <x v="7"/>
    <x v="11"/>
    <x v="22"/>
    <x v="4"/>
  </r>
  <r>
    <s v="June 2014"/>
    <n v="72"/>
    <x v="1"/>
    <x v="9"/>
    <x v="0"/>
    <x v="0"/>
    <x v="1"/>
    <x v="0"/>
    <x v="0"/>
    <x v="0"/>
    <x v="0"/>
    <x v="1"/>
    <x v="5"/>
    <x v="3"/>
    <x v="7"/>
    <x v="8"/>
    <x v="5"/>
    <x v="4"/>
  </r>
  <r>
    <s v="June 2014"/>
    <n v="72"/>
    <x v="1"/>
    <x v="10"/>
    <x v="0"/>
    <x v="0"/>
    <x v="1"/>
    <x v="0"/>
    <x v="0"/>
    <x v="0"/>
    <x v="0"/>
    <x v="1"/>
    <x v="5"/>
    <x v="3"/>
    <x v="7"/>
    <x v="11"/>
    <x v="22"/>
    <x v="4"/>
  </r>
  <r>
    <s v="June 2014"/>
    <n v="72"/>
    <x v="1"/>
    <x v="11"/>
    <x v="0"/>
    <x v="0"/>
    <x v="2"/>
    <x v="0"/>
    <x v="0"/>
    <x v="0"/>
    <x v="0"/>
    <x v="1"/>
    <x v="5"/>
    <x v="3"/>
    <x v="7"/>
    <x v="9"/>
    <x v="14"/>
    <x v="4"/>
  </r>
  <r>
    <s v="June 2014"/>
    <n v="72"/>
    <x v="1"/>
    <x v="12"/>
    <x v="0"/>
    <x v="0"/>
    <x v="1"/>
    <x v="0"/>
    <x v="0"/>
    <x v="0"/>
    <x v="0"/>
    <x v="1"/>
    <x v="5"/>
    <x v="3"/>
    <x v="7"/>
    <x v="4"/>
    <x v="8"/>
    <x v="4"/>
  </r>
  <r>
    <s v="June 2014"/>
    <n v="72"/>
    <x v="1"/>
    <x v="13"/>
    <x v="0"/>
    <x v="0"/>
    <x v="1"/>
    <x v="0"/>
    <x v="0"/>
    <x v="0"/>
    <x v="0"/>
    <x v="1"/>
    <x v="5"/>
    <x v="3"/>
    <x v="7"/>
    <x v="7"/>
    <x v="22"/>
    <x v="4"/>
  </r>
  <r>
    <s v="June 2014"/>
    <n v="72"/>
    <x v="1"/>
    <x v="14"/>
    <x v="0"/>
    <x v="0"/>
    <x v="3"/>
    <x v="0"/>
    <x v="0"/>
    <x v="0"/>
    <x v="0"/>
    <x v="1"/>
    <x v="5"/>
    <x v="3"/>
    <x v="7"/>
    <x v="9"/>
    <x v="14"/>
    <x v="4"/>
  </r>
  <r>
    <s v="June 2014"/>
    <n v="72"/>
    <x v="1"/>
    <x v="15"/>
    <x v="0"/>
    <x v="0"/>
    <x v="3"/>
    <x v="0"/>
    <x v="0"/>
    <x v="0"/>
    <x v="0"/>
    <x v="1"/>
    <x v="5"/>
    <x v="3"/>
    <x v="7"/>
    <x v="7"/>
    <x v="22"/>
    <x v="4"/>
  </r>
  <r>
    <s v="June 2014"/>
    <n v="72"/>
    <x v="1"/>
    <x v="16"/>
    <x v="0"/>
    <x v="0"/>
    <x v="4"/>
    <x v="0"/>
    <x v="0"/>
    <x v="0"/>
    <x v="0"/>
    <x v="1"/>
    <x v="5"/>
    <x v="3"/>
    <x v="7"/>
    <x v="13"/>
    <x v="22"/>
    <x v="4"/>
  </r>
  <r>
    <s v="June 2014"/>
    <n v="72"/>
    <x v="1"/>
    <x v="17"/>
    <x v="0"/>
    <x v="0"/>
    <x v="2"/>
    <x v="0"/>
    <x v="0"/>
    <x v="0"/>
    <x v="0"/>
    <x v="1"/>
    <x v="5"/>
    <x v="3"/>
    <x v="7"/>
    <x v="7"/>
    <x v="22"/>
    <x v="4"/>
  </r>
  <r>
    <s v="June 2014"/>
    <n v="72"/>
    <x v="1"/>
    <x v="18"/>
    <x v="0"/>
    <x v="0"/>
    <x v="1"/>
    <x v="0"/>
    <x v="0"/>
    <x v="0"/>
    <x v="0"/>
    <x v="1"/>
    <x v="5"/>
    <x v="3"/>
    <x v="7"/>
    <x v="4"/>
    <x v="10"/>
    <x v="4"/>
  </r>
  <r>
    <s v="June 2014"/>
    <n v="72"/>
    <x v="1"/>
    <x v="19"/>
    <x v="0"/>
    <x v="0"/>
    <x v="4"/>
    <x v="0"/>
    <x v="0"/>
    <x v="0"/>
    <x v="0"/>
    <x v="1"/>
    <x v="5"/>
    <x v="3"/>
    <x v="7"/>
    <x v="7"/>
    <x v="22"/>
    <x v="4"/>
  </r>
  <r>
    <s v="June 2014"/>
    <n v="72"/>
    <x v="1"/>
    <x v="20"/>
    <x v="0"/>
    <x v="0"/>
    <x v="4"/>
    <x v="0"/>
    <x v="0"/>
    <x v="0"/>
    <x v="0"/>
    <x v="1"/>
    <x v="5"/>
    <x v="3"/>
    <x v="7"/>
    <x v="9"/>
    <x v="14"/>
    <x v="4"/>
  </r>
  <r>
    <s v="June 2014"/>
    <n v="72"/>
    <x v="1"/>
    <x v="21"/>
    <x v="0"/>
    <x v="0"/>
    <x v="1"/>
    <x v="0"/>
    <x v="0"/>
    <x v="0"/>
    <x v="0"/>
    <x v="1"/>
    <x v="5"/>
    <x v="3"/>
    <x v="7"/>
    <x v="5"/>
    <x v="3"/>
    <x v="4"/>
  </r>
  <r>
    <s v="June 2014"/>
    <n v="72"/>
    <x v="1"/>
    <x v="22"/>
    <x v="0"/>
    <x v="0"/>
    <x v="0"/>
    <x v="0"/>
    <x v="0"/>
    <x v="0"/>
    <x v="0"/>
    <x v="1"/>
    <x v="5"/>
    <x v="3"/>
    <x v="7"/>
    <x v="8"/>
    <x v="11"/>
    <x v="4"/>
  </r>
  <r>
    <s v="June 2014"/>
    <n v="72"/>
    <x v="1"/>
    <x v="23"/>
    <x v="0"/>
    <x v="0"/>
    <x v="0"/>
    <x v="0"/>
    <x v="0"/>
    <x v="0"/>
    <x v="0"/>
    <x v="1"/>
    <x v="5"/>
    <x v="3"/>
    <x v="7"/>
    <x v="13"/>
    <x v="22"/>
    <x v="4"/>
  </r>
  <r>
    <s v="June 2014"/>
    <n v="72"/>
    <x v="1"/>
    <x v="24"/>
    <x v="0"/>
    <x v="0"/>
    <x v="4"/>
    <x v="0"/>
    <x v="0"/>
    <x v="0"/>
    <x v="0"/>
    <x v="1"/>
    <x v="5"/>
    <x v="3"/>
    <x v="7"/>
    <x v="8"/>
    <x v="11"/>
    <x v="4"/>
  </r>
  <r>
    <s v="June 2014"/>
    <n v="72"/>
    <x v="1"/>
    <x v="25"/>
    <x v="0"/>
    <x v="0"/>
    <x v="3"/>
    <x v="0"/>
    <x v="0"/>
    <x v="0"/>
    <x v="0"/>
    <x v="1"/>
    <x v="5"/>
    <x v="3"/>
    <x v="7"/>
    <x v="5"/>
    <x v="9"/>
    <x v="4"/>
  </r>
  <r>
    <s v="June 2014"/>
    <n v="72"/>
    <x v="2"/>
    <x v="0"/>
    <x v="0"/>
    <x v="0"/>
    <x v="1"/>
    <x v="0"/>
    <x v="0"/>
    <x v="0"/>
    <x v="0"/>
    <x v="1"/>
    <x v="5"/>
    <x v="3"/>
    <x v="7"/>
    <x v="11"/>
    <x v="22"/>
    <x v="4"/>
  </r>
  <r>
    <s v="June 2014"/>
    <n v="72"/>
    <x v="2"/>
    <x v="1"/>
    <x v="0"/>
    <x v="0"/>
    <x v="4"/>
    <x v="0"/>
    <x v="0"/>
    <x v="0"/>
    <x v="0"/>
    <x v="1"/>
    <x v="5"/>
    <x v="3"/>
    <x v="7"/>
    <x v="8"/>
    <x v="5"/>
    <x v="4"/>
  </r>
  <r>
    <s v="June 2014"/>
    <n v="72"/>
    <x v="2"/>
    <x v="2"/>
    <x v="0"/>
    <x v="0"/>
    <x v="3"/>
    <x v="0"/>
    <x v="0"/>
    <x v="0"/>
    <x v="0"/>
    <x v="1"/>
    <x v="5"/>
    <x v="3"/>
    <x v="7"/>
    <x v="4"/>
    <x v="2"/>
    <x v="4"/>
  </r>
  <r>
    <s v="June 2014"/>
    <n v="72"/>
    <x v="2"/>
    <x v="3"/>
    <x v="0"/>
    <x v="0"/>
    <x v="2"/>
    <x v="0"/>
    <x v="0"/>
    <x v="0"/>
    <x v="0"/>
    <x v="1"/>
    <x v="5"/>
    <x v="3"/>
    <x v="7"/>
    <x v="9"/>
    <x v="14"/>
    <x v="4"/>
  </r>
  <r>
    <s v="June 2014"/>
    <n v="72"/>
    <x v="2"/>
    <x v="4"/>
    <x v="0"/>
    <x v="0"/>
    <x v="1"/>
    <x v="0"/>
    <x v="0"/>
    <x v="0"/>
    <x v="0"/>
    <x v="1"/>
    <x v="5"/>
    <x v="3"/>
    <x v="7"/>
    <x v="11"/>
    <x v="22"/>
    <x v="4"/>
  </r>
  <r>
    <s v="June 2014"/>
    <n v="72"/>
    <x v="2"/>
    <x v="5"/>
    <x v="0"/>
    <x v="0"/>
    <x v="1"/>
    <x v="0"/>
    <x v="0"/>
    <x v="0"/>
    <x v="0"/>
    <x v="1"/>
    <x v="5"/>
    <x v="3"/>
    <x v="7"/>
    <x v="9"/>
    <x v="6"/>
    <x v="4"/>
  </r>
  <r>
    <s v="June 2014"/>
    <n v="72"/>
    <x v="2"/>
    <x v="6"/>
    <x v="0"/>
    <x v="0"/>
    <x v="0"/>
    <x v="0"/>
    <x v="0"/>
    <x v="0"/>
    <x v="0"/>
    <x v="1"/>
    <x v="5"/>
    <x v="3"/>
    <x v="7"/>
    <x v="7"/>
    <x v="22"/>
    <x v="4"/>
  </r>
  <r>
    <s v="June 2014"/>
    <n v="72"/>
    <x v="2"/>
    <x v="7"/>
    <x v="0"/>
    <x v="0"/>
    <x v="0"/>
    <x v="0"/>
    <x v="0"/>
    <x v="0"/>
    <x v="0"/>
    <x v="1"/>
    <x v="5"/>
    <x v="3"/>
    <x v="7"/>
    <x v="8"/>
    <x v="11"/>
    <x v="4"/>
  </r>
  <r>
    <s v="June 2014"/>
    <n v="72"/>
    <x v="2"/>
    <x v="8"/>
    <x v="0"/>
    <x v="0"/>
    <x v="2"/>
    <x v="0"/>
    <x v="0"/>
    <x v="0"/>
    <x v="0"/>
    <x v="1"/>
    <x v="5"/>
    <x v="3"/>
    <x v="7"/>
    <x v="4"/>
    <x v="2"/>
    <x v="4"/>
  </r>
  <r>
    <s v="June 2014"/>
    <n v="72"/>
    <x v="2"/>
    <x v="9"/>
    <x v="0"/>
    <x v="0"/>
    <x v="3"/>
    <x v="0"/>
    <x v="0"/>
    <x v="0"/>
    <x v="0"/>
    <x v="1"/>
    <x v="5"/>
    <x v="3"/>
    <x v="7"/>
    <x v="7"/>
    <x v="22"/>
    <x v="4"/>
  </r>
  <r>
    <s v="June 2014"/>
    <n v="72"/>
    <x v="2"/>
    <x v="10"/>
    <x v="0"/>
    <x v="0"/>
    <x v="0"/>
    <x v="0"/>
    <x v="0"/>
    <x v="0"/>
    <x v="0"/>
    <x v="1"/>
    <x v="5"/>
    <x v="3"/>
    <x v="7"/>
    <x v="7"/>
    <x v="22"/>
    <x v="4"/>
  </r>
  <r>
    <s v="June 2014"/>
    <n v="72"/>
    <x v="2"/>
    <x v="11"/>
    <x v="0"/>
    <x v="0"/>
    <x v="1"/>
    <x v="0"/>
    <x v="0"/>
    <x v="0"/>
    <x v="0"/>
    <x v="1"/>
    <x v="5"/>
    <x v="3"/>
    <x v="7"/>
    <x v="8"/>
    <x v="11"/>
    <x v="4"/>
  </r>
  <r>
    <s v="June 2014"/>
    <n v="72"/>
    <x v="2"/>
    <x v="12"/>
    <x v="0"/>
    <x v="0"/>
    <x v="1"/>
    <x v="0"/>
    <x v="0"/>
    <x v="0"/>
    <x v="0"/>
    <x v="1"/>
    <x v="5"/>
    <x v="3"/>
    <x v="7"/>
    <x v="21"/>
    <x v="22"/>
    <x v="4"/>
  </r>
  <r>
    <s v="June 2014"/>
    <n v="72"/>
    <x v="2"/>
    <x v="13"/>
    <x v="0"/>
    <x v="0"/>
    <x v="4"/>
    <x v="0"/>
    <x v="0"/>
    <x v="0"/>
    <x v="0"/>
    <x v="1"/>
    <x v="5"/>
    <x v="3"/>
    <x v="7"/>
    <x v="7"/>
    <x v="22"/>
    <x v="4"/>
  </r>
  <r>
    <s v="June 2014"/>
    <n v="72"/>
    <x v="2"/>
    <x v="14"/>
    <x v="0"/>
    <x v="0"/>
    <x v="4"/>
    <x v="0"/>
    <x v="0"/>
    <x v="0"/>
    <x v="0"/>
    <x v="1"/>
    <x v="5"/>
    <x v="3"/>
    <x v="7"/>
    <x v="4"/>
    <x v="8"/>
    <x v="4"/>
  </r>
  <r>
    <s v="June 2014"/>
    <n v="72"/>
    <x v="2"/>
    <x v="15"/>
    <x v="0"/>
    <x v="0"/>
    <x v="3"/>
    <x v="0"/>
    <x v="0"/>
    <x v="0"/>
    <x v="0"/>
    <x v="1"/>
    <x v="5"/>
    <x v="3"/>
    <x v="7"/>
    <x v="13"/>
    <x v="22"/>
    <x v="4"/>
  </r>
  <r>
    <s v="June 2014"/>
    <n v="72"/>
    <x v="2"/>
    <x v="16"/>
    <x v="0"/>
    <x v="0"/>
    <x v="3"/>
    <x v="0"/>
    <x v="0"/>
    <x v="0"/>
    <x v="0"/>
    <x v="1"/>
    <x v="5"/>
    <x v="3"/>
    <x v="7"/>
    <x v="22"/>
    <x v="22"/>
    <x v="4"/>
  </r>
  <r>
    <s v="June 2014"/>
    <n v="72"/>
    <x v="2"/>
    <x v="17"/>
    <x v="0"/>
    <x v="0"/>
    <x v="1"/>
    <x v="0"/>
    <x v="0"/>
    <x v="0"/>
    <x v="0"/>
    <x v="1"/>
    <x v="5"/>
    <x v="3"/>
    <x v="7"/>
    <x v="9"/>
    <x v="14"/>
    <x v="4"/>
  </r>
  <r>
    <s v="June 2014"/>
    <n v="72"/>
    <x v="2"/>
    <x v="18"/>
    <x v="0"/>
    <x v="0"/>
    <x v="3"/>
    <x v="0"/>
    <x v="0"/>
    <x v="0"/>
    <x v="0"/>
    <x v="1"/>
    <x v="5"/>
    <x v="3"/>
    <x v="7"/>
    <x v="23"/>
    <x v="22"/>
    <x v="4"/>
  </r>
  <r>
    <s v="June 2014"/>
    <n v="72"/>
    <x v="2"/>
    <x v="19"/>
    <x v="0"/>
    <x v="0"/>
    <x v="4"/>
    <x v="0"/>
    <x v="0"/>
    <x v="0"/>
    <x v="0"/>
    <x v="1"/>
    <x v="5"/>
    <x v="3"/>
    <x v="7"/>
    <x v="13"/>
    <x v="22"/>
    <x v="4"/>
  </r>
  <r>
    <s v="June 2014"/>
    <n v="72"/>
    <x v="2"/>
    <x v="20"/>
    <x v="0"/>
    <x v="0"/>
    <x v="2"/>
    <x v="0"/>
    <x v="0"/>
    <x v="0"/>
    <x v="0"/>
    <x v="1"/>
    <x v="5"/>
    <x v="3"/>
    <x v="7"/>
    <x v="21"/>
    <x v="22"/>
    <x v="4"/>
  </r>
  <r>
    <s v="June 2014"/>
    <n v="72"/>
    <x v="2"/>
    <x v="21"/>
    <x v="0"/>
    <x v="0"/>
    <x v="2"/>
    <x v="0"/>
    <x v="0"/>
    <x v="0"/>
    <x v="0"/>
    <x v="1"/>
    <x v="5"/>
    <x v="3"/>
    <x v="7"/>
    <x v="7"/>
    <x v="22"/>
    <x v="4"/>
  </r>
  <r>
    <s v="June 2014"/>
    <n v="72"/>
    <x v="2"/>
    <x v="22"/>
    <x v="0"/>
    <x v="0"/>
    <x v="1"/>
    <x v="0"/>
    <x v="0"/>
    <x v="0"/>
    <x v="0"/>
    <x v="1"/>
    <x v="5"/>
    <x v="3"/>
    <x v="7"/>
    <x v="5"/>
    <x v="9"/>
    <x v="4"/>
  </r>
  <r>
    <s v="June 2014"/>
    <n v="72"/>
    <x v="2"/>
    <x v="23"/>
    <x v="0"/>
    <x v="0"/>
    <x v="0"/>
    <x v="0"/>
    <x v="0"/>
    <x v="0"/>
    <x v="0"/>
    <x v="1"/>
    <x v="5"/>
    <x v="3"/>
    <x v="7"/>
    <x v="13"/>
    <x v="22"/>
    <x v="4"/>
  </r>
  <r>
    <s v="June 2014"/>
    <n v="72"/>
    <x v="2"/>
    <x v="24"/>
    <x v="0"/>
    <x v="0"/>
    <x v="3"/>
    <x v="0"/>
    <x v="0"/>
    <x v="0"/>
    <x v="0"/>
    <x v="1"/>
    <x v="5"/>
    <x v="3"/>
    <x v="7"/>
    <x v="5"/>
    <x v="3"/>
    <x v="4"/>
  </r>
  <r>
    <s v="June 2014"/>
    <n v="72"/>
    <x v="3"/>
    <x v="0"/>
    <x v="0"/>
    <x v="0"/>
    <x v="4"/>
    <x v="0"/>
    <x v="0"/>
    <x v="0"/>
    <x v="0"/>
    <x v="0"/>
    <x v="5"/>
    <x v="0"/>
    <x v="0"/>
    <x v="1"/>
    <x v="1"/>
    <x v="2"/>
  </r>
  <r>
    <s v="June 2014"/>
    <n v="72"/>
    <x v="3"/>
    <x v="1"/>
    <x v="0"/>
    <x v="0"/>
    <x v="2"/>
    <x v="0"/>
    <x v="0"/>
    <x v="0"/>
    <x v="0"/>
    <x v="0"/>
    <x v="5"/>
    <x v="0"/>
    <x v="0"/>
    <x v="0"/>
    <x v="0"/>
    <x v="0"/>
  </r>
  <r>
    <s v="June 2014"/>
    <n v="72"/>
    <x v="3"/>
    <x v="2"/>
    <x v="0"/>
    <x v="0"/>
    <x v="4"/>
    <x v="0"/>
    <x v="0"/>
    <x v="0"/>
    <x v="0"/>
    <x v="0"/>
    <x v="5"/>
    <x v="0"/>
    <x v="0"/>
    <x v="0"/>
    <x v="0"/>
    <x v="0"/>
  </r>
  <r>
    <s v="June 2014"/>
    <n v="72"/>
    <x v="3"/>
    <x v="3"/>
    <x v="0"/>
    <x v="0"/>
    <x v="3"/>
    <x v="0"/>
    <x v="0"/>
    <x v="0"/>
    <x v="0"/>
    <x v="0"/>
    <x v="5"/>
    <x v="0"/>
    <x v="0"/>
    <x v="0"/>
    <x v="1"/>
    <x v="3"/>
  </r>
  <r>
    <s v="June 2014"/>
    <n v="72"/>
    <x v="3"/>
    <x v="4"/>
    <x v="0"/>
    <x v="0"/>
    <x v="0"/>
    <x v="0"/>
    <x v="0"/>
    <x v="0"/>
    <x v="0"/>
    <x v="0"/>
    <x v="5"/>
    <x v="0"/>
    <x v="0"/>
    <x v="24"/>
    <x v="1"/>
    <x v="0"/>
  </r>
  <r>
    <s v="June 2014"/>
    <n v="72"/>
    <x v="3"/>
    <x v="5"/>
    <x v="0"/>
    <x v="0"/>
    <x v="2"/>
    <x v="0"/>
    <x v="0"/>
    <x v="0"/>
    <x v="0"/>
    <x v="0"/>
    <x v="5"/>
    <x v="0"/>
    <x v="0"/>
    <x v="0"/>
    <x v="0"/>
    <x v="2"/>
  </r>
  <r>
    <s v="June 2014"/>
    <n v="72"/>
    <x v="3"/>
    <x v="6"/>
    <x v="0"/>
    <x v="0"/>
    <x v="2"/>
    <x v="0"/>
    <x v="0"/>
    <x v="0"/>
    <x v="0"/>
    <x v="0"/>
    <x v="5"/>
    <x v="0"/>
    <x v="0"/>
    <x v="0"/>
    <x v="0"/>
    <x v="0"/>
  </r>
  <r>
    <s v="June 2014"/>
    <n v="72"/>
    <x v="3"/>
    <x v="7"/>
    <x v="0"/>
    <x v="0"/>
    <x v="1"/>
    <x v="0"/>
    <x v="0"/>
    <x v="0"/>
    <x v="0"/>
    <x v="0"/>
    <x v="5"/>
    <x v="0"/>
    <x v="0"/>
    <x v="24"/>
    <x v="1"/>
    <x v="0"/>
  </r>
  <r>
    <s v="June 2014"/>
    <n v="72"/>
    <x v="3"/>
    <x v="8"/>
    <x v="0"/>
    <x v="0"/>
    <x v="3"/>
    <x v="0"/>
    <x v="0"/>
    <x v="0"/>
    <x v="0"/>
    <x v="0"/>
    <x v="5"/>
    <x v="0"/>
    <x v="0"/>
    <x v="0"/>
    <x v="0"/>
    <x v="0"/>
  </r>
  <r>
    <s v="June 2014"/>
    <n v="72"/>
    <x v="3"/>
    <x v="9"/>
    <x v="0"/>
    <x v="0"/>
    <x v="0"/>
    <x v="0"/>
    <x v="0"/>
    <x v="0"/>
    <x v="0"/>
    <x v="0"/>
    <x v="5"/>
    <x v="0"/>
    <x v="0"/>
    <x v="0"/>
    <x v="1"/>
    <x v="2"/>
  </r>
  <r>
    <s v="June 2014"/>
    <n v="72"/>
    <x v="3"/>
    <x v="10"/>
    <x v="0"/>
    <x v="0"/>
    <x v="2"/>
    <x v="0"/>
    <x v="0"/>
    <x v="0"/>
    <x v="0"/>
    <x v="0"/>
    <x v="5"/>
    <x v="0"/>
    <x v="0"/>
    <x v="0"/>
    <x v="0"/>
    <x v="0"/>
  </r>
  <r>
    <s v="June 2014"/>
    <n v="72"/>
    <x v="3"/>
    <x v="11"/>
    <x v="0"/>
    <x v="0"/>
    <x v="4"/>
    <x v="0"/>
    <x v="0"/>
    <x v="0"/>
    <x v="0"/>
    <x v="0"/>
    <x v="5"/>
    <x v="0"/>
    <x v="0"/>
    <x v="18"/>
    <x v="0"/>
    <x v="0"/>
  </r>
  <r>
    <s v="June 2014"/>
    <n v="72"/>
    <x v="3"/>
    <x v="12"/>
    <x v="0"/>
    <x v="0"/>
    <x v="4"/>
    <x v="0"/>
    <x v="0"/>
    <x v="0"/>
    <x v="0"/>
    <x v="0"/>
    <x v="5"/>
    <x v="2"/>
    <x v="16"/>
    <x v="1"/>
    <x v="1"/>
    <x v="2"/>
  </r>
  <r>
    <s v="June 2014"/>
    <n v="72"/>
    <x v="3"/>
    <x v="13"/>
    <x v="0"/>
    <x v="0"/>
    <x v="0"/>
    <x v="0"/>
    <x v="0"/>
    <x v="0"/>
    <x v="0"/>
    <x v="0"/>
    <x v="5"/>
    <x v="2"/>
    <x v="16"/>
    <x v="0"/>
    <x v="0"/>
    <x v="0"/>
  </r>
  <r>
    <s v="June 2014"/>
    <n v="72"/>
    <x v="3"/>
    <x v="14"/>
    <x v="0"/>
    <x v="0"/>
    <x v="2"/>
    <x v="0"/>
    <x v="0"/>
    <x v="0"/>
    <x v="0"/>
    <x v="0"/>
    <x v="5"/>
    <x v="2"/>
    <x v="16"/>
    <x v="0"/>
    <x v="1"/>
    <x v="3"/>
  </r>
  <r>
    <s v="June 2014"/>
    <n v="72"/>
    <x v="3"/>
    <x v="15"/>
    <x v="0"/>
    <x v="0"/>
    <x v="0"/>
    <x v="0"/>
    <x v="0"/>
    <x v="0"/>
    <x v="0"/>
    <x v="0"/>
    <x v="5"/>
    <x v="2"/>
    <x v="16"/>
    <x v="0"/>
    <x v="0"/>
    <x v="0"/>
  </r>
  <r>
    <s v="June 2014"/>
    <n v="72"/>
    <x v="3"/>
    <x v="16"/>
    <x v="0"/>
    <x v="0"/>
    <x v="1"/>
    <x v="0"/>
    <x v="0"/>
    <x v="0"/>
    <x v="0"/>
    <x v="0"/>
    <x v="5"/>
    <x v="2"/>
    <x v="16"/>
    <x v="0"/>
    <x v="1"/>
    <x v="0"/>
  </r>
  <r>
    <s v="June 2014"/>
    <n v="72"/>
    <x v="3"/>
    <x v="17"/>
    <x v="0"/>
    <x v="0"/>
    <x v="1"/>
    <x v="0"/>
    <x v="0"/>
    <x v="0"/>
    <x v="0"/>
    <x v="0"/>
    <x v="5"/>
    <x v="2"/>
    <x v="16"/>
    <x v="0"/>
    <x v="1"/>
    <x v="0"/>
  </r>
  <r>
    <s v="June 2014"/>
    <n v="72"/>
    <x v="3"/>
    <x v="18"/>
    <x v="0"/>
    <x v="0"/>
    <x v="0"/>
    <x v="0"/>
    <x v="0"/>
    <x v="0"/>
    <x v="0"/>
    <x v="0"/>
    <x v="5"/>
    <x v="4"/>
    <x v="17"/>
    <x v="1"/>
    <x v="1"/>
    <x v="2"/>
  </r>
  <r>
    <s v="June 2014"/>
    <n v="72"/>
    <x v="3"/>
    <x v="19"/>
    <x v="0"/>
    <x v="0"/>
    <x v="2"/>
    <x v="0"/>
    <x v="0"/>
    <x v="0"/>
    <x v="0"/>
    <x v="0"/>
    <x v="5"/>
    <x v="4"/>
    <x v="17"/>
    <x v="0"/>
    <x v="1"/>
    <x v="0"/>
  </r>
  <r>
    <s v="June 2014"/>
    <n v="72"/>
    <x v="3"/>
    <x v="20"/>
    <x v="0"/>
    <x v="0"/>
    <x v="1"/>
    <x v="0"/>
    <x v="0"/>
    <x v="0"/>
    <x v="0"/>
    <x v="0"/>
    <x v="5"/>
    <x v="4"/>
    <x v="17"/>
    <x v="0"/>
    <x v="0"/>
    <x v="0"/>
  </r>
  <r>
    <s v="June 2014"/>
    <n v="72"/>
    <x v="3"/>
    <x v="21"/>
    <x v="0"/>
    <x v="0"/>
    <x v="2"/>
    <x v="0"/>
    <x v="0"/>
    <x v="0"/>
    <x v="0"/>
    <x v="0"/>
    <x v="5"/>
    <x v="4"/>
    <x v="17"/>
    <x v="0"/>
    <x v="0"/>
    <x v="0"/>
  </r>
  <r>
    <s v="June 2014"/>
    <n v="72"/>
    <x v="3"/>
    <x v="22"/>
    <x v="0"/>
    <x v="0"/>
    <x v="2"/>
    <x v="0"/>
    <x v="0"/>
    <x v="0"/>
    <x v="0"/>
    <x v="0"/>
    <x v="5"/>
    <x v="4"/>
    <x v="17"/>
    <x v="0"/>
    <x v="1"/>
    <x v="0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September 2014"/>
    <n v="73"/>
    <x v="0"/>
    <x v="0"/>
    <x v="0"/>
    <x v="0"/>
    <x v="0"/>
    <x v="0"/>
    <x v="0"/>
    <x v="0"/>
    <x v="0"/>
    <x v="2"/>
    <x v="5"/>
    <x v="3"/>
    <x v="4"/>
    <x v="12"/>
    <x v="15"/>
    <x v="6"/>
  </r>
  <r>
    <s v="September 2014"/>
    <n v="73"/>
    <x v="0"/>
    <x v="1"/>
    <x v="0"/>
    <x v="0"/>
    <x v="4"/>
    <x v="0"/>
    <x v="0"/>
    <x v="0"/>
    <x v="0"/>
    <x v="2"/>
    <x v="5"/>
    <x v="3"/>
    <x v="4"/>
    <x v="14"/>
    <x v="17"/>
    <x v="6"/>
  </r>
  <r>
    <s v="September 2014"/>
    <n v="73"/>
    <x v="0"/>
    <x v="2"/>
    <x v="0"/>
    <x v="0"/>
    <x v="3"/>
    <x v="0"/>
    <x v="0"/>
    <x v="0"/>
    <x v="0"/>
    <x v="2"/>
    <x v="5"/>
    <x v="3"/>
    <x v="4"/>
    <x v="14"/>
    <x v="17"/>
    <x v="6"/>
  </r>
  <r>
    <s v="September 2014"/>
    <n v="73"/>
    <x v="0"/>
    <x v="3"/>
    <x v="0"/>
    <x v="0"/>
    <x v="4"/>
    <x v="0"/>
    <x v="0"/>
    <x v="0"/>
    <x v="0"/>
    <x v="2"/>
    <x v="5"/>
    <x v="3"/>
    <x v="4"/>
    <x v="13"/>
    <x v="24"/>
    <x v="6"/>
  </r>
  <r>
    <s v="September 2014"/>
    <n v="73"/>
    <x v="0"/>
    <x v="4"/>
    <x v="0"/>
    <x v="0"/>
    <x v="0"/>
    <x v="0"/>
    <x v="0"/>
    <x v="0"/>
    <x v="0"/>
    <x v="2"/>
    <x v="5"/>
    <x v="3"/>
    <x v="4"/>
    <x v="12"/>
    <x v="18"/>
    <x v="6"/>
  </r>
  <r>
    <s v="September 2014"/>
    <n v="73"/>
    <x v="0"/>
    <x v="5"/>
    <x v="0"/>
    <x v="0"/>
    <x v="2"/>
    <x v="0"/>
    <x v="0"/>
    <x v="0"/>
    <x v="0"/>
    <x v="2"/>
    <x v="5"/>
    <x v="3"/>
    <x v="4"/>
    <x v="13"/>
    <x v="20"/>
    <x v="6"/>
  </r>
  <r>
    <s v="September 2014"/>
    <n v="73"/>
    <x v="0"/>
    <x v="6"/>
    <x v="0"/>
    <x v="0"/>
    <x v="1"/>
    <x v="0"/>
    <x v="0"/>
    <x v="0"/>
    <x v="0"/>
    <x v="2"/>
    <x v="5"/>
    <x v="3"/>
    <x v="4"/>
    <x v="12"/>
    <x v="15"/>
    <x v="6"/>
  </r>
  <r>
    <s v="September 2014"/>
    <n v="73"/>
    <x v="0"/>
    <x v="7"/>
    <x v="0"/>
    <x v="0"/>
    <x v="4"/>
    <x v="0"/>
    <x v="0"/>
    <x v="0"/>
    <x v="0"/>
    <x v="2"/>
    <x v="5"/>
    <x v="3"/>
    <x v="3"/>
    <x v="12"/>
    <x v="15"/>
    <x v="6"/>
  </r>
  <r>
    <s v="September 2014"/>
    <n v="73"/>
    <x v="0"/>
    <x v="8"/>
    <x v="0"/>
    <x v="0"/>
    <x v="0"/>
    <x v="0"/>
    <x v="0"/>
    <x v="0"/>
    <x v="0"/>
    <x v="2"/>
    <x v="5"/>
    <x v="3"/>
    <x v="3"/>
    <x v="13"/>
    <x v="21"/>
    <x v="6"/>
  </r>
  <r>
    <s v="September 2014"/>
    <n v="73"/>
    <x v="0"/>
    <x v="9"/>
    <x v="0"/>
    <x v="0"/>
    <x v="3"/>
    <x v="0"/>
    <x v="0"/>
    <x v="0"/>
    <x v="0"/>
    <x v="2"/>
    <x v="5"/>
    <x v="3"/>
    <x v="3"/>
    <x v="12"/>
    <x v="16"/>
    <x v="6"/>
  </r>
  <r>
    <s v="September 2014"/>
    <n v="73"/>
    <x v="0"/>
    <x v="10"/>
    <x v="0"/>
    <x v="0"/>
    <x v="1"/>
    <x v="0"/>
    <x v="0"/>
    <x v="0"/>
    <x v="0"/>
    <x v="2"/>
    <x v="5"/>
    <x v="3"/>
    <x v="3"/>
    <x v="12"/>
    <x v="16"/>
    <x v="6"/>
  </r>
  <r>
    <s v="September 2014"/>
    <n v="73"/>
    <x v="0"/>
    <x v="11"/>
    <x v="0"/>
    <x v="0"/>
    <x v="2"/>
    <x v="0"/>
    <x v="0"/>
    <x v="0"/>
    <x v="0"/>
    <x v="2"/>
    <x v="5"/>
    <x v="3"/>
    <x v="3"/>
    <x v="12"/>
    <x v="24"/>
    <x v="6"/>
  </r>
  <r>
    <s v="September 2014"/>
    <n v="73"/>
    <x v="0"/>
    <x v="12"/>
    <x v="0"/>
    <x v="0"/>
    <x v="2"/>
    <x v="0"/>
    <x v="0"/>
    <x v="0"/>
    <x v="0"/>
    <x v="2"/>
    <x v="5"/>
    <x v="3"/>
    <x v="3"/>
    <x v="13"/>
    <x v="21"/>
    <x v="6"/>
  </r>
  <r>
    <s v="September 2014"/>
    <n v="73"/>
    <x v="0"/>
    <x v="13"/>
    <x v="0"/>
    <x v="0"/>
    <x v="4"/>
    <x v="0"/>
    <x v="0"/>
    <x v="0"/>
    <x v="0"/>
    <x v="2"/>
    <x v="5"/>
    <x v="3"/>
    <x v="3"/>
    <x v="13"/>
    <x v="20"/>
    <x v="6"/>
  </r>
  <r>
    <s v="September 2014"/>
    <n v="73"/>
    <x v="0"/>
    <x v="14"/>
    <x v="0"/>
    <x v="0"/>
    <x v="4"/>
    <x v="0"/>
    <x v="0"/>
    <x v="0"/>
    <x v="0"/>
    <x v="2"/>
    <x v="5"/>
    <x v="3"/>
    <x v="3"/>
    <x v="12"/>
    <x v="15"/>
    <x v="6"/>
  </r>
  <r>
    <s v="September 2014"/>
    <n v="73"/>
    <x v="0"/>
    <x v="15"/>
    <x v="0"/>
    <x v="0"/>
    <x v="1"/>
    <x v="0"/>
    <x v="0"/>
    <x v="0"/>
    <x v="0"/>
    <x v="2"/>
    <x v="5"/>
    <x v="3"/>
    <x v="6"/>
    <x v="12"/>
    <x v="15"/>
    <x v="6"/>
  </r>
  <r>
    <s v="September 2014"/>
    <n v="73"/>
    <x v="0"/>
    <x v="16"/>
    <x v="0"/>
    <x v="0"/>
    <x v="4"/>
    <x v="0"/>
    <x v="0"/>
    <x v="0"/>
    <x v="0"/>
    <x v="2"/>
    <x v="5"/>
    <x v="3"/>
    <x v="6"/>
    <x v="14"/>
    <x v="17"/>
    <x v="6"/>
  </r>
  <r>
    <s v="September 2014"/>
    <n v="73"/>
    <x v="0"/>
    <x v="17"/>
    <x v="0"/>
    <x v="0"/>
    <x v="2"/>
    <x v="0"/>
    <x v="0"/>
    <x v="0"/>
    <x v="0"/>
    <x v="2"/>
    <x v="5"/>
    <x v="3"/>
    <x v="6"/>
    <x v="13"/>
    <x v="20"/>
    <x v="6"/>
  </r>
  <r>
    <s v="September 2014"/>
    <n v="73"/>
    <x v="0"/>
    <x v="18"/>
    <x v="0"/>
    <x v="0"/>
    <x v="0"/>
    <x v="0"/>
    <x v="0"/>
    <x v="0"/>
    <x v="0"/>
    <x v="2"/>
    <x v="5"/>
    <x v="3"/>
    <x v="6"/>
    <x v="14"/>
    <x v="17"/>
    <x v="6"/>
  </r>
  <r>
    <s v="September 2014"/>
    <n v="73"/>
    <x v="0"/>
    <x v="19"/>
    <x v="0"/>
    <x v="0"/>
    <x v="2"/>
    <x v="0"/>
    <x v="0"/>
    <x v="0"/>
    <x v="0"/>
    <x v="2"/>
    <x v="5"/>
    <x v="3"/>
    <x v="6"/>
    <x v="13"/>
    <x v="21"/>
    <x v="6"/>
  </r>
  <r>
    <s v="September 2014"/>
    <n v="73"/>
    <x v="0"/>
    <x v="20"/>
    <x v="0"/>
    <x v="0"/>
    <x v="0"/>
    <x v="0"/>
    <x v="0"/>
    <x v="0"/>
    <x v="0"/>
    <x v="2"/>
    <x v="5"/>
    <x v="3"/>
    <x v="6"/>
    <x v="12"/>
    <x v="19"/>
    <x v="6"/>
  </r>
  <r>
    <s v="September 2014"/>
    <n v="73"/>
    <x v="0"/>
    <x v="21"/>
    <x v="0"/>
    <x v="0"/>
    <x v="4"/>
    <x v="0"/>
    <x v="0"/>
    <x v="0"/>
    <x v="0"/>
    <x v="2"/>
    <x v="5"/>
    <x v="3"/>
    <x v="5"/>
    <x v="12"/>
    <x v="15"/>
    <x v="7"/>
  </r>
  <r>
    <s v="September 2014"/>
    <n v="73"/>
    <x v="0"/>
    <x v="22"/>
    <x v="0"/>
    <x v="0"/>
    <x v="0"/>
    <x v="0"/>
    <x v="0"/>
    <x v="0"/>
    <x v="0"/>
    <x v="2"/>
    <x v="5"/>
    <x v="3"/>
    <x v="5"/>
    <x v="14"/>
    <x v="17"/>
    <x v="7"/>
  </r>
  <r>
    <s v="September 2014"/>
    <n v="73"/>
    <x v="0"/>
    <x v="23"/>
    <x v="0"/>
    <x v="0"/>
    <x v="3"/>
    <x v="0"/>
    <x v="0"/>
    <x v="0"/>
    <x v="0"/>
    <x v="2"/>
    <x v="5"/>
    <x v="3"/>
    <x v="5"/>
    <x v="12"/>
    <x v="20"/>
    <x v="7"/>
  </r>
  <r>
    <s v="September 2014"/>
    <n v="73"/>
    <x v="0"/>
    <x v="24"/>
    <x v="0"/>
    <x v="0"/>
    <x v="2"/>
    <x v="0"/>
    <x v="0"/>
    <x v="0"/>
    <x v="0"/>
    <x v="2"/>
    <x v="5"/>
    <x v="3"/>
    <x v="5"/>
    <x v="12"/>
    <x v="16"/>
    <x v="7"/>
  </r>
  <r>
    <s v="September 2014"/>
    <n v="73"/>
    <x v="0"/>
    <x v="25"/>
    <x v="0"/>
    <x v="0"/>
    <x v="3"/>
    <x v="0"/>
    <x v="0"/>
    <x v="0"/>
    <x v="0"/>
    <x v="2"/>
    <x v="5"/>
    <x v="3"/>
    <x v="5"/>
    <x v="13"/>
    <x v="18"/>
    <x v="7"/>
  </r>
  <r>
    <s v="September 2014"/>
    <n v="73"/>
    <x v="0"/>
    <x v="26"/>
    <x v="0"/>
    <x v="0"/>
    <x v="0"/>
    <x v="0"/>
    <x v="0"/>
    <x v="0"/>
    <x v="0"/>
    <x v="2"/>
    <x v="5"/>
    <x v="3"/>
    <x v="5"/>
    <x v="12"/>
    <x v="20"/>
    <x v="7"/>
  </r>
  <r>
    <s v="September 2014"/>
    <n v="73"/>
    <x v="1"/>
    <x v="0"/>
    <x v="0"/>
    <x v="0"/>
    <x v="1"/>
    <x v="0"/>
    <x v="0"/>
    <x v="0"/>
    <x v="0"/>
    <x v="1"/>
    <x v="5"/>
    <x v="3"/>
    <x v="7"/>
    <x v="9"/>
    <x v="14"/>
    <x v="4"/>
  </r>
  <r>
    <s v="September 2014"/>
    <n v="73"/>
    <x v="1"/>
    <x v="1"/>
    <x v="0"/>
    <x v="0"/>
    <x v="2"/>
    <x v="0"/>
    <x v="0"/>
    <x v="0"/>
    <x v="0"/>
    <x v="1"/>
    <x v="5"/>
    <x v="3"/>
    <x v="7"/>
    <x v="11"/>
    <x v="22"/>
    <x v="4"/>
  </r>
  <r>
    <s v="September 2014"/>
    <n v="73"/>
    <x v="1"/>
    <x v="2"/>
    <x v="0"/>
    <x v="0"/>
    <x v="0"/>
    <x v="0"/>
    <x v="0"/>
    <x v="0"/>
    <x v="0"/>
    <x v="1"/>
    <x v="5"/>
    <x v="3"/>
    <x v="7"/>
    <x v="7"/>
    <x v="22"/>
    <x v="4"/>
  </r>
  <r>
    <s v="September 2014"/>
    <n v="73"/>
    <x v="1"/>
    <x v="3"/>
    <x v="0"/>
    <x v="0"/>
    <x v="3"/>
    <x v="0"/>
    <x v="0"/>
    <x v="0"/>
    <x v="0"/>
    <x v="1"/>
    <x v="5"/>
    <x v="3"/>
    <x v="7"/>
    <x v="23"/>
    <x v="22"/>
    <x v="4"/>
  </r>
  <r>
    <s v="September 2014"/>
    <n v="73"/>
    <x v="1"/>
    <x v="4"/>
    <x v="0"/>
    <x v="0"/>
    <x v="3"/>
    <x v="0"/>
    <x v="0"/>
    <x v="0"/>
    <x v="0"/>
    <x v="1"/>
    <x v="5"/>
    <x v="3"/>
    <x v="7"/>
    <x v="7"/>
    <x v="22"/>
    <x v="4"/>
  </r>
  <r>
    <s v="September 2014"/>
    <n v="73"/>
    <x v="1"/>
    <x v="5"/>
    <x v="0"/>
    <x v="0"/>
    <x v="3"/>
    <x v="0"/>
    <x v="0"/>
    <x v="0"/>
    <x v="0"/>
    <x v="1"/>
    <x v="5"/>
    <x v="3"/>
    <x v="7"/>
    <x v="21"/>
    <x v="22"/>
    <x v="4"/>
  </r>
  <r>
    <s v="September 2014"/>
    <n v="73"/>
    <x v="1"/>
    <x v="6"/>
    <x v="0"/>
    <x v="0"/>
    <x v="1"/>
    <x v="0"/>
    <x v="0"/>
    <x v="0"/>
    <x v="0"/>
    <x v="1"/>
    <x v="5"/>
    <x v="3"/>
    <x v="7"/>
    <x v="5"/>
    <x v="3"/>
    <x v="4"/>
  </r>
  <r>
    <s v="September 2014"/>
    <n v="73"/>
    <x v="1"/>
    <x v="7"/>
    <x v="0"/>
    <x v="0"/>
    <x v="4"/>
    <x v="0"/>
    <x v="0"/>
    <x v="0"/>
    <x v="0"/>
    <x v="1"/>
    <x v="5"/>
    <x v="3"/>
    <x v="7"/>
    <x v="9"/>
    <x v="14"/>
    <x v="4"/>
  </r>
  <r>
    <s v="September 2014"/>
    <n v="73"/>
    <x v="1"/>
    <x v="8"/>
    <x v="0"/>
    <x v="0"/>
    <x v="1"/>
    <x v="0"/>
    <x v="0"/>
    <x v="0"/>
    <x v="0"/>
    <x v="1"/>
    <x v="5"/>
    <x v="3"/>
    <x v="7"/>
    <x v="8"/>
    <x v="5"/>
    <x v="4"/>
  </r>
  <r>
    <s v="September 2014"/>
    <n v="73"/>
    <x v="1"/>
    <x v="9"/>
    <x v="0"/>
    <x v="0"/>
    <x v="0"/>
    <x v="0"/>
    <x v="0"/>
    <x v="0"/>
    <x v="0"/>
    <x v="1"/>
    <x v="5"/>
    <x v="3"/>
    <x v="7"/>
    <x v="9"/>
    <x v="6"/>
    <x v="4"/>
  </r>
  <r>
    <s v="September 2014"/>
    <n v="73"/>
    <x v="1"/>
    <x v="10"/>
    <x v="0"/>
    <x v="0"/>
    <x v="4"/>
    <x v="0"/>
    <x v="0"/>
    <x v="0"/>
    <x v="0"/>
    <x v="1"/>
    <x v="5"/>
    <x v="3"/>
    <x v="7"/>
    <x v="4"/>
    <x v="2"/>
    <x v="4"/>
  </r>
  <r>
    <s v="September 2014"/>
    <n v="73"/>
    <x v="1"/>
    <x v="11"/>
    <x v="0"/>
    <x v="0"/>
    <x v="0"/>
    <x v="0"/>
    <x v="0"/>
    <x v="0"/>
    <x v="0"/>
    <x v="1"/>
    <x v="5"/>
    <x v="3"/>
    <x v="7"/>
    <x v="9"/>
    <x v="6"/>
    <x v="4"/>
  </r>
  <r>
    <s v="September 2014"/>
    <n v="73"/>
    <x v="1"/>
    <x v="12"/>
    <x v="0"/>
    <x v="0"/>
    <x v="4"/>
    <x v="0"/>
    <x v="0"/>
    <x v="0"/>
    <x v="0"/>
    <x v="1"/>
    <x v="5"/>
    <x v="3"/>
    <x v="7"/>
    <x v="7"/>
    <x v="22"/>
    <x v="4"/>
  </r>
  <r>
    <s v="September 2014"/>
    <n v="73"/>
    <x v="1"/>
    <x v="13"/>
    <x v="0"/>
    <x v="0"/>
    <x v="2"/>
    <x v="0"/>
    <x v="0"/>
    <x v="0"/>
    <x v="0"/>
    <x v="1"/>
    <x v="5"/>
    <x v="3"/>
    <x v="7"/>
    <x v="4"/>
    <x v="12"/>
    <x v="4"/>
  </r>
  <r>
    <s v="September 2014"/>
    <n v="73"/>
    <x v="1"/>
    <x v="14"/>
    <x v="0"/>
    <x v="0"/>
    <x v="4"/>
    <x v="0"/>
    <x v="0"/>
    <x v="0"/>
    <x v="0"/>
    <x v="1"/>
    <x v="5"/>
    <x v="3"/>
    <x v="7"/>
    <x v="7"/>
    <x v="22"/>
    <x v="4"/>
  </r>
  <r>
    <s v="September 2014"/>
    <n v="73"/>
    <x v="1"/>
    <x v="15"/>
    <x v="0"/>
    <x v="0"/>
    <x v="0"/>
    <x v="0"/>
    <x v="0"/>
    <x v="0"/>
    <x v="0"/>
    <x v="1"/>
    <x v="5"/>
    <x v="3"/>
    <x v="7"/>
    <x v="4"/>
    <x v="12"/>
    <x v="4"/>
  </r>
  <r>
    <s v="September 2014"/>
    <n v="73"/>
    <x v="1"/>
    <x v="16"/>
    <x v="0"/>
    <x v="0"/>
    <x v="4"/>
    <x v="0"/>
    <x v="0"/>
    <x v="0"/>
    <x v="0"/>
    <x v="1"/>
    <x v="5"/>
    <x v="3"/>
    <x v="7"/>
    <x v="5"/>
    <x v="9"/>
    <x v="4"/>
  </r>
  <r>
    <s v="September 2014"/>
    <n v="73"/>
    <x v="1"/>
    <x v="17"/>
    <x v="0"/>
    <x v="0"/>
    <x v="2"/>
    <x v="0"/>
    <x v="0"/>
    <x v="0"/>
    <x v="0"/>
    <x v="1"/>
    <x v="5"/>
    <x v="3"/>
    <x v="7"/>
    <x v="7"/>
    <x v="22"/>
    <x v="4"/>
  </r>
  <r>
    <s v="September 2014"/>
    <n v="73"/>
    <x v="1"/>
    <x v="18"/>
    <x v="0"/>
    <x v="0"/>
    <x v="4"/>
    <x v="0"/>
    <x v="0"/>
    <x v="0"/>
    <x v="0"/>
    <x v="1"/>
    <x v="5"/>
    <x v="3"/>
    <x v="7"/>
    <x v="8"/>
    <x v="5"/>
    <x v="4"/>
  </r>
  <r>
    <s v="September 2014"/>
    <n v="73"/>
    <x v="1"/>
    <x v="19"/>
    <x v="0"/>
    <x v="0"/>
    <x v="2"/>
    <x v="0"/>
    <x v="0"/>
    <x v="0"/>
    <x v="0"/>
    <x v="1"/>
    <x v="5"/>
    <x v="3"/>
    <x v="7"/>
    <x v="9"/>
    <x v="14"/>
    <x v="4"/>
  </r>
  <r>
    <s v="September 2014"/>
    <n v="73"/>
    <x v="1"/>
    <x v="20"/>
    <x v="0"/>
    <x v="0"/>
    <x v="2"/>
    <x v="0"/>
    <x v="0"/>
    <x v="0"/>
    <x v="0"/>
    <x v="1"/>
    <x v="5"/>
    <x v="3"/>
    <x v="7"/>
    <x v="13"/>
    <x v="22"/>
    <x v="4"/>
  </r>
  <r>
    <s v="September 2014"/>
    <n v="73"/>
    <x v="1"/>
    <x v="21"/>
    <x v="0"/>
    <x v="0"/>
    <x v="0"/>
    <x v="0"/>
    <x v="0"/>
    <x v="0"/>
    <x v="0"/>
    <x v="1"/>
    <x v="5"/>
    <x v="3"/>
    <x v="7"/>
    <x v="8"/>
    <x v="11"/>
    <x v="4"/>
  </r>
  <r>
    <s v="September 2014"/>
    <n v="73"/>
    <x v="1"/>
    <x v="22"/>
    <x v="0"/>
    <x v="0"/>
    <x v="1"/>
    <x v="0"/>
    <x v="0"/>
    <x v="0"/>
    <x v="0"/>
    <x v="1"/>
    <x v="5"/>
    <x v="3"/>
    <x v="7"/>
    <x v="13"/>
    <x v="22"/>
    <x v="4"/>
  </r>
  <r>
    <s v="September 2014"/>
    <n v="73"/>
    <x v="1"/>
    <x v="23"/>
    <x v="0"/>
    <x v="0"/>
    <x v="3"/>
    <x v="0"/>
    <x v="0"/>
    <x v="0"/>
    <x v="0"/>
    <x v="1"/>
    <x v="5"/>
    <x v="3"/>
    <x v="7"/>
    <x v="11"/>
    <x v="22"/>
    <x v="4"/>
  </r>
  <r>
    <s v="September 2014"/>
    <n v="73"/>
    <x v="1"/>
    <x v="24"/>
    <x v="0"/>
    <x v="0"/>
    <x v="1"/>
    <x v="0"/>
    <x v="0"/>
    <x v="0"/>
    <x v="0"/>
    <x v="1"/>
    <x v="5"/>
    <x v="3"/>
    <x v="7"/>
    <x v="13"/>
    <x v="22"/>
    <x v="4"/>
  </r>
  <r>
    <s v="September 2014"/>
    <n v="73"/>
    <x v="2"/>
    <x v="0"/>
    <x v="0"/>
    <x v="0"/>
    <x v="4"/>
    <x v="0"/>
    <x v="0"/>
    <x v="0"/>
    <x v="0"/>
    <x v="0"/>
    <x v="5"/>
    <x v="0"/>
    <x v="0"/>
    <x v="1"/>
    <x v="1"/>
    <x v="2"/>
  </r>
  <r>
    <s v="September 2014"/>
    <n v="73"/>
    <x v="2"/>
    <x v="1"/>
    <x v="0"/>
    <x v="0"/>
    <x v="1"/>
    <x v="0"/>
    <x v="0"/>
    <x v="0"/>
    <x v="0"/>
    <x v="0"/>
    <x v="5"/>
    <x v="0"/>
    <x v="0"/>
    <x v="0"/>
    <x v="0"/>
    <x v="0"/>
  </r>
  <r>
    <s v="September 2014"/>
    <n v="73"/>
    <x v="2"/>
    <x v="2"/>
    <x v="0"/>
    <x v="0"/>
    <x v="4"/>
    <x v="0"/>
    <x v="0"/>
    <x v="0"/>
    <x v="0"/>
    <x v="0"/>
    <x v="5"/>
    <x v="0"/>
    <x v="0"/>
    <x v="0"/>
    <x v="0"/>
    <x v="2"/>
  </r>
  <r>
    <s v="September 2014"/>
    <n v="73"/>
    <x v="2"/>
    <x v="3"/>
    <x v="0"/>
    <x v="0"/>
    <x v="2"/>
    <x v="0"/>
    <x v="0"/>
    <x v="0"/>
    <x v="0"/>
    <x v="0"/>
    <x v="5"/>
    <x v="0"/>
    <x v="0"/>
    <x v="0"/>
    <x v="0"/>
    <x v="2"/>
  </r>
  <r>
    <s v="September 2014"/>
    <n v="73"/>
    <x v="2"/>
    <x v="4"/>
    <x v="0"/>
    <x v="0"/>
    <x v="2"/>
    <x v="0"/>
    <x v="0"/>
    <x v="0"/>
    <x v="0"/>
    <x v="0"/>
    <x v="5"/>
    <x v="0"/>
    <x v="0"/>
    <x v="0"/>
    <x v="1"/>
    <x v="2"/>
  </r>
  <r>
    <s v="September 2014"/>
    <n v="73"/>
    <x v="2"/>
    <x v="5"/>
    <x v="0"/>
    <x v="0"/>
    <x v="3"/>
    <x v="0"/>
    <x v="0"/>
    <x v="0"/>
    <x v="0"/>
    <x v="0"/>
    <x v="5"/>
    <x v="0"/>
    <x v="0"/>
    <x v="0"/>
    <x v="0"/>
    <x v="2"/>
  </r>
  <r>
    <s v="September 2014"/>
    <n v="73"/>
    <x v="2"/>
    <x v="6"/>
    <x v="0"/>
    <x v="0"/>
    <x v="0"/>
    <x v="0"/>
    <x v="0"/>
    <x v="0"/>
    <x v="0"/>
    <x v="0"/>
    <x v="5"/>
    <x v="0"/>
    <x v="0"/>
    <x v="0"/>
    <x v="0"/>
    <x v="3"/>
  </r>
  <r>
    <s v="September 2014"/>
    <n v="73"/>
    <x v="2"/>
    <x v="7"/>
    <x v="0"/>
    <x v="0"/>
    <x v="0"/>
    <x v="0"/>
    <x v="0"/>
    <x v="0"/>
    <x v="0"/>
    <x v="0"/>
    <x v="5"/>
    <x v="0"/>
    <x v="9"/>
    <x v="1"/>
    <x v="1"/>
    <x v="2"/>
  </r>
  <r>
    <s v="September 2014"/>
    <n v="73"/>
    <x v="2"/>
    <x v="8"/>
    <x v="0"/>
    <x v="0"/>
    <x v="4"/>
    <x v="0"/>
    <x v="0"/>
    <x v="0"/>
    <x v="0"/>
    <x v="0"/>
    <x v="5"/>
    <x v="0"/>
    <x v="9"/>
    <x v="0"/>
    <x v="1"/>
    <x v="3"/>
  </r>
  <r>
    <s v="September 2014"/>
    <n v="73"/>
    <x v="2"/>
    <x v="9"/>
    <x v="0"/>
    <x v="0"/>
    <x v="0"/>
    <x v="0"/>
    <x v="0"/>
    <x v="0"/>
    <x v="0"/>
    <x v="0"/>
    <x v="5"/>
    <x v="0"/>
    <x v="9"/>
    <x v="0"/>
    <x v="0"/>
    <x v="3"/>
  </r>
  <r>
    <s v="September 2014"/>
    <n v="73"/>
    <x v="2"/>
    <x v="10"/>
    <x v="0"/>
    <x v="0"/>
    <x v="1"/>
    <x v="0"/>
    <x v="0"/>
    <x v="0"/>
    <x v="0"/>
    <x v="0"/>
    <x v="5"/>
    <x v="0"/>
    <x v="9"/>
    <x v="0"/>
    <x v="1"/>
    <x v="2"/>
  </r>
  <r>
    <s v="September 2014"/>
    <n v="73"/>
    <x v="2"/>
    <x v="11"/>
    <x v="0"/>
    <x v="0"/>
    <x v="1"/>
    <x v="0"/>
    <x v="0"/>
    <x v="0"/>
    <x v="0"/>
    <x v="0"/>
    <x v="5"/>
    <x v="0"/>
    <x v="9"/>
    <x v="0"/>
    <x v="0"/>
    <x v="2"/>
  </r>
  <r>
    <s v="September 2014"/>
    <n v="73"/>
    <x v="2"/>
    <x v="12"/>
    <x v="0"/>
    <x v="0"/>
    <x v="2"/>
    <x v="0"/>
    <x v="0"/>
    <x v="0"/>
    <x v="0"/>
    <x v="0"/>
    <x v="5"/>
    <x v="0"/>
    <x v="9"/>
    <x v="18"/>
    <x v="1"/>
    <x v="0"/>
  </r>
  <r>
    <s v="September 2014"/>
    <n v="73"/>
    <x v="2"/>
    <x v="13"/>
    <x v="0"/>
    <x v="0"/>
    <x v="0"/>
    <x v="0"/>
    <x v="0"/>
    <x v="0"/>
    <x v="0"/>
    <x v="0"/>
    <x v="5"/>
    <x v="2"/>
    <x v="1"/>
    <x v="1"/>
    <x v="1"/>
    <x v="2"/>
  </r>
  <r>
    <s v="September 2014"/>
    <n v="73"/>
    <x v="2"/>
    <x v="14"/>
    <x v="0"/>
    <x v="0"/>
    <x v="3"/>
    <x v="0"/>
    <x v="0"/>
    <x v="0"/>
    <x v="0"/>
    <x v="0"/>
    <x v="5"/>
    <x v="2"/>
    <x v="1"/>
    <x v="0"/>
    <x v="1"/>
    <x v="3"/>
  </r>
  <r>
    <s v="September 2014"/>
    <n v="73"/>
    <x v="2"/>
    <x v="15"/>
    <x v="0"/>
    <x v="0"/>
    <x v="3"/>
    <x v="0"/>
    <x v="0"/>
    <x v="0"/>
    <x v="0"/>
    <x v="0"/>
    <x v="5"/>
    <x v="2"/>
    <x v="1"/>
    <x v="0"/>
    <x v="0"/>
    <x v="0"/>
  </r>
  <r>
    <s v="September 2014"/>
    <n v="73"/>
    <x v="2"/>
    <x v="16"/>
    <x v="0"/>
    <x v="0"/>
    <x v="4"/>
    <x v="0"/>
    <x v="0"/>
    <x v="0"/>
    <x v="0"/>
    <x v="0"/>
    <x v="5"/>
    <x v="2"/>
    <x v="1"/>
    <x v="0"/>
    <x v="0"/>
    <x v="2"/>
  </r>
  <r>
    <s v="September 2014"/>
    <n v="73"/>
    <x v="2"/>
    <x v="17"/>
    <x v="0"/>
    <x v="0"/>
    <x v="2"/>
    <x v="0"/>
    <x v="0"/>
    <x v="0"/>
    <x v="0"/>
    <x v="0"/>
    <x v="5"/>
    <x v="2"/>
    <x v="1"/>
    <x v="0"/>
    <x v="0"/>
    <x v="0"/>
  </r>
  <r>
    <s v="September 2014"/>
    <n v="73"/>
    <x v="2"/>
    <x v="18"/>
    <x v="0"/>
    <x v="0"/>
    <x v="0"/>
    <x v="0"/>
    <x v="0"/>
    <x v="0"/>
    <x v="0"/>
    <x v="0"/>
    <x v="5"/>
    <x v="2"/>
    <x v="1"/>
    <x v="1"/>
    <x v="1"/>
    <x v="2"/>
  </r>
  <r>
    <s v="September 2014"/>
    <n v="73"/>
    <x v="2"/>
    <x v="19"/>
    <x v="0"/>
    <x v="0"/>
    <x v="4"/>
    <x v="0"/>
    <x v="0"/>
    <x v="0"/>
    <x v="0"/>
    <x v="0"/>
    <x v="5"/>
    <x v="2"/>
    <x v="1"/>
    <x v="0"/>
    <x v="0"/>
    <x v="0"/>
  </r>
  <r>
    <s v="September 2014"/>
    <n v="73"/>
    <x v="2"/>
    <x v="20"/>
    <x v="0"/>
    <x v="0"/>
    <x v="2"/>
    <x v="0"/>
    <x v="0"/>
    <x v="0"/>
    <x v="0"/>
    <x v="0"/>
    <x v="5"/>
    <x v="2"/>
    <x v="1"/>
    <x v="0"/>
    <x v="0"/>
    <x v="2"/>
  </r>
  <r>
    <s v="September 2014"/>
    <n v="73"/>
    <x v="2"/>
    <x v="21"/>
    <x v="0"/>
    <x v="0"/>
    <x v="0"/>
    <x v="0"/>
    <x v="0"/>
    <x v="0"/>
    <x v="0"/>
    <x v="0"/>
    <x v="5"/>
    <x v="2"/>
    <x v="1"/>
    <x v="0"/>
    <x v="1"/>
    <x v="3"/>
  </r>
  <r>
    <s v="September 2014"/>
    <n v="73"/>
    <x v="2"/>
    <x v="22"/>
    <x v="0"/>
    <x v="0"/>
    <x v="1"/>
    <x v="0"/>
    <x v="0"/>
    <x v="0"/>
    <x v="0"/>
    <x v="0"/>
    <x v="5"/>
    <x v="2"/>
    <x v="1"/>
    <x v="0"/>
    <x v="1"/>
    <x v="3"/>
  </r>
  <r>
    <s v="September 2014"/>
    <n v="73"/>
    <x v="3"/>
    <x v="0"/>
    <x v="0"/>
    <x v="0"/>
    <x v="3"/>
    <x v="0"/>
    <x v="0"/>
    <x v="0"/>
    <x v="0"/>
    <x v="1"/>
    <x v="5"/>
    <x v="3"/>
    <x v="7"/>
    <x v="8"/>
    <x v="5"/>
    <x v="4"/>
  </r>
  <r>
    <s v="September 2014"/>
    <n v="73"/>
    <x v="3"/>
    <x v="1"/>
    <x v="0"/>
    <x v="0"/>
    <x v="3"/>
    <x v="0"/>
    <x v="0"/>
    <x v="0"/>
    <x v="0"/>
    <x v="1"/>
    <x v="5"/>
    <x v="3"/>
    <x v="7"/>
    <x v="21"/>
    <x v="22"/>
    <x v="4"/>
  </r>
  <r>
    <s v="September 2014"/>
    <n v="73"/>
    <x v="3"/>
    <x v="2"/>
    <x v="0"/>
    <x v="0"/>
    <x v="2"/>
    <x v="0"/>
    <x v="0"/>
    <x v="0"/>
    <x v="0"/>
    <x v="1"/>
    <x v="5"/>
    <x v="3"/>
    <x v="7"/>
    <x v="7"/>
    <x v="22"/>
    <x v="4"/>
  </r>
  <r>
    <s v="September 2014"/>
    <n v="73"/>
    <x v="3"/>
    <x v="3"/>
    <x v="0"/>
    <x v="0"/>
    <x v="1"/>
    <x v="0"/>
    <x v="0"/>
    <x v="0"/>
    <x v="0"/>
    <x v="1"/>
    <x v="5"/>
    <x v="3"/>
    <x v="7"/>
    <x v="4"/>
    <x v="12"/>
    <x v="4"/>
  </r>
  <r>
    <s v="September 2014"/>
    <n v="73"/>
    <x v="3"/>
    <x v="4"/>
    <x v="0"/>
    <x v="0"/>
    <x v="0"/>
    <x v="0"/>
    <x v="0"/>
    <x v="0"/>
    <x v="0"/>
    <x v="1"/>
    <x v="5"/>
    <x v="3"/>
    <x v="7"/>
    <x v="4"/>
    <x v="2"/>
    <x v="4"/>
  </r>
  <r>
    <s v="September 2014"/>
    <n v="73"/>
    <x v="3"/>
    <x v="5"/>
    <x v="0"/>
    <x v="0"/>
    <x v="2"/>
    <x v="0"/>
    <x v="0"/>
    <x v="0"/>
    <x v="0"/>
    <x v="1"/>
    <x v="5"/>
    <x v="3"/>
    <x v="7"/>
    <x v="7"/>
    <x v="22"/>
    <x v="4"/>
  </r>
  <r>
    <s v="September 2014"/>
    <n v="73"/>
    <x v="3"/>
    <x v="6"/>
    <x v="0"/>
    <x v="0"/>
    <x v="2"/>
    <x v="0"/>
    <x v="0"/>
    <x v="0"/>
    <x v="0"/>
    <x v="1"/>
    <x v="5"/>
    <x v="3"/>
    <x v="7"/>
    <x v="21"/>
    <x v="22"/>
    <x v="4"/>
  </r>
  <r>
    <s v="September 2014"/>
    <n v="73"/>
    <x v="3"/>
    <x v="7"/>
    <x v="0"/>
    <x v="0"/>
    <x v="3"/>
    <x v="0"/>
    <x v="0"/>
    <x v="0"/>
    <x v="0"/>
    <x v="1"/>
    <x v="5"/>
    <x v="3"/>
    <x v="7"/>
    <x v="13"/>
    <x v="22"/>
    <x v="4"/>
  </r>
  <r>
    <s v="September 2014"/>
    <n v="73"/>
    <x v="3"/>
    <x v="8"/>
    <x v="0"/>
    <x v="0"/>
    <x v="3"/>
    <x v="0"/>
    <x v="0"/>
    <x v="0"/>
    <x v="0"/>
    <x v="1"/>
    <x v="5"/>
    <x v="3"/>
    <x v="7"/>
    <x v="4"/>
    <x v="8"/>
    <x v="4"/>
  </r>
  <r>
    <s v="September 2014"/>
    <n v="73"/>
    <x v="3"/>
    <x v="9"/>
    <x v="0"/>
    <x v="0"/>
    <x v="2"/>
    <x v="0"/>
    <x v="0"/>
    <x v="0"/>
    <x v="0"/>
    <x v="1"/>
    <x v="5"/>
    <x v="3"/>
    <x v="7"/>
    <x v="7"/>
    <x v="22"/>
    <x v="4"/>
  </r>
  <r>
    <s v="September 2014"/>
    <n v="73"/>
    <x v="3"/>
    <x v="10"/>
    <x v="0"/>
    <x v="0"/>
    <x v="4"/>
    <x v="0"/>
    <x v="0"/>
    <x v="0"/>
    <x v="0"/>
    <x v="1"/>
    <x v="5"/>
    <x v="3"/>
    <x v="7"/>
    <x v="4"/>
    <x v="2"/>
    <x v="4"/>
  </r>
  <r>
    <s v="September 2014"/>
    <n v="73"/>
    <x v="3"/>
    <x v="11"/>
    <x v="0"/>
    <x v="0"/>
    <x v="0"/>
    <x v="0"/>
    <x v="0"/>
    <x v="0"/>
    <x v="0"/>
    <x v="1"/>
    <x v="5"/>
    <x v="3"/>
    <x v="7"/>
    <x v="13"/>
    <x v="22"/>
    <x v="4"/>
  </r>
  <r>
    <s v="September 2014"/>
    <n v="73"/>
    <x v="3"/>
    <x v="12"/>
    <x v="0"/>
    <x v="0"/>
    <x v="4"/>
    <x v="0"/>
    <x v="0"/>
    <x v="0"/>
    <x v="0"/>
    <x v="1"/>
    <x v="5"/>
    <x v="3"/>
    <x v="7"/>
    <x v="9"/>
    <x v="14"/>
    <x v="4"/>
  </r>
  <r>
    <s v="September 2014"/>
    <n v="73"/>
    <x v="3"/>
    <x v="13"/>
    <x v="0"/>
    <x v="0"/>
    <x v="1"/>
    <x v="0"/>
    <x v="0"/>
    <x v="0"/>
    <x v="0"/>
    <x v="1"/>
    <x v="5"/>
    <x v="3"/>
    <x v="7"/>
    <x v="13"/>
    <x v="22"/>
    <x v="4"/>
  </r>
  <r>
    <s v="September 2014"/>
    <n v="73"/>
    <x v="3"/>
    <x v="14"/>
    <x v="0"/>
    <x v="0"/>
    <x v="0"/>
    <x v="0"/>
    <x v="0"/>
    <x v="0"/>
    <x v="0"/>
    <x v="1"/>
    <x v="5"/>
    <x v="3"/>
    <x v="7"/>
    <x v="11"/>
    <x v="22"/>
    <x v="4"/>
  </r>
  <r>
    <s v="September 2014"/>
    <n v="73"/>
    <x v="3"/>
    <x v="15"/>
    <x v="0"/>
    <x v="0"/>
    <x v="2"/>
    <x v="0"/>
    <x v="0"/>
    <x v="0"/>
    <x v="0"/>
    <x v="1"/>
    <x v="5"/>
    <x v="3"/>
    <x v="7"/>
    <x v="13"/>
    <x v="22"/>
    <x v="4"/>
  </r>
  <r>
    <s v="September 2014"/>
    <n v="73"/>
    <x v="3"/>
    <x v="16"/>
    <x v="0"/>
    <x v="0"/>
    <x v="1"/>
    <x v="0"/>
    <x v="0"/>
    <x v="0"/>
    <x v="0"/>
    <x v="1"/>
    <x v="5"/>
    <x v="3"/>
    <x v="7"/>
    <x v="8"/>
    <x v="5"/>
    <x v="4"/>
  </r>
  <r>
    <s v="September 2014"/>
    <n v="73"/>
    <x v="3"/>
    <x v="17"/>
    <x v="0"/>
    <x v="0"/>
    <x v="1"/>
    <x v="0"/>
    <x v="0"/>
    <x v="0"/>
    <x v="0"/>
    <x v="1"/>
    <x v="5"/>
    <x v="3"/>
    <x v="7"/>
    <x v="5"/>
    <x v="3"/>
    <x v="4"/>
  </r>
  <r>
    <s v="September 2014"/>
    <n v="73"/>
    <x v="3"/>
    <x v="18"/>
    <x v="0"/>
    <x v="0"/>
    <x v="4"/>
    <x v="0"/>
    <x v="0"/>
    <x v="0"/>
    <x v="0"/>
    <x v="1"/>
    <x v="5"/>
    <x v="3"/>
    <x v="7"/>
    <x v="9"/>
    <x v="14"/>
    <x v="4"/>
  </r>
  <r>
    <s v="September 2014"/>
    <n v="73"/>
    <x v="3"/>
    <x v="19"/>
    <x v="0"/>
    <x v="0"/>
    <x v="3"/>
    <x v="0"/>
    <x v="0"/>
    <x v="0"/>
    <x v="0"/>
    <x v="1"/>
    <x v="5"/>
    <x v="3"/>
    <x v="7"/>
    <x v="8"/>
    <x v="11"/>
    <x v="4"/>
  </r>
  <r>
    <s v="September 2014"/>
    <n v="73"/>
    <x v="3"/>
    <x v="20"/>
    <x v="0"/>
    <x v="0"/>
    <x v="2"/>
    <x v="0"/>
    <x v="0"/>
    <x v="0"/>
    <x v="0"/>
    <x v="1"/>
    <x v="5"/>
    <x v="3"/>
    <x v="7"/>
    <x v="5"/>
    <x v="9"/>
    <x v="4"/>
  </r>
  <r>
    <s v="September 2014"/>
    <n v="73"/>
    <x v="3"/>
    <x v="21"/>
    <x v="0"/>
    <x v="0"/>
    <x v="3"/>
    <x v="0"/>
    <x v="0"/>
    <x v="0"/>
    <x v="0"/>
    <x v="1"/>
    <x v="5"/>
    <x v="3"/>
    <x v="7"/>
    <x v="11"/>
    <x v="22"/>
    <x v="4"/>
  </r>
  <r>
    <s v="September 2014"/>
    <n v="73"/>
    <x v="3"/>
    <x v="22"/>
    <x v="0"/>
    <x v="0"/>
    <x v="2"/>
    <x v="0"/>
    <x v="0"/>
    <x v="0"/>
    <x v="0"/>
    <x v="1"/>
    <x v="5"/>
    <x v="3"/>
    <x v="7"/>
    <x v="23"/>
    <x v="22"/>
    <x v="4"/>
  </r>
  <r>
    <s v="September 2014"/>
    <n v="73"/>
    <x v="2"/>
    <x v="23"/>
    <x v="0"/>
    <x v="0"/>
    <x v="2"/>
    <x v="0"/>
    <x v="0"/>
    <x v="0"/>
    <x v="0"/>
    <x v="1"/>
    <x v="5"/>
    <x v="3"/>
    <x v="7"/>
    <x v="9"/>
    <x v="6"/>
    <x v="4"/>
  </r>
  <r>
    <s v="September 2014"/>
    <n v="73"/>
    <x v="2"/>
    <x v="24"/>
    <x v="0"/>
    <x v="0"/>
    <x v="2"/>
    <x v="0"/>
    <x v="0"/>
    <x v="0"/>
    <x v="0"/>
    <x v="1"/>
    <x v="5"/>
    <x v="3"/>
    <x v="7"/>
    <x v="7"/>
    <x v="22"/>
    <x v="4"/>
  </r>
  <r>
    <s v="September 2014"/>
    <n v="73"/>
    <x v="3"/>
    <x v="25"/>
    <x v="0"/>
    <x v="0"/>
    <x v="0"/>
    <x v="0"/>
    <x v="0"/>
    <x v="0"/>
    <x v="0"/>
    <x v="1"/>
    <x v="5"/>
    <x v="3"/>
    <x v="7"/>
    <x v="9"/>
    <x v="14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s v="December 2014"/>
    <n v="74"/>
    <x v="0"/>
    <x v="0"/>
    <x v="0"/>
    <x v="0"/>
    <x v="1"/>
    <x v="0"/>
    <x v="0"/>
    <x v="0"/>
    <x v="0"/>
    <x v="1"/>
    <x v="5"/>
    <x v="3"/>
    <x v="7"/>
    <x v="13"/>
    <x v="22"/>
    <x v="4"/>
  </r>
  <r>
    <s v="December 2014"/>
    <n v="74"/>
    <x v="0"/>
    <x v="1"/>
    <x v="0"/>
    <x v="0"/>
    <x v="1"/>
    <x v="0"/>
    <x v="0"/>
    <x v="0"/>
    <x v="1"/>
    <x v="1"/>
    <x v="5"/>
    <x v="3"/>
    <x v="7"/>
    <x v="8"/>
    <x v="11"/>
    <x v="4"/>
  </r>
  <r>
    <s v="December 2014"/>
    <n v="74"/>
    <x v="0"/>
    <x v="2"/>
    <x v="0"/>
    <x v="0"/>
    <x v="4"/>
    <x v="0"/>
    <x v="0"/>
    <x v="0"/>
    <x v="1"/>
    <x v="1"/>
    <x v="5"/>
    <x v="3"/>
    <x v="7"/>
    <x v="23"/>
    <x v="22"/>
    <x v="4"/>
  </r>
  <r>
    <s v="December 2014"/>
    <n v="74"/>
    <x v="0"/>
    <x v="3"/>
    <x v="0"/>
    <x v="0"/>
    <x v="1"/>
    <x v="0"/>
    <x v="0"/>
    <x v="0"/>
    <x v="1"/>
    <x v="1"/>
    <x v="5"/>
    <x v="3"/>
    <x v="7"/>
    <x v="8"/>
    <x v="11"/>
    <x v="4"/>
  </r>
  <r>
    <s v="December 2014"/>
    <n v="74"/>
    <x v="0"/>
    <x v="4"/>
    <x v="0"/>
    <x v="0"/>
    <x v="1"/>
    <x v="0"/>
    <x v="0"/>
    <x v="0"/>
    <x v="1"/>
    <x v="1"/>
    <x v="5"/>
    <x v="3"/>
    <x v="7"/>
    <x v="7"/>
    <x v="22"/>
    <x v="4"/>
  </r>
  <r>
    <s v="December 2014"/>
    <n v="74"/>
    <x v="0"/>
    <x v="5"/>
    <x v="0"/>
    <x v="0"/>
    <x v="0"/>
    <x v="0"/>
    <x v="0"/>
    <x v="0"/>
    <x v="1"/>
    <x v="1"/>
    <x v="5"/>
    <x v="3"/>
    <x v="7"/>
    <x v="8"/>
    <x v="5"/>
    <x v="4"/>
  </r>
  <r>
    <s v="December 2014"/>
    <n v="74"/>
    <x v="0"/>
    <x v="6"/>
    <x v="0"/>
    <x v="0"/>
    <x v="2"/>
    <x v="0"/>
    <x v="0"/>
    <x v="0"/>
    <x v="1"/>
    <x v="1"/>
    <x v="5"/>
    <x v="3"/>
    <x v="7"/>
    <x v="21"/>
    <x v="22"/>
    <x v="4"/>
  </r>
  <r>
    <s v="December 2014"/>
    <n v="74"/>
    <x v="0"/>
    <x v="7"/>
    <x v="0"/>
    <x v="0"/>
    <x v="0"/>
    <x v="0"/>
    <x v="0"/>
    <x v="0"/>
    <x v="1"/>
    <x v="1"/>
    <x v="5"/>
    <x v="3"/>
    <x v="7"/>
    <x v="9"/>
    <x v="14"/>
    <x v="4"/>
  </r>
  <r>
    <s v="December 2014"/>
    <n v="74"/>
    <x v="0"/>
    <x v="8"/>
    <x v="0"/>
    <x v="0"/>
    <x v="2"/>
    <x v="0"/>
    <x v="0"/>
    <x v="0"/>
    <x v="1"/>
    <x v="1"/>
    <x v="5"/>
    <x v="3"/>
    <x v="7"/>
    <x v="11"/>
    <x v="22"/>
    <x v="4"/>
  </r>
  <r>
    <s v="December 2014"/>
    <n v="74"/>
    <x v="0"/>
    <x v="9"/>
    <x v="0"/>
    <x v="0"/>
    <x v="2"/>
    <x v="0"/>
    <x v="0"/>
    <x v="0"/>
    <x v="1"/>
    <x v="1"/>
    <x v="5"/>
    <x v="3"/>
    <x v="7"/>
    <x v="23"/>
    <x v="22"/>
    <x v="4"/>
  </r>
  <r>
    <s v="December 2014"/>
    <n v="74"/>
    <x v="0"/>
    <x v="10"/>
    <x v="0"/>
    <x v="0"/>
    <x v="3"/>
    <x v="0"/>
    <x v="0"/>
    <x v="0"/>
    <x v="1"/>
    <x v="1"/>
    <x v="5"/>
    <x v="3"/>
    <x v="7"/>
    <x v="13"/>
    <x v="22"/>
    <x v="4"/>
  </r>
  <r>
    <s v="December 2014"/>
    <n v="74"/>
    <x v="0"/>
    <x v="11"/>
    <x v="0"/>
    <x v="0"/>
    <x v="2"/>
    <x v="0"/>
    <x v="0"/>
    <x v="0"/>
    <x v="1"/>
    <x v="1"/>
    <x v="5"/>
    <x v="3"/>
    <x v="7"/>
    <x v="9"/>
    <x v="6"/>
    <x v="4"/>
  </r>
  <r>
    <s v="December 2014"/>
    <n v="74"/>
    <x v="0"/>
    <x v="12"/>
    <x v="0"/>
    <x v="0"/>
    <x v="0"/>
    <x v="0"/>
    <x v="0"/>
    <x v="0"/>
    <x v="1"/>
    <x v="1"/>
    <x v="5"/>
    <x v="3"/>
    <x v="7"/>
    <x v="4"/>
    <x v="2"/>
    <x v="4"/>
  </r>
  <r>
    <s v="December 2014"/>
    <n v="74"/>
    <x v="0"/>
    <x v="13"/>
    <x v="0"/>
    <x v="0"/>
    <x v="3"/>
    <x v="0"/>
    <x v="0"/>
    <x v="0"/>
    <x v="1"/>
    <x v="1"/>
    <x v="5"/>
    <x v="3"/>
    <x v="7"/>
    <x v="4"/>
    <x v="8"/>
    <x v="4"/>
  </r>
  <r>
    <s v="December 2014"/>
    <n v="74"/>
    <x v="0"/>
    <x v="14"/>
    <x v="0"/>
    <x v="0"/>
    <x v="2"/>
    <x v="0"/>
    <x v="0"/>
    <x v="0"/>
    <x v="1"/>
    <x v="1"/>
    <x v="5"/>
    <x v="3"/>
    <x v="7"/>
    <x v="11"/>
    <x v="22"/>
    <x v="4"/>
  </r>
  <r>
    <s v="December 2014"/>
    <n v="74"/>
    <x v="0"/>
    <x v="15"/>
    <x v="0"/>
    <x v="0"/>
    <x v="3"/>
    <x v="0"/>
    <x v="0"/>
    <x v="0"/>
    <x v="1"/>
    <x v="1"/>
    <x v="5"/>
    <x v="3"/>
    <x v="7"/>
    <x v="7"/>
    <x v="22"/>
    <x v="4"/>
  </r>
  <r>
    <s v="December 2014"/>
    <n v="74"/>
    <x v="0"/>
    <x v="16"/>
    <x v="0"/>
    <x v="0"/>
    <x v="0"/>
    <x v="0"/>
    <x v="0"/>
    <x v="0"/>
    <x v="1"/>
    <x v="1"/>
    <x v="5"/>
    <x v="3"/>
    <x v="7"/>
    <x v="8"/>
    <x v="11"/>
    <x v="4"/>
  </r>
  <r>
    <s v="December 2014"/>
    <n v="74"/>
    <x v="0"/>
    <x v="17"/>
    <x v="0"/>
    <x v="0"/>
    <x v="0"/>
    <x v="0"/>
    <x v="0"/>
    <x v="0"/>
    <x v="1"/>
    <x v="1"/>
    <x v="5"/>
    <x v="3"/>
    <x v="7"/>
    <x v="7"/>
    <x v="22"/>
    <x v="4"/>
  </r>
  <r>
    <s v="December 2014"/>
    <n v="74"/>
    <x v="0"/>
    <x v="18"/>
    <x v="0"/>
    <x v="0"/>
    <x v="0"/>
    <x v="0"/>
    <x v="0"/>
    <x v="0"/>
    <x v="1"/>
    <x v="1"/>
    <x v="5"/>
    <x v="3"/>
    <x v="7"/>
    <x v="5"/>
    <x v="9"/>
    <x v="4"/>
  </r>
  <r>
    <s v="December 2014"/>
    <n v="74"/>
    <x v="0"/>
    <x v="19"/>
    <x v="0"/>
    <x v="0"/>
    <x v="2"/>
    <x v="0"/>
    <x v="0"/>
    <x v="0"/>
    <x v="1"/>
    <x v="1"/>
    <x v="5"/>
    <x v="3"/>
    <x v="7"/>
    <x v="9"/>
    <x v="6"/>
    <x v="4"/>
  </r>
  <r>
    <s v="December 2014"/>
    <n v="74"/>
    <x v="0"/>
    <x v="20"/>
    <x v="0"/>
    <x v="0"/>
    <x v="4"/>
    <x v="0"/>
    <x v="0"/>
    <x v="0"/>
    <x v="1"/>
    <x v="1"/>
    <x v="5"/>
    <x v="3"/>
    <x v="7"/>
    <x v="20"/>
    <x v="22"/>
    <x v="4"/>
  </r>
  <r>
    <s v="December 2014"/>
    <n v="74"/>
    <x v="0"/>
    <x v="21"/>
    <x v="0"/>
    <x v="0"/>
    <x v="2"/>
    <x v="0"/>
    <x v="0"/>
    <x v="0"/>
    <x v="1"/>
    <x v="1"/>
    <x v="5"/>
    <x v="3"/>
    <x v="7"/>
    <x v="13"/>
    <x v="22"/>
    <x v="4"/>
  </r>
  <r>
    <s v="December 2014"/>
    <n v="74"/>
    <x v="0"/>
    <x v="22"/>
    <x v="0"/>
    <x v="0"/>
    <x v="3"/>
    <x v="0"/>
    <x v="0"/>
    <x v="0"/>
    <x v="1"/>
    <x v="1"/>
    <x v="5"/>
    <x v="3"/>
    <x v="7"/>
    <x v="8"/>
    <x v="5"/>
    <x v="4"/>
  </r>
  <r>
    <s v="December 2014"/>
    <n v="74"/>
    <x v="0"/>
    <x v="23"/>
    <x v="0"/>
    <x v="0"/>
    <x v="4"/>
    <x v="0"/>
    <x v="0"/>
    <x v="0"/>
    <x v="1"/>
    <x v="1"/>
    <x v="5"/>
    <x v="3"/>
    <x v="7"/>
    <x v="13"/>
    <x v="22"/>
    <x v="4"/>
  </r>
  <r>
    <s v="December 2014"/>
    <n v="74"/>
    <x v="0"/>
    <x v="24"/>
    <x v="0"/>
    <x v="0"/>
    <x v="3"/>
    <x v="0"/>
    <x v="0"/>
    <x v="0"/>
    <x v="1"/>
    <x v="1"/>
    <x v="5"/>
    <x v="3"/>
    <x v="7"/>
    <x v="5"/>
    <x v="3"/>
    <x v="4"/>
  </r>
  <r>
    <s v="December 2014"/>
    <n v="74"/>
    <x v="1"/>
    <x v="0"/>
    <x v="0"/>
    <x v="0"/>
    <x v="1"/>
    <x v="0"/>
    <x v="0"/>
    <x v="0"/>
    <x v="1"/>
    <x v="0"/>
    <x v="5"/>
    <x v="0"/>
    <x v="0"/>
    <x v="1"/>
    <x v="1"/>
    <x v="2"/>
  </r>
  <r>
    <s v="December 2014"/>
    <n v="74"/>
    <x v="1"/>
    <x v="1"/>
    <x v="0"/>
    <x v="0"/>
    <x v="3"/>
    <x v="0"/>
    <x v="0"/>
    <x v="0"/>
    <x v="1"/>
    <x v="0"/>
    <x v="5"/>
    <x v="0"/>
    <x v="0"/>
    <x v="0"/>
    <x v="0"/>
    <x v="0"/>
  </r>
  <r>
    <s v="December 2014"/>
    <n v="74"/>
    <x v="1"/>
    <x v="2"/>
    <x v="0"/>
    <x v="0"/>
    <x v="2"/>
    <x v="0"/>
    <x v="0"/>
    <x v="0"/>
    <x v="1"/>
    <x v="0"/>
    <x v="5"/>
    <x v="0"/>
    <x v="0"/>
    <x v="0"/>
    <x v="1"/>
    <x v="11"/>
  </r>
  <r>
    <s v="December 2014"/>
    <n v="74"/>
    <x v="1"/>
    <x v="3"/>
    <x v="0"/>
    <x v="0"/>
    <x v="0"/>
    <x v="0"/>
    <x v="0"/>
    <x v="0"/>
    <x v="1"/>
    <x v="0"/>
    <x v="5"/>
    <x v="0"/>
    <x v="0"/>
    <x v="0"/>
    <x v="1"/>
    <x v="0"/>
  </r>
  <r>
    <s v="December 2014"/>
    <n v="74"/>
    <x v="1"/>
    <x v="4"/>
    <x v="0"/>
    <x v="0"/>
    <x v="2"/>
    <x v="0"/>
    <x v="0"/>
    <x v="0"/>
    <x v="1"/>
    <x v="0"/>
    <x v="5"/>
    <x v="0"/>
    <x v="0"/>
    <x v="0"/>
    <x v="0"/>
    <x v="9"/>
  </r>
  <r>
    <s v="December 2014"/>
    <n v="74"/>
    <x v="1"/>
    <x v="5"/>
    <x v="0"/>
    <x v="0"/>
    <x v="2"/>
    <x v="0"/>
    <x v="0"/>
    <x v="0"/>
    <x v="1"/>
    <x v="0"/>
    <x v="5"/>
    <x v="0"/>
    <x v="9"/>
    <x v="1"/>
    <x v="1"/>
    <x v="2"/>
  </r>
  <r>
    <s v="December 2014"/>
    <n v="74"/>
    <x v="1"/>
    <x v="6"/>
    <x v="0"/>
    <x v="0"/>
    <x v="4"/>
    <x v="0"/>
    <x v="0"/>
    <x v="0"/>
    <x v="1"/>
    <x v="0"/>
    <x v="5"/>
    <x v="0"/>
    <x v="9"/>
    <x v="0"/>
    <x v="1"/>
    <x v="0"/>
  </r>
  <r>
    <s v="December 2014"/>
    <n v="74"/>
    <x v="1"/>
    <x v="7"/>
    <x v="0"/>
    <x v="0"/>
    <x v="2"/>
    <x v="0"/>
    <x v="0"/>
    <x v="0"/>
    <x v="1"/>
    <x v="0"/>
    <x v="5"/>
    <x v="0"/>
    <x v="9"/>
    <x v="0"/>
    <x v="0"/>
    <x v="2"/>
  </r>
  <r>
    <s v="December 2014"/>
    <n v="74"/>
    <x v="1"/>
    <x v="8"/>
    <x v="0"/>
    <x v="0"/>
    <x v="0"/>
    <x v="0"/>
    <x v="0"/>
    <x v="0"/>
    <x v="1"/>
    <x v="0"/>
    <x v="5"/>
    <x v="0"/>
    <x v="9"/>
    <x v="0"/>
    <x v="1"/>
    <x v="3"/>
  </r>
  <r>
    <s v="December 2014"/>
    <n v="74"/>
    <x v="1"/>
    <x v="9"/>
    <x v="0"/>
    <x v="0"/>
    <x v="0"/>
    <x v="0"/>
    <x v="0"/>
    <x v="0"/>
    <x v="1"/>
    <x v="0"/>
    <x v="5"/>
    <x v="0"/>
    <x v="9"/>
    <x v="0"/>
    <x v="0"/>
    <x v="2"/>
  </r>
  <r>
    <s v="December 2014"/>
    <n v="74"/>
    <x v="1"/>
    <x v="10"/>
    <x v="0"/>
    <x v="0"/>
    <x v="0"/>
    <x v="0"/>
    <x v="0"/>
    <x v="0"/>
    <x v="1"/>
    <x v="0"/>
    <x v="5"/>
    <x v="2"/>
    <x v="1"/>
    <x v="1"/>
    <x v="1"/>
    <x v="2"/>
  </r>
  <r>
    <s v="December 2014"/>
    <n v="74"/>
    <x v="1"/>
    <x v="11"/>
    <x v="0"/>
    <x v="0"/>
    <x v="1"/>
    <x v="0"/>
    <x v="0"/>
    <x v="0"/>
    <x v="1"/>
    <x v="0"/>
    <x v="5"/>
    <x v="2"/>
    <x v="1"/>
    <x v="0"/>
    <x v="1"/>
    <x v="0"/>
  </r>
  <r>
    <s v="December 2014"/>
    <n v="74"/>
    <x v="1"/>
    <x v="12"/>
    <x v="0"/>
    <x v="0"/>
    <x v="2"/>
    <x v="0"/>
    <x v="0"/>
    <x v="0"/>
    <x v="1"/>
    <x v="0"/>
    <x v="5"/>
    <x v="2"/>
    <x v="1"/>
    <x v="0"/>
    <x v="0"/>
    <x v="0"/>
  </r>
  <r>
    <s v="December 2014"/>
    <n v="74"/>
    <x v="1"/>
    <x v="13"/>
    <x v="0"/>
    <x v="0"/>
    <x v="3"/>
    <x v="0"/>
    <x v="0"/>
    <x v="0"/>
    <x v="1"/>
    <x v="0"/>
    <x v="5"/>
    <x v="2"/>
    <x v="1"/>
    <x v="0"/>
    <x v="0"/>
    <x v="3"/>
  </r>
  <r>
    <s v="December 2014"/>
    <n v="74"/>
    <x v="1"/>
    <x v="14"/>
    <x v="0"/>
    <x v="0"/>
    <x v="4"/>
    <x v="0"/>
    <x v="0"/>
    <x v="0"/>
    <x v="1"/>
    <x v="0"/>
    <x v="5"/>
    <x v="2"/>
    <x v="1"/>
    <x v="0"/>
    <x v="0"/>
    <x v="2"/>
  </r>
  <r>
    <s v="December 2014"/>
    <n v="74"/>
    <x v="1"/>
    <x v="15"/>
    <x v="0"/>
    <x v="0"/>
    <x v="0"/>
    <x v="0"/>
    <x v="0"/>
    <x v="0"/>
    <x v="1"/>
    <x v="0"/>
    <x v="5"/>
    <x v="2"/>
    <x v="1"/>
    <x v="0"/>
    <x v="0"/>
    <x v="1"/>
  </r>
  <r>
    <s v="December 2014"/>
    <n v="74"/>
    <x v="1"/>
    <x v="16"/>
    <x v="0"/>
    <x v="0"/>
    <x v="2"/>
    <x v="0"/>
    <x v="0"/>
    <x v="0"/>
    <x v="1"/>
    <x v="0"/>
    <x v="5"/>
    <x v="1"/>
    <x v="11"/>
    <x v="1"/>
    <x v="1"/>
    <x v="2"/>
  </r>
  <r>
    <s v="December 2014"/>
    <n v="74"/>
    <x v="1"/>
    <x v="17"/>
    <x v="0"/>
    <x v="0"/>
    <x v="3"/>
    <x v="0"/>
    <x v="0"/>
    <x v="0"/>
    <x v="1"/>
    <x v="0"/>
    <x v="5"/>
    <x v="1"/>
    <x v="11"/>
    <x v="0"/>
    <x v="0"/>
    <x v="0"/>
  </r>
  <r>
    <s v="December 2014"/>
    <n v="74"/>
    <x v="1"/>
    <x v="18"/>
    <x v="0"/>
    <x v="0"/>
    <x v="4"/>
    <x v="0"/>
    <x v="0"/>
    <x v="0"/>
    <x v="1"/>
    <x v="0"/>
    <x v="5"/>
    <x v="1"/>
    <x v="11"/>
    <x v="0"/>
    <x v="1"/>
    <x v="0"/>
  </r>
  <r>
    <s v="December 2014"/>
    <n v="74"/>
    <x v="1"/>
    <x v="19"/>
    <x v="0"/>
    <x v="0"/>
    <x v="4"/>
    <x v="0"/>
    <x v="0"/>
    <x v="0"/>
    <x v="1"/>
    <x v="0"/>
    <x v="5"/>
    <x v="1"/>
    <x v="11"/>
    <x v="0"/>
    <x v="1"/>
    <x v="0"/>
  </r>
  <r>
    <s v="December 2014"/>
    <n v="74"/>
    <x v="1"/>
    <x v="20"/>
    <x v="0"/>
    <x v="0"/>
    <x v="0"/>
    <x v="0"/>
    <x v="0"/>
    <x v="0"/>
    <x v="1"/>
    <x v="0"/>
    <x v="5"/>
    <x v="1"/>
    <x v="11"/>
    <x v="0"/>
    <x v="0"/>
    <x v="0"/>
  </r>
  <r>
    <s v="December 2014"/>
    <n v="74"/>
    <x v="1"/>
    <x v="21"/>
    <x v="0"/>
    <x v="0"/>
    <x v="4"/>
    <x v="0"/>
    <x v="0"/>
    <x v="0"/>
    <x v="1"/>
    <x v="0"/>
    <x v="5"/>
    <x v="1"/>
    <x v="11"/>
    <x v="0"/>
    <x v="1"/>
    <x v="3"/>
  </r>
  <r>
    <s v="December 2014"/>
    <n v="74"/>
    <x v="1"/>
    <x v="22"/>
    <x v="0"/>
    <x v="0"/>
    <x v="1"/>
    <x v="0"/>
    <x v="0"/>
    <x v="0"/>
    <x v="1"/>
    <x v="0"/>
    <x v="5"/>
    <x v="1"/>
    <x v="11"/>
    <x v="18"/>
    <x v="1"/>
    <x v="0"/>
  </r>
  <r>
    <s v="December 2014"/>
    <n v="74"/>
    <x v="2"/>
    <x v="0"/>
    <x v="0"/>
    <x v="0"/>
    <x v="3"/>
    <x v="0"/>
    <x v="0"/>
    <x v="0"/>
    <x v="1"/>
    <x v="2"/>
    <x v="5"/>
    <x v="3"/>
    <x v="3"/>
    <x v="12"/>
    <x v="15"/>
    <x v="6"/>
  </r>
  <r>
    <s v="December 2014"/>
    <n v="74"/>
    <x v="2"/>
    <x v="1"/>
    <x v="0"/>
    <x v="0"/>
    <x v="2"/>
    <x v="0"/>
    <x v="0"/>
    <x v="0"/>
    <x v="1"/>
    <x v="2"/>
    <x v="5"/>
    <x v="3"/>
    <x v="3"/>
    <x v="13"/>
    <x v="18"/>
    <x v="6"/>
  </r>
  <r>
    <s v="December 2014"/>
    <n v="74"/>
    <x v="2"/>
    <x v="2"/>
    <x v="0"/>
    <x v="0"/>
    <x v="0"/>
    <x v="0"/>
    <x v="0"/>
    <x v="0"/>
    <x v="1"/>
    <x v="2"/>
    <x v="5"/>
    <x v="3"/>
    <x v="3"/>
    <x v="13"/>
    <x v="21"/>
    <x v="6"/>
  </r>
  <r>
    <s v="December 2014"/>
    <n v="74"/>
    <x v="2"/>
    <x v="3"/>
    <x v="0"/>
    <x v="0"/>
    <x v="0"/>
    <x v="0"/>
    <x v="0"/>
    <x v="0"/>
    <x v="1"/>
    <x v="2"/>
    <x v="5"/>
    <x v="3"/>
    <x v="3"/>
    <x v="13"/>
    <x v="21"/>
    <x v="6"/>
  </r>
  <r>
    <s v="December 2014"/>
    <n v="74"/>
    <x v="2"/>
    <x v="4"/>
    <x v="0"/>
    <x v="0"/>
    <x v="4"/>
    <x v="0"/>
    <x v="0"/>
    <x v="0"/>
    <x v="1"/>
    <x v="2"/>
    <x v="5"/>
    <x v="3"/>
    <x v="3"/>
    <x v="13"/>
    <x v="24"/>
    <x v="6"/>
  </r>
  <r>
    <s v="December 2014"/>
    <n v="74"/>
    <x v="2"/>
    <x v="5"/>
    <x v="0"/>
    <x v="0"/>
    <x v="4"/>
    <x v="0"/>
    <x v="0"/>
    <x v="0"/>
    <x v="1"/>
    <x v="2"/>
    <x v="5"/>
    <x v="3"/>
    <x v="3"/>
    <x v="13"/>
    <x v="16"/>
    <x v="6"/>
  </r>
  <r>
    <s v="December 2014"/>
    <n v="74"/>
    <x v="2"/>
    <x v="6"/>
    <x v="0"/>
    <x v="0"/>
    <x v="4"/>
    <x v="0"/>
    <x v="0"/>
    <x v="0"/>
    <x v="1"/>
    <x v="2"/>
    <x v="5"/>
    <x v="3"/>
    <x v="3"/>
    <x v="13"/>
    <x v="21"/>
    <x v="6"/>
  </r>
  <r>
    <s v="December 2014"/>
    <n v="74"/>
    <x v="2"/>
    <x v="7"/>
    <x v="0"/>
    <x v="0"/>
    <x v="3"/>
    <x v="0"/>
    <x v="0"/>
    <x v="0"/>
    <x v="1"/>
    <x v="2"/>
    <x v="5"/>
    <x v="3"/>
    <x v="3"/>
    <x v="12"/>
    <x v="20"/>
    <x v="6"/>
  </r>
  <r>
    <s v="December 2014"/>
    <n v="74"/>
    <x v="2"/>
    <x v="8"/>
    <x v="0"/>
    <x v="0"/>
    <x v="1"/>
    <x v="0"/>
    <x v="0"/>
    <x v="0"/>
    <x v="1"/>
    <x v="2"/>
    <x v="5"/>
    <x v="3"/>
    <x v="5"/>
    <x v="12"/>
    <x v="15"/>
    <x v="6"/>
  </r>
  <r>
    <s v="December 2014"/>
    <n v="74"/>
    <x v="2"/>
    <x v="9"/>
    <x v="0"/>
    <x v="0"/>
    <x v="4"/>
    <x v="0"/>
    <x v="0"/>
    <x v="0"/>
    <x v="1"/>
    <x v="2"/>
    <x v="5"/>
    <x v="3"/>
    <x v="5"/>
    <x v="13"/>
    <x v="17"/>
    <x v="6"/>
  </r>
  <r>
    <s v="December 2014"/>
    <n v="74"/>
    <x v="2"/>
    <x v="10"/>
    <x v="0"/>
    <x v="0"/>
    <x v="3"/>
    <x v="0"/>
    <x v="0"/>
    <x v="0"/>
    <x v="1"/>
    <x v="2"/>
    <x v="5"/>
    <x v="3"/>
    <x v="5"/>
    <x v="14"/>
    <x v="17"/>
    <x v="6"/>
  </r>
  <r>
    <s v="December 2014"/>
    <n v="74"/>
    <x v="2"/>
    <x v="11"/>
    <x v="0"/>
    <x v="0"/>
    <x v="0"/>
    <x v="0"/>
    <x v="0"/>
    <x v="0"/>
    <x v="1"/>
    <x v="2"/>
    <x v="5"/>
    <x v="3"/>
    <x v="5"/>
    <x v="13"/>
    <x v="20"/>
    <x v="6"/>
  </r>
  <r>
    <s v="December 2014"/>
    <n v="74"/>
    <x v="2"/>
    <x v="12"/>
    <x v="0"/>
    <x v="0"/>
    <x v="3"/>
    <x v="0"/>
    <x v="0"/>
    <x v="0"/>
    <x v="1"/>
    <x v="2"/>
    <x v="5"/>
    <x v="3"/>
    <x v="5"/>
    <x v="12"/>
    <x v="18"/>
    <x v="6"/>
  </r>
  <r>
    <s v="December 2014"/>
    <n v="74"/>
    <x v="2"/>
    <x v="13"/>
    <x v="0"/>
    <x v="0"/>
    <x v="2"/>
    <x v="0"/>
    <x v="0"/>
    <x v="0"/>
    <x v="1"/>
    <x v="2"/>
    <x v="5"/>
    <x v="3"/>
    <x v="5"/>
    <x v="14"/>
    <x v="17"/>
    <x v="6"/>
  </r>
  <r>
    <s v="December 2014"/>
    <n v="74"/>
    <x v="2"/>
    <x v="14"/>
    <x v="0"/>
    <x v="0"/>
    <x v="0"/>
    <x v="0"/>
    <x v="0"/>
    <x v="0"/>
    <x v="1"/>
    <x v="2"/>
    <x v="5"/>
    <x v="3"/>
    <x v="5"/>
    <x v="13"/>
    <x v="21"/>
    <x v="6"/>
  </r>
  <r>
    <s v="December 2014"/>
    <n v="74"/>
    <x v="2"/>
    <x v="15"/>
    <x v="0"/>
    <x v="0"/>
    <x v="3"/>
    <x v="0"/>
    <x v="0"/>
    <x v="0"/>
    <x v="1"/>
    <x v="2"/>
    <x v="5"/>
    <x v="3"/>
    <x v="5"/>
    <x v="13"/>
    <x v="23"/>
    <x v="6"/>
  </r>
  <r>
    <s v="December 2014"/>
    <n v="74"/>
    <x v="2"/>
    <x v="16"/>
    <x v="0"/>
    <x v="0"/>
    <x v="4"/>
    <x v="0"/>
    <x v="0"/>
    <x v="0"/>
    <x v="1"/>
    <x v="2"/>
    <x v="5"/>
    <x v="3"/>
    <x v="4"/>
    <x v="12"/>
    <x v="15"/>
    <x v="7"/>
  </r>
  <r>
    <s v="December 2014"/>
    <n v="74"/>
    <x v="2"/>
    <x v="17"/>
    <x v="0"/>
    <x v="0"/>
    <x v="0"/>
    <x v="0"/>
    <x v="0"/>
    <x v="0"/>
    <x v="1"/>
    <x v="2"/>
    <x v="5"/>
    <x v="3"/>
    <x v="4"/>
    <x v="14"/>
    <x v="17"/>
    <x v="7"/>
  </r>
  <r>
    <s v="December 2014"/>
    <n v="74"/>
    <x v="2"/>
    <x v="18"/>
    <x v="0"/>
    <x v="0"/>
    <x v="4"/>
    <x v="0"/>
    <x v="0"/>
    <x v="0"/>
    <x v="1"/>
    <x v="2"/>
    <x v="5"/>
    <x v="3"/>
    <x v="4"/>
    <x v="13"/>
    <x v="20"/>
    <x v="7"/>
  </r>
  <r>
    <s v="December 2014"/>
    <n v="74"/>
    <x v="2"/>
    <x v="19"/>
    <x v="0"/>
    <x v="0"/>
    <x v="1"/>
    <x v="0"/>
    <x v="0"/>
    <x v="0"/>
    <x v="1"/>
    <x v="2"/>
    <x v="5"/>
    <x v="3"/>
    <x v="4"/>
    <x v="13"/>
    <x v="18"/>
    <x v="7"/>
  </r>
  <r>
    <s v="December 2014"/>
    <n v="74"/>
    <x v="2"/>
    <x v="20"/>
    <x v="0"/>
    <x v="0"/>
    <x v="1"/>
    <x v="0"/>
    <x v="0"/>
    <x v="0"/>
    <x v="1"/>
    <x v="2"/>
    <x v="5"/>
    <x v="3"/>
    <x v="4"/>
    <x v="12"/>
    <x v="16"/>
    <x v="7"/>
  </r>
  <r>
    <s v="December 2014"/>
    <n v="74"/>
    <x v="2"/>
    <x v="21"/>
    <x v="0"/>
    <x v="0"/>
    <x v="2"/>
    <x v="0"/>
    <x v="0"/>
    <x v="0"/>
    <x v="1"/>
    <x v="2"/>
    <x v="5"/>
    <x v="3"/>
    <x v="6"/>
    <x v="14"/>
    <x v="17"/>
    <x v="6"/>
  </r>
  <r>
    <s v="December 2014"/>
    <n v="74"/>
    <x v="2"/>
    <x v="22"/>
    <x v="0"/>
    <x v="0"/>
    <x v="0"/>
    <x v="0"/>
    <x v="0"/>
    <x v="0"/>
    <x v="1"/>
    <x v="2"/>
    <x v="5"/>
    <x v="3"/>
    <x v="6"/>
    <x v="13"/>
    <x v="23"/>
    <x v="6"/>
  </r>
  <r>
    <s v="December 2014"/>
    <n v="74"/>
    <x v="2"/>
    <x v="23"/>
    <x v="0"/>
    <x v="0"/>
    <x v="4"/>
    <x v="0"/>
    <x v="0"/>
    <x v="0"/>
    <x v="1"/>
    <x v="2"/>
    <x v="5"/>
    <x v="3"/>
    <x v="6"/>
    <x v="13"/>
    <x v="19"/>
    <x v="6"/>
  </r>
  <r>
    <s v="December 2014"/>
    <n v="74"/>
    <x v="2"/>
    <x v="24"/>
    <x v="0"/>
    <x v="0"/>
    <x v="4"/>
    <x v="0"/>
    <x v="0"/>
    <x v="0"/>
    <x v="1"/>
    <x v="2"/>
    <x v="5"/>
    <x v="3"/>
    <x v="6"/>
    <x v="13"/>
    <x v="24"/>
    <x v="6"/>
  </r>
  <r>
    <s v="December 2014"/>
    <n v="74"/>
    <x v="2"/>
    <x v="25"/>
    <x v="0"/>
    <x v="0"/>
    <x v="3"/>
    <x v="0"/>
    <x v="0"/>
    <x v="0"/>
    <x v="1"/>
    <x v="2"/>
    <x v="5"/>
    <x v="3"/>
    <x v="6"/>
    <x v="14"/>
    <x v="24"/>
    <x v="6"/>
  </r>
  <r>
    <s v="December 2014"/>
    <n v="74"/>
    <x v="2"/>
    <x v="26"/>
    <x v="0"/>
    <x v="0"/>
    <x v="2"/>
    <x v="0"/>
    <x v="0"/>
    <x v="0"/>
    <x v="1"/>
    <x v="2"/>
    <x v="5"/>
    <x v="3"/>
    <x v="6"/>
    <x v="13"/>
    <x v="21"/>
    <x v="6"/>
  </r>
  <r>
    <s v="December 2014"/>
    <n v="74"/>
    <x v="3"/>
    <x v="0"/>
    <x v="0"/>
    <x v="0"/>
    <x v="4"/>
    <x v="0"/>
    <x v="0"/>
    <x v="0"/>
    <x v="1"/>
    <x v="1"/>
    <x v="5"/>
    <x v="3"/>
    <x v="7"/>
    <x v="20"/>
    <x v="22"/>
    <x v="4"/>
  </r>
  <r>
    <s v="December 2014"/>
    <n v="74"/>
    <x v="3"/>
    <x v="1"/>
    <x v="0"/>
    <x v="0"/>
    <x v="1"/>
    <x v="0"/>
    <x v="0"/>
    <x v="0"/>
    <x v="1"/>
    <x v="1"/>
    <x v="5"/>
    <x v="3"/>
    <x v="7"/>
    <x v="4"/>
    <x v="2"/>
    <x v="4"/>
  </r>
  <r>
    <s v="December 2014"/>
    <n v="74"/>
    <x v="3"/>
    <x v="2"/>
    <x v="0"/>
    <x v="0"/>
    <x v="2"/>
    <x v="0"/>
    <x v="0"/>
    <x v="0"/>
    <x v="1"/>
    <x v="1"/>
    <x v="5"/>
    <x v="3"/>
    <x v="7"/>
    <x v="8"/>
    <x v="11"/>
    <x v="4"/>
  </r>
  <r>
    <s v="December 2014"/>
    <n v="74"/>
    <x v="3"/>
    <x v="3"/>
    <x v="0"/>
    <x v="0"/>
    <x v="3"/>
    <x v="0"/>
    <x v="0"/>
    <x v="0"/>
    <x v="1"/>
    <x v="1"/>
    <x v="5"/>
    <x v="3"/>
    <x v="7"/>
    <x v="9"/>
    <x v="14"/>
    <x v="4"/>
  </r>
  <r>
    <s v="December 2014"/>
    <n v="74"/>
    <x v="3"/>
    <x v="4"/>
    <x v="0"/>
    <x v="0"/>
    <x v="3"/>
    <x v="0"/>
    <x v="0"/>
    <x v="0"/>
    <x v="1"/>
    <x v="1"/>
    <x v="5"/>
    <x v="3"/>
    <x v="7"/>
    <x v="21"/>
    <x v="22"/>
    <x v="4"/>
  </r>
  <r>
    <s v="December 2014"/>
    <n v="74"/>
    <x v="3"/>
    <x v="5"/>
    <x v="0"/>
    <x v="0"/>
    <x v="4"/>
    <x v="0"/>
    <x v="0"/>
    <x v="0"/>
    <x v="1"/>
    <x v="1"/>
    <x v="5"/>
    <x v="3"/>
    <x v="7"/>
    <x v="9"/>
    <x v="14"/>
    <x v="4"/>
  </r>
  <r>
    <s v="December 2014"/>
    <n v="74"/>
    <x v="3"/>
    <x v="6"/>
    <x v="0"/>
    <x v="0"/>
    <x v="0"/>
    <x v="0"/>
    <x v="0"/>
    <x v="0"/>
    <x v="1"/>
    <x v="1"/>
    <x v="5"/>
    <x v="3"/>
    <x v="7"/>
    <x v="13"/>
    <x v="22"/>
    <x v="4"/>
  </r>
  <r>
    <s v="December 2014"/>
    <n v="74"/>
    <x v="3"/>
    <x v="7"/>
    <x v="0"/>
    <x v="0"/>
    <x v="4"/>
    <x v="0"/>
    <x v="0"/>
    <x v="0"/>
    <x v="1"/>
    <x v="1"/>
    <x v="5"/>
    <x v="3"/>
    <x v="7"/>
    <x v="7"/>
    <x v="22"/>
    <x v="4"/>
  </r>
  <r>
    <s v="December 2014"/>
    <n v="74"/>
    <x v="3"/>
    <x v="8"/>
    <x v="0"/>
    <x v="0"/>
    <x v="4"/>
    <x v="0"/>
    <x v="0"/>
    <x v="0"/>
    <x v="1"/>
    <x v="1"/>
    <x v="5"/>
    <x v="3"/>
    <x v="7"/>
    <x v="11"/>
    <x v="22"/>
    <x v="4"/>
  </r>
  <r>
    <s v="December 2014"/>
    <n v="74"/>
    <x v="3"/>
    <x v="9"/>
    <x v="0"/>
    <x v="0"/>
    <x v="1"/>
    <x v="0"/>
    <x v="0"/>
    <x v="0"/>
    <x v="1"/>
    <x v="1"/>
    <x v="5"/>
    <x v="3"/>
    <x v="7"/>
    <x v="20"/>
    <x v="22"/>
    <x v="4"/>
  </r>
  <r>
    <s v="December 2014"/>
    <n v="74"/>
    <x v="3"/>
    <x v="10"/>
    <x v="0"/>
    <x v="0"/>
    <x v="0"/>
    <x v="0"/>
    <x v="0"/>
    <x v="0"/>
    <x v="1"/>
    <x v="1"/>
    <x v="5"/>
    <x v="3"/>
    <x v="7"/>
    <x v="13"/>
    <x v="22"/>
    <x v="4"/>
  </r>
  <r>
    <s v="December 2014"/>
    <n v="74"/>
    <x v="3"/>
    <x v="11"/>
    <x v="0"/>
    <x v="0"/>
    <x v="3"/>
    <x v="0"/>
    <x v="0"/>
    <x v="0"/>
    <x v="1"/>
    <x v="1"/>
    <x v="5"/>
    <x v="3"/>
    <x v="7"/>
    <x v="21"/>
    <x v="22"/>
    <x v="4"/>
  </r>
  <r>
    <s v="December 2014"/>
    <n v="74"/>
    <x v="3"/>
    <x v="12"/>
    <x v="0"/>
    <x v="0"/>
    <x v="3"/>
    <x v="0"/>
    <x v="0"/>
    <x v="0"/>
    <x v="1"/>
    <x v="1"/>
    <x v="5"/>
    <x v="3"/>
    <x v="7"/>
    <x v="13"/>
    <x v="22"/>
    <x v="4"/>
  </r>
  <r>
    <s v="December 2014"/>
    <n v="74"/>
    <x v="3"/>
    <x v="13"/>
    <x v="0"/>
    <x v="0"/>
    <x v="0"/>
    <x v="0"/>
    <x v="0"/>
    <x v="0"/>
    <x v="1"/>
    <x v="1"/>
    <x v="5"/>
    <x v="3"/>
    <x v="7"/>
    <x v="4"/>
    <x v="12"/>
    <x v="4"/>
  </r>
  <r>
    <s v="December 2014"/>
    <n v="74"/>
    <x v="3"/>
    <x v="14"/>
    <x v="0"/>
    <x v="0"/>
    <x v="1"/>
    <x v="0"/>
    <x v="0"/>
    <x v="0"/>
    <x v="1"/>
    <x v="1"/>
    <x v="5"/>
    <x v="3"/>
    <x v="7"/>
    <x v="7"/>
    <x v="22"/>
    <x v="4"/>
  </r>
  <r>
    <s v="December 2014"/>
    <n v="74"/>
    <x v="3"/>
    <x v="15"/>
    <x v="0"/>
    <x v="0"/>
    <x v="2"/>
    <x v="0"/>
    <x v="0"/>
    <x v="0"/>
    <x v="1"/>
    <x v="1"/>
    <x v="5"/>
    <x v="3"/>
    <x v="7"/>
    <x v="9"/>
    <x v="6"/>
    <x v="4"/>
  </r>
  <r>
    <s v="December 2014"/>
    <n v="74"/>
    <x v="3"/>
    <x v="16"/>
    <x v="0"/>
    <x v="0"/>
    <x v="2"/>
    <x v="0"/>
    <x v="0"/>
    <x v="0"/>
    <x v="1"/>
    <x v="1"/>
    <x v="5"/>
    <x v="3"/>
    <x v="7"/>
    <x v="4"/>
    <x v="12"/>
    <x v="4"/>
  </r>
  <r>
    <s v="December 2014"/>
    <n v="74"/>
    <x v="3"/>
    <x v="17"/>
    <x v="0"/>
    <x v="0"/>
    <x v="2"/>
    <x v="0"/>
    <x v="0"/>
    <x v="0"/>
    <x v="1"/>
    <x v="1"/>
    <x v="5"/>
    <x v="3"/>
    <x v="7"/>
    <x v="7"/>
    <x v="22"/>
    <x v="4"/>
  </r>
  <r>
    <s v="December 2014"/>
    <n v="74"/>
    <x v="3"/>
    <x v="18"/>
    <x v="0"/>
    <x v="0"/>
    <x v="1"/>
    <x v="0"/>
    <x v="0"/>
    <x v="0"/>
    <x v="1"/>
    <x v="1"/>
    <x v="5"/>
    <x v="3"/>
    <x v="7"/>
    <x v="5"/>
    <x v="9"/>
    <x v="4"/>
  </r>
  <r>
    <s v="December 2014"/>
    <n v="74"/>
    <x v="3"/>
    <x v="19"/>
    <x v="0"/>
    <x v="0"/>
    <x v="3"/>
    <x v="0"/>
    <x v="0"/>
    <x v="0"/>
    <x v="1"/>
    <x v="1"/>
    <x v="5"/>
    <x v="3"/>
    <x v="7"/>
    <x v="7"/>
    <x v="22"/>
    <x v="4"/>
  </r>
  <r>
    <s v="December 2014"/>
    <n v="74"/>
    <x v="3"/>
    <x v="20"/>
    <x v="0"/>
    <x v="0"/>
    <x v="0"/>
    <x v="0"/>
    <x v="0"/>
    <x v="0"/>
    <x v="1"/>
    <x v="1"/>
    <x v="5"/>
    <x v="3"/>
    <x v="7"/>
    <x v="23"/>
    <x v="22"/>
    <x v="4"/>
  </r>
  <r>
    <s v="December 2014"/>
    <n v="74"/>
    <x v="3"/>
    <x v="21"/>
    <x v="0"/>
    <x v="0"/>
    <x v="1"/>
    <x v="0"/>
    <x v="0"/>
    <x v="0"/>
    <x v="1"/>
    <x v="1"/>
    <x v="5"/>
    <x v="3"/>
    <x v="7"/>
    <x v="7"/>
    <x v="22"/>
    <x v="4"/>
  </r>
  <r>
    <s v="December 2014"/>
    <n v="74"/>
    <x v="3"/>
    <x v="22"/>
    <x v="0"/>
    <x v="0"/>
    <x v="2"/>
    <x v="0"/>
    <x v="0"/>
    <x v="0"/>
    <x v="1"/>
    <x v="1"/>
    <x v="5"/>
    <x v="3"/>
    <x v="7"/>
    <x v="13"/>
    <x v="22"/>
    <x v="4"/>
  </r>
  <r>
    <s v="December 2014"/>
    <n v="74"/>
    <x v="3"/>
    <x v="23"/>
    <x v="0"/>
    <x v="0"/>
    <x v="3"/>
    <x v="0"/>
    <x v="0"/>
    <x v="0"/>
    <x v="1"/>
    <x v="1"/>
    <x v="5"/>
    <x v="3"/>
    <x v="7"/>
    <x v="8"/>
    <x v="5"/>
    <x v="4"/>
  </r>
  <r>
    <s v="December 2014"/>
    <n v="74"/>
    <x v="3"/>
    <x v="24"/>
    <x v="0"/>
    <x v="0"/>
    <x v="0"/>
    <x v="0"/>
    <x v="0"/>
    <x v="0"/>
    <x v="1"/>
    <x v="1"/>
    <x v="5"/>
    <x v="3"/>
    <x v="7"/>
    <x v="5"/>
    <x v="3"/>
    <x v="4"/>
  </r>
  <r>
    <s v="December 2014"/>
    <n v="74"/>
    <x v="3"/>
    <x v="25"/>
    <x v="0"/>
    <x v="0"/>
    <x v="4"/>
    <x v="0"/>
    <x v="0"/>
    <x v="0"/>
    <x v="1"/>
    <x v="1"/>
    <x v="5"/>
    <x v="3"/>
    <x v="7"/>
    <x v="8"/>
    <x v="11"/>
    <x v="4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  <r>
    <m/>
    <m/>
    <x v="4"/>
    <x v="27"/>
    <x v="0"/>
    <x v="1"/>
    <x v="5"/>
    <x v="1"/>
    <x v="1"/>
    <x v="1"/>
    <x v="1"/>
    <x v="3"/>
    <x v="5"/>
    <x v="3"/>
    <x v="7"/>
    <x v="15"/>
    <x v="22"/>
    <x v="8"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0.xml><?xml version="1.0" encoding="utf-8"?>
<pivotTableDefinition xmlns="http://schemas.openxmlformats.org/spreadsheetml/2006/main" name="PivotTable2" cacheId="125" dataOnRows="1" applyNumberFormats="0" applyBorderFormats="0" applyFontFormats="0" applyPatternFormats="0" applyAlignmentFormats="0" applyWidthHeightFormats="1" dataCaption="Data" showMissing="1" preserveFormatting="1" useAutoFormatting="1" itemPrintTitles="1" compactData="0" createdVersion="4" updatedVersion="4" indent="0" gridDropZones="1" showMemberPropertyTips="0">
  <location ref="A3:D51" firstHeaderRow="1" firstDataRow="1" firstDataCol="3"/>
  <pivotFields count="23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9">
        <item x="13"/>
        <item x="9"/>
        <item x="0"/>
        <item x="10"/>
        <item x="8"/>
        <item x="3"/>
        <item x="5"/>
        <item x="2"/>
        <item x="4"/>
        <item x="15"/>
        <item x="14"/>
        <item x="11"/>
        <item x="1"/>
        <item x="12"/>
        <item x="6"/>
        <item x="7"/>
        <item x="16"/>
        <item x="1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11"/>
    <field x="14"/>
    <field x="-2"/>
  </rowFields>
  <rowItems count="48">
    <i>
      <x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r="1">
      <x v="3"/>
      <x/>
    </i>
    <i i="1" r="2">
      <x v="1"/>
    </i>
    <i r="1">
      <x v="4"/>
      <x/>
    </i>
    <i i="1" r="2">
      <x v="1"/>
    </i>
    <i r="1">
      <x v="9"/>
      <x/>
    </i>
    <i i="1" r="2">
      <x v="1"/>
    </i>
    <i r="1">
      <x v="10"/>
      <x/>
    </i>
    <i i="1" r="2">
      <x v="1"/>
    </i>
    <i r="1">
      <x v="11"/>
      <x/>
    </i>
    <i i="1" r="2">
      <x v="1"/>
    </i>
    <i r="1">
      <x v="12"/>
      <x/>
    </i>
    <i i="1" r="2">
      <x v="1"/>
    </i>
    <i r="1">
      <x v="13"/>
      <x/>
    </i>
    <i i="1" r="2">
      <x v="1"/>
    </i>
    <i r="1">
      <x v="16"/>
      <x/>
    </i>
    <i i="1" r="2">
      <x v="1"/>
    </i>
    <i r="1">
      <x v="17"/>
      <x/>
    </i>
    <i i="1" r="2">
      <x v="1"/>
    </i>
    <i t="default">
      <x/>
    </i>
    <i t="default" i="1">
      <x/>
    </i>
    <i>
      <x v="1"/>
      <x v="7"/>
      <x/>
    </i>
    <i i="1" r="2">
      <x v="1"/>
    </i>
    <i r="1">
      <x v="15"/>
      <x/>
    </i>
    <i i="1" r="2">
      <x v="1"/>
    </i>
    <i t="default">
      <x v="1"/>
    </i>
    <i t="default" i="1">
      <x v="1"/>
    </i>
    <i>
      <x v="2"/>
      <x v="5"/>
      <x/>
    </i>
    <i i="1" r="2">
      <x v="1"/>
    </i>
    <i r="1">
      <x v="6"/>
      <x/>
    </i>
    <i i="1" r="2">
      <x v="1"/>
    </i>
    <i r="1">
      <x v="8"/>
      <x/>
    </i>
    <i i="1" r="2">
      <x v="1"/>
    </i>
    <i r="1">
      <x v="14"/>
      <x/>
    </i>
    <i i="1" r="2">
      <x v="1"/>
    </i>
    <i t="default">
      <x v="2"/>
    </i>
    <i t="default" i="1">
      <x v="2"/>
    </i>
    <i>
      <x v="3"/>
      <x v="15"/>
      <x/>
    </i>
    <i i="1" r="2">
      <x v="1"/>
    </i>
    <i t="default">
      <x v="3"/>
    </i>
    <i t="default" i="1">
      <x v="3"/>
    </i>
    <i t="grand">
      <x/>
    </i>
    <i t="grand" i="1">
      <x/>
    </i>
  </rowItems>
  <colItems count="1">
    <i/>
  </colItems>
  <dataFields count="2">
    <dataField name="Sum of Questions" fld="8" baseField="0" baseItem="0"/>
    <dataField name="Sum of Correct" fld="9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4" cacheId="125" dataOnRows="1" applyNumberFormats="0" applyBorderFormats="0" applyFontFormats="0" applyPatternFormats="0" applyAlignmentFormats="0" applyWidthHeightFormats="1" dataCaption="Data" showMissing="1" preserveFormatting="1" useAutoFormatting="1" itemPrintTitles="1" compactData="0" createdVersion="4" updatedVersion="4" indent="0" gridDropZones="1" showMemberPropertyTips="0">
  <location ref="A3:D41" firstHeaderRow="1" firstDataRow="1" firstDataCol="3"/>
  <pivotFields count="23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3">
        <item x="7"/>
        <item x="2"/>
        <item x="1"/>
        <item x="5"/>
        <item x="3"/>
        <item x="11"/>
        <item x="0"/>
        <item x="9"/>
        <item x="10"/>
        <item x="6"/>
        <item x="4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11"/>
    <field x="17"/>
    <field x="-2"/>
  </rowFields>
  <rowItems count="38">
    <i>
      <x/>
      <x v="1"/>
      <x/>
    </i>
    <i i="1" r="2">
      <x v="1"/>
    </i>
    <i r="1">
      <x v="2"/>
      <x/>
    </i>
    <i i="1" r="2">
      <x v="1"/>
    </i>
    <i r="1">
      <x v="4"/>
      <x/>
    </i>
    <i i="1" r="2">
      <x v="1"/>
    </i>
    <i r="1">
      <x v="5"/>
      <x/>
    </i>
    <i i="1" r="2">
      <x v="1"/>
    </i>
    <i r="1">
      <x v="6"/>
      <x/>
    </i>
    <i i="1" r="2">
      <x v="1"/>
    </i>
    <i r="1">
      <x v="7"/>
      <x/>
    </i>
    <i i="1" r="2">
      <x v="1"/>
    </i>
    <i r="1">
      <x v="8"/>
      <x/>
    </i>
    <i i="1" r="2">
      <x v="1"/>
    </i>
    <i r="1">
      <x v="11"/>
      <x/>
    </i>
    <i i="1" r="2">
      <x v="1"/>
    </i>
    <i t="default">
      <x/>
    </i>
    <i t="default" i="1">
      <x/>
    </i>
    <i>
      <x v="1"/>
      <x v="3"/>
      <x/>
    </i>
    <i i="1" r="2">
      <x v="1"/>
    </i>
    <i r="1">
      <x v="10"/>
      <x/>
    </i>
    <i i="1" r="2">
      <x v="1"/>
    </i>
    <i r="1">
      <x v="11"/>
      <x/>
    </i>
    <i i="1" r="2">
      <x v="1"/>
    </i>
    <i t="default">
      <x v="1"/>
    </i>
    <i t="default" i="1">
      <x v="1"/>
    </i>
    <i>
      <x v="2"/>
      <x/>
      <x/>
    </i>
    <i i="1" r="2">
      <x v="1"/>
    </i>
    <i r="1">
      <x v="9"/>
      <x/>
    </i>
    <i i="1" r="2">
      <x v="1"/>
    </i>
    <i t="default">
      <x v="2"/>
    </i>
    <i t="default" i="1">
      <x v="2"/>
    </i>
    <i>
      <x v="3"/>
      <x v="11"/>
      <x/>
    </i>
    <i i="1" r="2">
      <x v="1"/>
    </i>
    <i t="default">
      <x v="3"/>
    </i>
    <i t="default" i="1">
      <x v="3"/>
    </i>
    <i t="grand">
      <x/>
    </i>
    <i t="grand" i="1">
      <x/>
    </i>
  </rowItems>
  <colItems count="1">
    <i/>
  </colItems>
  <dataFields count="2">
    <dataField name="Sum of Questions" fld="8" baseField="0" baseItem="0"/>
    <dataField name="Sum of Correct" fld="9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2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C6" firstHeaderRow="1" firstDataRow="2" firstDataCol="1" rowPageCount="1" colPageCount="1"/>
  <pivotFields count="22"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compact="0" outline="0" subtotalTop="0" showAll="0" includeNewItemsInFilter="1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showAll="0" multipleItemSelectionAllowed="1">
      <items count="9">
        <item h="1" x="3"/>
        <item x="1"/>
        <item x="7"/>
        <item h="1" x="2"/>
        <item x="5"/>
        <item x="4"/>
        <item x="6"/>
        <item h="1" x="0"/>
        <item t="default"/>
      </items>
    </pivotField>
    <pivotField showAll="0"/>
    <pivotField showAll="0"/>
    <pivotField showAll="0"/>
  </pivotFields>
  <rowFields count="1">
    <field x="1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18" hier="-1"/>
  </pageFields>
  <dataFields count="2">
    <dataField name="Sum of Questions" fld="7" baseField="10" baseItem="0"/>
    <dataField name="Sum of Correct" fld="8" baseField="1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3.xml><?xml version="1.0" encoding="utf-8"?>
<pivotTableDefinition xmlns="http://schemas.openxmlformats.org/spreadsheetml/2006/main" name="PivotTable2" cacheId="129" dataOnRows="1" applyNumberFormats="0" applyBorderFormats="0" applyFontFormats="0" applyPatternFormats="0" applyAlignmentFormats="0" applyWidthHeightFormats="1" dataCaption="Data" showMissing="1" preserveFormatting="1" useAutoFormatting="1" itemPrintTitles="1" compactData="0" createdVersion="4" updatedVersion="4" indent="0" gridDropZones="1" showMemberPropertyTips="0">
  <location ref="A3:D29" firstHeaderRow="1" firstDataRow="1" firstDataCol="3"/>
  <pivotFields count="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6">
        <item x="2"/>
        <item x="1"/>
        <item x="0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11"/>
    <field x="13"/>
    <field x="-2"/>
  </rowFields>
  <rowItems count="26">
    <i>
      <x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r="1">
      <x v="3"/>
      <x/>
    </i>
    <i i="1" r="2">
      <x v="1"/>
    </i>
    <i r="1">
      <x v="4"/>
      <x/>
    </i>
    <i i="1" r="2">
      <x v="1"/>
    </i>
    <i t="default">
      <x/>
    </i>
    <i t="default" i="1">
      <x/>
    </i>
    <i>
      <x v="1"/>
      <x v="3"/>
      <x/>
    </i>
    <i i="1" r="2">
      <x v="1"/>
    </i>
    <i t="default">
      <x v="1"/>
    </i>
    <i t="default" i="1">
      <x v="1"/>
    </i>
    <i>
      <x v="2"/>
      <x v="3"/>
      <x/>
    </i>
    <i i="1" r="2">
      <x v="1"/>
    </i>
    <i t="default">
      <x v="2"/>
    </i>
    <i t="default" i="1">
      <x v="2"/>
    </i>
    <i>
      <x v="3"/>
      <x v="3"/>
      <x/>
    </i>
    <i i="1" r="2">
      <x v="1"/>
    </i>
    <i t="default">
      <x v="3"/>
    </i>
    <i t="default" i="1">
      <x v="3"/>
    </i>
    <i t="grand">
      <x/>
    </i>
    <i t="grand" i="1">
      <x/>
    </i>
  </rowItems>
  <colItems count="1">
    <i/>
  </colItems>
  <dataFields count="2">
    <dataField name="Sum of Questions" fld="8" baseField="0" baseItem="0"/>
    <dataField name="Sum of Correct" fld="9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" cacheId="131" dataOnRows="1" applyNumberFormats="0" applyBorderFormats="0" applyFontFormats="0" applyPatternFormats="0" applyAlignmentFormats="0" applyWidthHeightFormats="1" dataCaption="Data" showMissing="1" preserveFormatting="1" useAutoFormatting="1" itemPrintTitles="1" compactData="0" createdVersion="4" updatedVersion="4" indent="0" gridDropZones="1" showMemberPropertyTips="0">
  <location ref="A3:D29" firstHeaderRow="1" firstDataRow="1" firstDataCol="3"/>
  <pivotFields count="24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3"/>
        <item x="1"/>
        <item x="2"/>
        <item x="4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12"/>
    <field x="19"/>
    <field x="-2"/>
  </rowFields>
  <rowItems count="26">
    <i>
      <x/>
      <x v="4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r="1">
      <x v="3"/>
      <x/>
    </i>
    <i i="1" r="2">
      <x v="1"/>
    </i>
    <i r="1">
      <x v="4"/>
      <x/>
    </i>
    <i i="1" r="2">
      <x v="1"/>
    </i>
    <i t="default">
      <x v="1"/>
    </i>
    <i t="default" i="1">
      <x v="1"/>
    </i>
    <i>
      <x v="2"/>
      <x v="4"/>
      <x/>
    </i>
    <i i="1" r="2">
      <x v="1"/>
    </i>
    <i t="default">
      <x v="2"/>
    </i>
    <i t="default" i="1">
      <x v="2"/>
    </i>
    <i>
      <x v="3"/>
      <x v="4"/>
      <x/>
    </i>
    <i i="1" r="2">
      <x v="1"/>
    </i>
    <i t="default">
      <x v="3"/>
    </i>
    <i t="default" i="1">
      <x v="3"/>
    </i>
    <i t="grand">
      <x/>
    </i>
    <i t="grand" i="1">
      <x/>
    </i>
  </rowItems>
  <colItems count="1">
    <i/>
  </colItems>
  <dataFields count="2">
    <dataField name="Sum of Questions" fld="9" baseField="0" baseItem="0"/>
    <dataField name="Sum of Correct" fld="10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3" cacheId="125" dataOnRows="1" applyNumberFormats="0" applyBorderFormats="0" applyFontFormats="0" applyPatternFormats="0" applyAlignmentFormats="0" applyWidthHeightFormats="1" dataCaption="Data" showMissing="1" preserveFormatting="1" useAutoFormatting="1" itemPrintTitles="1" compactData="0" createdVersion="4" updatedVersion="4" indent="0" gridDropZones="1" showMemberPropertyTips="0">
  <location ref="A3:D69" firstHeaderRow="1" firstDataRow="1" firstDataCol="3"/>
  <pivotFields count="23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6">
        <item x="4"/>
        <item x="16"/>
        <item x="18"/>
        <item x="24"/>
        <item x="0"/>
        <item x="20"/>
        <item x="19"/>
        <item x="17"/>
        <item x="2"/>
        <item x="10"/>
        <item x="8"/>
        <item x="21"/>
        <item x="3"/>
        <item x="9"/>
        <item x="14"/>
        <item x="23"/>
        <item x="15"/>
        <item x="12"/>
        <item x="11"/>
        <item x="6"/>
        <item x="1"/>
        <item x="5"/>
        <item x="22"/>
        <item x="7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11"/>
    <field x="16"/>
    <field x="-2"/>
  </rowFields>
  <rowItems count="66">
    <i>
      <x/>
      <x v="4"/>
      <x/>
    </i>
    <i i="1" r="2">
      <x v="1"/>
    </i>
    <i r="1">
      <x v="20"/>
      <x/>
    </i>
    <i i="1" r="2">
      <x v="1"/>
    </i>
    <i r="1">
      <x v="22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8"/>
      <x/>
    </i>
    <i i="1" r="2">
      <x v="1"/>
    </i>
    <i r="1">
      <x v="9"/>
      <x/>
    </i>
    <i i="1" r="2">
      <x v="1"/>
    </i>
    <i r="1">
      <x v="10"/>
      <x/>
    </i>
    <i i="1" r="2">
      <x v="1"/>
    </i>
    <i r="1">
      <x v="12"/>
      <x/>
    </i>
    <i i="1" r="2">
      <x v="1"/>
    </i>
    <i r="1">
      <x v="13"/>
      <x/>
    </i>
    <i i="1" r="2">
      <x v="1"/>
    </i>
    <i r="1">
      <x v="14"/>
      <x/>
    </i>
    <i i="1" r="2">
      <x v="1"/>
    </i>
    <i r="1">
      <x v="17"/>
      <x/>
    </i>
    <i i="1" r="2">
      <x v="1"/>
    </i>
    <i r="1">
      <x v="18"/>
      <x/>
    </i>
    <i i="1" r="2">
      <x v="1"/>
    </i>
    <i r="1">
      <x v="19"/>
      <x/>
    </i>
    <i i="1" r="2">
      <x v="1"/>
    </i>
    <i r="1">
      <x v="21"/>
      <x/>
    </i>
    <i i="1" r="2">
      <x v="1"/>
    </i>
    <i r="1">
      <x v="22"/>
      <x/>
    </i>
    <i i="1" r="2">
      <x v="1"/>
    </i>
    <i r="1">
      <x v="23"/>
      <x/>
    </i>
    <i i="1" r="2">
      <x v="1"/>
    </i>
    <i r="1">
      <x v="24"/>
      <x/>
    </i>
    <i i="1" r="2">
      <x v="1"/>
    </i>
    <i t="default">
      <x v="1"/>
    </i>
    <i t="default" i="1">
      <x v="1"/>
    </i>
    <i>
      <x v="2"/>
      <x v="1"/>
      <x/>
    </i>
    <i i="1" r="2">
      <x v="1"/>
    </i>
    <i r="1">
      <x v="2"/>
      <x/>
    </i>
    <i i="1" r="2">
      <x v="1"/>
    </i>
    <i r="1">
      <x v="3"/>
      <x/>
    </i>
    <i i="1" r="2">
      <x v="1"/>
    </i>
    <i r="1">
      <x v="5"/>
      <x/>
    </i>
    <i i="1" r="2">
      <x v="1"/>
    </i>
    <i r="1">
      <x v="6"/>
      <x/>
    </i>
    <i i="1" r="2">
      <x v="1"/>
    </i>
    <i r="1">
      <x v="7"/>
      <x/>
    </i>
    <i i="1" r="2">
      <x v="1"/>
    </i>
    <i r="1">
      <x v="11"/>
      <x/>
    </i>
    <i i="1" r="2">
      <x v="1"/>
    </i>
    <i r="1">
      <x v="15"/>
      <x/>
    </i>
    <i i="1" r="2">
      <x v="1"/>
    </i>
    <i r="1">
      <x v="16"/>
      <x/>
    </i>
    <i i="1" r="2">
      <x v="1"/>
    </i>
    <i r="1">
      <x v="22"/>
      <x/>
    </i>
    <i i="1" r="2">
      <x v="1"/>
    </i>
    <i t="default">
      <x v="2"/>
    </i>
    <i t="default" i="1">
      <x v="2"/>
    </i>
    <i>
      <x v="3"/>
      <x v="22"/>
      <x/>
    </i>
    <i i="1" r="2">
      <x v="1"/>
    </i>
    <i t="default">
      <x v="3"/>
    </i>
    <i t="default" i="1">
      <x v="3"/>
    </i>
    <i t="grand">
      <x/>
    </i>
    <i t="grand" i="1">
      <x/>
    </i>
  </rowItems>
  <colItems count="1">
    <i/>
  </colItems>
  <dataFields count="2">
    <dataField name="Sum of Questions" fld="8" baseField="0" baseItem="0"/>
    <dataField name="Sum of Correct" fld="9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" cacheId="133" dataOnRows="1" applyNumberFormats="0" applyBorderFormats="0" applyFontFormats="0" applyPatternFormats="0" applyAlignmentFormats="0" applyWidthHeightFormats="1" dataCaption="Data" showMissing="1" preserveFormatting="1" useAutoFormatting="1" itemPrintTitles="1" compactData="0" createdVersion="4" updatedVersion="4" indent="0" gridDropZones="1" showMemberPropertyTips="0">
  <location ref="A3:D73" firstHeaderRow="1" firstDataRow="1" firstDataCol="3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6">
        <item x="3"/>
        <item x="4"/>
        <item x="9"/>
        <item x="16"/>
        <item x="18"/>
        <item x="11"/>
        <item x="14"/>
        <item x="7"/>
        <item x="13"/>
        <item x="6"/>
        <item x="5"/>
        <item x="2"/>
        <item x="1"/>
        <item x="20"/>
        <item x="23"/>
        <item x="21"/>
        <item x="19"/>
        <item x="0"/>
        <item x="8"/>
        <item x="12"/>
        <item x="15"/>
        <item x="10"/>
        <item x="17"/>
        <item x="22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3">
    <field x="11"/>
    <field x="15"/>
    <field x="-2"/>
  </rowFields>
  <rowItems count="70">
    <i>
      <x/>
      <x/>
      <x/>
    </i>
    <i i="1" r="2">
      <x v="1"/>
    </i>
    <i r="1">
      <x v="3"/>
      <x/>
    </i>
    <i i="1" r="2">
      <x v="1"/>
    </i>
    <i r="1">
      <x v="4"/>
      <x/>
    </i>
    <i i="1" r="2">
      <x v="1"/>
    </i>
    <i r="1">
      <x v="11"/>
      <x/>
    </i>
    <i i="1" r="2">
      <x v="1"/>
    </i>
    <i r="1">
      <x v="12"/>
      <x/>
    </i>
    <i i="1" r="2">
      <x v="1"/>
    </i>
    <i r="1">
      <x v="13"/>
      <x/>
    </i>
    <i i="1" r="2">
      <x v="1"/>
    </i>
    <i r="1">
      <x v="16"/>
      <x/>
    </i>
    <i i="1" r="2">
      <x v="1"/>
    </i>
    <i r="1">
      <x v="17"/>
      <x/>
    </i>
    <i i="1" r="2">
      <x v="1"/>
    </i>
    <i r="1">
      <x v="20"/>
      <x/>
    </i>
    <i i="1" r="2">
      <x v="1"/>
    </i>
    <i r="1">
      <x v="24"/>
      <x/>
    </i>
    <i i="1" r="2">
      <x v="1"/>
    </i>
    <i t="default">
      <x/>
    </i>
    <i t="default" i="1">
      <x/>
    </i>
    <i>
      <x v="1"/>
      <x v="1"/>
      <x/>
    </i>
    <i i="1" r="2">
      <x v="1"/>
    </i>
    <i r="1">
      <x v="2"/>
      <x/>
    </i>
    <i i="1" r="2">
      <x v="1"/>
    </i>
    <i r="1">
      <x v="5"/>
      <x/>
    </i>
    <i i="1" r="2">
      <x v="1"/>
    </i>
    <i r="1">
      <x v="7"/>
      <x/>
    </i>
    <i i="1" r="2">
      <x v="1"/>
    </i>
    <i r="1">
      <x v="8"/>
      <x/>
    </i>
    <i i="1" r="2">
      <x v="1"/>
    </i>
    <i r="1">
      <x v="9"/>
      <x/>
    </i>
    <i i="1" r="2">
      <x v="1"/>
    </i>
    <i r="1">
      <x v="10"/>
      <x/>
    </i>
    <i i="1" r="2">
      <x v="1"/>
    </i>
    <i r="1">
      <x v="13"/>
      <x/>
    </i>
    <i i="1" r="2">
      <x v="1"/>
    </i>
    <i r="1">
      <x v="14"/>
      <x/>
    </i>
    <i i="1" r="2">
      <x v="1"/>
    </i>
    <i r="1">
      <x v="15"/>
      <x/>
    </i>
    <i i="1" r="2">
      <x v="1"/>
    </i>
    <i r="1">
      <x v="18"/>
      <x/>
    </i>
    <i i="1" r="2">
      <x v="1"/>
    </i>
    <i r="1">
      <x v="20"/>
      <x/>
    </i>
    <i i="1" r="2">
      <x v="1"/>
    </i>
    <i r="1">
      <x v="21"/>
      <x/>
    </i>
    <i i="1" r="2">
      <x v="1"/>
    </i>
    <i r="1">
      <x v="22"/>
      <x/>
    </i>
    <i i="1" r="2">
      <x v="1"/>
    </i>
    <i r="1">
      <x v="23"/>
      <x/>
    </i>
    <i i="1" r="2">
      <x v="1"/>
    </i>
    <i t="default">
      <x v="1"/>
    </i>
    <i t="default" i="1">
      <x v="1"/>
    </i>
    <i>
      <x v="2"/>
      <x v="6"/>
      <x/>
    </i>
    <i i="1" r="2">
      <x v="1"/>
    </i>
    <i r="1">
      <x v="8"/>
      <x/>
    </i>
    <i i="1" r="2">
      <x v="1"/>
    </i>
    <i r="1">
      <x v="19"/>
      <x/>
    </i>
    <i i="1" r="2">
      <x v="1"/>
    </i>
    <i r="1">
      <x v="20"/>
      <x/>
    </i>
    <i i="1" r="2">
      <x v="1"/>
    </i>
    <i t="default">
      <x v="2"/>
    </i>
    <i t="default" i="1">
      <x v="2"/>
    </i>
    <i>
      <x v="3"/>
      <x v="20"/>
      <x/>
    </i>
    <i i="1" r="2">
      <x v="1"/>
    </i>
    <i t="default">
      <x v="3"/>
    </i>
    <i t="default" i="1">
      <x v="3"/>
    </i>
    <i t="grand">
      <x/>
    </i>
    <i t="grand" i="1">
      <x/>
    </i>
  </rowItems>
  <colItems count="1">
    <i/>
  </colItems>
  <dataFields count="2">
    <dataField name="Sum of Questions" fld="8" baseField="0" baseItem="0"/>
    <dataField name="Sum of Correct" fld="9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23" dataOnRows="1" applyNumberFormats="0" applyBorderFormats="0" applyFontFormats="0" applyPatternFormats="0" applyAlignmentFormats="0" applyWidthHeightFormats="1" dataCaption="Data" showMissing="1" preserveFormatting="1" useAutoFormatting="1" itemPrintTitles="1" compactData="0" createdVersion="4" updatedVersion="4" indent="0" gridDropZones="1" showMemberPropertyTips="0">
  <location ref="A3:AH14" firstHeaderRow="1" firstDataRow="2" firstDataCol="2"/>
  <pivotFields count="12">
    <pivotField axis="axisCol" compact="0" outline="0" subtotalTop="0" showAll="0" includeNewItemsInFilter="1">
      <items count="32">
        <item x="4"/>
        <item x="7"/>
        <item x="9"/>
        <item x="12"/>
        <item x="15"/>
        <item x="18"/>
        <item x="21"/>
        <item x="24"/>
        <item x="27"/>
        <item x="2"/>
        <item x="5"/>
        <item x="0"/>
        <item x="10"/>
        <item x="13"/>
        <item x="16"/>
        <item x="19"/>
        <item x="22"/>
        <item x="25"/>
        <item x="3"/>
        <item x="11"/>
        <item x="17"/>
        <item x="20"/>
        <item x="23"/>
        <item x="26"/>
        <item x="6"/>
        <item x="8"/>
        <item x="14"/>
        <item x="1"/>
        <item x="28"/>
        <item x="29"/>
        <item x="3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</pivotFields>
  <rowFields count="2">
    <field x="11"/>
    <field x="-2"/>
  </rowFields>
  <row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0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2">
    <dataField name="Sum of Questions" fld="8" baseField="0" baseItem="0"/>
    <dataField name="Sum of Correct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hattanlsat.com/forums/june-2007-lsat-answers-explanations-lg-f16.html" TargetMode="External" /><Relationship Id="rId2" Type="http://schemas.openxmlformats.org/officeDocument/2006/relationships/hyperlink" Target="http://www.manhattanlsat.com/forums/june-2007-lsat-answers-explanations-lr-f76.html?sid=259d1aa6c0e41ea545880b6336f9efc4" TargetMode="External" /><Relationship Id="rId3" Type="http://schemas.openxmlformats.org/officeDocument/2006/relationships/hyperlink" Target="http://www.manhattanlsat.com/forums/june-2007-lsat-answers-explanations-rc-f142.html" TargetMode="External" /><Relationship Id="rId4" Type="http://schemas.openxmlformats.org/officeDocument/2006/relationships/hyperlink" Target="http://www.manhattanlsat.com/forums/june-2007-lsat-answers-explanations-lg-f16.html" TargetMode="External" /><Relationship Id="rId5" Type="http://schemas.openxmlformats.org/officeDocument/2006/relationships/hyperlink" Target="http://www.manhattanlsat.com/forums/june-2007-lsat-answers-explanations-lr-f76.html?sid=259d1aa6c0e41ea545880b6336f9efc4" TargetMode="External" /><Relationship Id="rId6" Type="http://schemas.openxmlformats.org/officeDocument/2006/relationships/hyperlink" Target="http://www.manhattanlsat.com/forums/june-2007-lsat-answers-explanations-lr-f76.html?sid=259d1aa6c0e41ea545880b6336f9efc4" TargetMode="External" /><Relationship Id="rId7" Type="http://schemas.openxmlformats.org/officeDocument/2006/relationships/hyperlink" Target="http://www.manhattanlsat.com/forums/june-2007-lsat-answers-explanations-lr-f76.html?sid=259d1aa6c0e41ea545880b6336f9efc4" TargetMode="External" /><Relationship Id="rId8" Type="http://schemas.openxmlformats.org/officeDocument/2006/relationships/hyperlink" Target="http://www.manhattanlsat.com/forums/june-2007-lsat-answers-explanations-rc-f142.html" TargetMode="External" /><Relationship Id="rId9" Type="http://schemas.openxmlformats.org/officeDocument/2006/relationships/hyperlink" Target="http://www.manhattanlsat.com/forums/preptest-50-september-2006-lsat-answers-explanations-rc-f151.html" TargetMode="External" /><Relationship Id="rId10" Type="http://schemas.openxmlformats.org/officeDocument/2006/relationships/hyperlink" Target="http://www.manhattanlsat.com/forums/preptest-50-september-2006-lsat-answers-explanations-rc-f151.html" TargetMode="External" /><Relationship Id="rId11" Type="http://schemas.openxmlformats.org/officeDocument/2006/relationships/hyperlink" Target="http://www.manhattanlsat.com/forums/section-2-f496.html?sid=27349a0606fbc66f93964ab6d58c24e9" TargetMode="External" /><Relationship Id="rId12" Type="http://schemas.openxmlformats.org/officeDocument/2006/relationships/hyperlink" Target="http://www.manhattanlsat.com/forums/section-2-f496.html?sid=27349a0606fbc66f93964ab6d58c24e9" TargetMode="External" /><Relationship Id="rId13" Type="http://schemas.openxmlformats.org/officeDocument/2006/relationships/hyperlink" Target="http://www.manhattanlsat.com/forums/preptest-50-september-2006-lsat-answers-explanations-lg-f25.html" TargetMode="External" /><Relationship Id="rId14" Type="http://schemas.openxmlformats.org/officeDocument/2006/relationships/hyperlink" Target="http://www.manhattanlsat.com/forums/preptest-50-september-2006-lsat-answers-explanations-lg-f25.html" TargetMode="External" /><Relationship Id="rId15" Type="http://schemas.openxmlformats.org/officeDocument/2006/relationships/hyperlink" Target="http://www.manhattanlsat.com/forums/section-4-f497.html?sid=27349a0606fbc66f93964ab6d58c24e9" TargetMode="External" /><Relationship Id="rId16" Type="http://schemas.openxmlformats.org/officeDocument/2006/relationships/hyperlink" Target="http://www.manhattanlsat.com/forums/section-4-f497.html?sid=27349a0606fbc66f93964ab6d58c24e9" TargetMode="External" /><Relationship Id="rId17" Type="http://schemas.openxmlformats.org/officeDocument/2006/relationships/hyperlink" Target="http://www.manhattanlsat.com/forums/preptest-49-june-2006-lsat-answers-explanations-lg-f26.html" TargetMode="External" /><Relationship Id="rId18" Type="http://schemas.openxmlformats.org/officeDocument/2006/relationships/hyperlink" Target="http://www.manhattanlsat.com/forums/preptest-49-june-2006-lsat-answers-explanations-lg-f26.html" TargetMode="External" /><Relationship Id="rId19" Type="http://schemas.openxmlformats.org/officeDocument/2006/relationships/hyperlink" Target="http://www.manhattanlsat.com/forums/section-2-f498.html?sid=27349a0606fbc66f93964ab6d58c24e9" TargetMode="External" /><Relationship Id="rId20" Type="http://schemas.openxmlformats.org/officeDocument/2006/relationships/hyperlink" Target="http://www.manhattanlsat.com/forums/section-2-f498.html?sid=27349a0606fbc66f93964ab6d58c24e9" TargetMode="External" /><Relationship Id="rId21" Type="http://schemas.openxmlformats.org/officeDocument/2006/relationships/hyperlink" Target="http://www.manhattanlsat.com/forums/preptest-49-june-2006-lsat-answers-explanations-rc-f152.html" TargetMode="External" /><Relationship Id="rId22" Type="http://schemas.openxmlformats.org/officeDocument/2006/relationships/hyperlink" Target="http://www.manhattanlsat.com/forums/preptest-49-june-2006-lsat-answers-explanations-rc-f152.html" TargetMode="External" /><Relationship Id="rId23" Type="http://schemas.openxmlformats.org/officeDocument/2006/relationships/hyperlink" Target="http://www.manhattanlsat.com/forums/section-4-f499.html?sid=27349a0606fbc66f93964ab6d58c24e9" TargetMode="External" /><Relationship Id="rId24" Type="http://schemas.openxmlformats.org/officeDocument/2006/relationships/hyperlink" Target="http://www.manhattanlsat.com/forums/section-4-f499.html?sid=27349a0606fbc66f93964ab6d58c24e9" TargetMode="External" /><Relationship Id="rId25" Type="http://schemas.openxmlformats.org/officeDocument/2006/relationships/hyperlink" Target="http://www.manhattanlsat.com/forums/section-1-f500.html?sid=27349a0606fbc66f93964ab6d58c24e9" TargetMode="External" /><Relationship Id="rId26" Type="http://schemas.openxmlformats.org/officeDocument/2006/relationships/hyperlink" Target="http://www.manhattanlsat.com/forums/section-1-f500.html?sid=27349a0606fbc66f93964ab6d58c24e9" TargetMode="External" /><Relationship Id="rId27" Type="http://schemas.openxmlformats.org/officeDocument/2006/relationships/hyperlink" Target="http://www.manhattanlsat.com/forums/preptest-48-december-2005-lsat-answers-explanations-lg-f27.html" TargetMode="External" /><Relationship Id="rId28" Type="http://schemas.openxmlformats.org/officeDocument/2006/relationships/hyperlink" Target="http://www.manhattanlsat.com/forums/preptest-48-december-2005-lsat-answers-explanations-lg-f27.html" TargetMode="External" /><Relationship Id="rId29" Type="http://schemas.openxmlformats.org/officeDocument/2006/relationships/hyperlink" Target="http://www.manhattanlsat.com/forums/preptest-48-december-2005-lsat-answers-explanations-rc-f153.html" TargetMode="External" /><Relationship Id="rId30" Type="http://schemas.openxmlformats.org/officeDocument/2006/relationships/hyperlink" Target="http://www.manhattanlsat.com/forums/preptest-48-december-2005-lsat-answers-explanations-rc-f153.html" TargetMode="External" /><Relationship Id="rId31" Type="http://schemas.openxmlformats.org/officeDocument/2006/relationships/hyperlink" Target="http://www.manhattanlsat.com/forums/section-4-f501.html?sid=27349a0606fbc66f93964ab6d58c24e9" TargetMode="External" /><Relationship Id="rId32" Type="http://schemas.openxmlformats.org/officeDocument/2006/relationships/hyperlink" Target="http://www.manhattanlsat.com/forums/section-4-f501.html?sid=27349a0606fbc66f93964ab6d58c24e9" TargetMode="External" /><Relationship Id="rId33" Type="http://schemas.openxmlformats.org/officeDocument/2006/relationships/hyperlink" Target="http://www.manhattanlsat.com/forums/section-1-f502.html?sid=27349a0606fbc66f93964ab6d58c24e9" TargetMode="External" /><Relationship Id="rId34" Type="http://schemas.openxmlformats.org/officeDocument/2006/relationships/hyperlink" Target="http://www.manhattanlsat.com/forums/section-1-f502.html?sid=27349a0606fbc66f93964ab6d58c24e9" TargetMode="External" /><Relationship Id="rId35" Type="http://schemas.openxmlformats.org/officeDocument/2006/relationships/hyperlink" Target="http://www.manhattanlsat.com/forums/preptest-47-october-2005-lsat-answers-explanations-rc-f154.html" TargetMode="External" /><Relationship Id="rId36" Type="http://schemas.openxmlformats.org/officeDocument/2006/relationships/hyperlink" Target="http://www.manhattanlsat.com/forums/preptest-47-october-2005-lsat-answers-explanations-rc-f154.html" TargetMode="External" /><Relationship Id="rId37" Type="http://schemas.openxmlformats.org/officeDocument/2006/relationships/hyperlink" Target="http://www.manhattanlsat.com/forums/section-3-f503.html?sid=27349a0606fbc66f93964ab6d58c24e9" TargetMode="External" /><Relationship Id="rId38" Type="http://schemas.openxmlformats.org/officeDocument/2006/relationships/hyperlink" Target="http://www.manhattanlsat.com/forums/section-3-f503.html?sid=27349a0606fbc66f93964ab6d58c24e9" TargetMode="External" /><Relationship Id="rId39" Type="http://schemas.openxmlformats.org/officeDocument/2006/relationships/hyperlink" Target="http://www.manhattanlsat.com/forums/preptest-47-october-2005-lsat-answers-explanations-lg-f28.html" TargetMode="External" /><Relationship Id="rId40" Type="http://schemas.openxmlformats.org/officeDocument/2006/relationships/hyperlink" Target="http://www.manhattanlsat.com/forums/preptest-47-october-2005-lsat-answers-explanations-lg-f28.html" TargetMode="External" /><Relationship Id="rId41" Type="http://schemas.openxmlformats.org/officeDocument/2006/relationships/hyperlink" Target="http://www.manhattanlsat.com/forums/preptest-46-june-2005-lsat-answers-explanations-rc-f155.html" TargetMode="External" /><Relationship Id="rId42" Type="http://schemas.openxmlformats.org/officeDocument/2006/relationships/hyperlink" Target="http://www.manhattanlsat.com/forums/preptest-46-june-2005-lsat-answers-explanations-rc-f155.html" TargetMode="External" /><Relationship Id="rId43" Type="http://schemas.openxmlformats.org/officeDocument/2006/relationships/hyperlink" Target="http://www.manhattanlsat.com/forums/section-2-f504.html?sid=27349a0606fbc66f93964ab6d58c24e9" TargetMode="External" /><Relationship Id="rId44" Type="http://schemas.openxmlformats.org/officeDocument/2006/relationships/hyperlink" Target="http://www.manhattanlsat.com/forums/section-2-f504.html?sid=27349a0606fbc66f93964ab6d58c24e9" TargetMode="External" /><Relationship Id="rId45" Type="http://schemas.openxmlformats.org/officeDocument/2006/relationships/hyperlink" Target="http://www.manhattanlsat.com/forums/section-3-f505.html?sid=27349a0606fbc66f93964ab6d58c24e9" TargetMode="External" /><Relationship Id="rId46" Type="http://schemas.openxmlformats.org/officeDocument/2006/relationships/hyperlink" Target="http://www.manhattanlsat.com/forums/section-3-f505.html?sid=27349a0606fbc66f93964ab6d58c24e9" TargetMode="External" /><Relationship Id="rId47" Type="http://schemas.openxmlformats.org/officeDocument/2006/relationships/hyperlink" Target="http://www.manhattanlsat.com/forums/preptest-46-june-2005-lsat-answers-explanations-lg-f29.html" TargetMode="External" /><Relationship Id="rId48" Type="http://schemas.openxmlformats.org/officeDocument/2006/relationships/hyperlink" Target="http://www.manhattanlsat.com/forums/preptest-46-june-2005-lsat-answers-explanations-lg-f29.html" TargetMode="External" /><Relationship Id="rId49" Type="http://schemas.openxmlformats.org/officeDocument/2006/relationships/hyperlink" Target="http://www.manhattanlsat.com/forums/section-1-f490.html?sid=27349a0606fbc66f93964ab6d58c24e9" TargetMode="External" /><Relationship Id="rId50" Type="http://schemas.openxmlformats.org/officeDocument/2006/relationships/hyperlink" Target="http://www.manhattanlsat.com/forums/section-1-f490.html?sid=27349a0606fbc66f93964ab6d58c24e9" TargetMode="External" /><Relationship Id="rId51" Type="http://schemas.openxmlformats.org/officeDocument/2006/relationships/hyperlink" Target="http://www.manhattanlsat.com/forums/preptest-53-december-2007-lsat-answers-explanations-lg-f22.html" TargetMode="External" /><Relationship Id="rId52" Type="http://schemas.openxmlformats.org/officeDocument/2006/relationships/hyperlink" Target="http://www.manhattanlsat.com/forums/preptest-53-december-2007-lsat-answers-explanations-lg-f22.html" TargetMode="External" /><Relationship Id="rId53" Type="http://schemas.openxmlformats.org/officeDocument/2006/relationships/hyperlink" Target="http://www.manhattanlsat.com/forums/section-3-f491.html?sid=27349a0606fbc66f93964ab6d58c24e9" TargetMode="External" /><Relationship Id="rId54" Type="http://schemas.openxmlformats.org/officeDocument/2006/relationships/hyperlink" Target="http://www.manhattanlsat.com/forums/section-3-f491.html?sid=27349a0606fbc66f93964ab6d58c24e9" TargetMode="External" /><Relationship Id="rId55" Type="http://schemas.openxmlformats.org/officeDocument/2006/relationships/hyperlink" Target="http://www.manhattanlsat.com/forums/preptest-53-december-2007-lsat-answers-explanations-rc-f148.html" TargetMode="External" /><Relationship Id="rId56" Type="http://schemas.openxmlformats.org/officeDocument/2006/relationships/hyperlink" Target="http://www.manhattanlsat.com/forums/preptest-53-december-2007-lsat-answers-explanations-rc-f148.html" TargetMode="External" /><Relationship Id="rId57" Type="http://schemas.openxmlformats.org/officeDocument/2006/relationships/hyperlink" Target="http://www.manhattanlsat.com/forums/preptest-54-june-2008-lsat-answers-explanations-rc-f147.html" TargetMode="External" /><Relationship Id="rId58" Type="http://schemas.openxmlformats.org/officeDocument/2006/relationships/hyperlink" Target="http://www.manhattanlsat.com/forums/preptest-54-june-2008-lsat-answers-explanations-rc-f147.html" TargetMode="External" /><Relationship Id="rId59" Type="http://schemas.openxmlformats.org/officeDocument/2006/relationships/hyperlink" Target="http://www.manhattanlsat.com/forums/section-2-f488.html?sid=d61a40458884b44e8311a410917a1fed" TargetMode="External" /><Relationship Id="rId60" Type="http://schemas.openxmlformats.org/officeDocument/2006/relationships/hyperlink" Target="http://www.manhattanlsat.com/forums/section-2-f488.html?sid=d61a40458884b44e8311a410917a1fed" TargetMode="External" /><Relationship Id="rId61" Type="http://schemas.openxmlformats.org/officeDocument/2006/relationships/hyperlink" Target="http://www.manhattanlsat.com/forums/preptest-54-june-2008-lsat-answers-explanations-lg-f21.html" TargetMode="External" /><Relationship Id="rId62" Type="http://schemas.openxmlformats.org/officeDocument/2006/relationships/hyperlink" Target="http://www.manhattanlsat.com/forums/preptest-54-june-2008-lsat-answers-explanations-lg-f21.html" TargetMode="External" /><Relationship Id="rId63" Type="http://schemas.openxmlformats.org/officeDocument/2006/relationships/hyperlink" Target="http://www.manhattanlsat.com/forums/section-4-f489.html?sid=d61a40458884b44e8311a410917a1fed" TargetMode="External" /><Relationship Id="rId64" Type="http://schemas.openxmlformats.org/officeDocument/2006/relationships/hyperlink" Target="http://www.manhattanlsat.com/forums/section-4-f489.html?sid=d61a40458884b44e8311a410917a1fed" TargetMode="External" /><Relationship Id="rId65" Type="http://schemas.openxmlformats.org/officeDocument/2006/relationships/hyperlink" Target="http://www.manhattanlsat.com/forums/section-1-f486.html?sid=4456ad6179a5eb0d6273f706c5de264b" TargetMode="External" /><Relationship Id="rId66" Type="http://schemas.openxmlformats.org/officeDocument/2006/relationships/hyperlink" Target="http://www.manhattanlsat.com/forums/section-1-f486.html?sid=4456ad6179a5eb0d6273f706c5de264b" TargetMode="External" /><Relationship Id="rId67" Type="http://schemas.openxmlformats.org/officeDocument/2006/relationships/hyperlink" Target="http://www.manhattanlsat.com/forums/preptest-55-october-2008-lsat-answers-and-explanations-rc-f146.html" TargetMode="External" /><Relationship Id="rId68" Type="http://schemas.openxmlformats.org/officeDocument/2006/relationships/hyperlink" Target="http://www.manhattanlsat.com/forums/preptest-55-october-2008-lsat-answers-and-explanations-rc-f146.html" TargetMode="External" /><Relationship Id="rId69" Type="http://schemas.openxmlformats.org/officeDocument/2006/relationships/hyperlink" Target="http://www.manhattanlsat.com/forums/section-3-f487.html?sid=4456ad6179a5eb0d6273f706c5de264b" TargetMode="External" /><Relationship Id="rId70" Type="http://schemas.openxmlformats.org/officeDocument/2006/relationships/hyperlink" Target="http://www.manhattanlsat.com/forums/section-3-f487.html?sid=4456ad6179a5eb0d6273f706c5de264b" TargetMode="External" /><Relationship Id="rId71" Type="http://schemas.openxmlformats.org/officeDocument/2006/relationships/hyperlink" Target="http://www.manhattanlsat.com/forums/logic-games-f3.html" TargetMode="External" /><Relationship Id="rId72" Type="http://schemas.openxmlformats.org/officeDocument/2006/relationships/hyperlink" Target="http://www.manhattanlsat.com/forums/section-2-f484.html?sid=796922d6aaa4c81d74b8454dbb774748" TargetMode="External" /><Relationship Id="rId73" Type="http://schemas.openxmlformats.org/officeDocument/2006/relationships/hyperlink" Target="http://www.manhattanlsat.com/forums/section-2-f484.html?sid=796922d6aaa4c81d74b8454dbb774748" TargetMode="External" /><Relationship Id="rId74" Type="http://schemas.openxmlformats.org/officeDocument/2006/relationships/hyperlink" Target="http://www.manhattanlsat.com/forums/section-3-f485.html?sid=796922d6aaa4c81d74b8454dbb774748" TargetMode="External" /><Relationship Id="rId75" Type="http://schemas.openxmlformats.org/officeDocument/2006/relationships/hyperlink" Target="http://www.manhattanlsat.com/forums/section-3-f485.html?sid=796922d6aaa4c81d74b8454dbb774748" TargetMode="External" /><Relationship Id="rId76" Type="http://schemas.openxmlformats.org/officeDocument/2006/relationships/hyperlink" Target="http://www.manhattanlsat.com/forums/preptest-56-december-2008-lsat-answers-explanations-rc-f145.html" TargetMode="External" /><Relationship Id="rId77" Type="http://schemas.openxmlformats.org/officeDocument/2006/relationships/hyperlink" Target="http://www.manhattanlsat.com/forums/preptest-56-december-2008-lsat-answers-explanations-rc-f145.html" TargetMode="External" /><Relationship Id="rId78" Type="http://schemas.openxmlformats.org/officeDocument/2006/relationships/hyperlink" Target="http://www.manhattanlsat.com/forums/preptest-57-june-2009-lsat-answers-explanations-lg-f18.html" TargetMode="External" /><Relationship Id="rId79" Type="http://schemas.openxmlformats.org/officeDocument/2006/relationships/hyperlink" Target="http://www.manhattanlsat.com/forums/preptest-57-june-2009-lsat-answers-explanations-lg-f18.html" TargetMode="External" /><Relationship Id="rId80" Type="http://schemas.openxmlformats.org/officeDocument/2006/relationships/hyperlink" Target="http://www.manhattanlsat.com/forums/section-2-f482.html?sid=796922d6aaa4c81d74b8454dbb774748" TargetMode="External" /><Relationship Id="rId81" Type="http://schemas.openxmlformats.org/officeDocument/2006/relationships/hyperlink" Target="http://www.manhattanlsat.com/forums/section-2-f482.html?sid=796922d6aaa4c81d74b8454dbb774748" TargetMode="External" /><Relationship Id="rId82" Type="http://schemas.openxmlformats.org/officeDocument/2006/relationships/hyperlink" Target="http://www.manhattanlsat.com/forums/section-3-f483.html?sid=796922d6aaa4c81d74b8454dbb774748" TargetMode="External" /><Relationship Id="rId83" Type="http://schemas.openxmlformats.org/officeDocument/2006/relationships/hyperlink" Target="http://www.manhattanlsat.com/forums/section-3-f483.html?sid=796922d6aaa4c81d74b8454dbb774748" TargetMode="External" /><Relationship Id="rId84" Type="http://schemas.openxmlformats.org/officeDocument/2006/relationships/hyperlink" Target="http://www.manhattanlsat.com/forums/preptest-57-june-2009-lsat-answers-explanations-rc-f144.html" TargetMode="External" /><Relationship Id="rId85" Type="http://schemas.openxmlformats.org/officeDocument/2006/relationships/hyperlink" Target="http://www.manhattanlsat.com/forums/preptest-57-june-2009-lsat-answers-explanations-rc-f144.html" TargetMode="External" /><Relationship Id="rId86" Type="http://schemas.openxmlformats.org/officeDocument/2006/relationships/hyperlink" Target="http://www.manhattanlsat.com/forums/section-1-f480.html?sid=796922d6aaa4c81d74b8454dbb774748" TargetMode="External" /><Relationship Id="rId87" Type="http://schemas.openxmlformats.org/officeDocument/2006/relationships/hyperlink" Target="http://www.manhattanlsat.com/forums/section-1-f480.html?sid=796922d6aaa4c81d74b8454dbb774748" TargetMode="External" /><Relationship Id="rId88" Type="http://schemas.openxmlformats.org/officeDocument/2006/relationships/hyperlink" Target="http://www.manhattanlsat.com/forums/preptest-58-september-2009-lsat-answers-explanations-rc-f202.html" TargetMode="External" /><Relationship Id="rId89" Type="http://schemas.openxmlformats.org/officeDocument/2006/relationships/hyperlink" Target="http://www.manhattanlsat.com/forums/preptest-58-september-2009-lsat-answers-explanations-rc-f202.html" TargetMode="External" /><Relationship Id="rId90" Type="http://schemas.openxmlformats.org/officeDocument/2006/relationships/hyperlink" Target="http://www.manhattanlsat.com/forums/preptest-58-september-2009-lsat-answers-explanations-lg-f136.html" TargetMode="External" /><Relationship Id="rId91" Type="http://schemas.openxmlformats.org/officeDocument/2006/relationships/hyperlink" Target="http://www.manhattanlsat.com/forums/preptest-58-september-2009-lsat-answers-explanations-lg-f136.html" TargetMode="External" /><Relationship Id="rId92" Type="http://schemas.openxmlformats.org/officeDocument/2006/relationships/hyperlink" Target="http://www.manhattanlsat.com/forums/logical-reasoning-f4.html" TargetMode="External" /><Relationship Id="rId93" Type="http://schemas.openxmlformats.org/officeDocument/2006/relationships/hyperlink" Target="http://www.manhattanlsat.com/forums/preptest-59-december-2009-lsat-answers-explanations-lg-f138.html" TargetMode="External" /><Relationship Id="rId94" Type="http://schemas.openxmlformats.org/officeDocument/2006/relationships/hyperlink" Target="http://www.manhattanlsat.com/forums/preptest-59-december-2009-lsat-answers-explanations-lg-f138.html" TargetMode="External" /><Relationship Id="rId95" Type="http://schemas.openxmlformats.org/officeDocument/2006/relationships/hyperlink" Target="http://www.manhattanlsat.com/forums/section-2-f478.html?sid=796922d6aaa4c81d74b8454dbb774748" TargetMode="External" /><Relationship Id="rId96" Type="http://schemas.openxmlformats.org/officeDocument/2006/relationships/hyperlink" Target="http://www.manhattanlsat.com/forums/section-2-f478.html?sid=796922d6aaa4c81d74b8454dbb774748" TargetMode="External" /><Relationship Id="rId97" Type="http://schemas.openxmlformats.org/officeDocument/2006/relationships/hyperlink" Target="http://www.manhattanlsat.com/forums/section-3-f479.html?sid=796922d6aaa4c81d74b8454dbb774748" TargetMode="External" /><Relationship Id="rId98" Type="http://schemas.openxmlformats.org/officeDocument/2006/relationships/hyperlink" Target="http://www.manhattanlsat.com/forums/section-3-f479.html?sid=796922d6aaa4c81d74b8454dbb774748" TargetMode="External" /><Relationship Id="rId99" Type="http://schemas.openxmlformats.org/officeDocument/2006/relationships/hyperlink" Target="http://www.manhattanlsat.com/forums/section-1-f476.html?sid=796922d6aaa4c81d74b8454dbb774748" TargetMode="External" /><Relationship Id="rId100" Type="http://schemas.openxmlformats.org/officeDocument/2006/relationships/hyperlink" Target="http://www.manhattanlsat.com/forums/section-1-f476.html?sid=796922d6aaa4c81d74b8454dbb774748" TargetMode="External" /><Relationship Id="rId101" Type="http://schemas.openxmlformats.org/officeDocument/2006/relationships/hyperlink" Target="http://www.manhattanlsat.com/forums/preptest-60-june-2010-lsat-answers-explanations-lg-f204.html+" TargetMode="External" /><Relationship Id="rId102" Type="http://schemas.openxmlformats.org/officeDocument/2006/relationships/hyperlink" Target="http://www.manhattanlsat.com/forums/preptest-60-june-2010-lsat-answers-explanations-lg-f204.html+" TargetMode="External" /><Relationship Id="rId103" Type="http://schemas.openxmlformats.org/officeDocument/2006/relationships/hyperlink" Target="http://www.manhattanlsat.com/forums/section-3-f477.html?sid=796922d6aaa4c81d74b8454dbb774748" TargetMode="External" /><Relationship Id="rId104" Type="http://schemas.openxmlformats.org/officeDocument/2006/relationships/hyperlink" Target="http://www.manhattanlsat.com/forums/section-3-f477.html?sid=796922d6aaa4c81d74b8454dbb774748" TargetMode="External" /><Relationship Id="rId105" Type="http://schemas.openxmlformats.org/officeDocument/2006/relationships/hyperlink" Target="http://www.manhattanlsat.com/forums/preptest-61-october-2010-lsat-answers-explanations-rc-f218.html" TargetMode="External" /><Relationship Id="rId106" Type="http://schemas.openxmlformats.org/officeDocument/2006/relationships/hyperlink" Target="http://www.manhattanlsat.com/forums/preptest-61-october-2010-lsat-answers-explanations-rc-f218.html" TargetMode="External" /><Relationship Id="rId107" Type="http://schemas.openxmlformats.org/officeDocument/2006/relationships/hyperlink" Target="http://www.manhattanlsat.com/forums/section-2-f474.html?sid=796922d6aaa4c81d74b8454dbb774748" TargetMode="External" /><Relationship Id="rId108" Type="http://schemas.openxmlformats.org/officeDocument/2006/relationships/hyperlink" Target="http://www.manhattanlsat.com/forums/section-2-f474.html?sid=796922d6aaa4c81d74b8454dbb774748" TargetMode="External" /><Relationship Id="rId109" Type="http://schemas.openxmlformats.org/officeDocument/2006/relationships/hyperlink" Target="http://www.manhattanlsat.com/forums/preptest-61-october-2010-lsat-answers-explanations-lg-f214.html" TargetMode="External" /><Relationship Id="rId110" Type="http://schemas.openxmlformats.org/officeDocument/2006/relationships/hyperlink" Target="http://www.manhattanlsat.com/forums/preptest-61-october-2010-lsat-answers-explanations-lg-f214.html" TargetMode="External" /><Relationship Id="rId111" Type="http://schemas.openxmlformats.org/officeDocument/2006/relationships/hyperlink" Target="http://www.manhattanlsat.com/forums/logical-reasoning-f4.html" TargetMode="External" /><Relationship Id="rId112" Type="http://schemas.openxmlformats.org/officeDocument/2006/relationships/hyperlink" Target="http://www.manhattanlsat.com/forums/preptest-62-december-2010-lsat-answers-explanations-rc-f847.html" TargetMode="External" /><Relationship Id="rId113" Type="http://schemas.openxmlformats.org/officeDocument/2006/relationships/hyperlink" Target="http://www.manhattanlsat.com/forums/preptest-62-december-2010-lsat-answers-explanations-rc-f847.html" TargetMode="External" /><Relationship Id="rId114" Type="http://schemas.openxmlformats.org/officeDocument/2006/relationships/hyperlink" Target="http://www.manhattanlsat.com/forums/section-2-f848.html?sid=796922d6aaa4c81d74b8454dbb774748" TargetMode="External" /><Relationship Id="rId115" Type="http://schemas.openxmlformats.org/officeDocument/2006/relationships/hyperlink" Target="http://www.manhattanlsat.com/forums/section-2-f848.html?sid=796922d6aaa4c81d74b8454dbb774748" TargetMode="External" /><Relationship Id="rId116" Type="http://schemas.openxmlformats.org/officeDocument/2006/relationships/hyperlink" Target="http://www.manhattanlsat.com/forums/preptest-62-december-2010-lsat-answers-explanations-lg-f840.html" TargetMode="External" /><Relationship Id="rId117" Type="http://schemas.openxmlformats.org/officeDocument/2006/relationships/hyperlink" Target="http://www.manhattanlsat.com/forums/preptest-62-december-2010-lsat-answers-explanations-lg-f840.html" TargetMode="External" /><Relationship Id="rId118" Type="http://schemas.openxmlformats.org/officeDocument/2006/relationships/hyperlink" Target="http://www.manhattanlsat.com/forums/section-4-f849.html?sid=796922d6aaa4c81d74b8454dbb774748" TargetMode="External" /><Relationship Id="rId119" Type="http://schemas.openxmlformats.org/officeDocument/2006/relationships/hyperlink" Target="http://www.manhattanlsat.com/forums/section-4-f849.html?sid=796922d6aaa4c81d74b8454dbb774748" TargetMode="External" /><Relationship Id="rId120" Type="http://schemas.openxmlformats.org/officeDocument/2006/relationships/hyperlink" Target="http://www.manhattanlsat.com/forums/section-1-f928.html?sid=796922d6aaa4c81d74b8454dbb774748" TargetMode="External" /><Relationship Id="rId121" Type="http://schemas.openxmlformats.org/officeDocument/2006/relationships/hyperlink" Target="http://www.manhattanlsat.com/forums/section-1-f928.html?sid=796922d6aaa4c81d74b8454dbb774748" TargetMode="External" /><Relationship Id="rId122" Type="http://schemas.openxmlformats.org/officeDocument/2006/relationships/hyperlink" Target="http://www.manhattanlsat.com/forums/preptest-63-june-2011-lsat-answers-explanations-lg-f913.html" TargetMode="External" /><Relationship Id="rId123" Type="http://schemas.openxmlformats.org/officeDocument/2006/relationships/hyperlink" Target="http://www.manhattanlsat.com/forums/preptest-63-june-2011-lsat-answers-explanations-lg-f913.html" TargetMode="External" /><Relationship Id="rId124" Type="http://schemas.openxmlformats.org/officeDocument/2006/relationships/hyperlink" Target="http://www.manhattanlsat.com/forums/section-3-f929.html?sid=796922d6aaa4c81d74b8454dbb774748" TargetMode="External" /><Relationship Id="rId125" Type="http://schemas.openxmlformats.org/officeDocument/2006/relationships/hyperlink" Target="http://www.manhattanlsat.com/forums/section-3-f929.html?sid=796922d6aaa4c81d74b8454dbb774748" TargetMode="External" /><Relationship Id="rId126" Type="http://schemas.openxmlformats.org/officeDocument/2006/relationships/hyperlink" Target="http://www.manhattanlsat.com/forums/preptest-63-june-2011-lsat-answers-explanations-rc-f917.html" TargetMode="External" /><Relationship Id="rId127" Type="http://schemas.openxmlformats.org/officeDocument/2006/relationships/hyperlink" Target="http://www.manhattanlsat.com/forums/preptest-63-june-2011-lsat-answers-explanations-rc-f917.html" TargetMode="External" /><Relationship Id="rId128" Type="http://schemas.openxmlformats.org/officeDocument/2006/relationships/hyperlink" Target="http://www.manhattanlsat.com/forums/preptest-59-december-2009-lsat-answers-explanations-rc-f203.html?sid=9bcea9eb19af3996cae3adae0d65e51f" TargetMode="External" /><Relationship Id="rId129" Type="http://schemas.openxmlformats.org/officeDocument/2006/relationships/hyperlink" Target="http://www.manhattanlsat.com/forums/preptest-59-december-2009-lsat-answers-explanations-rc-f203.html?sid=9bcea9eb19af3996cae3adae0d65e51f" TargetMode="External" /><Relationship Id="rId130" Type="http://schemas.openxmlformats.org/officeDocument/2006/relationships/hyperlink" Target="http://www.manhattanlsat.com/forums/preptest-60-june-2010-lsat-answers-explanations-rc-f206.html?sid=086cc772e28e113f1efc6b0dcc5c689d" TargetMode="External" /><Relationship Id="rId131" Type="http://schemas.openxmlformats.org/officeDocument/2006/relationships/hyperlink" Target="http://www.manhattanlsat.com/forums/preptest-60-june-2010-lsat-answers-explanations-rc-f206.html?sid=086cc772e28e113f1efc6b0dcc5c689d" TargetMode="External" /><Relationship Id="rId132" Type="http://schemas.openxmlformats.org/officeDocument/2006/relationships/hyperlink" Target="http://www.manhattanlsat.com/forums/section-1-f494.html?sid=796922d6aaa4c81d74b8454dbb774748" TargetMode="External" /><Relationship Id="rId133" Type="http://schemas.openxmlformats.org/officeDocument/2006/relationships/hyperlink" Target="http://www.manhattanlsat.com/forums/section-1-f494.html?sid=796922d6aaa4c81d74b8454dbb774748" TargetMode="External" /><Relationship Id="rId134" Type="http://schemas.openxmlformats.org/officeDocument/2006/relationships/hyperlink" Target="http://www.manhattanlsat.com/forums/preptest-51-december-2006-lsat-answers-explanations-rc-f150.html" TargetMode="External" /><Relationship Id="rId135" Type="http://schemas.openxmlformats.org/officeDocument/2006/relationships/hyperlink" Target="http://www.manhattanlsat.com/forums/preptest-51-december-2006-lsat-answers-explanations-rc-f150.html" TargetMode="External" /><Relationship Id="rId136" Type="http://schemas.openxmlformats.org/officeDocument/2006/relationships/hyperlink" Target="http://www.manhattanlsat.com/forums/section-3-f495.html?sid=796922d6aaa4c81d74b8454dbb774748" TargetMode="External" /><Relationship Id="rId137" Type="http://schemas.openxmlformats.org/officeDocument/2006/relationships/hyperlink" Target="http://www.manhattanlsat.com/forums/section-3-f495.html?sid=796922d6aaa4c81d74b8454dbb774748" TargetMode="External" /><Relationship Id="rId138" Type="http://schemas.openxmlformats.org/officeDocument/2006/relationships/hyperlink" Target="http://www.manhattanlsat.com/forums/preptest-51-december-2006-lsat-answers-explanations-lg-f24.html" TargetMode="External" /><Relationship Id="rId139" Type="http://schemas.openxmlformats.org/officeDocument/2006/relationships/hyperlink" Target="http://www.manhattanlsat.com/forums/preptest-51-december-2006-lsat-answers-explanations-lg-f24.html" TargetMode="External" /><Relationship Id="rId140" Type="http://schemas.openxmlformats.org/officeDocument/2006/relationships/hyperlink" Target="http://www.manhattanlsat.com/forums/section-1-f492.html?sid=796922d6aaa4c81d74b8454dbb774748" TargetMode="External" /><Relationship Id="rId141" Type="http://schemas.openxmlformats.org/officeDocument/2006/relationships/hyperlink" Target="http://www.manhattanlsat.com/forums/section-1-f492.html?sid=796922d6aaa4c81d74b8454dbb774748" TargetMode="External" /><Relationship Id="rId142" Type="http://schemas.openxmlformats.org/officeDocument/2006/relationships/hyperlink" Target="http://www.manhattanlsat.com/forums/preptest-52-september-2007-lsat-answers-explanations-lg-f23.html" TargetMode="External" /><Relationship Id="rId143" Type="http://schemas.openxmlformats.org/officeDocument/2006/relationships/hyperlink" Target="http://www.manhattanlsat.com/forums/preptest-52-september-2007-lsat-answers-explanations-lg-f23.html" TargetMode="External" /><Relationship Id="rId144" Type="http://schemas.openxmlformats.org/officeDocument/2006/relationships/hyperlink" Target="http://www.manhattanlsat.com/forums/section-3-f493.html?sid=796922d6aaa4c81d74b8454dbb774748" TargetMode="External" /><Relationship Id="rId145" Type="http://schemas.openxmlformats.org/officeDocument/2006/relationships/hyperlink" Target="http://www.manhattanlsat.com/forums/section-3-f493.html?sid=796922d6aaa4c81d74b8454dbb774748" TargetMode="External" /><Relationship Id="rId146" Type="http://schemas.openxmlformats.org/officeDocument/2006/relationships/hyperlink" Target="http://www.manhattanlsat.com/forums/section-1-f494.html?sid=796922d6aaa4c81d74b8454dbb774748" TargetMode="External" /><Relationship Id="rId147" Type="http://schemas.openxmlformats.org/officeDocument/2006/relationships/hyperlink" Target="http://www.manhattanlsat.com/forums/section-1-f933.html?sid=9453f1c4ae4e8249cb6a296e33f37fd5" TargetMode="External" /><Relationship Id="rId148" Type="http://schemas.openxmlformats.org/officeDocument/2006/relationships/hyperlink" Target="http://www.manhattanlsat.com/forums/section-1-f933.html?sid=9453f1c4ae4e8249cb6a296e33f37fd5" TargetMode="External" /><Relationship Id="rId149" Type="http://schemas.openxmlformats.org/officeDocument/2006/relationships/hyperlink" Target="http://www.manhattanlsat.com/forums/section-1-f933.html?sid=9453f1c4ae4e8249cb6a296e33f37fd5" TargetMode="External" /><Relationship Id="rId150" Type="http://schemas.openxmlformats.org/officeDocument/2006/relationships/hyperlink" Target="http://www.manhattanlsat.com/forums/section-1-f933.html?sid=9453f1c4ae4e8249cb6a296e33f37fd5" TargetMode="External" /><Relationship Id="rId151" Type="http://schemas.openxmlformats.org/officeDocument/2006/relationships/hyperlink" Target="http://www.manhattanlsat.com/forums/section-1-f933.html?sid=9453f1c4ae4e8249cb6a296e33f37fd5" TargetMode="External" /><Relationship Id="rId152" Type="http://schemas.openxmlformats.org/officeDocument/2006/relationships/hyperlink" Target="http://www.manhattanlsat.com/forums/section-1-f933.html?sid=9453f1c4ae4e8249cb6a296e33f37fd5" TargetMode="External" /><Relationship Id="rId153" Type="http://schemas.openxmlformats.org/officeDocument/2006/relationships/hyperlink" Target="http://www.manhattanlsat.com/forums/section-1-f933.html?sid=9453f1c4ae4e8249cb6a296e33f37fd5" TargetMode="External" /><Relationship Id="rId154" Type="http://schemas.openxmlformats.org/officeDocument/2006/relationships/hyperlink" Target="http://www.manhattanlsat.com/forums/section-1-f933.html?sid=9453f1c4ae4e8249cb6a296e33f37fd5" TargetMode="External" /><Relationship Id="rId155" Type="http://schemas.openxmlformats.org/officeDocument/2006/relationships/hyperlink" Target="http://www.manhattanlsat.com/forums/section-1-f933.html?sid=9453f1c4ae4e8249cb6a296e33f37fd5" TargetMode="External" /><Relationship Id="rId156" Type="http://schemas.openxmlformats.org/officeDocument/2006/relationships/hyperlink" Target="http://www.manhattanlsat.com/forums/section-1-f933.html?sid=9453f1c4ae4e8249cb6a296e33f37fd5" TargetMode="External" /><Relationship Id="rId157" Type="http://schemas.openxmlformats.org/officeDocument/2006/relationships/hyperlink" Target="http://www.manhattanlsat.com/forums/section-1-f933.html?sid=9453f1c4ae4e8249cb6a296e33f37fd5" TargetMode="External" /><Relationship Id="rId158" Type="http://schemas.openxmlformats.org/officeDocument/2006/relationships/hyperlink" Target="http://www.manhattanlsat.com/forums/section-1-f933.html?sid=9453f1c4ae4e8249cb6a296e33f37fd5" TargetMode="External" /><Relationship Id="rId159" Type="http://schemas.openxmlformats.org/officeDocument/2006/relationships/hyperlink" Target="http://www.manhattanlsat.com/forums/section-1-f933.html?sid=9453f1c4ae4e8249cb6a296e33f37fd5" TargetMode="External" /><Relationship Id="rId160" Type="http://schemas.openxmlformats.org/officeDocument/2006/relationships/hyperlink" Target="http://www.manhattanlsat.com/forums/section-1-f933.html?sid=9453f1c4ae4e8249cb6a296e33f37fd5" TargetMode="External" /><Relationship Id="rId161" Type="http://schemas.openxmlformats.org/officeDocument/2006/relationships/hyperlink" Target="http://www.manhattanlsat.com/forums/section-1-f933.html?sid=9453f1c4ae4e8249cb6a296e33f37fd5" TargetMode="External" /><Relationship Id="rId162" Type="http://schemas.openxmlformats.org/officeDocument/2006/relationships/hyperlink" Target="http://www.manhattanlsat.com/forums/section-1-f933.html?sid=9453f1c4ae4e8249cb6a296e33f37fd5" TargetMode="External" /><Relationship Id="rId163" Type="http://schemas.openxmlformats.org/officeDocument/2006/relationships/hyperlink" Target="http://www.manhattanlsat.com/forums/section-1-f933.html?sid=9453f1c4ae4e8249cb6a296e33f37fd5" TargetMode="External" /><Relationship Id="rId164" Type="http://schemas.openxmlformats.org/officeDocument/2006/relationships/hyperlink" Target="http://www.manhattanlsat.com/forums/section-1-f933.html?sid=9453f1c4ae4e8249cb6a296e33f37fd5" TargetMode="External" /><Relationship Id="rId165" Type="http://schemas.openxmlformats.org/officeDocument/2006/relationships/hyperlink" Target="http://www.manhattanlsat.com/forums/section-1-f933.html?sid=9453f1c4ae4e8249cb6a296e33f37fd5" TargetMode="External" /><Relationship Id="rId166" Type="http://schemas.openxmlformats.org/officeDocument/2006/relationships/hyperlink" Target="http://www.manhattanlsat.com/forums/section-1-f933.html?sid=9453f1c4ae4e8249cb6a296e33f37fd5" TargetMode="External" /><Relationship Id="rId167" Type="http://schemas.openxmlformats.org/officeDocument/2006/relationships/hyperlink" Target="http://www.manhattanlsat.com/forums/section-1-f933.html?sid=9453f1c4ae4e8249cb6a296e33f37fd5" TargetMode="External" /><Relationship Id="rId168" Type="http://schemas.openxmlformats.org/officeDocument/2006/relationships/hyperlink" Target="http://www.manhattanlsat.com/forums/section-1-f933.html?sid=9453f1c4ae4e8249cb6a296e33f37fd5" TargetMode="External" /><Relationship Id="rId169" Type="http://schemas.openxmlformats.org/officeDocument/2006/relationships/hyperlink" Target="http://www.manhattanlsat.com/forums/section-1-f933.html?sid=9453f1c4ae4e8249cb6a296e33f37fd5" TargetMode="External" /><Relationship Id="rId170" Type="http://schemas.openxmlformats.org/officeDocument/2006/relationships/hyperlink" Target="http://www.manhattanlsat.com/forums/section-1-f933.html?sid=9453f1c4ae4e8249cb6a296e33f37fd5" TargetMode="External" /><Relationship Id="rId171" Type="http://schemas.openxmlformats.org/officeDocument/2006/relationships/hyperlink" Target="http://www.manhattanlsat.com/forums/section-1-f933.html?sid=9453f1c4ae4e8249cb6a296e33f37fd5" TargetMode="External" /><Relationship Id="rId172" Type="http://schemas.openxmlformats.org/officeDocument/2006/relationships/hyperlink" Target="http://www.manhattanlsat.com/forums/section-3-f934.html?sid=9453f1c4ae4e8249cb6a296e33f37fd5" TargetMode="External" /><Relationship Id="rId173" Type="http://schemas.openxmlformats.org/officeDocument/2006/relationships/hyperlink" Target="http://www.manhattanlsat.com/forums/section-3-f934.html?sid=9453f1c4ae4e8249cb6a296e33f37fd5" TargetMode="External" /><Relationship Id="rId174" Type="http://schemas.openxmlformats.org/officeDocument/2006/relationships/hyperlink" Target="http://www.manhattanlsat.com/forums/section-3-f934.html?sid=9453f1c4ae4e8249cb6a296e33f37fd5" TargetMode="External" /><Relationship Id="rId175" Type="http://schemas.openxmlformats.org/officeDocument/2006/relationships/hyperlink" Target="http://www.manhattanlsat.com/forums/section-3-f934.html?sid=9453f1c4ae4e8249cb6a296e33f37fd5" TargetMode="External" /><Relationship Id="rId176" Type="http://schemas.openxmlformats.org/officeDocument/2006/relationships/hyperlink" Target="http://www.manhattanlsat.com/forums/section-3-f934.html?sid=9453f1c4ae4e8249cb6a296e33f37fd5" TargetMode="External" /><Relationship Id="rId177" Type="http://schemas.openxmlformats.org/officeDocument/2006/relationships/hyperlink" Target="http://www.manhattanlsat.com/forums/section-3-f934.html?sid=9453f1c4ae4e8249cb6a296e33f37fd5" TargetMode="External" /><Relationship Id="rId178" Type="http://schemas.openxmlformats.org/officeDocument/2006/relationships/hyperlink" Target="http://www.manhattanlsat.com/forums/section-3-f934.html?sid=9453f1c4ae4e8249cb6a296e33f37fd5" TargetMode="External" /><Relationship Id="rId179" Type="http://schemas.openxmlformats.org/officeDocument/2006/relationships/hyperlink" Target="http://www.manhattanlsat.com/forums/section-3-f934.html?sid=9453f1c4ae4e8249cb6a296e33f37fd5" TargetMode="External" /><Relationship Id="rId180" Type="http://schemas.openxmlformats.org/officeDocument/2006/relationships/hyperlink" Target="http://www.manhattanlsat.com/forums/section-3-f934.html?sid=9453f1c4ae4e8249cb6a296e33f37fd5" TargetMode="External" /><Relationship Id="rId181" Type="http://schemas.openxmlformats.org/officeDocument/2006/relationships/hyperlink" Target="http://www.manhattanlsat.com/forums/section-3-f934.html?sid=9453f1c4ae4e8249cb6a296e33f37fd5" TargetMode="External" /><Relationship Id="rId182" Type="http://schemas.openxmlformats.org/officeDocument/2006/relationships/hyperlink" Target="http://www.manhattanlsat.com/forums/section-3-f934.html?sid=9453f1c4ae4e8249cb6a296e33f37fd5" TargetMode="External" /><Relationship Id="rId183" Type="http://schemas.openxmlformats.org/officeDocument/2006/relationships/hyperlink" Target="http://www.manhattanlsat.com/forums/section-3-f934.html?sid=9453f1c4ae4e8249cb6a296e33f37fd5" TargetMode="External" /><Relationship Id="rId184" Type="http://schemas.openxmlformats.org/officeDocument/2006/relationships/hyperlink" Target="http://www.manhattanlsat.com/forums/section-3-f934.html?sid=9453f1c4ae4e8249cb6a296e33f37fd5" TargetMode="External" /><Relationship Id="rId185" Type="http://schemas.openxmlformats.org/officeDocument/2006/relationships/hyperlink" Target="http://www.manhattanlsat.com/forums/section-3-f934.html?sid=9453f1c4ae4e8249cb6a296e33f37fd5" TargetMode="External" /><Relationship Id="rId186" Type="http://schemas.openxmlformats.org/officeDocument/2006/relationships/hyperlink" Target="http://www.manhattanlsat.com/forums/section-3-f934.html?sid=9453f1c4ae4e8249cb6a296e33f37fd5" TargetMode="External" /><Relationship Id="rId187" Type="http://schemas.openxmlformats.org/officeDocument/2006/relationships/hyperlink" Target="http://www.manhattanlsat.com/forums/section-3-f934.html?sid=9453f1c4ae4e8249cb6a296e33f37fd5" TargetMode="External" /><Relationship Id="rId188" Type="http://schemas.openxmlformats.org/officeDocument/2006/relationships/hyperlink" Target="http://www.manhattanlsat.com/forums/section-3-f934.html?sid=9453f1c4ae4e8249cb6a296e33f37fd5" TargetMode="External" /><Relationship Id="rId189" Type="http://schemas.openxmlformats.org/officeDocument/2006/relationships/hyperlink" Target="http://www.manhattanlsat.com/forums/section-3-f934.html?sid=9453f1c4ae4e8249cb6a296e33f37fd5" TargetMode="External" /><Relationship Id="rId190" Type="http://schemas.openxmlformats.org/officeDocument/2006/relationships/hyperlink" Target="http://www.manhattanlsat.com/forums/section-3-f934.html?sid=9453f1c4ae4e8249cb6a296e33f37fd5" TargetMode="External" /><Relationship Id="rId191" Type="http://schemas.openxmlformats.org/officeDocument/2006/relationships/hyperlink" Target="http://www.manhattanlsat.com/forums/section-3-f934.html?sid=9453f1c4ae4e8249cb6a296e33f37fd5" TargetMode="External" /><Relationship Id="rId192" Type="http://schemas.openxmlformats.org/officeDocument/2006/relationships/hyperlink" Target="http://www.manhattanlsat.com/forums/section-3-f934.html?sid=9453f1c4ae4e8249cb6a296e33f37fd5" TargetMode="External" /><Relationship Id="rId193" Type="http://schemas.openxmlformats.org/officeDocument/2006/relationships/hyperlink" Target="http://www.manhattanlsat.com/forums/section-3-f934.html?sid=9453f1c4ae4e8249cb6a296e33f37fd5" TargetMode="External" /><Relationship Id="rId194" Type="http://schemas.openxmlformats.org/officeDocument/2006/relationships/hyperlink" Target="http://www.manhattanlsat.com/forums/section-3-f934.html?sid=9453f1c4ae4e8249cb6a296e33f37fd5" TargetMode="External" /><Relationship Id="rId195" Type="http://schemas.openxmlformats.org/officeDocument/2006/relationships/hyperlink" Target="http://www.manhattanlsat.com/forums/section-3-f934.html?sid=9453f1c4ae4e8249cb6a296e33f37fd5" TargetMode="External" /><Relationship Id="rId196" Type="http://schemas.openxmlformats.org/officeDocument/2006/relationships/hyperlink" Target="http://www.manhattanlsat.com/forums/section-3-f934.html?sid=9453f1c4ae4e8249cb6a296e33f37fd5" TargetMode="External" /><Relationship Id="rId197" Type="http://schemas.openxmlformats.org/officeDocument/2006/relationships/hyperlink" Target="http://www.manhattanlsat.com/forums/section-3-f934.html?sid=9453f1c4ae4e8249cb6a296e33f37fd5" TargetMode="External" /><Relationship Id="rId198" Type="http://schemas.openxmlformats.org/officeDocument/2006/relationships/hyperlink" Target="http://www.manhattanlsat.com/forums/preptest-64-october-2011-lsat-answers-explanations-lg-f935.html?sid=9453f1c4ae4e8249cb6a296e33f37fd5" TargetMode="External" /><Relationship Id="rId199" Type="http://schemas.openxmlformats.org/officeDocument/2006/relationships/hyperlink" Target="http://www.manhattanlsat.com/forums/preptest-64-october-2011-lsat-answers-explanations-lg-f935.html?sid=9453f1c4ae4e8249cb6a296e33f37fd5" TargetMode="External" /><Relationship Id="rId200" Type="http://schemas.openxmlformats.org/officeDocument/2006/relationships/hyperlink" Target="http://www.manhattanlsat.com/forums/preptest-64-october-2011-lsat-answers-explanations-lg-f935.html?sid=9453f1c4ae4e8249cb6a296e33f37fd5" TargetMode="External" /><Relationship Id="rId201" Type="http://schemas.openxmlformats.org/officeDocument/2006/relationships/hyperlink" Target="http://www.manhattanlsat.com/forums/preptest-64-october-2011-lsat-answers-explanations-lg-f935.html?sid=9453f1c4ae4e8249cb6a296e33f37fd5" TargetMode="External" /><Relationship Id="rId202" Type="http://schemas.openxmlformats.org/officeDocument/2006/relationships/hyperlink" Target="http://www.manhattanlsat.com/forums/preptest-64-october-2011-lsat-answers-explanations-lg-f935.html?sid=9453f1c4ae4e8249cb6a296e33f37fd5" TargetMode="External" /><Relationship Id="rId203" Type="http://schemas.openxmlformats.org/officeDocument/2006/relationships/hyperlink" Target="http://www.manhattanlsat.com/forums/preptest-64-october-2011-lsat-answers-explanations-lg-f935.html?sid=9453f1c4ae4e8249cb6a296e33f37fd5" TargetMode="External" /><Relationship Id="rId204" Type="http://schemas.openxmlformats.org/officeDocument/2006/relationships/hyperlink" Target="http://www.manhattanlsat.com/forums/preptest-64-october-2011-lsat-answers-explanations-lg-f935.html?sid=9453f1c4ae4e8249cb6a296e33f37fd5" TargetMode="External" /><Relationship Id="rId205" Type="http://schemas.openxmlformats.org/officeDocument/2006/relationships/hyperlink" Target="http://www.manhattanlsat.com/forums/preptest-64-october-2011-lsat-answers-explanations-lg-f935.html?sid=9453f1c4ae4e8249cb6a296e33f37fd5" TargetMode="External" /><Relationship Id="rId206" Type="http://schemas.openxmlformats.org/officeDocument/2006/relationships/hyperlink" Target="http://www.manhattanlsat.com/forums/preptest-64-october-2011-lsat-answers-explanations-lg-f935.html?sid=9453f1c4ae4e8249cb6a296e33f37fd5" TargetMode="External" /><Relationship Id="rId207" Type="http://schemas.openxmlformats.org/officeDocument/2006/relationships/hyperlink" Target="http://www.manhattanlsat.com/forums/preptest-64-october-2011-lsat-answers-explanations-lg-f935.html?sid=9453f1c4ae4e8249cb6a296e33f37fd5" TargetMode="External" /><Relationship Id="rId208" Type="http://schemas.openxmlformats.org/officeDocument/2006/relationships/hyperlink" Target="http://www.manhattanlsat.com/forums/preptest-64-october-2011-lsat-answers-explanations-lg-f935.html?sid=9453f1c4ae4e8249cb6a296e33f37fd5" TargetMode="External" /><Relationship Id="rId209" Type="http://schemas.openxmlformats.org/officeDocument/2006/relationships/hyperlink" Target="http://www.manhattanlsat.com/forums/preptest-64-october-2011-lsat-answers-explanations-lg-f935.html?sid=9453f1c4ae4e8249cb6a296e33f37fd5" TargetMode="External" /><Relationship Id="rId210" Type="http://schemas.openxmlformats.org/officeDocument/2006/relationships/hyperlink" Target="http://www.manhattanlsat.com/forums/preptest-64-october-2011-lsat-answers-explanations-lg-f935.html?sid=9453f1c4ae4e8249cb6a296e33f37fd5" TargetMode="External" /><Relationship Id="rId211" Type="http://schemas.openxmlformats.org/officeDocument/2006/relationships/hyperlink" Target="http://www.manhattanlsat.com/forums/preptest-64-october-2011-lsat-answers-explanations-lg-f935.html?sid=9453f1c4ae4e8249cb6a296e33f37fd5" TargetMode="External" /><Relationship Id="rId212" Type="http://schemas.openxmlformats.org/officeDocument/2006/relationships/hyperlink" Target="http://www.manhattanlsat.com/forums/preptest-64-october-2011-lsat-answers-explanations-lg-f935.html?sid=9453f1c4ae4e8249cb6a296e33f37fd5" TargetMode="External" /><Relationship Id="rId213" Type="http://schemas.openxmlformats.org/officeDocument/2006/relationships/hyperlink" Target="http://www.manhattanlsat.com/forums/preptest-64-october-2011-lsat-answers-explanations-lg-f935.html?sid=9453f1c4ae4e8249cb6a296e33f37fd5" TargetMode="External" /><Relationship Id="rId214" Type="http://schemas.openxmlformats.org/officeDocument/2006/relationships/hyperlink" Target="http://www.manhattanlsat.com/forums/preptest-64-october-2011-lsat-answers-explanations-lg-f935.html?sid=9453f1c4ae4e8249cb6a296e33f37fd5" TargetMode="External" /><Relationship Id="rId215" Type="http://schemas.openxmlformats.org/officeDocument/2006/relationships/hyperlink" Target="http://www.manhattanlsat.com/forums/preptest-64-october-2011-lsat-answers-explanations-lg-f935.html?sid=9453f1c4ae4e8249cb6a296e33f37fd5" TargetMode="External" /><Relationship Id="rId216" Type="http://schemas.openxmlformats.org/officeDocument/2006/relationships/hyperlink" Target="http://www.manhattanlsat.com/forums/preptest-64-october-2011-lsat-answers-explanations-lg-f935.html?sid=9453f1c4ae4e8249cb6a296e33f37fd5" TargetMode="External" /><Relationship Id="rId217" Type="http://schemas.openxmlformats.org/officeDocument/2006/relationships/hyperlink" Target="http://www.manhattanlsat.com/forums/preptest-64-october-2011-lsat-answers-explanations-lg-f935.html?sid=9453f1c4ae4e8249cb6a296e33f37fd5" TargetMode="External" /><Relationship Id="rId218" Type="http://schemas.openxmlformats.org/officeDocument/2006/relationships/hyperlink" Target="http://www.manhattanlsat.com/forums/preptest-64-october-2011-lsat-answers-explanations-lg-f935.html?sid=9453f1c4ae4e8249cb6a296e33f37fd5" TargetMode="External" /><Relationship Id="rId219" Type="http://schemas.openxmlformats.org/officeDocument/2006/relationships/hyperlink" Target="http://www.manhattanlsat.com/forums/preptest-64-october-2011-lsat-answers-explanations-lg-f935.html?sid=9453f1c4ae4e8249cb6a296e33f37fd5" TargetMode="External" /><Relationship Id="rId220" Type="http://schemas.openxmlformats.org/officeDocument/2006/relationships/hyperlink" Target="http://www.manhattanlsat.com/forums/preptest-64-october-2011-lsat-answers-explanations-lg-f935.html?sid=9453f1c4ae4e8249cb6a296e33f37fd5" TargetMode="External" /><Relationship Id="rId221" Type="http://schemas.openxmlformats.org/officeDocument/2006/relationships/hyperlink" Target="http://www.manhattanlsat.com/forums/preptest-64-october-2011-lsat-answers-explanations-rc-f940.html?sid=9453f1c4ae4e8249cb6a296e33f37fd5" TargetMode="External" /><Relationship Id="rId222" Type="http://schemas.openxmlformats.org/officeDocument/2006/relationships/hyperlink" Target="http://www.manhattanlsat.com/forums/preptest-64-october-2011-lsat-answers-explanations-rc-f940.html?sid=9453f1c4ae4e8249cb6a296e33f37fd5" TargetMode="External" /><Relationship Id="rId223" Type="http://schemas.openxmlformats.org/officeDocument/2006/relationships/hyperlink" Target="http://www.manhattanlsat.com/forums/preptest-64-october-2011-lsat-answers-explanations-rc-f940.html?sid=9453f1c4ae4e8249cb6a296e33f37fd5" TargetMode="External" /><Relationship Id="rId224" Type="http://schemas.openxmlformats.org/officeDocument/2006/relationships/hyperlink" Target="http://www.manhattanlsat.com/forums/preptest-64-october-2011-lsat-answers-explanations-rc-f940.html?sid=9453f1c4ae4e8249cb6a296e33f37fd5" TargetMode="External" /><Relationship Id="rId225" Type="http://schemas.openxmlformats.org/officeDocument/2006/relationships/hyperlink" Target="http://www.manhattanlsat.com/forums/preptest-64-october-2011-lsat-answers-explanations-rc-f940.html?sid=9453f1c4ae4e8249cb6a296e33f37fd5" TargetMode="External" /><Relationship Id="rId226" Type="http://schemas.openxmlformats.org/officeDocument/2006/relationships/hyperlink" Target="http://www.manhattanlsat.com/forums/preptest-64-october-2011-lsat-answers-explanations-rc-f940.html?sid=9453f1c4ae4e8249cb6a296e33f37fd5" TargetMode="External" /><Relationship Id="rId227" Type="http://schemas.openxmlformats.org/officeDocument/2006/relationships/hyperlink" Target="http://www.manhattanlsat.com/forums/preptest-64-october-2011-lsat-answers-explanations-rc-f940.html?sid=9453f1c4ae4e8249cb6a296e33f37fd5" TargetMode="External" /><Relationship Id="rId228" Type="http://schemas.openxmlformats.org/officeDocument/2006/relationships/hyperlink" Target="http://www.manhattanlsat.com/forums/preptest-64-october-2011-lsat-answers-explanations-rc-f940.html?sid=9453f1c4ae4e8249cb6a296e33f37fd5" TargetMode="External" /><Relationship Id="rId229" Type="http://schemas.openxmlformats.org/officeDocument/2006/relationships/hyperlink" Target="http://www.manhattanlsat.com/forums/preptest-64-october-2011-lsat-answers-explanations-rc-f940.html?sid=9453f1c4ae4e8249cb6a296e33f37fd5" TargetMode="External" /><Relationship Id="rId230" Type="http://schemas.openxmlformats.org/officeDocument/2006/relationships/hyperlink" Target="http://www.manhattanlsat.com/forums/preptest-64-october-2011-lsat-answers-explanations-rc-f940.html?sid=9453f1c4ae4e8249cb6a296e33f37fd5" TargetMode="External" /><Relationship Id="rId231" Type="http://schemas.openxmlformats.org/officeDocument/2006/relationships/hyperlink" Target="http://www.manhattanlsat.com/forums/preptest-64-october-2011-lsat-answers-explanations-rc-f940.html?sid=9453f1c4ae4e8249cb6a296e33f37fd5" TargetMode="External" /><Relationship Id="rId232" Type="http://schemas.openxmlformats.org/officeDocument/2006/relationships/hyperlink" Target="http://www.manhattanlsat.com/forums/preptest-64-october-2011-lsat-answers-explanations-rc-f940.html?sid=9453f1c4ae4e8249cb6a296e33f37fd5" TargetMode="External" /><Relationship Id="rId233" Type="http://schemas.openxmlformats.org/officeDocument/2006/relationships/hyperlink" Target="http://www.manhattanlsat.com/forums/preptest-64-october-2011-lsat-answers-explanations-rc-f940.html?sid=9453f1c4ae4e8249cb6a296e33f37fd5" TargetMode="External" /><Relationship Id="rId234" Type="http://schemas.openxmlformats.org/officeDocument/2006/relationships/hyperlink" Target="http://www.manhattanlsat.com/forums/preptest-64-october-2011-lsat-answers-explanations-rc-f940.html?sid=9453f1c4ae4e8249cb6a296e33f37fd5" TargetMode="External" /><Relationship Id="rId235" Type="http://schemas.openxmlformats.org/officeDocument/2006/relationships/hyperlink" Target="http://www.manhattanlsat.com/forums/preptest-64-october-2011-lsat-answers-explanations-rc-f940.html?sid=9453f1c4ae4e8249cb6a296e33f37fd5" TargetMode="External" /><Relationship Id="rId236" Type="http://schemas.openxmlformats.org/officeDocument/2006/relationships/hyperlink" Target="http://www.manhattanlsat.com/forums/preptest-64-october-2011-lsat-answers-explanations-rc-f940.html?sid=9453f1c4ae4e8249cb6a296e33f37fd5" TargetMode="External" /><Relationship Id="rId237" Type="http://schemas.openxmlformats.org/officeDocument/2006/relationships/hyperlink" Target="http://www.manhattanlsat.com/forums/preptest-64-october-2011-lsat-answers-explanations-rc-f940.html?sid=9453f1c4ae4e8249cb6a296e33f37fd5" TargetMode="External" /><Relationship Id="rId238" Type="http://schemas.openxmlformats.org/officeDocument/2006/relationships/hyperlink" Target="http://www.manhattanlsat.com/forums/preptest-64-october-2011-lsat-answers-explanations-rc-f940.html?sid=9453f1c4ae4e8249cb6a296e33f37fd5" TargetMode="External" /><Relationship Id="rId239" Type="http://schemas.openxmlformats.org/officeDocument/2006/relationships/hyperlink" Target="http://www.manhattanlsat.com/forums/preptest-64-october-2011-lsat-answers-explanations-rc-f940.html?sid=9453f1c4ae4e8249cb6a296e33f37fd5" TargetMode="External" /><Relationship Id="rId240" Type="http://schemas.openxmlformats.org/officeDocument/2006/relationships/hyperlink" Target="http://www.manhattanlsat.com/forums/preptest-64-october-2011-lsat-answers-explanations-rc-f940.html?sid=9453f1c4ae4e8249cb6a296e33f37fd5" TargetMode="External" /><Relationship Id="rId241" Type="http://schemas.openxmlformats.org/officeDocument/2006/relationships/hyperlink" Target="http://www.manhattanlsat.com/forums/preptest-64-october-2011-lsat-answers-explanations-rc-f940.html?sid=9453f1c4ae4e8249cb6a296e33f37fd5" TargetMode="External" /><Relationship Id="rId242" Type="http://schemas.openxmlformats.org/officeDocument/2006/relationships/hyperlink" Target="http://www.manhattanlsat.com/forums/preptest-64-october-2011-lsat-answers-explanations-rc-f940.html?sid=9453f1c4ae4e8249cb6a296e33f37fd5" TargetMode="External" /><Relationship Id="rId243" Type="http://schemas.openxmlformats.org/officeDocument/2006/relationships/hyperlink" Target="http://www.manhattanlsat.com/forums/preptest-64-october-2011-lsat-answers-explanations-rc-f940.html?sid=9453f1c4ae4e8249cb6a296e33f37fd5" TargetMode="External" /><Relationship Id="rId244" Type="http://schemas.openxmlformats.org/officeDocument/2006/relationships/hyperlink" Target="http://www.manhattanlsat.com/forums/preptest-64-october-2011-lsat-answers-explanations-rc-f940.html?sid=9453f1c4ae4e8249cb6a296e33f37fd5" TargetMode="External" /><Relationship Id="rId245" Type="http://schemas.openxmlformats.org/officeDocument/2006/relationships/hyperlink" Target="http://www.manhattanlsat.com/forums/preptest-64-october-2011-lsat-answers-explanations-rc-f940.html?sid=9453f1c4ae4e8249cb6a296e33f37fd5" TargetMode="External" /><Relationship Id="rId246" Type="http://schemas.openxmlformats.org/officeDocument/2006/relationships/hyperlink" Target="http://www.manhattanlsat.com/forums/preptest-64-october-2011-lsat-answers-explanations-rc-f940.html?sid=9453f1c4ae4e8249cb6a296e33f37fd5" TargetMode="External" /><Relationship Id="rId247" Type="http://schemas.openxmlformats.org/officeDocument/2006/relationships/hyperlink" Target="http://www.manhattanlsat.com/forums/preptest-64-october-2011-lsat-answers-explanations-rc-f940.html?sid=9453f1c4ae4e8249cb6a296e33f37fd5" TargetMode="External" /><Relationship Id="rId248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49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50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51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52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53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54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55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56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57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58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59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60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61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62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63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64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65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66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67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68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69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70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71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72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73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74" Type="http://schemas.openxmlformats.org/officeDocument/2006/relationships/hyperlink" Target="http://www.manhattanlsat.com/forums/preptest-65-december-2011-lsat-answers-explanations-rc-f953.html?sid=9453f1c4ae4e8249cb6a296e33f37fd5" TargetMode="External" /><Relationship Id="rId275" Type="http://schemas.openxmlformats.org/officeDocument/2006/relationships/hyperlink" Target="http://www.manhattanlsat.com/forums/section-1-f951.html?sid=9453f1c4ae4e8249cb6a296e33f37fd5" TargetMode="External" /><Relationship Id="rId276" Type="http://schemas.openxmlformats.org/officeDocument/2006/relationships/hyperlink" Target="http://www.manhattanlsat.com/forums/section-1-f951.html?sid=9453f1c4ae4e8249cb6a296e33f37fd5" TargetMode="External" /><Relationship Id="rId277" Type="http://schemas.openxmlformats.org/officeDocument/2006/relationships/hyperlink" Target="http://www.manhattanlsat.com/forums/section-1-f951.html?sid=9453f1c4ae4e8249cb6a296e33f37fd5" TargetMode="External" /><Relationship Id="rId278" Type="http://schemas.openxmlformats.org/officeDocument/2006/relationships/hyperlink" Target="http://www.manhattanlsat.com/forums/section-1-f951.html?sid=9453f1c4ae4e8249cb6a296e33f37fd5" TargetMode="External" /><Relationship Id="rId279" Type="http://schemas.openxmlformats.org/officeDocument/2006/relationships/hyperlink" Target="http://www.manhattanlsat.com/forums/section-1-f951.html?sid=9453f1c4ae4e8249cb6a296e33f37fd5" TargetMode="External" /><Relationship Id="rId280" Type="http://schemas.openxmlformats.org/officeDocument/2006/relationships/hyperlink" Target="http://www.manhattanlsat.com/forums/section-1-f951.html?sid=9453f1c4ae4e8249cb6a296e33f37fd5" TargetMode="External" /><Relationship Id="rId281" Type="http://schemas.openxmlformats.org/officeDocument/2006/relationships/hyperlink" Target="http://www.manhattanlsat.com/forums/section-1-f951.html?sid=9453f1c4ae4e8249cb6a296e33f37fd5" TargetMode="External" /><Relationship Id="rId282" Type="http://schemas.openxmlformats.org/officeDocument/2006/relationships/hyperlink" Target="http://www.manhattanlsat.com/forums/section-1-f951.html?sid=9453f1c4ae4e8249cb6a296e33f37fd5" TargetMode="External" /><Relationship Id="rId283" Type="http://schemas.openxmlformats.org/officeDocument/2006/relationships/hyperlink" Target="http://www.manhattanlsat.com/forums/section-1-f951.html?sid=9453f1c4ae4e8249cb6a296e33f37fd5" TargetMode="External" /><Relationship Id="rId284" Type="http://schemas.openxmlformats.org/officeDocument/2006/relationships/hyperlink" Target="http://www.manhattanlsat.com/forums/section-1-f951.html?sid=9453f1c4ae4e8249cb6a296e33f37fd5" TargetMode="External" /><Relationship Id="rId285" Type="http://schemas.openxmlformats.org/officeDocument/2006/relationships/hyperlink" Target="http://www.manhattanlsat.com/forums/section-1-f951.html?sid=9453f1c4ae4e8249cb6a296e33f37fd5" TargetMode="External" /><Relationship Id="rId286" Type="http://schemas.openxmlformats.org/officeDocument/2006/relationships/hyperlink" Target="http://www.manhattanlsat.com/forums/section-1-f951.html?sid=9453f1c4ae4e8249cb6a296e33f37fd5" TargetMode="External" /><Relationship Id="rId287" Type="http://schemas.openxmlformats.org/officeDocument/2006/relationships/hyperlink" Target="http://www.manhattanlsat.com/forums/section-1-f951.html?sid=9453f1c4ae4e8249cb6a296e33f37fd5" TargetMode="External" /><Relationship Id="rId288" Type="http://schemas.openxmlformats.org/officeDocument/2006/relationships/hyperlink" Target="http://www.manhattanlsat.com/forums/section-1-f951.html?sid=9453f1c4ae4e8249cb6a296e33f37fd5" TargetMode="External" /><Relationship Id="rId289" Type="http://schemas.openxmlformats.org/officeDocument/2006/relationships/hyperlink" Target="http://www.manhattanlsat.com/forums/section-1-f951.html?sid=9453f1c4ae4e8249cb6a296e33f37fd5" TargetMode="External" /><Relationship Id="rId290" Type="http://schemas.openxmlformats.org/officeDocument/2006/relationships/hyperlink" Target="http://www.manhattanlsat.com/forums/section-1-f951.html?sid=9453f1c4ae4e8249cb6a296e33f37fd5" TargetMode="External" /><Relationship Id="rId291" Type="http://schemas.openxmlformats.org/officeDocument/2006/relationships/hyperlink" Target="http://www.manhattanlsat.com/forums/section-1-f951.html?sid=9453f1c4ae4e8249cb6a296e33f37fd5" TargetMode="External" /><Relationship Id="rId292" Type="http://schemas.openxmlformats.org/officeDocument/2006/relationships/hyperlink" Target="http://www.manhattanlsat.com/forums/section-1-f951.html?sid=9453f1c4ae4e8249cb6a296e33f37fd5" TargetMode="External" /><Relationship Id="rId293" Type="http://schemas.openxmlformats.org/officeDocument/2006/relationships/hyperlink" Target="http://www.manhattanlsat.com/forums/section-1-f951.html?sid=9453f1c4ae4e8249cb6a296e33f37fd5" TargetMode="External" /><Relationship Id="rId294" Type="http://schemas.openxmlformats.org/officeDocument/2006/relationships/hyperlink" Target="http://www.manhattanlsat.com/forums/section-1-f951.html?sid=9453f1c4ae4e8249cb6a296e33f37fd5" TargetMode="External" /><Relationship Id="rId295" Type="http://schemas.openxmlformats.org/officeDocument/2006/relationships/hyperlink" Target="http://www.manhattanlsat.com/forums/section-1-f951.html?sid=9453f1c4ae4e8249cb6a296e33f37fd5" TargetMode="External" /><Relationship Id="rId296" Type="http://schemas.openxmlformats.org/officeDocument/2006/relationships/hyperlink" Target="http://www.manhattanlsat.com/forums/section-1-f951.html?sid=9453f1c4ae4e8249cb6a296e33f37fd5" TargetMode="External" /><Relationship Id="rId297" Type="http://schemas.openxmlformats.org/officeDocument/2006/relationships/hyperlink" Target="http://www.manhattanlsat.com/forums/section-1-f951.html?sid=9453f1c4ae4e8249cb6a296e33f37fd5" TargetMode="External" /><Relationship Id="rId298" Type="http://schemas.openxmlformats.org/officeDocument/2006/relationships/hyperlink" Target="http://www.manhattanlsat.com/forums/section-1-f951.html?sid=9453f1c4ae4e8249cb6a296e33f37fd5" TargetMode="External" /><Relationship Id="rId299" Type="http://schemas.openxmlformats.org/officeDocument/2006/relationships/hyperlink" Target="http://www.manhattanlsat.com/forums/section-1-f951.html?sid=9453f1c4ae4e8249cb6a296e33f37fd5" TargetMode="External" /><Relationship Id="rId300" Type="http://schemas.openxmlformats.org/officeDocument/2006/relationships/hyperlink" Target="http://www.manhattanlsat.com/forums/section-4-f952.html?sid=9453f1c4ae4e8249cb6a296e33f37fd5" TargetMode="External" /><Relationship Id="rId301" Type="http://schemas.openxmlformats.org/officeDocument/2006/relationships/hyperlink" Target="http://www.manhattanlsat.com/forums/section-4-f952.html?sid=9453f1c4ae4e8249cb6a296e33f37fd5" TargetMode="External" /><Relationship Id="rId302" Type="http://schemas.openxmlformats.org/officeDocument/2006/relationships/hyperlink" Target="http://www.manhattanlsat.com/forums/section-4-f952.html?sid=9453f1c4ae4e8249cb6a296e33f37fd5" TargetMode="External" /><Relationship Id="rId303" Type="http://schemas.openxmlformats.org/officeDocument/2006/relationships/hyperlink" Target="http://www.manhattanlsat.com/forums/section-4-f952.html?sid=9453f1c4ae4e8249cb6a296e33f37fd5" TargetMode="External" /><Relationship Id="rId304" Type="http://schemas.openxmlformats.org/officeDocument/2006/relationships/hyperlink" Target="http://www.manhattanlsat.com/forums/section-4-f952.html?sid=9453f1c4ae4e8249cb6a296e33f37fd5" TargetMode="External" /><Relationship Id="rId305" Type="http://schemas.openxmlformats.org/officeDocument/2006/relationships/hyperlink" Target="http://www.manhattanlsat.com/forums/section-4-f952.html?sid=9453f1c4ae4e8249cb6a296e33f37fd5" TargetMode="External" /><Relationship Id="rId306" Type="http://schemas.openxmlformats.org/officeDocument/2006/relationships/hyperlink" Target="http://www.manhattanlsat.com/forums/section-4-f952.html?sid=9453f1c4ae4e8249cb6a296e33f37fd5" TargetMode="External" /><Relationship Id="rId307" Type="http://schemas.openxmlformats.org/officeDocument/2006/relationships/hyperlink" Target="http://www.manhattanlsat.com/forums/section-4-f952.html?sid=9453f1c4ae4e8249cb6a296e33f37fd5" TargetMode="External" /><Relationship Id="rId308" Type="http://schemas.openxmlformats.org/officeDocument/2006/relationships/hyperlink" Target="http://www.manhattanlsat.com/forums/section-4-f952.html?sid=9453f1c4ae4e8249cb6a296e33f37fd5" TargetMode="External" /><Relationship Id="rId309" Type="http://schemas.openxmlformats.org/officeDocument/2006/relationships/hyperlink" Target="http://www.manhattanlsat.com/forums/section-4-f952.html?sid=9453f1c4ae4e8249cb6a296e33f37fd5" TargetMode="External" /><Relationship Id="rId310" Type="http://schemas.openxmlformats.org/officeDocument/2006/relationships/hyperlink" Target="http://www.manhattanlsat.com/forums/section-4-f952.html?sid=9453f1c4ae4e8249cb6a296e33f37fd5" TargetMode="External" /><Relationship Id="rId311" Type="http://schemas.openxmlformats.org/officeDocument/2006/relationships/hyperlink" Target="http://www.manhattanlsat.com/forums/section-4-f952.html?sid=9453f1c4ae4e8249cb6a296e33f37fd5" TargetMode="External" /><Relationship Id="rId312" Type="http://schemas.openxmlformats.org/officeDocument/2006/relationships/hyperlink" Target="http://www.manhattanlsat.com/forums/section-4-f952.html?sid=9453f1c4ae4e8249cb6a296e33f37fd5" TargetMode="External" /><Relationship Id="rId313" Type="http://schemas.openxmlformats.org/officeDocument/2006/relationships/hyperlink" Target="http://www.manhattanlsat.com/forums/section-4-f952.html?sid=9453f1c4ae4e8249cb6a296e33f37fd5" TargetMode="External" /><Relationship Id="rId314" Type="http://schemas.openxmlformats.org/officeDocument/2006/relationships/hyperlink" Target="http://www.manhattanlsat.com/forums/section-4-f952.html?sid=9453f1c4ae4e8249cb6a296e33f37fd5" TargetMode="External" /><Relationship Id="rId315" Type="http://schemas.openxmlformats.org/officeDocument/2006/relationships/hyperlink" Target="http://www.manhattanlsat.com/forums/section-4-f952.html?sid=9453f1c4ae4e8249cb6a296e33f37fd5" TargetMode="External" /><Relationship Id="rId316" Type="http://schemas.openxmlformats.org/officeDocument/2006/relationships/hyperlink" Target="http://www.manhattanlsat.com/forums/section-4-f952.html?sid=9453f1c4ae4e8249cb6a296e33f37fd5" TargetMode="External" /><Relationship Id="rId317" Type="http://schemas.openxmlformats.org/officeDocument/2006/relationships/hyperlink" Target="http://www.manhattanlsat.com/forums/section-4-f952.html?sid=9453f1c4ae4e8249cb6a296e33f37fd5" TargetMode="External" /><Relationship Id="rId318" Type="http://schemas.openxmlformats.org/officeDocument/2006/relationships/hyperlink" Target="http://www.manhattanlsat.com/forums/section-4-f952.html?sid=9453f1c4ae4e8249cb6a296e33f37fd5" TargetMode="External" /><Relationship Id="rId319" Type="http://schemas.openxmlformats.org/officeDocument/2006/relationships/hyperlink" Target="http://www.manhattanlsat.com/forums/section-4-f952.html?sid=9453f1c4ae4e8249cb6a296e33f37fd5" TargetMode="External" /><Relationship Id="rId320" Type="http://schemas.openxmlformats.org/officeDocument/2006/relationships/hyperlink" Target="http://www.manhattanlsat.com/forums/section-4-f952.html?sid=9453f1c4ae4e8249cb6a296e33f37fd5" TargetMode="External" /><Relationship Id="rId321" Type="http://schemas.openxmlformats.org/officeDocument/2006/relationships/hyperlink" Target="http://www.manhattanlsat.com/forums/section-4-f952.html?sid=9453f1c4ae4e8249cb6a296e33f37fd5" TargetMode="External" /><Relationship Id="rId322" Type="http://schemas.openxmlformats.org/officeDocument/2006/relationships/hyperlink" Target="http://www.manhattanlsat.com/forums/section-4-f952.html?sid=9453f1c4ae4e8249cb6a296e33f37fd5" TargetMode="External" /><Relationship Id="rId323" Type="http://schemas.openxmlformats.org/officeDocument/2006/relationships/hyperlink" Target="http://www.manhattanlsat.com/forums/section-4-f952.html?sid=9453f1c4ae4e8249cb6a296e33f37fd5" TargetMode="External" /><Relationship Id="rId324" Type="http://schemas.openxmlformats.org/officeDocument/2006/relationships/hyperlink" Target="http://www.manhattanlsat.com/forums/section-4-f952.html?sid=9453f1c4ae4e8249cb6a296e33f37fd5" TargetMode="External" /><Relationship Id="rId325" Type="http://schemas.openxmlformats.org/officeDocument/2006/relationships/hyperlink" Target="http://www.manhattanlsat.com/forums/section-4-f952.html?sid=9453f1c4ae4e8249cb6a296e33f37fd5" TargetMode="External" /><Relationship Id="rId326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27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28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29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30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31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32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33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34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35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36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37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38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39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40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41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42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43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44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45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46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47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48" Type="http://schemas.openxmlformats.org/officeDocument/2006/relationships/hyperlink" Target="http://www.manhattanlsat.com/forums/preptest-65-december-2011-lsat-answers-explanations-lg-f945.html?sid=9453f1c4ae4e8249cb6a296e33f37fd5" TargetMode="External" /><Relationship Id="rId349" Type="http://schemas.openxmlformats.org/officeDocument/2006/relationships/hyperlink" Target="http://www.manhattanlsat.com/forums/preptest-66-june-2012-lsat-answers-explanations-lg-f959.html?sid=9453f1c4ae4e8249cb6a296e33f37fd5" TargetMode="External" /><Relationship Id="rId350" Type="http://schemas.openxmlformats.org/officeDocument/2006/relationships/hyperlink" Target="http://www.manhattanlsat.com/forums/preptest-66-june-2012-lsat-answers-explanations-lg-f959.html?sid=9453f1c4ae4e8249cb6a296e33f37fd5" TargetMode="External" /><Relationship Id="rId351" Type="http://schemas.openxmlformats.org/officeDocument/2006/relationships/hyperlink" Target="http://www.manhattanlsat.com/forums/preptest-66-june-2012-lsat-answers-explanations-lg-f959.html?sid=9453f1c4ae4e8249cb6a296e33f37fd5" TargetMode="External" /><Relationship Id="rId352" Type="http://schemas.openxmlformats.org/officeDocument/2006/relationships/hyperlink" Target="http://www.manhattanlsat.com/forums/preptest-66-june-2012-lsat-answers-explanations-lg-f959.html?sid=9453f1c4ae4e8249cb6a296e33f37fd5" TargetMode="External" /><Relationship Id="rId353" Type="http://schemas.openxmlformats.org/officeDocument/2006/relationships/hyperlink" Target="http://www.manhattanlsat.com/forums/preptest-66-june-2012-lsat-answers-explanations-lg-f959.html?sid=9453f1c4ae4e8249cb6a296e33f37fd5" TargetMode="External" /><Relationship Id="rId354" Type="http://schemas.openxmlformats.org/officeDocument/2006/relationships/hyperlink" Target="http://www.manhattanlsat.com/forums/preptest-66-june-2012-lsat-answers-explanations-lg-f959.html?sid=9453f1c4ae4e8249cb6a296e33f37fd5" TargetMode="External" /><Relationship Id="rId355" Type="http://schemas.openxmlformats.org/officeDocument/2006/relationships/hyperlink" Target="http://www.manhattanlsat.com/forums/preptest-66-june-2012-lsat-answers-explanations-lg-f959.html?sid=9453f1c4ae4e8249cb6a296e33f37fd5" TargetMode="External" /><Relationship Id="rId356" Type="http://schemas.openxmlformats.org/officeDocument/2006/relationships/hyperlink" Target="http://www.manhattanlsat.com/forums/preptest-66-june-2012-lsat-answers-explanations-lg-f959.html?sid=9453f1c4ae4e8249cb6a296e33f37fd5" TargetMode="External" /><Relationship Id="rId357" Type="http://schemas.openxmlformats.org/officeDocument/2006/relationships/hyperlink" Target="http://www.manhattanlsat.com/forums/preptest-66-june-2012-lsat-answers-explanations-lg-f959.html?sid=9453f1c4ae4e8249cb6a296e33f37fd5" TargetMode="External" /><Relationship Id="rId358" Type="http://schemas.openxmlformats.org/officeDocument/2006/relationships/hyperlink" Target="http://www.manhattanlsat.com/forums/preptest-66-june-2012-lsat-answers-explanations-lg-f959.html?sid=9453f1c4ae4e8249cb6a296e33f37fd5" TargetMode="External" /><Relationship Id="rId359" Type="http://schemas.openxmlformats.org/officeDocument/2006/relationships/hyperlink" Target="http://www.manhattanlsat.com/forums/preptest-66-june-2012-lsat-answers-explanations-lg-f959.html?sid=9453f1c4ae4e8249cb6a296e33f37fd5" TargetMode="External" /><Relationship Id="rId360" Type="http://schemas.openxmlformats.org/officeDocument/2006/relationships/hyperlink" Target="http://www.manhattanlsat.com/forums/preptest-66-june-2012-lsat-answers-explanations-lg-f959.html?sid=9453f1c4ae4e8249cb6a296e33f37fd5" TargetMode="External" /><Relationship Id="rId361" Type="http://schemas.openxmlformats.org/officeDocument/2006/relationships/hyperlink" Target="http://www.manhattanlsat.com/forums/preptest-66-june-2012-lsat-answers-explanations-lg-f959.html?sid=9453f1c4ae4e8249cb6a296e33f37fd5" TargetMode="External" /><Relationship Id="rId362" Type="http://schemas.openxmlformats.org/officeDocument/2006/relationships/hyperlink" Target="http://www.manhattanlsat.com/forums/preptest-66-june-2012-lsat-answers-explanations-lg-f959.html?sid=9453f1c4ae4e8249cb6a296e33f37fd5" TargetMode="External" /><Relationship Id="rId363" Type="http://schemas.openxmlformats.org/officeDocument/2006/relationships/hyperlink" Target="http://www.manhattanlsat.com/forums/preptest-66-june-2012-lsat-answers-explanations-lg-f959.html?sid=9453f1c4ae4e8249cb6a296e33f37fd5" TargetMode="External" /><Relationship Id="rId364" Type="http://schemas.openxmlformats.org/officeDocument/2006/relationships/hyperlink" Target="http://www.manhattanlsat.com/forums/preptest-66-june-2012-lsat-answers-explanations-lg-f959.html?sid=9453f1c4ae4e8249cb6a296e33f37fd5" TargetMode="External" /><Relationship Id="rId365" Type="http://schemas.openxmlformats.org/officeDocument/2006/relationships/hyperlink" Target="http://www.manhattanlsat.com/forums/preptest-66-june-2012-lsat-answers-explanations-lg-f959.html?sid=9453f1c4ae4e8249cb6a296e33f37fd5" TargetMode="External" /><Relationship Id="rId366" Type="http://schemas.openxmlformats.org/officeDocument/2006/relationships/hyperlink" Target="http://www.manhattanlsat.com/forums/preptest-66-june-2012-lsat-answers-explanations-lg-f959.html?sid=9453f1c4ae4e8249cb6a296e33f37fd5" TargetMode="External" /><Relationship Id="rId367" Type="http://schemas.openxmlformats.org/officeDocument/2006/relationships/hyperlink" Target="http://www.manhattanlsat.com/forums/preptest-66-june-2012-lsat-answers-explanations-lg-f959.html?sid=9453f1c4ae4e8249cb6a296e33f37fd5" TargetMode="External" /><Relationship Id="rId368" Type="http://schemas.openxmlformats.org/officeDocument/2006/relationships/hyperlink" Target="http://www.manhattanlsat.com/forums/preptest-66-june-2012-lsat-answers-explanations-lg-f959.html?sid=9453f1c4ae4e8249cb6a296e33f37fd5" TargetMode="External" /><Relationship Id="rId369" Type="http://schemas.openxmlformats.org/officeDocument/2006/relationships/hyperlink" Target="http://www.manhattanlsat.com/forums/preptest-66-june-2012-lsat-answers-explanations-lg-f959.html?sid=9453f1c4ae4e8249cb6a296e33f37fd5" TargetMode="External" /><Relationship Id="rId370" Type="http://schemas.openxmlformats.org/officeDocument/2006/relationships/hyperlink" Target="http://www.manhattanlsat.com/forums/preptest-66-june-2012-lsat-answers-explanations-lg-f959.html?sid=9453f1c4ae4e8249cb6a296e33f37fd5" TargetMode="External" /><Relationship Id="rId371" Type="http://schemas.openxmlformats.org/officeDocument/2006/relationships/hyperlink" Target="http://www.manhattanlsat.com/forums/preptest-66-june-2012-lsat-answers-explanations-lg-f959.html?sid=9453f1c4ae4e8249cb6a296e33f37fd5" TargetMode="External" /><Relationship Id="rId372" Type="http://schemas.openxmlformats.org/officeDocument/2006/relationships/hyperlink" Target="http://www.manhattanlsat.com/forums/section-2-f962.html?sid=583e0d89d7b3cd2e3dfe8fc7b614dd19" TargetMode="External" /><Relationship Id="rId373" Type="http://schemas.openxmlformats.org/officeDocument/2006/relationships/hyperlink" Target="http://www.manhattanlsat.com/forums/section-2-f962.html?sid=583e0d89d7b3cd2e3dfe8fc7b614dd19" TargetMode="External" /><Relationship Id="rId374" Type="http://schemas.openxmlformats.org/officeDocument/2006/relationships/hyperlink" Target="http://www.manhattanlsat.com/forums/section-2-f962.html?sid=583e0d89d7b3cd2e3dfe8fc7b614dd19" TargetMode="External" /><Relationship Id="rId375" Type="http://schemas.openxmlformats.org/officeDocument/2006/relationships/hyperlink" Target="http://www.manhattanlsat.com/forums/section-2-f962.html?sid=583e0d89d7b3cd2e3dfe8fc7b614dd19" TargetMode="External" /><Relationship Id="rId376" Type="http://schemas.openxmlformats.org/officeDocument/2006/relationships/hyperlink" Target="http://www.manhattanlsat.com/forums/section-2-f962.html?sid=583e0d89d7b3cd2e3dfe8fc7b614dd19" TargetMode="External" /><Relationship Id="rId377" Type="http://schemas.openxmlformats.org/officeDocument/2006/relationships/hyperlink" Target="http://www.manhattanlsat.com/forums/section-2-f962.html?sid=583e0d89d7b3cd2e3dfe8fc7b614dd19" TargetMode="External" /><Relationship Id="rId378" Type="http://schemas.openxmlformats.org/officeDocument/2006/relationships/hyperlink" Target="http://www.manhattanlsat.com/forums/section-2-f962.html?sid=583e0d89d7b3cd2e3dfe8fc7b614dd19" TargetMode="External" /><Relationship Id="rId379" Type="http://schemas.openxmlformats.org/officeDocument/2006/relationships/hyperlink" Target="http://www.manhattanlsat.com/forums/section-2-f962.html?sid=583e0d89d7b3cd2e3dfe8fc7b614dd19" TargetMode="External" /><Relationship Id="rId380" Type="http://schemas.openxmlformats.org/officeDocument/2006/relationships/hyperlink" Target="http://www.manhattanlsat.com/forums/section-2-f962.html?sid=583e0d89d7b3cd2e3dfe8fc7b614dd19" TargetMode="External" /><Relationship Id="rId381" Type="http://schemas.openxmlformats.org/officeDocument/2006/relationships/hyperlink" Target="http://www.manhattanlsat.com/forums/section-2-f962.html?sid=583e0d89d7b3cd2e3dfe8fc7b614dd19" TargetMode="External" /><Relationship Id="rId382" Type="http://schemas.openxmlformats.org/officeDocument/2006/relationships/hyperlink" Target="http://www.manhattanlsat.com/forums/section-2-f962.html?sid=583e0d89d7b3cd2e3dfe8fc7b614dd19" TargetMode="External" /><Relationship Id="rId383" Type="http://schemas.openxmlformats.org/officeDocument/2006/relationships/hyperlink" Target="http://www.manhattanlsat.com/forums/section-2-f962.html?sid=583e0d89d7b3cd2e3dfe8fc7b614dd19" TargetMode="External" /><Relationship Id="rId384" Type="http://schemas.openxmlformats.org/officeDocument/2006/relationships/hyperlink" Target="http://www.manhattanlsat.com/forums/section-2-f962.html?sid=583e0d89d7b3cd2e3dfe8fc7b614dd19" TargetMode="External" /><Relationship Id="rId385" Type="http://schemas.openxmlformats.org/officeDocument/2006/relationships/hyperlink" Target="http://www.manhattanlsat.com/forums/section-2-f962.html?sid=583e0d89d7b3cd2e3dfe8fc7b614dd19" TargetMode="External" /><Relationship Id="rId386" Type="http://schemas.openxmlformats.org/officeDocument/2006/relationships/hyperlink" Target="http://www.manhattanlsat.com/forums/section-2-f962.html?sid=583e0d89d7b3cd2e3dfe8fc7b614dd19" TargetMode="External" /><Relationship Id="rId387" Type="http://schemas.openxmlformats.org/officeDocument/2006/relationships/hyperlink" Target="http://www.manhattanlsat.com/forums/section-2-f962.html?sid=583e0d89d7b3cd2e3dfe8fc7b614dd19" TargetMode="External" /><Relationship Id="rId388" Type="http://schemas.openxmlformats.org/officeDocument/2006/relationships/hyperlink" Target="http://www.manhattanlsat.com/forums/section-2-f962.html?sid=583e0d89d7b3cd2e3dfe8fc7b614dd19" TargetMode="External" /><Relationship Id="rId389" Type="http://schemas.openxmlformats.org/officeDocument/2006/relationships/hyperlink" Target="http://www.manhattanlsat.com/forums/section-2-f962.html?sid=583e0d89d7b3cd2e3dfe8fc7b614dd19" TargetMode="External" /><Relationship Id="rId390" Type="http://schemas.openxmlformats.org/officeDocument/2006/relationships/hyperlink" Target="http://www.manhattanlsat.com/forums/section-2-f962.html?sid=583e0d89d7b3cd2e3dfe8fc7b614dd19" TargetMode="External" /><Relationship Id="rId391" Type="http://schemas.openxmlformats.org/officeDocument/2006/relationships/hyperlink" Target="http://www.manhattanlsat.com/forums/section-2-f962.html?sid=583e0d89d7b3cd2e3dfe8fc7b614dd19" TargetMode="External" /><Relationship Id="rId392" Type="http://schemas.openxmlformats.org/officeDocument/2006/relationships/hyperlink" Target="http://www.manhattanlsat.com/forums/section-2-f962.html?sid=583e0d89d7b3cd2e3dfe8fc7b614dd19" TargetMode="External" /><Relationship Id="rId393" Type="http://schemas.openxmlformats.org/officeDocument/2006/relationships/hyperlink" Target="http://www.manhattanlsat.com/forums/section-2-f962.html?sid=583e0d89d7b3cd2e3dfe8fc7b614dd19" TargetMode="External" /><Relationship Id="rId394" Type="http://schemas.openxmlformats.org/officeDocument/2006/relationships/hyperlink" Target="http://www.manhattanlsat.com/forums/section-2-f962.html?sid=583e0d89d7b3cd2e3dfe8fc7b614dd19" TargetMode="External" /><Relationship Id="rId395" Type="http://schemas.openxmlformats.org/officeDocument/2006/relationships/hyperlink" Target="http://www.manhattanlsat.com/forums/section-2-f962.html?sid=583e0d89d7b3cd2e3dfe8fc7b614dd19" TargetMode="External" /><Relationship Id="rId396" Type="http://schemas.openxmlformats.org/officeDocument/2006/relationships/hyperlink" Target="http://www.manhattanlsat.com/forums/section-2-f962.html?sid=583e0d89d7b3cd2e3dfe8fc7b614dd19" TargetMode="External" /><Relationship Id="rId397" Type="http://schemas.openxmlformats.org/officeDocument/2006/relationships/hyperlink" Target="http://www.manhattanlsat.com/forums/section-4-f963.html?sid=583e0d89d7b3cd2e3dfe8fc7b614dd19" TargetMode="External" /><Relationship Id="rId398" Type="http://schemas.openxmlformats.org/officeDocument/2006/relationships/hyperlink" Target="http://www.manhattanlsat.com/forums/section-4-f963.html?sid=583e0d89d7b3cd2e3dfe8fc7b614dd19" TargetMode="External" /><Relationship Id="rId399" Type="http://schemas.openxmlformats.org/officeDocument/2006/relationships/hyperlink" Target="http://www.manhattanlsat.com/forums/section-4-f963.html?sid=583e0d89d7b3cd2e3dfe8fc7b614dd19" TargetMode="External" /><Relationship Id="rId400" Type="http://schemas.openxmlformats.org/officeDocument/2006/relationships/hyperlink" Target="http://www.manhattanlsat.com/forums/section-4-f963.html?sid=583e0d89d7b3cd2e3dfe8fc7b614dd19" TargetMode="External" /><Relationship Id="rId401" Type="http://schemas.openxmlformats.org/officeDocument/2006/relationships/hyperlink" Target="http://www.manhattanlsat.com/forums/section-4-f963.html?sid=583e0d89d7b3cd2e3dfe8fc7b614dd19" TargetMode="External" /><Relationship Id="rId402" Type="http://schemas.openxmlformats.org/officeDocument/2006/relationships/hyperlink" Target="http://www.manhattanlsat.com/forums/section-4-f963.html?sid=583e0d89d7b3cd2e3dfe8fc7b614dd19" TargetMode="External" /><Relationship Id="rId403" Type="http://schemas.openxmlformats.org/officeDocument/2006/relationships/hyperlink" Target="http://www.manhattanlsat.com/forums/section-4-f963.html?sid=583e0d89d7b3cd2e3dfe8fc7b614dd19" TargetMode="External" /><Relationship Id="rId404" Type="http://schemas.openxmlformats.org/officeDocument/2006/relationships/hyperlink" Target="http://www.manhattanlsat.com/forums/section-4-f963.html?sid=583e0d89d7b3cd2e3dfe8fc7b614dd19" TargetMode="External" /><Relationship Id="rId405" Type="http://schemas.openxmlformats.org/officeDocument/2006/relationships/hyperlink" Target="http://www.manhattanlsat.com/forums/section-4-f963.html?sid=583e0d89d7b3cd2e3dfe8fc7b614dd19" TargetMode="External" /><Relationship Id="rId406" Type="http://schemas.openxmlformats.org/officeDocument/2006/relationships/hyperlink" Target="http://www.manhattanlsat.com/forums/section-4-f963.html?sid=583e0d89d7b3cd2e3dfe8fc7b614dd19" TargetMode="External" /><Relationship Id="rId407" Type="http://schemas.openxmlformats.org/officeDocument/2006/relationships/hyperlink" Target="http://www.manhattanlsat.com/forums/section-4-f963.html?sid=583e0d89d7b3cd2e3dfe8fc7b614dd19" TargetMode="External" /><Relationship Id="rId408" Type="http://schemas.openxmlformats.org/officeDocument/2006/relationships/hyperlink" Target="http://www.manhattanlsat.com/forums/section-4-f963.html?sid=583e0d89d7b3cd2e3dfe8fc7b614dd19" TargetMode="External" /><Relationship Id="rId409" Type="http://schemas.openxmlformats.org/officeDocument/2006/relationships/hyperlink" Target="http://www.manhattanlsat.com/forums/section-4-f963.html?sid=583e0d89d7b3cd2e3dfe8fc7b614dd19" TargetMode="External" /><Relationship Id="rId410" Type="http://schemas.openxmlformats.org/officeDocument/2006/relationships/hyperlink" Target="http://www.manhattanlsat.com/forums/section-4-f963.html?sid=583e0d89d7b3cd2e3dfe8fc7b614dd19" TargetMode="External" /><Relationship Id="rId411" Type="http://schemas.openxmlformats.org/officeDocument/2006/relationships/hyperlink" Target="http://www.manhattanlsat.com/forums/section-4-f963.html?sid=583e0d89d7b3cd2e3dfe8fc7b614dd19" TargetMode="External" /><Relationship Id="rId412" Type="http://schemas.openxmlformats.org/officeDocument/2006/relationships/hyperlink" Target="http://www.manhattanlsat.com/forums/section-4-f963.html?sid=583e0d89d7b3cd2e3dfe8fc7b614dd19" TargetMode="External" /><Relationship Id="rId413" Type="http://schemas.openxmlformats.org/officeDocument/2006/relationships/hyperlink" Target="http://www.manhattanlsat.com/forums/section-4-f963.html?sid=583e0d89d7b3cd2e3dfe8fc7b614dd19" TargetMode="External" /><Relationship Id="rId414" Type="http://schemas.openxmlformats.org/officeDocument/2006/relationships/hyperlink" Target="http://www.manhattanlsat.com/forums/section-4-f963.html?sid=583e0d89d7b3cd2e3dfe8fc7b614dd19" TargetMode="External" /><Relationship Id="rId415" Type="http://schemas.openxmlformats.org/officeDocument/2006/relationships/hyperlink" Target="http://www.manhattanlsat.com/forums/section-4-f963.html?sid=583e0d89d7b3cd2e3dfe8fc7b614dd19" TargetMode="External" /><Relationship Id="rId416" Type="http://schemas.openxmlformats.org/officeDocument/2006/relationships/hyperlink" Target="http://www.manhattanlsat.com/forums/section-4-f963.html?sid=583e0d89d7b3cd2e3dfe8fc7b614dd19" TargetMode="External" /><Relationship Id="rId417" Type="http://schemas.openxmlformats.org/officeDocument/2006/relationships/hyperlink" Target="http://www.manhattanlsat.com/forums/section-4-f963.html?sid=583e0d89d7b3cd2e3dfe8fc7b614dd19" TargetMode="External" /><Relationship Id="rId418" Type="http://schemas.openxmlformats.org/officeDocument/2006/relationships/hyperlink" Target="http://www.manhattanlsat.com/forums/section-4-f963.html?sid=583e0d89d7b3cd2e3dfe8fc7b614dd19" TargetMode="External" /><Relationship Id="rId419" Type="http://schemas.openxmlformats.org/officeDocument/2006/relationships/hyperlink" Target="http://www.manhattanlsat.com/forums/section-4-f963.html?sid=583e0d89d7b3cd2e3dfe8fc7b614dd19" TargetMode="External" /><Relationship Id="rId420" Type="http://schemas.openxmlformats.org/officeDocument/2006/relationships/hyperlink" Target="http://www.manhattanlsat.com/forums/section-4-f963.html?sid=583e0d89d7b3cd2e3dfe8fc7b614dd19" TargetMode="External" /><Relationship Id="rId421" Type="http://schemas.openxmlformats.org/officeDocument/2006/relationships/hyperlink" Target="http://www.manhattanlsat.com/forums/section-4-f963.html?sid=583e0d89d7b3cd2e3dfe8fc7b614dd19" TargetMode="External" /><Relationship Id="rId422" Type="http://schemas.openxmlformats.org/officeDocument/2006/relationships/hyperlink" Target="http://www.manhattanlsat.com/forums/section-4-f963.html?sid=583e0d89d7b3cd2e3dfe8fc7b614dd19" TargetMode="External" /><Relationship Id="rId423" Type="http://schemas.openxmlformats.org/officeDocument/2006/relationships/hyperlink" Target="https://www.manhattanlsat.com/forums/preptest-66-june-2012-lsat-answers-explanations-rc-f961.html" TargetMode="External" /><Relationship Id="rId424" Type="http://schemas.openxmlformats.org/officeDocument/2006/relationships/hyperlink" Target="https://www.manhattanlsat.com/forums/preptest-66-june-2012-lsat-answers-explanations-rc-f961.html" TargetMode="External" /><Relationship Id="rId425" Type="http://schemas.openxmlformats.org/officeDocument/2006/relationships/hyperlink" Target="https://www.manhattanlsat.com/forums/preptest-66-june-2012-lsat-answers-explanations-rc-f961.html" TargetMode="External" /><Relationship Id="rId426" Type="http://schemas.openxmlformats.org/officeDocument/2006/relationships/hyperlink" Target="https://www.manhattanlsat.com/forums/preptest-66-june-2012-lsat-answers-explanations-rc-f961.html" TargetMode="External" /><Relationship Id="rId427" Type="http://schemas.openxmlformats.org/officeDocument/2006/relationships/hyperlink" Target="https://www.manhattanlsat.com/forums/preptest-66-june-2012-lsat-answers-explanations-rc-f961.html" TargetMode="External" /><Relationship Id="rId428" Type="http://schemas.openxmlformats.org/officeDocument/2006/relationships/hyperlink" Target="https://www.manhattanlsat.com/forums/preptest-66-june-2012-lsat-answers-explanations-rc-f961.html" TargetMode="External" /><Relationship Id="rId429" Type="http://schemas.openxmlformats.org/officeDocument/2006/relationships/hyperlink" Target="https://www.manhattanlsat.com/forums/preptest-66-june-2012-lsat-answers-explanations-rc-f961.html" TargetMode="External" /><Relationship Id="rId430" Type="http://schemas.openxmlformats.org/officeDocument/2006/relationships/hyperlink" Target="https://www.manhattanlsat.com/forums/preptest-66-june-2012-lsat-answers-explanations-rc-f961.html" TargetMode="External" /><Relationship Id="rId431" Type="http://schemas.openxmlformats.org/officeDocument/2006/relationships/hyperlink" Target="https://www.manhattanlsat.com/forums/preptest-66-june-2012-lsat-answers-explanations-rc-f961.html" TargetMode="External" /><Relationship Id="rId432" Type="http://schemas.openxmlformats.org/officeDocument/2006/relationships/hyperlink" Target="https://www.manhattanlsat.com/forums/preptest-66-june-2012-lsat-answers-explanations-rc-f961.html" TargetMode="External" /><Relationship Id="rId433" Type="http://schemas.openxmlformats.org/officeDocument/2006/relationships/hyperlink" Target="https://www.manhattanlsat.com/forums/preptest-66-june-2012-lsat-answers-explanations-rc-f961.html" TargetMode="External" /><Relationship Id="rId434" Type="http://schemas.openxmlformats.org/officeDocument/2006/relationships/hyperlink" Target="https://www.manhattanlsat.com/forums/preptest-66-june-2012-lsat-answers-explanations-rc-f961.html" TargetMode="External" /><Relationship Id="rId435" Type="http://schemas.openxmlformats.org/officeDocument/2006/relationships/hyperlink" Target="https://www.manhattanlsat.com/forums/preptest-66-june-2012-lsat-answers-explanations-rc-f961.html" TargetMode="External" /><Relationship Id="rId436" Type="http://schemas.openxmlformats.org/officeDocument/2006/relationships/hyperlink" Target="https://www.manhattanlsat.com/forums/preptest-66-june-2012-lsat-answers-explanations-rc-f961.html" TargetMode="External" /><Relationship Id="rId437" Type="http://schemas.openxmlformats.org/officeDocument/2006/relationships/hyperlink" Target="https://www.manhattanlsat.com/forums/preptest-66-june-2012-lsat-answers-explanations-rc-f961.html" TargetMode="External" /><Relationship Id="rId438" Type="http://schemas.openxmlformats.org/officeDocument/2006/relationships/hyperlink" Target="https://www.manhattanlsat.com/forums/preptest-66-june-2012-lsat-answers-explanations-rc-f961.html" TargetMode="External" /><Relationship Id="rId439" Type="http://schemas.openxmlformats.org/officeDocument/2006/relationships/hyperlink" Target="https://www.manhattanlsat.com/forums/preptest-66-june-2012-lsat-answers-explanations-rc-f961.html" TargetMode="External" /><Relationship Id="rId440" Type="http://schemas.openxmlformats.org/officeDocument/2006/relationships/hyperlink" Target="https://www.manhattanlsat.com/forums/preptest-66-june-2012-lsat-answers-explanations-rc-f961.html" TargetMode="External" /><Relationship Id="rId441" Type="http://schemas.openxmlformats.org/officeDocument/2006/relationships/hyperlink" Target="https://www.manhattanlsat.com/forums/preptest-66-june-2012-lsat-answers-explanations-rc-f961.html" TargetMode="External" /><Relationship Id="rId442" Type="http://schemas.openxmlformats.org/officeDocument/2006/relationships/hyperlink" Target="https://www.manhattanlsat.com/forums/preptest-66-june-2012-lsat-answers-explanations-rc-f961.html" TargetMode="External" /><Relationship Id="rId443" Type="http://schemas.openxmlformats.org/officeDocument/2006/relationships/hyperlink" Target="https://www.manhattanlsat.com/forums/preptest-66-june-2012-lsat-answers-explanations-rc-f961.html" TargetMode="External" /><Relationship Id="rId444" Type="http://schemas.openxmlformats.org/officeDocument/2006/relationships/hyperlink" Target="https://www.manhattanlsat.com/forums/preptest-66-june-2012-lsat-answers-explanations-rc-f961.html" TargetMode="External" /><Relationship Id="rId445" Type="http://schemas.openxmlformats.org/officeDocument/2006/relationships/hyperlink" Target="https://www.manhattanlsat.com/forums/preptest-66-june-2012-lsat-answers-explanations-rc-f961.html" TargetMode="External" /><Relationship Id="rId446" Type="http://schemas.openxmlformats.org/officeDocument/2006/relationships/hyperlink" Target="https://www.manhattanlsat.com/forums/preptest-66-june-2012-lsat-answers-explanations-rc-f961.html" TargetMode="External" /><Relationship Id="rId447" Type="http://schemas.openxmlformats.org/officeDocument/2006/relationships/hyperlink" Target="https://www.manhattanlsat.com/forums/preptest-66-june-2012-lsat-answers-explanations-rc-f961.html" TargetMode="External" /><Relationship Id="rId448" Type="http://schemas.openxmlformats.org/officeDocument/2006/relationships/hyperlink" Target="https://www.manhattanlsat.com/forums/preptest-66-june-2012-lsat-answers-explanations-rc-f961.html" TargetMode="External" /><Relationship Id="rId449" Type="http://schemas.openxmlformats.org/officeDocument/2006/relationships/hyperlink" Target="https://www.manhattanlsat.com/forums/preptest-66-june-2012-lsat-answers-explanations-rc-f961.html" TargetMode="External" /><Relationship Id="rId450" Type="http://schemas.openxmlformats.org/officeDocument/2006/relationships/hyperlink" Target="https://www.manhattanlsat.com/forums/preptest-67-october-2012-lsat-answers-explanations-rc-f974.html" TargetMode="External" /><Relationship Id="rId451" Type="http://schemas.openxmlformats.org/officeDocument/2006/relationships/hyperlink" Target="https://www.manhattanlsat.com/forums/preptest-67-october-2012-lsat-answers-explanations-rc-f974.html" TargetMode="External" /><Relationship Id="rId452" Type="http://schemas.openxmlformats.org/officeDocument/2006/relationships/hyperlink" Target="https://www.manhattanlsat.com/forums/preptest-67-october-2012-lsat-answers-explanations-rc-f974.html" TargetMode="External" /><Relationship Id="rId453" Type="http://schemas.openxmlformats.org/officeDocument/2006/relationships/hyperlink" Target="https://www.manhattanlsat.com/forums/preptest-67-october-2012-lsat-answers-explanations-rc-f974.html" TargetMode="External" /><Relationship Id="rId454" Type="http://schemas.openxmlformats.org/officeDocument/2006/relationships/hyperlink" Target="https://www.manhattanlsat.com/forums/preptest-67-october-2012-lsat-answers-explanations-rc-f974.html" TargetMode="External" /><Relationship Id="rId455" Type="http://schemas.openxmlformats.org/officeDocument/2006/relationships/hyperlink" Target="https://www.manhattanlsat.com/forums/preptest-67-october-2012-lsat-answers-explanations-rc-f974.html" TargetMode="External" /><Relationship Id="rId456" Type="http://schemas.openxmlformats.org/officeDocument/2006/relationships/hyperlink" Target="https://www.manhattanlsat.com/forums/preptest-67-october-2012-lsat-answers-explanations-rc-f974.html" TargetMode="External" /><Relationship Id="rId457" Type="http://schemas.openxmlformats.org/officeDocument/2006/relationships/hyperlink" Target="https://www.manhattanlsat.com/forums/preptest-67-october-2012-lsat-answers-explanations-rc-f974.html" TargetMode="External" /><Relationship Id="rId458" Type="http://schemas.openxmlformats.org/officeDocument/2006/relationships/hyperlink" Target="https://www.manhattanlsat.com/forums/preptest-67-october-2012-lsat-answers-explanations-rc-f974.html" TargetMode="External" /><Relationship Id="rId459" Type="http://schemas.openxmlformats.org/officeDocument/2006/relationships/hyperlink" Target="https://www.manhattanlsat.com/forums/preptest-67-october-2012-lsat-answers-explanations-rc-f974.html" TargetMode="External" /><Relationship Id="rId460" Type="http://schemas.openxmlformats.org/officeDocument/2006/relationships/hyperlink" Target="https://www.manhattanlsat.com/forums/preptest-67-october-2012-lsat-answers-explanations-rc-f974.html" TargetMode="External" /><Relationship Id="rId461" Type="http://schemas.openxmlformats.org/officeDocument/2006/relationships/hyperlink" Target="https://www.manhattanlsat.com/forums/preptest-67-october-2012-lsat-answers-explanations-rc-f974.html" TargetMode="External" /><Relationship Id="rId462" Type="http://schemas.openxmlformats.org/officeDocument/2006/relationships/hyperlink" Target="https://www.manhattanlsat.com/forums/preptest-67-october-2012-lsat-answers-explanations-rc-f974.html" TargetMode="External" /><Relationship Id="rId463" Type="http://schemas.openxmlformats.org/officeDocument/2006/relationships/hyperlink" Target="https://www.manhattanlsat.com/forums/preptest-67-october-2012-lsat-answers-explanations-rc-f974.html" TargetMode="External" /><Relationship Id="rId464" Type="http://schemas.openxmlformats.org/officeDocument/2006/relationships/hyperlink" Target="https://www.manhattanlsat.com/forums/preptest-67-october-2012-lsat-answers-explanations-rc-f974.html" TargetMode="External" /><Relationship Id="rId465" Type="http://schemas.openxmlformats.org/officeDocument/2006/relationships/hyperlink" Target="https://www.manhattanlsat.com/forums/preptest-67-october-2012-lsat-answers-explanations-rc-f974.html" TargetMode="External" /><Relationship Id="rId466" Type="http://schemas.openxmlformats.org/officeDocument/2006/relationships/hyperlink" Target="https://www.manhattanlsat.com/forums/preptest-67-october-2012-lsat-answers-explanations-rc-f974.html" TargetMode="External" /><Relationship Id="rId467" Type="http://schemas.openxmlformats.org/officeDocument/2006/relationships/hyperlink" Target="https://www.manhattanlsat.com/forums/preptest-67-october-2012-lsat-answers-explanations-rc-f974.html" TargetMode="External" /><Relationship Id="rId468" Type="http://schemas.openxmlformats.org/officeDocument/2006/relationships/hyperlink" Target="https://www.manhattanlsat.com/forums/preptest-67-october-2012-lsat-answers-explanations-rc-f974.html" TargetMode="External" /><Relationship Id="rId469" Type="http://schemas.openxmlformats.org/officeDocument/2006/relationships/hyperlink" Target="https://www.manhattanlsat.com/forums/preptest-67-october-2012-lsat-answers-explanations-rc-f974.html" TargetMode="External" /><Relationship Id="rId470" Type="http://schemas.openxmlformats.org/officeDocument/2006/relationships/hyperlink" Target="https://www.manhattanlsat.com/forums/preptest-67-october-2012-lsat-answers-explanations-rc-f974.html" TargetMode="External" /><Relationship Id="rId471" Type="http://schemas.openxmlformats.org/officeDocument/2006/relationships/hyperlink" Target="https://www.manhattanlsat.com/forums/preptest-67-october-2012-lsat-answers-explanations-rc-f974.html" TargetMode="External" /><Relationship Id="rId472" Type="http://schemas.openxmlformats.org/officeDocument/2006/relationships/hyperlink" Target="https://www.manhattanlsat.com/forums/preptest-67-october-2012-lsat-answers-explanations-rc-f974.html" TargetMode="External" /><Relationship Id="rId473" Type="http://schemas.openxmlformats.org/officeDocument/2006/relationships/hyperlink" Target="https://www.manhattanlsat.com/forums/preptest-67-october-2012-lsat-answers-explanations-rc-f974.html" TargetMode="External" /><Relationship Id="rId474" Type="http://schemas.openxmlformats.org/officeDocument/2006/relationships/hyperlink" Target="https://www.manhattanlsat.com/forums/preptest-67-october-2012-lsat-answers-explanations-rc-f974.html" TargetMode="External" /><Relationship Id="rId475" Type="http://schemas.openxmlformats.org/officeDocument/2006/relationships/hyperlink" Target="https://www.manhattanlsat.com/forums/preptest-67-october-2012-lsat-answers-explanations-rc-f974.html" TargetMode="External" /><Relationship Id="rId476" Type="http://schemas.openxmlformats.org/officeDocument/2006/relationships/hyperlink" Target="https://www.manhattanlsat.com/forums/preptest-67-october-2012-lsat-answers-explanations-rc-f974.html" TargetMode="External" /><Relationship Id="rId477" Type="http://schemas.openxmlformats.org/officeDocument/2006/relationships/hyperlink" Target="http://www.manhattanlsat.com/forums/section-2-f986.html?sid=6d74bf9956af7a11f39512ad61e3d88a" TargetMode="External" /><Relationship Id="rId478" Type="http://schemas.openxmlformats.org/officeDocument/2006/relationships/hyperlink" Target="http://www.manhattanlsat.com/forums/section-2-f986.html?sid=6d74bf9956af7a11f39512ad61e3d88a" TargetMode="External" /><Relationship Id="rId479" Type="http://schemas.openxmlformats.org/officeDocument/2006/relationships/hyperlink" Target="http://www.manhattanlsat.com/forums/section-2-f986.html?sid=6d74bf9956af7a11f39512ad61e3d88a" TargetMode="External" /><Relationship Id="rId480" Type="http://schemas.openxmlformats.org/officeDocument/2006/relationships/hyperlink" Target="http://www.manhattanlsat.com/forums/section-2-f986.html?sid=6d74bf9956af7a11f39512ad61e3d88a" TargetMode="External" /><Relationship Id="rId481" Type="http://schemas.openxmlformats.org/officeDocument/2006/relationships/hyperlink" Target="http://www.manhattanlsat.com/forums/section-2-f986.html?sid=6d74bf9956af7a11f39512ad61e3d88a" TargetMode="External" /><Relationship Id="rId482" Type="http://schemas.openxmlformats.org/officeDocument/2006/relationships/hyperlink" Target="http://www.manhattanlsat.com/forums/section-2-f986.html?sid=6d74bf9956af7a11f39512ad61e3d88a" TargetMode="External" /><Relationship Id="rId483" Type="http://schemas.openxmlformats.org/officeDocument/2006/relationships/hyperlink" Target="http://www.manhattanlsat.com/forums/section-2-f986.html?sid=6d74bf9956af7a11f39512ad61e3d88a" TargetMode="External" /><Relationship Id="rId484" Type="http://schemas.openxmlformats.org/officeDocument/2006/relationships/hyperlink" Target="http://www.manhattanlsat.com/forums/section-2-f986.html?sid=6d74bf9956af7a11f39512ad61e3d88a" TargetMode="External" /><Relationship Id="rId485" Type="http://schemas.openxmlformats.org/officeDocument/2006/relationships/hyperlink" Target="http://www.manhattanlsat.com/forums/section-2-f986.html?sid=6d74bf9956af7a11f39512ad61e3d88a" TargetMode="External" /><Relationship Id="rId486" Type="http://schemas.openxmlformats.org/officeDocument/2006/relationships/hyperlink" Target="http://www.manhattanlsat.com/forums/section-2-f986.html?sid=6d74bf9956af7a11f39512ad61e3d88a" TargetMode="External" /><Relationship Id="rId487" Type="http://schemas.openxmlformats.org/officeDocument/2006/relationships/hyperlink" Target="http://www.manhattanlsat.com/forums/section-2-f986.html?sid=6d74bf9956af7a11f39512ad61e3d88a" TargetMode="External" /><Relationship Id="rId488" Type="http://schemas.openxmlformats.org/officeDocument/2006/relationships/hyperlink" Target="http://www.manhattanlsat.com/forums/section-2-f986.html?sid=6d74bf9956af7a11f39512ad61e3d88a" TargetMode="External" /><Relationship Id="rId489" Type="http://schemas.openxmlformats.org/officeDocument/2006/relationships/hyperlink" Target="http://www.manhattanlsat.com/forums/section-2-f986.html?sid=6d74bf9956af7a11f39512ad61e3d88a" TargetMode="External" /><Relationship Id="rId490" Type="http://schemas.openxmlformats.org/officeDocument/2006/relationships/hyperlink" Target="http://www.manhattanlsat.com/forums/section-2-f986.html?sid=6d74bf9956af7a11f39512ad61e3d88a" TargetMode="External" /><Relationship Id="rId491" Type="http://schemas.openxmlformats.org/officeDocument/2006/relationships/hyperlink" Target="http://www.manhattanlsat.com/forums/section-2-f986.html?sid=6d74bf9956af7a11f39512ad61e3d88a" TargetMode="External" /><Relationship Id="rId492" Type="http://schemas.openxmlformats.org/officeDocument/2006/relationships/hyperlink" Target="http://www.manhattanlsat.com/forums/section-2-f986.html?sid=6d74bf9956af7a11f39512ad61e3d88a" TargetMode="External" /><Relationship Id="rId493" Type="http://schemas.openxmlformats.org/officeDocument/2006/relationships/hyperlink" Target="http://www.manhattanlsat.com/forums/section-2-f986.html?sid=6d74bf9956af7a11f39512ad61e3d88a" TargetMode="External" /><Relationship Id="rId494" Type="http://schemas.openxmlformats.org/officeDocument/2006/relationships/hyperlink" Target="http://www.manhattanlsat.com/forums/section-2-f986.html?sid=6d74bf9956af7a11f39512ad61e3d88a" TargetMode="External" /><Relationship Id="rId495" Type="http://schemas.openxmlformats.org/officeDocument/2006/relationships/hyperlink" Target="http://www.manhattanlsat.com/forums/section-2-f986.html?sid=6d74bf9956af7a11f39512ad61e3d88a" TargetMode="External" /><Relationship Id="rId496" Type="http://schemas.openxmlformats.org/officeDocument/2006/relationships/hyperlink" Target="http://www.manhattanlsat.com/forums/section-2-f986.html?sid=6d74bf9956af7a11f39512ad61e3d88a" TargetMode="External" /><Relationship Id="rId497" Type="http://schemas.openxmlformats.org/officeDocument/2006/relationships/hyperlink" Target="http://www.manhattanlsat.com/forums/section-2-f986.html?sid=6d74bf9956af7a11f39512ad61e3d88a" TargetMode="External" /><Relationship Id="rId498" Type="http://schemas.openxmlformats.org/officeDocument/2006/relationships/hyperlink" Target="http://www.manhattanlsat.com/forums/section-2-f986.html?sid=6d74bf9956af7a11f39512ad61e3d88a" TargetMode="External" /><Relationship Id="rId499" Type="http://schemas.openxmlformats.org/officeDocument/2006/relationships/hyperlink" Target="http://www.manhattanlsat.com/forums/section-2-f986.html?sid=6d74bf9956af7a11f39512ad61e3d88a" TargetMode="External" /><Relationship Id="rId500" Type="http://schemas.openxmlformats.org/officeDocument/2006/relationships/hyperlink" Target="http://www.manhattanlsat.com/forums/section-2-f986.html?sid=6d74bf9956af7a11f39512ad61e3d88a" TargetMode="External" /><Relationship Id="rId501" Type="http://schemas.openxmlformats.org/officeDocument/2006/relationships/hyperlink" Target="http://www.manhattanlsat.com/forums/section-2-f986.html?sid=6d74bf9956af7a11f39512ad61e3d88a" TargetMode="External" /><Relationship Id="rId502" Type="http://schemas.openxmlformats.org/officeDocument/2006/relationships/hyperlink" Target="http://www.manhattanlsat.com/forums/section-4-f987.html?sid=6d74bf9956af7a11f39512ad61e3d88a" TargetMode="External" /><Relationship Id="rId503" Type="http://schemas.openxmlformats.org/officeDocument/2006/relationships/hyperlink" Target="http://www.manhattanlsat.com/forums/section-4-f987.html?sid=6d74bf9956af7a11f39512ad61e3d88a" TargetMode="External" /><Relationship Id="rId504" Type="http://schemas.openxmlformats.org/officeDocument/2006/relationships/hyperlink" Target="http://www.manhattanlsat.com/forums/section-4-f987.html?sid=6d74bf9956af7a11f39512ad61e3d88a" TargetMode="External" /><Relationship Id="rId505" Type="http://schemas.openxmlformats.org/officeDocument/2006/relationships/hyperlink" Target="http://www.manhattanlsat.com/forums/section-4-f987.html?sid=6d74bf9956af7a11f39512ad61e3d88a" TargetMode="External" /><Relationship Id="rId506" Type="http://schemas.openxmlformats.org/officeDocument/2006/relationships/hyperlink" Target="http://www.manhattanlsat.com/forums/section-4-f987.html?sid=6d74bf9956af7a11f39512ad61e3d88a" TargetMode="External" /><Relationship Id="rId507" Type="http://schemas.openxmlformats.org/officeDocument/2006/relationships/hyperlink" Target="http://www.manhattanlsat.com/forums/section-4-f987.html?sid=6d74bf9956af7a11f39512ad61e3d88a" TargetMode="External" /><Relationship Id="rId508" Type="http://schemas.openxmlformats.org/officeDocument/2006/relationships/hyperlink" Target="http://www.manhattanlsat.com/forums/section-4-f987.html?sid=6d74bf9956af7a11f39512ad61e3d88a" TargetMode="External" /><Relationship Id="rId509" Type="http://schemas.openxmlformats.org/officeDocument/2006/relationships/hyperlink" Target="http://www.manhattanlsat.com/forums/section-4-f987.html?sid=6d74bf9956af7a11f39512ad61e3d88a" TargetMode="External" /><Relationship Id="rId510" Type="http://schemas.openxmlformats.org/officeDocument/2006/relationships/hyperlink" Target="http://www.manhattanlsat.com/forums/section-4-f987.html?sid=6d74bf9956af7a11f39512ad61e3d88a" TargetMode="External" /><Relationship Id="rId511" Type="http://schemas.openxmlformats.org/officeDocument/2006/relationships/hyperlink" Target="http://www.manhattanlsat.com/forums/section-4-f987.html?sid=6d74bf9956af7a11f39512ad61e3d88a" TargetMode="External" /><Relationship Id="rId512" Type="http://schemas.openxmlformats.org/officeDocument/2006/relationships/hyperlink" Target="http://www.manhattanlsat.com/forums/section-4-f987.html?sid=6d74bf9956af7a11f39512ad61e3d88a" TargetMode="External" /><Relationship Id="rId513" Type="http://schemas.openxmlformats.org/officeDocument/2006/relationships/hyperlink" Target="http://www.manhattanlsat.com/forums/section-4-f987.html?sid=6d74bf9956af7a11f39512ad61e3d88a" TargetMode="External" /><Relationship Id="rId514" Type="http://schemas.openxmlformats.org/officeDocument/2006/relationships/hyperlink" Target="http://www.manhattanlsat.com/forums/section-4-f987.html?sid=6d74bf9956af7a11f39512ad61e3d88a" TargetMode="External" /><Relationship Id="rId515" Type="http://schemas.openxmlformats.org/officeDocument/2006/relationships/hyperlink" Target="http://www.manhattanlsat.com/forums/section-4-f987.html?sid=6d74bf9956af7a11f39512ad61e3d88a" TargetMode="External" /><Relationship Id="rId516" Type="http://schemas.openxmlformats.org/officeDocument/2006/relationships/hyperlink" Target="http://www.manhattanlsat.com/forums/section-4-f987.html?sid=6d74bf9956af7a11f39512ad61e3d88a" TargetMode="External" /><Relationship Id="rId517" Type="http://schemas.openxmlformats.org/officeDocument/2006/relationships/hyperlink" Target="http://www.manhattanlsat.com/forums/section-4-f987.html?sid=6d74bf9956af7a11f39512ad61e3d88a" TargetMode="External" /><Relationship Id="rId518" Type="http://schemas.openxmlformats.org/officeDocument/2006/relationships/hyperlink" Target="http://www.manhattanlsat.com/forums/section-4-f987.html?sid=6d74bf9956af7a11f39512ad61e3d88a" TargetMode="External" /><Relationship Id="rId519" Type="http://schemas.openxmlformats.org/officeDocument/2006/relationships/hyperlink" Target="http://www.manhattanlsat.com/forums/section-4-f987.html?sid=6d74bf9956af7a11f39512ad61e3d88a" TargetMode="External" /><Relationship Id="rId520" Type="http://schemas.openxmlformats.org/officeDocument/2006/relationships/hyperlink" Target="http://www.manhattanlsat.com/forums/section-4-f987.html?sid=6d74bf9956af7a11f39512ad61e3d88a" TargetMode="External" /><Relationship Id="rId521" Type="http://schemas.openxmlformats.org/officeDocument/2006/relationships/hyperlink" Target="http://www.manhattanlsat.com/forums/section-4-f987.html?sid=6d74bf9956af7a11f39512ad61e3d88a" TargetMode="External" /><Relationship Id="rId522" Type="http://schemas.openxmlformats.org/officeDocument/2006/relationships/hyperlink" Target="http://www.manhattanlsat.com/forums/section-4-f987.html?sid=6d74bf9956af7a11f39512ad61e3d88a" TargetMode="External" /><Relationship Id="rId523" Type="http://schemas.openxmlformats.org/officeDocument/2006/relationships/hyperlink" Target="http://www.manhattanlsat.com/forums/section-4-f987.html?sid=6d74bf9956af7a11f39512ad61e3d88a" TargetMode="External" /><Relationship Id="rId524" Type="http://schemas.openxmlformats.org/officeDocument/2006/relationships/hyperlink" Target="http://www.manhattanlsat.com/forums/section-4-f987.html?sid=6d74bf9956af7a11f39512ad61e3d88a" TargetMode="External" /><Relationship Id="rId525" Type="http://schemas.openxmlformats.org/officeDocument/2006/relationships/hyperlink" Target="http://www.manhattanlsat.com/forums/section-4-f987.html?sid=6d74bf9956af7a11f39512ad61e3d88a" TargetMode="External" /><Relationship Id="rId526" Type="http://schemas.openxmlformats.org/officeDocument/2006/relationships/hyperlink" Target="http://www.manhattanlsat.com/forums/section-4-f987.html?sid=6d74bf9956af7a11f39512ad61e3d88a" TargetMode="External" /><Relationship Id="rId527" Type="http://schemas.openxmlformats.org/officeDocument/2006/relationships/hyperlink" Target="https://www.manhattanlsat.com/forums/preptest-67-october-2012-lsat-answers-explanations-lg-f980.html" TargetMode="External" /><Relationship Id="rId528" Type="http://schemas.openxmlformats.org/officeDocument/2006/relationships/hyperlink" Target="https://www.manhattanlsat.com/forums/preptest-67-october-2012-lsat-answers-explanations-lg-f980.html" TargetMode="External" /><Relationship Id="rId529" Type="http://schemas.openxmlformats.org/officeDocument/2006/relationships/hyperlink" Target="https://www.manhattanlsat.com/forums/preptest-67-october-2012-lsat-answers-explanations-lg-f980.html" TargetMode="External" /><Relationship Id="rId530" Type="http://schemas.openxmlformats.org/officeDocument/2006/relationships/hyperlink" Target="https://www.manhattanlsat.com/forums/preptest-67-october-2012-lsat-answers-explanations-lg-f980.html" TargetMode="External" /><Relationship Id="rId531" Type="http://schemas.openxmlformats.org/officeDocument/2006/relationships/hyperlink" Target="https://www.manhattanlsat.com/forums/preptest-67-october-2012-lsat-answers-explanations-lg-f980.html" TargetMode="External" /><Relationship Id="rId532" Type="http://schemas.openxmlformats.org/officeDocument/2006/relationships/hyperlink" Target="https://www.manhattanlsat.com/forums/preptest-67-october-2012-lsat-answers-explanations-lg-f980.html" TargetMode="External" /><Relationship Id="rId533" Type="http://schemas.openxmlformats.org/officeDocument/2006/relationships/hyperlink" Target="https://www.manhattanlsat.com/forums/preptest-67-october-2012-lsat-answers-explanations-lg-f980.html" TargetMode="External" /><Relationship Id="rId534" Type="http://schemas.openxmlformats.org/officeDocument/2006/relationships/hyperlink" Target="https://www.manhattanlsat.com/forums/preptest-67-october-2012-lsat-answers-explanations-lg-f980.html" TargetMode="External" /><Relationship Id="rId535" Type="http://schemas.openxmlformats.org/officeDocument/2006/relationships/hyperlink" Target="https://www.manhattanlsat.com/forums/preptest-67-october-2012-lsat-answers-explanations-lg-f980.html" TargetMode="External" /><Relationship Id="rId536" Type="http://schemas.openxmlformats.org/officeDocument/2006/relationships/hyperlink" Target="https://www.manhattanlsat.com/forums/preptest-67-october-2012-lsat-answers-explanations-lg-f980.html" TargetMode="External" /><Relationship Id="rId537" Type="http://schemas.openxmlformats.org/officeDocument/2006/relationships/hyperlink" Target="https://www.manhattanlsat.com/forums/preptest-67-october-2012-lsat-answers-explanations-lg-f980.html" TargetMode="External" /><Relationship Id="rId538" Type="http://schemas.openxmlformats.org/officeDocument/2006/relationships/hyperlink" Target="https://www.manhattanlsat.com/forums/preptest-67-october-2012-lsat-answers-explanations-lg-f980.html" TargetMode="External" /><Relationship Id="rId539" Type="http://schemas.openxmlformats.org/officeDocument/2006/relationships/hyperlink" Target="https://www.manhattanlsat.com/forums/preptest-67-october-2012-lsat-answers-explanations-lg-f980.html" TargetMode="External" /><Relationship Id="rId540" Type="http://schemas.openxmlformats.org/officeDocument/2006/relationships/hyperlink" Target="https://www.manhattanlsat.com/forums/preptest-67-october-2012-lsat-answers-explanations-lg-f980.html" TargetMode="External" /><Relationship Id="rId541" Type="http://schemas.openxmlformats.org/officeDocument/2006/relationships/hyperlink" Target="https://www.manhattanlsat.com/forums/preptest-67-october-2012-lsat-answers-explanations-lg-f980.html" TargetMode="External" /><Relationship Id="rId542" Type="http://schemas.openxmlformats.org/officeDocument/2006/relationships/hyperlink" Target="https://www.manhattanlsat.com/forums/preptest-67-october-2012-lsat-answers-explanations-lg-f980.html" TargetMode="External" /><Relationship Id="rId543" Type="http://schemas.openxmlformats.org/officeDocument/2006/relationships/hyperlink" Target="https://www.manhattanlsat.com/forums/preptest-67-october-2012-lsat-answers-explanations-lg-f980.html" TargetMode="External" /><Relationship Id="rId544" Type="http://schemas.openxmlformats.org/officeDocument/2006/relationships/hyperlink" Target="https://www.manhattanlsat.com/forums/preptest-67-october-2012-lsat-answers-explanations-lg-f980.html" TargetMode="External" /><Relationship Id="rId545" Type="http://schemas.openxmlformats.org/officeDocument/2006/relationships/hyperlink" Target="https://www.manhattanlsat.com/forums/preptest-67-october-2012-lsat-answers-explanations-lg-f980.html" TargetMode="External" /><Relationship Id="rId546" Type="http://schemas.openxmlformats.org/officeDocument/2006/relationships/hyperlink" Target="https://www.manhattanlsat.com/forums/preptest-67-october-2012-lsat-answers-explanations-lg-f980.html" TargetMode="External" /><Relationship Id="rId547" Type="http://schemas.openxmlformats.org/officeDocument/2006/relationships/hyperlink" Target="https://www.manhattanlsat.com/forums/preptest-67-october-2012-lsat-answers-explanations-lg-f980.html" TargetMode="External" /><Relationship Id="rId548" Type="http://schemas.openxmlformats.org/officeDocument/2006/relationships/hyperlink" Target="https://www.manhattanlsat.com/forums/preptest-67-october-2012-lsat-answers-explanations-lg-f980.html" TargetMode="External" /><Relationship Id="rId549" Type="http://schemas.openxmlformats.org/officeDocument/2006/relationships/hyperlink" Target="https://www.manhattanlsat.com/forums/preptest-67-october-2012-lsat-answers-explanations-lg-f980.html" TargetMode="External" /><Relationship Id="rId550" Type="http://schemas.openxmlformats.org/officeDocument/2006/relationships/hyperlink" Target="https://www.manhattanlsat.com/forums/preptest-68-december-2012-lsat-answers-explanations-rc-f991.html" TargetMode="External" /><Relationship Id="rId551" Type="http://schemas.openxmlformats.org/officeDocument/2006/relationships/hyperlink" Target="https://www.manhattanlsat.com/forums/preptest-68-december-2012-lsat-answers-explanations-rc-f991.html" TargetMode="External" /><Relationship Id="rId552" Type="http://schemas.openxmlformats.org/officeDocument/2006/relationships/hyperlink" Target="https://www.manhattanlsat.com/forums/preptest-68-december-2012-lsat-answers-explanations-rc-f991.html" TargetMode="External" /><Relationship Id="rId553" Type="http://schemas.openxmlformats.org/officeDocument/2006/relationships/hyperlink" Target="https://www.manhattanlsat.com/forums/preptest-68-december-2012-lsat-answers-explanations-rc-f991.html" TargetMode="External" /><Relationship Id="rId554" Type="http://schemas.openxmlformats.org/officeDocument/2006/relationships/hyperlink" Target="https://www.manhattanlsat.com/forums/preptest-68-december-2012-lsat-answers-explanations-rc-f991.html" TargetMode="External" /><Relationship Id="rId555" Type="http://schemas.openxmlformats.org/officeDocument/2006/relationships/hyperlink" Target="https://www.manhattanlsat.com/forums/preptest-68-december-2012-lsat-answers-explanations-rc-f991.html" TargetMode="External" /><Relationship Id="rId556" Type="http://schemas.openxmlformats.org/officeDocument/2006/relationships/hyperlink" Target="https://www.manhattanlsat.com/forums/preptest-68-december-2012-lsat-answers-explanations-rc-f991.html" TargetMode="External" /><Relationship Id="rId557" Type="http://schemas.openxmlformats.org/officeDocument/2006/relationships/hyperlink" Target="https://www.manhattanlsat.com/forums/preptest-68-december-2012-lsat-answers-explanations-rc-f991.html" TargetMode="External" /><Relationship Id="rId558" Type="http://schemas.openxmlformats.org/officeDocument/2006/relationships/hyperlink" Target="https://www.manhattanlsat.com/forums/preptest-68-december-2012-lsat-answers-explanations-rc-f991.html" TargetMode="External" /><Relationship Id="rId559" Type="http://schemas.openxmlformats.org/officeDocument/2006/relationships/hyperlink" Target="https://www.manhattanlsat.com/forums/preptest-68-december-2012-lsat-answers-explanations-rc-f991.html" TargetMode="External" /><Relationship Id="rId560" Type="http://schemas.openxmlformats.org/officeDocument/2006/relationships/hyperlink" Target="https://www.manhattanlsat.com/forums/preptest-68-december-2012-lsat-answers-explanations-rc-f991.html" TargetMode="External" /><Relationship Id="rId561" Type="http://schemas.openxmlformats.org/officeDocument/2006/relationships/hyperlink" Target="https://www.manhattanlsat.com/forums/preptest-68-december-2012-lsat-answers-explanations-rc-f991.html" TargetMode="External" /><Relationship Id="rId562" Type="http://schemas.openxmlformats.org/officeDocument/2006/relationships/hyperlink" Target="https://www.manhattanlsat.com/forums/preptest-68-december-2012-lsat-answers-explanations-rc-f991.html" TargetMode="External" /><Relationship Id="rId563" Type="http://schemas.openxmlformats.org/officeDocument/2006/relationships/hyperlink" Target="https://www.manhattanlsat.com/forums/preptest-68-december-2012-lsat-answers-explanations-rc-f991.html" TargetMode="External" /><Relationship Id="rId564" Type="http://schemas.openxmlformats.org/officeDocument/2006/relationships/hyperlink" Target="https://www.manhattanlsat.com/forums/preptest-68-december-2012-lsat-answers-explanations-rc-f991.html" TargetMode="External" /><Relationship Id="rId565" Type="http://schemas.openxmlformats.org/officeDocument/2006/relationships/hyperlink" Target="https://www.manhattanlsat.com/forums/preptest-68-december-2012-lsat-answers-explanations-rc-f991.html" TargetMode="External" /><Relationship Id="rId566" Type="http://schemas.openxmlformats.org/officeDocument/2006/relationships/hyperlink" Target="https://www.manhattanlsat.com/forums/preptest-68-december-2012-lsat-answers-explanations-rc-f991.html" TargetMode="External" /><Relationship Id="rId567" Type="http://schemas.openxmlformats.org/officeDocument/2006/relationships/hyperlink" Target="https://www.manhattanlsat.com/forums/preptest-68-december-2012-lsat-answers-explanations-rc-f991.html" TargetMode="External" /><Relationship Id="rId568" Type="http://schemas.openxmlformats.org/officeDocument/2006/relationships/hyperlink" Target="https://www.manhattanlsat.com/forums/preptest-68-december-2012-lsat-answers-explanations-rc-f991.html" TargetMode="External" /><Relationship Id="rId569" Type="http://schemas.openxmlformats.org/officeDocument/2006/relationships/hyperlink" Target="https://www.manhattanlsat.com/forums/preptest-68-december-2012-lsat-answers-explanations-rc-f991.html" TargetMode="External" /><Relationship Id="rId570" Type="http://schemas.openxmlformats.org/officeDocument/2006/relationships/hyperlink" Target="https://www.manhattanlsat.com/forums/preptest-68-december-2012-lsat-answers-explanations-rc-f991.html" TargetMode="External" /><Relationship Id="rId571" Type="http://schemas.openxmlformats.org/officeDocument/2006/relationships/hyperlink" Target="https://www.manhattanlsat.com/forums/preptest-68-december-2012-lsat-answers-explanations-rc-f991.html" TargetMode="External" /><Relationship Id="rId572" Type="http://schemas.openxmlformats.org/officeDocument/2006/relationships/hyperlink" Target="https://www.manhattanlsat.com/forums/preptest-68-december-2012-lsat-answers-explanations-rc-f991.html" TargetMode="External" /><Relationship Id="rId573" Type="http://schemas.openxmlformats.org/officeDocument/2006/relationships/hyperlink" Target="https://www.manhattanlsat.com/forums/preptest-68-december-2012-lsat-answers-explanations-rc-f991.html" TargetMode="External" /><Relationship Id="rId574" Type="http://schemas.openxmlformats.org/officeDocument/2006/relationships/hyperlink" Target="https://www.manhattanlsat.com/forums/preptest-68-december-2012-lsat-answers-explanations-rc-f991.html" TargetMode="External" /><Relationship Id="rId575" Type="http://schemas.openxmlformats.org/officeDocument/2006/relationships/hyperlink" Target="https://www.manhattanlsat.com/forums/preptest-68-december-2012-lsat-answers-explanations-rc-f991.html" TargetMode="External" /><Relationship Id="rId576" Type="http://schemas.openxmlformats.org/officeDocument/2006/relationships/hyperlink" Target="https://www.manhattanlsat.com/forums/preptest-68-december-2012-lsat-answers-explanations-rc-f991.html" TargetMode="External" /><Relationship Id="rId577" Type="http://schemas.openxmlformats.org/officeDocument/2006/relationships/hyperlink" Target="http://www.manhattanlsat.com/forums/section-2-f1000.html?sid=0d6afcd3bc7e307ba6991c3bfb92024f" TargetMode="External" /><Relationship Id="rId578" Type="http://schemas.openxmlformats.org/officeDocument/2006/relationships/hyperlink" Target="http://www.manhattanlsat.com/forums/section-2-f1000.html?sid=0d6afcd3bc7e307ba6991c3bfb92024f" TargetMode="External" /><Relationship Id="rId579" Type="http://schemas.openxmlformats.org/officeDocument/2006/relationships/hyperlink" Target="http://www.manhattanlsat.com/forums/section-2-f1000.html?sid=0d6afcd3bc7e307ba6991c3bfb92024f" TargetMode="External" /><Relationship Id="rId580" Type="http://schemas.openxmlformats.org/officeDocument/2006/relationships/hyperlink" Target="http://www.manhattanlsat.com/forums/section-2-f1000.html?sid=0d6afcd3bc7e307ba6991c3bfb92024f" TargetMode="External" /><Relationship Id="rId581" Type="http://schemas.openxmlformats.org/officeDocument/2006/relationships/hyperlink" Target="http://www.manhattanlsat.com/forums/section-2-f1000.html?sid=0d6afcd3bc7e307ba6991c3bfb92024f" TargetMode="External" /><Relationship Id="rId582" Type="http://schemas.openxmlformats.org/officeDocument/2006/relationships/hyperlink" Target="http://www.manhattanlsat.com/forums/section-2-f1000.html?sid=0d6afcd3bc7e307ba6991c3bfb92024f" TargetMode="External" /><Relationship Id="rId583" Type="http://schemas.openxmlformats.org/officeDocument/2006/relationships/hyperlink" Target="http://www.manhattanlsat.com/forums/section-2-f1000.html?sid=0d6afcd3bc7e307ba6991c3bfb92024f" TargetMode="External" /><Relationship Id="rId584" Type="http://schemas.openxmlformats.org/officeDocument/2006/relationships/hyperlink" Target="http://www.manhattanlsat.com/forums/section-2-f1000.html?sid=0d6afcd3bc7e307ba6991c3bfb92024f" TargetMode="External" /><Relationship Id="rId585" Type="http://schemas.openxmlformats.org/officeDocument/2006/relationships/hyperlink" Target="http://www.manhattanlsat.com/forums/section-2-f1000.html?sid=0d6afcd3bc7e307ba6991c3bfb92024f" TargetMode="External" /><Relationship Id="rId586" Type="http://schemas.openxmlformats.org/officeDocument/2006/relationships/hyperlink" Target="http://www.manhattanlsat.com/forums/section-2-f1000.html?sid=0d6afcd3bc7e307ba6991c3bfb92024f" TargetMode="External" /><Relationship Id="rId587" Type="http://schemas.openxmlformats.org/officeDocument/2006/relationships/hyperlink" Target="http://www.manhattanlsat.com/forums/section-2-f1000.html?sid=0d6afcd3bc7e307ba6991c3bfb92024f" TargetMode="External" /><Relationship Id="rId588" Type="http://schemas.openxmlformats.org/officeDocument/2006/relationships/hyperlink" Target="http://www.manhattanlsat.com/forums/section-2-f1000.html?sid=0d6afcd3bc7e307ba6991c3bfb92024f" TargetMode="External" /><Relationship Id="rId589" Type="http://schemas.openxmlformats.org/officeDocument/2006/relationships/hyperlink" Target="http://www.manhattanlsat.com/forums/section-2-f1000.html?sid=0d6afcd3bc7e307ba6991c3bfb92024f" TargetMode="External" /><Relationship Id="rId590" Type="http://schemas.openxmlformats.org/officeDocument/2006/relationships/hyperlink" Target="http://www.manhattanlsat.com/forums/section-2-f1000.html?sid=0d6afcd3bc7e307ba6991c3bfb92024f" TargetMode="External" /><Relationship Id="rId591" Type="http://schemas.openxmlformats.org/officeDocument/2006/relationships/hyperlink" Target="http://www.manhattanlsat.com/forums/section-2-f1000.html?sid=0d6afcd3bc7e307ba6991c3bfb92024f" TargetMode="External" /><Relationship Id="rId592" Type="http://schemas.openxmlformats.org/officeDocument/2006/relationships/hyperlink" Target="http://www.manhattanlsat.com/forums/section-2-f1000.html?sid=0d6afcd3bc7e307ba6991c3bfb92024f" TargetMode="External" /><Relationship Id="rId593" Type="http://schemas.openxmlformats.org/officeDocument/2006/relationships/hyperlink" Target="http://www.manhattanlsat.com/forums/section-2-f1000.html?sid=0d6afcd3bc7e307ba6991c3bfb92024f" TargetMode="External" /><Relationship Id="rId594" Type="http://schemas.openxmlformats.org/officeDocument/2006/relationships/hyperlink" Target="http://www.manhattanlsat.com/forums/section-2-f1000.html?sid=0d6afcd3bc7e307ba6991c3bfb92024f" TargetMode="External" /><Relationship Id="rId595" Type="http://schemas.openxmlformats.org/officeDocument/2006/relationships/hyperlink" Target="http://www.manhattanlsat.com/forums/section-2-f1000.html?sid=0d6afcd3bc7e307ba6991c3bfb92024f" TargetMode="External" /><Relationship Id="rId596" Type="http://schemas.openxmlformats.org/officeDocument/2006/relationships/hyperlink" Target="http://www.manhattanlsat.com/forums/section-2-f1000.html?sid=0d6afcd3bc7e307ba6991c3bfb92024f" TargetMode="External" /><Relationship Id="rId597" Type="http://schemas.openxmlformats.org/officeDocument/2006/relationships/hyperlink" Target="http://www.manhattanlsat.com/forums/section-2-f1000.html?sid=0d6afcd3bc7e307ba6991c3bfb92024f" TargetMode="External" /><Relationship Id="rId598" Type="http://schemas.openxmlformats.org/officeDocument/2006/relationships/hyperlink" Target="http://www.manhattanlsat.com/forums/section-2-f1000.html?sid=0d6afcd3bc7e307ba6991c3bfb92024f" TargetMode="External" /><Relationship Id="rId599" Type="http://schemas.openxmlformats.org/officeDocument/2006/relationships/hyperlink" Target="http://www.manhattanlsat.com/forums/section-2-f1000.html?sid=0d6afcd3bc7e307ba6991c3bfb92024f" TargetMode="External" /><Relationship Id="rId600" Type="http://schemas.openxmlformats.org/officeDocument/2006/relationships/hyperlink" Target="http://www.manhattanlsat.com/forums/section-2-f1000.html?sid=0d6afcd3bc7e307ba6991c3bfb92024f" TargetMode="External" /><Relationship Id="rId601" Type="http://schemas.openxmlformats.org/officeDocument/2006/relationships/hyperlink" Target="http://www.manhattanlsat.com/forums/section-2-f1000.html?sid=0d6afcd3bc7e307ba6991c3bfb92024f" TargetMode="External" /><Relationship Id="rId602" Type="http://schemas.openxmlformats.org/officeDocument/2006/relationships/hyperlink" Target="http://www.manhattanlsat.com/forums/section-2-f1000.html?sid=0d6afcd3bc7e307ba6991c3bfb92024f" TargetMode="External" /><Relationship Id="rId603" Type="http://schemas.openxmlformats.org/officeDocument/2006/relationships/hyperlink" Target="http://www.manhattanlsat.com/forums/section-3-f1001.html?sid=0d6afcd3bc7e307ba6991c3bfb92024f" TargetMode="External" /><Relationship Id="rId604" Type="http://schemas.openxmlformats.org/officeDocument/2006/relationships/hyperlink" Target="http://www.manhattanlsat.com/forums/section-3-f1001.html?sid=0d6afcd3bc7e307ba6991c3bfb92024f" TargetMode="External" /><Relationship Id="rId605" Type="http://schemas.openxmlformats.org/officeDocument/2006/relationships/hyperlink" Target="http://www.manhattanlsat.com/forums/section-3-f1001.html?sid=0d6afcd3bc7e307ba6991c3bfb92024f" TargetMode="External" /><Relationship Id="rId606" Type="http://schemas.openxmlformats.org/officeDocument/2006/relationships/hyperlink" Target="http://www.manhattanlsat.com/forums/section-3-f1001.html?sid=0d6afcd3bc7e307ba6991c3bfb92024f" TargetMode="External" /><Relationship Id="rId607" Type="http://schemas.openxmlformats.org/officeDocument/2006/relationships/hyperlink" Target="http://www.manhattanlsat.com/forums/section-3-f1001.html?sid=0d6afcd3bc7e307ba6991c3bfb92024f" TargetMode="External" /><Relationship Id="rId608" Type="http://schemas.openxmlformats.org/officeDocument/2006/relationships/hyperlink" Target="http://www.manhattanlsat.com/forums/section-3-f1001.html?sid=0d6afcd3bc7e307ba6991c3bfb92024f" TargetMode="External" /><Relationship Id="rId609" Type="http://schemas.openxmlformats.org/officeDocument/2006/relationships/hyperlink" Target="http://www.manhattanlsat.com/forums/section-3-f1001.html?sid=0d6afcd3bc7e307ba6991c3bfb92024f" TargetMode="External" /><Relationship Id="rId610" Type="http://schemas.openxmlformats.org/officeDocument/2006/relationships/hyperlink" Target="http://www.manhattanlsat.com/forums/section-3-f1001.html?sid=0d6afcd3bc7e307ba6991c3bfb92024f" TargetMode="External" /><Relationship Id="rId611" Type="http://schemas.openxmlformats.org/officeDocument/2006/relationships/hyperlink" Target="http://www.manhattanlsat.com/forums/section-3-f1001.html?sid=0d6afcd3bc7e307ba6991c3bfb92024f" TargetMode="External" /><Relationship Id="rId612" Type="http://schemas.openxmlformats.org/officeDocument/2006/relationships/hyperlink" Target="http://www.manhattanlsat.com/forums/section-3-f1001.html?sid=0d6afcd3bc7e307ba6991c3bfb92024f" TargetMode="External" /><Relationship Id="rId613" Type="http://schemas.openxmlformats.org/officeDocument/2006/relationships/hyperlink" Target="http://www.manhattanlsat.com/forums/section-3-f1001.html?sid=0d6afcd3bc7e307ba6991c3bfb92024f" TargetMode="External" /><Relationship Id="rId614" Type="http://schemas.openxmlformats.org/officeDocument/2006/relationships/hyperlink" Target="http://www.manhattanlsat.com/forums/section-3-f1001.html?sid=0d6afcd3bc7e307ba6991c3bfb92024f" TargetMode="External" /><Relationship Id="rId615" Type="http://schemas.openxmlformats.org/officeDocument/2006/relationships/hyperlink" Target="http://www.manhattanlsat.com/forums/section-3-f1001.html?sid=0d6afcd3bc7e307ba6991c3bfb92024f" TargetMode="External" /><Relationship Id="rId616" Type="http://schemas.openxmlformats.org/officeDocument/2006/relationships/hyperlink" Target="http://www.manhattanlsat.com/forums/section-3-f1001.html?sid=0d6afcd3bc7e307ba6991c3bfb92024f" TargetMode="External" /><Relationship Id="rId617" Type="http://schemas.openxmlformats.org/officeDocument/2006/relationships/hyperlink" Target="http://www.manhattanlsat.com/forums/section-3-f1001.html?sid=0d6afcd3bc7e307ba6991c3bfb92024f" TargetMode="External" /><Relationship Id="rId618" Type="http://schemas.openxmlformats.org/officeDocument/2006/relationships/hyperlink" Target="http://www.manhattanlsat.com/forums/section-3-f1001.html?sid=0d6afcd3bc7e307ba6991c3bfb92024f" TargetMode="External" /><Relationship Id="rId619" Type="http://schemas.openxmlformats.org/officeDocument/2006/relationships/hyperlink" Target="http://www.manhattanlsat.com/forums/section-3-f1001.html?sid=0d6afcd3bc7e307ba6991c3bfb92024f" TargetMode="External" /><Relationship Id="rId620" Type="http://schemas.openxmlformats.org/officeDocument/2006/relationships/hyperlink" Target="http://www.manhattanlsat.com/forums/section-3-f1001.html?sid=0d6afcd3bc7e307ba6991c3bfb92024f" TargetMode="External" /><Relationship Id="rId621" Type="http://schemas.openxmlformats.org/officeDocument/2006/relationships/hyperlink" Target="http://www.manhattanlsat.com/forums/section-3-f1001.html?sid=0d6afcd3bc7e307ba6991c3bfb92024f" TargetMode="External" /><Relationship Id="rId622" Type="http://schemas.openxmlformats.org/officeDocument/2006/relationships/hyperlink" Target="http://www.manhattanlsat.com/forums/section-3-f1001.html?sid=0d6afcd3bc7e307ba6991c3bfb92024f" TargetMode="External" /><Relationship Id="rId623" Type="http://schemas.openxmlformats.org/officeDocument/2006/relationships/hyperlink" Target="http://www.manhattanlsat.com/forums/section-3-f1001.html?sid=0d6afcd3bc7e307ba6991c3bfb92024f" TargetMode="External" /><Relationship Id="rId624" Type="http://schemas.openxmlformats.org/officeDocument/2006/relationships/hyperlink" Target="http://www.manhattanlsat.com/forums/section-3-f1001.html?sid=0d6afcd3bc7e307ba6991c3bfb92024f" TargetMode="External" /><Relationship Id="rId625" Type="http://schemas.openxmlformats.org/officeDocument/2006/relationships/hyperlink" Target="http://www.manhattanlsat.com/forums/section-3-f1001.html?sid=0d6afcd3bc7e307ba6991c3bfb92024f" TargetMode="External" /><Relationship Id="rId626" Type="http://schemas.openxmlformats.org/officeDocument/2006/relationships/hyperlink" Target="http://www.manhattanlsat.com/forums/section-3-f1001.html?sid=0d6afcd3bc7e307ba6991c3bfb92024f" TargetMode="External" /><Relationship Id="rId627" Type="http://schemas.openxmlformats.org/officeDocument/2006/relationships/hyperlink" Target="http://www.manhattanlsat.com/forums/section-3-f1001.html?sid=0d6afcd3bc7e307ba6991c3bfb92024f" TargetMode="External" /><Relationship Id="rId628" Type="http://schemas.openxmlformats.org/officeDocument/2006/relationships/hyperlink" Target="https://www.manhattanlsat.com/forums/preptest-68-december-2012-lsat-answers-explanations-lg-f988.html" TargetMode="External" /><Relationship Id="rId629" Type="http://schemas.openxmlformats.org/officeDocument/2006/relationships/hyperlink" Target="https://www.manhattanlsat.com/forums/preptest-68-december-2012-lsat-answers-explanations-lg-f988.html" TargetMode="External" /><Relationship Id="rId630" Type="http://schemas.openxmlformats.org/officeDocument/2006/relationships/hyperlink" Target="https://www.manhattanlsat.com/forums/preptest-68-december-2012-lsat-answers-explanations-lg-f988.html" TargetMode="External" /><Relationship Id="rId631" Type="http://schemas.openxmlformats.org/officeDocument/2006/relationships/hyperlink" Target="https://www.manhattanlsat.com/forums/preptest-68-december-2012-lsat-answers-explanations-lg-f988.html" TargetMode="External" /><Relationship Id="rId632" Type="http://schemas.openxmlformats.org/officeDocument/2006/relationships/hyperlink" Target="https://www.manhattanlsat.com/forums/preptest-68-december-2012-lsat-answers-explanations-lg-f988.html" TargetMode="External" /><Relationship Id="rId633" Type="http://schemas.openxmlformats.org/officeDocument/2006/relationships/hyperlink" Target="https://www.manhattanlsat.com/forums/preptest-68-december-2012-lsat-answers-explanations-lg-f988.html" TargetMode="External" /><Relationship Id="rId634" Type="http://schemas.openxmlformats.org/officeDocument/2006/relationships/hyperlink" Target="https://www.manhattanlsat.com/forums/preptest-68-december-2012-lsat-answers-explanations-lg-f988.html" TargetMode="External" /><Relationship Id="rId635" Type="http://schemas.openxmlformats.org/officeDocument/2006/relationships/hyperlink" Target="https://www.manhattanlsat.com/forums/preptest-68-december-2012-lsat-answers-explanations-lg-f988.html" TargetMode="External" /><Relationship Id="rId636" Type="http://schemas.openxmlformats.org/officeDocument/2006/relationships/hyperlink" Target="https://www.manhattanlsat.com/forums/preptest-68-december-2012-lsat-answers-explanations-lg-f988.html" TargetMode="External" /><Relationship Id="rId637" Type="http://schemas.openxmlformats.org/officeDocument/2006/relationships/hyperlink" Target="https://www.manhattanlsat.com/forums/preptest-68-december-2012-lsat-answers-explanations-lg-f988.html" TargetMode="External" /><Relationship Id="rId638" Type="http://schemas.openxmlformats.org/officeDocument/2006/relationships/hyperlink" Target="https://www.manhattanlsat.com/forums/preptest-68-december-2012-lsat-answers-explanations-lg-f988.html" TargetMode="External" /><Relationship Id="rId639" Type="http://schemas.openxmlformats.org/officeDocument/2006/relationships/hyperlink" Target="https://www.manhattanlsat.com/forums/preptest-68-december-2012-lsat-answers-explanations-lg-f988.html" TargetMode="External" /><Relationship Id="rId640" Type="http://schemas.openxmlformats.org/officeDocument/2006/relationships/hyperlink" Target="https://www.manhattanlsat.com/forums/preptest-68-december-2012-lsat-answers-explanations-lg-f988.html" TargetMode="External" /><Relationship Id="rId641" Type="http://schemas.openxmlformats.org/officeDocument/2006/relationships/hyperlink" Target="https://www.manhattanlsat.com/forums/preptest-68-december-2012-lsat-answers-explanations-lg-f988.html" TargetMode="External" /><Relationship Id="rId642" Type="http://schemas.openxmlformats.org/officeDocument/2006/relationships/hyperlink" Target="https://www.manhattanlsat.com/forums/preptest-68-december-2012-lsat-answers-explanations-lg-f988.html" TargetMode="External" /><Relationship Id="rId643" Type="http://schemas.openxmlformats.org/officeDocument/2006/relationships/hyperlink" Target="https://www.manhattanlsat.com/forums/preptest-68-december-2012-lsat-answers-explanations-lg-f988.html" TargetMode="External" /><Relationship Id="rId644" Type="http://schemas.openxmlformats.org/officeDocument/2006/relationships/hyperlink" Target="https://www.manhattanlsat.com/forums/preptest-68-december-2012-lsat-answers-explanations-lg-f988.html" TargetMode="External" /><Relationship Id="rId645" Type="http://schemas.openxmlformats.org/officeDocument/2006/relationships/hyperlink" Target="https://www.manhattanlsat.com/forums/preptest-68-december-2012-lsat-answers-explanations-lg-f988.html" TargetMode="External" /><Relationship Id="rId646" Type="http://schemas.openxmlformats.org/officeDocument/2006/relationships/hyperlink" Target="https://www.manhattanlsat.com/forums/preptest-68-december-2012-lsat-answers-explanations-lg-f988.html" TargetMode="External" /><Relationship Id="rId647" Type="http://schemas.openxmlformats.org/officeDocument/2006/relationships/hyperlink" Target="https://www.manhattanlsat.com/forums/preptest-68-december-2012-lsat-answers-explanations-lg-f988.html" TargetMode="External" /><Relationship Id="rId648" Type="http://schemas.openxmlformats.org/officeDocument/2006/relationships/hyperlink" Target="https://www.manhattanlsat.com/forums/preptest-68-december-2012-lsat-answers-explanations-lg-f988.html" TargetMode="External" /><Relationship Id="rId649" Type="http://schemas.openxmlformats.org/officeDocument/2006/relationships/hyperlink" Target="https://www.manhattanlsat.com/forums/preptest-68-december-2012-lsat-answers-explanations-lg-f988.html" TargetMode="External" /><Relationship Id="rId650" Type="http://schemas.openxmlformats.org/officeDocument/2006/relationships/hyperlink" Target="https://www.manhattanlsat.com/forums/preptest-68-december-2012-lsat-answers-explanations-lg-f988.html" TargetMode="External" /><Relationship Id="rId651" Type="http://schemas.openxmlformats.org/officeDocument/2006/relationships/hyperlink" Target="https://www.manhattanlsat.com/forums/preptest-69-june-2013-lsat-answers-explanations-rc-f1007.html" TargetMode="External" /><Relationship Id="rId652" Type="http://schemas.openxmlformats.org/officeDocument/2006/relationships/hyperlink" Target="https://www.manhattanlsat.com/forums/preptest-69-june-2013-lsat-answers-explanations-rc-f1007.html" TargetMode="External" /><Relationship Id="rId653" Type="http://schemas.openxmlformats.org/officeDocument/2006/relationships/hyperlink" Target="https://www.manhattanlsat.com/forums/preptest-69-june-2013-lsat-answers-explanations-rc-f1007.html" TargetMode="External" /><Relationship Id="rId654" Type="http://schemas.openxmlformats.org/officeDocument/2006/relationships/hyperlink" Target="https://www.manhattanlsat.com/forums/preptest-69-june-2013-lsat-answers-explanations-rc-f1007.html" TargetMode="External" /><Relationship Id="rId655" Type="http://schemas.openxmlformats.org/officeDocument/2006/relationships/hyperlink" Target="https://www.manhattanlsat.com/forums/preptest-69-june-2013-lsat-answers-explanations-rc-f1007.html" TargetMode="External" /><Relationship Id="rId656" Type="http://schemas.openxmlformats.org/officeDocument/2006/relationships/hyperlink" Target="https://www.manhattanlsat.com/forums/preptest-69-june-2013-lsat-answers-explanations-rc-f1007.html" TargetMode="External" /><Relationship Id="rId657" Type="http://schemas.openxmlformats.org/officeDocument/2006/relationships/hyperlink" Target="https://www.manhattanlsat.com/forums/preptest-69-june-2013-lsat-answers-explanations-rc-f1007.html" TargetMode="External" /><Relationship Id="rId658" Type="http://schemas.openxmlformats.org/officeDocument/2006/relationships/hyperlink" Target="https://www.manhattanlsat.com/forums/preptest-69-june-2013-lsat-answers-explanations-rc-f1007.html" TargetMode="External" /><Relationship Id="rId659" Type="http://schemas.openxmlformats.org/officeDocument/2006/relationships/hyperlink" Target="https://www.manhattanlsat.com/forums/preptest-69-june-2013-lsat-answers-explanations-rc-f1007.html" TargetMode="External" /><Relationship Id="rId660" Type="http://schemas.openxmlformats.org/officeDocument/2006/relationships/hyperlink" Target="https://www.manhattanlsat.com/forums/preptest-69-june-2013-lsat-answers-explanations-rc-f1007.html" TargetMode="External" /><Relationship Id="rId661" Type="http://schemas.openxmlformats.org/officeDocument/2006/relationships/hyperlink" Target="https://www.manhattanlsat.com/forums/preptest-69-june-2013-lsat-answers-explanations-rc-f1007.html" TargetMode="External" /><Relationship Id="rId662" Type="http://schemas.openxmlformats.org/officeDocument/2006/relationships/hyperlink" Target="https://www.manhattanlsat.com/forums/preptest-69-june-2013-lsat-answers-explanations-rc-f1007.html" TargetMode="External" /><Relationship Id="rId663" Type="http://schemas.openxmlformats.org/officeDocument/2006/relationships/hyperlink" Target="https://www.manhattanlsat.com/forums/preptest-69-june-2013-lsat-answers-explanations-rc-f1007.html" TargetMode="External" /><Relationship Id="rId664" Type="http://schemas.openxmlformats.org/officeDocument/2006/relationships/hyperlink" Target="https://www.manhattanlsat.com/forums/preptest-69-june-2013-lsat-answers-explanations-rc-f1007.html" TargetMode="External" /><Relationship Id="rId665" Type="http://schemas.openxmlformats.org/officeDocument/2006/relationships/hyperlink" Target="https://www.manhattanlsat.com/forums/preptest-69-june-2013-lsat-answers-explanations-rc-f1007.html" TargetMode="External" /><Relationship Id="rId666" Type="http://schemas.openxmlformats.org/officeDocument/2006/relationships/hyperlink" Target="https://www.manhattanlsat.com/forums/preptest-69-june-2013-lsat-answers-explanations-rc-f1007.html" TargetMode="External" /><Relationship Id="rId667" Type="http://schemas.openxmlformats.org/officeDocument/2006/relationships/hyperlink" Target="https://www.manhattanlsat.com/forums/preptest-69-june-2013-lsat-answers-explanations-rc-f1007.html" TargetMode="External" /><Relationship Id="rId668" Type="http://schemas.openxmlformats.org/officeDocument/2006/relationships/hyperlink" Target="https://www.manhattanlsat.com/forums/preptest-69-june-2013-lsat-answers-explanations-rc-f1007.html" TargetMode="External" /><Relationship Id="rId669" Type="http://schemas.openxmlformats.org/officeDocument/2006/relationships/hyperlink" Target="https://www.manhattanlsat.com/forums/preptest-69-june-2013-lsat-answers-explanations-rc-f1007.html" TargetMode="External" /><Relationship Id="rId670" Type="http://schemas.openxmlformats.org/officeDocument/2006/relationships/hyperlink" Target="https://www.manhattanlsat.com/forums/preptest-69-june-2013-lsat-answers-explanations-rc-f1007.html" TargetMode="External" /><Relationship Id="rId671" Type="http://schemas.openxmlformats.org/officeDocument/2006/relationships/hyperlink" Target="https://www.manhattanlsat.com/forums/preptest-69-june-2013-lsat-answers-explanations-rc-f1007.html" TargetMode="External" /><Relationship Id="rId672" Type="http://schemas.openxmlformats.org/officeDocument/2006/relationships/hyperlink" Target="https://www.manhattanlsat.com/forums/preptest-69-june-2013-lsat-answers-explanations-rc-f1007.html" TargetMode="External" /><Relationship Id="rId673" Type="http://schemas.openxmlformats.org/officeDocument/2006/relationships/hyperlink" Target="https://www.manhattanlsat.com/forums/preptest-69-june-2013-lsat-answers-explanations-rc-f1007.html" TargetMode="External" /><Relationship Id="rId674" Type="http://schemas.openxmlformats.org/officeDocument/2006/relationships/hyperlink" Target="https://www.manhattanlsat.com/forums/preptest-69-june-2013-lsat-answers-explanations-rc-f1007.html" TargetMode="External" /><Relationship Id="rId675" Type="http://schemas.openxmlformats.org/officeDocument/2006/relationships/hyperlink" Target="https://www.manhattanlsat.com/forums/preptest-69-june-2013-lsat-answers-explanations-rc-f1007.html" TargetMode="External" /><Relationship Id="rId676" Type="http://schemas.openxmlformats.org/officeDocument/2006/relationships/hyperlink" Target="https://www.manhattanlsat.com/forums/preptest-69-june-2013-lsat-answers-explanations-rc-f1007.html" TargetMode="External" /><Relationship Id="rId677" Type="http://schemas.openxmlformats.org/officeDocument/2006/relationships/hyperlink" Target="https://www.manhattanlsat.com/forums/preptest-69-june-2013-lsat-answers-explanations-rc-f1007.html" TargetMode="External" /><Relationship Id="rId678" Type="http://schemas.openxmlformats.org/officeDocument/2006/relationships/hyperlink" Target="http://www.manhattanlsat.com/forums/section-1-f1018.html?sid=6196d1eff1bc09b2d49fc77945dbbdcb" TargetMode="External" /><Relationship Id="rId679" Type="http://schemas.openxmlformats.org/officeDocument/2006/relationships/hyperlink" Target="http://www.manhattanlsat.com/forums/section-1-f1018.html?sid=6196d1eff1bc09b2d49fc77945dbbdcb" TargetMode="External" /><Relationship Id="rId680" Type="http://schemas.openxmlformats.org/officeDocument/2006/relationships/hyperlink" Target="http://www.manhattanlsat.com/forums/section-1-f1018.html?sid=6196d1eff1bc09b2d49fc77945dbbdcb" TargetMode="External" /><Relationship Id="rId681" Type="http://schemas.openxmlformats.org/officeDocument/2006/relationships/hyperlink" Target="http://www.manhattanlsat.com/forums/section-1-f1018.html?sid=6196d1eff1bc09b2d49fc77945dbbdcb" TargetMode="External" /><Relationship Id="rId682" Type="http://schemas.openxmlformats.org/officeDocument/2006/relationships/hyperlink" Target="http://www.manhattanlsat.com/forums/section-1-f1018.html?sid=6196d1eff1bc09b2d49fc77945dbbdcb" TargetMode="External" /><Relationship Id="rId683" Type="http://schemas.openxmlformats.org/officeDocument/2006/relationships/hyperlink" Target="http://www.manhattanlsat.com/forums/section-1-f1018.html?sid=6196d1eff1bc09b2d49fc77945dbbdcb" TargetMode="External" /><Relationship Id="rId684" Type="http://schemas.openxmlformats.org/officeDocument/2006/relationships/hyperlink" Target="http://www.manhattanlsat.com/forums/section-1-f1018.html?sid=6196d1eff1bc09b2d49fc77945dbbdcb" TargetMode="External" /><Relationship Id="rId685" Type="http://schemas.openxmlformats.org/officeDocument/2006/relationships/hyperlink" Target="http://www.manhattanlsat.com/forums/section-1-f1018.html?sid=6196d1eff1bc09b2d49fc77945dbbdcb" TargetMode="External" /><Relationship Id="rId686" Type="http://schemas.openxmlformats.org/officeDocument/2006/relationships/hyperlink" Target="http://www.manhattanlsat.com/forums/section-1-f1018.html?sid=6196d1eff1bc09b2d49fc77945dbbdcb" TargetMode="External" /><Relationship Id="rId687" Type="http://schemas.openxmlformats.org/officeDocument/2006/relationships/hyperlink" Target="http://www.manhattanlsat.com/forums/section-1-f1018.html?sid=6196d1eff1bc09b2d49fc77945dbbdcb" TargetMode="External" /><Relationship Id="rId688" Type="http://schemas.openxmlformats.org/officeDocument/2006/relationships/hyperlink" Target="http://www.manhattanlsat.com/forums/section-1-f1018.html?sid=6196d1eff1bc09b2d49fc77945dbbdcb" TargetMode="External" /><Relationship Id="rId689" Type="http://schemas.openxmlformats.org/officeDocument/2006/relationships/hyperlink" Target="http://www.manhattanlsat.com/forums/section-1-f1018.html?sid=6196d1eff1bc09b2d49fc77945dbbdcb" TargetMode="External" /><Relationship Id="rId690" Type="http://schemas.openxmlformats.org/officeDocument/2006/relationships/hyperlink" Target="http://www.manhattanlsat.com/forums/section-1-f1018.html?sid=6196d1eff1bc09b2d49fc77945dbbdcb" TargetMode="External" /><Relationship Id="rId691" Type="http://schemas.openxmlformats.org/officeDocument/2006/relationships/hyperlink" Target="http://www.manhattanlsat.com/forums/section-1-f1018.html?sid=6196d1eff1bc09b2d49fc77945dbbdcb" TargetMode="External" /><Relationship Id="rId692" Type="http://schemas.openxmlformats.org/officeDocument/2006/relationships/hyperlink" Target="http://www.manhattanlsat.com/forums/section-1-f1018.html?sid=6196d1eff1bc09b2d49fc77945dbbdcb" TargetMode="External" /><Relationship Id="rId693" Type="http://schemas.openxmlformats.org/officeDocument/2006/relationships/hyperlink" Target="http://www.manhattanlsat.com/forums/section-1-f1018.html?sid=6196d1eff1bc09b2d49fc77945dbbdcb" TargetMode="External" /><Relationship Id="rId694" Type="http://schemas.openxmlformats.org/officeDocument/2006/relationships/hyperlink" Target="http://www.manhattanlsat.com/forums/section-1-f1018.html?sid=6196d1eff1bc09b2d49fc77945dbbdcb" TargetMode="External" /><Relationship Id="rId695" Type="http://schemas.openxmlformats.org/officeDocument/2006/relationships/hyperlink" Target="http://www.manhattanlsat.com/forums/section-1-f1018.html?sid=6196d1eff1bc09b2d49fc77945dbbdcb" TargetMode="External" /><Relationship Id="rId696" Type="http://schemas.openxmlformats.org/officeDocument/2006/relationships/hyperlink" Target="http://www.manhattanlsat.com/forums/section-1-f1018.html?sid=6196d1eff1bc09b2d49fc77945dbbdcb" TargetMode="External" /><Relationship Id="rId697" Type="http://schemas.openxmlformats.org/officeDocument/2006/relationships/hyperlink" Target="http://www.manhattanlsat.com/forums/section-1-f1018.html?sid=6196d1eff1bc09b2d49fc77945dbbdcb" TargetMode="External" /><Relationship Id="rId698" Type="http://schemas.openxmlformats.org/officeDocument/2006/relationships/hyperlink" Target="http://www.manhattanlsat.com/forums/section-1-f1018.html?sid=6196d1eff1bc09b2d49fc77945dbbdcb" TargetMode="External" /><Relationship Id="rId699" Type="http://schemas.openxmlformats.org/officeDocument/2006/relationships/hyperlink" Target="http://www.manhattanlsat.com/forums/section-1-f1018.html?sid=6196d1eff1bc09b2d49fc77945dbbdcb" TargetMode="External" /><Relationship Id="rId700" Type="http://schemas.openxmlformats.org/officeDocument/2006/relationships/hyperlink" Target="http://www.manhattanlsat.com/forums/section-1-f1018.html?sid=6196d1eff1bc09b2d49fc77945dbbdcb" TargetMode="External" /><Relationship Id="rId701" Type="http://schemas.openxmlformats.org/officeDocument/2006/relationships/hyperlink" Target="http://www.manhattanlsat.com/forums/section-1-f1018.html?sid=6196d1eff1bc09b2d49fc77945dbbdcb" TargetMode="External" /><Relationship Id="rId702" Type="http://schemas.openxmlformats.org/officeDocument/2006/relationships/hyperlink" Target="http://www.manhattanlsat.com/forums/section-1-f1018.html?sid=6196d1eff1bc09b2d49fc77945dbbdcb" TargetMode="External" /><Relationship Id="rId703" Type="http://schemas.openxmlformats.org/officeDocument/2006/relationships/hyperlink" Target="http://www.manhattanlsat.com/forums/section-4-f1019.html?sid=6196d1eff1bc09b2d49fc77945dbbdcb" TargetMode="External" /><Relationship Id="rId704" Type="http://schemas.openxmlformats.org/officeDocument/2006/relationships/hyperlink" Target="http://www.manhattanlsat.com/forums/section-4-f1019.html?sid=6196d1eff1bc09b2d49fc77945dbbdcb" TargetMode="External" /><Relationship Id="rId705" Type="http://schemas.openxmlformats.org/officeDocument/2006/relationships/hyperlink" Target="http://www.manhattanlsat.com/forums/section-4-f1019.html?sid=6196d1eff1bc09b2d49fc77945dbbdcb" TargetMode="External" /><Relationship Id="rId706" Type="http://schemas.openxmlformats.org/officeDocument/2006/relationships/hyperlink" Target="http://www.manhattanlsat.com/forums/section-4-f1019.html?sid=6196d1eff1bc09b2d49fc77945dbbdcb" TargetMode="External" /><Relationship Id="rId707" Type="http://schemas.openxmlformats.org/officeDocument/2006/relationships/hyperlink" Target="http://www.manhattanlsat.com/forums/section-4-f1019.html?sid=6196d1eff1bc09b2d49fc77945dbbdcb" TargetMode="External" /><Relationship Id="rId708" Type="http://schemas.openxmlformats.org/officeDocument/2006/relationships/hyperlink" Target="http://www.manhattanlsat.com/forums/section-4-f1019.html?sid=6196d1eff1bc09b2d49fc77945dbbdcb" TargetMode="External" /><Relationship Id="rId709" Type="http://schemas.openxmlformats.org/officeDocument/2006/relationships/hyperlink" Target="http://www.manhattanlsat.com/forums/section-4-f1019.html?sid=6196d1eff1bc09b2d49fc77945dbbdcb" TargetMode="External" /><Relationship Id="rId710" Type="http://schemas.openxmlformats.org/officeDocument/2006/relationships/hyperlink" Target="http://www.manhattanlsat.com/forums/section-4-f1019.html?sid=6196d1eff1bc09b2d49fc77945dbbdcb" TargetMode="External" /><Relationship Id="rId711" Type="http://schemas.openxmlformats.org/officeDocument/2006/relationships/hyperlink" Target="http://www.manhattanlsat.com/forums/section-4-f1019.html?sid=6196d1eff1bc09b2d49fc77945dbbdcb" TargetMode="External" /><Relationship Id="rId712" Type="http://schemas.openxmlformats.org/officeDocument/2006/relationships/hyperlink" Target="http://www.manhattanlsat.com/forums/section-4-f1019.html?sid=6196d1eff1bc09b2d49fc77945dbbdcb" TargetMode="External" /><Relationship Id="rId713" Type="http://schemas.openxmlformats.org/officeDocument/2006/relationships/hyperlink" Target="http://www.manhattanlsat.com/forums/section-4-f1019.html?sid=6196d1eff1bc09b2d49fc77945dbbdcb" TargetMode="External" /><Relationship Id="rId714" Type="http://schemas.openxmlformats.org/officeDocument/2006/relationships/hyperlink" Target="http://www.manhattanlsat.com/forums/section-4-f1019.html?sid=6196d1eff1bc09b2d49fc77945dbbdcb" TargetMode="External" /><Relationship Id="rId715" Type="http://schemas.openxmlformats.org/officeDocument/2006/relationships/hyperlink" Target="http://www.manhattanlsat.com/forums/section-4-f1019.html?sid=6196d1eff1bc09b2d49fc77945dbbdcb" TargetMode="External" /><Relationship Id="rId716" Type="http://schemas.openxmlformats.org/officeDocument/2006/relationships/hyperlink" Target="http://www.manhattanlsat.com/forums/section-4-f1019.html?sid=6196d1eff1bc09b2d49fc77945dbbdcb" TargetMode="External" /><Relationship Id="rId717" Type="http://schemas.openxmlformats.org/officeDocument/2006/relationships/hyperlink" Target="http://www.manhattanlsat.com/forums/section-4-f1019.html?sid=6196d1eff1bc09b2d49fc77945dbbdcb" TargetMode="External" /><Relationship Id="rId718" Type="http://schemas.openxmlformats.org/officeDocument/2006/relationships/hyperlink" Target="http://www.manhattanlsat.com/forums/section-4-f1019.html?sid=6196d1eff1bc09b2d49fc77945dbbdcb" TargetMode="External" /><Relationship Id="rId719" Type="http://schemas.openxmlformats.org/officeDocument/2006/relationships/hyperlink" Target="http://www.manhattanlsat.com/forums/section-4-f1019.html?sid=6196d1eff1bc09b2d49fc77945dbbdcb" TargetMode="External" /><Relationship Id="rId720" Type="http://schemas.openxmlformats.org/officeDocument/2006/relationships/hyperlink" Target="http://www.manhattanlsat.com/forums/section-4-f1019.html?sid=6196d1eff1bc09b2d49fc77945dbbdcb" TargetMode="External" /><Relationship Id="rId721" Type="http://schemas.openxmlformats.org/officeDocument/2006/relationships/hyperlink" Target="http://www.manhattanlsat.com/forums/section-4-f1019.html?sid=6196d1eff1bc09b2d49fc77945dbbdcb" TargetMode="External" /><Relationship Id="rId722" Type="http://schemas.openxmlformats.org/officeDocument/2006/relationships/hyperlink" Target="http://www.manhattanlsat.com/forums/section-4-f1019.html?sid=6196d1eff1bc09b2d49fc77945dbbdcb" TargetMode="External" /><Relationship Id="rId723" Type="http://schemas.openxmlformats.org/officeDocument/2006/relationships/hyperlink" Target="http://www.manhattanlsat.com/forums/section-4-f1019.html?sid=6196d1eff1bc09b2d49fc77945dbbdcb" TargetMode="External" /><Relationship Id="rId724" Type="http://schemas.openxmlformats.org/officeDocument/2006/relationships/hyperlink" Target="http://www.manhattanlsat.com/forums/section-4-f1019.html?sid=6196d1eff1bc09b2d49fc77945dbbdcb" TargetMode="External" /><Relationship Id="rId725" Type="http://schemas.openxmlformats.org/officeDocument/2006/relationships/hyperlink" Target="http://www.manhattanlsat.com/forums/section-4-f1019.html?sid=6196d1eff1bc09b2d49fc77945dbbdcb" TargetMode="External" /><Relationship Id="rId726" Type="http://schemas.openxmlformats.org/officeDocument/2006/relationships/hyperlink" Target="http://www.manhattanlsat.com/forums/section-4-f1019.html?sid=6196d1eff1bc09b2d49fc77945dbbdcb" TargetMode="External" /><Relationship Id="rId727" Type="http://schemas.openxmlformats.org/officeDocument/2006/relationships/hyperlink" Target="http://www.manhattanlsat.com/forums/section-4-f1019.html?sid=6196d1eff1bc09b2d49fc77945dbbdcb" TargetMode="External" /><Relationship Id="rId728" Type="http://schemas.openxmlformats.org/officeDocument/2006/relationships/hyperlink" Target="https://www.manhattanlsat.com/forums/preptest-69-june-2013-lsat-answers-explanations-lg-f1012.html" TargetMode="External" /><Relationship Id="rId729" Type="http://schemas.openxmlformats.org/officeDocument/2006/relationships/hyperlink" Target="https://www.manhattanlsat.com/forums/preptest-69-june-2013-lsat-answers-explanations-lg-f1012.html" TargetMode="External" /><Relationship Id="rId730" Type="http://schemas.openxmlformats.org/officeDocument/2006/relationships/hyperlink" Target="https://www.manhattanlsat.com/forums/preptest-69-june-2013-lsat-answers-explanations-lg-f1012.html" TargetMode="External" /><Relationship Id="rId731" Type="http://schemas.openxmlformats.org/officeDocument/2006/relationships/hyperlink" Target="https://www.manhattanlsat.com/forums/preptest-69-june-2013-lsat-answers-explanations-lg-f1012.html" TargetMode="External" /><Relationship Id="rId732" Type="http://schemas.openxmlformats.org/officeDocument/2006/relationships/hyperlink" Target="https://www.manhattanlsat.com/forums/preptest-69-june-2013-lsat-answers-explanations-lg-f1012.html" TargetMode="External" /><Relationship Id="rId733" Type="http://schemas.openxmlformats.org/officeDocument/2006/relationships/hyperlink" Target="https://www.manhattanlsat.com/forums/preptest-69-june-2013-lsat-answers-explanations-lg-f1012.html" TargetMode="External" /><Relationship Id="rId734" Type="http://schemas.openxmlformats.org/officeDocument/2006/relationships/hyperlink" Target="https://www.manhattanlsat.com/forums/preptest-69-june-2013-lsat-answers-explanations-lg-f1012.html" TargetMode="External" /><Relationship Id="rId735" Type="http://schemas.openxmlformats.org/officeDocument/2006/relationships/hyperlink" Target="https://www.manhattanlsat.com/forums/preptest-69-june-2013-lsat-answers-explanations-lg-f1012.html" TargetMode="External" /><Relationship Id="rId736" Type="http://schemas.openxmlformats.org/officeDocument/2006/relationships/hyperlink" Target="https://www.manhattanlsat.com/forums/preptest-69-june-2013-lsat-answers-explanations-lg-f1012.html" TargetMode="External" /><Relationship Id="rId737" Type="http://schemas.openxmlformats.org/officeDocument/2006/relationships/hyperlink" Target="https://www.manhattanlsat.com/forums/preptest-69-june-2013-lsat-answers-explanations-lg-f1012.html" TargetMode="External" /><Relationship Id="rId738" Type="http://schemas.openxmlformats.org/officeDocument/2006/relationships/hyperlink" Target="https://www.manhattanlsat.com/forums/preptest-69-june-2013-lsat-answers-explanations-lg-f1012.html" TargetMode="External" /><Relationship Id="rId739" Type="http://schemas.openxmlformats.org/officeDocument/2006/relationships/hyperlink" Target="https://www.manhattanlsat.com/forums/preptest-69-june-2013-lsat-answers-explanations-lg-f1012.html" TargetMode="External" /><Relationship Id="rId740" Type="http://schemas.openxmlformats.org/officeDocument/2006/relationships/hyperlink" Target="https://www.manhattanlsat.com/forums/preptest-69-june-2013-lsat-answers-explanations-lg-f1012.html" TargetMode="External" /><Relationship Id="rId741" Type="http://schemas.openxmlformats.org/officeDocument/2006/relationships/hyperlink" Target="https://www.manhattanlsat.com/forums/preptest-69-june-2013-lsat-answers-explanations-lg-f1012.html" TargetMode="External" /><Relationship Id="rId742" Type="http://schemas.openxmlformats.org/officeDocument/2006/relationships/hyperlink" Target="https://www.manhattanlsat.com/forums/preptest-69-june-2013-lsat-answers-explanations-lg-f1012.html" TargetMode="External" /><Relationship Id="rId743" Type="http://schemas.openxmlformats.org/officeDocument/2006/relationships/hyperlink" Target="https://www.manhattanlsat.com/forums/preptest-69-june-2013-lsat-answers-explanations-lg-f1012.html" TargetMode="External" /><Relationship Id="rId744" Type="http://schemas.openxmlformats.org/officeDocument/2006/relationships/hyperlink" Target="https://www.manhattanlsat.com/forums/preptest-69-june-2013-lsat-answers-explanations-lg-f1012.html" TargetMode="External" /><Relationship Id="rId745" Type="http://schemas.openxmlformats.org/officeDocument/2006/relationships/hyperlink" Target="https://www.manhattanlsat.com/forums/preptest-69-june-2013-lsat-answers-explanations-lg-f1012.html" TargetMode="External" /><Relationship Id="rId746" Type="http://schemas.openxmlformats.org/officeDocument/2006/relationships/hyperlink" Target="https://www.manhattanlsat.com/forums/preptest-69-june-2013-lsat-answers-explanations-lg-f1012.html" TargetMode="External" /><Relationship Id="rId747" Type="http://schemas.openxmlformats.org/officeDocument/2006/relationships/hyperlink" Target="https://www.manhattanlsat.com/forums/preptest-69-june-2013-lsat-answers-explanations-lg-f1012.html" TargetMode="External" /><Relationship Id="rId748" Type="http://schemas.openxmlformats.org/officeDocument/2006/relationships/hyperlink" Target="https://www.manhattanlsat.com/forums/preptest-69-june-2013-lsat-answers-explanations-lg-f1012.html" TargetMode="External" /><Relationship Id="rId749" Type="http://schemas.openxmlformats.org/officeDocument/2006/relationships/hyperlink" Target="https://www.manhattanlsat.com/forums/preptest-69-june-2013-lsat-answers-explanations-lg-f1012.html" TargetMode="External" /><Relationship Id="rId750" Type="http://schemas.openxmlformats.org/officeDocument/2006/relationships/hyperlink" Target="https://www.manhattanlsat.com/forums/preptest-69-june-2013-lsat-answers-explanations-lg-f1012.html" TargetMode="External" /><Relationship Id="rId751" Type="http://schemas.openxmlformats.org/officeDocument/2006/relationships/hyperlink" Target="http://www.manhattanlsat.com/forums/section-1-f1022.html?sid=3c727e85704da750b3088ba3f0964451" TargetMode="External" /><Relationship Id="rId752" Type="http://schemas.openxmlformats.org/officeDocument/2006/relationships/hyperlink" Target="http://www.manhattanlsat.com/forums/section-1-f1022.html?sid=3c727e85704da750b3088ba3f0964451" TargetMode="External" /><Relationship Id="rId753" Type="http://schemas.openxmlformats.org/officeDocument/2006/relationships/hyperlink" Target="http://www.manhattanlsat.com/forums/section-1-f1022.html?sid=3c727e85704da750b3088ba3f0964451" TargetMode="External" /><Relationship Id="rId754" Type="http://schemas.openxmlformats.org/officeDocument/2006/relationships/hyperlink" Target="http://www.manhattanlsat.com/forums/section-1-f1022.html?sid=3c727e85704da750b3088ba3f0964451" TargetMode="External" /><Relationship Id="rId755" Type="http://schemas.openxmlformats.org/officeDocument/2006/relationships/hyperlink" Target="http://www.manhattanlsat.com/forums/section-1-f1022.html?sid=3c727e85704da750b3088ba3f0964451" TargetMode="External" /><Relationship Id="rId756" Type="http://schemas.openxmlformats.org/officeDocument/2006/relationships/hyperlink" Target="http://www.manhattanlsat.com/forums/section-1-f1022.html?sid=3c727e85704da750b3088ba3f0964451" TargetMode="External" /><Relationship Id="rId757" Type="http://schemas.openxmlformats.org/officeDocument/2006/relationships/hyperlink" Target="http://www.manhattanlsat.com/forums/section-1-f1022.html?sid=3c727e85704da750b3088ba3f0964451" TargetMode="External" /><Relationship Id="rId758" Type="http://schemas.openxmlformats.org/officeDocument/2006/relationships/hyperlink" Target="http://www.manhattanlsat.com/forums/section-1-f1022.html?sid=3c727e85704da750b3088ba3f0964451" TargetMode="External" /><Relationship Id="rId759" Type="http://schemas.openxmlformats.org/officeDocument/2006/relationships/hyperlink" Target="http://www.manhattanlsat.com/forums/section-1-f1022.html?sid=3c727e85704da750b3088ba3f0964451" TargetMode="External" /><Relationship Id="rId760" Type="http://schemas.openxmlformats.org/officeDocument/2006/relationships/hyperlink" Target="http://www.manhattanlsat.com/forums/section-1-f1022.html?sid=3c727e85704da750b3088ba3f0964451" TargetMode="External" /><Relationship Id="rId761" Type="http://schemas.openxmlformats.org/officeDocument/2006/relationships/hyperlink" Target="http://www.manhattanlsat.com/forums/section-1-f1022.html?sid=3c727e85704da750b3088ba3f0964451" TargetMode="External" /><Relationship Id="rId762" Type="http://schemas.openxmlformats.org/officeDocument/2006/relationships/hyperlink" Target="http://www.manhattanlsat.com/forums/section-1-f1022.html?sid=3c727e85704da750b3088ba3f0964451" TargetMode="External" /><Relationship Id="rId763" Type="http://schemas.openxmlformats.org/officeDocument/2006/relationships/hyperlink" Target="http://www.manhattanlsat.com/forums/section-1-f1022.html?sid=3c727e85704da750b3088ba3f0964451" TargetMode="External" /><Relationship Id="rId764" Type="http://schemas.openxmlformats.org/officeDocument/2006/relationships/hyperlink" Target="http://www.manhattanlsat.com/forums/section-1-f1022.html?sid=3c727e85704da750b3088ba3f0964451" TargetMode="External" /><Relationship Id="rId765" Type="http://schemas.openxmlformats.org/officeDocument/2006/relationships/hyperlink" Target="http://www.manhattanlsat.com/forums/section-1-f1022.html?sid=3c727e85704da750b3088ba3f0964451" TargetMode="External" /><Relationship Id="rId766" Type="http://schemas.openxmlformats.org/officeDocument/2006/relationships/hyperlink" Target="http://www.manhattanlsat.com/forums/section-1-f1022.html?sid=3c727e85704da750b3088ba3f0964451" TargetMode="External" /><Relationship Id="rId767" Type="http://schemas.openxmlformats.org/officeDocument/2006/relationships/hyperlink" Target="http://www.manhattanlsat.com/forums/section-1-f1022.html?sid=3c727e85704da750b3088ba3f0964451" TargetMode="External" /><Relationship Id="rId768" Type="http://schemas.openxmlformats.org/officeDocument/2006/relationships/hyperlink" Target="http://www.manhattanlsat.com/forums/section-1-f1022.html?sid=3c727e85704da750b3088ba3f0964451" TargetMode="External" /><Relationship Id="rId769" Type="http://schemas.openxmlformats.org/officeDocument/2006/relationships/hyperlink" Target="http://www.manhattanlsat.com/forums/section-1-f1022.html?sid=3c727e85704da750b3088ba3f0964451" TargetMode="External" /><Relationship Id="rId770" Type="http://schemas.openxmlformats.org/officeDocument/2006/relationships/hyperlink" Target="http://www.manhattanlsat.com/forums/section-1-f1022.html?sid=3c727e85704da750b3088ba3f0964451" TargetMode="External" /><Relationship Id="rId771" Type="http://schemas.openxmlformats.org/officeDocument/2006/relationships/hyperlink" Target="http://www.manhattanlsat.com/forums/section-1-f1022.html?sid=3c727e85704da750b3088ba3f0964451" TargetMode="External" /><Relationship Id="rId772" Type="http://schemas.openxmlformats.org/officeDocument/2006/relationships/hyperlink" Target="http://www.manhattanlsat.com/forums/section-1-f1022.html?sid=3c727e85704da750b3088ba3f0964451" TargetMode="External" /><Relationship Id="rId773" Type="http://schemas.openxmlformats.org/officeDocument/2006/relationships/hyperlink" Target="http://www.manhattanlsat.com/forums/section-1-f1022.html?sid=3c727e85704da750b3088ba3f0964451" TargetMode="External" /><Relationship Id="rId774" Type="http://schemas.openxmlformats.org/officeDocument/2006/relationships/hyperlink" Target="http://www.manhattanlsat.com/forums/section-1-f1022.html?sid=3c727e85704da750b3088ba3f0964451" TargetMode="External" /><Relationship Id="rId775" Type="http://schemas.openxmlformats.org/officeDocument/2006/relationships/hyperlink" Target="http://www.manhattanlsat.com/forums/section-1-f1022.html?sid=3c727e85704da750b3088ba3f0964451" TargetMode="External" /><Relationship Id="rId776" Type="http://schemas.openxmlformats.org/officeDocument/2006/relationships/hyperlink" Target="http://www.manhattanlsat.com/forums/section-4-f1023.html?sid=3c727e85704da750b3088ba3f0964451" TargetMode="External" /><Relationship Id="rId777" Type="http://schemas.openxmlformats.org/officeDocument/2006/relationships/hyperlink" Target="http://www.manhattanlsat.com/forums/section-4-f1023.html?sid=3c727e85704da750b3088ba3f0964451" TargetMode="External" /><Relationship Id="rId778" Type="http://schemas.openxmlformats.org/officeDocument/2006/relationships/hyperlink" Target="http://www.manhattanlsat.com/forums/section-4-f1023.html?sid=3c727e85704da750b3088ba3f0964451" TargetMode="External" /><Relationship Id="rId779" Type="http://schemas.openxmlformats.org/officeDocument/2006/relationships/hyperlink" Target="http://www.manhattanlsat.com/forums/section-4-f1023.html?sid=3c727e85704da750b3088ba3f0964451" TargetMode="External" /><Relationship Id="rId780" Type="http://schemas.openxmlformats.org/officeDocument/2006/relationships/hyperlink" Target="http://www.manhattanlsat.com/forums/section-4-f1023.html?sid=3c727e85704da750b3088ba3f0964451" TargetMode="External" /><Relationship Id="rId781" Type="http://schemas.openxmlformats.org/officeDocument/2006/relationships/hyperlink" Target="http://www.manhattanlsat.com/forums/section-4-f1023.html?sid=3c727e85704da750b3088ba3f0964451" TargetMode="External" /><Relationship Id="rId782" Type="http://schemas.openxmlformats.org/officeDocument/2006/relationships/hyperlink" Target="http://www.manhattanlsat.com/forums/section-4-f1023.html?sid=3c727e85704da750b3088ba3f0964451" TargetMode="External" /><Relationship Id="rId783" Type="http://schemas.openxmlformats.org/officeDocument/2006/relationships/hyperlink" Target="http://www.manhattanlsat.com/forums/section-4-f1023.html?sid=3c727e85704da750b3088ba3f0964451" TargetMode="External" /><Relationship Id="rId784" Type="http://schemas.openxmlformats.org/officeDocument/2006/relationships/hyperlink" Target="http://www.manhattanlsat.com/forums/section-4-f1023.html?sid=3c727e85704da750b3088ba3f0964451" TargetMode="External" /><Relationship Id="rId785" Type="http://schemas.openxmlformats.org/officeDocument/2006/relationships/hyperlink" Target="http://www.manhattanlsat.com/forums/section-4-f1023.html?sid=3c727e85704da750b3088ba3f0964451" TargetMode="External" /><Relationship Id="rId786" Type="http://schemas.openxmlformats.org/officeDocument/2006/relationships/hyperlink" Target="http://www.manhattanlsat.com/forums/section-4-f1023.html?sid=3c727e85704da750b3088ba3f0964451" TargetMode="External" /><Relationship Id="rId787" Type="http://schemas.openxmlformats.org/officeDocument/2006/relationships/hyperlink" Target="http://www.manhattanlsat.com/forums/section-4-f1023.html?sid=3c727e85704da750b3088ba3f0964451" TargetMode="External" /><Relationship Id="rId788" Type="http://schemas.openxmlformats.org/officeDocument/2006/relationships/hyperlink" Target="http://www.manhattanlsat.com/forums/section-4-f1023.html?sid=3c727e85704da750b3088ba3f0964451" TargetMode="External" /><Relationship Id="rId789" Type="http://schemas.openxmlformats.org/officeDocument/2006/relationships/hyperlink" Target="http://www.manhattanlsat.com/forums/section-4-f1023.html?sid=3c727e85704da750b3088ba3f0964451" TargetMode="External" /><Relationship Id="rId790" Type="http://schemas.openxmlformats.org/officeDocument/2006/relationships/hyperlink" Target="http://www.manhattanlsat.com/forums/section-4-f1023.html?sid=3c727e85704da750b3088ba3f0964451" TargetMode="External" /><Relationship Id="rId791" Type="http://schemas.openxmlformats.org/officeDocument/2006/relationships/hyperlink" Target="http://www.manhattanlsat.com/forums/section-4-f1023.html?sid=3c727e85704da750b3088ba3f0964451" TargetMode="External" /><Relationship Id="rId792" Type="http://schemas.openxmlformats.org/officeDocument/2006/relationships/hyperlink" Target="http://www.manhattanlsat.com/forums/section-4-f1023.html?sid=3c727e85704da750b3088ba3f0964451" TargetMode="External" /><Relationship Id="rId793" Type="http://schemas.openxmlformats.org/officeDocument/2006/relationships/hyperlink" Target="http://www.manhattanlsat.com/forums/section-4-f1023.html?sid=3c727e85704da750b3088ba3f0964451" TargetMode="External" /><Relationship Id="rId794" Type="http://schemas.openxmlformats.org/officeDocument/2006/relationships/hyperlink" Target="http://www.manhattanlsat.com/forums/section-4-f1023.html?sid=3c727e85704da750b3088ba3f0964451" TargetMode="External" /><Relationship Id="rId795" Type="http://schemas.openxmlformats.org/officeDocument/2006/relationships/hyperlink" Target="http://www.manhattanlsat.com/forums/section-4-f1023.html?sid=3c727e85704da750b3088ba3f0964451" TargetMode="External" /><Relationship Id="rId796" Type="http://schemas.openxmlformats.org/officeDocument/2006/relationships/hyperlink" Target="http://www.manhattanlsat.com/forums/section-4-f1023.html?sid=3c727e85704da750b3088ba3f0964451" TargetMode="External" /><Relationship Id="rId797" Type="http://schemas.openxmlformats.org/officeDocument/2006/relationships/hyperlink" Target="http://www.manhattanlsat.com/forums/section-4-f1023.html?sid=3c727e85704da750b3088ba3f0964451" TargetMode="External" /><Relationship Id="rId798" Type="http://schemas.openxmlformats.org/officeDocument/2006/relationships/hyperlink" Target="http://www.manhattanlsat.com/forums/section-4-f1023.html?sid=3c727e85704da750b3088ba3f0964451" TargetMode="External" /><Relationship Id="rId799" Type="http://schemas.openxmlformats.org/officeDocument/2006/relationships/hyperlink" Target="http://www.manhattanlsat.com/forums/section-4-f1023.html?sid=3c727e85704da750b3088ba3f0964451" TargetMode="External" /><Relationship Id="rId800" Type="http://schemas.openxmlformats.org/officeDocument/2006/relationships/hyperlink" Target="http://www.manhattanlsat.com/forums/section-4-f1023.html?sid=3c727e85704da750b3088ba3f0964451" TargetMode="External" /><Relationship Id="rId801" Type="http://schemas.openxmlformats.org/officeDocument/2006/relationships/hyperlink" Target="http://www.manhattanlsat.com/forums/section-4-f1023.html?sid=3c727e85704da750b3088ba3f0964451" TargetMode="External" /><Relationship Id="rId802" Type="http://schemas.openxmlformats.org/officeDocument/2006/relationships/hyperlink" Target="https://www.manhattanlsat.com/forums/preptest-70-october-2013-lsat-answers-explanations-lg-f1024.html" TargetMode="External" /><Relationship Id="rId803" Type="http://schemas.openxmlformats.org/officeDocument/2006/relationships/hyperlink" Target="https://www.manhattanlsat.com/forums/preptest-70-october-2013-lsat-answers-explanations-lg-f1024.html" TargetMode="External" /><Relationship Id="rId804" Type="http://schemas.openxmlformats.org/officeDocument/2006/relationships/hyperlink" Target="https://www.manhattanlsat.com/forums/preptest-70-october-2013-lsat-answers-explanations-lg-f1024.html" TargetMode="External" /><Relationship Id="rId805" Type="http://schemas.openxmlformats.org/officeDocument/2006/relationships/hyperlink" Target="https://www.manhattanlsat.com/forums/preptest-70-october-2013-lsat-answers-explanations-lg-f1024.html" TargetMode="External" /><Relationship Id="rId806" Type="http://schemas.openxmlformats.org/officeDocument/2006/relationships/hyperlink" Target="https://www.manhattanlsat.com/forums/preptest-70-october-2013-lsat-answers-explanations-lg-f1024.html" TargetMode="External" /><Relationship Id="rId807" Type="http://schemas.openxmlformats.org/officeDocument/2006/relationships/hyperlink" Target="https://www.manhattanlsat.com/forums/preptest-70-october-2013-lsat-answers-explanations-lg-f1024.html" TargetMode="External" /><Relationship Id="rId808" Type="http://schemas.openxmlformats.org/officeDocument/2006/relationships/hyperlink" Target="https://www.manhattanlsat.com/forums/preptest-70-october-2013-lsat-answers-explanations-lg-f1024.html" TargetMode="External" /><Relationship Id="rId809" Type="http://schemas.openxmlformats.org/officeDocument/2006/relationships/hyperlink" Target="https://www.manhattanlsat.com/forums/preptest-70-october-2013-lsat-answers-explanations-lg-f1024.html" TargetMode="External" /><Relationship Id="rId810" Type="http://schemas.openxmlformats.org/officeDocument/2006/relationships/hyperlink" Target="https://www.manhattanlsat.com/forums/preptest-70-october-2013-lsat-answers-explanations-lg-f1024.html" TargetMode="External" /><Relationship Id="rId811" Type="http://schemas.openxmlformats.org/officeDocument/2006/relationships/hyperlink" Target="https://www.manhattanlsat.com/forums/preptest-70-october-2013-lsat-answers-explanations-lg-f1024.html" TargetMode="External" /><Relationship Id="rId812" Type="http://schemas.openxmlformats.org/officeDocument/2006/relationships/hyperlink" Target="https://www.manhattanlsat.com/forums/preptest-70-october-2013-lsat-answers-explanations-lg-f1024.html" TargetMode="External" /><Relationship Id="rId813" Type="http://schemas.openxmlformats.org/officeDocument/2006/relationships/hyperlink" Target="https://www.manhattanlsat.com/forums/preptest-70-october-2013-lsat-answers-explanations-lg-f1024.html" TargetMode="External" /><Relationship Id="rId814" Type="http://schemas.openxmlformats.org/officeDocument/2006/relationships/hyperlink" Target="https://www.manhattanlsat.com/forums/preptest-70-october-2013-lsat-answers-explanations-lg-f1024.html" TargetMode="External" /><Relationship Id="rId815" Type="http://schemas.openxmlformats.org/officeDocument/2006/relationships/hyperlink" Target="https://www.manhattanlsat.com/forums/preptest-70-october-2013-lsat-answers-explanations-lg-f1024.html" TargetMode="External" /><Relationship Id="rId816" Type="http://schemas.openxmlformats.org/officeDocument/2006/relationships/hyperlink" Target="https://www.manhattanlsat.com/forums/preptest-70-october-2013-lsat-answers-explanations-lg-f1024.html" TargetMode="External" /><Relationship Id="rId817" Type="http://schemas.openxmlformats.org/officeDocument/2006/relationships/hyperlink" Target="https://www.manhattanlsat.com/forums/preptest-70-october-2013-lsat-answers-explanations-lg-f1024.html" TargetMode="External" /><Relationship Id="rId818" Type="http://schemas.openxmlformats.org/officeDocument/2006/relationships/hyperlink" Target="https://www.manhattanlsat.com/forums/preptest-70-october-2013-lsat-answers-explanations-lg-f1024.html" TargetMode="External" /><Relationship Id="rId819" Type="http://schemas.openxmlformats.org/officeDocument/2006/relationships/hyperlink" Target="https://www.manhattanlsat.com/forums/preptest-70-october-2013-lsat-answers-explanations-lg-f1024.html" TargetMode="External" /><Relationship Id="rId820" Type="http://schemas.openxmlformats.org/officeDocument/2006/relationships/hyperlink" Target="https://www.manhattanlsat.com/forums/preptest-70-october-2013-lsat-answers-explanations-lg-f1024.html" TargetMode="External" /><Relationship Id="rId821" Type="http://schemas.openxmlformats.org/officeDocument/2006/relationships/hyperlink" Target="https://www.manhattanlsat.com/forums/preptest-70-october-2013-lsat-answers-explanations-lg-f1024.html" TargetMode="External" /><Relationship Id="rId822" Type="http://schemas.openxmlformats.org/officeDocument/2006/relationships/hyperlink" Target="https://www.manhattanlsat.com/forums/preptest-70-october-2013-lsat-answers-explanations-lg-f1024.html" TargetMode="External" /><Relationship Id="rId823" Type="http://schemas.openxmlformats.org/officeDocument/2006/relationships/hyperlink" Target="https://www.manhattanlsat.com/forums/preptest-70-october-2013-lsat-answers-explanations-lg-f1024.html" TargetMode="External" /><Relationship Id="rId824" Type="http://schemas.openxmlformats.org/officeDocument/2006/relationships/hyperlink" Target="https://www.manhattanlsat.com/forums/preptest-70-october-2013-lsat-answers-explanations-lg-f1024.html" TargetMode="External" /><Relationship Id="rId825" Type="http://schemas.openxmlformats.org/officeDocument/2006/relationships/hyperlink" Target="https://www.manhattanlsat.com/forums/preptest-70-october-2013-lsat-answers-explanations-rc-f1030.html" TargetMode="External" /><Relationship Id="rId826" Type="http://schemas.openxmlformats.org/officeDocument/2006/relationships/hyperlink" Target="https://www.manhattanlsat.com/forums/preptest-70-october-2013-lsat-answers-explanations-rc-f1030.html" TargetMode="External" /><Relationship Id="rId827" Type="http://schemas.openxmlformats.org/officeDocument/2006/relationships/hyperlink" Target="https://www.manhattanlsat.com/forums/preptest-70-october-2013-lsat-answers-explanations-rc-f1030.html" TargetMode="External" /><Relationship Id="rId828" Type="http://schemas.openxmlformats.org/officeDocument/2006/relationships/hyperlink" Target="https://www.manhattanlsat.com/forums/preptest-70-october-2013-lsat-answers-explanations-rc-f1030.html" TargetMode="External" /><Relationship Id="rId829" Type="http://schemas.openxmlformats.org/officeDocument/2006/relationships/hyperlink" Target="https://www.manhattanlsat.com/forums/preptest-70-october-2013-lsat-answers-explanations-rc-f1030.html" TargetMode="External" /><Relationship Id="rId830" Type="http://schemas.openxmlformats.org/officeDocument/2006/relationships/hyperlink" Target="https://www.manhattanlsat.com/forums/preptest-70-october-2013-lsat-answers-explanations-rc-f1030.html" TargetMode="External" /><Relationship Id="rId831" Type="http://schemas.openxmlformats.org/officeDocument/2006/relationships/hyperlink" Target="https://www.manhattanlsat.com/forums/preptest-70-october-2013-lsat-answers-explanations-rc-f1030.html" TargetMode="External" /><Relationship Id="rId832" Type="http://schemas.openxmlformats.org/officeDocument/2006/relationships/hyperlink" Target="https://www.manhattanlsat.com/forums/preptest-70-october-2013-lsat-answers-explanations-rc-f1030.html" TargetMode="External" /><Relationship Id="rId833" Type="http://schemas.openxmlformats.org/officeDocument/2006/relationships/hyperlink" Target="https://www.manhattanlsat.com/forums/preptest-70-october-2013-lsat-answers-explanations-rc-f1030.html" TargetMode="External" /><Relationship Id="rId834" Type="http://schemas.openxmlformats.org/officeDocument/2006/relationships/hyperlink" Target="https://www.manhattanlsat.com/forums/preptest-70-october-2013-lsat-answers-explanations-rc-f1030.html" TargetMode="External" /><Relationship Id="rId835" Type="http://schemas.openxmlformats.org/officeDocument/2006/relationships/hyperlink" Target="https://www.manhattanlsat.com/forums/preptest-70-october-2013-lsat-answers-explanations-rc-f1030.html" TargetMode="External" /><Relationship Id="rId836" Type="http://schemas.openxmlformats.org/officeDocument/2006/relationships/hyperlink" Target="https://www.manhattanlsat.com/forums/preptest-70-october-2013-lsat-answers-explanations-rc-f1030.html" TargetMode="External" /><Relationship Id="rId837" Type="http://schemas.openxmlformats.org/officeDocument/2006/relationships/hyperlink" Target="https://www.manhattanlsat.com/forums/preptest-70-october-2013-lsat-answers-explanations-rc-f1030.html" TargetMode="External" /><Relationship Id="rId838" Type="http://schemas.openxmlformats.org/officeDocument/2006/relationships/hyperlink" Target="https://www.manhattanlsat.com/forums/preptest-70-october-2013-lsat-answers-explanations-rc-f1030.html" TargetMode="External" /><Relationship Id="rId839" Type="http://schemas.openxmlformats.org/officeDocument/2006/relationships/hyperlink" Target="https://www.manhattanlsat.com/forums/preptest-70-october-2013-lsat-answers-explanations-rc-f1030.html" TargetMode="External" /><Relationship Id="rId840" Type="http://schemas.openxmlformats.org/officeDocument/2006/relationships/hyperlink" Target="https://www.manhattanlsat.com/forums/preptest-70-october-2013-lsat-answers-explanations-rc-f1030.html" TargetMode="External" /><Relationship Id="rId841" Type="http://schemas.openxmlformats.org/officeDocument/2006/relationships/hyperlink" Target="https://www.manhattanlsat.com/forums/preptest-70-october-2013-lsat-answers-explanations-rc-f1030.html" TargetMode="External" /><Relationship Id="rId842" Type="http://schemas.openxmlformats.org/officeDocument/2006/relationships/hyperlink" Target="https://www.manhattanlsat.com/forums/preptest-70-october-2013-lsat-answers-explanations-rc-f1030.html" TargetMode="External" /><Relationship Id="rId843" Type="http://schemas.openxmlformats.org/officeDocument/2006/relationships/hyperlink" Target="https://www.manhattanlsat.com/forums/preptest-70-october-2013-lsat-answers-explanations-rc-f1030.html" TargetMode="External" /><Relationship Id="rId844" Type="http://schemas.openxmlformats.org/officeDocument/2006/relationships/hyperlink" Target="https://www.manhattanlsat.com/forums/preptest-70-october-2013-lsat-answers-explanations-rc-f1030.html" TargetMode="External" /><Relationship Id="rId845" Type="http://schemas.openxmlformats.org/officeDocument/2006/relationships/hyperlink" Target="https://www.manhattanlsat.com/forums/preptest-70-october-2013-lsat-answers-explanations-rc-f1030.html" TargetMode="External" /><Relationship Id="rId846" Type="http://schemas.openxmlformats.org/officeDocument/2006/relationships/hyperlink" Target="https://www.manhattanlsat.com/forums/preptest-70-october-2013-lsat-answers-explanations-rc-f1030.html" TargetMode="External" /><Relationship Id="rId847" Type="http://schemas.openxmlformats.org/officeDocument/2006/relationships/hyperlink" Target="https://www.manhattanlsat.com/forums/preptest-70-october-2013-lsat-answers-explanations-rc-f1030.html" TargetMode="External" /><Relationship Id="rId848" Type="http://schemas.openxmlformats.org/officeDocument/2006/relationships/hyperlink" Target="https://www.manhattanlsat.com/forums/preptest-70-october-2013-lsat-answers-explanations-rc-f1030.html" TargetMode="External" /><Relationship Id="rId849" Type="http://schemas.openxmlformats.org/officeDocument/2006/relationships/hyperlink" Target="https://www.manhattanlsat.com/forums/preptest-70-october-2013-lsat-answers-explanations-rc-f1030.html" TargetMode="External" /><Relationship Id="rId850" Type="http://schemas.openxmlformats.org/officeDocument/2006/relationships/hyperlink" Target="https://www.manhattanlsat.com/forums/preptest-70-october-2013-lsat-answers-explanations-rc-f1030.html" TargetMode="External" /><Relationship Id="rId851" Type="http://schemas.openxmlformats.org/officeDocument/2006/relationships/hyperlink" Target="https://www.manhattanlsat.com/forums/preptest-70-october-2013-lsat-answers-explanations-rc-f1030.html" TargetMode="External" /><Relationship Id="rId852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53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54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55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56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57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58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59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60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61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62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63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64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65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66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67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68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69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70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71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72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73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74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75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76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77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78" Type="http://schemas.openxmlformats.org/officeDocument/2006/relationships/hyperlink" Target="http://www.manhattanlsat.com/forums/preptest-71-december-2013-lsat-answers-explanations-rc-f1045.html?sid=3fb319fd759d1a38217be47b8926f67d" TargetMode="External" /><Relationship Id="rId879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80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81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82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83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84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85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86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87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88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89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90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91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92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93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94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95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96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97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98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899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900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901" Type="http://schemas.openxmlformats.org/officeDocument/2006/relationships/hyperlink" Target="http://www.manhattanlsat.com/forums/preptest-71-december-2013-lsat-answers-explanations-lg-f1036.html?sid=3fb319fd759d1a38217be47b8926f67d" TargetMode="External" /><Relationship Id="rId902" Type="http://schemas.openxmlformats.org/officeDocument/2006/relationships/hyperlink" Target="http://www.manhattanlsat.com/forums/section-1-f1043.html?sid=3fb319fd759d1a38217be47b8926f67d" TargetMode="External" /><Relationship Id="rId903" Type="http://schemas.openxmlformats.org/officeDocument/2006/relationships/hyperlink" Target="http://www.manhattanlsat.com/forums/section-1-f1043.html?sid=3fb319fd759d1a38217be47b8926f67d" TargetMode="External" /><Relationship Id="rId904" Type="http://schemas.openxmlformats.org/officeDocument/2006/relationships/hyperlink" Target="http://www.manhattanlsat.com/forums/section-1-f1043.html?sid=3fb319fd759d1a38217be47b8926f67d" TargetMode="External" /><Relationship Id="rId905" Type="http://schemas.openxmlformats.org/officeDocument/2006/relationships/hyperlink" Target="http://www.manhattanlsat.com/forums/section-1-f1043.html?sid=3fb319fd759d1a38217be47b8926f67d" TargetMode="External" /><Relationship Id="rId906" Type="http://schemas.openxmlformats.org/officeDocument/2006/relationships/hyperlink" Target="http://www.manhattanlsat.com/forums/section-1-f1043.html?sid=3fb319fd759d1a38217be47b8926f67d" TargetMode="External" /><Relationship Id="rId907" Type="http://schemas.openxmlformats.org/officeDocument/2006/relationships/hyperlink" Target="http://www.manhattanlsat.com/forums/section-1-f1043.html?sid=3fb319fd759d1a38217be47b8926f67d" TargetMode="External" /><Relationship Id="rId908" Type="http://schemas.openxmlformats.org/officeDocument/2006/relationships/hyperlink" Target="http://www.manhattanlsat.com/forums/section-1-f1043.html?sid=3fb319fd759d1a38217be47b8926f67d" TargetMode="External" /><Relationship Id="rId909" Type="http://schemas.openxmlformats.org/officeDocument/2006/relationships/hyperlink" Target="http://www.manhattanlsat.com/forums/section-1-f1043.html?sid=3fb319fd759d1a38217be47b8926f67d" TargetMode="External" /><Relationship Id="rId910" Type="http://schemas.openxmlformats.org/officeDocument/2006/relationships/hyperlink" Target="http://www.manhattanlsat.com/forums/section-1-f1043.html?sid=3fb319fd759d1a38217be47b8926f67d" TargetMode="External" /><Relationship Id="rId911" Type="http://schemas.openxmlformats.org/officeDocument/2006/relationships/hyperlink" Target="http://www.manhattanlsat.com/forums/section-1-f1043.html?sid=3fb319fd759d1a38217be47b8926f67d" TargetMode="External" /><Relationship Id="rId912" Type="http://schemas.openxmlformats.org/officeDocument/2006/relationships/hyperlink" Target="http://www.manhattanlsat.com/forums/section-1-f1043.html?sid=3fb319fd759d1a38217be47b8926f67d" TargetMode="External" /><Relationship Id="rId913" Type="http://schemas.openxmlformats.org/officeDocument/2006/relationships/hyperlink" Target="http://www.manhattanlsat.com/forums/section-1-f1043.html?sid=3fb319fd759d1a38217be47b8926f67d" TargetMode="External" /><Relationship Id="rId914" Type="http://schemas.openxmlformats.org/officeDocument/2006/relationships/hyperlink" Target="http://www.manhattanlsat.com/forums/section-1-f1043.html?sid=3fb319fd759d1a38217be47b8926f67d" TargetMode="External" /><Relationship Id="rId915" Type="http://schemas.openxmlformats.org/officeDocument/2006/relationships/hyperlink" Target="http://www.manhattanlsat.com/forums/section-1-f1043.html?sid=3fb319fd759d1a38217be47b8926f67d" TargetMode="External" /><Relationship Id="rId916" Type="http://schemas.openxmlformats.org/officeDocument/2006/relationships/hyperlink" Target="http://www.manhattanlsat.com/forums/section-1-f1043.html?sid=3fb319fd759d1a38217be47b8926f67d" TargetMode="External" /><Relationship Id="rId917" Type="http://schemas.openxmlformats.org/officeDocument/2006/relationships/hyperlink" Target="http://www.manhattanlsat.com/forums/section-1-f1043.html?sid=3fb319fd759d1a38217be47b8926f67d" TargetMode="External" /><Relationship Id="rId918" Type="http://schemas.openxmlformats.org/officeDocument/2006/relationships/hyperlink" Target="http://www.manhattanlsat.com/forums/section-1-f1043.html?sid=3fb319fd759d1a38217be47b8926f67d" TargetMode="External" /><Relationship Id="rId919" Type="http://schemas.openxmlformats.org/officeDocument/2006/relationships/hyperlink" Target="http://www.manhattanlsat.com/forums/section-1-f1043.html?sid=3fb319fd759d1a38217be47b8926f67d" TargetMode="External" /><Relationship Id="rId920" Type="http://schemas.openxmlformats.org/officeDocument/2006/relationships/hyperlink" Target="http://www.manhattanlsat.com/forums/section-1-f1043.html?sid=3fb319fd759d1a38217be47b8926f67d" TargetMode="External" /><Relationship Id="rId921" Type="http://schemas.openxmlformats.org/officeDocument/2006/relationships/hyperlink" Target="http://www.manhattanlsat.com/forums/section-1-f1043.html?sid=3fb319fd759d1a38217be47b8926f67d" TargetMode="External" /><Relationship Id="rId922" Type="http://schemas.openxmlformats.org/officeDocument/2006/relationships/hyperlink" Target="http://www.manhattanlsat.com/forums/section-1-f1043.html?sid=3fb319fd759d1a38217be47b8926f67d" TargetMode="External" /><Relationship Id="rId923" Type="http://schemas.openxmlformats.org/officeDocument/2006/relationships/hyperlink" Target="http://www.manhattanlsat.com/forums/section-1-f1043.html?sid=3fb319fd759d1a38217be47b8926f67d" TargetMode="External" /><Relationship Id="rId924" Type="http://schemas.openxmlformats.org/officeDocument/2006/relationships/hyperlink" Target="http://www.manhattanlsat.com/forums/section-1-f1043.html?sid=3fb319fd759d1a38217be47b8926f67d" TargetMode="External" /><Relationship Id="rId925" Type="http://schemas.openxmlformats.org/officeDocument/2006/relationships/hyperlink" Target="http://www.manhattanlsat.com/forums/section-1-f1043.html?sid=3fb319fd759d1a38217be47b8926f67d" TargetMode="External" /><Relationship Id="rId926" Type="http://schemas.openxmlformats.org/officeDocument/2006/relationships/hyperlink" Target="http://www.manhattanlsat.com/forums/section-1-f1043.html?sid=3fb319fd759d1a38217be47b8926f67d" TargetMode="External" /><Relationship Id="rId927" Type="http://schemas.openxmlformats.org/officeDocument/2006/relationships/hyperlink" Target="http://www.manhattanlsat.com/forums/section-3-f1044.html?sid=3fb319fd759d1a38217be47b8926f67d" TargetMode="External" /><Relationship Id="rId928" Type="http://schemas.openxmlformats.org/officeDocument/2006/relationships/hyperlink" Target="http://www.manhattanlsat.com/forums/section-3-f1044.html?sid=3fb319fd759d1a38217be47b8926f67d" TargetMode="External" /><Relationship Id="rId929" Type="http://schemas.openxmlformats.org/officeDocument/2006/relationships/hyperlink" Target="http://www.manhattanlsat.com/forums/section-3-f1044.html?sid=3fb319fd759d1a38217be47b8926f67d" TargetMode="External" /><Relationship Id="rId930" Type="http://schemas.openxmlformats.org/officeDocument/2006/relationships/hyperlink" Target="http://www.manhattanlsat.com/forums/section-3-f1044.html?sid=3fb319fd759d1a38217be47b8926f67d" TargetMode="External" /><Relationship Id="rId931" Type="http://schemas.openxmlformats.org/officeDocument/2006/relationships/hyperlink" Target="http://www.manhattanlsat.com/forums/section-3-f1044.html?sid=3fb319fd759d1a38217be47b8926f67d" TargetMode="External" /><Relationship Id="rId932" Type="http://schemas.openxmlformats.org/officeDocument/2006/relationships/hyperlink" Target="http://www.manhattanlsat.com/forums/section-3-f1044.html?sid=3fb319fd759d1a38217be47b8926f67d" TargetMode="External" /><Relationship Id="rId933" Type="http://schemas.openxmlformats.org/officeDocument/2006/relationships/hyperlink" Target="http://www.manhattanlsat.com/forums/section-3-f1044.html?sid=3fb319fd759d1a38217be47b8926f67d" TargetMode="External" /><Relationship Id="rId934" Type="http://schemas.openxmlformats.org/officeDocument/2006/relationships/hyperlink" Target="http://www.manhattanlsat.com/forums/section-3-f1044.html?sid=3fb319fd759d1a38217be47b8926f67d" TargetMode="External" /><Relationship Id="rId935" Type="http://schemas.openxmlformats.org/officeDocument/2006/relationships/hyperlink" Target="http://www.manhattanlsat.com/forums/section-3-f1044.html?sid=3fb319fd759d1a38217be47b8926f67d" TargetMode="External" /><Relationship Id="rId936" Type="http://schemas.openxmlformats.org/officeDocument/2006/relationships/hyperlink" Target="http://www.manhattanlsat.com/forums/section-3-f1044.html?sid=3fb319fd759d1a38217be47b8926f67d" TargetMode="External" /><Relationship Id="rId937" Type="http://schemas.openxmlformats.org/officeDocument/2006/relationships/hyperlink" Target="http://www.manhattanlsat.com/forums/section-3-f1044.html?sid=3fb319fd759d1a38217be47b8926f67d" TargetMode="External" /><Relationship Id="rId938" Type="http://schemas.openxmlformats.org/officeDocument/2006/relationships/hyperlink" Target="http://www.manhattanlsat.com/forums/section-3-f1044.html?sid=3fb319fd759d1a38217be47b8926f67d" TargetMode="External" /><Relationship Id="rId939" Type="http://schemas.openxmlformats.org/officeDocument/2006/relationships/hyperlink" Target="http://www.manhattanlsat.com/forums/section-3-f1044.html?sid=3fb319fd759d1a38217be47b8926f67d" TargetMode="External" /><Relationship Id="rId940" Type="http://schemas.openxmlformats.org/officeDocument/2006/relationships/hyperlink" Target="http://www.manhattanlsat.com/forums/section-3-f1044.html?sid=3fb319fd759d1a38217be47b8926f67d" TargetMode="External" /><Relationship Id="rId941" Type="http://schemas.openxmlformats.org/officeDocument/2006/relationships/hyperlink" Target="http://www.manhattanlsat.com/forums/section-3-f1044.html?sid=3fb319fd759d1a38217be47b8926f67d" TargetMode="External" /><Relationship Id="rId942" Type="http://schemas.openxmlformats.org/officeDocument/2006/relationships/hyperlink" Target="http://www.manhattanlsat.com/forums/section-3-f1044.html?sid=3fb319fd759d1a38217be47b8926f67d" TargetMode="External" /><Relationship Id="rId943" Type="http://schemas.openxmlformats.org/officeDocument/2006/relationships/hyperlink" Target="http://www.manhattanlsat.com/forums/section-3-f1044.html?sid=3fb319fd759d1a38217be47b8926f67d" TargetMode="External" /><Relationship Id="rId944" Type="http://schemas.openxmlformats.org/officeDocument/2006/relationships/hyperlink" Target="http://www.manhattanlsat.com/forums/section-3-f1044.html?sid=3fb319fd759d1a38217be47b8926f67d" TargetMode="External" /><Relationship Id="rId945" Type="http://schemas.openxmlformats.org/officeDocument/2006/relationships/hyperlink" Target="http://www.manhattanlsat.com/forums/section-3-f1044.html?sid=3fb319fd759d1a38217be47b8926f67d" TargetMode="External" /><Relationship Id="rId946" Type="http://schemas.openxmlformats.org/officeDocument/2006/relationships/hyperlink" Target="http://www.manhattanlsat.com/forums/section-3-f1044.html?sid=3fb319fd759d1a38217be47b8926f67d" TargetMode="External" /><Relationship Id="rId947" Type="http://schemas.openxmlformats.org/officeDocument/2006/relationships/hyperlink" Target="http://www.manhattanlsat.com/forums/section-3-f1044.html?sid=3fb319fd759d1a38217be47b8926f67d" TargetMode="External" /><Relationship Id="rId948" Type="http://schemas.openxmlformats.org/officeDocument/2006/relationships/hyperlink" Target="http://www.manhattanlsat.com/forums/section-3-f1044.html?sid=3fb319fd759d1a38217be47b8926f67d" TargetMode="External" /><Relationship Id="rId949" Type="http://schemas.openxmlformats.org/officeDocument/2006/relationships/hyperlink" Target="http://www.manhattanlsat.com/forums/section-3-f1044.html?sid=3fb319fd759d1a38217be47b8926f67d" TargetMode="External" /><Relationship Id="rId950" Type="http://schemas.openxmlformats.org/officeDocument/2006/relationships/hyperlink" Target="http://www.manhattanlsat.com/forums/section-3-f1044.html?sid=3fb319fd759d1a38217be47b8926f67d" TargetMode="External" /><Relationship Id="rId951" Type="http://schemas.openxmlformats.org/officeDocument/2006/relationships/hyperlink" Target="http://www.manhattanlsat.com/forums/section-3-f1044.html?sid=3fb319fd759d1a38217be47b8926f67d" TargetMode="External" /><Relationship Id="rId952" Type="http://schemas.openxmlformats.org/officeDocument/2006/relationships/hyperlink" Target="http://www.manhattanlsat.com/forums/section-3-f1044.html?sid=3fb319fd759d1a38217be47b8926f67d" TargetMode="External" /><Relationship Id="rId953" Type="http://schemas.openxmlformats.org/officeDocument/2006/relationships/hyperlink" Target="http://www.manhattanprep.com/lsat/forums/preptest-73-september-2014-lsat-answers-explanations-lg-f1064.html" TargetMode="External" /><Relationship Id="rId954" Type="http://schemas.openxmlformats.org/officeDocument/2006/relationships/hyperlink" Target="http://www.manhattanprep.com/lsat/forums/section-1-f1093.html" TargetMode="External" /><Relationship Id="rId955" Type="http://schemas.openxmlformats.org/officeDocument/2006/relationships/hyperlink" Target="http://www.manhattanprep.com/lsat/forums/section-3-f1071.html" TargetMode="External" /><Relationship Id="rId956" Type="http://schemas.openxmlformats.org/officeDocument/2006/relationships/hyperlink" Target="http://www.manhattanprep.com/lsat/forums/section-3-f1071.html" TargetMode="External" /><Relationship Id="rId957" Type="http://schemas.openxmlformats.org/officeDocument/2006/relationships/hyperlink" Target="http://www.manhattanprep.com/lsat/forums/section-3-f1071.html" TargetMode="External" /><Relationship Id="rId958" Type="http://schemas.openxmlformats.org/officeDocument/2006/relationships/hyperlink" Target="http://www.manhattanprep.com/lsat/forums/section-3-f1071.html" TargetMode="External" /><Relationship Id="rId959" Type="http://schemas.openxmlformats.org/officeDocument/2006/relationships/hyperlink" Target="http://www.manhattanprep.com/lsat/forums/section-3-f1071.html" TargetMode="External" /><Relationship Id="rId960" Type="http://schemas.openxmlformats.org/officeDocument/2006/relationships/hyperlink" Target="http://www.manhattanprep.com/lsat/forums/section-3-f1071.html" TargetMode="External" /><Relationship Id="rId961" Type="http://schemas.openxmlformats.org/officeDocument/2006/relationships/hyperlink" Target="http://www.manhattanprep.com/lsat/forums/section-3-f1071.html" TargetMode="External" /><Relationship Id="rId962" Type="http://schemas.openxmlformats.org/officeDocument/2006/relationships/hyperlink" Target="http://www.manhattanprep.com/lsat/forums/section-3-f1071.html" TargetMode="External" /><Relationship Id="rId963" Type="http://schemas.openxmlformats.org/officeDocument/2006/relationships/hyperlink" Target="http://www.manhattanprep.com/lsat/forums/section-3-f1071.html" TargetMode="External" /><Relationship Id="rId964" Type="http://schemas.openxmlformats.org/officeDocument/2006/relationships/hyperlink" Target="http://www.manhattanprep.com/lsat/forums/section-3-f1071.html" TargetMode="External" /><Relationship Id="rId965" Type="http://schemas.openxmlformats.org/officeDocument/2006/relationships/hyperlink" Target="http://www.manhattanprep.com/lsat/forums/section-3-f1071.html" TargetMode="External" /><Relationship Id="rId966" Type="http://schemas.openxmlformats.org/officeDocument/2006/relationships/hyperlink" Target="http://www.manhattanprep.com/lsat/forums/section-3-f1071.html" TargetMode="External" /><Relationship Id="rId967" Type="http://schemas.openxmlformats.org/officeDocument/2006/relationships/hyperlink" Target="http://www.manhattanprep.com/lsat/forums/section-3-f1071.html" TargetMode="External" /><Relationship Id="rId968" Type="http://schemas.openxmlformats.org/officeDocument/2006/relationships/hyperlink" Target="http://www.manhattanprep.com/lsat/forums/section-3-f1071.html" TargetMode="External" /><Relationship Id="rId969" Type="http://schemas.openxmlformats.org/officeDocument/2006/relationships/hyperlink" Target="http://www.manhattanprep.com/lsat/forums/section-3-f1071.html" TargetMode="External" /><Relationship Id="rId970" Type="http://schemas.openxmlformats.org/officeDocument/2006/relationships/hyperlink" Target="http://www.manhattanprep.com/lsat/forums/section-3-f1071.html" TargetMode="External" /><Relationship Id="rId971" Type="http://schemas.openxmlformats.org/officeDocument/2006/relationships/hyperlink" Target="http://www.manhattanprep.com/lsat/forums/section-3-f1071.html" TargetMode="External" /><Relationship Id="rId972" Type="http://schemas.openxmlformats.org/officeDocument/2006/relationships/hyperlink" Target="http://www.manhattanprep.com/lsat/forums/section-3-f1071.html" TargetMode="External" /><Relationship Id="rId973" Type="http://schemas.openxmlformats.org/officeDocument/2006/relationships/hyperlink" Target="http://www.manhattanprep.com/lsat/forums/section-3-f1071.html" TargetMode="External" /><Relationship Id="rId974" Type="http://schemas.openxmlformats.org/officeDocument/2006/relationships/hyperlink" Target="http://www.manhattanprep.com/lsat/forums/section-3-f1071.html" TargetMode="External" /><Relationship Id="rId975" Type="http://schemas.openxmlformats.org/officeDocument/2006/relationships/hyperlink" Target="http://www.manhattanprep.com/lsat/forums/section-3-f1071.html" TargetMode="External" /><Relationship Id="rId976" Type="http://schemas.openxmlformats.org/officeDocument/2006/relationships/hyperlink" Target="http://www.manhattanprep.com/lsat/forums/section-3-f1071.html" TargetMode="External" /><Relationship Id="rId977" Type="http://schemas.openxmlformats.org/officeDocument/2006/relationships/hyperlink" Target="http://www.manhattanprep.com/lsat/forums/section-3-f1071.html" TargetMode="External" /><Relationship Id="rId978" Type="http://schemas.openxmlformats.org/officeDocument/2006/relationships/hyperlink" Target="http://www.manhattanprep.com/lsat/forums/section-3-f1071.html" TargetMode="External" /><Relationship Id="rId979" Type="http://schemas.openxmlformats.org/officeDocument/2006/relationships/hyperlink" Target="http://www.manhattanprep.com/lsat/forums/section-3-f1071.html" TargetMode="External" /><Relationship Id="rId980" Type="http://schemas.openxmlformats.org/officeDocument/2006/relationships/hyperlink" Target="http://www.manhattanprep.com/lsat/forums/section-2-f1072.html" TargetMode="External" /><Relationship Id="rId981" Type="http://schemas.openxmlformats.org/officeDocument/2006/relationships/hyperlink" Target="http://www.manhattanprep.com/lsat/forums/section-3-f1071.html" TargetMode="External" /><Relationship Id="rId982" Type="http://schemas.openxmlformats.org/officeDocument/2006/relationships/hyperlink" Target="http://www.manhattanprep.com/lsat/forums/preptest-73-september-2014-lsat-answers-explanations-rc-f1073.html" TargetMode="External" /><Relationship Id="rId983" Type="http://schemas.openxmlformats.org/officeDocument/2006/relationships/hyperlink" Target="http://www.manhattanprep.com/lsat/forums/section-2-f1072.html" TargetMode="External" /><Relationship Id="rId984" Type="http://schemas.openxmlformats.org/officeDocument/2006/relationships/hyperlink" Target="http://www.manhattanprep.com/lsat/forums/preptest-73-september-2014-lsat-answers-explanations-lg-f1064.html" TargetMode="External" /><Relationship Id="rId985" Type="http://schemas.openxmlformats.org/officeDocument/2006/relationships/hyperlink" Target="http://www.manhattanprep.com/lsat/forums/preptest-73-september-2014-lsat-answers-explanations-rc-f1073.html" TargetMode="External" /><Relationship Id="rId986" Type="http://schemas.openxmlformats.org/officeDocument/2006/relationships/hyperlink" Target="http://www.manhattanprep.com/lsat/forums/preptest-73-september-2014-lsat-answers-explanations-rc-f1073.html" TargetMode="External" /><Relationship Id="rId987" Type="http://schemas.openxmlformats.org/officeDocument/2006/relationships/hyperlink" Target="http://www.manhattanprep.com/lsat/forums/preptest-73-september-2014-lsat-answers-explanations-rc-f1073.html" TargetMode="External" /><Relationship Id="rId988" Type="http://schemas.openxmlformats.org/officeDocument/2006/relationships/hyperlink" Target="http://www.manhattanprep.com/lsat/forums/preptest-73-september-2014-lsat-answers-explanations-rc-f1073.html" TargetMode="External" /><Relationship Id="rId989" Type="http://schemas.openxmlformats.org/officeDocument/2006/relationships/hyperlink" Target="http://www.manhattanprep.com/lsat/forums/preptest-73-september-2014-lsat-answers-explanations-rc-f1073.html" TargetMode="External" /><Relationship Id="rId990" Type="http://schemas.openxmlformats.org/officeDocument/2006/relationships/hyperlink" Target="http://www.manhattanprep.com/lsat/forums/preptest-73-september-2014-lsat-answers-explanations-rc-f1073.html" TargetMode="External" /><Relationship Id="rId991" Type="http://schemas.openxmlformats.org/officeDocument/2006/relationships/hyperlink" Target="http://www.manhattanprep.com/lsat/forums/preptest-73-september-2014-lsat-answers-explanations-rc-f1073.html" TargetMode="External" /><Relationship Id="rId992" Type="http://schemas.openxmlformats.org/officeDocument/2006/relationships/hyperlink" Target="http://www.manhattanprep.com/lsat/forums/preptest-73-september-2014-lsat-answers-explanations-rc-f1073.html" TargetMode="External" /><Relationship Id="rId993" Type="http://schemas.openxmlformats.org/officeDocument/2006/relationships/hyperlink" Target="http://www.manhattanprep.com/lsat/forums/preptest-73-september-2014-lsat-answers-explanations-rc-f1073.html" TargetMode="External" /><Relationship Id="rId994" Type="http://schemas.openxmlformats.org/officeDocument/2006/relationships/hyperlink" Target="http://www.manhattanprep.com/lsat/forums/preptest-73-september-2014-lsat-answers-explanations-rc-f1073.html" TargetMode="External" /><Relationship Id="rId995" Type="http://schemas.openxmlformats.org/officeDocument/2006/relationships/hyperlink" Target="http://www.manhattanprep.com/lsat/forums/preptest-73-september-2014-lsat-answers-explanations-rc-f1073.html" TargetMode="External" /><Relationship Id="rId996" Type="http://schemas.openxmlformats.org/officeDocument/2006/relationships/hyperlink" Target="http://www.manhattanprep.com/lsat/forums/preptest-73-september-2014-lsat-answers-explanations-rc-f1073.html" TargetMode="External" /><Relationship Id="rId997" Type="http://schemas.openxmlformats.org/officeDocument/2006/relationships/hyperlink" Target="http://www.manhattanprep.com/lsat/forums/preptest-73-september-2014-lsat-answers-explanations-rc-f1073.html" TargetMode="External" /><Relationship Id="rId998" Type="http://schemas.openxmlformats.org/officeDocument/2006/relationships/hyperlink" Target="http://www.manhattanprep.com/lsat/forums/question-2-t9245.html" TargetMode="External" /><Relationship Id="rId999" Type="http://schemas.openxmlformats.org/officeDocument/2006/relationships/hyperlink" Target="http://www.manhattanprep.com/lsat/forums/question-2-t9245.html" TargetMode="External" /><Relationship Id="rId1000" Type="http://schemas.openxmlformats.org/officeDocument/2006/relationships/hyperlink" Target="http://www.manhattanprep.com/lsat/forums/question-2-t9245.html" TargetMode="External" /><Relationship Id="rId1001" Type="http://schemas.openxmlformats.org/officeDocument/2006/relationships/hyperlink" Target="http://www.manhattanprep.com/lsat/forums/question-2-t9245.html" TargetMode="External" /><Relationship Id="rId1002" Type="http://schemas.openxmlformats.org/officeDocument/2006/relationships/hyperlink" Target="http://www.manhattanprep.com/lsat/forums/question-2-t9245.html" TargetMode="External" /><Relationship Id="rId1003" Type="http://schemas.openxmlformats.org/officeDocument/2006/relationships/hyperlink" Target="http://www.manhattanprep.com/lsat/forums/question-2-t9245.html" TargetMode="External" /><Relationship Id="rId1004" Type="http://schemas.openxmlformats.org/officeDocument/2006/relationships/hyperlink" Target="http://www.manhattanprep.com/lsat/forums/question-2-t9245.html" TargetMode="External" /><Relationship Id="rId1005" Type="http://schemas.openxmlformats.org/officeDocument/2006/relationships/hyperlink" Target="http://www.manhattanprep.com/lsat/forums/question-2-t9245.html" TargetMode="External" /><Relationship Id="rId1006" Type="http://schemas.openxmlformats.org/officeDocument/2006/relationships/hyperlink" Target="http://www.manhattanprep.com/lsat/forums/question-2-t9245.html" TargetMode="External" /><Relationship Id="rId1007" Type="http://schemas.openxmlformats.org/officeDocument/2006/relationships/hyperlink" Target="http://www.manhattanprep.com/lsat/forums/question-2-t9245.html" TargetMode="External" /><Relationship Id="rId1008" Type="http://schemas.openxmlformats.org/officeDocument/2006/relationships/hyperlink" Target="http://www.manhattanprep.com/lsat/forums/question-2-t9245.html" TargetMode="External" /><Relationship Id="rId1009" Type="http://schemas.openxmlformats.org/officeDocument/2006/relationships/hyperlink" Target="http://www.manhattanprep.com/lsat/forums/question-2-t9245.html" TargetMode="External" /><Relationship Id="rId1010" Type="http://schemas.openxmlformats.org/officeDocument/2006/relationships/hyperlink" Target="http://www.manhattanprep.com/lsat/forums/question-2-t9245.html" TargetMode="External" /><Relationship Id="rId1011" Type="http://schemas.openxmlformats.org/officeDocument/2006/relationships/hyperlink" Target="http://www.manhattanprep.com/lsat/forums/question-2-t9245.html" TargetMode="External" /><Relationship Id="rId1012" Type="http://schemas.openxmlformats.org/officeDocument/2006/relationships/hyperlink" Target="http://www.manhattanprep.com/lsat/forums/question-2-t9245.html" TargetMode="External" /><Relationship Id="rId1013" Type="http://schemas.openxmlformats.org/officeDocument/2006/relationships/hyperlink" Target="http://www.manhattanprep.com/lsat/forums/question-2-t9245.html" TargetMode="External" /><Relationship Id="rId1014" Type="http://schemas.openxmlformats.org/officeDocument/2006/relationships/hyperlink" Target="http://www.manhattanprep.com/lsat/forums/question-2-t9245.html" TargetMode="External" /><Relationship Id="rId1015" Type="http://schemas.openxmlformats.org/officeDocument/2006/relationships/hyperlink" Target="http://www.manhattanprep.com/lsat/forums/question-2-t9245.html" TargetMode="External" /><Relationship Id="rId1016" Type="http://schemas.openxmlformats.org/officeDocument/2006/relationships/hyperlink" Target="http://www.manhattanprep.com/lsat/forums/question-2-t9245.html" TargetMode="External" /><Relationship Id="rId1017" Type="http://schemas.openxmlformats.org/officeDocument/2006/relationships/hyperlink" Target="http://www.manhattanprep.com/lsat/forums/question-2-t9245.html" TargetMode="External" /><Relationship Id="rId1018" Type="http://schemas.openxmlformats.org/officeDocument/2006/relationships/hyperlink" Target="http://www.manhattanprep.com/lsat/forums/question-2-t9245.html" TargetMode="External" /><Relationship Id="rId1019" Type="http://schemas.openxmlformats.org/officeDocument/2006/relationships/hyperlink" Target="http://www.manhattanprep.com/lsat/forums/question-2-t9245.html" TargetMode="External" /><Relationship Id="rId1020" Type="http://schemas.openxmlformats.org/officeDocument/2006/relationships/hyperlink" Target="http://www.manhattanprep.com/lsat/forums/question-2-t9245.html" TargetMode="External" /><Relationship Id="rId1021" Type="http://schemas.openxmlformats.org/officeDocument/2006/relationships/hyperlink" Target="http://www.manhattanprep.com/lsat/forums/question-2-t9245.html" TargetMode="External" /><Relationship Id="rId1022" Type="http://schemas.openxmlformats.org/officeDocument/2006/relationships/hyperlink" Target="http://www.manhattanprep.com/lsat/forums/question-2-t9245.html" TargetMode="External" /><Relationship Id="rId1023" Type="http://schemas.openxmlformats.org/officeDocument/2006/relationships/hyperlink" Target="http://www.manhattanprep.com/lsat/forums/question-2-t9245.html" TargetMode="External" /><Relationship Id="rId1024" Type="http://schemas.openxmlformats.org/officeDocument/2006/relationships/hyperlink" Target="http://www.manhattanprep.com/lsat/forums/section-3-f1058.html" TargetMode="External" /><Relationship Id="rId1025" Type="http://schemas.openxmlformats.org/officeDocument/2006/relationships/hyperlink" Target="http://www.manhattanprep.com/lsat/forums/section-3-f1058.html" TargetMode="External" /><Relationship Id="rId1026" Type="http://schemas.openxmlformats.org/officeDocument/2006/relationships/hyperlink" Target="http://www.manhattanprep.com/lsat/forums/section-3-f1058.html" TargetMode="External" /><Relationship Id="rId1027" Type="http://schemas.openxmlformats.org/officeDocument/2006/relationships/hyperlink" Target="http://www.manhattanprep.com/lsat/forums/section-3-f1058.html" TargetMode="External" /><Relationship Id="rId1028" Type="http://schemas.openxmlformats.org/officeDocument/2006/relationships/hyperlink" Target="http://www.manhattanprep.com/lsat/forums/section-3-f1058.html" TargetMode="External" /><Relationship Id="rId1029" Type="http://schemas.openxmlformats.org/officeDocument/2006/relationships/hyperlink" Target="http://www.manhattanprep.com/lsat/forums/section-3-f1058.html" TargetMode="External" /><Relationship Id="rId1030" Type="http://schemas.openxmlformats.org/officeDocument/2006/relationships/hyperlink" Target="http://www.manhattanprep.com/lsat/forums/section-3-f1058.html" TargetMode="External" /><Relationship Id="rId1031" Type="http://schemas.openxmlformats.org/officeDocument/2006/relationships/hyperlink" Target="http://www.manhattanprep.com/lsat/forums/section-3-f1058.html" TargetMode="External" /><Relationship Id="rId1032" Type="http://schemas.openxmlformats.org/officeDocument/2006/relationships/hyperlink" Target="http://www.manhattanprep.com/lsat/forums/section-3-f1058.html" TargetMode="External" /><Relationship Id="rId1033" Type="http://schemas.openxmlformats.org/officeDocument/2006/relationships/hyperlink" Target="http://www.manhattanprep.com/lsat/forums/section-3-f1058.html" TargetMode="External" /><Relationship Id="rId1034" Type="http://schemas.openxmlformats.org/officeDocument/2006/relationships/hyperlink" Target="http://www.manhattanprep.com/lsat/forums/section-3-f1058.html" TargetMode="External" /><Relationship Id="rId1035" Type="http://schemas.openxmlformats.org/officeDocument/2006/relationships/hyperlink" Target="http://www.manhattanprep.com/lsat/forums/section-3-f1058.html" TargetMode="External" /><Relationship Id="rId1036" Type="http://schemas.openxmlformats.org/officeDocument/2006/relationships/hyperlink" Target="http://www.manhattanprep.com/lsat/forums/section-3-f1058.html" TargetMode="External" /><Relationship Id="rId1037" Type="http://schemas.openxmlformats.org/officeDocument/2006/relationships/hyperlink" Target="http://www.manhattanprep.com/lsat/forums/section-3-f1058.html" TargetMode="External" /><Relationship Id="rId1038" Type="http://schemas.openxmlformats.org/officeDocument/2006/relationships/hyperlink" Target="http://www.manhattanprep.com/lsat/forums/section-3-f1058.html" TargetMode="External" /><Relationship Id="rId1039" Type="http://schemas.openxmlformats.org/officeDocument/2006/relationships/hyperlink" Target="http://www.manhattanprep.com/lsat/forums/section-3-f1058.html" TargetMode="External" /><Relationship Id="rId1040" Type="http://schemas.openxmlformats.org/officeDocument/2006/relationships/hyperlink" Target="http://www.manhattanprep.com/lsat/forums/section-3-f1058.html" TargetMode="External" /><Relationship Id="rId1041" Type="http://schemas.openxmlformats.org/officeDocument/2006/relationships/hyperlink" Target="http://www.manhattanprep.com/lsat/forums/section-3-f1058.html" TargetMode="External" /><Relationship Id="rId1042" Type="http://schemas.openxmlformats.org/officeDocument/2006/relationships/hyperlink" Target="http://www.manhattanprep.com/lsat/forums/section-3-f1058.html" TargetMode="External" /><Relationship Id="rId1043" Type="http://schemas.openxmlformats.org/officeDocument/2006/relationships/hyperlink" Target="http://www.manhattanprep.com/lsat/forums/section-3-f1058.html" TargetMode="External" /><Relationship Id="rId1044" Type="http://schemas.openxmlformats.org/officeDocument/2006/relationships/hyperlink" Target="http://www.manhattanprep.com/lsat/forums/section-3-f1058.html" TargetMode="External" /><Relationship Id="rId1045" Type="http://schemas.openxmlformats.org/officeDocument/2006/relationships/hyperlink" Target="http://www.manhattanprep.com/lsat/forums/section-3-f1058.html" TargetMode="External" /><Relationship Id="rId1046" Type="http://schemas.openxmlformats.org/officeDocument/2006/relationships/hyperlink" Target="http://www.manhattanprep.com/lsat/forums/section-3-f1058.html" TargetMode="External" /><Relationship Id="rId1047" Type="http://schemas.openxmlformats.org/officeDocument/2006/relationships/hyperlink" Target="http://www.manhattanprep.com/lsat/forums/section-3-f1058.html" TargetMode="External" /><Relationship Id="rId1048" Type="http://schemas.openxmlformats.org/officeDocument/2006/relationships/hyperlink" Target="http://www.manhattanprep.com/lsat/forums/section-3-f1058.html" TargetMode="External" /><Relationship Id="rId1049" Type="http://schemas.openxmlformats.org/officeDocument/2006/relationships/hyperlink" Target="http://www.manhattanprep.com/lsat/forums/preptest-72-june-2014-lsat-answers-explanations-lg-f1051.html" TargetMode="External" /><Relationship Id="rId1050" Type="http://schemas.openxmlformats.org/officeDocument/2006/relationships/hyperlink" Target="http://www.manhattanprep.com/lsat/forums/preptest-72-june-2014-lsat-answers-explanations-lg-f1051.html" TargetMode="External" /><Relationship Id="rId1051" Type="http://schemas.openxmlformats.org/officeDocument/2006/relationships/hyperlink" Target="http://www.manhattanprep.com/lsat/forums/preptest-72-june-2014-lsat-answers-explanations-lg-f1051.html" TargetMode="External" /><Relationship Id="rId1052" Type="http://schemas.openxmlformats.org/officeDocument/2006/relationships/hyperlink" Target="http://www.manhattanprep.com/lsat/forums/preptest-72-june-2014-lsat-answers-explanations-lg-f1051.html" TargetMode="External" /><Relationship Id="rId1053" Type="http://schemas.openxmlformats.org/officeDocument/2006/relationships/hyperlink" Target="http://www.manhattanprep.com/lsat/forums/preptest-72-june-2014-lsat-answers-explanations-lg-f1051.html" TargetMode="External" /><Relationship Id="rId1054" Type="http://schemas.openxmlformats.org/officeDocument/2006/relationships/hyperlink" Target="http://www.manhattanprep.com/lsat/forums/preptest-72-june-2014-lsat-answers-explanations-lg-f1051.html" TargetMode="External" /><Relationship Id="rId1055" Type="http://schemas.openxmlformats.org/officeDocument/2006/relationships/hyperlink" Target="http://www.manhattanprep.com/lsat/forums/preptest-72-june-2014-lsat-answers-explanations-lg-f1051.html" TargetMode="External" /><Relationship Id="rId1056" Type="http://schemas.openxmlformats.org/officeDocument/2006/relationships/hyperlink" Target="http://www.manhattanprep.com/lsat/forums/preptest-72-june-2014-lsat-answers-explanations-lg-f1051.html" TargetMode="External" /><Relationship Id="rId1057" Type="http://schemas.openxmlformats.org/officeDocument/2006/relationships/hyperlink" Target="http://www.manhattanprep.com/lsat/forums/preptest-72-june-2014-lsat-answers-explanations-lg-f1051.html" TargetMode="External" /><Relationship Id="rId1058" Type="http://schemas.openxmlformats.org/officeDocument/2006/relationships/hyperlink" Target="http://www.manhattanprep.com/lsat/forums/preptest-72-june-2014-lsat-answers-explanations-lg-f1051.html" TargetMode="External" /><Relationship Id="rId1059" Type="http://schemas.openxmlformats.org/officeDocument/2006/relationships/hyperlink" Target="http://www.manhattanprep.com/lsat/forums/preptest-72-june-2014-lsat-answers-explanations-lg-f1051.html" TargetMode="External" /><Relationship Id="rId1060" Type="http://schemas.openxmlformats.org/officeDocument/2006/relationships/hyperlink" Target="http://www.manhattanprep.com/lsat/forums/preptest-72-june-2014-lsat-answers-explanations-lg-f1051.html" TargetMode="External" /><Relationship Id="rId1061" Type="http://schemas.openxmlformats.org/officeDocument/2006/relationships/hyperlink" Target="http://www.manhattanprep.com/lsat/forums/preptest-72-june-2014-lsat-answers-explanations-lg-f1051.html" TargetMode="External" /><Relationship Id="rId1062" Type="http://schemas.openxmlformats.org/officeDocument/2006/relationships/hyperlink" Target="http://www.manhattanprep.com/lsat/forums/preptest-72-june-2014-lsat-answers-explanations-lg-f1051.html" TargetMode="External" /><Relationship Id="rId1063" Type="http://schemas.openxmlformats.org/officeDocument/2006/relationships/hyperlink" Target="http://www.manhattanprep.com/lsat/forums/preptest-72-june-2014-lsat-answers-explanations-lg-f1051.html" TargetMode="External" /><Relationship Id="rId1064" Type="http://schemas.openxmlformats.org/officeDocument/2006/relationships/hyperlink" Target="http://www.manhattanprep.com/lsat/forums/preptest-72-june-2014-lsat-answers-explanations-lg-f1051.html" TargetMode="External" /><Relationship Id="rId1065" Type="http://schemas.openxmlformats.org/officeDocument/2006/relationships/hyperlink" Target="http://www.manhattanprep.com/lsat/forums/preptest-72-june-2014-lsat-answers-explanations-lg-f1051.html" TargetMode="External" /><Relationship Id="rId1066" Type="http://schemas.openxmlformats.org/officeDocument/2006/relationships/hyperlink" Target="http://www.manhattanprep.com/lsat/forums/preptest-72-june-2014-lsat-answers-explanations-lg-f1051.html" TargetMode="External" /><Relationship Id="rId1067" Type="http://schemas.openxmlformats.org/officeDocument/2006/relationships/hyperlink" Target="http://www.manhattanprep.com/lsat/forums/preptest-72-june-2014-lsat-answers-explanations-lg-f1051.html" TargetMode="External" /><Relationship Id="rId1068" Type="http://schemas.openxmlformats.org/officeDocument/2006/relationships/hyperlink" Target="http://www.manhattanprep.com/lsat/forums/preptest-72-june-2014-lsat-answers-explanations-lg-f1051.html" TargetMode="External" /><Relationship Id="rId1069" Type="http://schemas.openxmlformats.org/officeDocument/2006/relationships/hyperlink" Target="http://www.manhattanprep.com/lsat/forums/preptest-72-june-2014-lsat-answers-explanations-lg-f1051.html" TargetMode="External" /><Relationship Id="rId1070" Type="http://schemas.openxmlformats.org/officeDocument/2006/relationships/hyperlink" Target="http://www.manhattanprep.com/lsat/forums/preptest-72-june-2014-lsat-answers-explanations-lg-f1051.html" TargetMode="External" /><Relationship Id="rId1071" Type="http://schemas.openxmlformats.org/officeDocument/2006/relationships/hyperlink" Target="http://www.manhattanprep.com/lsat/forums/preptest-72-june-2014-lsat-answers-explanations-lg-f1051.html" TargetMode="External" /><Relationship Id="rId1072" Type="http://schemas.openxmlformats.org/officeDocument/2006/relationships/hyperlink" Target="http://www.manhattanprep.com/lsat/forums/preptest-73-september-2014-lsat-answers-explanations-rc-f1073.html" TargetMode="External" /><Relationship Id="rId1073" Type="http://schemas.openxmlformats.org/officeDocument/2006/relationships/hyperlink" Target="http://www.manhattanprep.com/lsat/forums/preptest-72-june-2014-lsat-answers-explanations-rc-f1059.html" TargetMode="External" /><Relationship Id="rId1074" Type="http://schemas.openxmlformats.org/officeDocument/2006/relationships/hyperlink" Target="http://www.manhattanprep.com/lsat/forums/preptest-72-june-2014-lsat-answers-explanations-rc-f1059.html" TargetMode="External" /><Relationship Id="rId107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E20"/>
  <sheetViews>
    <sheetView showGridLines="0" tabSelected="1" workbookViewId="0" topLeftCell="A1">
      <selection activeCell="Y11" sqref="Y11"/>
    </sheetView>
  </sheetViews>
  <sheetFormatPr defaultColWidth="11.00390625" defaultRowHeight="12.75"/>
  <sheetData>
    <row r="1" ht="89" customHeight="1"/>
    <row r="2" spans="1:3" s="77" customFormat="1" ht="29" customHeight="1">
      <c r="A2" s="103" t="s">
        <v>257</v>
      </c>
      <c r="B2" s="104"/>
      <c r="C2" s="104"/>
    </row>
    <row r="3" spans="1:3" ht="12.75">
      <c r="A3" s="28"/>
      <c r="B3" s="26"/>
      <c r="C3" s="26"/>
    </row>
    <row r="4" ht="14">
      <c r="A4" s="52" t="s">
        <v>262</v>
      </c>
    </row>
    <row r="5" ht="14">
      <c r="A5" s="52" t="s">
        <v>197</v>
      </c>
    </row>
    <row r="6" ht="14">
      <c r="A6" s="52" t="s">
        <v>115</v>
      </c>
    </row>
    <row r="7" ht="14">
      <c r="A7" s="53" t="s">
        <v>116</v>
      </c>
    </row>
    <row r="8" ht="14">
      <c r="A8" s="53" t="s">
        <v>303</v>
      </c>
    </row>
    <row r="9" ht="14">
      <c r="A9" s="52" t="s">
        <v>264</v>
      </c>
    </row>
    <row r="10" ht="14">
      <c r="A10" s="53" t="s">
        <v>341</v>
      </c>
    </row>
    <row r="14" spans="1:5" ht="12.75">
      <c r="A14" s="101" t="s">
        <v>143</v>
      </c>
      <c r="B14" s="101"/>
      <c r="C14" s="101"/>
      <c r="D14" s="102"/>
      <c r="E14" s="39" t="s">
        <v>39</v>
      </c>
    </row>
    <row r="15" spans="1:4" ht="12.75">
      <c r="A15" s="101"/>
      <c r="B15" s="101"/>
      <c r="C15" s="101"/>
      <c r="D15" s="102"/>
    </row>
    <row r="16" spans="1:4" ht="12.75">
      <c r="A16" s="101"/>
      <c r="B16" s="101"/>
      <c r="C16" s="101"/>
      <c r="D16" s="102"/>
    </row>
    <row r="20" ht="12.75">
      <c r="B20" s="39"/>
    </row>
  </sheetData>
  <sheetProtection sheet="1" objects="1" scenarios="1"/>
  <mergeCells count="2">
    <mergeCell ref="A14:D16"/>
    <mergeCell ref="A2:C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D51"/>
  <sheetViews>
    <sheetView workbookViewId="0" topLeftCell="A1">
      <selection activeCell="B4" sqref="B4:B23"/>
    </sheetView>
  </sheetViews>
  <sheetFormatPr defaultColWidth="8.75390625" defaultRowHeight="12.75"/>
  <cols>
    <col min="1" max="1" width="10.375" style="0" bestFit="1" customWidth="1"/>
    <col min="2" max="2" width="24.00390625" style="0" bestFit="1" customWidth="1"/>
    <col min="3" max="3" width="13.875" style="0" bestFit="1" customWidth="1"/>
    <col min="4" max="4" width="4.625" style="0" bestFit="1" customWidth="1"/>
  </cols>
  <sheetData>
    <row r="3" spans="1:4" ht="12.75">
      <c r="A3" s="69" t="s">
        <v>136</v>
      </c>
      <c r="B3" s="69" t="s">
        <v>5</v>
      </c>
      <c r="C3" s="69" t="s">
        <v>258</v>
      </c>
      <c r="D3" s="4" t="s">
        <v>124</v>
      </c>
    </row>
    <row r="4" spans="1:4" ht="12.75">
      <c r="A4" s="2" t="s">
        <v>334</v>
      </c>
      <c r="B4" s="2" t="s">
        <v>132</v>
      </c>
      <c r="C4" s="2" t="s">
        <v>260</v>
      </c>
      <c r="D4" s="7">
        <v>0</v>
      </c>
    </row>
    <row r="5" spans="1:4" ht="12.75">
      <c r="A5" s="8"/>
      <c r="B5" s="8"/>
      <c r="C5" s="9" t="s">
        <v>261</v>
      </c>
      <c r="D5" s="12">
        <v>0</v>
      </c>
    </row>
    <row r="6" spans="1:4" ht="12.75">
      <c r="A6" s="8"/>
      <c r="B6" s="2" t="s">
        <v>221</v>
      </c>
      <c r="C6" s="2" t="s">
        <v>260</v>
      </c>
      <c r="D6" s="7">
        <v>0</v>
      </c>
    </row>
    <row r="7" spans="1:4" ht="12.75">
      <c r="A7" s="8"/>
      <c r="B7" s="8"/>
      <c r="C7" s="9" t="s">
        <v>261</v>
      </c>
      <c r="D7" s="12">
        <v>0</v>
      </c>
    </row>
    <row r="8" spans="1:4" ht="12.75">
      <c r="A8" s="8"/>
      <c r="B8" s="2" t="s">
        <v>88</v>
      </c>
      <c r="C8" s="2" t="s">
        <v>260</v>
      </c>
      <c r="D8" s="7">
        <v>0</v>
      </c>
    </row>
    <row r="9" spans="1:4" ht="12.75">
      <c r="A9" s="8"/>
      <c r="B9" s="8"/>
      <c r="C9" s="9" t="s">
        <v>261</v>
      </c>
      <c r="D9" s="12">
        <v>0</v>
      </c>
    </row>
    <row r="10" spans="1:4" ht="12.75">
      <c r="A10" s="8"/>
      <c r="B10" s="2" t="s">
        <v>284</v>
      </c>
      <c r="C10" s="2" t="s">
        <v>260</v>
      </c>
      <c r="D10" s="7">
        <v>0</v>
      </c>
    </row>
    <row r="11" spans="1:4" ht="12.75">
      <c r="A11" s="8"/>
      <c r="B11" s="8"/>
      <c r="C11" s="9" t="s">
        <v>261</v>
      </c>
      <c r="D11" s="12">
        <v>0</v>
      </c>
    </row>
    <row r="12" spans="1:4" ht="12.75">
      <c r="A12" s="8"/>
      <c r="B12" s="2" t="s">
        <v>243</v>
      </c>
      <c r="C12" s="2" t="s">
        <v>260</v>
      </c>
      <c r="D12" s="7">
        <v>0</v>
      </c>
    </row>
    <row r="13" spans="1:4" ht="12.75">
      <c r="A13" s="8"/>
      <c r="B13" s="8"/>
      <c r="C13" s="9" t="s">
        <v>261</v>
      </c>
      <c r="D13" s="12">
        <v>0</v>
      </c>
    </row>
    <row r="14" spans="1:4" ht="12.75">
      <c r="A14" s="8"/>
      <c r="B14" s="2" t="s">
        <v>185</v>
      </c>
      <c r="C14" s="2" t="s">
        <v>260</v>
      </c>
      <c r="D14" s="7">
        <v>0</v>
      </c>
    </row>
    <row r="15" spans="1:4" ht="12.75">
      <c r="A15" s="8"/>
      <c r="B15" s="8"/>
      <c r="C15" s="9" t="s">
        <v>261</v>
      </c>
      <c r="D15" s="12">
        <v>0</v>
      </c>
    </row>
    <row r="16" spans="1:4" ht="12.75">
      <c r="A16" s="8"/>
      <c r="B16" s="2" t="s">
        <v>186</v>
      </c>
      <c r="C16" s="2" t="s">
        <v>260</v>
      </c>
      <c r="D16" s="7">
        <v>0</v>
      </c>
    </row>
    <row r="17" spans="1:4" ht="12.75">
      <c r="A17" s="8"/>
      <c r="B17" s="8"/>
      <c r="C17" s="9" t="s">
        <v>261</v>
      </c>
      <c r="D17" s="12">
        <v>0</v>
      </c>
    </row>
    <row r="18" spans="1:4" ht="12.75">
      <c r="A18" s="8"/>
      <c r="B18" s="2" t="s">
        <v>61</v>
      </c>
      <c r="C18" s="2" t="s">
        <v>260</v>
      </c>
      <c r="D18" s="7">
        <v>0</v>
      </c>
    </row>
    <row r="19" spans="1:4" ht="12.75">
      <c r="A19" s="8"/>
      <c r="B19" s="8"/>
      <c r="C19" s="9" t="s">
        <v>261</v>
      </c>
      <c r="D19" s="12">
        <v>0</v>
      </c>
    </row>
    <row r="20" spans="1:4" ht="12.75">
      <c r="A20" s="8"/>
      <c r="B20" s="2" t="s">
        <v>64</v>
      </c>
      <c r="C20" s="2" t="s">
        <v>260</v>
      </c>
      <c r="D20" s="7">
        <v>0</v>
      </c>
    </row>
    <row r="21" spans="1:4" ht="12.75">
      <c r="A21" s="8"/>
      <c r="B21" s="8"/>
      <c r="C21" s="9" t="s">
        <v>261</v>
      </c>
      <c r="D21" s="12">
        <v>0</v>
      </c>
    </row>
    <row r="22" spans="1:4" ht="12.75">
      <c r="A22" s="8"/>
      <c r="B22" s="2" t="s">
        <v>254</v>
      </c>
      <c r="C22" s="2" t="s">
        <v>260</v>
      </c>
      <c r="D22" s="7">
        <v>0</v>
      </c>
    </row>
    <row r="23" spans="1:4" ht="12.75">
      <c r="A23" s="8"/>
      <c r="B23" s="8"/>
      <c r="C23" s="9" t="s">
        <v>261</v>
      </c>
      <c r="D23" s="12">
        <v>0</v>
      </c>
    </row>
    <row r="24" spans="1:4" ht="12.75">
      <c r="A24" s="8"/>
      <c r="B24" s="2" t="s">
        <v>12</v>
      </c>
      <c r="C24" s="2" t="s">
        <v>260</v>
      </c>
      <c r="D24" s="7">
        <v>0</v>
      </c>
    </row>
    <row r="25" spans="1:4" ht="12.75">
      <c r="A25" s="8"/>
      <c r="B25" s="8"/>
      <c r="C25" s="9" t="s">
        <v>261</v>
      </c>
      <c r="D25" s="12">
        <v>0</v>
      </c>
    </row>
    <row r="26" spans="1:4" ht="12.75">
      <c r="A26" s="8"/>
      <c r="B26" s="2" t="s">
        <v>130</v>
      </c>
      <c r="C26" s="2" t="s">
        <v>260</v>
      </c>
      <c r="D26" s="7">
        <v>0</v>
      </c>
    </row>
    <row r="27" spans="1:4" ht="12.75">
      <c r="A27" s="8"/>
      <c r="B27" s="8"/>
      <c r="C27" s="9" t="s">
        <v>261</v>
      </c>
      <c r="D27" s="12">
        <v>0</v>
      </c>
    </row>
    <row r="28" spans="1:4" ht="12.75">
      <c r="A28" s="2" t="s">
        <v>291</v>
      </c>
      <c r="B28" s="13"/>
      <c r="C28" s="13"/>
      <c r="D28" s="7">
        <v>0</v>
      </c>
    </row>
    <row r="29" spans="1:4" ht="12.75">
      <c r="A29" s="2" t="s">
        <v>224</v>
      </c>
      <c r="B29" s="13"/>
      <c r="C29" s="13"/>
      <c r="D29" s="7">
        <v>0</v>
      </c>
    </row>
    <row r="30" spans="1:4" ht="12.75">
      <c r="A30" s="2" t="s">
        <v>176</v>
      </c>
      <c r="B30" s="2" t="s">
        <v>177</v>
      </c>
      <c r="C30" s="2" t="s">
        <v>260</v>
      </c>
      <c r="D30" s="7">
        <v>0</v>
      </c>
    </row>
    <row r="31" spans="1:4" ht="12.75">
      <c r="A31" s="8"/>
      <c r="B31" s="8"/>
      <c r="C31" s="9" t="s">
        <v>261</v>
      </c>
      <c r="D31" s="12">
        <v>0</v>
      </c>
    </row>
    <row r="32" spans="1:4" ht="12.75">
      <c r="A32" s="8"/>
      <c r="B32" s="2" t="s">
        <v>339</v>
      </c>
      <c r="C32" s="2" t="s">
        <v>260</v>
      </c>
      <c r="D32" s="7">
        <v>0</v>
      </c>
    </row>
    <row r="33" spans="1:4" ht="12.75">
      <c r="A33" s="8"/>
      <c r="B33" s="8"/>
      <c r="C33" s="9" t="s">
        <v>261</v>
      </c>
      <c r="D33" s="12">
        <v>0</v>
      </c>
    </row>
    <row r="34" spans="1:4" ht="12.75">
      <c r="A34" s="2" t="s">
        <v>222</v>
      </c>
      <c r="B34" s="13"/>
      <c r="C34" s="13"/>
      <c r="D34" s="7">
        <v>0</v>
      </c>
    </row>
    <row r="35" spans="1:4" ht="12.75">
      <c r="A35" s="2" t="s">
        <v>287</v>
      </c>
      <c r="B35" s="13"/>
      <c r="C35" s="13"/>
      <c r="D35" s="7">
        <v>0</v>
      </c>
    </row>
    <row r="36" spans="1:4" ht="12.75">
      <c r="A36" s="2" t="s">
        <v>8</v>
      </c>
      <c r="B36" s="2" t="s">
        <v>105</v>
      </c>
      <c r="C36" s="2" t="s">
        <v>260</v>
      </c>
      <c r="D36" s="7">
        <v>0</v>
      </c>
    </row>
    <row r="37" spans="1:4" ht="12.75">
      <c r="A37" s="8"/>
      <c r="B37" s="8"/>
      <c r="C37" s="9" t="s">
        <v>261</v>
      </c>
      <c r="D37" s="12">
        <v>0</v>
      </c>
    </row>
    <row r="38" spans="1:4" ht="12.75">
      <c r="A38" s="8"/>
      <c r="B38" s="2" t="s">
        <v>40</v>
      </c>
      <c r="C38" s="2" t="s">
        <v>260</v>
      </c>
      <c r="D38" s="7">
        <v>0</v>
      </c>
    </row>
    <row r="39" spans="1:4" ht="12.75">
      <c r="A39" s="8"/>
      <c r="B39" s="8"/>
      <c r="C39" s="9" t="s">
        <v>261</v>
      </c>
      <c r="D39" s="12">
        <v>0</v>
      </c>
    </row>
    <row r="40" spans="1:4" ht="12.75">
      <c r="A40" s="8"/>
      <c r="B40" s="2" t="s">
        <v>317</v>
      </c>
      <c r="C40" s="2" t="s">
        <v>260</v>
      </c>
      <c r="D40" s="7">
        <v>0</v>
      </c>
    </row>
    <row r="41" spans="1:4" ht="12.75">
      <c r="A41" s="8"/>
      <c r="B41" s="8"/>
      <c r="C41" s="9" t="s">
        <v>261</v>
      </c>
      <c r="D41" s="12">
        <v>0</v>
      </c>
    </row>
    <row r="42" spans="1:4" ht="12.75">
      <c r="A42" s="8"/>
      <c r="B42" s="2" t="s">
        <v>315</v>
      </c>
      <c r="C42" s="2" t="s">
        <v>260</v>
      </c>
      <c r="D42" s="7">
        <v>0</v>
      </c>
    </row>
    <row r="43" spans="1:4" ht="12.75">
      <c r="A43" s="8"/>
      <c r="B43" s="8"/>
      <c r="C43" s="9" t="s">
        <v>261</v>
      </c>
      <c r="D43" s="12">
        <v>0</v>
      </c>
    </row>
    <row r="44" spans="1:4" ht="12.75">
      <c r="A44" s="2" t="s">
        <v>223</v>
      </c>
      <c r="B44" s="13"/>
      <c r="C44" s="13"/>
      <c r="D44" s="7">
        <v>0</v>
      </c>
    </row>
    <row r="45" spans="1:4" ht="12.75">
      <c r="A45" s="2" t="s">
        <v>288</v>
      </c>
      <c r="B45" s="13"/>
      <c r="C45" s="13"/>
      <c r="D45" s="7">
        <v>0</v>
      </c>
    </row>
    <row r="46" spans="1:4" ht="12.75">
      <c r="A46" s="2" t="s">
        <v>339</v>
      </c>
      <c r="B46" s="2" t="s">
        <v>339</v>
      </c>
      <c r="C46" s="2" t="s">
        <v>260</v>
      </c>
      <c r="D46" s="7"/>
    </row>
    <row r="47" spans="1:4" ht="12.75">
      <c r="A47" s="8"/>
      <c r="B47" s="8"/>
      <c r="C47" s="9" t="s">
        <v>261</v>
      </c>
      <c r="D47" s="12"/>
    </row>
    <row r="48" spans="1:4" ht="12.75">
      <c r="A48" s="2" t="s">
        <v>252</v>
      </c>
      <c r="B48" s="13"/>
      <c r="C48" s="13"/>
      <c r="D48" s="7"/>
    </row>
    <row r="49" spans="1:4" ht="12.75">
      <c r="A49" s="2" t="s">
        <v>253</v>
      </c>
      <c r="B49" s="13"/>
      <c r="C49" s="13"/>
      <c r="D49" s="7"/>
    </row>
    <row r="50" spans="1:4" ht="12.75">
      <c r="A50" s="2" t="s">
        <v>95</v>
      </c>
      <c r="B50" s="13"/>
      <c r="C50" s="13"/>
      <c r="D50" s="7">
        <v>0</v>
      </c>
    </row>
    <row r="51" spans="1:4" ht="12.75">
      <c r="A51" s="14" t="s">
        <v>96</v>
      </c>
      <c r="B51" s="15"/>
      <c r="C51" s="15"/>
      <c r="D51" s="18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D41"/>
  <sheetViews>
    <sheetView workbookViewId="0" topLeftCell="A1">
      <selection activeCell="C7" activeCellId="1" sqref="C5:D5 C7:D7 C9:D9 C11:D11 C13:D13 C15:D15 C17:D17 C19:D19 C23:D23 C25:D25 C27:D27 C31:D31 C33:D33 C37:D37 D21 D29 D35 D39 D41"/>
    </sheetView>
  </sheetViews>
  <sheetFormatPr defaultColWidth="8.75390625" defaultRowHeight="12.75"/>
  <cols>
    <col min="1" max="1" width="10.375" style="0" bestFit="1" customWidth="1"/>
    <col min="2" max="2" width="18.875" style="0" bestFit="1" customWidth="1"/>
    <col min="3" max="3" width="13.875" style="0" bestFit="1" customWidth="1"/>
    <col min="4" max="4" width="4.625" style="0" bestFit="1" customWidth="1"/>
  </cols>
  <sheetData>
    <row r="3" spans="1:4" ht="12.75">
      <c r="A3" s="69" t="s">
        <v>136</v>
      </c>
      <c r="B3" s="69" t="s">
        <v>235</v>
      </c>
      <c r="C3" s="69" t="s">
        <v>258</v>
      </c>
      <c r="D3" s="4" t="s">
        <v>124</v>
      </c>
    </row>
    <row r="4" spans="1:4" ht="12.75">
      <c r="A4" s="2" t="s">
        <v>334</v>
      </c>
      <c r="B4" s="2" t="s">
        <v>27</v>
      </c>
      <c r="C4" s="2" t="s">
        <v>260</v>
      </c>
      <c r="D4" s="7">
        <v>0</v>
      </c>
    </row>
    <row r="5" spans="1:4" ht="12.75">
      <c r="A5" s="8"/>
      <c r="B5" s="8"/>
      <c r="C5" s="9" t="s">
        <v>261</v>
      </c>
      <c r="D5" s="12">
        <v>0</v>
      </c>
    </row>
    <row r="6" spans="1:4" ht="12.75">
      <c r="A6" s="8"/>
      <c r="B6" s="2" t="s">
        <v>122</v>
      </c>
      <c r="C6" s="2" t="s">
        <v>260</v>
      </c>
      <c r="D6" s="7">
        <v>0</v>
      </c>
    </row>
    <row r="7" spans="1:4" ht="12.75">
      <c r="A7" s="8"/>
      <c r="B7" s="8"/>
      <c r="C7" s="9" t="s">
        <v>261</v>
      </c>
      <c r="D7" s="12">
        <v>0</v>
      </c>
    </row>
    <row r="8" spans="1:4" ht="12.75">
      <c r="A8" s="8"/>
      <c r="B8" s="2" t="s">
        <v>121</v>
      </c>
      <c r="C8" s="2" t="s">
        <v>260</v>
      </c>
      <c r="D8" s="7">
        <v>0</v>
      </c>
    </row>
    <row r="9" spans="1:4" ht="12.75">
      <c r="A9" s="8"/>
      <c r="B9" s="8"/>
      <c r="C9" s="9" t="s">
        <v>261</v>
      </c>
      <c r="D9" s="12">
        <v>0</v>
      </c>
    </row>
    <row r="10" spans="1:4" ht="12.75">
      <c r="A10" s="8"/>
      <c r="B10" s="2" t="s">
        <v>294</v>
      </c>
      <c r="C10" s="2" t="s">
        <v>260</v>
      </c>
      <c r="D10" s="7">
        <v>0</v>
      </c>
    </row>
    <row r="11" spans="1:4" ht="12.75">
      <c r="A11" s="8"/>
      <c r="B11" s="8"/>
      <c r="C11" s="9" t="s">
        <v>261</v>
      </c>
      <c r="D11" s="12">
        <v>0</v>
      </c>
    </row>
    <row r="12" spans="1:4" ht="12.75">
      <c r="A12" s="8"/>
      <c r="B12" s="2" t="s">
        <v>120</v>
      </c>
      <c r="C12" s="2" t="s">
        <v>260</v>
      </c>
      <c r="D12" s="7">
        <v>0</v>
      </c>
    </row>
    <row r="13" spans="1:4" ht="12.75">
      <c r="A13" s="8"/>
      <c r="B13" s="8"/>
      <c r="C13" s="9" t="s">
        <v>261</v>
      </c>
      <c r="D13" s="12">
        <v>0</v>
      </c>
    </row>
    <row r="14" spans="1:4" ht="12.75">
      <c r="A14" s="8"/>
      <c r="B14" s="2" t="s">
        <v>296</v>
      </c>
      <c r="C14" s="2" t="s">
        <v>260</v>
      </c>
      <c r="D14" s="7">
        <v>0</v>
      </c>
    </row>
    <row r="15" spans="1:4" ht="12.75">
      <c r="A15" s="8"/>
      <c r="B15" s="8"/>
      <c r="C15" s="9" t="s">
        <v>261</v>
      </c>
      <c r="D15" s="12">
        <v>0</v>
      </c>
    </row>
    <row r="16" spans="1:4" ht="12.75">
      <c r="A16" s="8"/>
      <c r="B16" s="2" t="s">
        <v>130</v>
      </c>
      <c r="C16" s="2" t="s">
        <v>260</v>
      </c>
      <c r="D16" s="7">
        <v>0</v>
      </c>
    </row>
    <row r="17" spans="1:4" ht="12.75">
      <c r="A17" s="8"/>
      <c r="B17" s="8"/>
      <c r="C17" s="9" t="s">
        <v>261</v>
      </c>
      <c r="D17" s="12">
        <v>0</v>
      </c>
    </row>
    <row r="18" spans="1:4" ht="12.75">
      <c r="A18" s="8"/>
      <c r="B18" s="2" t="s">
        <v>339</v>
      </c>
      <c r="C18" s="2" t="s">
        <v>260</v>
      </c>
      <c r="D18" s="7">
        <v>0</v>
      </c>
    </row>
    <row r="19" spans="1:4" ht="12.75">
      <c r="A19" s="8"/>
      <c r="B19" s="8"/>
      <c r="C19" s="9" t="s">
        <v>261</v>
      </c>
      <c r="D19" s="12">
        <v>0</v>
      </c>
    </row>
    <row r="20" spans="1:4" ht="12.75">
      <c r="A20" s="2" t="s">
        <v>291</v>
      </c>
      <c r="B20" s="13"/>
      <c r="C20" s="13"/>
      <c r="D20" s="7">
        <v>0</v>
      </c>
    </row>
    <row r="21" spans="1:4" ht="12.75">
      <c r="A21" s="2" t="s">
        <v>224</v>
      </c>
      <c r="B21" s="13"/>
      <c r="C21" s="13"/>
      <c r="D21" s="7">
        <v>0</v>
      </c>
    </row>
    <row r="22" spans="1:4" ht="12.75">
      <c r="A22" s="2" t="s">
        <v>176</v>
      </c>
      <c r="B22" s="2" t="s">
        <v>265</v>
      </c>
      <c r="C22" s="2" t="s">
        <v>260</v>
      </c>
      <c r="D22" s="7">
        <v>0</v>
      </c>
    </row>
    <row r="23" spans="1:4" ht="12.75">
      <c r="A23" s="8"/>
      <c r="B23" s="8"/>
      <c r="C23" s="9" t="s">
        <v>261</v>
      </c>
      <c r="D23" s="12">
        <v>0</v>
      </c>
    </row>
    <row r="24" spans="1:4" ht="12.75">
      <c r="A24" s="8"/>
      <c r="B24" s="2" t="s">
        <v>249</v>
      </c>
      <c r="C24" s="2" t="s">
        <v>260</v>
      </c>
      <c r="D24" s="7">
        <v>0</v>
      </c>
    </row>
    <row r="25" spans="1:4" ht="12.75">
      <c r="A25" s="8"/>
      <c r="B25" s="8"/>
      <c r="C25" s="9" t="s">
        <v>261</v>
      </c>
      <c r="D25" s="12">
        <v>0</v>
      </c>
    </row>
    <row r="26" spans="1:4" ht="12.75">
      <c r="A26" s="8"/>
      <c r="B26" s="2" t="s">
        <v>339</v>
      </c>
      <c r="C26" s="2" t="s">
        <v>260</v>
      </c>
      <c r="D26" s="7">
        <v>0</v>
      </c>
    </row>
    <row r="27" spans="1:4" ht="12.75">
      <c r="A27" s="8"/>
      <c r="B27" s="8"/>
      <c r="C27" s="9" t="s">
        <v>261</v>
      </c>
      <c r="D27" s="12">
        <v>0</v>
      </c>
    </row>
    <row r="28" spans="1:4" ht="12.75">
      <c r="A28" s="2" t="s">
        <v>222</v>
      </c>
      <c r="B28" s="13"/>
      <c r="C28" s="13"/>
      <c r="D28" s="7">
        <v>0</v>
      </c>
    </row>
    <row r="29" spans="1:4" ht="12.75">
      <c r="A29" s="2" t="s">
        <v>287</v>
      </c>
      <c r="B29" s="13"/>
      <c r="C29" s="13"/>
      <c r="D29" s="7">
        <v>0</v>
      </c>
    </row>
    <row r="30" spans="1:4" ht="12.75">
      <c r="A30" s="2" t="s">
        <v>8</v>
      </c>
      <c r="B30" s="2" t="s">
        <v>111</v>
      </c>
      <c r="C30" s="2" t="s">
        <v>260</v>
      </c>
      <c r="D30" s="7">
        <v>0</v>
      </c>
    </row>
    <row r="31" spans="1:4" ht="12.75">
      <c r="A31" s="8"/>
      <c r="B31" s="8"/>
      <c r="C31" s="9" t="s">
        <v>261</v>
      </c>
      <c r="D31" s="12">
        <v>0</v>
      </c>
    </row>
    <row r="32" spans="1:4" ht="12.75">
      <c r="A32" s="8"/>
      <c r="B32" s="2" t="s">
        <v>239</v>
      </c>
      <c r="C32" s="2" t="s">
        <v>260</v>
      </c>
      <c r="D32" s="7">
        <v>0</v>
      </c>
    </row>
    <row r="33" spans="1:4" ht="12.75">
      <c r="A33" s="8"/>
      <c r="B33" s="8"/>
      <c r="C33" s="9" t="s">
        <v>261</v>
      </c>
      <c r="D33" s="12">
        <v>0</v>
      </c>
    </row>
    <row r="34" spans="1:4" ht="12.75">
      <c r="A34" s="2" t="s">
        <v>223</v>
      </c>
      <c r="B34" s="13"/>
      <c r="C34" s="13"/>
      <c r="D34" s="7">
        <v>0</v>
      </c>
    </row>
    <row r="35" spans="1:4" ht="12.75">
      <c r="A35" s="2" t="s">
        <v>288</v>
      </c>
      <c r="B35" s="13"/>
      <c r="C35" s="13"/>
      <c r="D35" s="7">
        <v>0</v>
      </c>
    </row>
    <row r="36" spans="1:4" ht="12.75">
      <c r="A36" s="2" t="s">
        <v>339</v>
      </c>
      <c r="B36" s="2" t="s">
        <v>339</v>
      </c>
      <c r="C36" s="2" t="s">
        <v>260</v>
      </c>
      <c r="D36" s="7"/>
    </row>
    <row r="37" spans="1:4" ht="12.75">
      <c r="A37" s="8"/>
      <c r="B37" s="8"/>
      <c r="C37" s="9" t="s">
        <v>261</v>
      </c>
      <c r="D37" s="12"/>
    </row>
    <row r="38" spans="1:4" ht="12.75">
      <c r="A38" s="2" t="s">
        <v>252</v>
      </c>
      <c r="B38" s="13"/>
      <c r="C38" s="13"/>
      <c r="D38" s="7"/>
    </row>
    <row r="39" spans="1:4" ht="12.75">
      <c r="A39" s="2" t="s">
        <v>253</v>
      </c>
      <c r="B39" s="13"/>
      <c r="C39" s="13"/>
      <c r="D39" s="7"/>
    </row>
    <row r="40" spans="1:4" ht="12.75">
      <c r="A40" s="2" t="s">
        <v>95</v>
      </c>
      <c r="B40" s="13"/>
      <c r="C40" s="13"/>
      <c r="D40" s="7">
        <v>0</v>
      </c>
    </row>
    <row r="41" spans="1:4" ht="12.75">
      <c r="A41" s="14" t="s">
        <v>96</v>
      </c>
      <c r="B41" s="15"/>
      <c r="C41" s="15"/>
      <c r="D41" s="18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6"/>
  <sheetViews>
    <sheetView workbookViewId="0" topLeftCell="A1">
      <selection activeCell="A5" sqref="A5"/>
    </sheetView>
  </sheetViews>
  <sheetFormatPr defaultColWidth="8.75390625" defaultRowHeight="12.75"/>
  <cols>
    <col min="1" max="1" width="17.25390625" style="0" bestFit="1" customWidth="1"/>
    <col min="2" max="2" width="13.875" style="0" bestFit="1" customWidth="1"/>
    <col min="3" max="3" width="12.00390625" style="0" bestFit="1" customWidth="1"/>
  </cols>
  <sheetData>
    <row r="1" spans="1:2" ht="12.75">
      <c r="A1" s="69" t="s">
        <v>236</v>
      </c>
      <c r="B1" s="70" t="s">
        <v>9</v>
      </c>
    </row>
    <row r="3" spans="1:3" ht="12.75">
      <c r="A3" s="2"/>
      <c r="B3" s="69" t="s">
        <v>242</v>
      </c>
      <c r="C3" s="66"/>
    </row>
    <row r="4" spans="1:3" ht="12.75">
      <c r="A4" s="69" t="s">
        <v>136</v>
      </c>
      <c r="B4" s="2" t="s">
        <v>260</v>
      </c>
      <c r="C4" s="66" t="s">
        <v>261</v>
      </c>
    </row>
    <row r="5" spans="1:3" ht="12.75">
      <c r="A5" s="2" t="s">
        <v>334</v>
      </c>
      <c r="B5" s="5">
        <v>0</v>
      </c>
      <c r="C5" s="67">
        <v>0</v>
      </c>
    </row>
    <row r="6" spans="1:3" ht="12.75">
      <c r="A6" s="14" t="s">
        <v>259</v>
      </c>
      <c r="B6" s="16">
        <v>0</v>
      </c>
      <c r="C6" s="68">
        <v>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D29"/>
  <sheetViews>
    <sheetView workbookViewId="0" topLeftCell="A1">
      <selection activeCell="C5" sqref="C5"/>
    </sheetView>
  </sheetViews>
  <sheetFormatPr defaultColWidth="8.75390625" defaultRowHeight="12.75"/>
  <cols>
    <col min="1" max="1" width="10.375" style="0" bestFit="1" customWidth="1"/>
    <col min="2" max="2" width="21.875" style="0" bestFit="1" customWidth="1"/>
    <col min="3" max="3" width="13.875" style="0" bestFit="1" customWidth="1"/>
    <col min="4" max="4" width="4.625" style="0" bestFit="1" customWidth="1"/>
  </cols>
  <sheetData>
    <row r="3" spans="1:4" ht="12.75">
      <c r="A3" s="69" t="s">
        <v>136</v>
      </c>
      <c r="B3" s="69" t="s">
        <v>131</v>
      </c>
      <c r="C3" s="69" t="s">
        <v>258</v>
      </c>
      <c r="D3" s="4" t="s">
        <v>124</v>
      </c>
    </row>
    <row r="4" spans="1:4" ht="12.75">
      <c r="A4" s="2" t="s">
        <v>334</v>
      </c>
      <c r="B4" s="2" t="s">
        <v>290</v>
      </c>
      <c r="C4" s="2" t="s">
        <v>260</v>
      </c>
      <c r="D4" s="7">
        <v>0</v>
      </c>
    </row>
    <row r="5" spans="1:4" ht="12.75">
      <c r="A5" s="8"/>
      <c r="B5" s="8"/>
      <c r="C5" s="9" t="s">
        <v>261</v>
      </c>
      <c r="D5" s="12">
        <v>0</v>
      </c>
    </row>
    <row r="6" spans="1:4" ht="12.75">
      <c r="A6" s="8"/>
      <c r="B6" s="2" t="s">
        <v>214</v>
      </c>
      <c r="C6" s="2" t="s">
        <v>260</v>
      </c>
      <c r="D6" s="7">
        <v>0</v>
      </c>
    </row>
    <row r="7" spans="1:4" ht="12.75">
      <c r="A7" s="8"/>
      <c r="B7" s="8"/>
      <c r="C7" s="9" t="s">
        <v>261</v>
      </c>
      <c r="D7" s="12">
        <v>0</v>
      </c>
    </row>
    <row r="8" spans="1:4" ht="12.75">
      <c r="A8" s="8"/>
      <c r="B8" s="2" t="s">
        <v>289</v>
      </c>
      <c r="C8" s="2" t="s">
        <v>260</v>
      </c>
      <c r="D8" s="7">
        <v>0</v>
      </c>
    </row>
    <row r="9" spans="1:4" ht="12.75">
      <c r="A9" s="8"/>
      <c r="B9" s="8"/>
      <c r="C9" s="9" t="s">
        <v>261</v>
      </c>
      <c r="D9" s="12">
        <v>0</v>
      </c>
    </row>
    <row r="10" spans="1:4" ht="12.75">
      <c r="A10" s="8"/>
      <c r="B10" s="2" t="s">
        <v>339</v>
      </c>
      <c r="C10" s="2" t="s">
        <v>260</v>
      </c>
      <c r="D10" s="7">
        <v>0</v>
      </c>
    </row>
    <row r="11" spans="1:4" ht="12.75">
      <c r="A11" s="8"/>
      <c r="B11" s="8"/>
      <c r="C11" s="9" t="s">
        <v>261</v>
      </c>
      <c r="D11" s="12">
        <v>0</v>
      </c>
    </row>
    <row r="12" spans="1:4" ht="12.75">
      <c r="A12" s="8"/>
      <c r="B12" s="2" t="s">
        <v>130</v>
      </c>
      <c r="C12" s="2" t="s">
        <v>260</v>
      </c>
      <c r="D12" s="7">
        <v>0</v>
      </c>
    </row>
    <row r="13" spans="1:4" ht="12.75">
      <c r="A13" s="8"/>
      <c r="B13" s="8"/>
      <c r="C13" s="9" t="s">
        <v>261</v>
      </c>
      <c r="D13" s="12">
        <v>0</v>
      </c>
    </row>
    <row r="14" spans="1:4" ht="12.75">
      <c r="A14" s="2" t="s">
        <v>291</v>
      </c>
      <c r="B14" s="13"/>
      <c r="C14" s="13"/>
      <c r="D14" s="7">
        <v>0</v>
      </c>
    </row>
    <row r="15" spans="1:4" ht="12.75">
      <c r="A15" s="2" t="s">
        <v>224</v>
      </c>
      <c r="B15" s="13"/>
      <c r="C15" s="13"/>
      <c r="D15" s="7">
        <v>0</v>
      </c>
    </row>
    <row r="16" spans="1:4" ht="12.75">
      <c r="A16" s="2" t="s">
        <v>176</v>
      </c>
      <c r="B16" s="2" t="s">
        <v>339</v>
      </c>
      <c r="C16" s="2" t="s">
        <v>260</v>
      </c>
      <c r="D16" s="7">
        <v>0</v>
      </c>
    </row>
    <row r="17" spans="1:4" ht="12.75">
      <c r="A17" s="8"/>
      <c r="B17" s="8"/>
      <c r="C17" s="9" t="s">
        <v>261</v>
      </c>
      <c r="D17" s="12">
        <v>0</v>
      </c>
    </row>
    <row r="18" spans="1:4" ht="12.75">
      <c r="A18" s="2" t="s">
        <v>222</v>
      </c>
      <c r="B18" s="13"/>
      <c r="C18" s="13"/>
      <c r="D18" s="7">
        <v>0</v>
      </c>
    </row>
    <row r="19" spans="1:4" ht="12.75">
      <c r="A19" s="2" t="s">
        <v>287</v>
      </c>
      <c r="B19" s="13"/>
      <c r="C19" s="13"/>
      <c r="D19" s="7">
        <v>0</v>
      </c>
    </row>
    <row r="20" spans="1:4" ht="12.75">
      <c r="A20" s="2" t="s">
        <v>8</v>
      </c>
      <c r="B20" s="2" t="s">
        <v>339</v>
      </c>
      <c r="C20" s="2" t="s">
        <v>260</v>
      </c>
      <c r="D20" s="7">
        <v>0</v>
      </c>
    </row>
    <row r="21" spans="1:4" ht="12.75">
      <c r="A21" s="8"/>
      <c r="B21" s="8"/>
      <c r="C21" s="9" t="s">
        <v>261</v>
      </c>
      <c r="D21" s="12">
        <v>0</v>
      </c>
    </row>
    <row r="22" spans="1:4" ht="12.75">
      <c r="A22" s="2" t="s">
        <v>223</v>
      </c>
      <c r="B22" s="13"/>
      <c r="C22" s="13"/>
      <c r="D22" s="7">
        <v>0</v>
      </c>
    </row>
    <row r="23" spans="1:4" ht="12.75">
      <c r="A23" s="2" t="s">
        <v>288</v>
      </c>
      <c r="B23" s="13"/>
      <c r="C23" s="13"/>
      <c r="D23" s="7">
        <v>0</v>
      </c>
    </row>
    <row r="24" spans="1:4" ht="12.75">
      <c r="A24" s="2" t="s">
        <v>339</v>
      </c>
      <c r="B24" s="2" t="s">
        <v>339</v>
      </c>
      <c r="C24" s="2" t="s">
        <v>260</v>
      </c>
      <c r="D24" s="7"/>
    </row>
    <row r="25" spans="1:4" ht="12.75">
      <c r="A25" s="8"/>
      <c r="B25" s="8"/>
      <c r="C25" s="9" t="s">
        <v>261</v>
      </c>
      <c r="D25" s="12"/>
    </row>
    <row r="26" spans="1:4" ht="12.75">
      <c r="A26" s="2" t="s">
        <v>252</v>
      </c>
      <c r="B26" s="13"/>
      <c r="C26" s="13"/>
      <c r="D26" s="7"/>
    </row>
    <row r="27" spans="1:4" ht="12.75">
      <c r="A27" s="2" t="s">
        <v>253</v>
      </c>
      <c r="B27" s="13"/>
      <c r="C27" s="13"/>
      <c r="D27" s="7"/>
    </row>
    <row r="28" spans="1:4" ht="12.75">
      <c r="A28" s="2" t="s">
        <v>95</v>
      </c>
      <c r="B28" s="13"/>
      <c r="C28" s="13"/>
      <c r="D28" s="7">
        <v>0</v>
      </c>
    </row>
    <row r="29" spans="1:4" ht="12.75">
      <c r="A29" s="14" t="s">
        <v>96</v>
      </c>
      <c r="B29" s="15"/>
      <c r="C29" s="15"/>
      <c r="D29" s="18">
        <v>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D29"/>
  <sheetViews>
    <sheetView workbookViewId="0" topLeftCell="A1">
      <selection activeCell="B9" sqref="B9"/>
    </sheetView>
  </sheetViews>
  <sheetFormatPr defaultColWidth="8.75390625" defaultRowHeight="12.75"/>
  <cols>
    <col min="1" max="1" width="10.375" style="0" bestFit="1" customWidth="1"/>
    <col min="2" max="2" width="20.75390625" style="0" bestFit="1" customWidth="1"/>
    <col min="3" max="3" width="13.875" style="0" bestFit="1" customWidth="1"/>
    <col min="4" max="4" width="4.625" style="0" bestFit="1" customWidth="1"/>
  </cols>
  <sheetData>
    <row r="3" spans="1:4" ht="12.75">
      <c r="A3" s="69" t="s">
        <v>136</v>
      </c>
      <c r="B3" s="69" t="s">
        <v>293</v>
      </c>
      <c r="C3" s="69" t="s">
        <v>258</v>
      </c>
      <c r="D3" s="4" t="s">
        <v>124</v>
      </c>
    </row>
    <row r="4" spans="1:4" ht="12.75">
      <c r="A4" s="2" t="s">
        <v>334</v>
      </c>
      <c r="B4" s="2" t="s">
        <v>339</v>
      </c>
      <c r="C4" s="2" t="s">
        <v>260</v>
      </c>
      <c r="D4" s="7">
        <v>0</v>
      </c>
    </row>
    <row r="5" spans="1:4" ht="12.75">
      <c r="A5" s="8"/>
      <c r="B5" s="8"/>
      <c r="C5" s="9" t="s">
        <v>261</v>
      </c>
      <c r="D5" s="12">
        <v>0</v>
      </c>
    </row>
    <row r="6" spans="1:4" ht="12.75">
      <c r="A6" s="2" t="s">
        <v>291</v>
      </c>
      <c r="B6" s="13"/>
      <c r="C6" s="13"/>
      <c r="D6" s="7">
        <v>0</v>
      </c>
    </row>
    <row r="7" spans="1:4" ht="12.75">
      <c r="A7" s="2" t="s">
        <v>224</v>
      </c>
      <c r="B7" s="13"/>
      <c r="C7" s="13"/>
      <c r="D7" s="7">
        <v>0</v>
      </c>
    </row>
    <row r="8" spans="1:4" ht="12.75">
      <c r="A8" s="2" t="s">
        <v>176</v>
      </c>
      <c r="B8" s="2" t="s">
        <v>218</v>
      </c>
      <c r="C8" s="2" t="s">
        <v>260</v>
      </c>
      <c r="D8" s="7">
        <v>0</v>
      </c>
    </row>
    <row r="9" spans="1:4" ht="12.75">
      <c r="A9" s="8"/>
      <c r="B9" s="8"/>
      <c r="C9" s="9" t="s">
        <v>261</v>
      </c>
      <c r="D9" s="12">
        <v>0</v>
      </c>
    </row>
    <row r="10" spans="1:4" ht="12.75">
      <c r="A10" s="8"/>
      <c r="B10" s="2" t="s">
        <v>54</v>
      </c>
      <c r="C10" s="2" t="s">
        <v>260</v>
      </c>
      <c r="D10" s="7">
        <v>0</v>
      </c>
    </row>
    <row r="11" spans="1:4" ht="12.75">
      <c r="A11" s="8"/>
      <c r="B11" s="8"/>
      <c r="C11" s="9" t="s">
        <v>261</v>
      </c>
      <c r="D11" s="12">
        <v>0</v>
      </c>
    </row>
    <row r="12" spans="1:4" ht="12.75">
      <c r="A12" s="8"/>
      <c r="B12" s="2" t="s">
        <v>134</v>
      </c>
      <c r="C12" s="2" t="s">
        <v>260</v>
      </c>
      <c r="D12" s="7">
        <v>0</v>
      </c>
    </row>
    <row r="13" spans="1:4" ht="12.75">
      <c r="A13" s="8"/>
      <c r="B13" s="8"/>
      <c r="C13" s="9" t="s">
        <v>261</v>
      </c>
      <c r="D13" s="12">
        <v>0</v>
      </c>
    </row>
    <row r="14" spans="1:4" ht="12.75">
      <c r="A14" s="8"/>
      <c r="B14" s="2" t="s">
        <v>55</v>
      </c>
      <c r="C14" s="2" t="s">
        <v>260</v>
      </c>
      <c r="D14" s="7">
        <v>0</v>
      </c>
    </row>
    <row r="15" spans="1:4" ht="12.75">
      <c r="A15" s="8"/>
      <c r="B15" s="8"/>
      <c r="C15" s="9" t="s">
        <v>261</v>
      </c>
      <c r="D15" s="12">
        <v>0</v>
      </c>
    </row>
    <row r="16" spans="1:4" ht="12.75">
      <c r="A16" s="8"/>
      <c r="B16" s="2" t="s">
        <v>339</v>
      </c>
      <c r="C16" s="2" t="s">
        <v>260</v>
      </c>
      <c r="D16" s="7">
        <v>0</v>
      </c>
    </row>
    <row r="17" spans="1:4" ht="12.75">
      <c r="A17" s="8"/>
      <c r="B17" s="8"/>
      <c r="C17" s="9" t="s">
        <v>261</v>
      </c>
      <c r="D17" s="12">
        <v>0</v>
      </c>
    </row>
    <row r="18" spans="1:4" ht="12.75">
      <c r="A18" s="2" t="s">
        <v>222</v>
      </c>
      <c r="B18" s="13"/>
      <c r="C18" s="13"/>
      <c r="D18" s="7">
        <v>0</v>
      </c>
    </row>
    <row r="19" spans="1:4" ht="12.75">
      <c r="A19" s="2" t="s">
        <v>287</v>
      </c>
      <c r="B19" s="13"/>
      <c r="C19" s="13"/>
      <c r="D19" s="7">
        <v>0</v>
      </c>
    </row>
    <row r="20" spans="1:4" ht="12.75">
      <c r="A20" s="2" t="s">
        <v>8</v>
      </c>
      <c r="B20" s="2" t="s">
        <v>339</v>
      </c>
      <c r="C20" s="2" t="s">
        <v>260</v>
      </c>
      <c r="D20" s="7">
        <v>0</v>
      </c>
    </row>
    <row r="21" spans="1:4" ht="12.75">
      <c r="A21" s="8"/>
      <c r="B21" s="8"/>
      <c r="C21" s="9" t="s">
        <v>261</v>
      </c>
      <c r="D21" s="12">
        <v>0</v>
      </c>
    </row>
    <row r="22" spans="1:4" ht="12.75">
      <c r="A22" s="2" t="s">
        <v>223</v>
      </c>
      <c r="B22" s="13"/>
      <c r="C22" s="13"/>
      <c r="D22" s="7">
        <v>0</v>
      </c>
    </row>
    <row r="23" spans="1:4" ht="12.75">
      <c r="A23" s="2" t="s">
        <v>288</v>
      </c>
      <c r="B23" s="13"/>
      <c r="C23" s="13"/>
      <c r="D23" s="7">
        <v>0</v>
      </c>
    </row>
    <row r="24" spans="1:4" ht="12.75">
      <c r="A24" s="2" t="s">
        <v>339</v>
      </c>
      <c r="B24" s="2" t="s">
        <v>339</v>
      </c>
      <c r="C24" s="2" t="s">
        <v>260</v>
      </c>
      <c r="D24" s="7"/>
    </row>
    <row r="25" spans="1:4" ht="12.75">
      <c r="A25" s="8"/>
      <c r="B25" s="8"/>
      <c r="C25" s="9" t="s">
        <v>261</v>
      </c>
      <c r="D25" s="12"/>
    </row>
    <row r="26" spans="1:4" ht="12.75">
      <c r="A26" s="2" t="s">
        <v>252</v>
      </c>
      <c r="B26" s="13"/>
      <c r="C26" s="13"/>
      <c r="D26" s="7"/>
    </row>
    <row r="27" spans="1:4" ht="12.75">
      <c r="A27" s="2" t="s">
        <v>253</v>
      </c>
      <c r="B27" s="13"/>
      <c r="C27" s="13"/>
      <c r="D27" s="7"/>
    </row>
    <row r="28" spans="1:4" ht="12.75">
      <c r="A28" s="2" t="s">
        <v>95</v>
      </c>
      <c r="B28" s="13"/>
      <c r="C28" s="13"/>
      <c r="D28" s="7">
        <v>0</v>
      </c>
    </row>
    <row r="29" spans="1:4" ht="12.75">
      <c r="A29" s="14" t="s">
        <v>96</v>
      </c>
      <c r="B29" s="15"/>
      <c r="C29" s="15"/>
      <c r="D29" s="18">
        <v>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D69"/>
  <sheetViews>
    <sheetView workbookViewId="0" topLeftCell="A1">
      <selection activeCell="B18" sqref="B18"/>
    </sheetView>
  </sheetViews>
  <sheetFormatPr defaultColWidth="8.75390625" defaultRowHeight="12.75"/>
  <cols>
    <col min="1" max="1" width="10.375" style="0" bestFit="1" customWidth="1"/>
    <col min="2" max="2" width="22.75390625" style="0" bestFit="1" customWidth="1"/>
    <col min="3" max="3" width="13.875" style="0" bestFit="1" customWidth="1"/>
    <col min="4" max="4" width="4.625" style="0" bestFit="1" customWidth="1"/>
  </cols>
  <sheetData>
    <row r="3" spans="1:4" ht="12.75">
      <c r="A3" s="69" t="s">
        <v>136</v>
      </c>
      <c r="B3" s="69" t="s">
        <v>263</v>
      </c>
      <c r="C3" s="69" t="s">
        <v>258</v>
      </c>
      <c r="D3" s="4" t="s">
        <v>124</v>
      </c>
    </row>
    <row r="4" spans="1:4" ht="12.75">
      <c r="A4" s="2" t="s">
        <v>334</v>
      </c>
      <c r="B4" s="2" t="s">
        <v>169</v>
      </c>
      <c r="C4" s="2" t="s">
        <v>260</v>
      </c>
      <c r="D4" s="7">
        <v>0</v>
      </c>
    </row>
    <row r="5" spans="1:4" ht="12.75">
      <c r="A5" s="8"/>
      <c r="B5" s="8"/>
      <c r="C5" s="9" t="s">
        <v>261</v>
      </c>
      <c r="D5" s="12">
        <v>0</v>
      </c>
    </row>
    <row r="6" spans="1:4" ht="12.75">
      <c r="A6" s="8"/>
      <c r="B6" s="2" t="s">
        <v>171</v>
      </c>
      <c r="C6" s="2" t="s">
        <v>260</v>
      </c>
      <c r="D6" s="7">
        <v>0</v>
      </c>
    </row>
    <row r="7" spans="1:4" ht="12.75">
      <c r="A7" s="8"/>
      <c r="B7" s="8"/>
      <c r="C7" s="9" t="s">
        <v>261</v>
      </c>
      <c r="D7" s="12">
        <v>0</v>
      </c>
    </row>
    <row r="8" spans="1:4" ht="12.75">
      <c r="A8" s="8"/>
      <c r="B8" s="2" t="s">
        <v>339</v>
      </c>
      <c r="C8" s="2" t="s">
        <v>260</v>
      </c>
      <c r="D8" s="7">
        <v>0</v>
      </c>
    </row>
    <row r="9" spans="1:4" ht="12.75">
      <c r="A9" s="8"/>
      <c r="B9" s="8"/>
      <c r="C9" s="9" t="s">
        <v>261</v>
      </c>
      <c r="D9" s="12">
        <v>0</v>
      </c>
    </row>
    <row r="10" spans="1:4" ht="12.75">
      <c r="A10" s="2" t="s">
        <v>291</v>
      </c>
      <c r="B10" s="13"/>
      <c r="C10" s="13"/>
      <c r="D10" s="7">
        <v>0</v>
      </c>
    </row>
    <row r="11" spans="1:4" ht="12.75">
      <c r="A11" s="2" t="s">
        <v>224</v>
      </c>
      <c r="B11" s="13"/>
      <c r="C11" s="13"/>
      <c r="D11" s="7">
        <v>0</v>
      </c>
    </row>
    <row r="12" spans="1:4" ht="12.75">
      <c r="A12" s="2" t="s">
        <v>176</v>
      </c>
      <c r="B12" s="2"/>
      <c r="C12" s="2" t="s">
        <v>260</v>
      </c>
      <c r="D12" s="7">
        <v>0</v>
      </c>
    </row>
    <row r="13" spans="1:4" ht="12.75">
      <c r="A13" s="8"/>
      <c r="B13" s="8"/>
      <c r="C13" s="9" t="s">
        <v>261</v>
      </c>
      <c r="D13" s="12">
        <v>0</v>
      </c>
    </row>
    <row r="14" spans="1:4" ht="12.75">
      <c r="A14" s="8"/>
      <c r="B14" s="2" t="s">
        <v>178</v>
      </c>
      <c r="C14" s="2" t="s">
        <v>260</v>
      </c>
      <c r="D14" s="7">
        <v>0</v>
      </c>
    </row>
    <row r="15" spans="1:4" ht="12.75">
      <c r="A15" s="8"/>
      <c r="B15" s="8"/>
      <c r="C15" s="9" t="s">
        <v>261</v>
      </c>
      <c r="D15" s="12">
        <v>0</v>
      </c>
    </row>
    <row r="16" spans="1:4" ht="12.75">
      <c r="A16" s="8"/>
      <c r="B16" s="2" t="s">
        <v>34</v>
      </c>
      <c r="C16" s="2" t="s">
        <v>260</v>
      </c>
      <c r="D16" s="7">
        <v>0</v>
      </c>
    </row>
    <row r="17" spans="1:4" ht="12.75">
      <c r="A17" s="8"/>
      <c r="B17" s="8"/>
      <c r="C17" s="9" t="s">
        <v>261</v>
      </c>
      <c r="D17" s="12">
        <v>0</v>
      </c>
    </row>
    <row r="18" spans="1:4" ht="12.75">
      <c r="A18" s="8"/>
      <c r="B18" s="2" t="s">
        <v>36</v>
      </c>
      <c r="C18" s="2" t="s">
        <v>260</v>
      </c>
      <c r="D18" s="7">
        <v>0</v>
      </c>
    </row>
    <row r="19" spans="1:4" ht="12.75">
      <c r="A19" s="8"/>
      <c r="B19" s="8"/>
      <c r="C19" s="9" t="s">
        <v>261</v>
      </c>
      <c r="D19" s="12">
        <v>0</v>
      </c>
    </row>
    <row r="20" spans="1:4" ht="12.75">
      <c r="A20" s="8"/>
      <c r="B20" s="2" t="s">
        <v>215</v>
      </c>
      <c r="C20" s="2" t="s">
        <v>260</v>
      </c>
      <c r="D20" s="7">
        <v>0</v>
      </c>
    </row>
    <row r="21" spans="1:4" ht="12.75">
      <c r="A21" s="8"/>
      <c r="B21" s="8"/>
      <c r="C21" s="9" t="s">
        <v>261</v>
      </c>
      <c r="D21" s="12">
        <v>0</v>
      </c>
    </row>
    <row r="22" spans="1:4" ht="12.75">
      <c r="A22" s="8"/>
      <c r="B22" s="2" t="s">
        <v>251</v>
      </c>
      <c r="C22" s="2" t="s">
        <v>260</v>
      </c>
      <c r="D22" s="7">
        <v>0</v>
      </c>
    </row>
    <row r="23" spans="1:4" ht="12.75">
      <c r="A23" s="8"/>
      <c r="B23" s="8"/>
      <c r="C23" s="9" t="s">
        <v>261</v>
      </c>
      <c r="D23" s="12">
        <v>0</v>
      </c>
    </row>
    <row r="24" spans="1:4" ht="12.75">
      <c r="A24" s="8"/>
      <c r="B24" s="2" t="s">
        <v>35</v>
      </c>
      <c r="C24" s="2" t="s">
        <v>260</v>
      </c>
      <c r="D24" s="7">
        <v>0</v>
      </c>
    </row>
    <row r="25" spans="1:4" ht="12.75">
      <c r="A25" s="8"/>
      <c r="B25" s="8"/>
      <c r="C25" s="9" t="s">
        <v>261</v>
      </c>
      <c r="D25" s="12">
        <v>0</v>
      </c>
    </row>
    <row r="26" spans="1:4" ht="12.75">
      <c r="A26" s="8"/>
      <c r="B26" s="2" t="s">
        <v>216</v>
      </c>
      <c r="C26" s="2" t="s">
        <v>260</v>
      </c>
      <c r="D26" s="7">
        <v>0</v>
      </c>
    </row>
    <row r="27" spans="1:4" ht="12.75">
      <c r="A27" s="8"/>
      <c r="B27" s="8"/>
      <c r="C27" s="9" t="s">
        <v>261</v>
      </c>
      <c r="D27" s="12">
        <v>0</v>
      </c>
    </row>
    <row r="28" spans="1:4" ht="12.75">
      <c r="A28" s="8"/>
      <c r="B28" s="2" t="s">
        <v>305</v>
      </c>
      <c r="C28" s="2" t="s">
        <v>260</v>
      </c>
      <c r="D28" s="7">
        <v>0</v>
      </c>
    </row>
    <row r="29" spans="1:4" ht="12.75">
      <c r="A29" s="8"/>
      <c r="B29" s="8"/>
      <c r="C29" s="9" t="s">
        <v>261</v>
      </c>
      <c r="D29" s="12">
        <v>0</v>
      </c>
    </row>
    <row r="30" spans="1:4" ht="12.75">
      <c r="A30" s="8"/>
      <c r="B30" s="2" t="s">
        <v>340</v>
      </c>
      <c r="C30" s="2" t="s">
        <v>260</v>
      </c>
      <c r="D30" s="7">
        <v>0</v>
      </c>
    </row>
    <row r="31" spans="1:4" ht="12.75">
      <c r="A31" s="8"/>
      <c r="B31" s="8"/>
      <c r="C31" s="9" t="s">
        <v>261</v>
      </c>
      <c r="D31" s="12">
        <v>0</v>
      </c>
    </row>
    <row r="32" spans="1:4" ht="12.75">
      <c r="A32" s="8"/>
      <c r="B32" s="2" t="s">
        <v>304</v>
      </c>
      <c r="C32" s="2" t="s">
        <v>260</v>
      </c>
      <c r="D32" s="7">
        <v>0</v>
      </c>
    </row>
    <row r="33" spans="1:4" ht="12.75">
      <c r="A33" s="8"/>
      <c r="B33" s="8"/>
      <c r="C33" s="9" t="s">
        <v>261</v>
      </c>
      <c r="D33" s="12">
        <v>0</v>
      </c>
    </row>
    <row r="34" spans="1:4" ht="12.75">
      <c r="A34" s="8"/>
      <c r="B34" s="2" t="s">
        <v>339</v>
      </c>
      <c r="C34" s="2" t="s">
        <v>260</v>
      </c>
      <c r="D34" s="7">
        <v>0</v>
      </c>
    </row>
    <row r="35" spans="1:4" ht="12.75">
      <c r="A35" s="8"/>
      <c r="B35" s="8"/>
      <c r="C35" s="9" t="s">
        <v>261</v>
      </c>
      <c r="D35" s="12">
        <v>0</v>
      </c>
    </row>
    <row r="36" spans="1:4" ht="12.75">
      <c r="A36" s="8"/>
      <c r="B36" s="2" t="s">
        <v>325</v>
      </c>
      <c r="C36" s="2" t="s">
        <v>260</v>
      </c>
      <c r="D36" s="7">
        <v>0</v>
      </c>
    </row>
    <row r="37" spans="1:4" ht="12.75">
      <c r="A37" s="8"/>
      <c r="B37" s="8"/>
      <c r="C37" s="9" t="s">
        <v>261</v>
      </c>
      <c r="D37" s="12">
        <v>0</v>
      </c>
    </row>
    <row r="38" spans="1:4" ht="12.75">
      <c r="A38" s="8"/>
      <c r="B38" s="2" t="s">
        <v>327</v>
      </c>
      <c r="C38" s="2" t="s">
        <v>260</v>
      </c>
      <c r="D38" s="7">
        <v>0</v>
      </c>
    </row>
    <row r="39" spans="1:4" ht="12.75">
      <c r="A39" s="8"/>
      <c r="B39" s="8"/>
      <c r="C39" s="9" t="s">
        <v>261</v>
      </c>
      <c r="D39" s="12">
        <v>0</v>
      </c>
    </row>
    <row r="40" spans="1:4" ht="12.75">
      <c r="A40" s="2" t="s">
        <v>222</v>
      </c>
      <c r="B40" s="13"/>
      <c r="C40" s="13"/>
      <c r="D40" s="7">
        <v>0</v>
      </c>
    </row>
    <row r="41" spans="1:4" ht="12.75">
      <c r="A41" s="2" t="s">
        <v>287</v>
      </c>
      <c r="B41" s="13"/>
      <c r="C41" s="13"/>
      <c r="D41" s="7">
        <v>0</v>
      </c>
    </row>
    <row r="42" spans="1:4" ht="12.75">
      <c r="A42" s="2" t="s">
        <v>8</v>
      </c>
      <c r="B42" s="2" t="s">
        <v>53</v>
      </c>
      <c r="C42" s="2" t="s">
        <v>260</v>
      </c>
      <c r="D42" s="7">
        <v>0</v>
      </c>
    </row>
    <row r="43" spans="1:4" ht="12.75">
      <c r="A43" s="8"/>
      <c r="B43" s="8"/>
      <c r="C43" s="9" t="s">
        <v>261</v>
      </c>
      <c r="D43" s="12">
        <v>0</v>
      </c>
    </row>
    <row r="44" spans="1:4" ht="12.75">
      <c r="A44" s="8"/>
      <c r="B44" s="2" t="s">
        <v>248</v>
      </c>
      <c r="C44" s="2" t="s">
        <v>260</v>
      </c>
      <c r="D44" s="7">
        <v>0</v>
      </c>
    </row>
    <row r="45" spans="1:4" ht="12.75">
      <c r="A45" s="8"/>
      <c r="B45" s="8"/>
      <c r="C45" s="9" t="s">
        <v>261</v>
      </c>
      <c r="D45" s="12">
        <v>0</v>
      </c>
    </row>
    <row r="46" spans="1:4" ht="12.75">
      <c r="A46" s="8"/>
      <c r="B46" s="2" t="s">
        <v>245</v>
      </c>
      <c r="C46" s="2" t="s">
        <v>260</v>
      </c>
      <c r="D46" s="7">
        <v>0</v>
      </c>
    </row>
    <row r="47" spans="1:4" ht="12.75">
      <c r="A47" s="8"/>
      <c r="B47" s="8"/>
      <c r="C47" s="9" t="s">
        <v>261</v>
      </c>
      <c r="D47" s="12">
        <v>0</v>
      </c>
    </row>
    <row r="48" spans="1:4" ht="12.75">
      <c r="A48" s="8"/>
      <c r="B48" s="2" t="s">
        <v>318</v>
      </c>
      <c r="C48" s="2" t="s">
        <v>260</v>
      </c>
      <c r="D48" s="7">
        <v>0</v>
      </c>
    </row>
    <row r="49" spans="1:4" ht="12.75">
      <c r="A49" s="8"/>
      <c r="B49" s="8"/>
      <c r="C49" s="9" t="s">
        <v>261</v>
      </c>
      <c r="D49" s="12">
        <v>0</v>
      </c>
    </row>
    <row r="50" spans="1:4" ht="12.75">
      <c r="A50" s="8"/>
      <c r="B50" s="2" t="s">
        <v>149</v>
      </c>
      <c r="C50" s="2" t="s">
        <v>260</v>
      </c>
      <c r="D50" s="7">
        <v>0</v>
      </c>
    </row>
    <row r="51" spans="1:4" ht="12.75">
      <c r="A51" s="8"/>
      <c r="B51" s="8"/>
      <c r="C51" s="9" t="s">
        <v>261</v>
      </c>
      <c r="D51" s="12">
        <v>0</v>
      </c>
    </row>
    <row r="52" spans="1:4" ht="12.75">
      <c r="A52" s="8"/>
      <c r="B52" s="2" t="s">
        <v>247</v>
      </c>
      <c r="C52" s="2" t="s">
        <v>260</v>
      </c>
      <c r="D52" s="7">
        <v>0</v>
      </c>
    </row>
    <row r="53" spans="1:4" ht="12.75">
      <c r="A53" s="8"/>
      <c r="B53" s="8"/>
      <c r="C53" s="9" t="s">
        <v>261</v>
      </c>
      <c r="D53" s="12">
        <v>0</v>
      </c>
    </row>
    <row r="54" spans="1:4" ht="12.75">
      <c r="A54" s="8"/>
      <c r="B54" s="2" t="s">
        <v>246</v>
      </c>
      <c r="C54" s="2" t="s">
        <v>260</v>
      </c>
      <c r="D54" s="7">
        <v>0</v>
      </c>
    </row>
    <row r="55" spans="1:4" ht="12.75">
      <c r="A55" s="8"/>
      <c r="B55" s="8"/>
      <c r="C55" s="9" t="s">
        <v>261</v>
      </c>
      <c r="D55" s="12">
        <v>0</v>
      </c>
    </row>
    <row r="56" spans="1:4" ht="12.75">
      <c r="A56" s="8"/>
      <c r="B56" s="2" t="s">
        <v>316</v>
      </c>
      <c r="C56" s="2" t="s">
        <v>260</v>
      </c>
      <c r="D56" s="7">
        <v>0</v>
      </c>
    </row>
    <row r="57" spans="1:4" ht="12.75">
      <c r="A57" s="8"/>
      <c r="B57" s="8"/>
      <c r="C57" s="9" t="s">
        <v>261</v>
      </c>
      <c r="D57" s="12">
        <v>0</v>
      </c>
    </row>
    <row r="58" spans="1:4" ht="12.75">
      <c r="A58" s="8"/>
      <c r="B58" s="2" t="s">
        <v>238</v>
      </c>
      <c r="C58" s="2" t="s">
        <v>260</v>
      </c>
      <c r="D58" s="7">
        <v>0</v>
      </c>
    </row>
    <row r="59" spans="1:4" ht="12.75">
      <c r="A59" s="8"/>
      <c r="B59" s="8"/>
      <c r="C59" s="9" t="s">
        <v>261</v>
      </c>
      <c r="D59" s="12">
        <v>0</v>
      </c>
    </row>
    <row r="60" spans="1:4" ht="12.75">
      <c r="A60" s="8"/>
      <c r="B60" s="2" t="s">
        <v>339</v>
      </c>
      <c r="C60" s="2" t="s">
        <v>260</v>
      </c>
      <c r="D60" s="7">
        <v>0</v>
      </c>
    </row>
    <row r="61" spans="1:4" ht="12.75">
      <c r="A61" s="8"/>
      <c r="B61" s="8"/>
      <c r="C61" s="9" t="s">
        <v>261</v>
      </c>
      <c r="D61" s="12">
        <v>0</v>
      </c>
    </row>
    <row r="62" spans="1:4" ht="12.75">
      <c r="A62" s="2" t="s">
        <v>223</v>
      </c>
      <c r="B62" s="13"/>
      <c r="C62" s="13"/>
      <c r="D62" s="7">
        <v>0</v>
      </c>
    </row>
    <row r="63" spans="1:4" ht="12.75">
      <c r="A63" s="2" t="s">
        <v>288</v>
      </c>
      <c r="B63" s="13"/>
      <c r="C63" s="13"/>
      <c r="D63" s="7">
        <v>0</v>
      </c>
    </row>
    <row r="64" spans="1:4" ht="12.75">
      <c r="A64" s="2" t="s">
        <v>339</v>
      </c>
      <c r="B64" s="2" t="s">
        <v>339</v>
      </c>
      <c r="C64" s="2" t="s">
        <v>260</v>
      </c>
      <c r="D64" s="7"/>
    </row>
    <row r="65" spans="1:4" ht="12.75">
      <c r="A65" s="8"/>
      <c r="B65" s="8"/>
      <c r="C65" s="9" t="s">
        <v>261</v>
      </c>
      <c r="D65" s="12"/>
    </row>
    <row r="66" spans="1:4" ht="12.75">
      <c r="A66" s="2" t="s">
        <v>252</v>
      </c>
      <c r="B66" s="13"/>
      <c r="C66" s="13"/>
      <c r="D66" s="7"/>
    </row>
    <row r="67" spans="1:4" ht="12.75">
      <c r="A67" s="2" t="s">
        <v>253</v>
      </c>
      <c r="B67" s="13"/>
      <c r="C67" s="13"/>
      <c r="D67" s="7"/>
    </row>
    <row r="68" spans="1:4" ht="12.75">
      <c r="A68" s="2" t="s">
        <v>95</v>
      </c>
      <c r="B68" s="13"/>
      <c r="C68" s="13"/>
      <c r="D68" s="7">
        <v>0</v>
      </c>
    </row>
    <row r="69" spans="1:4" ht="12.75">
      <c r="A69" s="14" t="s">
        <v>96</v>
      </c>
      <c r="B69" s="15"/>
      <c r="C69" s="15"/>
      <c r="D69" s="18">
        <v>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D73"/>
  <sheetViews>
    <sheetView workbookViewId="0" topLeftCell="A1">
      <selection activeCell="B9" sqref="B9"/>
    </sheetView>
  </sheetViews>
  <sheetFormatPr defaultColWidth="8.75390625" defaultRowHeight="12.75"/>
  <cols>
    <col min="1" max="1" width="10.375" style="0" bestFit="1" customWidth="1"/>
    <col min="2" max="2" width="25.00390625" style="0" bestFit="1" customWidth="1"/>
    <col min="3" max="3" width="13.875" style="0" bestFit="1" customWidth="1"/>
    <col min="4" max="4" width="4.625" style="0" bestFit="1" customWidth="1"/>
  </cols>
  <sheetData>
    <row r="3" spans="1:4" ht="12.75">
      <c r="A3" s="69" t="s">
        <v>136</v>
      </c>
      <c r="B3" s="69" t="s">
        <v>6</v>
      </c>
      <c r="C3" s="69" t="s">
        <v>258</v>
      </c>
      <c r="D3" s="4" t="s">
        <v>124</v>
      </c>
    </row>
    <row r="4" spans="1:4" ht="12.75">
      <c r="A4" s="2" t="s">
        <v>334</v>
      </c>
      <c r="B4" s="2" t="s">
        <v>123</v>
      </c>
      <c r="C4" s="2" t="s">
        <v>260</v>
      </c>
      <c r="D4" s="7">
        <v>0</v>
      </c>
    </row>
    <row r="5" spans="1:4" ht="12.75">
      <c r="A5" s="8"/>
      <c r="B5" s="8"/>
      <c r="C5" s="9" t="s">
        <v>261</v>
      </c>
      <c r="D5" s="12">
        <v>0</v>
      </c>
    </row>
    <row r="6" spans="1:4" ht="12.75">
      <c r="A6" s="8"/>
      <c r="B6" s="2" t="s">
        <v>112</v>
      </c>
      <c r="C6" s="2" t="s">
        <v>260</v>
      </c>
      <c r="D6" s="7">
        <v>0</v>
      </c>
    </row>
    <row r="7" spans="1:4" ht="12.75">
      <c r="A7" s="8"/>
      <c r="B7" s="8"/>
      <c r="C7" s="9" t="s">
        <v>261</v>
      </c>
      <c r="D7" s="12">
        <v>0</v>
      </c>
    </row>
    <row r="8" spans="1:4" ht="12.75">
      <c r="A8" s="8"/>
      <c r="B8" s="2" t="s">
        <v>301</v>
      </c>
      <c r="C8" s="2" t="s">
        <v>260</v>
      </c>
      <c r="D8" s="7">
        <v>0</v>
      </c>
    </row>
    <row r="9" spans="1:4" ht="12.75">
      <c r="A9" s="8"/>
      <c r="B9" s="8"/>
      <c r="C9" s="9" t="s">
        <v>261</v>
      </c>
      <c r="D9" s="12">
        <v>0</v>
      </c>
    </row>
    <row r="10" spans="1:4" ht="12.75">
      <c r="A10" s="8"/>
      <c r="B10" s="2" t="s">
        <v>113</v>
      </c>
      <c r="C10" s="2" t="s">
        <v>260</v>
      </c>
      <c r="D10" s="7">
        <v>0</v>
      </c>
    </row>
    <row r="11" spans="1:4" ht="12.75">
      <c r="A11" s="8"/>
      <c r="B11" s="8"/>
      <c r="C11" s="9" t="s">
        <v>261</v>
      </c>
      <c r="D11" s="12">
        <v>0</v>
      </c>
    </row>
    <row r="12" spans="1:4" ht="12.75">
      <c r="A12" s="8"/>
      <c r="B12" s="2" t="s">
        <v>38</v>
      </c>
      <c r="C12" s="2" t="s">
        <v>260</v>
      </c>
      <c r="D12" s="7">
        <v>0</v>
      </c>
    </row>
    <row r="13" spans="1:4" ht="12.75">
      <c r="A13" s="8"/>
      <c r="B13" s="8"/>
      <c r="C13" s="9" t="s">
        <v>261</v>
      </c>
      <c r="D13" s="12">
        <v>0</v>
      </c>
    </row>
    <row r="14" spans="1:4" ht="12.75">
      <c r="A14" s="8"/>
      <c r="B14" s="2" t="s">
        <v>130</v>
      </c>
      <c r="C14" s="2" t="s">
        <v>260</v>
      </c>
      <c r="D14" s="7">
        <v>0</v>
      </c>
    </row>
    <row r="15" spans="1:4" ht="12.75">
      <c r="A15" s="8"/>
      <c r="B15" s="8"/>
      <c r="C15" s="9" t="s">
        <v>261</v>
      </c>
      <c r="D15" s="12">
        <v>0</v>
      </c>
    </row>
    <row r="16" spans="1:4" ht="12.75">
      <c r="A16" s="8"/>
      <c r="B16" s="2" t="s">
        <v>141</v>
      </c>
      <c r="C16" s="2" t="s">
        <v>260</v>
      </c>
      <c r="D16" s="7">
        <v>0</v>
      </c>
    </row>
    <row r="17" spans="1:4" ht="12.75">
      <c r="A17" s="8"/>
      <c r="B17" s="8"/>
      <c r="C17" s="9" t="s">
        <v>261</v>
      </c>
      <c r="D17" s="12">
        <v>0</v>
      </c>
    </row>
    <row r="18" spans="1:4" ht="12.75">
      <c r="A18" s="8"/>
      <c r="B18" s="2" t="s">
        <v>249</v>
      </c>
      <c r="C18" s="2" t="s">
        <v>260</v>
      </c>
      <c r="D18" s="7">
        <v>0</v>
      </c>
    </row>
    <row r="19" spans="1:4" ht="12.75">
      <c r="A19" s="8"/>
      <c r="B19" s="8"/>
      <c r="C19" s="9" t="s">
        <v>261</v>
      </c>
      <c r="D19" s="12">
        <v>0</v>
      </c>
    </row>
    <row r="20" spans="1:4" ht="12.75">
      <c r="A20" s="8"/>
      <c r="B20" s="2" t="s">
        <v>339</v>
      </c>
      <c r="C20" s="2" t="s">
        <v>260</v>
      </c>
      <c r="D20" s="7">
        <v>0</v>
      </c>
    </row>
    <row r="21" spans="1:4" ht="12.75">
      <c r="A21" s="8"/>
      <c r="B21" s="8"/>
      <c r="C21" s="9" t="s">
        <v>261</v>
      </c>
      <c r="D21" s="12">
        <v>0</v>
      </c>
    </row>
    <row r="22" spans="1:4" ht="12.75">
      <c r="A22" s="8"/>
      <c r="B22" s="2" t="s">
        <v>192</v>
      </c>
      <c r="C22" s="2" t="s">
        <v>260</v>
      </c>
      <c r="D22" s="7">
        <v>0</v>
      </c>
    </row>
    <row r="23" spans="1:4" ht="12.75">
      <c r="A23" s="8"/>
      <c r="B23" s="8"/>
      <c r="C23" s="9" t="s">
        <v>261</v>
      </c>
      <c r="D23" s="12">
        <v>0</v>
      </c>
    </row>
    <row r="24" spans="1:4" ht="12.75">
      <c r="A24" s="2" t="s">
        <v>291</v>
      </c>
      <c r="B24" s="13"/>
      <c r="C24" s="13"/>
      <c r="D24" s="7">
        <v>0</v>
      </c>
    </row>
    <row r="25" spans="1:4" ht="12.75">
      <c r="A25" s="2" t="s">
        <v>224</v>
      </c>
      <c r="B25" s="13"/>
      <c r="C25" s="13"/>
      <c r="D25" s="7">
        <v>0</v>
      </c>
    </row>
    <row r="26" spans="1:4" ht="12.75">
      <c r="A26" s="2" t="s">
        <v>176</v>
      </c>
      <c r="B26" s="2" t="s">
        <v>98</v>
      </c>
      <c r="C26" s="2" t="s">
        <v>260</v>
      </c>
      <c r="D26" s="7">
        <v>0</v>
      </c>
    </row>
    <row r="27" spans="1:4" ht="12.75">
      <c r="A27" s="8"/>
      <c r="B27" s="8"/>
      <c r="C27" s="9" t="s">
        <v>261</v>
      </c>
      <c r="D27" s="12">
        <v>0</v>
      </c>
    </row>
    <row r="28" spans="1:4" ht="12.75">
      <c r="A28" s="8"/>
      <c r="B28" s="2" t="s">
        <v>285</v>
      </c>
      <c r="C28" s="2" t="s">
        <v>260</v>
      </c>
      <c r="D28" s="7">
        <v>0</v>
      </c>
    </row>
    <row r="29" spans="1:4" ht="12.75">
      <c r="A29" s="8"/>
      <c r="B29" s="8"/>
      <c r="C29" s="9" t="s">
        <v>261</v>
      </c>
      <c r="D29" s="12">
        <v>0</v>
      </c>
    </row>
    <row r="30" spans="1:4" ht="12.75">
      <c r="A30" s="8"/>
      <c r="B30" s="2" t="s">
        <v>119</v>
      </c>
      <c r="C30" s="2" t="s">
        <v>260</v>
      </c>
      <c r="D30" s="7">
        <v>0</v>
      </c>
    </row>
    <row r="31" spans="1:4" ht="12.75">
      <c r="A31" s="8"/>
      <c r="B31" s="8"/>
      <c r="C31" s="9" t="s">
        <v>261</v>
      </c>
      <c r="D31" s="12">
        <v>0</v>
      </c>
    </row>
    <row r="32" spans="1:4" ht="12.75">
      <c r="A32" s="8"/>
      <c r="B32" s="2" t="s">
        <v>286</v>
      </c>
      <c r="C32" s="2" t="s">
        <v>260</v>
      </c>
      <c r="D32" s="7">
        <v>0</v>
      </c>
    </row>
    <row r="33" spans="1:4" ht="12.75">
      <c r="A33" s="8"/>
      <c r="B33" s="8"/>
      <c r="C33" s="9" t="s">
        <v>261</v>
      </c>
      <c r="D33" s="12">
        <v>0</v>
      </c>
    </row>
    <row r="34" spans="1:4" ht="12.75">
      <c r="A34" s="8"/>
      <c r="B34" s="2" t="s">
        <v>333</v>
      </c>
      <c r="C34" s="2" t="s">
        <v>260</v>
      </c>
      <c r="D34" s="7">
        <v>0</v>
      </c>
    </row>
    <row r="35" spans="1:4" ht="12.75">
      <c r="A35" s="8"/>
      <c r="B35" s="8"/>
      <c r="C35" s="9" t="s">
        <v>261</v>
      </c>
      <c r="D35" s="12">
        <v>0</v>
      </c>
    </row>
    <row r="36" spans="1:4" ht="12.75">
      <c r="A36" s="8"/>
      <c r="B36" s="2" t="s">
        <v>225</v>
      </c>
      <c r="C36" s="2" t="s">
        <v>260</v>
      </c>
      <c r="D36" s="7">
        <v>0</v>
      </c>
    </row>
    <row r="37" spans="1:4" ht="12.75">
      <c r="A37" s="8"/>
      <c r="B37" s="8"/>
      <c r="C37" s="9" t="s">
        <v>261</v>
      </c>
      <c r="D37" s="12">
        <v>0</v>
      </c>
    </row>
    <row r="38" spans="1:4" ht="12.75">
      <c r="A38" s="8"/>
      <c r="B38" s="2" t="s">
        <v>37</v>
      </c>
      <c r="C38" s="2" t="s">
        <v>260</v>
      </c>
      <c r="D38" s="7">
        <v>0</v>
      </c>
    </row>
    <row r="39" spans="1:4" ht="12.75">
      <c r="A39" s="8"/>
      <c r="B39" s="8"/>
      <c r="C39" s="9" t="s">
        <v>261</v>
      </c>
      <c r="D39" s="12">
        <v>0</v>
      </c>
    </row>
    <row r="40" spans="1:4" ht="12.75">
      <c r="A40" s="8"/>
      <c r="B40" s="2" t="s">
        <v>130</v>
      </c>
      <c r="C40" s="2" t="s">
        <v>260</v>
      </c>
      <c r="D40" s="7">
        <v>0</v>
      </c>
    </row>
    <row r="41" spans="1:4" ht="12.75">
      <c r="A41" s="8"/>
      <c r="B41" s="8"/>
      <c r="C41" s="9" t="s">
        <v>261</v>
      </c>
      <c r="D41" s="12">
        <v>0</v>
      </c>
    </row>
    <row r="42" spans="1:4" ht="12.75">
      <c r="A42" s="8"/>
      <c r="B42" s="2" t="s">
        <v>275</v>
      </c>
      <c r="C42" s="2" t="s">
        <v>260</v>
      </c>
      <c r="D42" s="7">
        <v>0</v>
      </c>
    </row>
    <row r="43" spans="1:4" ht="12.75">
      <c r="A43" s="8"/>
      <c r="B43" s="8"/>
      <c r="C43" s="9" t="s">
        <v>261</v>
      </c>
      <c r="D43" s="12">
        <v>0</v>
      </c>
    </row>
    <row r="44" spans="1:4" ht="12.75">
      <c r="A44" s="8"/>
      <c r="B44" s="2" t="s">
        <v>276</v>
      </c>
      <c r="C44" s="2" t="s">
        <v>260</v>
      </c>
      <c r="D44" s="7">
        <v>0</v>
      </c>
    </row>
    <row r="45" spans="1:4" ht="12.75">
      <c r="A45" s="8"/>
      <c r="B45" s="8"/>
      <c r="C45" s="9" t="s">
        <v>261</v>
      </c>
      <c r="D45" s="12">
        <v>0</v>
      </c>
    </row>
    <row r="46" spans="1:4" ht="12.75">
      <c r="A46" s="8"/>
      <c r="B46" s="2" t="s">
        <v>250</v>
      </c>
      <c r="C46" s="2" t="s">
        <v>260</v>
      </c>
      <c r="D46" s="7">
        <v>0</v>
      </c>
    </row>
    <row r="47" spans="1:4" ht="12.75">
      <c r="A47" s="8"/>
      <c r="B47" s="8"/>
      <c r="C47" s="9" t="s">
        <v>261</v>
      </c>
      <c r="D47" s="12">
        <v>0</v>
      </c>
    </row>
    <row r="48" spans="1:4" ht="12.75">
      <c r="A48" s="8"/>
      <c r="B48" s="2" t="s">
        <v>339</v>
      </c>
      <c r="C48" s="2" t="s">
        <v>260</v>
      </c>
      <c r="D48" s="7">
        <v>0</v>
      </c>
    </row>
    <row r="49" spans="1:4" ht="12.75">
      <c r="A49" s="8"/>
      <c r="B49" s="8"/>
      <c r="C49" s="9" t="s">
        <v>261</v>
      </c>
      <c r="D49" s="12">
        <v>0</v>
      </c>
    </row>
    <row r="50" spans="1:4" ht="12.75">
      <c r="A50" s="8"/>
      <c r="B50" s="2" t="s">
        <v>326</v>
      </c>
      <c r="C50" s="2" t="s">
        <v>260</v>
      </c>
      <c r="D50" s="7">
        <v>0</v>
      </c>
    </row>
    <row r="51" spans="1:4" ht="12.75">
      <c r="A51" s="8"/>
      <c r="B51" s="8"/>
      <c r="C51" s="9" t="s">
        <v>261</v>
      </c>
      <c r="D51" s="12">
        <v>0</v>
      </c>
    </row>
    <row r="52" spans="1:4" ht="12.75">
      <c r="A52" s="8"/>
      <c r="B52" s="2" t="s">
        <v>328</v>
      </c>
      <c r="C52" s="2" t="s">
        <v>260</v>
      </c>
      <c r="D52" s="7">
        <v>0</v>
      </c>
    </row>
    <row r="53" spans="1:4" ht="12.75">
      <c r="A53" s="8"/>
      <c r="B53" s="8"/>
      <c r="C53" s="9" t="s">
        <v>261</v>
      </c>
      <c r="D53" s="12">
        <v>0</v>
      </c>
    </row>
    <row r="54" spans="1:4" ht="12.75">
      <c r="A54" s="8"/>
      <c r="B54" s="2" t="s">
        <v>107</v>
      </c>
      <c r="C54" s="2" t="s">
        <v>260</v>
      </c>
      <c r="D54" s="7">
        <v>0</v>
      </c>
    </row>
    <row r="55" spans="1:4" ht="12.75">
      <c r="A55" s="8"/>
      <c r="B55" s="8"/>
      <c r="C55" s="9" t="s">
        <v>261</v>
      </c>
      <c r="D55" s="12">
        <v>0</v>
      </c>
    </row>
    <row r="56" spans="1:4" ht="12.75">
      <c r="A56" s="2" t="s">
        <v>222</v>
      </c>
      <c r="B56" s="13"/>
      <c r="C56" s="13"/>
      <c r="D56" s="7">
        <v>0</v>
      </c>
    </row>
    <row r="57" spans="1:4" ht="12.75">
      <c r="A57" s="2" t="s">
        <v>287</v>
      </c>
      <c r="B57" s="13"/>
      <c r="C57" s="13"/>
      <c r="D57" s="7">
        <v>0</v>
      </c>
    </row>
    <row r="58" spans="1:4" ht="12.75">
      <c r="A58" s="2" t="s">
        <v>8</v>
      </c>
      <c r="B58" s="2" t="s">
        <v>330</v>
      </c>
      <c r="C58" s="2" t="s">
        <v>260</v>
      </c>
      <c r="D58" s="7">
        <v>0</v>
      </c>
    </row>
    <row r="59" spans="1:4" ht="12.75">
      <c r="A59" s="8"/>
      <c r="B59" s="8"/>
      <c r="C59" s="9" t="s">
        <v>261</v>
      </c>
      <c r="D59" s="12">
        <v>0</v>
      </c>
    </row>
    <row r="60" spans="1:4" ht="12.75">
      <c r="A60" s="8"/>
      <c r="B60" s="2" t="s">
        <v>333</v>
      </c>
      <c r="C60" s="2" t="s">
        <v>260</v>
      </c>
      <c r="D60" s="7">
        <v>0</v>
      </c>
    </row>
    <row r="61" spans="1:4" ht="12.75">
      <c r="A61" s="8"/>
      <c r="B61" s="8"/>
      <c r="C61" s="9" t="s">
        <v>261</v>
      </c>
      <c r="D61" s="12">
        <v>0</v>
      </c>
    </row>
    <row r="62" spans="1:4" ht="12.75">
      <c r="A62" s="8"/>
      <c r="B62" s="2" t="s">
        <v>329</v>
      </c>
      <c r="C62" s="2" t="s">
        <v>260</v>
      </c>
      <c r="D62" s="7">
        <v>0</v>
      </c>
    </row>
    <row r="63" spans="1:4" ht="12.75">
      <c r="A63" s="8"/>
      <c r="B63" s="8"/>
      <c r="C63" s="9" t="s">
        <v>261</v>
      </c>
      <c r="D63" s="12">
        <v>0</v>
      </c>
    </row>
    <row r="64" spans="1:4" ht="12.75">
      <c r="A64" s="8"/>
      <c r="B64" s="2" t="s">
        <v>339</v>
      </c>
      <c r="C64" s="2" t="s">
        <v>260</v>
      </c>
      <c r="D64" s="7">
        <v>0</v>
      </c>
    </row>
    <row r="65" spans="1:4" ht="12.75">
      <c r="A65" s="8"/>
      <c r="B65" s="8"/>
      <c r="C65" s="9" t="s">
        <v>261</v>
      </c>
      <c r="D65" s="12">
        <v>0</v>
      </c>
    </row>
    <row r="66" spans="1:4" ht="12.75">
      <c r="A66" s="2" t="s">
        <v>223</v>
      </c>
      <c r="B66" s="13"/>
      <c r="C66" s="13"/>
      <c r="D66" s="7">
        <v>0</v>
      </c>
    </row>
    <row r="67" spans="1:4" ht="12.75">
      <c r="A67" s="2" t="s">
        <v>288</v>
      </c>
      <c r="B67" s="13"/>
      <c r="C67" s="13"/>
      <c r="D67" s="7">
        <v>0</v>
      </c>
    </row>
    <row r="68" spans="1:4" ht="12.75">
      <c r="A68" s="2" t="s">
        <v>339</v>
      </c>
      <c r="B68" s="2" t="s">
        <v>339</v>
      </c>
      <c r="C68" s="2" t="s">
        <v>260</v>
      </c>
      <c r="D68" s="7"/>
    </row>
    <row r="69" spans="1:4" ht="12.75">
      <c r="A69" s="8"/>
      <c r="B69" s="8"/>
      <c r="C69" s="9" t="s">
        <v>261</v>
      </c>
      <c r="D69" s="12"/>
    </row>
    <row r="70" spans="1:4" ht="12.75">
      <c r="A70" s="2" t="s">
        <v>252</v>
      </c>
      <c r="B70" s="13"/>
      <c r="C70" s="13"/>
      <c r="D70" s="7"/>
    </row>
    <row r="71" spans="1:4" ht="12.75">
      <c r="A71" s="2" t="s">
        <v>253</v>
      </c>
      <c r="B71" s="13"/>
      <c r="C71" s="13"/>
      <c r="D71" s="7"/>
    </row>
    <row r="72" spans="1:4" ht="12.75">
      <c r="A72" s="2" t="s">
        <v>95</v>
      </c>
      <c r="B72" s="13"/>
      <c r="C72" s="13"/>
      <c r="D72" s="7">
        <v>0</v>
      </c>
    </row>
    <row r="73" spans="1:4" ht="12.75">
      <c r="A73" s="14" t="s">
        <v>96</v>
      </c>
      <c r="B73" s="15"/>
      <c r="C73" s="15"/>
      <c r="D73" s="18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X3049"/>
  <sheetViews>
    <sheetView workbookViewId="0" topLeftCell="A1">
      <pane ySplit="2" topLeftCell="A3" activePane="bottomLeft" state="frozen"/>
      <selection pane="topLeft" activeCell="C23" sqref="C23"/>
      <selection pane="bottomLeft" activeCell="F3" sqref="F3"/>
    </sheetView>
  </sheetViews>
  <sheetFormatPr defaultColWidth="11.00390625" defaultRowHeight="12.75" outlineLevelRow="1"/>
  <cols>
    <col min="1" max="1" width="0.12890625" style="0" customWidth="1"/>
    <col min="2" max="2" width="16.125" style="0" customWidth="1"/>
    <col min="3" max="3" width="10.125" style="0" bestFit="1" customWidth="1"/>
    <col min="4" max="4" width="9.25390625" style="0" customWidth="1"/>
    <col min="5" max="5" width="9.625" style="0" customWidth="1"/>
    <col min="6" max="6" width="12.00390625" style="0" customWidth="1"/>
    <col min="7" max="7" width="13.375" style="0" hidden="1" customWidth="1"/>
    <col min="8" max="8" width="6.625" style="0" customWidth="1"/>
    <col min="9" max="9" width="7.625" style="0" bestFit="1" customWidth="1"/>
    <col min="10" max="10" width="5.00390625" style="0" hidden="1" customWidth="1"/>
    <col min="11" max="11" width="5.25390625" style="0" hidden="1" customWidth="1"/>
    <col min="12" max="12" width="11.75390625" style="0" customWidth="1"/>
    <col min="13" max="13" width="3.375" style="0" hidden="1" customWidth="1"/>
    <col min="14" max="14" width="3.00390625" style="0" hidden="1" customWidth="1"/>
    <col min="15" max="15" width="12.875" style="0" hidden="1" customWidth="1"/>
    <col min="16" max="16" width="17.875" style="0" customWidth="1"/>
    <col min="17" max="17" width="14.125" style="0" customWidth="1"/>
    <col min="18" max="18" width="15.625" style="0" customWidth="1"/>
    <col min="19" max="19" width="21.75390625" style="0" hidden="1" customWidth="1"/>
    <col min="20" max="20" width="14.375" style="0" customWidth="1"/>
    <col min="21" max="21" width="21.75390625" style="0" hidden="1" customWidth="1"/>
    <col min="22" max="23" width="27.375" style="0" hidden="1" customWidth="1"/>
    <col min="24" max="24" width="43.00390625" style="0" hidden="1" customWidth="1"/>
  </cols>
  <sheetData>
    <row r="1" s="96" customFormat="1" ht="88" customHeight="1"/>
    <row r="2" spans="1:24" s="98" customFormat="1" ht="29" customHeight="1">
      <c r="A2" s="98" t="s">
        <v>306</v>
      </c>
      <c r="B2" s="99" t="s">
        <v>127</v>
      </c>
      <c r="C2" s="99" t="s">
        <v>128</v>
      </c>
      <c r="D2" s="98" t="s">
        <v>307</v>
      </c>
      <c r="E2" s="98" t="s">
        <v>308</v>
      </c>
      <c r="F2" s="98" t="s">
        <v>331</v>
      </c>
      <c r="G2" s="98" t="s">
        <v>217</v>
      </c>
      <c r="H2" s="98" t="s">
        <v>7</v>
      </c>
      <c r="I2" s="98" t="s">
        <v>22</v>
      </c>
      <c r="J2" s="98" t="s">
        <v>32</v>
      </c>
      <c r="K2" s="98" t="s">
        <v>33</v>
      </c>
      <c r="L2" s="100" t="s">
        <v>342</v>
      </c>
      <c r="M2" s="98" t="s">
        <v>136</v>
      </c>
      <c r="N2" s="98" t="s">
        <v>4</v>
      </c>
      <c r="O2" s="98" t="s">
        <v>131</v>
      </c>
      <c r="P2" s="98" t="s">
        <v>5</v>
      </c>
      <c r="Q2" s="98" t="s">
        <v>6</v>
      </c>
      <c r="R2" s="98" t="s">
        <v>263</v>
      </c>
      <c r="S2" s="98" t="s">
        <v>235</v>
      </c>
      <c r="T2" s="98" t="s">
        <v>293</v>
      </c>
      <c r="U2" s="98" t="s">
        <v>236</v>
      </c>
      <c r="V2" s="98" t="s">
        <v>237</v>
      </c>
      <c r="W2" s="98" t="s">
        <v>196</v>
      </c>
      <c r="X2" s="98" t="s">
        <v>332</v>
      </c>
    </row>
    <row r="3" spans="2:19" ht="12.75">
      <c r="B3" s="33" t="s">
        <v>168</v>
      </c>
      <c r="C3" s="40" t="s">
        <v>138</v>
      </c>
      <c r="D3">
        <v>1</v>
      </c>
      <c r="E3">
        <v>1</v>
      </c>
      <c r="F3" s="97"/>
      <c r="G3" s="41" t="str">
        <f>UPPER(F3)</f>
        <v/>
      </c>
      <c r="H3" s="41" t="s">
        <v>170</v>
      </c>
      <c r="I3" t="str">
        <f aca="true" t="shared" si="0" ref="I3:I67">IF(F3=0,"",IF(EXACT(G3,H3),"Correct","Incorrect"))</f>
        <v/>
      </c>
      <c r="J3">
        <f aca="true" t="shared" si="1" ref="J3:J34">IF($I3="Correct",1,IF($I3="Incorrect",1,0))</f>
        <v>0</v>
      </c>
      <c r="K3">
        <f aca="true" t="shared" si="2" ref="K3:K34">IF($I3="Correct",1,IF($I3="Incorrect",0,0))</f>
        <v>0</v>
      </c>
      <c r="L3" s="78" t="s">
        <v>343</v>
      </c>
      <c r="M3" t="s">
        <v>334</v>
      </c>
      <c r="N3" s="36">
        <v>1</v>
      </c>
      <c r="O3" t="s">
        <v>289</v>
      </c>
      <c r="P3" t="s">
        <v>86</v>
      </c>
      <c r="Q3" t="s">
        <v>249</v>
      </c>
      <c r="R3" t="s">
        <v>169</v>
      </c>
      <c r="S3" t="s">
        <v>120</v>
      </c>
    </row>
    <row r="4" spans="2:19" ht="12.75" hidden="1" outlineLevel="1">
      <c r="B4" s="33" t="s">
        <v>168</v>
      </c>
      <c r="C4" s="40" t="s">
        <v>138</v>
      </c>
      <c r="D4">
        <v>1</v>
      </c>
      <c r="E4">
        <v>2</v>
      </c>
      <c r="F4" s="46"/>
      <c r="G4" s="41" t="str">
        <f aca="true" t="shared" si="3" ref="G4:G67">UPPER(F4)</f>
        <v/>
      </c>
      <c r="H4" s="41" t="s">
        <v>172</v>
      </c>
      <c r="I4" t="str">
        <f t="shared" si="0"/>
        <v/>
      </c>
      <c r="J4">
        <f t="shared" si="1"/>
        <v>0</v>
      </c>
      <c r="K4">
        <f t="shared" si="2"/>
        <v>0</v>
      </c>
      <c r="L4" s="78" t="s">
        <v>343</v>
      </c>
      <c r="M4" t="s">
        <v>334</v>
      </c>
      <c r="N4" s="36">
        <v>1</v>
      </c>
      <c r="O4" t="s">
        <v>289</v>
      </c>
      <c r="P4" t="s">
        <v>86</v>
      </c>
      <c r="Q4" t="s">
        <v>249</v>
      </c>
      <c r="R4" t="s">
        <v>171</v>
      </c>
      <c r="S4" t="s">
        <v>120</v>
      </c>
    </row>
    <row r="5" spans="2:19" ht="12.75" hidden="1" outlineLevel="1">
      <c r="B5" s="33" t="s">
        <v>168</v>
      </c>
      <c r="C5" s="40" t="s">
        <v>138</v>
      </c>
      <c r="D5">
        <v>1</v>
      </c>
      <c r="E5">
        <v>3</v>
      </c>
      <c r="F5" s="46"/>
      <c r="G5" s="41" t="str">
        <f t="shared" si="3"/>
        <v/>
      </c>
      <c r="H5" s="41" t="s">
        <v>172</v>
      </c>
      <c r="I5" t="str">
        <f t="shared" si="0"/>
        <v/>
      </c>
      <c r="J5">
        <f t="shared" si="1"/>
        <v>0</v>
      </c>
      <c r="K5">
        <f t="shared" si="2"/>
        <v>0</v>
      </c>
      <c r="L5" s="78" t="s">
        <v>343</v>
      </c>
      <c r="M5" t="s">
        <v>334</v>
      </c>
      <c r="N5" s="36">
        <v>1</v>
      </c>
      <c r="O5" t="s">
        <v>289</v>
      </c>
      <c r="P5" t="s">
        <v>86</v>
      </c>
      <c r="Q5" t="s">
        <v>249</v>
      </c>
      <c r="R5" t="s">
        <v>169</v>
      </c>
      <c r="S5" t="s">
        <v>120</v>
      </c>
    </row>
    <row r="6" spans="2:19" ht="12.75" hidden="1" outlineLevel="1">
      <c r="B6" s="33" t="s">
        <v>168</v>
      </c>
      <c r="C6" s="40" t="s">
        <v>138</v>
      </c>
      <c r="D6">
        <v>1</v>
      </c>
      <c r="E6">
        <v>4</v>
      </c>
      <c r="F6" s="46"/>
      <c r="G6" s="41" t="str">
        <f t="shared" si="3"/>
        <v/>
      </c>
      <c r="H6" s="41" t="s">
        <v>173</v>
      </c>
      <c r="I6" t="str">
        <f t="shared" si="0"/>
        <v/>
      </c>
      <c r="J6">
        <f t="shared" si="1"/>
        <v>0</v>
      </c>
      <c r="K6">
        <f t="shared" si="2"/>
        <v>0</v>
      </c>
      <c r="L6" s="78" t="s">
        <v>343</v>
      </c>
      <c r="M6" t="s">
        <v>334</v>
      </c>
      <c r="N6" s="36">
        <v>1</v>
      </c>
      <c r="O6" t="s">
        <v>289</v>
      </c>
      <c r="P6" t="s">
        <v>86</v>
      </c>
      <c r="Q6" s="64" t="s">
        <v>249</v>
      </c>
      <c r="R6" t="s">
        <v>171</v>
      </c>
      <c r="S6" t="s">
        <v>122</v>
      </c>
    </row>
    <row r="7" spans="2:19" ht="12.75" hidden="1" outlineLevel="1">
      <c r="B7" s="33" t="s">
        <v>168</v>
      </c>
      <c r="C7" s="40" t="s">
        <v>138</v>
      </c>
      <c r="D7">
        <v>1</v>
      </c>
      <c r="E7">
        <v>5</v>
      </c>
      <c r="F7" s="46"/>
      <c r="G7" s="41" t="str">
        <f t="shared" si="3"/>
        <v/>
      </c>
      <c r="H7" s="41" t="s">
        <v>173</v>
      </c>
      <c r="I7" t="str">
        <f t="shared" si="0"/>
        <v/>
      </c>
      <c r="J7">
        <f t="shared" si="1"/>
        <v>0</v>
      </c>
      <c r="K7">
        <f t="shared" si="2"/>
        <v>0</v>
      </c>
      <c r="L7" s="78" t="s">
        <v>343</v>
      </c>
      <c r="M7" t="s">
        <v>334</v>
      </c>
      <c r="N7" s="36">
        <v>1</v>
      </c>
      <c r="O7" t="s">
        <v>289</v>
      </c>
      <c r="P7" t="s">
        <v>86</v>
      </c>
      <c r="Q7" t="s">
        <v>249</v>
      </c>
      <c r="R7" t="s">
        <v>171</v>
      </c>
      <c r="S7" t="s">
        <v>120</v>
      </c>
    </row>
    <row r="8" spans="2:22" ht="12.75" hidden="1" outlineLevel="1">
      <c r="B8" s="33" t="s">
        <v>168</v>
      </c>
      <c r="C8" s="40" t="s">
        <v>138</v>
      </c>
      <c r="D8">
        <v>1</v>
      </c>
      <c r="E8">
        <v>6</v>
      </c>
      <c r="F8" s="46"/>
      <c r="G8" s="41" t="str">
        <f t="shared" si="3"/>
        <v/>
      </c>
      <c r="H8" s="41" t="s">
        <v>172</v>
      </c>
      <c r="I8" t="str">
        <f t="shared" si="0"/>
        <v/>
      </c>
      <c r="J8">
        <f t="shared" si="1"/>
        <v>0</v>
      </c>
      <c r="K8">
        <f t="shared" si="2"/>
        <v>0</v>
      </c>
      <c r="L8" s="78" t="s">
        <v>343</v>
      </c>
      <c r="M8" t="s">
        <v>334</v>
      </c>
      <c r="N8" s="36">
        <v>2</v>
      </c>
      <c r="O8" t="s">
        <v>214</v>
      </c>
      <c r="P8" t="s">
        <v>87</v>
      </c>
      <c r="Q8" t="s">
        <v>38</v>
      </c>
      <c r="R8" t="s">
        <v>171</v>
      </c>
      <c r="S8" t="s">
        <v>27</v>
      </c>
      <c r="U8" t="s">
        <v>88</v>
      </c>
      <c r="V8" t="s">
        <v>133</v>
      </c>
    </row>
    <row r="9" spans="2:22" ht="12.75" hidden="1" outlineLevel="1">
      <c r="B9" s="33" t="s">
        <v>168</v>
      </c>
      <c r="C9" s="40" t="s">
        <v>138</v>
      </c>
      <c r="D9">
        <v>1</v>
      </c>
      <c r="E9">
        <v>7</v>
      </c>
      <c r="F9" s="46"/>
      <c r="G9" s="41" t="str">
        <f t="shared" si="3"/>
        <v/>
      </c>
      <c r="H9" s="41" t="s">
        <v>170</v>
      </c>
      <c r="I9" t="str">
        <f t="shared" si="0"/>
        <v/>
      </c>
      <c r="J9">
        <f t="shared" si="1"/>
        <v>0</v>
      </c>
      <c r="K9">
        <f t="shared" si="2"/>
        <v>0</v>
      </c>
      <c r="L9" s="78" t="s">
        <v>343</v>
      </c>
      <c r="M9" t="s">
        <v>334</v>
      </c>
      <c r="N9" s="36">
        <v>2</v>
      </c>
      <c r="O9" t="s">
        <v>214</v>
      </c>
      <c r="P9" t="s">
        <v>87</v>
      </c>
      <c r="Q9" t="s">
        <v>249</v>
      </c>
      <c r="R9" t="s">
        <v>171</v>
      </c>
      <c r="S9" t="s">
        <v>121</v>
      </c>
      <c r="U9" t="s">
        <v>88</v>
      </c>
      <c r="V9" t="s">
        <v>133</v>
      </c>
    </row>
    <row r="10" spans="2:22" ht="12.75" hidden="1" outlineLevel="1">
      <c r="B10" s="33" t="s">
        <v>168</v>
      </c>
      <c r="C10" s="40" t="s">
        <v>138</v>
      </c>
      <c r="D10">
        <v>1</v>
      </c>
      <c r="E10">
        <v>8</v>
      </c>
      <c r="F10" s="46"/>
      <c r="G10" s="41" t="str">
        <f t="shared" si="3"/>
        <v/>
      </c>
      <c r="H10" s="41" t="s">
        <v>174</v>
      </c>
      <c r="I10" t="str">
        <f t="shared" si="0"/>
        <v/>
      </c>
      <c r="J10">
        <f t="shared" si="1"/>
        <v>0</v>
      </c>
      <c r="K10">
        <f t="shared" si="2"/>
        <v>0</v>
      </c>
      <c r="L10" s="78" t="s">
        <v>343</v>
      </c>
      <c r="M10" t="s">
        <v>334</v>
      </c>
      <c r="N10" s="36">
        <v>2</v>
      </c>
      <c r="O10" t="s">
        <v>214</v>
      </c>
      <c r="P10" t="s">
        <v>87</v>
      </c>
      <c r="Q10" t="s">
        <v>113</v>
      </c>
      <c r="R10" t="s">
        <v>169</v>
      </c>
      <c r="S10" t="s">
        <v>120</v>
      </c>
      <c r="U10" t="s">
        <v>88</v>
      </c>
      <c r="V10" t="s">
        <v>133</v>
      </c>
    </row>
    <row r="11" spans="2:22" ht="12.75" hidden="1" outlineLevel="1">
      <c r="B11" s="33" t="s">
        <v>168</v>
      </c>
      <c r="C11" s="40" t="s">
        <v>138</v>
      </c>
      <c r="D11">
        <v>1</v>
      </c>
      <c r="E11">
        <v>9</v>
      </c>
      <c r="F11" s="46"/>
      <c r="G11" s="41" t="str">
        <f t="shared" si="3"/>
        <v/>
      </c>
      <c r="H11" s="41" t="s">
        <v>173</v>
      </c>
      <c r="I11" t="str">
        <f t="shared" si="0"/>
        <v/>
      </c>
      <c r="J11">
        <f t="shared" si="1"/>
        <v>0</v>
      </c>
      <c r="K11">
        <f t="shared" si="2"/>
        <v>0</v>
      </c>
      <c r="L11" s="78" t="s">
        <v>343</v>
      </c>
      <c r="M11" t="s">
        <v>334</v>
      </c>
      <c r="N11" s="36">
        <v>2</v>
      </c>
      <c r="O11" t="s">
        <v>214</v>
      </c>
      <c r="P11" t="s">
        <v>87</v>
      </c>
      <c r="Q11" t="s">
        <v>249</v>
      </c>
      <c r="R11" t="s">
        <v>169</v>
      </c>
      <c r="S11" t="s">
        <v>120</v>
      </c>
      <c r="U11" t="s">
        <v>88</v>
      </c>
      <c r="V11" t="s">
        <v>133</v>
      </c>
    </row>
    <row r="12" spans="2:22" ht="12.75" hidden="1" outlineLevel="1">
      <c r="B12" s="33" t="s">
        <v>168</v>
      </c>
      <c r="C12" s="40" t="s">
        <v>138</v>
      </c>
      <c r="D12">
        <v>1</v>
      </c>
      <c r="E12">
        <v>10</v>
      </c>
      <c r="F12" s="46"/>
      <c r="G12" s="41" t="str">
        <f t="shared" si="3"/>
        <v/>
      </c>
      <c r="H12" s="41" t="s">
        <v>174</v>
      </c>
      <c r="I12" t="str">
        <f t="shared" si="0"/>
        <v/>
      </c>
      <c r="J12">
        <f t="shared" si="1"/>
        <v>0</v>
      </c>
      <c r="K12">
        <f t="shared" si="2"/>
        <v>0</v>
      </c>
      <c r="L12" s="78" t="s">
        <v>343</v>
      </c>
      <c r="M12" t="s">
        <v>334</v>
      </c>
      <c r="N12" s="36">
        <v>2</v>
      </c>
      <c r="O12" t="s">
        <v>214</v>
      </c>
      <c r="P12" t="s">
        <v>87</v>
      </c>
      <c r="Q12" t="s">
        <v>123</v>
      </c>
      <c r="R12" t="s">
        <v>169</v>
      </c>
      <c r="S12" t="s">
        <v>27</v>
      </c>
      <c r="U12" t="s">
        <v>88</v>
      </c>
      <c r="V12" t="s">
        <v>133</v>
      </c>
    </row>
    <row r="13" spans="2:22" ht="12.75" hidden="1" outlineLevel="1">
      <c r="B13" s="33" t="s">
        <v>168</v>
      </c>
      <c r="C13" s="40" t="s">
        <v>138</v>
      </c>
      <c r="D13">
        <v>1</v>
      </c>
      <c r="E13">
        <v>11</v>
      </c>
      <c r="F13" s="46"/>
      <c r="G13" s="41" t="str">
        <f t="shared" si="3"/>
        <v/>
      </c>
      <c r="H13" s="41" t="s">
        <v>170</v>
      </c>
      <c r="I13" t="str">
        <f t="shared" si="0"/>
        <v/>
      </c>
      <c r="J13">
        <f t="shared" si="1"/>
        <v>0</v>
      </c>
      <c r="K13">
        <f t="shared" si="2"/>
        <v>0</v>
      </c>
      <c r="L13" s="78" t="s">
        <v>343</v>
      </c>
      <c r="M13" t="s">
        <v>334</v>
      </c>
      <c r="N13" s="36">
        <v>3</v>
      </c>
      <c r="O13" t="s">
        <v>84</v>
      </c>
      <c r="P13" t="s">
        <v>86</v>
      </c>
      <c r="Q13" t="s">
        <v>38</v>
      </c>
      <c r="R13" t="s">
        <v>171</v>
      </c>
      <c r="S13" t="s">
        <v>27</v>
      </c>
      <c r="V13" t="s">
        <v>133</v>
      </c>
    </row>
    <row r="14" spans="2:22" ht="12.75" hidden="1" outlineLevel="1">
      <c r="B14" s="33" t="s">
        <v>168</v>
      </c>
      <c r="C14" s="40" t="s">
        <v>138</v>
      </c>
      <c r="D14">
        <v>1</v>
      </c>
      <c r="E14">
        <v>12</v>
      </c>
      <c r="F14" s="46"/>
      <c r="G14" s="41" t="str">
        <f t="shared" si="3"/>
        <v/>
      </c>
      <c r="H14" s="41" t="s">
        <v>170</v>
      </c>
      <c r="I14" t="str">
        <f t="shared" si="0"/>
        <v/>
      </c>
      <c r="J14">
        <f t="shared" si="1"/>
        <v>0</v>
      </c>
      <c r="K14">
        <f t="shared" si="2"/>
        <v>0</v>
      </c>
      <c r="L14" s="78" t="s">
        <v>343</v>
      </c>
      <c r="M14" t="s">
        <v>334</v>
      </c>
      <c r="N14" s="36">
        <v>3</v>
      </c>
      <c r="O14" t="s">
        <v>84</v>
      </c>
      <c r="P14" t="s">
        <v>86</v>
      </c>
      <c r="Q14" t="s">
        <v>249</v>
      </c>
      <c r="R14" t="s">
        <v>171</v>
      </c>
      <c r="S14" t="s">
        <v>121</v>
      </c>
      <c r="V14" t="s">
        <v>133</v>
      </c>
    </row>
    <row r="15" spans="2:22" ht="12.75" hidden="1" outlineLevel="1">
      <c r="B15" s="33" t="s">
        <v>168</v>
      </c>
      <c r="C15" s="40" t="s">
        <v>138</v>
      </c>
      <c r="D15">
        <v>1</v>
      </c>
      <c r="E15">
        <v>13</v>
      </c>
      <c r="F15" s="46"/>
      <c r="G15" s="41" t="str">
        <f t="shared" si="3"/>
        <v/>
      </c>
      <c r="H15" s="41" t="s">
        <v>174</v>
      </c>
      <c r="I15" t="str">
        <f t="shared" si="0"/>
        <v/>
      </c>
      <c r="J15">
        <f t="shared" si="1"/>
        <v>0</v>
      </c>
      <c r="K15">
        <f t="shared" si="2"/>
        <v>0</v>
      </c>
      <c r="L15" s="78" t="s">
        <v>343</v>
      </c>
      <c r="M15" t="s">
        <v>334</v>
      </c>
      <c r="N15" s="36">
        <v>3</v>
      </c>
      <c r="O15" t="s">
        <v>84</v>
      </c>
      <c r="P15" t="s">
        <v>86</v>
      </c>
      <c r="Q15" t="s">
        <v>249</v>
      </c>
      <c r="R15" t="s">
        <v>169</v>
      </c>
      <c r="S15" t="s">
        <v>27</v>
      </c>
      <c r="V15" t="s">
        <v>133</v>
      </c>
    </row>
    <row r="16" spans="2:22" ht="12.75" hidden="1" outlineLevel="1">
      <c r="B16" s="33" t="s">
        <v>168</v>
      </c>
      <c r="C16" s="40" t="s">
        <v>138</v>
      </c>
      <c r="D16">
        <v>1</v>
      </c>
      <c r="E16">
        <v>14</v>
      </c>
      <c r="F16" s="46"/>
      <c r="G16" s="41" t="str">
        <f t="shared" si="3"/>
        <v/>
      </c>
      <c r="H16" s="41" t="s">
        <v>173</v>
      </c>
      <c r="I16" t="str">
        <f t="shared" si="0"/>
        <v/>
      </c>
      <c r="J16">
        <f t="shared" si="1"/>
        <v>0</v>
      </c>
      <c r="K16">
        <f t="shared" si="2"/>
        <v>0</v>
      </c>
      <c r="L16" s="78" t="s">
        <v>343</v>
      </c>
      <c r="M16" t="s">
        <v>334</v>
      </c>
      <c r="N16" s="36">
        <v>3</v>
      </c>
      <c r="O16" t="s">
        <v>84</v>
      </c>
      <c r="P16" t="s">
        <v>86</v>
      </c>
      <c r="Q16" t="s">
        <v>249</v>
      </c>
      <c r="R16" t="s">
        <v>169</v>
      </c>
      <c r="S16" t="s">
        <v>120</v>
      </c>
      <c r="V16" t="s">
        <v>133</v>
      </c>
    </row>
    <row r="17" spans="2:22" ht="12.75" hidden="1" outlineLevel="1">
      <c r="B17" s="33" t="s">
        <v>168</v>
      </c>
      <c r="C17" s="40" t="s">
        <v>138</v>
      </c>
      <c r="D17">
        <v>1</v>
      </c>
      <c r="E17">
        <v>15</v>
      </c>
      <c r="F17" s="46"/>
      <c r="G17" s="41" t="str">
        <f t="shared" si="3"/>
        <v/>
      </c>
      <c r="H17" s="41" t="s">
        <v>170</v>
      </c>
      <c r="I17" t="str">
        <f t="shared" si="0"/>
        <v/>
      </c>
      <c r="J17">
        <f t="shared" si="1"/>
        <v>0</v>
      </c>
      <c r="K17">
        <f t="shared" si="2"/>
        <v>0</v>
      </c>
      <c r="L17" s="78" t="s">
        <v>343</v>
      </c>
      <c r="M17" t="s">
        <v>334</v>
      </c>
      <c r="N17" s="36">
        <v>3</v>
      </c>
      <c r="O17" t="s">
        <v>84</v>
      </c>
      <c r="P17" t="s">
        <v>86</v>
      </c>
      <c r="Q17" t="s">
        <v>249</v>
      </c>
      <c r="R17" t="s">
        <v>169</v>
      </c>
      <c r="S17" t="s">
        <v>120</v>
      </c>
      <c r="V17" t="s">
        <v>133</v>
      </c>
    </row>
    <row r="18" spans="2:22" ht="12.75" hidden="1" outlineLevel="1">
      <c r="B18" s="33" t="s">
        <v>168</v>
      </c>
      <c r="C18" s="40" t="s">
        <v>138</v>
      </c>
      <c r="D18">
        <v>1</v>
      </c>
      <c r="E18">
        <v>16</v>
      </c>
      <c r="F18" s="46"/>
      <c r="G18" s="41" t="str">
        <f t="shared" si="3"/>
        <v/>
      </c>
      <c r="H18" s="41" t="s">
        <v>170</v>
      </c>
      <c r="I18" t="str">
        <f t="shared" si="0"/>
        <v/>
      </c>
      <c r="J18">
        <f t="shared" si="1"/>
        <v>0</v>
      </c>
      <c r="K18">
        <f t="shared" si="2"/>
        <v>0</v>
      </c>
      <c r="L18" s="78" t="s">
        <v>343</v>
      </c>
      <c r="M18" t="s">
        <v>334</v>
      </c>
      <c r="N18" s="36">
        <v>3</v>
      </c>
      <c r="O18" t="s">
        <v>84</v>
      </c>
      <c r="P18" t="s">
        <v>86</v>
      </c>
      <c r="Q18" t="s">
        <v>249</v>
      </c>
      <c r="R18" t="s">
        <v>169</v>
      </c>
      <c r="S18" t="s">
        <v>27</v>
      </c>
      <c r="V18" t="s">
        <v>133</v>
      </c>
    </row>
    <row r="19" spans="2:22" ht="12.75" hidden="1" outlineLevel="1">
      <c r="B19" s="33" t="s">
        <v>168</v>
      </c>
      <c r="C19" s="40" t="s">
        <v>138</v>
      </c>
      <c r="D19">
        <v>1</v>
      </c>
      <c r="E19">
        <v>17</v>
      </c>
      <c r="F19" s="46"/>
      <c r="G19" s="41" t="str">
        <f t="shared" si="3"/>
        <v/>
      </c>
      <c r="H19" s="41" t="s">
        <v>174</v>
      </c>
      <c r="I19" t="str">
        <f t="shared" si="0"/>
        <v/>
      </c>
      <c r="J19">
        <f t="shared" si="1"/>
        <v>0</v>
      </c>
      <c r="K19">
        <f t="shared" si="2"/>
        <v>0</v>
      </c>
      <c r="L19" s="78" t="s">
        <v>343</v>
      </c>
      <c r="M19" t="s">
        <v>334</v>
      </c>
      <c r="N19" s="36">
        <v>3</v>
      </c>
      <c r="O19" t="s">
        <v>84</v>
      </c>
      <c r="P19" t="s">
        <v>86</v>
      </c>
      <c r="Q19" t="s">
        <v>249</v>
      </c>
      <c r="R19" t="s">
        <v>171</v>
      </c>
      <c r="S19" t="s">
        <v>120</v>
      </c>
      <c r="V19" t="s">
        <v>133</v>
      </c>
    </row>
    <row r="20" spans="2:22" ht="12.75" hidden="1" outlineLevel="1">
      <c r="B20" s="33" t="s">
        <v>168</v>
      </c>
      <c r="C20" s="40" t="s">
        <v>138</v>
      </c>
      <c r="D20">
        <v>1</v>
      </c>
      <c r="E20">
        <v>18</v>
      </c>
      <c r="F20" s="46"/>
      <c r="G20" s="41" t="str">
        <f t="shared" si="3"/>
        <v/>
      </c>
      <c r="H20" s="41" t="s">
        <v>175</v>
      </c>
      <c r="I20" t="str">
        <f t="shared" si="0"/>
        <v/>
      </c>
      <c r="J20">
        <f t="shared" si="1"/>
        <v>0</v>
      </c>
      <c r="K20">
        <f t="shared" si="2"/>
        <v>0</v>
      </c>
      <c r="L20" s="78" t="s">
        <v>343</v>
      </c>
      <c r="M20" t="s">
        <v>334</v>
      </c>
      <c r="N20" s="36">
        <v>4</v>
      </c>
      <c r="O20" t="s">
        <v>85</v>
      </c>
      <c r="P20" t="s">
        <v>87</v>
      </c>
      <c r="Q20" t="s">
        <v>38</v>
      </c>
      <c r="R20" t="s">
        <v>171</v>
      </c>
      <c r="S20" t="s">
        <v>27</v>
      </c>
      <c r="V20" t="s">
        <v>133</v>
      </c>
    </row>
    <row r="21" spans="2:22" ht="12.75" hidden="1" outlineLevel="1">
      <c r="B21" s="33" t="s">
        <v>168</v>
      </c>
      <c r="C21" s="40" t="s">
        <v>138</v>
      </c>
      <c r="D21">
        <v>1</v>
      </c>
      <c r="E21">
        <v>19</v>
      </c>
      <c r="F21" s="46"/>
      <c r="G21" s="41" t="str">
        <f t="shared" si="3"/>
        <v/>
      </c>
      <c r="H21" s="41" t="s">
        <v>174</v>
      </c>
      <c r="I21" t="str">
        <f t="shared" si="0"/>
        <v/>
      </c>
      <c r="J21">
        <f t="shared" si="1"/>
        <v>0</v>
      </c>
      <c r="K21">
        <f t="shared" si="2"/>
        <v>0</v>
      </c>
      <c r="L21" s="78" t="s">
        <v>343</v>
      </c>
      <c r="M21" t="s">
        <v>334</v>
      </c>
      <c r="N21" s="36">
        <v>4</v>
      </c>
      <c r="O21" t="s">
        <v>85</v>
      </c>
      <c r="P21" t="s">
        <v>87</v>
      </c>
      <c r="Q21" t="s">
        <v>123</v>
      </c>
      <c r="R21" t="s">
        <v>171</v>
      </c>
      <c r="S21" t="s">
        <v>27</v>
      </c>
      <c r="V21" t="s">
        <v>133</v>
      </c>
    </row>
    <row r="22" spans="2:22" ht="12.75" hidden="1" outlineLevel="1">
      <c r="B22" s="33" t="s">
        <v>168</v>
      </c>
      <c r="C22" s="40" t="s">
        <v>138</v>
      </c>
      <c r="D22">
        <v>1</v>
      </c>
      <c r="E22">
        <v>20</v>
      </c>
      <c r="F22" s="46"/>
      <c r="G22" s="41" t="str">
        <f t="shared" si="3"/>
        <v/>
      </c>
      <c r="H22" s="41" t="s">
        <v>172</v>
      </c>
      <c r="I22" t="str">
        <f t="shared" si="0"/>
        <v/>
      </c>
      <c r="J22">
        <f t="shared" si="1"/>
        <v>0</v>
      </c>
      <c r="K22">
        <f t="shared" si="2"/>
        <v>0</v>
      </c>
      <c r="L22" s="78" t="s">
        <v>343</v>
      </c>
      <c r="M22" t="s">
        <v>334</v>
      </c>
      <c r="N22" s="36">
        <v>4</v>
      </c>
      <c r="O22" t="s">
        <v>85</v>
      </c>
      <c r="P22" t="s">
        <v>87</v>
      </c>
      <c r="Q22" t="s">
        <v>249</v>
      </c>
      <c r="R22" t="s">
        <v>169</v>
      </c>
      <c r="S22" t="s">
        <v>120</v>
      </c>
      <c r="V22" t="s">
        <v>133</v>
      </c>
    </row>
    <row r="23" spans="2:22" ht="12.75" hidden="1" outlineLevel="1">
      <c r="B23" s="33" t="s">
        <v>168</v>
      </c>
      <c r="C23" s="40" t="s">
        <v>138</v>
      </c>
      <c r="D23">
        <v>1</v>
      </c>
      <c r="E23">
        <v>21</v>
      </c>
      <c r="F23" s="46"/>
      <c r="G23" s="41" t="str">
        <f t="shared" si="3"/>
        <v/>
      </c>
      <c r="H23" s="41" t="s">
        <v>174</v>
      </c>
      <c r="I23" t="str">
        <f t="shared" si="0"/>
        <v/>
      </c>
      <c r="J23">
        <f t="shared" si="1"/>
        <v>0</v>
      </c>
      <c r="K23">
        <f t="shared" si="2"/>
        <v>0</v>
      </c>
      <c r="L23" s="78" t="s">
        <v>343</v>
      </c>
      <c r="M23" t="s">
        <v>334</v>
      </c>
      <c r="N23" s="36">
        <v>4</v>
      </c>
      <c r="O23" t="s">
        <v>85</v>
      </c>
      <c r="P23" t="s">
        <v>87</v>
      </c>
      <c r="Q23" t="s">
        <v>249</v>
      </c>
      <c r="R23" t="s">
        <v>169</v>
      </c>
      <c r="S23" t="s">
        <v>27</v>
      </c>
      <c r="V23" t="s">
        <v>133</v>
      </c>
    </row>
    <row r="24" spans="2:22" ht="12.75" hidden="1" outlineLevel="1">
      <c r="B24" s="33" t="s">
        <v>168</v>
      </c>
      <c r="C24" s="40" t="s">
        <v>138</v>
      </c>
      <c r="D24">
        <v>1</v>
      </c>
      <c r="E24">
        <v>22</v>
      </c>
      <c r="F24" s="46"/>
      <c r="G24" s="41" t="str">
        <f t="shared" si="3"/>
        <v/>
      </c>
      <c r="H24" s="41" t="s">
        <v>175</v>
      </c>
      <c r="I24" t="str">
        <f t="shared" si="0"/>
        <v/>
      </c>
      <c r="J24">
        <f t="shared" si="1"/>
        <v>0</v>
      </c>
      <c r="K24">
        <f t="shared" si="2"/>
        <v>0</v>
      </c>
      <c r="L24" s="78" t="s">
        <v>343</v>
      </c>
      <c r="M24" t="s">
        <v>334</v>
      </c>
      <c r="N24" s="36">
        <v>4</v>
      </c>
      <c r="O24" t="s">
        <v>85</v>
      </c>
      <c r="P24" t="s">
        <v>87</v>
      </c>
      <c r="Q24" t="s">
        <v>249</v>
      </c>
      <c r="R24" t="s">
        <v>169</v>
      </c>
      <c r="S24" t="s">
        <v>120</v>
      </c>
      <c r="V24" t="s">
        <v>133</v>
      </c>
    </row>
    <row r="25" spans="2:22" ht="12.75" hidden="1" outlineLevel="1">
      <c r="B25" s="33" t="s">
        <v>168</v>
      </c>
      <c r="C25" s="40" t="s">
        <v>138</v>
      </c>
      <c r="D25">
        <v>1</v>
      </c>
      <c r="E25">
        <v>23</v>
      </c>
      <c r="F25" s="46"/>
      <c r="G25" s="41" t="str">
        <f t="shared" si="3"/>
        <v/>
      </c>
      <c r="H25" s="41" t="s">
        <v>170</v>
      </c>
      <c r="I25" t="str">
        <f t="shared" si="0"/>
        <v/>
      </c>
      <c r="J25">
        <f t="shared" si="1"/>
        <v>0</v>
      </c>
      <c r="K25">
        <f t="shared" si="2"/>
        <v>0</v>
      </c>
      <c r="L25" s="78" t="s">
        <v>343</v>
      </c>
      <c r="M25" t="s">
        <v>334</v>
      </c>
      <c r="N25" s="36">
        <v>4</v>
      </c>
      <c r="O25" t="s">
        <v>85</v>
      </c>
      <c r="P25" t="s">
        <v>87</v>
      </c>
      <c r="Q25" t="s">
        <v>249</v>
      </c>
      <c r="R25" t="s">
        <v>169</v>
      </c>
      <c r="S25" t="s">
        <v>27</v>
      </c>
      <c r="V25" t="s">
        <v>133</v>
      </c>
    </row>
    <row r="26" spans="2:22" ht="12.75" hidden="1" outlineLevel="1">
      <c r="B26" s="33" t="s">
        <v>168</v>
      </c>
      <c r="C26" s="40" t="s">
        <v>138</v>
      </c>
      <c r="D26">
        <v>2</v>
      </c>
      <c r="E26">
        <v>1</v>
      </c>
      <c r="F26" s="46"/>
      <c r="G26" s="41" t="str">
        <f t="shared" si="3"/>
        <v/>
      </c>
      <c r="H26" s="41" t="s">
        <v>175</v>
      </c>
      <c r="I26" t="str">
        <f t="shared" si="0"/>
        <v/>
      </c>
      <c r="J26">
        <f t="shared" si="1"/>
        <v>0</v>
      </c>
      <c r="K26">
        <f t="shared" si="2"/>
        <v>0</v>
      </c>
      <c r="L26" s="78" t="s">
        <v>343</v>
      </c>
      <c r="M26" t="s">
        <v>176</v>
      </c>
      <c r="N26" s="36" t="s">
        <v>177</v>
      </c>
      <c r="O26" s="36"/>
      <c r="P26" t="s">
        <v>177</v>
      </c>
      <c r="Q26" t="s">
        <v>98</v>
      </c>
      <c r="R26" t="s">
        <v>178</v>
      </c>
      <c r="S26" t="s">
        <v>249</v>
      </c>
      <c r="U26" t="s">
        <v>177</v>
      </c>
      <c r="V26" t="s">
        <v>177</v>
      </c>
    </row>
    <row r="27" spans="2:22" ht="12.75" hidden="1" outlineLevel="1">
      <c r="B27" s="33" t="s">
        <v>168</v>
      </c>
      <c r="C27" s="40" t="s">
        <v>138</v>
      </c>
      <c r="D27">
        <v>2</v>
      </c>
      <c r="E27">
        <v>2</v>
      </c>
      <c r="F27" s="46"/>
      <c r="G27" s="41" t="str">
        <f t="shared" si="3"/>
        <v/>
      </c>
      <c r="H27" s="41" t="s">
        <v>175</v>
      </c>
      <c r="I27" t="str">
        <f t="shared" si="0"/>
        <v/>
      </c>
      <c r="J27">
        <f t="shared" si="1"/>
        <v>0</v>
      </c>
      <c r="K27">
        <f t="shared" si="2"/>
        <v>0</v>
      </c>
      <c r="L27" s="78" t="s">
        <v>343</v>
      </c>
      <c r="M27" t="s">
        <v>176</v>
      </c>
      <c r="N27" s="36" t="s">
        <v>177</v>
      </c>
      <c r="O27" s="36"/>
      <c r="P27" t="s">
        <v>177</v>
      </c>
      <c r="Q27" t="s">
        <v>37</v>
      </c>
      <c r="R27" t="s">
        <v>215</v>
      </c>
      <c r="S27" t="s">
        <v>249</v>
      </c>
      <c r="U27" t="s">
        <v>177</v>
      </c>
      <c r="V27" t="s">
        <v>177</v>
      </c>
    </row>
    <row r="28" spans="2:22" ht="12.75" hidden="1" outlineLevel="1">
      <c r="B28" s="33" t="s">
        <v>168</v>
      </c>
      <c r="C28" s="40" t="s">
        <v>138</v>
      </c>
      <c r="D28">
        <v>2</v>
      </c>
      <c r="E28">
        <v>3</v>
      </c>
      <c r="F28" s="46"/>
      <c r="G28" s="41" t="str">
        <f t="shared" si="3"/>
        <v/>
      </c>
      <c r="H28" s="41" t="s">
        <v>174</v>
      </c>
      <c r="I28" t="str">
        <f t="shared" si="0"/>
        <v/>
      </c>
      <c r="J28">
        <f t="shared" si="1"/>
        <v>0</v>
      </c>
      <c r="K28">
        <f t="shared" si="2"/>
        <v>0</v>
      </c>
      <c r="L28" s="78" t="s">
        <v>343</v>
      </c>
      <c r="M28" t="s">
        <v>176</v>
      </c>
      <c r="N28" s="36" t="s">
        <v>177</v>
      </c>
      <c r="O28" s="36"/>
      <c r="P28" t="s">
        <v>177</v>
      </c>
      <c r="Q28" t="s">
        <v>225</v>
      </c>
      <c r="S28" t="s">
        <v>249</v>
      </c>
      <c r="U28" t="s">
        <v>177</v>
      </c>
      <c r="V28" t="s">
        <v>177</v>
      </c>
    </row>
    <row r="29" spans="2:22" ht="12.75" hidden="1" outlineLevel="1">
      <c r="B29" s="33" t="s">
        <v>168</v>
      </c>
      <c r="C29" s="40" t="s">
        <v>138</v>
      </c>
      <c r="D29">
        <v>2</v>
      </c>
      <c r="E29">
        <v>4</v>
      </c>
      <c r="F29" s="46"/>
      <c r="G29" s="41" t="str">
        <f t="shared" si="3"/>
        <v/>
      </c>
      <c r="H29" s="41" t="s">
        <v>170</v>
      </c>
      <c r="I29" t="str">
        <f t="shared" si="0"/>
        <v/>
      </c>
      <c r="J29">
        <f t="shared" si="1"/>
        <v>0</v>
      </c>
      <c r="K29">
        <f t="shared" si="2"/>
        <v>0</v>
      </c>
      <c r="L29" s="78" t="s">
        <v>343</v>
      </c>
      <c r="M29" t="s">
        <v>176</v>
      </c>
      <c r="N29" s="36" t="s">
        <v>177</v>
      </c>
      <c r="O29" s="36"/>
      <c r="P29" t="s">
        <v>177</v>
      </c>
      <c r="Q29" t="s">
        <v>286</v>
      </c>
      <c r="S29" t="s">
        <v>249</v>
      </c>
      <c r="U29" t="s">
        <v>177</v>
      </c>
      <c r="V29" t="s">
        <v>177</v>
      </c>
    </row>
    <row r="30" spans="2:22" ht="12.75" hidden="1" outlineLevel="1">
      <c r="B30" s="33" t="s">
        <v>168</v>
      </c>
      <c r="C30" s="40" t="s">
        <v>138</v>
      </c>
      <c r="D30">
        <v>2</v>
      </c>
      <c r="E30">
        <v>5</v>
      </c>
      <c r="F30" s="46"/>
      <c r="G30" s="41" t="str">
        <f t="shared" si="3"/>
        <v/>
      </c>
      <c r="H30" s="41" t="s">
        <v>175</v>
      </c>
      <c r="I30" t="str">
        <f t="shared" si="0"/>
        <v/>
      </c>
      <c r="J30">
        <f t="shared" si="1"/>
        <v>0</v>
      </c>
      <c r="K30">
        <f t="shared" si="2"/>
        <v>0</v>
      </c>
      <c r="L30" s="78" t="s">
        <v>343</v>
      </c>
      <c r="M30" t="s">
        <v>176</v>
      </c>
      <c r="N30" s="36" t="s">
        <v>177</v>
      </c>
      <c r="O30" s="36"/>
      <c r="P30" t="s">
        <v>177</v>
      </c>
      <c r="Q30" t="s">
        <v>250</v>
      </c>
      <c r="R30" t="s">
        <v>304</v>
      </c>
      <c r="S30" t="s">
        <v>249</v>
      </c>
      <c r="U30" t="s">
        <v>177</v>
      </c>
      <c r="V30" t="s">
        <v>177</v>
      </c>
    </row>
    <row r="31" spans="2:22" ht="12.75" hidden="1" outlineLevel="1">
      <c r="B31" s="33" t="s">
        <v>168</v>
      </c>
      <c r="C31" s="40" t="s">
        <v>138</v>
      </c>
      <c r="D31">
        <v>2</v>
      </c>
      <c r="E31">
        <v>6</v>
      </c>
      <c r="F31" s="46"/>
      <c r="G31" s="41" t="str">
        <f t="shared" si="3"/>
        <v/>
      </c>
      <c r="H31" s="41" t="s">
        <v>175</v>
      </c>
      <c r="I31" t="str">
        <f t="shared" si="0"/>
        <v/>
      </c>
      <c r="J31">
        <f t="shared" si="1"/>
        <v>0</v>
      </c>
      <c r="K31">
        <f t="shared" si="2"/>
        <v>0</v>
      </c>
      <c r="L31" s="78" t="s">
        <v>343</v>
      </c>
      <c r="M31" t="s">
        <v>176</v>
      </c>
      <c r="N31" s="36" t="s">
        <v>177</v>
      </c>
      <c r="O31" s="36"/>
      <c r="P31" t="s">
        <v>177</v>
      </c>
      <c r="Q31" t="s">
        <v>285</v>
      </c>
      <c r="R31" t="s">
        <v>340</v>
      </c>
      <c r="S31" t="s">
        <v>249</v>
      </c>
      <c r="T31" t="s">
        <v>54</v>
      </c>
      <c r="U31" t="s">
        <v>177</v>
      </c>
      <c r="V31" t="s">
        <v>177</v>
      </c>
    </row>
    <row r="32" spans="2:22" ht="12.75" hidden="1" outlineLevel="1">
      <c r="B32" s="33" t="s">
        <v>168</v>
      </c>
      <c r="C32" s="40" t="s">
        <v>138</v>
      </c>
      <c r="D32">
        <v>2</v>
      </c>
      <c r="E32">
        <v>7</v>
      </c>
      <c r="F32" s="46"/>
      <c r="G32" s="41" t="str">
        <f t="shared" si="3"/>
        <v/>
      </c>
      <c r="H32" s="41" t="s">
        <v>174</v>
      </c>
      <c r="I32" t="str">
        <f t="shared" si="0"/>
        <v/>
      </c>
      <c r="J32">
        <f t="shared" si="1"/>
        <v>0</v>
      </c>
      <c r="K32">
        <f t="shared" si="2"/>
        <v>0</v>
      </c>
      <c r="L32" s="78" t="s">
        <v>343</v>
      </c>
      <c r="M32" t="s">
        <v>176</v>
      </c>
      <c r="N32" s="36" t="s">
        <v>177</v>
      </c>
      <c r="O32" s="36"/>
      <c r="P32" t="s">
        <v>177</v>
      </c>
      <c r="Q32" s="36" t="s">
        <v>326</v>
      </c>
      <c r="R32" s="36" t="s">
        <v>325</v>
      </c>
      <c r="S32" t="s">
        <v>249</v>
      </c>
      <c r="U32" t="s">
        <v>177</v>
      </c>
      <c r="V32" t="s">
        <v>177</v>
      </c>
    </row>
    <row r="33" spans="2:22" ht="12.75" hidden="1" outlineLevel="1">
      <c r="B33" s="33" t="s">
        <v>168</v>
      </c>
      <c r="C33" s="40" t="s">
        <v>138</v>
      </c>
      <c r="D33">
        <v>2</v>
      </c>
      <c r="E33">
        <v>8</v>
      </c>
      <c r="F33" s="46"/>
      <c r="G33" s="41" t="str">
        <f t="shared" si="3"/>
        <v/>
      </c>
      <c r="H33" s="41" t="s">
        <v>170</v>
      </c>
      <c r="I33" t="str">
        <f t="shared" si="0"/>
        <v/>
      </c>
      <c r="J33">
        <f t="shared" si="1"/>
        <v>0</v>
      </c>
      <c r="K33">
        <f t="shared" si="2"/>
        <v>0</v>
      </c>
      <c r="L33" s="78" t="s">
        <v>343</v>
      </c>
      <c r="M33" t="s">
        <v>176</v>
      </c>
      <c r="N33" s="36" t="s">
        <v>177</v>
      </c>
      <c r="O33" s="36"/>
      <c r="P33" t="s">
        <v>177</v>
      </c>
      <c r="Q33" t="s">
        <v>225</v>
      </c>
      <c r="S33" t="s">
        <v>249</v>
      </c>
      <c r="U33" t="s">
        <v>177</v>
      </c>
      <c r="V33" t="s">
        <v>177</v>
      </c>
    </row>
    <row r="34" spans="2:22" ht="12.75" hidden="1" outlineLevel="1">
      <c r="B34" s="33" t="s">
        <v>168</v>
      </c>
      <c r="C34" s="40" t="s">
        <v>138</v>
      </c>
      <c r="D34">
        <v>2</v>
      </c>
      <c r="E34">
        <v>9</v>
      </c>
      <c r="F34" s="46"/>
      <c r="G34" s="41" t="str">
        <f t="shared" si="3"/>
        <v/>
      </c>
      <c r="H34" s="41" t="s">
        <v>173</v>
      </c>
      <c r="I34" t="str">
        <f t="shared" si="0"/>
        <v/>
      </c>
      <c r="J34">
        <f t="shared" si="1"/>
        <v>0</v>
      </c>
      <c r="K34">
        <f t="shared" si="2"/>
        <v>0</v>
      </c>
      <c r="L34" s="78" t="s">
        <v>343</v>
      </c>
      <c r="M34" t="s">
        <v>176</v>
      </c>
      <c r="N34" s="36" t="s">
        <v>177</v>
      </c>
      <c r="O34" s="36"/>
      <c r="P34" t="s">
        <v>177</v>
      </c>
      <c r="Q34" t="s">
        <v>250</v>
      </c>
      <c r="R34" t="s">
        <v>304</v>
      </c>
      <c r="S34" t="s">
        <v>249</v>
      </c>
      <c r="U34" t="s">
        <v>177</v>
      </c>
      <c r="V34" t="s">
        <v>177</v>
      </c>
    </row>
    <row r="35" spans="2:22" ht="12.75" hidden="1" outlineLevel="1">
      <c r="B35" s="33" t="s">
        <v>168</v>
      </c>
      <c r="C35" s="40" t="s">
        <v>138</v>
      </c>
      <c r="D35">
        <v>2</v>
      </c>
      <c r="E35">
        <v>10</v>
      </c>
      <c r="F35" s="46"/>
      <c r="G35" s="41" t="str">
        <f t="shared" si="3"/>
        <v/>
      </c>
      <c r="H35" s="41" t="s">
        <v>175</v>
      </c>
      <c r="I35" t="str">
        <f t="shared" si="0"/>
        <v/>
      </c>
      <c r="J35">
        <f aca="true" t="shared" si="4" ref="J35:J66">IF($I35="Correct",1,IF($I35="Incorrect",1,0))</f>
        <v>0</v>
      </c>
      <c r="K35">
        <f aca="true" t="shared" si="5" ref="K35:K66">IF($I35="Correct",1,IF($I35="Incorrect",0,0))</f>
        <v>0</v>
      </c>
      <c r="L35" s="78" t="s">
        <v>343</v>
      </c>
      <c r="M35" t="s">
        <v>176</v>
      </c>
      <c r="N35" s="36" t="s">
        <v>177</v>
      </c>
      <c r="O35" s="36"/>
      <c r="P35" t="s">
        <v>177</v>
      </c>
      <c r="Q35" t="s">
        <v>98</v>
      </c>
      <c r="R35" t="s">
        <v>178</v>
      </c>
      <c r="S35" t="s">
        <v>249</v>
      </c>
      <c r="U35" t="s">
        <v>177</v>
      </c>
      <c r="V35" t="s">
        <v>177</v>
      </c>
    </row>
    <row r="36" spans="2:22" ht="12.75" hidden="1" outlineLevel="1">
      <c r="B36" s="33" t="s">
        <v>168</v>
      </c>
      <c r="C36" s="40" t="s">
        <v>138</v>
      </c>
      <c r="D36">
        <v>2</v>
      </c>
      <c r="E36">
        <v>11</v>
      </c>
      <c r="F36" s="46"/>
      <c r="G36" s="41" t="str">
        <f t="shared" si="3"/>
        <v/>
      </c>
      <c r="H36" s="41" t="s">
        <v>172</v>
      </c>
      <c r="I36" t="str">
        <f t="shared" si="0"/>
        <v/>
      </c>
      <c r="J36">
        <f t="shared" si="4"/>
        <v>0</v>
      </c>
      <c r="K36">
        <f t="shared" si="5"/>
        <v>0</v>
      </c>
      <c r="L36" s="78" t="s">
        <v>343</v>
      </c>
      <c r="M36" t="s">
        <v>176</v>
      </c>
      <c r="N36" s="36" t="s">
        <v>177</v>
      </c>
      <c r="O36" s="36"/>
      <c r="P36" t="s">
        <v>177</v>
      </c>
      <c r="Q36" t="s">
        <v>98</v>
      </c>
      <c r="R36" t="s">
        <v>36</v>
      </c>
      <c r="S36" t="s">
        <v>249</v>
      </c>
      <c r="U36" t="s">
        <v>177</v>
      </c>
      <c r="V36" t="s">
        <v>177</v>
      </c>
    </row>
    <row r="37" spans="2:22" ht="12.75" hidden="1" outlineLevel="1">
      <c r="B37" s="33" t="s">
        <v>168</v>
      </c>
      <c r="C37" s="40" t="s">
        <v>138</v>
      </c>
      <c r="D37">
        <v>2</v>
      </c>
      <c r="E37">
        <v>12</v>
      </c>
      <c r="F37" s="46"/>
      <c r="G37" s="41" t="str">
        <f t="shared" si="3"/>
        <v/>
      </c>
      <c r="H37" s="41" t="s">
        <v>170</v>
      </c>
      <c r="I37" t="str">
        <f t="shared" si="0"/>
        <v/>
      </c>
      <c r="J37">
        <f t="shared" si="4"/>
        <v>0</v>
      </c>
      <c r="K37">
        <f t="shared" si="5"/>
        <v>0</v>
      </c>
      <c r="L37" s="78" t="s">
        <v>343</v>
      </c>
      <c r="M37" t="s">
        <v>176</v>
      </c>
      <c r="N37" s="36" t="s">
        <v>177</v>
      </c>
      <c r="O37" s="36"/>
      <c r="P37" t="s">
        <v>177</v>
      </c>
      <c r="Q37" t="s">
        <v>37</v>
      </c>
      <c r="R37" t="s">
        <v>251</v>
      </c>
      <c r="S37" t="s">
        <v>249</v>
      </c>
      <c r="U37" t="s">
        <v>177</v>
      </c>
      <c r="V37" t="s">
        <v>177</v>
      </c>
    </row>
    <row r="38" spans="2:22" ht="12.75" hidden="1" outlineLevel="1">
      <c r="B38" s="33" t="s">
        <v>168</v>
      </c>
      <c r="C38" s="40" t="s">
        <v>138</v>
      </c>
      <c r="D38">
        <v>2</v>
      </c>
      <c r="E38">
        <v>13</v>
      </c>
      <c r="F38" s="46"/>
      <c r="G38" s="41" t="str">
        <f t="shared" si="3"/>
        <v/>
      </c>
      <c r="H38" s="41" t="s">
        <v>172</v>
      </c>
      <c r="I38" t="str">
        <f t="shared" si="0"/>
        <v/>
      </c>
      <c r="J38">
        <f t="shared" si="4"/>
        <v>0</v>
      </c>
      <c r="K38">
        <f t="shared" si="5"/>
        <v>0</v>
      </c>
      <c r="L38" s="78" t="s">
        <v>343</v>
      </c>
      <c r="M38" t="s">
        <v>176</v>
      </c>
      <c r="N38" s="36" t="s">
        <v>177</v>
      </c>
      <c r="O38" s="36"/>
      <c r="P38" t="s">
        <v>177</v>
      </c>
      <c r="Q38" t="s">
        <v>285</v>
      </c>
      <c r="R38" t="s">
        <v>340</v>
      </c>
      <c r="S38" t="s">
        <v>249</v>
      </c>
      <c r="T38" t="s">
        <v>134</v>
      </c>
      <c r="U38" t="s">
        <v>177</v>
      </c>
      <c r="V38" t="s">
        <v>177</v>
      </c>
    </row>
    <row r="39" spans="2:22" ht="12.75" hidden="1" outlineLevel="1">
      <c r="B39" s="33" t="s">
        <v>168</v>
      </c>
      <c r="C39" s="40" t="s">
        <v>138</v>
      </c>
      <c r="D39">
        <v>2</v>
      </c>
      <c r="E39">
        <v>14</v>
      </c>
      <c r="F39" s="46"/>
      <c r="G39" s="41" t="str">
        <f t="shared" si="3"/>
        <v/>
      </c>
      <c r="H39" s="41" t="s">
        <v>173</v>
      </c>
      <c r="I39" t="str">
        <f t="shared" si="0"/>
        <v/>
      </c>
      <c r="J39">
        <f t="shared" si="4"/>
        <v>0</v>
      </c>
      <c r="K39">
        <f t="shared" si="5"/>
        <v>0</v>
      </c>
      <c r="L39" s="78" t="s">
        <v>343</v>
      </c>
      <c r="M39" t="s">
        <v>176</v>
      </c>
      <c r="N39" s="36" t="s">
        <v>177</v>
      </c>
      <c r="O39" s="36"/>
      <c r="P39" t="s">
        <v>177</v>
      </c>
      <c r="Q39" t="s">
        <v>250</v>
      </c>
      <c r="R39" t="s">
        <v>304</v>
      </c>
      <c r="S39" t="s">
        <v>249</v>
      </c>
      <c r="U39" t="s">
        <v>177</v>
      </c>
      <c r="V39" t="s">
        <v>177</v>
      </c>
    </row>
    <row r="40" spans="2:22" ht="12.75" hidden="1" outlineLevel="1">
      <c r="B40" s="33" t="s">
        <v>168</v>
      </c>
      <c r="C40" s="40" t="s">
        <v>138</v>
      </c>
      <c r="D40">
        <v>2</v>
      </c>
      <c r="E40">
        <v>15</v>
      </c>
      <c r="F40" s="46"/>
      <c r="G40" s="41" t="str">
        <f t="shared" si="3"/>
        <v/>
      </c>
      <c r="H40" s="41" t="s">
        <v>174</v>
      </c>
      <c r="I40" t="str">
        <f t="shared" si="0"/>
        <v/>
      </c>
      <c r="J40">
        <f t="shared" si="4"/>
        <v>0</v>
      </c>
      <c r="K40">
        <f t="shared" si="5"/>
        <v>0</v>
      </c>
      <c r="L40" s="78" t="s">
        <v>343</v>
      </c>
      <c r="M40" t="s">
        <v>176</v>
      </c>
      <c r="N40" s="36" t="s">
        <v>177</v>
      </c>
      <c r="O40" s="36"/>
      <c r="P40" t="s">
        <v>177</v>
      </c>
      <c r="Q40" t="s">
        <v>285</v>
      </c>
      <c r="R40" t="s">
        <v>340</v>
      </c>
      <c r="S40" t="s">
        <v>249</v>
      </c>
      <c r="U40" t="s">
        <v>177</v>
      </c>
      <c r="V40" t="s">
        <v>177</v>
      </c>
    </row>
    <row r="41" spans="2:22" ht="12.75" hidden="1" outlineLevel="1">
      <c r="B41" s="33" t="s">
        <v>168</v>
      </c>
      <c r="C41" s="40" t="s">
        <v>138</v>
      </c>
      <c r="D41">
        <v>2</v>
      </c>
      <c r="E41">
        <v>16</v>
      </c>
      <c r="F41" s="46"/>
      <c r="G41" s="41" t="str">
        <f t="shared" si="3"/>
        <v/>
      </c>
      <c r="H41" s="41" t="s">
        <v>174</v>
      </c>
      <c r="I41" t="str">
        <f t="shared" si="0"/>
        <v/>
      </c>
      <c r="J41">
        <f t="shared" si="4"/>
        <v>0</v>
      </c>
      <c r="K41">
        <f t="shared" si="5"/>
        <v>0</v>
      </c>
      <c r="L41" s="78" t="s">
        <v>343</v>
      </c>
      <c r="M41" t="s">
        <v>176</v>
      </c>
      <c r="N41" s="36" t="s">
        <v>177</v>
      </c>
      <c r="O41" s="36"/>
      <c r="P41" t="s">
        <v>177</v>
      </c>
      <c r="Q41" t="s">
        <v>98</v>
      </c>
      <c r="R41" t="s">
        <v>34</v>
      </c>
      <c r="S41" t="s">
        <v>249</v>
      </c>
      <c r="U41" t="s">
        <v>177</v>
      </c>
      <c r="V41" t="s">
        <v>177</v>
      </c>
    </row>
    <row r="42" spans="2:22" ht="12.75" hidden="1" outlineLevel="1">
      <c r="B42" s="33" t="s">
        <v>168</v>
      </c>
      <c r="C42" s="40" t="s">
        <v>138</v>
      </c>
      <c r="D42">
        <v>2</v>
      </c>
      <c r="E42">
        <v>17</v>
      </c>
      <c r="F42" s="46"/>
      <c r="G42" s="41" t="str">
        <f t="shared" si="3"/>
        <v/>
      </c>
      <c r="H42" s="41" t="s">
        <v>175</v>
      </c>
      <c r="I42" t="str">
        <f t="shared" si="0"/>
        <v/>
      </c>
      <c r="J42">
        <f t="shared" si="4"/>
        <v>0</v>
      </c>
      <c r="K42">
        <f t="shared" si="5"/>
        <v>0</v>
      </c>
      <c r="L42" s="78" t="s">
        <v>343</v>
      </c>
      <c r="M42" t="s">
        <v>176</v>
      </c>
      <c r="N42" s="36" t="s">
        <v>177</v>
      </c>
      <c r="O42" s="36"/>
      <c r="P42" t="s">
        <v>177</v>
      </c>
      <c r="Q42" t="s">
        <v>286</v>
      </c>
      <c r="S42" t="s">
        <v>249</v>
      </c>
      <c r="U42" t="s">
        <v>177</v>
      </c>
      <c r="V42" t="s">
        <v>177</v>
      </c>
    </row>
    <row r="43" spans="2:22" ht="12.75" hidden="1" outlineLevel="1">
      <c r="B43" s="33" t="s">
        <v>168</v>
      </c>
      <c r="C43" s="40" t="s">
        <v>138</v>
      </c>
      <c r="D43">
        <v>2</v>
      </c>
      <c r="E43">
        <v>18</v>
      </c>
      <c r="F43" s="46"/>
      <c r="G43" s="41" t="str">
        <f t="shared" si="3"/>
        <v/>
      </c>
      <c r="H43" s="41" t="s">
        <v>175</v>
      </c>
      <c r="I43" t="str">
        <f t="shared" si="0"/>
        <v/>
      </c>
      <c r="J43">
        <f t="shared" si="4"/>
        <v>0</v>
      </c>
      <c r="K43">
        <f t="shared" si="5"/>
        <v>0</v>
      </c>
      <c r="L43" s="78" t="s">
        <v>343</v>
      </c>
      <c r="M43" t="s">
        <v>176</v>
      </c>
      <c r="N43" s="36" t="s">
        <v>177</v>
      </c>
      <c r="O43" s="36"/>
      <c r="P43" t="s">
        <v>177</v>
      </c>
      <c r="Q43" t="s">
        <v>225</v>
      </c>
      <c r="S43" t="s">
        <v>249</v>
      </c>
      <c r="U43" t="s">
        <v>177</v>
      </c>
      <c r="V43" t="s">
        <v>177</v>
      </c>
    </row>
    <row r="44" spans="2:22" ht="12.75" hidden="1" outlineLevel="1">
      <c r="B44" s="33" t="s">
        <v>168</v>
      </c>
      <c r="C44" s="40" t="s">
        <v>138</v>
      </c>
      <c r="D44">
        <v>2</v>
      </c>
      <c r="E44">
        <v>19</v>
      </c>
      <c r="F44" s="46"/>
      <c r="G44" s="41" t="str">
        <f t="shared" si="3"/>
        <v/>
      </c>
      <c r="H44" s="41" t="s">
        <v>170</v>
      </c>
      <c r="I44" t="str">
        <f t="shared" si="0"/>
        <v/>
      </c>
      <c r="J44">
        <f t="shared" si="4"/>
        <v>0</v>
      </c>
      <c r="K44">
        <f t="shared" si="5"/>
        <v>0</v>
      </c>
      <c r="L44" s="78" t="s">
        <v>343</v>
      </c>
      <c r="M44" t="s">
        <v>176</v>
      </c>
      <c r="N44" s="36" t="s">
        <v>177</v>
      </c>
      <c r="O44" s="36"/>
      <c r="P44" t="s">
        <v>177</v>
      </c>
      <c r="Q44" t="s">
        <v>250</v>
      </c>
      <c r="R44" t="s">
        <v>305</v>
      </c>
      <c r="S44" t="s">
        <v>265</v>
      </c>
      <c r="T44" t="s">
        <v>218</v>
      </c>
      <c r="U44" t="s">
        <v>177</v>
      </c>
      <c r="V44" t="s">
        <v>177</v>
      </c>
    </row>
    <row r="45" spans="2:22" ht="12.75" hidden="1" outlineLevel="1">
      <c r="B45" s="33" t="s">
        <v>168</v>
      </c>
      <c r="C45" s="40" t="s">
        <v>138</v>
      </c>
      <c r="D45">
        <v>2</v>
      </c>
      <c r="E45">
        <v>20</v>
      </c>
      <c r="F45" s="46"/>
      <c r="G45" s="41" t="str">
        <f t="shared" si="3"/>
        <v/>
      </c>
      <c r="H45" s="41" t="s">
        <v>173</v>
      </c>
      <c r="I45" t="str">
        <f t="shared" si="0"/>
        <v/>
      </c>
      <c r="J45">
        <f t="shared" si="4"/>
        <v>0</v>
      </c>
      <c r="K45">
        <f t="shared" si="5"/>
        <v>0</v>
      </c>
      <c r="L45" s="78" t="s">
        <v>343</v>
      </c>
      <c r="M45" t="s">
        <v>176</v>
      </c>
      <c r="N45" s="36" t="s">
        <v>177</v>
      </c>
      <c r="O45" s="36"/>
      <c r="P45" t="s">
        <v>177</v>
      </c>
      <c r="Q45" t="s">
        <v>98</v>
      </c>
      <c r="R45" t="s">
        <v>216</v>
      </c>
      <c r="S45" t="s">
        <v>249</v>
      </c>
      <c r="U45" t="s">
        <v>177</v>
      </c>
      <c r="V45" t="s">
        <v>177</v>
      </c>
    </row>
    <row r="46" spans="2:22" ht="12.75" hidden="1" outlineLevel="1">
      <c r="B46" s="33" t="s">
        <v>168</v>
      </c>
      <c r="C46" s="40" t="s">
        <v>138</v>
      </c>
      <c r="D46">
        <v>2</v>
      </c>
      <c r="E46">
        <v>21</v>
      </c>
      <c r="F46" s="46"/>
      <c r="G46" s="41" t="str">
        <f t="shared" si="3"/>
        <v/>
      </c>
      <c r="H46" s="41" t="s">
        <v>170</v>
      </c>
      <c r="I46" t="str">
        <f t="shared" si="0"/>
        <v/>
      </c>
      <c r="J46">
        <f t="shared" si="4"/>
        <v>0</v>
      </c>
      <c r="K46">
        <f t="shared" si="5"/>
        <v>0</v>
      </c>
      <c r="L46" s="78" t="s">
        <v>343</v>
      </c>
      <c r="M46" t="s">
        <v>176</v>
      </c>
      <c r="N46" s="36" t="s">
        <v>177</v>
      </c>
      <c r="O46" s="36"/>
      <c r="P46" t="s">
        <v>177</v>
      </c>
      <c r="Q46" t="s">
        <v>286</v>
      </c>
      <c r="S46" t="s">
        <v>249</v>
      </c>
      <c r="T46" t="s">
        <v>218</v>
      </c>
      <c r="U46" t="s">
        <v>177</v>
      </c>
      <c r="V46" t="s">
        <v>177</v>
      </c>
    </row>
    <row r="47" spans="2:22" ht="12.75" hidden="1" outlineLevel="1">
      <c r="B47" s="33" t="s">
        <v>168</v>
      </c>
      <c r="C47" s="40" t="s">
        <v>138</v>
      </c>
      <c r="D47">
        <v>2</v>
      </c>
      <c r="E47">
        <v>22</v>
      </c>
      <c r="F47" s="46"/>
      <c r="G47" s="41" t="str">
        <f t="shared" si="3"/>
        <v/>
      </c>
      <c r="H47" s="41" t="s">
        <v>174</v>
      </c>
      <c r="I47" t="str">
        <f t="shared" si="0"/>
        <v/>
      </c>
      <c r="J47">
        <f t="shared" si="4"/>
        <v>0</v>
      </c>
      <c r="K47">
        <f t="shared" si="5"/>
        <v>0</v>
      </c>
      <c r="L47" s="78" t="s">
        <v>343</v>
      </c>
      <c r="M47" t="s">
        <v>176</v>
      </c>
      <c r="N47" s="36" t="s">
        <v>177</v>
      </c>
      <c r="O47" s="36"/>
      <c r="P47" t="s">
        <v>177</v>
      </c>
      <c r="Q47" t="s">
        <v>225</v>
      </c>
      <c r="S47" t="s">
        <v>249</v>
      </c>
      <c r="T47" t="s">
        <v>218</v>
      </c>
      <c r="U47" t="s">
        <v>177</v>
      </c>
      <c r="V47" t="s">
        <v>177</v>
      </c>
    </row>
    <row r="48" spans="2:22" ht="12.75" hidden="1" outlineLevel="1">
      <c r="B48" s="33" t="s">
        <v>168</v>
      </c>
      <c r="C48" s="40" t="s">
        <v>138</v>
      </c>
      <c r="D48">
        <v>2</v>
      </c>
      <c r="E48">
        <v>23</v>
      </c>
      <c r="F48" s="46"/>
      <c r="G48" s="41" t="str">
        <f t="shared" si="3"/>
        <v/>
      </c>
      <c r="H48" s="41" t="s">
        <v>172</v>
      </c>
      <c r="I48" t="str">
        <f t="shared" si="0"/>
        <v/>
      </c>
      <c r="J48">
        <f t="shared" si="4"/>
        <v>0</v>
      </c>
      <c r="K48">
        <f t="shared" si="5"/>
        <v>0</v>
      </c>
      <c r="L48" s="78" t="s">
        <v>343</v>
      </c>
      <c r="M48" t="s">
        <v>176</v>
      </c>
      <c r="N48" s="36" t="s">
        <v>177</v>
      </c>
      <c r="O48" s="36"/>
      <c r="P48" t="s">
        <v>177</v>
      </c>
      <c r="Q48" t="s">
        <v>285</v>
      </c>
      <c r="R48" t="s">
        <v>340</v>
      </c>
      <c r="S48" t="s">
        <v>249</v>
      </c>
      <c r="T48" t="s">
        <v>54</v>
      </c>
      <c r="U48" t="s">
        <v>177</v>
      </c>
      <c r="V48" t="s">
        <v>177</v>
      </c>
    </row>
    <row r="49" spans="2:22" ht="12.75" hidden="1" outlineLevel="1">
      <c r="B49" s="33" t="s">
        <v>168</v>
      </c>
      <c r="C49" s="40" t="s">
        <v>138</v>
      </c>
      <c r="D49">
        <v>2</v>
      </c>
      <c r="E49">
        <v>24</v>
      </c>
      <c r="F49" s="46"/>
      <c r="G49" s="41" t="str">
        <f t="shared" si="3"/>
        <v/>
      </c>
      <c r="H49" s="41" t="s">
        <v>170</v>
      </c>
      <c r="I49" t="str">
        <f t="shared" si="0"/>
        <v/>
      </c>
      <c r="J49">
        <f t="shared" si="4"/>
        <v>0</v>
      </c>
      <c r="K49">
        <f t="shared" si="5"/>
        <v>0</v>
      </c>
      <c r="L49" s="78" t="s">
        <v>343</v>
      </c>
      <c r="M49" t="s">
        <v>176</v>
      </c>
      <c r="N49" s="36" t="s">
        <v>177</v>
      </c>
      <c r="O49" s="36"/>
      <c r="P49" t="s">
        <v>177</v>
      </c>
      <c r="Q49" s="36" t="s">
        <v>326</v>
      </c>
      <c r="R49" s="36" t="s">
        <v>327</v>
      </c>
      <c r="S49" t="s">
        <v>249</v>
      </c>
      <c r="U49" t="s">
        <v>177</v>
      </c>
      <c r="V49" t="s">
        <v>177</v>
      </c>
    </row>
    <row r="50" spans="2:22" ht="12.75" hidden="1" outlineLevel="1">
      <c r="B50" s="33" t="s">
        <v>168</v>
      </c>
      <c r="C50" s="40" t="s">
        <v>138</v>
      </c>
      <c r="D50">
        <v>2</v>
      </c>
      <c r="E50">
        <v>25</v>
      </c>
      <c r="F50" s="46"/>
      <c r="G50" s="41" t="str">
        <f t="shared" si="3"/>
        <v/>
      </c>
      <c r="H50" s="41" t="s">
        <v>172</v>
      </c>
      <c r="I50" t="str">
        <f t="shared" si="0"/>
        <v/>
      </c>
      <c r="J50">
        <f t="shared" si="4"/>
        <v>0</v>
      </c>
      <c r="K50">
        <f t="shared" si="5"/>
        <v>0</v>
      </c>
      <c r="L50" s="78" t="s">
        <v>343</v>
      </c>
      <c r="M50" t="s">
        <v>176</v>
      </c>
      <c r="N50" s="36" t="s">
        <v>177</v>
      </c>
      <c r="O50" s="36"/>
      <c r="P50" t="s">
        <v>177</v>
      </c>
      <c r="Q50" t="s">
        <v>119</v>
      </c>
      <c r="S50" t="s">
        <v>249</v>
      </c>
      <c r="U50" t="s">
        <v>177</v>
      </c>
      <c r="V50" t="s">
        <v>177</v>
      </c>
    </row>
    <row r="51" spans="2:22" ht="12.75" hidden="1" outlineLevel="1">
      <c r="B51" s="33" t="s">
        <v>168</v>
      </c>
      <c r="C51" s="40" t="s">
        <v>138</v>
      </c>
      <c r="D51">
        <v>2</v>
      </c>
      <c r="E51">
        <v>1</v>
      </c>
      <c r="F51" s="46"/>
      <c r="G51" s="41" t="str">
        <f t="shared" si="3"/>
        <v/>
      </c>
      <c r="H51" s="41" t="s">
        <v>172</v>
      </c>
      <c r="I51" t="str">
        <f t="shared" si="0"/>
        <v/>
      </c>
      <c r="J51">
        <f t="shared" si="4"/>
        <v>0</v>
      </c>
      <c r="K51">
        <f t="shared" si="5"/>
        <v>0</v>
      </c>
      <c r="L51" s="78" t="s">
        <v>343</v>
      </c>
      <c r="M51" t="s">
        <v>176</v>
      </c>
      <c r="N51" s="36" t="s">
        <v>177</v>
      </c>
      <c r="O51" s="36"/>
      <c r="P51" t="s">
        <v>177</v>
      </c>
      <c r="Q51" s="36" t="s">
        <v>326</v>
      </c>
      <c r="R51" s="36" t="s">
        <v>325</v>
      </c>
      <c r="S51" t="s">
        <v>249</v>
      </c>
      <c r="U51" t="s">
        <v>177</v>
      </c>
      <c r="V51" t="s">
        <v>177</v>
      </c>
    </row>
    <row r="52" spans="2:22" ht="12.75" hidden="1" outlineLevel="1">
      <c r="B52" s="33" t="s">
        <v>168</v>
      </c>
      <c r="C52" s="40" t="s">
        <v>138</v>
      </c>
      <c r="D52">
        <v>2</v>
      </c>
      <c r="E52">
        <v>2</v>
      </c>
      <c r="F52" s="46"/>
      <c r="G52" s="41" t="str">
        <f t="shared" si="3"/>
        <v/>
      </c>
      <c r="H52" s="41" t="s">
        <v>170</v>
      </c>
      <c r="I52" t="str">
        <f t="shared" si="0"/>
        <v/>
      </c>
      <c r="J52">
        <f t="shared" si="4"/>
        <v>0</v>
      </c>
      <c r="K52">
        <f t="shared" si="5"/>
        <v>0</v>
      </c>
      <c r="L52" s="78" t="s">
        <v>343</v>
      </c>
      <c r="M52" t="s">
        <v>176</v>
      </c>
      <c r="N52" s="36" t="s">
        <v>177</v>
      </c>
      <c r="O52" s="36"/>
      <c r="P52" t="s">
        <v>177</v>
      </c>
      <c r="Q52" t="s">
        <v>119</v>
      </c>
      <c r="S52" t="s">
        <v>265</v>
      </c>
      <c r="U52" t="s">
        <v>177</v>
      </c>
      <c r="V52" t="s">
        <v>177</v>
      </c>
    </row>
    <row r="53" spans="2:22" ht="12.75" hidden="1" outlineLevel="1">
      <c r="B53" s="33" t="s">
        <v>168</v>
      </c>
      <c r="C53" s="40" t="s">
        <v>138</v>
      </c>
      <c r="D53">
        <v>3</v>
      </c>
      <c r="E53">
        <v>3</v>
      </c>
      <c r="F53" s="46"/>
      <c r="G53" s="41" t="str">
        <f t="shared" si="3"/>
        <v/>
      </c>
      <c r="H53" s="41" t="s">
        <v>173</v>
      </c>
      <c r="I53" t="str">
        <f t="shared" si="0"/>
        <v/>
      </c>
      <c r="J53">
        <f t="shared" si="4"/>
        <v>0</v>
      </c>
      <c r="K53">
        <f t="shared" si="5"/>
        <v>0</v>
      </c>
      <c r="L53" s="78" t="s">
        <v>343</v>
      </c>
      <c r="M53" t="s">
        <v>176</v>
      </c>
      <c r="N53" s="36" t="s">
        <v>177</v>
      </c>
      <c r="O53" s="36"/>
      <c r="P53" t="s">
        <v>177</v>
      </c>
      <c r="Q53" t="s">
        <v>98</v>
      </c>
      <c r="R53" t="s">
        <v>34</v>
      </c>
      <c r="S53" t="s">
        <v>249</v>
      </c>
      <c r="U53" t="s">
        <v>177</v>
      </c>
      <c r="V53" t="s">
        <v>177</v>
      </c>
    </row>
    <row r="54" spans="2:22" ht="12.75" hidden="1" outlineLevel="1">
      <c r="B54" s="33" t="s">
        <v>168</v>
      </c>
      <c r="C54" s="40" t="s">
        <v>138</v>
      </c>
      <c r="D54">
        <v>3</v>
      </c>
      <c r="E54">
        <v>4</v>
      </c>
      <c r="F54" s="46"/>
      <c r="G54" s="41" t="str">
        <f t="shared" si="3"/>
        <v/>
      </c>
      <c r="H54" s="41" t="s">
        <v>173</v>
      </c>
      <c r="I54" t="str">
        <f t="shared" si="0"/>
        <v/>
      </c>
      <c r="J54">
        <f t="shared" si="4"/>
        <v>0</v>
      </c>
      <c r="K54">
        <f t="shared" si="5"/>
        <v>0</v>
      </c>
      <c r="L54" s="78" t="s">
        <v>343</v>
      </c>
      <c r="M54" t="s">
        <v>176</v>
      </c>
      <c r="N54" s="36" t="s">
        <v>177</v>
      </c>
      <c r="O54" s="36"/>
      <c r="P54" t="s">
        <v>177</v>
      </c>
      <c r="Q54" t="s">
        <v>286</v>
      </c>
      <c r="S54" t="s">
        <v>249</v>
      </c>
      <c r="U54" t="s">
        <v>177</v>
      </c>
      <c r="V54" t="s">
        <v>177</v>
      </c>
    </row>
    <row r="55" spans="2:22" ht="12.75" hidden="1" outlineLevel="1">
      <c r="B55" s="33" t="s">
        <v>168</v>
      </c>
      <c r="C55" s="40" t="s">
        <v>138</v>
      </c>
      <c r="D55">
        <v>3</v>
      </c>
      <c r="E55">
        <v>5</v>
      </c>
      <c r="F55" s="46"/>
      <c r="G55" s="41" t="str">
        <f t="shared" si="3"/>
        <v/>
      </c>
      <c r="H55" s="41" t="s">
        <v>172</v>
      </c>
      <c r="I55" t="str">
        <f t="shared" si="0"/>
        <v/>
      </c>
      <c r="J55">
        <f t="shared" si="4"/>
        <v>0</v>
      </c>
      <c r="K55">
        <f t="shared" si="5"/>
        <v>0</v>
      </c>
      <c r="L55" s="78" t="s">
        <v>343</v>
      </c>
      <c r="M55" t="s">
        <v>176</v>
      </c>
      <c r="N55" s="36" t="s">
        <v>177</v>
      </c>
      <c r="O55" s="36"/>
      <c r="P55" t="s">
        <v>177</v>
      </c>
      <c r="Q55" t="s">
        <v>285</v>
      </c>
      <c r="R55" t="s">
        <v>340</v>
      </c>
      <c r="S55" t="s">
        <v>249</v>
      </c>
      <c r="U55" t="s">
        <v>177</v>
      </c>
      <c r="V55" t="s">
        <v>177</v>
      </c>
    </row>
    <row r="56" spans="2:22" ht="12.75" hidden="1" outlineLevel="1">
      <c r="B56" s="33" t="s">
        <v>168</v>
      </c>
      <c r="C56" s="40" t="s">
        <v>138</v>
      </c>
      <c r="D56">
        <v>3</v>
      </c>
      <c r="E56">
        <v>6</v>
      </c>
      <c r="F56" s="46"/>
      <c r="G56" s="41" t="str">
        <f t="shared" si="3"/>
        <v/>
      </c>
      <c r="H56" s="41" t="s">
        <v>175</v>
      </c>
      <c r="I56" t="str">
        <f t="shared" si="0"/>
        <v/>
      </c>
      <c r="J56">
        <f t="shared" si="4"/>
        <v>0</v>
      </c>
      <c r="K56">
        <f t="shared" si="5"/>
        <v>0</v>
      </c>
      <c r="L56" s="78" t="s">
        <v>343</v>
      </c>
      <c r="M56" t="s">
        <v>176</v>
      </c>
      <c r="N56" s="36" t="s">
        <v>177</v>
      </c>
      <c r="O56" s="36"/>
      <c r="P56" t="s">
        <v>177</v>
      </c>
      <c r="Q56" s="36" t="s">
        <v>326</v>
      </c>
      <c r="R56" s="36" t="s">
        <v>325</v>
      </c>
      <c r="S56" t="s">
        <v>249</v>
      </c>
      <c r="U56" t="s">
        <v>177</v>
      </c>
      <c r="V56" t="s">
        <v>177</v>
      </c>
    </row>
    <row r="57" spans="2:22" ht="12.75" hidden="1" outlineLevel="1">
      <c r="B57" s="33" t="s">
        <v>168</v>
      </c>
      <c r="C57" s="40" t="s">
        <v>138</v>
      </c>
      <c r="D57">
        <v>3</v>
      </c>
      <c r="E57">
        <v>7</v>
      </c>
      <c r="F57" s="46"/>
      <c r="G57" s="41" t="str">
        <f t="shared" si="3"/>
        <v/>
      </c>
      <c r="H57" s="41" t="s">
        <v>175</v>
      </c>
      <c r="I57" t="str">
        <f t="shared" si="0"/>
        <v/>
      </c>
      <c r="J57">
        <f t="shared" si="4"/>
        <v>0</v>
      </c>
      <c r="K57">
        <f t="shared" si="5"/>
        <v>0</v>
      </c>
      <c r="L57" s="78" t="s">
        <v>343</v>
      </c>
      <c r="M57" t="s">
        <v>176</v>
      </c>
      <c r="N57" s="36" t="s">
        <v>177</v>
      </c>
      <c r="O57" s="36"/>
      <c r="P57" t="s">
        <v>177</v>
      </c>
      <c r="Q57" t="s">
        <v>98</v>
      </c>
      <c r="R57" t="s">
        <v>34</v>
      </c>
      <c r="S57" t="s">
        <v>249</v>
      </c>
      <c r="U57" t="s">
        <v>177</v>
      </c>
      <c r="V57" t="s">
        <v>177</v>
      </c>
    </row>
    <row r="58" spans="2:22" ht="12.75" hidden="1" outlineLevel="1">
      <c r="B58" s="33" t="s">
        <v>168</v>
      </c>
      <c r="C58" s="40" t="s">
        <v>138</v>
      </c>
      <c r="D58">
        <v>3</v>
      </c>
      <c r="E58">
        <v>8</v>
      </c>
      <c r="F58" s="46"/>
      <c r="G58" s="41" t="str">
        <f t="shared" si="3"/>
        <v/>
      </c>
      <c r="H58" s="41" t="s">
        <v>173</v>
      </c>
      <c r="I58" t="str">
        <f t="shared" si="0"/>
        <v/>
      </c>
      <c r="J58">
        <f t="shared" si="4"/>
        <v>0</v>
      </c>
      <c r="K58">
        <f t="shared" si="5"/>
        <v>0</v>
      </c>
      <c r="L58" s="78" t="s">
        <v>343</v>
      </c>
      <c r="M58" t="s">
        <v>176</v>
      </c>
      <c r="N58" s="36" t="s">
        <v>177</v>
      </c>
      <c r="O58" s="36"/>
      <c r="P58" t="s">
        <v>177</v>
      </c>
      <c r="Q58" t="s">
        <v>286</v>
      </c>
      <c r="S58" t="s">
        <v>249</v>
      </c>
      <c r="U58" t="s">
        <v>177</v>
      </c>
      <c r="V58" t="s">
        <v>177</v>
      </c>
    </row>
    <row r="59" spans="2:22" ht="12.75" hidden="1" outlineLevel="1">
      <c r="B59" s="33" t="s">
        <v>168</v>
      </c>
      <c r="C59" s="40" t="s">
        <v>138</v>
      </c>
      <c r="D59">
        <v>3</v>
      </c>
      <c r="E59">
        <v>9</v>
      </c>
      <c r="F59" s="46"/>
      <c r="G59" s="41" t="str">
        <f t="shared" si="3"/>
        <v/>
      </c>
      <c r="H59" s="41" t="s">
        <v>174</v>
      </c>
      <c r="I59" t="str">
        <f t="shared" si="0"/>
        <v/>
      </c>
      <c r="J59">
        <f t="shared" si="4"/>
        <v>0</v>
      </c>
      <c r="K59">
        <f t="shared" si="5"/>
        <v>0</v>
      </c>
      <c r="L59" s="78" t="s">
        <v>343</v>
      </c>
      <c r="M59" t="s">
        <v>176</v>
      </c>
      <c r="N59" s="36" t="s">
        <v>177</v>
      </c>
      <c r="O59" s="36"/>
      <c r="P59" t="s">
        <v>177</v>
      </c>
      <c r="Q59" t="s">
        <v>285</v>
      </c>
      <c r="R59" t="s">
        <v>35</v>
      </c>
      <c r="S59" t="s">
        <v>249</v>
      </c>
      <c r="T59" t="s">
        <v>218</v>
      </c>
      <c r="U59" t="s">
        <v>177</v>
      </c>
      <c r="V59" t="s">
        <v>177</v>
      </c>
    </row>
    <row r="60" spans="2:22" ht="12.75" hidden="1" outlineLevel="1">
      <c r="B60" s="33" t="s">
        <v>168</v>
      </c>
      <c r="C60" s="40" t="s">
        <v>138</v>
      </c>
      <c r="D60">
        <v>3</v>
      </c>
      <c r="E60">
        <v>10</v>
      </c>
      <c r="F60" s="46"/>
      <c r="G60" s="41" t="str">
        <f t="shared" si="3"/>
        <v/>
      </c>
      <c r="H60" s="41" t="s">
        <v>173</v>
      </c>
      <c r="I60" t="str">
        <f t="shared" si="0"/>
        <v/>
      </c>
      <c r="J60">
        <f t="shared" si="4"/>
        <v>0</v>
      </c>
      <c r="K60">
        <f t="shared" si="5"/>
        <v>0</v>
      </c>
      <c r="L60" s="78" t="s">
        <v>343</v>
      </c>
      <c r="M60" t="s">
        <v>176</v>
      </c>
      <c r="N60" s="36" t="s">
        <v>177</v>
      </c>
      <c r="O60" s="36"/>
      <c r="P60" t="s">
        <v>177</v>
      </c>
      <c r="Q60" t="s">
        <v>225</v>
      </c>
      <c r="S60" t="s">
        <v>249</v>
      </c>
      <c r="U60" t="s">
        <v>177</v>
      </c>
      <c r="V60" t="s">
        <v>177</v>
      </c>
    </row>
    <row r="61" spans="2:22" ht="12.75" hidden="1" outlineLevel="1">
      <c r="B61" s="33" t="s">
        <v>168</v>
      </c>
      <c r="C61" s="40" t="s">
        <v>138</v>
      </c>
      <c r="D61">
        <v>3</v>
      </c>
      <c r="E61">
        <v>11</v>
      </c>
      <c r="F61" s="46"/>
      <c r="G61" s="41" t="str">
        <f t="shared" si="3"/>
        <v/>
      </c>
      <c r="H61" s="41" t="s">
        <v>173</v>
      </c>
      <c r="I61" t="str">
        <f t="shared" si="0"/>
        <v/>
      </c>
      <c r="J61">
        <f t="shared" si="4"/>
        <v>0</v>
      </c>
      <c r="K61">
        <f t="shared" si="5"/>
        <v>0</v>
      </c>
      <c r="L61" s="78" t="s">
        <v>343</v>
      </c>
      <c r="M61" t="s">
        <v>176</v>
      </c>
      <c r="N61" s="36" t="s">
        <v>177</v>
      </c>
      <c r="O61" s="36"/>
      <c r="P61" t="s">
        <v>177</v>
      </c>
      <c r="Q61" t="s">
        <v>285</v>
      </c>
      <c r="R61" t="s">
        <v>35</v>
      </c>
      <c r="S61" t="s">
        <v>249</v>
      </c>
      <c r="T61" t="s">
        <v>218</v>
      </c>
      <c r="U61" t="s">
        <v>177</v>
      </c>
      <c r="V61" t="s">
        <v>177</v>
      </c>
    </row>
    <row r="62" spans="2:22" ht="12.75" hidden="1" outlineLevel="1">
      <c r="B62" s="33" t="s">
        <v>168</v>
      </c>
      <c r="C62" s="40" t="s">
        <v>138</v>
      </c>
      <c r="D62">
        <v>3</v>
      </c>
      <c r="E62">
        <v>12</v>
      </c>
      <c r="F62" s="46"/>
      <c r="G62" s="41" t="str">
        <f t="shared" si="3"/>
        <v/>
      </c>
      <c r="H62" s="41" t="s">
        <v>174</v>
      </c>
      <c r="I62" t="str">
        <f t="shared" si="0"/>
        <v/>
      </c>
      <c r="J62">
        <f t="shared" si="4"/>
        <v>0</v>
      </c>
      <c r="K62">
        <f t="shared" si="5"/>
        <v>0</v>
      </c>
      <c r="L62" s="78" t="s">
        <v>343</v>
      </c>
      <c r="M62" t="s">
        <v>176</v>
      </c>
      <c r="N62" s="36" t="s">
        <v>177</v>
      </c>
      <c r="O62" s="36"/>
      <c r="P62" t="s">
        <v>177</v>
      </c>
      <c r="Q62" t="s">
        <v>98</v>
      </c>
      <c r="R62" t="s">
        <v>178</v>
      </c>
      <c r="S62" t="s">
        <v>249</v>
      </c>
      <c r="U62" t="s">
        <v>177</v>
      </c>
      <c r="V62" t="s">
        <v>177</v>
      </c>
    </row>
    <row r="63" spans="2:22" ht="12.75" hidden="1" outlineLevel="1">
      <c r="B63" s="33" t="s">
        <v>168</v>
      </c>
      <c r="C63" s="40" t="s">
        <v>138</v>
      </c>
      <c r="D63">
        <v>3</v>
      </c>
      <c r="E63">
        <v>13</v>
      </c>
      <c r="F63" s="46"/>
      <c r="G63" s="41" t="str">
        <f t="shared" si="3"/>
        <v/>
      </c>
      <c r="H63" s="41" t="s">
        <v>175</v>
      </c>
      <c r="I63" t="str">
        <f t="shared" si="0"/>
        <v/>
      </c>
      <c r="J63">
        <f t="shared" si="4"/>
        <v>0</v>
      </c>
      <c r="K63">
        <f t="shared" si="5"/>
        <v>0</v>
      </c>
      <c r="L63" s="78" t="s">
        <v>343</v>
      </c>
      <c r="M63" t="s">
        <v>176</v>
      </c>
      <c r="N63" s="36" t="s">
        <v>177</v>
      </c>
      <c r="O63" s="36"/>
      <c r="P63" t="s">
        <v>177</v>
      </c>
      <c r="Q63" t="s">
        <v>250</v>
      </c>
      <c r="R63" t="s">
        <v>305</v>
      </c>
      <c r="S63" t="s">
        <v>249</v>
      </c>
      <c r="T63" t="s">
        <v>54</v>
      </c>
      <c r="U63" t="s">
        <v>177</v>
      </c>
      <c r="V63" t="s">
        <v>177</v>
      </c>
    </row>
    <row r="64" spans="2:22" ht="12.75" hidden="1" outlineLevel="1">
      <c r="B64" s="33" t="s">
        <v>168</v>
      </c>
      <c r="C64" s="40" t="s">
        <v>138</v>
      </c>
      <c r="D64">
        <v>3</v>
      </c>
      <c r="E64">
        <v>14</v>
      </c>
      <c r="F64" s="46"/>
      <c r="G64" s="41" t="str">
        <f t="shared" si="3"/>
        <v/>
      </c>
      <c r="H64" s="41" t="s">
        <v>172</v>
      </c>
      <c r="I64" t="str">
        <f t="shared" si="0"/>
        <v/>
      </c>
      <c r="J64">
        <f t="shared" si="4"/>
        <v>0</v>
      </c>
      <c r="K64">
        <f t="shared" si="5"/>
        <v>0</v>
      </c>
      <c r="L64" s="78" t="s">
        <v>343</v>
      </c>
      <c r="M64" t="s">
        <v>176</v>
      </c>
      <c r="N64" s="36" t="s">
        <v>177</v>
      </c>
      <c r="O64" s="36"/>
      <c r="P64" t="s">
        <v>177</v>
      </c>
      <c r="Q64" s="36" t="s">
        <v>326</v>
      </c>
      <c r="R64" s="36" t="s">
        <v>327</v>
      </c>
      <c r="S64" t="s">
        <v>249</v>
      </c>
      <c r="U64" t="s">
        <v>177</v>
      </c>
      <c r="V64" t="s">
        <v>177</v>
      </c>
    </row>
    <row r="65" spans="2:22" ht="12.75" hidden="1" outlineLevel="1">
      <c r="B65" s="33" t="s">
        <v>168</v>
      </c>
      <c r="C65" s="40" t="s">
        <v>138</v>
      </c>
      <c r="D65">
        <v>3</v>
      </c>
      <c r="E65">
        <v>15</v>
      </c>
      <c r="F65" s="46"/>
      <c r="G65" s="41" t="str">
        <f t="shared" si="3"/>
        <v/>
      </c>
      <c r="H65" s="41" t="s">
        <v>172</v>
      </c>
      <c r="I65" t="str">
        <f t="shared" si="0"/>
        <v/>
      </c>
      <c r="J65">
        <f t="shared" si="4"/>
        <v>0</v>
      </c>
      <c r="K65">
        <f t="shared" si="5"/>
        <v>0</v>
      </c>
      <c r="L65" s="78" t="s">
        <v>343</v>
      </c>
      <c r="M65" t="s">
        <v>176</v>
      </c>
      <c r="N65" s="36" t="s">
        <v>177</v>
      </c>
      <c r="O65" s="36"/>
      <c r="P65" t="s">
        <v>177</v>
      </c>
      <c r="Q65" t="s">
        <v>250</v>
      </c>
      <c r="R65" t="s">
        <v>304</v>
      </c>
      <c r="S65" t="s">
        <v>249</v>
      </c>
      <c r="T65" t="s">
        <v>218</v>
      </c>
      <c r="U65" t="s">
        <v>177</v>
      </c>
      <c r="V65" t="s">
        <v>177</v>
      </c>
    </row>
    <row r="66" spans="2:22" ht="12.75" hidden="1" outlineLevel="1">
      <c r="B66" s="33" t="s">
        <v>168</v>
      </c>
      <c r="C66" s="40" t="s">
        <v>138</v>
      </c>
      <c r="D66">
        <v>3</v>
      </c>
      <c r="E66">
        <v>16</v>
      </c>
      <c r="F66" s="46"/>
      <c r="G66" s="41" t="str">
        <f t="shared" si="3"/>
        <v/>
      </c>
      <c r="H66" s="41" t="s">
        <v>175</v>
      </c>
      <c r="I66" t="str">
        <f t="shared" si="0"/>
        <v/>
      </c>
      <c r="J66">
        <f t="shared" si="4"/>
        <v>0</v>
      </c>
      <c r="K66">
        <f t="shared" si="5"/>
        <v>0</v>
      </c>
      <c r="L66" s="78" t="s">
        <v>343</v>
      </c>
      <c r="M66" t="s">
        <v>176</v>
      </c>
      <c r="N66" s="36" t="s">
        <v>177</v>
      </c>
      <c r="O66" s="36"/>
      <c r="P66" t="s">
        <v>177</v>
      </c>
      <c r="Q66" t="s">
        <v>225</v>
      </c>
      <c r="S66" t="s">
        <v>249</v>
      </c>
      <c r="T66" t="s">
        <v>54</v>
      </c>
      <c r="U66" t="s">
        <v>177</v>
      </c>
      <c r="V66" t="s">
        <v>177</v>
      </c>
    </row>
    <row r="67" spans="2:22" ht="12.75" hidden="1" outlineLevel="1">
      <c r="B67" s="33" t="s">
        <v>168</v>
      </c>
      <c r="C67" s="40" t="s">
        <v>138</v>
      </c>
      <c r="D67">
        <v>3</v>
      </c>
      <c r="E67">
        <v>17</v>
      </c>
      <c r="F67" s="46"/>
      <c r="G67" s="41" t="str">
        <f t="shared" si="3"/>
        <v/>
      </c>
      <c r="H67" s="41" t="s">
        <v>175</v>
      </c>
      <c r="I67" t="str">
        <f t="shared" si="0"/>
        <v/>
      </c>
      <c r="J67">
        <f aca="true" t="shared" si="6" ref="J67:J102">IF($I67="Correct",1,IF($I67="Incorrect",1,0))</f>
        <v>0</v>
      </c>
      <c r="K67">
        <f aca="true" t="shared" si="7" ref="K67:K102">IF($I67="Correct",1,IF($I67="Incorrect",0,0))</f>
        <v>0</v>
      </c>
      <c r="L67" s="78" t="s">
        <v>343</v>
      </c>
      <c r="M67" t="s">
        <v>176</v>
      </c>
      <c r="N67" s="36" t="s">
        <v>177</v>
      </c>
      <c r="O67" s="36"/>
      <c r="P67" t="s">
        <v>177</v>
      </c>
      <c r="Q67" t="s">
        <v>285</v>
      </c>
      <c r="R67" t="s">
        <v>35</v>
      </c>
      <c r="S67" t="s">
        <v>249</v>
      </c>
      <c r="T67" t="s">
        <v>54</v>
      </c>
      <c r="U67" t="s">
        <v>177</v>
      </c>
      <c r="V67" t="s">
        <v>177</v>
      </c>
    </row>
    <row r="68" spans="2:22" ht="12.75" hidden="1" outlineLevel="1">
      <c r="B68" s="33" t="s">
        <v>168</v>
      </c>
      <c r="C68" s="40" t="s">
        <v>138</v>
      </c>
      <c r="D68">
        <v>3</v>
      </c>
      <c r="E68">
        <v>18</v>
      </c>
      <c r="F68" s="46"/>
      <c r="G68" s="41" t="str">
        <f aca="true" t="shared" si="8" ref="G68:G102">UPPER(F68)</f>
        <v/>
      </c>
      <c r="H68" s="41" t="s">
        <v>175</v>
      </c>
      <c r="I68" t="str">
        <f aca="true" t="shared" si="9" ref="I68:I102">IF(F68=0,"",IF(EXACT(G68,H68),"Correct","Incorrect"))</f>
        <v/>
      </c>
      <c r="J68">
        <f t="shared" si="6"/>
        <v>0</v>
      </c>
      <c r="K68">
        <f t="shared" si="7"/>
        <v>0</v>
      </c>
      <c r="L68" s="78" t="s">
        <v>343</v>
      </c>
      <c r="M68" t="s">
        <v>176</v>
      </c>
      <c r="N68" s="36" t="s">
        <v>177</v>
      </c>
      <c r="O68" s="36"/>
      <c r="P68" t="s">
        <v>177</v>
      </c>
      <c r="Q68" t="s">
        <v>286</v>
      </c>
      <c r="S68" t="s">
        <v>249</v>
      </c>
      <c r="U68" t="s">
        <v>177</v>
      </c>
      <c r="V68" t="s">
        <v>177</v>
      </c>
    </row>
    <row r="69" spans="2:22" ht="12.75" hidden="1" outlineLevel="1">
      <c r="B69" s="33" t="s">
        <v>168</v>
      </c>
      <c r="C69" s="40" t="s">
        <v>138</v>
      </c>
      <c r="D69">
        <v>3</v>
      </c>
      <c r="E69">
        <v>19</v>
      </c>
      <c r="F69" s="46"/>
      <c r="G69" s="41" t="str">
        <f t="shared" si="8"/>
        <v/>
      </c>
      <c r="H69" s="41" t="s">
        <v>170</v>
      </c>
      <c r="I69" t="str">
        <f t="shared" si="9"/>
        <v/>
      </c>
      <c r="J69">
        <f t="shared" si="6"/>
        <v>0</v>
      </c>
      <c r="K69">
        <f t="shared" si="7"/>
        <v>0</v>
      </c>
      <c r="L69" s="78" t="s">
        <v>343</v>
      </c>
      <c r="M69" t="s">
        <v>176</v>
      </c>
      <c r="N69" s="36" t="s">
        <v>177</v>
      </c>
      <c r="O69" s="36"/>
      <c r="P69" t="s">
        <v>177</v>
      </c>
      <c r="Q69" t="s">
        <v>250</v>
      </c>
      <c r="R69" t="s">
        <v>305</v>
      </c>
      <c r="S69" t="s">
        <v>249</v>
      </c>
      <c r="U69" t="s">
        <v>177</v>
      </c>
      <c r="V69" t="s">
        <v>177</v>
      </c>
    </row>
    <row r="70" spans="2:22" ht="12.75" hidden="1" outlineLevel="1">
      <c r="B70" s="33" t="s">
        <v>168</v>
      </c>
      <c r="C70" s="40" t="s">
        <v>138</v>
      </c>
      <c r="D70">
        <v>3</v>
      </c>
      <c r="E70">
        <v>20</v>
      </c>
      <c r="F70" s="46"/>
      <c r="G70" s="41" t="str">
        <f t="shared" si="8"/>
        <v/>
      </c>
      <c r="H70" s="41" t="s">
        <v>172</v>
      </c>
      <c r="I70" t="str">
        <f t="shared" si="9"/>
        <v/>
      </c>
      <c r="J70">
        <f t="shared" si="6"/>
        <v>0</v>
      </c>
      <c r="K70">
        <f t="shared" si="7"/>
        <v>0</v>
      </c>
      <c r="L70" s="78" t="s">
        <v>343</v>
      </c>
      <c r="M70" t="s">
        <v>176</v>
      </c>
      <c r="N70" s="36" t="s">
        <v>177</v>
      </c>
      <c r="O70" s="36"/>
      <c r="P70" t="s">
        <v>177</v>
      </c>
      <c r="Q70" t="s">
        <v>37</v>
      </c>
      <c r="R70" t="s">
        <v>215</v>
      </c>
      <c r="S70" t="s">
        <v>249</v>
      </c>
      <c r="U70" t="s">
        <v>177</v>
      </c>
      <c r="V70" t="s">
        <v>177</v>
      </c>
    </row>
    <row r="71" spans="2:22" ht="12.75" hidden="1" outlineLevel="1">
      <c r="B71" s="33" t="s">
        <v>168</v>
      </c>
      <c r="C71" s="40" t="s">
        <v>138</v>
      </c>
      <c r="D71">
        <v>3</v>
      </c>
      <c r="E71">
        <v>21</v>
      </c>
      <c r="F71" s="46"/>
      <c r="G71" s="41" t="str">
        <f t="shared" si="8"/>
        <v/>
      </c>
      <c r="H71" s="41" t="s">
        <v>175</v>
      </c>
      <c r="I71" t="str">
        <f t="shared" si="9"/>
        <v/>
      </c>
      <c r="J71">
        <f t="shared" si="6"/>
        <v>0</v>
      </c>
      <c r="K71">
        <f t="shared" si="7"/>
        <v>0</v>
      </c>
      <c r="L71" s="78" t="s">
        <v>343</v>
      </c>
      <c r="M71" t="s">
        <v>176</v>
      </c>
      <c r="N71" s="36" t="s">
        <v>177</v>
      </c>
      <c r="O71" s="36"/>
      <c r="P71" t="s">
        <v>177</v>
      </c>
      <c r="Q71" t="s">
        <v>250</v>
      </c>
      <c r="R71" t="s">
        <v>304</v>
      </c>
      <c r="S71" t="s">
        <v>249</v>
      </c>
      <c r="U71" t="s">
        <v>177</v>
      </c>
      <c r="V71" t="s">
        <v>177</v>
      </c>
    </row>
    <row r="72" spans="2:22" ht="12.75" hidden="1" outlineLevel="1">
      <c r="B72" s="33" t="s">
        <v>168</v>
      </c>
      <c r="C72" s="40" t="s">
        <v>138</v>
      </c>
      <c r="D72">
        <v>3</v>
      </c>
      <c r="E72">
        <v>22</v>
      </c>
      <c r="F72" s="46"/>
      <c r="G72" s="41" t="str">
        <f t="shared" si="8"/>
        <v/>
      </c>
      <c r="H72" s="41" t="s">
        <v>172</v>
      </c>
      <c r="I72" t="str">
        <f t="shared" si="9"/>
        <v/>
      </c>
      <c r="J72">
        <f t="shared" si="6"/>
        <v>0</v>
      </c>
      <c r="K72">
        <f t="shared" si="7"/>
        <v>0</v>
      </c>
      <c r="L72" s="78" t="s">
        <v>343</v>
      </c>
      <c r="M72" t="s">
        <v>176</v>
      </c>
      <c r="N72" s="36" t="s">
        <v>177</v>
      </c>
      <c r="O72" s="36"/>
      <c r="P72" t="s">
        <v>177</v>
      </c>
      <c r="Q72" t="s">
        <v>225</v>
      </c>
      <c r="S72" t="s">
        <v>249</v>
      </c>
      <c r="T72" t="s">
        <v>54</v>
      </c>
      <c r="U72" t="s">
        <v>177</v>
      </c>
      <c r="V72" t="s">
        <v>177</v>
      </c>
    </row>
    <row r="73" spans="2:22" ht="12.75" hidden="1" outlineLevel="1">
      <c r="B73" s="33" t="s">
        <v>168</v>
      </c>
      <c r="C73" s="40" t="s">
        <v>138</v>
      </c>
      <c r="D73">
        <v>3</v>
      </c>
      <c r="E73">
        <v>23</v>
      </c>
      <c r="F73" s="46"/>
      <c r="G73" s="41" t="str">
        <f t="shared" si="8"/>
        <v/>
      </c>
      <c r="H73" s="41" t="s">
        <v>174</v>
      </c>
      <c r="I73" t="str">
        <f t="shared" si="9"/>
        <v/>
      </c>
      <c r="J73">
        <f t="shared" si="6"/>
        <v>0</v>
      </c>
      <c r="K73">
        <f t="shared" si="7"/>
        <v>0</v>
      </c>
      <c r="L73" s="78" t="s">
        <v>343</v>
      </c>
      <c r="M73" t="s">
        <v>176</v>
      </c>
      <c r="N73" s="36" t="s">
        <v>177</v>
      </c>
      <c r="O73" s="36"/>
      <c r="P73" t="s">
        <v>177</v>
      </c>
      <c r="Q73" t="s">
        <v>286</v>
      </c>
      <c r="S73" t="s">
        <v>249</v>
      </c>
      <c r="U73" t="s">
        <v>177</v>
      </c>
      <c r="V73" t="s">
        <v>177</v>
      </c>
    </row>
    <row r="74" spans="2:22" ht="12.75" hidden="1" outlineLevel="1">
      <c r="B74" s="33" t="s">
        <v>168</v>
      </c>
      <c r="C74" s="40" t="s">
        <v>138</v>
      </c>
      <c r="D74">
        <v>3</v>
      </c>
      <c r="E74">
        <v>24</v>
      </c>
      <c r="F74" s="46"/>
      <c r="G74" s="41" t="str">
        <f t="shared" si="8"/>
        <v/>
      </c>
      <c r="H74" s="41" t="s">
        <v>173</v>
      </c>
      <c r="I74" t="str">
        <f t="shared" si="9"/>
        <v/>
      </c>
      <c r="J74">
        <f t="shared" si="6"/>
        <v>0</v>
      </c>
      <c r="K74">
        <f t="shared" si="7"/>
        <v>0</v>
      </c>
      <c r="L74" s="78" t="s">
        <v>343</v>
      </c>
      <c r="M74" t="s">
        <v>176</v>
      </c>
      <c r="N74" s="36" t="s">
        <v>177</v>
      </c>
      <c r="O74" s="36"/>
      <c r="P74" t="s">
        <v>177</v>
      </c>
      <c r="Q74" s="36" t="s">
        <v>326</v>
      </c>
      <c r="R74" s="36" t="s">
        <v>327</v>
      </c>
      <c r="S74" t="s">
        <v>249</v>
      </c>
      <c r="U74" t="s">
        <v>177</v>
      </c>
      <c r="V74" t="s">
        <v>177</v>
      </c>
    </row>
    <row r="75" spans="2:22" ht="12.75" hidden="1" outlineLevel="1">
      <c r="B75" s="33" t="s">
        <v>168</v>
      </c>
      <c r="C75" s="40" t="s">
        <v>138</v>
      </c>
      <c r="D75">
        <v>3</v>
      </c>
      <c r="E75">
        <v>25</v>
      </c>
      <c r="F75" s="46"/>
      <c r="G75" s="41" t="str">
        <f t="shared" si="8"/>
        <v/>
      </c>
      <c r="H75" s="41" t="s">
        <v>170</v>
      </c>
      <c r="I75" t="str">
        <f t="shared" si="9"/>
        <v/>
      </c>
      <c r="J75">
        <f t="shared" si="6"/>
        <v>0</v>
      </c>
      <c r="K75">
        <f t="shared" si="7"/>
        <v>0</v>
      </c>
      <c r="L75" s="78" t="s">
        <v>343</v>
      </c>
      <c r="M75" t="s">
        <v>176</v>
      </c>
      <c r="N75" s="36" t="s">
        <v>177</v>
      </c>
      <c r="O75" s="36"/>
      <c r="P75" t="s">
        <v>177</v>
      </c>
      <c r="Q75" t="s">
        <v>286</v>
      </c>
      <c r="S75" t="s">
        <v>249</v>
      </c>
      <c r="T75" t="s">
        <v>54</v>
      </c>
      <c r="U75" t="s">
        <v>177</v>
      </c>
      <c r="V75" t="s">
        <v>177</v>
      </c>
    </row>
    <row r="76" spans="2:22" ht="12.75" hidden="1" outlineLevel="1">
      <c r="B76" s="33" t="s">
        <v>168</v>
      </c>
      <c r="C76" s="40" t="s">
        <v>138</v>
      </c>
      <c r="D76">
        <v>4</v>
      </c>
      <c r="E76">
        <v>1</v>
      </c>
      <c r="F76" s="46"/>
      <c r="G76" s="41" t="str">
        <f t="shared" si="8"/>
        <v/>
      </c>
      <c r="H76" s="41" t="s">
        <v>173</v>
      </c>
      <c r="I76" t="str">
        <f t="shared" si="9"/>
        <v/>
      </c>
      <c r="J76">
        <f t="shared" si="6"/>
        <v>0</v>
      </c>
      <c r="K76">
        <f t="shared" si="7"/>
        <v>0</v>
      </c>
      <c r="L76" s="78" t="s">
        <v>343</v>
      </c>
      <c r="M76" t="s">
        <v>8</v>
      </c>
      <c r="N76" s="36">
        <v>1</v>
      </c>
      <c r="O76" s="36"/>
      <c r="P76" t="s">
        <v>105</v>
      </c>
      <c r="Q76" t="s">
        <v>329</v>
      </c>
      <c r="R76" t="s">
        <v>238</v>
      </c>
      <c r="S76" t="s">
        <v>239</v>
      </c>
      <c r="U76" t="s">
        <v>177</v>
      </c>
      <c r="V76" t="s">
        <v>177</v>
      </c>
    </row>
    <row r="77" spans="2:22" ht="12.75" hidden="1" outlineLevel="1">
      <c r="B77" s="33" t="s">
        <v>168</v>
      </c>
      <c r="C77" s="40" t="s">
        <v>138</v>
      </c>
      <c r="D77">
        <v>4</v>
      </c>
      <c r="E77">
        <v>2</v>
      </c>
      <c r="F77" s="46"/>
      <c r="G77" s="41" t="str">
        <f t="shared" si="8"/>
        <v/>
      </c>
      <c r="H77" s="41" t="s">
        <v>174</v>
      </c>
      <c r="I77" t="str">
        <f t="shared" si="9"/>
        <v/>
      </c>
      <c r="J77">
        <f t="shared" si="6"/>
        <v>0</v>
      </c>
      <c r="K77">
        <f t="shared" si="7"/>
        <v>0</v>
      </c>
      <c r="L77" s="78" t="s">
        <v>343</v>
      </c>
      <c r="M77" t="s">
        <v>8</v>
      </c>
      <c r="N77" s="36">
        <v>1</v>
      </c>
      <c r="O77" s="36"/>
      <c r="P77" t="s">
        <v>105</v>
      </c>
      <c r="Q77" t="s">
        <v>333</v>
      </c>
      <c r="R77" t="s">
        <v>53</v>
      </c>
      <c r="S77" t="s">
        <v>239</v>
      </c>
      <c r="U77" t="s">
        <v>177</v>
      </c>
      <c r="V77" t="s">
        <v>177</v>
      </c>
    </row>
    <row r="78" spans="2:22" ht="12.75" hidden="1" outlineLevel="1">
      <c r="B78" s="33" t="s">
        <v>168</v>
      </c>
      <c r="C78" s="40" t="s">
        <v>138</v>
      </c>
      <c r="D78">
        <v>4</v>
      </c>
      <c r="E78">
        <v>3</v>
      </c>
      <c r="F78" s="46"/>
      <c r="G78" s="41" t="str">
        <f t="shared" si="8"/>
        <v/>
      </c>
      <c r="H78" s="41" t="s">
        <v>170</v>
      </c>
      <c r="I78" t="str">
        <f t="shared" si="9"/>
        <v/>
      </c>
      <c r="J78">
        <f t="shared" si="6"/>
        <v>0</v>
      </c>
      <c r="K78">
        <f t="shared" si="7"/>
        <v>0</v>
      </c>
      <c r="L78" s="78" t="s">
        <v>343</v>
      </c>
      <c r="M78" t="s">
        <v>8</v>
      </c>
      <c r="N78" s="36">
        <v>1</v>
      </c>
      <c r="O78" s="36"/>
      <c r="P78" t="s">
        <v>105</v>
      </c>
      <c r="Q78" t="s">
        <v>330</v>
      </c>
      <c r="R78" t="s">
        <v>247</v>
      </c>
      <c r="S78" t="s">
        <v>239</v>
      </c>
      <c r="U78" t="s">
        <v>177</v>
      </c>
      <c r="V78" t="s">
        <v>177</v>
      </c>
    </row>
    <row r="79" spans="2:22" ht="12.75" hidden="1" outlineLevel="1">
      <c r="B79" s="33" t="s">
        <v>168</v>
      </c>
      <c r="C79" s="40" t="s">
        <v>138</v>
      </c>
      <c r="D79">
        <v>4</v>
      </c>
      <c r="E79">
        <v>4</v>
      </c>
      <c r="F79" s="46"/>
      <c r="G79" s="41" t="str">
        <f t="shared" si="8"/>
        <v/>
      </c>
      <c r="H79" s="41" t="s">
        <v>173</v>
      </c>
      <c r="I79" t="str">
        <f t="shared" si="9"/>
        <v/>
      </c>
      <c r="J79">
        <f t="shared" si="6"/>
        <v>0</v>
      </c>
      <c r="K79">
        <f t="shared" si="7"/>
        <v>0</v>
      </c>
      <c r="L79" s="78" t="s">
        <v>343</v>
      </c>
      <c r="M79" t="s">
        <v>8</v>
      </c>
      <c r="N79" s="36">
        <v>1</v>
      </c>
      <c r="O79" s="36"/>
      <c r="P79" t="s">
        <v>105</v>
      </c>
      <c r="Q79" t="s">
        <v>329</v>
      </c>
      <c r="R79" t="s">
        <v>248</v>
      </c>
      <c r="S79" t="s">
        <v>239</v>
      </c>
      <c r="U79" t="s">
        <v>177</v>
      </c>
      <c r="V79" t="s">
        <v>177</v>
      </c>
    </row>
    <row r="80" spans="2:22" ht="12.75" hidden="1" outlineLevel="1">
      <c r="B80" s="33" t="s">
        <v>168</v>
      </c>
      <c r="C80" s="40" t="s">
        <v>138</v>
      </c>
      <c r="D80">
        <v>4</v>
      </c>
      <c r="E80">
        <v>5</v>
      </c>
      <c r="F80" s="46"/>
      <c r="G80" s="41" t="str">
        <f t="shared" si="8"/>
        <v/>
      </c>
      <c r="H80" s="41" t="s">
        <v>174</v>
      </c>
      <c r="I80" t="str">
        <f t="shared" si="9"/>
        <v/>
      </c>
      <c r="J80">
        <f t="shared" si="6"/>
        <v>0</v>
      </c>
      <c r="K80">
        <f t="shared" si="7"/>
        <v>0</v>
      </c>
      <c r="L80" s="78" t="s">
        <v>343</v>
      </c>
      <c r="M80" t="s">
        <v>8</v>
      </c>
      <c r="N80" s="36">
        <v>1</v>
      </c>
      <c r="O80" s="36"/>
      <c r="P80" t="s">
        <v>105</v>
      </c>
      <c r="Q80" t="s">
        <v>329</v>
      </c>
      <c r="R80" t="s">
        <v>149</v>
      </c>
      <c r="S80" t="s">
        <v>239</v>
      </c>
      <c r="U80" t="s">
        <v>177</v>
      </c>
      <c r="V80" t="s">
        <v>177</v>
      </c>
    </row>
    <row r="81" spans="2:22" ht="12.75" hidden="1" outlineLevel="1">
      <c r="B81" s="33" t="s">
        <v>168</v>
      </c>
      <c r="C81" s="40" t="s">
        <v>138</v>
      </c>
      <c r="D81">
        <v>4</v>
      </c>
      <c r="E81">
        <v>6</v>
      </c>
      <c r="F81" s="46"/>
      <c r="G81" s="41" t="str">
        <f t="shared" si="8"/>
        <v/>
      </c>
      <c r="H81" s="41" t="s">
        <v>175</v>
      </c>
      <c r="I81" t="str">
        <f t="shared" si="9"/>
        <v/>
      </c>
      <c r="J81">
        <f t="shared" si="6"/>
        <v>0</v>
      </c>
      <c r="K81">
        <f t="shared" si="7"/>
        <v>0</v>
      </c>
      <c r="L81" s="78" t="s">
        <v>343</v>
      </c>
      <c r="M81" t="s">
        <v>8</v>
      </c>
      <c r="N81" s="36">
        <v>1</v>
      </c>
      <c r="O81" s="36"/>
      <c r="P81" t="s">
        <v>105</v>
      </c>
      <c r="Q81" t="s">
        <v>333</v>
      </c>
      <c r="R81" t="s">
        <v>318</v>
      </c>
      <c r="S81" t="s">
        <v>239</v>
      </c>
      <c r="U81" t="s">
        <v>177</v>
      </c>
      <c r="V81" t="s">
        <v>177</v>
      </c>
    </row>
    <row r="82" spans="2:22" ht="12.75" hidden="1" outlineLevel="1">
      <c r="B82" s="33" t="s">
        <v>168</v>
      </c>
      <c r="C82" s="40" t="s">
        <v>138</v>
      </c>
      <c r="D82">
        <v>4</v>
      </c>
      <c r="E82">
        <v>7</v>
      </c>
      <c r="F82" s="46"/>
      <c r="G82" s="41" t="str">
        <f t="shared" si="8"/>
        <v/>
      </c>
      <c r="H82" s="41" t="s">
        <v>170</v>
      </c>
      <c r="I82" t="str">
        <f t="shared" si="9"/>
        <v/>
      </c>
      <c r="J82">
        <f t="shared" si="6"/>
        <v>0</v>
      </c>
      <c r="K82">
        <f t="shared" si="7"/>
        <v>0</v>
      </c>
      <c r="L82" s="78" t="s">
        <v>343</v>
      </c>
      <c r="M82" t="s">
        <v>8</v>
      </c>
      <c r="N82" s="36">
        <v>1</v>
      </c>
      <c r="O82" s="36"/>
      <c r="P82" t="s">
        <v>105</v>
      </c>
      <c r="Q82" t="s">
        <v>329</v>
      </c>
      <c r="R82" t="s">
        <v>248</v>
      </c>
      <c r="S82" t="s">
        <v>239</v>
      </c>
      <c r="U82" t="s">
        <v>177</v>
      </c>
      <c r="V82" t="s">
        <v>177</v>
      </c>
    </row>
    <row r="83" spans="2:22" ht="12.75" hidden="1" outlineLevel="1">
      <c r="B83" s="33" t="s">
        <v>168</v>
      </c>
      <c r="C83" s="40" t="s">
        <v>138</v>
      </c>
      <c r="D83">
        <v>4</v>
      </c>
      <c r="E83">
        <v>8</v>
      </c>
      <c r="F83" s="46"/>
      <c r="G83" s="41" t="str">
        <f t="shared" si="8"/>
        <v/>
      </c>
      <c r="H83" s="41" t="s">
        <v>170</v>
      </c>
      <c r="I83" t="str">
        <f t="shared" si="9"/>
        <v/>
      </c>
      <c r="J83">
        <f t="shared" si="6"/>
        <v>0</v>
      </c>
      <c r="K83">
        <f t="shared" si="7"/>
        <v>0</v>
      </c>
      <c r="L83" s="78" t="s">
        <v>343</v>
      </c>
      <c r="M83" t="s">
        <v>8</v>
      </c>
      <c r="N83" s="36">
        <v>1</v>
      </c>
      <c r="O83" s="36"/>
      <c r="P83" t="s">
        <v>105</v>
      </c>
      <c r="Q83" t="s">
        <v>329</v>
      </c>
      <c r="R83" t="s">
        <v>149</v>
      </c>
      <c r="S83" t="s">
        <v>239</v>
      </c>
      <c r="U83" t="s">
        <v>177</v>
      </c>
      <c r="V83" t="s">
        <v>177</v>
      </c>
    </row>
    <row r="84" spans="2:22" ht="12.75" hidden="1" outlineLevel="1">
      <c r="B84" s="33" t="s">
        <v>168</v>
      </c>
      <c r="C84" s="40" t="s">
        <v>138</v>
      </c>
      <c r="D84">
        <v>4</v>
      </c>
      <c r="E84">
        <v>9</v>
      </c>
      <c r="F84" s="46"/>
      <c r="G84" s="41" t="str">
        <f t="shared" si="8"/>
        <v/>
      </c>
      <c r="H84" s="41" t="s">
        <v>172</v>
      </c>
      <c r="I84" t="str">
        <f t="shared" si="9"/>
        <v/>
      </c>
      <c r="J84">
        <f t="shared" si="6"/>
        <v>0</v>
      </c>
      <c r="K84">
        <f t="shared" si="7"/>
        <v>0</v>
      </c>
      <c r="L84" s="78" t="s">
        <v>343</v>
      </c>
      <c r="M84" t="s">
        <v>8</v>
      </c>
      <c r="N84" s="36">
        <v>2</v>
      </c>
      <c r="O84" s="36"/>
      <c r="P84" t="s">
        <v>317</v>
      </c>
      <c r="Q84" t="s">
        <v>329</v>
      </c>
      <c r="R84" t="s">
        <v>238</v>
      </c>
      <c r="S84" t="s">
        <v>111</v>
      </c>
      <c r="U84" t="s">
        <v>177</v>
      </c>
      <c r="V84" t="s">
        <v>177</v>
      </c>
    </row>
    <row r="85" spans="2:22" ht="12.75" hidden="1" outlineLevel="1">
      <c r="B85" s="33" t="s">
        <v>168</v>
      </c>
      <c r="C85" s="40" t="s">
        <v>138</v>
      </c>
      <c r="D85">
        <v>4</v>
      </c>
      <c r="E85">
        <v>10</v>
      </c>
      <c r="F85" s="46"/>
      <c r="G85" s="41" t="str">
        <f t="shared" si="8"/>
        <v/>
      </c>
      <c r="H85" s="41" t="s">
        <v>175</v>
      </c>
      <c r="I85" t="str">
        <f t="shared" si="9"/>
        <v/>
      </c>
      <c r="J85">
        <f t="shared" si="6"/>
        <v>0</v>
      </c>
      <c r="K85">
        <f t="shared" si="7"/>
        <v>0</v>
      </c>
      <c r="L85" s="78" t="s">
        <v>343</v>
      </c>
      <c r="M85" t="s">
        <v>8</v>
      </c>
      <c r="N85" s="36">
        <v>2</v>
      </c>
      <c r="O85" s="36"/>
      <c r="P85" t="s">
        <v>317</v>
      </c>
      <c r="Q85" t="s">
        <v>329</v>
      </c>
      <c r="R85" t="s">
        <v>247</v>
      </c>
      <c r="S85" t="s">
        <v>111</v>
      </c>
      <c r="U85" t="s">
        <v>177</v>
      </c>
      <c r="V85" t="s">
        <v>177</v>
      </c>
    </row>
    <row r="86" spans="2:22" ht="12.75" hidden="1" outlineLevel="1">
      <c r="B86" s="33" t="s">
        <v>168</v>
      </c>
      <c r="C86" s="40" t="s">
        <v>138</v>
      </c>
      <c r="D86">
        <v>4</v>
      </c>
      <c r="E86">
        <v>11</v>
      </c>
      <c r="F86" s="46"/>
      <c r="G86" s="41" t="str">
        <f t="shared" si="8"/>
        <v/>
      </c>
      <c r="H86" s="41" t="s">
        <v>174</v>
      </c>
      <c r="I86" t="str">
        <f t="shared" si="9"/>
        <v/>
      </c>
      <c r="J86">
        <f t="shared" si="6"/>
        <v>0</v>
      </c>
      <c r="K86">
        <f t="shared" si="7"/>
        <v>0</v>
      </c>
      <c r="L86" s="78" t="s">
        <v>343</v>
      </c>
      <c r="M86" t="s">
        <v>8</v>
      </c>
      <c r="N86" s="36">
        <v>2</v>
      </c>
      <c r="O86" s="36"/>
      <c r="P86" t="s">
        <v>317</v>
      </c>
      <c r="Q86" t="s">
        <v>329</v>
      </c>
      <c r="R86" t="s">
        <v>248</v>
      </c>
      <c r="S86" t="s">
        <v>111</v>
      </c>
      <c r="U86" t="s">
        <v>177</v>
      </c>
      <c r="V86" t="s">
        <v>177</v>
      </c>
    </row>
    <row r="87" spans="2:22" ht="12.75" hidden="1" outlineLevel="1">
      <c r="B87" s="33" t="s">
        <v>168</v>
      </c>
      <c r="C87" s="40" t="s">
        <v>138</v>
      </c>
      <c r="D87">
        <v>4</v>
      </c>
      <c r="E87">
        <v>12</v>
      </c>
      <c r="F87" s="46"/>
      <c r="G87" s="41" t="str">
        <f t="shared" si="8"/>
        <v/>
      </c>
      <c r="H87" s="41" t="s">
        <v>172</v>
      </c>
      <c r="I87" t="str">
        <f t="shared" si="9"/>
        <v/>
      </c>
      <c r="J87">
        <f t="shared" si="6"/>
        <v>0</v>
      </c>
      <c r="K87">
        <f t="shared" si="7"/>
        <v>0</v>
      </c>
      <c r="L87" s="78" t="s">
        <v>343</v>
      </c>
      <c r="M87" t="s">
        <v>8</v>
      </c>
      <c r="N87" s="36">
        <v>2</v>
      </c>
      <c r="O87" s="36"/>
      <c r="P87" t="s">
        <v>317</v>
      </c>
      <c r="Q87" t="s">
        <v>329</v>
      </c>
      <c r="R87" t="s">
        <v>248</v>
      </c>
      <c r="S87" t="s">
        <v>111</v>
      </c>
      <c r="U87" t="s">
        <v>177</v>
      </c>
      <c r="V87" t="s">
        <v>177</v>
      </c>
    </row>
    <row r="88" spans="2:22" ht="12.75" hidden="1" outlineLevel="1">
      <c r="B88" s="33" t="s">
        <v>168</v>
      </c>
      <c r="C88" s="40" t="s">
        <v>138</v>
      </c>
      <c r="D88">
        <v>4</v>
      </c>
      <c r="E88">
        <v>13</v>
      </c>
      <c r="F88" s="46"/>
      <c r="G88" s="41" t="str">
        <f t="shared" si="8"/>
        <v/>
      </c>
      <c r="H88" s="41" t="s">
        <v>173</v>
      </c>
      <c r="I88" t="str">
        <f t="shared" si="9"/>
        <v/>
      </c>
      <c r="J88">
        <f t="shared" si="6"/>
        <v>0</v>
      </c>
      <c r="K88">
        <f t="shared" si="7"/>
        <v>0</v>
      </c>
      <c r="L88" s="78" t="s">
        <v>343</v>
      </c>
      <c r="M88" t="s">
        <v>8</v>
      </c>
      <c r="N88" s="36">
        <v>2</v>
      </c>
      <c r="O88" s="36"/>
      <c r="P88" t="s">
        <v>317</v>
      </c>
      <c r="Q88" t="s">
        <v>329</v>
      </c>
      <c r="R88" t="s">
        <v>238</v>
      </c>
      <c r="S88" t="s">
        <v>111</v>
      </c>
      <c r="U88" t="s">
        <v>177</v>
      </c>
      <c r="V88" t="s">
        <v>177</v>
      </c>
    </row>
    <row r="89" spans="2:22" ht="12.75" hidden="1" outlineLevel="1">
      <c r="B89" s="33" t="s">
        <v>168</v>
      </c>
      <c r="C89" s="40" t="s">
        <v>138</v>
      </c>
      <c r="D89">
        <v>4</v>
      </c>
      <c r="E89">
        <v>14</v>
      </c>
      <c r="F89" s="46"/>
      <c r="G89" s="41" t="str">
        <f t="shared" si="8"/>
        <v/>
      </c>
      <c r="H89" s="41" t="s">
        <v>170</v>
      </c>
      <c r="I89" t="str">
        <f t="shared" si="9"/>
        <v/>
      </c>
      <c r="J89">
        <f t="shared" si="6"/>
        <v>0</v>
      </c>
      <c r="K89">
        <f t="shared" si="7"/>
        <v>0</v>
      </c>
      <c r="L89" s="78" t="s">
        <v>343</v>
      </c>
      <c r="M89" t="s">
        <v>8</v>
      </c>
      <c r="N89" s="36">
        <v>2</v>
      </c>
      <c r="O89" s="36"/>
      <c r="P89" t="s">
        <v>317</v>
      </c>
      <c r="Q89" t="s">
        <v>329</v>
      </c>
      <c r="R89" t="s">
        <v>318</v>
      </c>
      <c r="S89" t="s">
        <v>111</v>
      </c>
      <c r="U89" t="s">
        <v>177</v>
      </c>
      <c r="V89" t="s">
        <v>177</v>
      </c>
    </row>
    <row r="90" spans="2:22" ht="12.75" hidden="1" outlineLevel="1">
      <c r="B90" s="33" t="s">
        <v>168</v>
      </c>
      <c r="C90" s="40" t="s">
        <v>138</v>
      </c>
      <c r="D90">
        <v>4</v>
      </c>
      <c r="E90">
        <v>15</v>
      </c>
      <c r="F90" s="46"/>
      <c r="G90" s="41" t="str">
        <f t="shared" si="8"/>
        <v/>
      </c>
      <c r="H90" s="41" t="s">
        <v>170</v>
      </c>
      <c r="I90" t="str">
        <f t="shared" si="9"/>
        <v/>
      </c>
      <c r="J90">
        <f t="shared" si="6"/>
        <v>0</v>
      </c>
      <c r="K90">
        <f t="shared" si="7"/>
        <v>0</v>
      </c>
      <c r="L90" s="78" t="s">
        <v>343</v>
      </c>
      <c r="M90" t="s">
        <v>8</v>
      </c>
      <c r="N90" s="36">
        <v>3</v>
      </c>
      <c r="O90" s="36"/>
      <c r="P90" t="s">
        <v>40</v>
      </c>
      <c r="Q90" t="s">
        <v>329</v>
      </c>
      <c r="R90" t="s">
        <v>238</v>
      </c>
      <c r="S90" t="s">
        <v>239</v>
      </c>
      <c r="U90" t="s">
        <v>177</v>
      </c>
      <c r="V90" t="s">
        <v>177</v>
      </c>
    </row>
    <row r="91" spans="2:22" ht="12.75" hidden="1" outlineLevel="1">
      <c r="B91" s="33" t="s">
        <v>168</v>
      </c>
      <c r="C91" s="40" t="s">
        <v>138</v>
      </c>
      <c r="D91">
        <v>4</v>
      </c>
      <c r="E91">
        <v>16</v>
      </c>
      <c r="F91" s="46"/>
      <c r="G91" s="41" t="str">
        <f t="shared" si="8"/>
        <v/>
      </c>
      <c r="H91" s="41" t="s">
        <v>170</v>
      </c>
      <c r="I91" t="str">
        <f t="shared" si="9"/>
        <v/>
      </c>
      <c r="J91">
        <f t="shared" si="6"/>
        <v>0</v>
      </c>
      <c r="K91">
        <f t="shared" si="7"/>
        <v>0</v>
      </c>
      <c r="L91" s="78" t="s">
        <v>343</v>
      </c>
      <c r="M91" t="s">
        <v>8</v>
      </c>
      <c r="N91" s="36">
        <v>3</v>
      </c>
      <c r="O91" s="36"/>
      <c r="P91" t="s">
        <v>40</v>
      </c>
      <c r="Q91" t="s">
        <v>333</v>
      </c>
      <c r="R91" t="s">
        <v>246</v>
      </c>
      <c r="S91" t="s">
        <v>239</v>
      </c>
      <c r="U91" t="s">
        <v>177</v>
      </c>
      <c r="V91" t="s">
        <v>177</v>
      </c>
    </row>
    <row r="92" spans="2:22" ht="12.75" hidden="1" outlineLevel="1">
      <c r="B92" s="33" t="s">
        <v>168</v>
      </c>
      <c r="C92" s="40" t="s">
        <v>138</v>
      </c>
      <c r="D92">
        <v>4</v>
      </c>
      <c r="E92">
        <v>17</v>
      </c>
      <c r="F92" s="46"/>
      <c r="G92" s="41" t="str">
        <f t="shared" si="8"/>
        <v/>
      </c>
      <c r="H92" s="41" t="s">
        <v>173</v>
      </c>
      <c r="I92" t="str">
        <f t="shared" si="9"/>
        <v/>
      </c>
      <c r="J92">
        <f t="shared" si="6"/>
        <v>0</v>
      </c>
      <c r="K92">
        <f t="shared" si="7"/>
        <v>0</v>
      </c>
      <c r="L92" s="78" t="s">
        <v>343</v>
      </c>
      <c r="M92" t="s">
        <v>8</v>
      </c>
      <c r="N92" s="36">
        <v>3</v>
      </c>
      <c r="O92" s="36"/>
      <c r="P92" t="s">
        <v>40</v>
      </c>
      <c r="Q92" t="s">
        <v>329</v>
      </c>
      <c r="R92" t="s">
        <v>248</v>
      </c>
      <c r="S92" t="s">
        <v>239</v>
      </c>
      <c r="U92" t="s">
        <v>177</v>
      </c>
      <c r="V92" t="s">
        <v>177</v>
      </c>
    </row>
    <row r="93" spans="2:22" ht="12.75" hidden="1" outlineLevel="1">
      <c r="B93" s="33" t="s">
        <v>168</v>
      </c>
      <c r="C93" s="40" t="s">
        <v>138</v>
      </c>
      <c r="D93">
        <v>4</v>
      </c>
      <c r="E93">
        <v>18</v>
      </c>
      <c r="F93" s="46"/>
      <c r="G93" s="41" t="str">
        <f t="shared" si="8"/>
        <v/>
      </c>
      <c r="H93" s="41" t="s">
        <v>172</v>
      </c>
      <c r="I93" t="str">
        <f t="shared" si="9"/>
        <v/>
      </c>
      <c r="J93">
        <f t="shared" si="6"/>
        <v>0</v>
      </c>
      <c r="K93">
        <f t="shared" si="7"/>
        <v>0</v>
      </c>
      <c r="L93" s="78" t="s">
        <v>343</v>
      </c>
      <c r="M93" t="s">
        <v>8</v>
      </c>
      <c r="N93" s="36">
        <v>3</v>
      </c>
      <c r="O93" s="36"/>
      <c r="P93" t="s">
        <v>40</v>
      </c>
      <c r="Q93" t="s">
        <v>329</v>
      </c>
      <c r="R93" t="s">
        <v>53</v>
      </c>
      <c r="S93" t="s">
        <v>239</v>
      </c>
      <c r="U93" t="s">
        <v>177</v>
      </c>
      <c r="V93" t="s">
        <v>177</v>
      </c>
    </row>
    <row r="94" spans="2:22" ht="12.75" hidden="1" outlineLevel="1">
      <c r="B94" s="33" t="s">
        <v>168</v>
      </c>
      <c r="C94" s="40" t="s">
        <v>138</v>
      </c>
      <c r="D94">
        <v>4</v>
      </c>
      <c r="E94">
        <v>19</v>
      </c>
      <c r="F94" s="46"/>
      <c r="G94" s="41" t="str">
        <f t="shared" si="8"/>
        <v/>
      </c>
      <c r="H94" s="41" t="s">
        <v>175</v>
      </c>
      <c r="I94" t="str">
        <f t="shared" si="9"/>
        <v/>
      </c>
      <c r="J94">
        <f t="shared" si="6"/>
        <v>0</v>
      </c>
      <c r="K94">
        <f t="shared" si="7"/>
        <v>0</v>
      </c>
      <c r="L94" s="78" t="s">
        <v>343</v>
      </c>
      <c r="M94" t="s">
        <v>8</v>
      </c>
      <c r="N94" s="36">
        <v>3</v>
      </c>
      <c r="O94" s="36"/>
      <c r="P94" t="s">
        <v>40</v>
      </c>
      <c r="Q94" t="s">
        <v>329</v>
      </c>
      <c r="R94" t="s">
        <v>149</v>
      </c>
      <c r="S94" t="s">
        <v>239</v>
      </c>
      <c r="U94" t="s">
        <v>177</v>
      </c>
      <c r="V94" t="s">
        <v>177</v>
      </c>
    </row>
    <row r="95" spans="2:22" ht="12.75" hidden="1" outlineLevel="1">
      <c r="B95" s="33" t="s">
        <v>168</v>
      </c>
      <c r="C95" s="40" t="s">
        <v>138</v>
      </c>
      <c r="D95">
        <v>4</v>
      </c>
      <c r="E95">
        <v>20</v>
      </c>
      <c r="F95" s="46"/>
      <c r="G95" s="41" t="str">
        <f t="shared" si="8"/>
        <v/>
      </c>
      <c r="H95" s="41" t="s">
        <v>173</v>
      </c>
      <c r="I95" t="str">
        <f t="shared" si="9"/>
        <v/>
      </c>
      <c r="J95">
        <f t="shared" si="6"/>
        <v>0</v>
      </c>
      <c r="K95">
        <f t="shared" si="7"/>
        <v>0</v>
      </c>
      <c r="L95" s="78" t="s">
        <v>343</v>
      </c>
      <c r="M95" t="s">
        <v>8</v>
      </c>
      <c r="N95" s="36">
        <v>3</v>
      </c>
      <c r="O95" s="36"/>
      <c r="P95" t="s">
        <v>40</v>
      </c>
      <c r="Q95" t="s">
        <v>330</v>
      </c>
      <c r="R95" t="s">
        <v>247</v>
      </c>
      <c r="S95" t="s">
        <v>239</v>
      </c>
      <c r="U95" t="s">
        <v>177</v>
      </c>
      <c r="V95" t="s">
        <v>177</v>
      </c>
    </row>
    <row r="96" spans="2:22" ht="12.75" hidden="1" outlineLevel="1">
      <c r="B96" s="33" t="s">
        <v>168</v>
      </c>
      <c r="C96" s="40" t="s">
        <v>138</v>
      </c>
      <c r="D96">
        <v>4</v>
      </c>
      <c r="E96">
        <v>21</v>
      </c>
      <c r="F96" s="46"/>
      <c r="G96" s="41" t="str">
        <f t="shared" si="8"/>
        <v/>
      </c>
      <c r="H96" s="41" t="s">
        <v>174</v>
      </c>
      <c r="I96" t="str">
        <f t="shared" si="9"/>
        <v/>
      </c>
      <c r="J96">
        <f t="shared" si="6"/>
        <v>0</v>
      </c>
      <c r="K96">
        <f t="shared" si="7"/>
        <v>0</v>
      </c>
      <c r="L96" s="78" t="s">
        <v>343</v>
      </c>
      <c r="M96" t="s">
        <v>8</v>
      </c>
      <c r="N96" s="36">
        <v>3</v>
      </c>
      <c r="O96" s="36"/>
      <c r="P96" t="s">
        <v>40</v>
      </c>
      <c r="Q96" t="s">
        <v>333</v>
      </c>
      <c r="R96" t="s">
        <v>318</v>
      </c>
      <c r="S96" t="s">
        <v>239</v>
      </c>
      <c r="U96" t="s">
        <v>177</v>
      </c>
      <c r="V96" t="s">
        <v>177</v>
      </c>
    </row>
    <row r="97" spans="2:22" ht="12.75" hidden="1" outlineLevel="1">
      <c r="B97" s="33" t="s">
        <v>168</v>
      </c>
      <c r="C97" s="40" t="s">
        <v>138</v>
      </c>
      <c r="D97">
        <v>4</v>
      </c>
      <c r="E97">
        <v>22</v>
      </c>
      <c r="F97" s="46"/>
      <c r="G97" s="41" t="str">
        <f t="shared" si="8"/>
        <v/>
      </c>
      <c r="H97" s="41" t="s">
        <v>174</v>
      </c>
      <c r="I97" t="str">
        <f t="shared" si="9"/>
        <v/>
      </c>
      <c r="J97">
        <f t="shared" si="6"/>
        <v>0</v>
      </c>
      <c r="K97">
        <f t="shared" si="7"/>
        <v>0</v>
      </c>
      <c r="L97" s="78" t="s">
        <v>343</v>
      </c>
      <c r="M97" t="s">
        <v>8</v>
      </c>
      <c r="N97" s="36">
        <v>3</v>
      </c>
      <c r="O97" s="36"/>
      <c r="P97" t="s">
        <v>40</v>
      </c>
      <c r="Q97" t="s">
        <v>330</v>
      </c>
      <c r="R97" t="s">
        <v>247</v>
      </c>
      <c r="S97" t="s">
        <v>239</v>
      </c>
      <c r="U97" t="s">
        <v>177</v>
      </c>
      <c r="V97" t="s">
        <v>177</v>
      </c>
    </row>
    <row r="98" spans="2:22" ht="12.75" hidden="1" outlineLevel="1">
      <c r="B98" s="33" t="s">
        <v>168</v>
      </c>
      <c r="C98" s="40" t="s">
        <v>138</v>
      </c>
      <c r="D98">
        <v>4</v>
      </c>
      <c r="E98">
        <v>23</v>
      </c>
      <c r="F98" s="46"/>
      <c r="G98" s="41" t="str">
        <f t="shared" si="8"/>
        <v/>
      </c>
      <c r="H98" s="41" t="s">
        <v>170</v>
      </c>
      <c r="I98" t="str">
        <f t="shared" si="9"/>
        <v/>
      </c>
      <c r="J98">
        <f t="shared" si="6"/>
        <v>0</v>
      </c>
      <c r="K98">
        <f t="shared" si="7"/>
        <v>0</v>
      </c>
      <c r="L98" s="78" t="s">
        <v>343</v>
      </c>
      <c r="M98" t="s">
        <v>8</v>
      </c>
      <c r="N98" s="36">
        <v>4</v>
      </c>
      <c r="O98" s="36"/>
      <c r="P98" t="s">
        <v>315</v>
      </c>
      <c r="Q98" t="s">
        <v>329</v>
      </c>
      <c r="R98" t="s">
        <v>238</v>
      </c>
      <c r="S98" t="s">
        <v>239</v>
      </c>
      <c r="U98" t="s">
        <v>177</v>
      </c>
      <c r="V98" t="s">
        <v>177</v>
      </c>
    </row>
    <row r="99" spans="2:22" ht="12.75" hidden="1" outlineLevel="1">
      <c r="B99" s="33" t="s">
        <v>168</v>
      </c>
      <c r="C99" s="40" t="s">
        <v>138</v>
      </c>
      <c r="D99">
        <v>4</v>
      </c>
      <c r="E99">
        <v>24</v>
      </c>
      <c r="F99" s="46"/>
      <c r="G99" s="41" t="str">
        <f t="shared" si="8"/>
        <v/>
      </c>
      <c r="H99" s="41" t="s">
        <v>175</v>
      </c>
      <c r="I99" t="str">
        <f t="shared" si="9"/>
        <v/>
      </c>
      <c r="J99">
        <f t="shared" si="6"/>
        <v>0</v>
      </c>
      <c r="K99">
        <f t="shared" si="7"/>
        <v>0</v>
      </c>
      <c r="L99" s="78" t="s">
        <v>343</v>
      </c>
      <c r="M99" t="s">
        <v>8</v>
      </c>
      <c r="N99" s="36">
        <v>4</v>
      </c>
      <c r="O99" s="36"/>
      <c r="P99" t="s">
        <v>315</v>
      </c>
      <c r="Q99" t="s">
        <v>330</v>
      </c>
      <c r="R99" t="s">
        <v>247</v>
      </c>
      <c r="S99" t="s">
        <v>239</v>
      </c>
      <c r="U99" t="s">
        <v>177</v>
      </c>
      <c r="V99" t="s">
        <v>177</v>
      </c>
    </row>
    <row r="100" spans="2:22" ht="12.75" hidden="1" outlineLevel="1">
      <c r="B100" s="33" t="s">
        <v>168</v>
      </c>
      <c r="C100" s="40" t="s">
        <v>138</v>
      </c>
      <c r="D100">
        <v>4</v>
      </c>
      <c r="E100">
        <v>25</v>
      </c>
      <c r="F100" s="46"/>
      <c r="G100" s="41" t="str">
        <f t="shared" si="8"/>
        <v/>
      </c>
      <c r="H100" s="41" t="s">
        <v>174</v>
      </c>
      <c r="I100" t="str">
        <f t="shared" si="9"/>
        <v/>
      </c>
      <c r="J100">
        <f t="shared" si="6"/>
        <v>0</v>
      </c>
      <c r="K100">
        <f t="shared" si="7"/>
        <v>0</v>
      </c>
      <c r="L100" s="78" t="s">
        <v>343</v>
      </c>
      <c r="M100" t="s">
        <v>8</v>
      </c>
      <c r="N100" s="36">
        <v>4</v>
      </c>
      <c r="O100" s="36"/>
      <c r="P100" t="s">
        <v>315</v>
      </c>
      <c r="Q100" t="s">
        <v>333</v>
      </c>
      <c r="R100" t="s">
        <v>246</v>
      </c>
      <c r="S100" t="s">
        <v>239</v>
      </c>
      <c r="U100" t="s">
        <v>177</v>
      </c>
      <c r="V100" t="s">
        <v>177</v>
      </c>
    </row>
    <row r="101" spans="2:22" ht="12.75" hidden="1" outlineLevel="1">
      <c r="B101" s="33" t="s">
        <v>168</v>
      </c>
      <c r="C101" s="40" t="s">
        <v>138</v>
      </c>
      <c r="D101">
        <v>4</v>
      </c>
      <c r="E101">
        <v>26</v>
      </c>
      <c r="F101" s="46"/>
      <c r="G101" s="41" t="str">
        <f t="shared" si="8"/>
        <v/>
      </c>
      <c r="H101" s="41" t="s">
        <v>173</v>
      </c>
      <c r="I101" t="str">
        <f t="shared" si="9"/>
        <v/>
      </c>
      <c r="J101">
        <f t="shared" si="6"/>
        <v>0</v>
      </c>
      <c r="K101">
        <f t="shared" si="7"/>
        <v>0</v>
      </c>
      <c r="L101" s="78" t="s">
        <v>343</v>
      </c>
      <c r="M101" t="s">
        <v>8</v>
      </c>
      <c r="N101" s="36">
        <v>4</v>
      </c>
      <c r="O101" s="36"/>
      <c r="P101" t="s">
        <v>315</v>
      </c>
      <c r="Q101" t="s">
        <v>330</v>
      </c>
      <c r="R101" t="s">
        <v>247</v>
      </c>
      <c r="S101" t="s">
        <v>239</v>
      </c>
      <c r="U101" t="s">
        <v>177</v>
      </c>
      <c r="V101" t="s">
        <v>177</v>
      </c>
    </row>
    <row r="102" spans="2:22" ht="12.75" hidden="1" outlineLevel="1">
      <c r="B102" s="33" t="s">
        <v>168</v>
      </c>
      <c r="C102" s="40" t="s">
        <v>138</v>
      </c>
      <c r="D102">
        <v>4</v>
      </c>
      <c r="E102">
        <v>27</v>
      </c>
      <c r="F102" s="46"/>
      <c r="G102" s="41" t="str">
        <f t="shared" si="8"/>
        <v/>
      </c>
      <c r="H102" s="41" t="s">
        <v>172</v>
      </c>
      <c r="I102" t="str">
        <f t="shared" si="9"/>
        <v/>
      </c>
      <c r="J102">
        <f t="shared" si="6"/>
        <v>0</v>
      </c>
      <c r="K102">
        <f t="shared" si="7"/>
        <v>0</v>
      </c>
      <c r="L102" s="78" t="s">
        <v>343</v>
      </c>
      <c r="M102" t="s">
        <v>8</v>
      </c>
      <c r="N102" s="36">
        <v>4</v>
      </c>
      <c r="O102" s="36"/>
      <c r="P102" t="s">
        <v>315</v>
      </c>
      <c r="Q102" t="s">
        <v>329</v>
      </c>
      <c r="R102" t="s">
        <v>318</v>
      </c>
      <c r="S102" t="s">
        <v>239</v>
      </c>
      <c r="U102" t="s">
        <v>177</v>
      </c>
      <c r="V102" t="s">
        <v>177</v>
      </c>
    </row>
    <row r="103" spans="2:15" ht="12.75" collapsed="1">
      <c r="B103" s="33"/>
      <c r="C103" s="54" t="s">
        <v>194</v>
      </c>
      <c r="G103" s="41"/>
      <c r="H103" s="41"/>
      <c r="L103" s="78"/>
      <c r="N103" s="36"/>
      <c r="O103" s="36"/>
    </row>
    <row r="104" spans="1:22" ht="12.75">
      <c r="A104">
        <v>1</v>
      </c>
      <c r="B104" s="33" t="s">
        <v>24</v>
      </c>
      <c r="C104" s="40">
        <v>46</v>
      </c>
      <c r="D104">
        <v>1</v>
      </c>
      <c r="E104">
        <v>1</v>
      </c>
      <c r="F104" s="46"/>
      <c r="G104" s="41" t="str">
        <f aca="true" t="shared" si="10" ref="G104:G168">UPPER(F104)</f>
        <v/>
      </c>
      <c r="H104" s="41" t="s">
        <v>175</v>
      </c>
      <c r="I104" t="str">
        <f aca="true" t="shared" si="11" ref="I104:I168">IF(F104=0,"",IF(EXACT(G104,H104),"Correct","Incorrect"))</f>
        <v/>
      </c>
      <c r="J104">
        <f aca="true" t="shared" si="12" ref="J104:J135">IF($I104="Correct",1,IF($I104="Incorrect",1,0))</f>
        <v>0</v>
      </c>
      <c r="K104">
        <f aca="true" t="shared" si="13" ref="K104:K135">IF($I104="Correct",1,IF($I104="Incorrect",0,0))</f>
        <v>0</v>
      </c>
      <c r="L104" s="78" t="s">
        <v>343</v>
      </c>
      <c r="M104" t="s">
        <v>8</v>
      </c>
      <c r="N104" s="36">
        <v>1</v>
      </c>
      <c r="O104" s="36"/>
      <c r="P104" t="s">
        <v>315</v>
      </c>
      <c r="Q104" t="s">
        <v>329</v>
      </c>
      <c r="R104" t="s">
        <v>238</v>
      </c>
      <c r="S104" t="s">
        <v>239</v>
      </c>
      <c r="U104" t="s">
        <v>177</v>
      </c>
      <c r="V104" t="s">
        <v>177</v>
      </c>
    </row>
    <row r="105" spans="1:22" ht="12.75" hidden="1" outlineLevel="1">
      <c r="A105">
        <v>2</v>
      </c>
      <c r="B105" s="33" t="s">
        <v>24</v>
      </c>
      <c r="C105" s="40">
        <v>46</v>
      </c>
      <c r="D105">
        <v>1</v>
      </c>
      <c r="E105">
        <v>2</v>
      </c>
      <c r="F105" s="46"/>
      <c r="G105" s="41" t="str">
        <f t="shared" si="10"/>
        <v/>
      </c>
      <c r="H105" s="41" t="s">
        <v>172</v>
      </c>
      <c r="I105" t="str">
        <f t="shared" si="11"/>
        <v/>
      </c>
      <c r="J105">
        <f t="shared" si="12"/>
        <v>0</v>
      </c>
      <c r="K105">
        <f t="shared" si="13"/>
        <v>0</v>
      </c>
      <c r="L105" s="78" t="s">
        <v>343</v>
      </c>
      <c r="M105" t="s">
        <v>8</v>
      </c>
      <c r="N105" s="36">
        <v>1</v>
      </c>
      <c r="O105" s="36"/>
      <c r="P105" t="s">
        <v>315</v>
      </c>
      <c r="Q105" t="s">
        <v>333</v>
      </c>
      <c r="R105" t="s">
        <v>316</v>
      </c>
      <c r="S105" t="s">
        <v>239</v>
      </c>
      <c r="U105" t="s">
        <v>177</v>
      </c>
      <c r="V105" t="s">
        <v>177</v>
      </c>
    </row>
    <row r="106" spans="1:22" ht="12.75" hidden="1" outlineLevel="1">
      <c r="A106">
        <v>3</v>
      </c>
      <c r="B106" s="33" t="s">
        <v>24</v>
      </c>
      <c r="C106" s="40">
        <v>46</v>
      </c>
      <c r="D106">
        <v>1</v>
      </c>
      <c r="E106">
        <v>3</v>
      </c>
      <c r="F106" s="46"/>
      <c r="G106" s="41" t="str">
        <f t="shared" si="10"/>
        <v/>
      </c>
      <c r="H106" s="41" t="s">
        <v>174</v>
      </c>
      <c r="I106" t="str">
        <f t="shared" si="11"/>
        <v/>
      </c>
      <c r="J106">
        <f t="shared" si="12"/>
        <v>0</v>
      </c>
      <c r="K106">
        <f t="shared" si="13"/>
        <v>0</v>
      </c>
      <c r="L106" s="78" t="s">
        <v>343</v>
      </c>
      <c r="M106" t="s">
        <v>8</v>
      </c>
      <c r="N106" s="36">
        <v>1</v>
      </c>
      <c r="O106" s="36"/>
      <c r="P106" t="s">
        <v>315</v>
      </c>
      <c r="Q106" t="s">
        <v>333</v>
      </c>
      <c r="R106" t="s">
        <v>248</v>
      </c>
      <c r="S106" t="s">
        <v>239</v>
      </c>
      <c r="U106" t="s">
        <v>177</v>
      </c>
      <c r="V106" t="s">
        <v>177</v>
      </c>
    </row>
    <row r="107" spans="1:22" ht="12.75" hidden="1" outlineLevel="1">
      <c r="A107">
        <v>4</v>
      </c>
      <c r="B107" s="33" t="s">
        <v>24</v>
      </c>
      <c r="C107" s="40">
        <v>46</v>
      </c>
      <c r="D107">
        <v>1</v>
      </c>
      <c r="E107">
        <v>4</v>
      </c>
      <c r="F107" s="46"/>
      <c r="G107" s="41" t="str">
        <f t="shared" si="10"/>
        <v/>
      </c>
      <c r="H107" s="41" t="s">
        <v>170</v>
      </c>
      <c r="I107" t="str">
        <f t="shared" si="11"/>
        <v/>
      </c>
      <c r="J107">
        <f t="shared" si="12"/>
        <v>0</v>
      </c>
      <c r="K107">
        <f t="shared" si="13"/>
        <v>0</v>
      </c>
      <c r="L107" s="78" t="s">
        <v>343</v>
      </c>
      <c r="M107" t="s">
        <v>8</v>
      </c>
      <c r="N107" s="36">
        <v>1</v>
      </c>
      <c r="O107" s="36"/>
      <c r="P107" t="s">
        <v>315</v>
      </c>
      <c r="Q107" t="s">
        <v>330</v>
      </c>
      <c r="R107" t="s">
        <v>318</v>
      </c>
      <c r="S107" t="s">
        <v>239</v>
      </c>
      <c r="U107" t="s">
        <v>177</v>
      </c>
      <c r="V107" t="s">
        <v>177</v>
      </c>
    </row>
    <row r="108" spans="1:22" ht="12.75" hidden="1" outlineLevel="1">
      <c r="A108">
        <v>5</v>
      </c>
      <c r="B108" s="33" t="s">
        <v>24</v>
      </c>
      <c r="C108" s="40">
        <v>46</v>
      </c>
      <c r="D108">
        <v>1</v>
      </c>
      <c r="E108">
        <v>5</v>
      </c>
      <c r="F108" s="46"/>
      <c r="G108" s="41" t="str">
        <f t="shared" si="10"/>
        <v/>
      </c>
      <c r="H108" s="41" t="s">
        <v>173</v>
      </c>
      <c r="I108" t="str">
        <f t="shared" si="11"/>
        <v/>
      </c>
      <c r="J108">
        <f t="shared" si="12"/>
        <v>0</v>
      </c>
      <c r="K108">
        <f t="shared" si="13"/>
        <v>0</v>
      </c>
      <c r="L108" s="78" t="s">
        <v>343</v>
      </c>
      <c r="M108" t="s">
        <v>8</v>
      </c>
      <c r="N108" s="36">
        <v>1</v>
      </c>
      <c r="O108" s="36"/>
      <c r="P108" t="s">
        <v>315</v>
      </c>
      <c r="Q108" t="s">
        <v>330</v>
      </c>
      <c r="R108" t="s">
        <v>318</v>
      </c>
      <c r="S108" t="s">
        <v>239</v>
      </c>
      <c r="U108" t="s">
        <v>177</v>
      </c>
      <c r="V108" t="s">
        <v>177</v>
      </c>
    </row>
    <row r="109" spans="1:22" ht="12.75" hidden="1" outlineLevel="1">
      <c r="A109">
        <v>6</v>
      </c>
      <c r="B109" s="33" t="s">
        <v>24</v>
      </c>
      <c r="C109" s="40">
        <v>46</v>
      </c>
      <c r="D109">
        <v>1</v>
      </c>
      <c r="E109">
        <v>6</v>
      </c>
      <c r="F109" s="46"/>
      <c r="G109" s="41" t="str">
        <f t="shared" si="10"/>
        <v/>
      </c>
      <c r="H109" s="41" t="s">
        <v>174</v>
      </c>
      <c r="I109" t="str">
        <f t="shared" si="11"/>
        <v/>
      </c>
      <c r="J109">
        <f t="shared" si="12"/>
        <v>0</v>
      </c>
      <c r="K109">
        <f t="shared" si="13"/>
        <v>0</v>
      </c>
      <c r="L109" s="78" t="s">
        <v>343</v>
      </c>
      <c r="M109" t="s">
        <v>8</v>
      </c>
      <c r="N109" s="36">
        <v>1</v>
      </c>
      <c r="O109" s="36"/>
      <c r="P109" t="s">
        <v>315</v>
      </c>
      <c r="Q109" t="s">
        <v>330</v>
      </c>
      <c r="R109" t="s">
        <v>247</v>
      </c>
      <c r="S109" t="s">
        <v>239</v>
      </c>
      <c r="U109" t="s">
        <v>177</v>
      </c>
      <c r="V109" t="s">
        <v>177</v>
      </c>
    </row>
    <row r="110" spans="1:22" ht="12.75" hidden="1" outlineLevel="1">
      <c r="A110">
        <v>7</v>
      </c>
      <c r="B110" s="33" t="s">
        <v>24</v>
      </c>
      <c r="C110" s="40">
        <v>46</v>
      </c>
      <c r="D110">
        <v>1</v>
      </c>
      <c r="E110">
        <v>7</v>
      </c>
      <c r="F110" s="46"/>
      <c r="G110" s="41" t="str">
        <f t="shared" si="10"/>
        <v/>
      </c>
      <c r="H110" s="41" t="s">
        <v>174</v>
      </c>
      <c r="I110" t="str">
        <f t="shared" si="11"/>
        <v/>
      </c>
      <c r="J110">
        <f t="shared" si="12"/>
        <v>0</v>
      </c>
      <c r="K110">
        <f t="shared" si="13"/>
        <v>0</v>
      </c>
      <c r="L110" s="78" t="s">
        <v>343</v>
      </c>
      <c r="M110" t="s">
        <v>8</v>
      </c>
      <c r="N110" s="36">
        <v>1</v>
      </c>
      <c r="O110" s="36"/>
      <c r="P110" t="s">
        <v>315</v>
      </c>
      <c r="Q110" t="s">
        <v>329</v>
      </c>
      <c r="R110" t="s">
        <v>238</v>
      </c>
      <c r="S110" t="s">
        <v>239</v>
      </c>
      <c r="U110" t="s">
        <v>177</v>
      </c>
      <c r="V110" t="s">
        <v>177</v>
      </c>
    </row>
    <row r="111" spans="1:22" ht="12.75" hidden="1" outlineLevel="1">
      <c r="A111">
        <v>8</v>
      </c>
      <c r="B111" s="33" t="s">
        <v>24</v>
      </c>
      <c r="C111" s="40">
        <v>46</v>
      </c>
      <c r="D111">
        <v>1</v>
      </c>
      <c r="E111">
        <v>8</v>
      </c>
      <c r="F111" s="46"/>
      <c r="G111" s="41" t="str">
        <f t="shared" si="10"/>
        <v/>
      </c>
      <c r="H111" s="41" t="s">
        <v>170</v>
      </c>
      <c r="I111" t="str">
        <f t="shared" si="11"/>
        <v/>
      </c>
      <c r="J111">
        <f t="shared" si="12"/>
        <v>0</v>
      </c>
      <c r="K111">
        <f t="shared" si="13"/>
        <v>0</v>
      </c>
      <c r="L111" s="78" t="s">
        <v>343</v>
      </c>
      <c r="M111" t="s">
        <v>8</v>
      </c>
      <c r="N111" s="36">
        <v>2</v>
      </c>
      <c r="O111" s="36"/>
      <c r="P111" t="s">
        <v>105</v>
      </c>
      <c r="Q111" t="s">
        <v>329</v>
      </c>
      <c r="R111" t="s">
        <v>238</v>
      </c>
      <c r="S111" t="s">
        <v>239</v>
      </c>
      <c r="U111" t="s">
        <v>177</v>
      </c>
      <c r="V111" t="s">
        <v>177</v>
      </c>
    </row>
    <row r="112" spans="1:22" ht="12.75" hidden="1" outlineLevel="1">
      <c r="A112">
        <v>9</v>
      </c>
      <c r="B112" s="33" t="s">
        <v>24</v>
      </c>
      <c r="C112" s="40">
        <v>46</v>
      </c>
      <c r="D112">
        <v>1</v>
      </c>
      <c r="E112">
        <v>9</v>
      </c>
      <c r="F112" s="46"/>
      <c r="G112" s="41" t="str">
        <f t="shared" si="10"/>
        <v/>
      </c>
      <c r="H112" s="41"/>
      <c r="I112" t="str">
        <f t="shared" si="11"/>
        <v/>
      </c>
      <c r="J112">
        <f t="shared" si="12"/>
        <v>0</v>
      </c>
      <c r="K112">
        <f t="shared" si="13"/>
        <v>0</v>
      </c>
      <c r="L112" s="78" t="s">
        <v>343</v>
      </c>
      <c r="M112" t="s">
        <v>8</v>
      </c>
      <c r="N112" s="36">
        <v>2</v>
      </c>
      <c r="O112" s="36"/>
      <c r="P112" t="s">
        <v>105</v>
      </c>
      <c r="S112" t="s">
        <v>239</v>
      </c>
      <c r="U112" t="s">
        <v>177</v>
      </c>
      <c r="V112" t="s">
        <v>177</v>
      </c>
    </row>
    <row r="113" spans="1:22" ht="12.75" hidden="1" outlineLevel="1">
      <c r="A113">
        <v>10</v>
      </c>
      <c r="B113" s="33" t="s">
        <v>24</v>
      </c>
      <c r="C113" s="40">
        <v>46</v>
      </c>
      <c r="D113">
        <v>1</v>
      </c>
      <c r="E113">
        <v>10</v>
      </c>
      <c r="F113" s="46"/>
      <c r="G113" s="41" t="str">
        <f t="shared" si="10"/>
        <v/>
      </c>
      <c r="H113" s="41" t="s">
        <v>173</v>
      </c>
      <c r="I113" t="str">
        <f t="shared" si="11"/>
        <v/>
      </c>
      <c r="J113">
        <f t="shared" si="12"/>
        <v>0</v>
      </c>
      <c r="K113">
        <f t="shared" si="13"/>
        <v>0</v>
      </c>
      <c r="L113" s="78" t="s">
        <v>343</v>
      </c>
      <c r="M113" t="s">
        <v>8</v>
      </c>
      <c r="N113" s="36">
        <v>2</v>
      </c>
      <c r="O113" s="36"/>
      <c r="P113" t="s">
        <v>105</v>
      </c>
      <c r="Q113" t="s">
        <v>329</v>
      </c>
      <c r="R113" t="s">
        <v>318</v>
      </c>
      <c r="S113" t="s">
        <v>239</v>
      </c>
      <c r="U113" t="s">
        <v>177</v>
      </c>
      <c r="V113" t="s">
        <v>177</v>
      </c>
    </row>
    <row r="114" spans="1:22" ht="12.75" hidden="1" outlineLevel="1">
      <c r="A114">
        <v>11</v>
      </c>
      <c r="B114" s="33" t="s">
        <v>24</v>
      </c>
      <c r="C114" s="40">
        <v>46</v>
      </c>
      <c r="D114">
        <v>1</v>
      </c>
      <c r="E114">
        <v>11</v>
      </c>
      <c r="F114" s="46"/>
      <c r="G114" s="41" t="str">
        <f t="shared" si="10"/>
        <v/>
      </c>
      <c r="H114" s="41" t="s">
        <v>170</v>
      </c>
      <c r="I114" t="str">
        <f t="shared" si="11"/>
        <v/>
      </c>
      <c r="J114">
        <f t="shared" si="12"/>
        <v>0</v>
      </c>
      <c r="K114">
        <f t="shared" si="13"/>
        <v>0</v>
      </c>
      <c r="L114" s="78" t="s">
        <v>343</v>
      </c>
      <c r="M114" t="s">
        <v>8</v>
      </c>
      <c r="N114" s="36">
        <v>2</v>
      </c>
      <c r="O114" s="36"/>
      <c r="P114" t="s">
        <v>105</v>
      </c>
      <c r="Q114" t="s">
        <v>333</v>
      </c>
      <c r="R114" t="s">
        <v>246</v>
      </c>
      <c r="S114" t="s">
        <v>239</v>
      </c>
      <c r="U114" t="s">
        <v>177</v>
      </c>
      <c r="V114" t="s">
        <v>177</v>
      </c>
    </row>
    <row r="115" spans="1:22" ht="12.75" hidden="1" outlineLevel="1">
      <c r="A115">
        <v>12</v>
      </c>
      <c r="B115" s="33" t="s">
        <v>24</v>
      </c>
      <c r="C115" s="40">
        <v>46</v>
      </c>
      <c r="D115">
        <v>1</v>
      </c>
      <c r="E115">
        <v>12</v>
      </c>
      <c r="F115" s="46"/>
      <c r="G115" s="41" t="str">
        <f t="shared" si="10"/>
        <v/>
      </c>
      <c r="H115" s="41" t="s">
        <v>175</v>
      </c>
      <c r="I115" t="str">
        <f t="shared" si="11"/>
        <v/>
      </c>
      <c r="J115">
        <f t="shared" si="12"/>
        <v>0</v>
      </c>
      <c r="K115">
        <f t="shared" si="13"/>
        <v>0</v>
      </c>
      <c r="L115" s="78" t="s">
        <v>343</v>
      </c>
      <c r="M115" t="s">
        <v>8</v>
      </c>
      <c r="N115" s="36">
        <v>2</v>
      </c>
      <c r="O115" s="36"/>
      <c r="P115" t="s">
        <v>105</v>
      </c>
      <c r="Q115" t="s">
        <v>330</v>
      </c>
      <c r="R115" t="s">
        <v>247</v>
      </c>
      <c r="S115" t="s">
        <v>239</v>
      </c>
      <c r="U115" t="s">
        <v>177</v>
      </c>
      <c r="V115" t="s">
        <v>177</v>
      </c>
    </row>
    <row r="116" spans="1:22" ht="12.75" hidden="1" outlineLevel="1">
      <c r="A116">
        <v>13</v>
      </c>
      <c r="B116" s="33" t="s">
        <v>24</v>
      </c>
      <c r="C116" s="40">
        <v>46</v>
      </c>
      <c r="D116">
        <v>1</v>
      </c>
      <c r="E116">
        <v>13</v>
      </c>
      <c r="F116" s="46"/>
      <c r="G116" s="41" t="str">
        <f t="shared" si="10"/>
        <v/>
      </c>
      <c r="H116" s="41" t="s">
        <v>173</v>
      </c>
      <c r="I116" t="str">
        <f t="shared" si="11"/>
        <v/>
      </c>
      <c r="J116">
        <f t="shared" si="12"/>
        <v>0</v>
      </c>
      <c r="K116">
        <f t="shared" si="13"/>
        <v>0</v>
      </c>
      <c r="L116" s="78" t="s">
        <v>343</v>
      </c>
      <c r="M116" t="s">
        <v>8</v>
      </c>
      <c r="N116" s="36">
        <v>2</v>
      </c>
      <c r="O116" s="36"/>
      <c r="P116" t="s">
        <v>105</v>
      </c>
      <c r="Q116" t="s">
        <v>330</v>
      </c>
      <c r="R116" t="s">
        <v>247</v>
      </c>
      <c r="S116" t="s">
        <v>239</v>
      </c>
      <c r="U116" t="s">
        <v>177</v>
      </c>
      <c r="V116" t="s">
        <v>177</v>
      </c>
    </row>
    <row r="117" spans="1:22" ht="12.75" hidden="1" outlineLevel="1">
      <c r="A117">
        <v>14</v>
      </c>
      <c r="B117" s="33" t="s">
        <v>24</v>
      </c>
      <c r="C117" s="40">
        <v>46</v>
      </c>
      <c r="D117">
        <v>1</v>
      </c>
      <c r="E117">
        <v>14</v>
      </c>
      <c r="F117" s="46"/>
      <c r="G117" s="41" t="str">
        <f t="shared" si="10"/>
        <v/>
      </c>
      <c r="H117" s="41" t="s">
        <v>172</v>
      </c>
      <c r="I117" t="str">
        <f t="shared" si="11"/>
        <v/>
      </c>
      <c r="J117">
        <f t="shared" si="12"/>
        <v>0</v>
      </c>
      <c r="K117">
        <f t="shared" si="13"/>
        <v>0</v>
      </c>
      <c r="L117" s="78" t="s">
        <v>343</v>
      </c>
      <c r="M117" t="s">
        <v>8</v>
      </c>
      <c r="N117" s="36">
        <v>2</v>
      </c>
      <c r="O117" s="36"/>
      <c r="P117" t="s">
        <v>105</v>
      </c>
      <c r="Q117" t="s">
        <v>333</v>
      </c>
      <c r="R117" t="s">
        <v>316</v>
      </c>
      <c r="S117" t="s">
        <v>239</v>
      </c>
      <c r="U117" t="s">
        <v>177</v>
      </c>
      <c r="V117" t="s">
        <v>177</v>
      </c>
    </row>
    <row r="118" spans="1:22" ht="12.75" hidden="1" outlineLevel="1">
      <c r="A118">
        <v>15</v>
      </c>
      <c r="B118" s="33" t="s">
        <v>24</v>
      </c>
      <c r="C118" s="40">
        <v>46</v>
      </c>
      <c r="D118">
        <v>1</v>
      </c>
      <c r="E118">
        <v>15</v>
      </c>
      <c r="F118" s="46"/>
      <c r="G118" s="41" t="str">
        <f t="shared" si="10"/>
        <v/>
      </c>
      <c r="H118" s="41" t="s">
        <v>172</v>
      </c>
      <c r="I118" t="str">
        <f t="shared" si="11"/>
        <v/>
      </c>
      <c r="J118">
        <f t="shared" si="12"/>
        <v>0</v>
      </c>
      <c r="K118">
        <f t="shared" si="13"/>
        <v>0</v>
      </c>
      <c r="L118" s="78" t="s">
        <v>343</v>
      </c>
      <c r="M118" t="s">
        <v>8</v>
      </c>
      <c r="N118" s="36">
        <v>2</v>
      </c>
      <c r="O118" s="36"/>
      <c r="P118" t="s">
        <v>105</v>
      </c>
      <c r="Q118" t="s">
        <v>333</v>
      </c>
      <c r="R118" t="s">
        <v>248</v>
      </c>
      <c r="S118" t="s">
        <v>239</v>
      </c>
      <c r="U118" t="s">
        <v>177</v>
      </c>
      <c r="V118" t="s">
        <v>177</v>
      </c>
    </row>
    <row r="119" spans="1:22" ht="12.75" hidden="1" outlineLevel="1">
      <c r="A119">
        <v>16</v>
      </c>
      <c r="B119" s="33" t="s">
        <v>24</v>
      </c>
      <c r="C119" s="40">
        <v>46</v>
      </c>
      <c r="D119">
        <v>1</v>
      </c>
      <c r="E119">
        <v>16</v>
      </c>
      <c r="F119" s="46"/>
      <c r="G119" s="41" t="str">
        <f t="shared" si="10"/>
        <v/>
      </c>
      <c r="H119" s="41" t="s">
        <v>170</v>
      </c>
      <c r="I119" t="str">
        <f t="shared" si="11"/>
        <v/>
      </c>
      <c r="J119">
        <f t="shared" si="12"/>
        <v>0</v>
      </c>
      <c r="K119">
        <f t="shared" si="13"/>
        <v>0</v>
      </c>
      <c r="L119" s="78" t="s">
        <v>343</v>
      </c>
      <c r="M119" t="s">
        <v>8</v>
      </c>
      <c r="N119" s="36">
        <v>3</v>
      </c>
      <c r="O119" s="36"/>
      <c r="P119" t="s">
        <v>317</v>
      </c>
      <c r="Q119" t="s">
        <v>329</v>
      </c>
      <c r="R119" t="s">
        <v>238</v>
      </c>
      <c r="S119" t="s">
        <v>239</v>
      </c>
      <c r="U119" t="s">
        <v>177</v>
      </c>
      <c r="V119" t="s">
        <v>177</v>
      </c>
    </row>
    <row r="120" spans="1:22" ht="12.75" hidden="1" outlineLevel="1">
      <c r="A120">
        <v>17</v>
      </c>
      <c r="B120" s="33" t="s">
        <v>24</v>
      </c>
      <c r="C120" s="40">
        <v>46</v>
      </c>
      <c r="D120">
        <v>1</v>
      </c>
      <c r="E120">
        <v>17</v>
      </c>
      <c r="F120" s="46"/>
      <c r="G120" s="41" t="str">
        <f t="shared" si="10"/>
        <v/>
      </c>
      <c r="H120" s="41" t="s">
        <v>174</v>
      </c>
      <c r="I120" t="str">
        <f t="shared" si="11"/>
        <v/>
      </c>
      <c r="J120">
        <f t="shared" si="12"/>
        <v>0</v>
      </c>
      <c r="K120">
        <f t="shared" si="13"/>
        <v>0</v>
      </c>
      <c r="L120" s="78" t="s">
        <v>343</v>
      </c>
      <c r="M120" t="s">
        <v>8</v>
      </c>
      <c r="N120" s="36">
        <v>3</v>
      </c>
      <c r="O120" s="36"/>
      <c r="P120" t="s">
        <v>317</v>
      </c>
      <c r="Q120" t="s">
        <v>330</v>
      </c>
      <c r="R120" t="s">
        <v>247</v>
      </c>
      <c r="S120" t="s">
        <v>239</v>
      </c>
      <c r="U120" t="s">
        <v>177</v>
      </c>
      <c r="V120" t="s">
        <v>177</v>
      </c>
    </row>
    <row r="121" spans="1:22" ht="12.75" hidden="1" outlineLevel="1">
      <c r="A121">
        <v>18</v>
      </c>
      <c r="B121" s="33" t="s">
        <v>24</v>
      </c>
      <c r="C121" s="40">
        <v>46</v>
      </c>
      <c r="D121">
        <v>1</v>
      </c>
      <c r="E121">
        <v>18</v>
      </c>
      <c r="F121" s="46"/>
      <c r="G121" s="41" t="str">
        <f t="shared" si="10"/>
        <v/>
      </c>
      <c r="H121" s="41" t="s">
        <v>172</v>
      </c>
      <c r="I121" t="str">
        <f t="shared" si="11"/>
        <v/>
      </c>
      <c r="J121">
        <f t="shared" si="12"/>
        <v>0</v>
      </c>
      <c r="K121">
        <f t="shared" si="13"/>
        <v>0</v>
      </c>
      <c r="L121" s="78" t="s">
        <v>343</v>
      </c>
      <c r="M121" t="s">
        <v>8</v>
      </c>
      <c r="N121" s="36">
        <v>3</v>
      </c>
      <c r="O121" s="36"/>
      <c r="P121" t="s">
        <v>317</v>
      </c>
      <c r="Q121" t="s">
        <v>333</v>
      </c>
      <c r="R121" t="s">
        <v>246</v>
      </c>
      <c r="S121" t="s">
        <v>239</v>
      </c>
      <c r="U121" t="s">
        <v>177</v>
      </c>
      <c r="V121" t="s">
        <v>177</v>
      </c>
    </row>
    <row r="122" spans="1:22" ht="12.75" hidden="1" outlineLevel="1">
      <c r="A122">
        <v>19</v>
      </c>
      <c r="B122" s="33" t="s">
        <v>24</v>
      </c>
      <c r="C122" s="40">
        <v>46</v>
      </c>
      <c r="D122">
        <v>1</v>
      </c>
      <c r="E122">
        <v>19</v>
      </c>
      <c r="F122" s="46"/>
      <c r="G122" s="41" t="str">
        <f t="shared" si="10"/>
        <v/>
      </c>
      <c r="H122" s="41" t="s">
        <v>174</v>
      </c>
      <c r="I122" t="str">
        <f t="shared" si="11"/>
        <v/>
      </c>
      <c r="J122">
        <f t="shared" si="12"/>
        <v>0</v>
      </c>
      <c r="K122">
        <f t="shared" si="13"/>
        <v>0</v>
      </c>
      <c r="L122" s="78" t="s">
        <v>343</v>
      </c>
      <c r="M122" t="s">
        <v>8</v>
      </c>
      <c r="N122" s="36">
        <v>3</v>
      </c>
      <c r="O122" s="36"/>
      <c r="P122" t="s">
        <v>317</v>
      </c>
      <c r="Q122" t="s">
        <v>330</v>
      </c>
      <c r="R122" t="s">
        <v>247</v>
      </c>
      <c r="S122" t="s">
        <v>239</v>
      </c>
      <c r="U122" t="s">
        <v>177</v>
      </c>
      <c r="V122" t="s">
        <v>177</v>
      </c>
    </row>
    <row r="123" spans="1:22" ht="12.75" hidden="1" outlineLevel="1">
      <c r="A123">
        <v>20</v>
      </c>
      <c r="B123" s="33" t="s">
        <v>24</v>
      </c>
      <c r="C123" s="40">
        <v>46</v>
      </c>
      <c r="D123">
        <v>1</v>
      </c>
      <c r="E123">
        <v>20</v>
      </c>
      <c r="F123" s="46"/>
      <c r="G123" s="41" t="str">
        <f t="shared" si="10"/>
        <v/>
      </c>
      <c r="H123" s="41" t="s">
        <v>175</v>
      </c>
      <c r="I123" t="str">
        <f t="shared" si="11"/>
        <v/>
      </c>
      <c r="J123">
        <f t="shared" si="12"/>
        <v>0</v>
      </c>
      <c r="K123">
        <f t="shared" si="13"/>
        <v>0</v>
      </c>
      <c r="L123" s="78" t="s">
        <v>343</v>
      </c>
      <c r="M123" t="s">
        <v>8</v>
      </c>
      <c r="N123" s="36">
        <v>3</v>
      </c>
      <c r="O123" s="36"/>
      <c r="P123" t="s">
        <v>317</v>
      </c>
      <c r="Q123" t="s">
        <v>330</v>
      </c>
      <c r="R123" t="s">
        <v>247</v>
      </c>
      <c r="S123" t="s">
        <v>239</v>
      </c>
      <c r="U123" t="s">
        <v>177</v>
      </c>
      <c r="V123" t="s">
        <v>177</v>
      </c>
    </row>
    <row r="124" spans="1:22" ht="12.75" hidden="1" outlineLevel="1">
      <c r="A124">
        <v>21</v>
      </c>
      <c r="B124" s="33" t="s">
        <v>24</v>
      </c>
      <c r="C124" s="40">
        <v>46</v>
      </c>
      <c r="D124">
        <v>1</v>
      </c>
      <c r="E124">
        <v>21</v>
      </c>
      <c r="F124" s="46"/>
      <c r="G124" s="41" t="str">
        <f t="shared" si="10"/>
        <v/>
      </c>
      <c r="H124" s="41" t="s">
        <v>173</v>
      </c>
      <c r="I124" t="str">
        <f t="shared" si="11"/>
        <v/>
      </c>
      <c r="J124">
        <f t="shared" si="12"/>
        <v>0</v>
      </c>
      <c r="K124">
        <f t="shared" si="13"/>
        <v>0</v>
      </c>
      <c r="L124" s="78" t="s">
        <v>343</v>
      </c>
      <c r="M124" t="s">
        <v>8</v>
      </c>
      <c r="N124" s="36">
        <v>3</v>
      </c>
      <c r="O124" s="36"/>
      <c r="P124" t="s">
        <v>317</v>
      </c>
      <c r="Q124" t="s">
        <v>333</v>
      </c>
      <c r="R124" t="s">
        <v>246</v>
      </c>
      <c r="S124" t="s">
        <v>239</v>
      </c>
      <c r="U124" t="s">
        <v>177</v>
      </c>
      <c r="V124" t="s">
        <v>177</v>
      </c>
    </row>
    <row r="125" spans="1:22" ht="12.75" hidden="1" outlineLevel="1">
      <c r="A125">
        <v>22</v>
      </c>
      <c r="B125" s="33" t="s">
        <v>24</v>
      </c>
      <c r="C125" s="40">
        <v>46</v>
      </c>
      <c r="D125">
        <v>1</v>
      </c>
      <c r="E125">
        <v>22</v>
      </c>
      <c r="F125" s="46"/>
      <c r="G125" s="41" t="str">
        <f t="shared" si="10"/>
        <v/>
      </c>
      <c r="H125" s="41" t="s">
        <v>173</v>
      </c>
      <c r="I125" t="str">
        <f t="shared" si="11"/>
        <v/>
      </c>
      <c r="J125">
        <f t="shared" si="12"/>
        <v>0</v>
      </c>
      <c r="K125">
        <f t="shared" si="13"/>
        <v>0</v>
      </c>
      <c r="L125" s="78" t="s">
        <v>343</v>
      </c>
      <c r="M125" t="s">
        <v>8</v>
      </c>
      <c r="N125" s="36">
        <v>4</v>
      </c>
      <c r="O125" s="36"/>
      <c r="P125" t="s">
        <v>40</v>
      </c>
      <c r="Q125" t="s">
        <v>329</v>
      </c>
      <c r="R125" t="s">
        <v>238</v>
      </c>
      <c r="S125" t="s">
        <v>239</v>
      </c>
      <c r="U125" t="s">
        <v>177</v>
      </c>
      <c r="V125" t="s">
        <v>177</v>
      </c>
    </row>
    <row r="126" spans="1:22" ht="12.75" hidden="1" outlineLevel="1">
      <c r="A126">
        <v>23</v>
      </c>
      <c r="B126" s="33" t="s">
        <v>24</v>
      </c>
      <c r="C126" s="40">
        <v>46</v>
      </c>
      <c r="D126">
        <v>1</v>
      </c>
      <c r="E126">
        <v>23</v>
      </c>
      <c r="F126" s="46"/>
      <c r="G126" s="41" t="str">
        <f t="shared" si="10"/>
        <v/>
      </c>
      <c r="H126" s="41" t="s">
        <v>174</v>
      </c>
      <c r="I126" t="str">
        <f t="shared" si="11"/>
        <v/>
      </c>
      <c r="J126">
        <f t="shared" si="12"/>
        <v>0</v>
      </c>
      <c r="K126">
        <f t="shared" si="13"/>
        <v>0</v>
      </c>
      <c r="L126" s="78" t="s">
        <v>343</v>
      </c>
      <c r="M126" t="s">
        <v>8</v>
      </c>
      <c r="N126" s="36">
        <v>4</v>
      </c>
      <c r="O126" s="36"/>
      <c r="P126" t="s">
        <v>40</v>
      </c>
      <c r="Q126" t="s">
        <v>333</v>
      </c>
      <c r="R126" t="s">
        <v>245</v>
      </c>
      <c r="S126" t="s">
        <v>239</v>
      </c>
      <c r="U126" t="s">
        <v>177</v>
      </c>
      <c r="V126" t="s">
        <v>177</v>
      </c>
    </row>
    <row r="127" spans="1:22" ht="12.75" hidden="1" outlineLevel="1">
      <c r="A127">
        <v>24</v>
      </c>
      <c r="B127" s="33" t="s">
        <v>24</v>
      </c>
      <c r="C127" s="40">
        <v>46</v>
      </c>
      <c r="D127">
        <v>1</v>
      </c>
      <c r="E127">
        <v>24</v>
      </c>
      <c r="F127" s="46"/>
      <c r="G127" s="41" t="str">
        <f t="shared" si="10"/>
        <v/>
      </c>
      <c r="H127" s="41" t="s">
        <v>172</v>
      </c>
      <c r="I127" t="str">
        <f t="shared" si="11"/>
        <v/>
      </c>
      <c r="J127">
        <f t="shared" si="12"/>
        <v>0</v>
      </c>
      <c r="K127">
        <f t="shared" si="13"/>
        <v>0</v>
      </c>
      <c r="L127" s="78" t="s">
        <v>343</v>
      </c>
      <c r="M127" t="s">
        <v>8</v>
      </c>
      <c r="N127" s="36">
        <v>4</v>
      </c>
      <c r="O127" s="36"/>
      <c r="P127" t="s">
        <v>40</v>
      </c>
      <c r="Q127" t="s">
        <v>333</v>
      </c>
      <c r="R127" t="s">
        <v>248</v>
      </c>
      <c r="S127" t="s">
        <v>239</v>
      </c>
      <c r="U127" t="s">
        <v>177</v>
      </c>
      <c r="V127" t="s">
        <v>177</v>
      </c>
    </row>
    <row r="128" spans="1:22" ht="12.75" hidden="1" outlineLevel="1">
      <c r="A128">
        <v>25</v>
      </c>
      <c r="B128" s="33" t="s">
        <v>24</v>
      </c>
      <c r="C128" s="40">
        <v>46</v>
      </c>
      <c r="D128">
        <v>1</v>
      </c>
      <c r="E128">
        <v>25</v>
      </c>
      <c r="F128" s="46"/>
      <c r="G128" s="41" t="str">
        <f t="shared" si="10"/>
        <v/>
      </c>
      <c r="H128" s="41" t="s">
        <v>170</v>
      </c>
      <c r="I128" t="str">
        <f t="shared" si="11"/>
        <v/>
      </c>
      <c r="J128">
        <f t="shared" si="12"/>
        <v>0</v>
      </c>
      <c r="K128">
        <f t="shared" si="13"/>
        <v>0</v>
      </c>
      <c r="L128" s="78" t="s">
        <v>343</v>
      </c>
      <c r="M128" t="s">
        <v>8</v>
      </c>
      <c r="N128" s="36">
        <v>4</v>
      </c>
      <c r="O128" s="36"/>
      <c r="P128" t="s">
        <v>40</v>
      </c>
      <c r="Q128" t="s">
        <v>330</v>
      </c>
      <c r="R128" t="s">
        <v>247</v>
      </c>
      <c r="S128" t="s">
        <v>239</v>
      </c>
      <c r="U128" t="s">
        <v>177</v>
      </c>
      <c r="V128" t="s">
        <v>177</v>
      </c>
    </row>
    <row r="129" spans="1:22" ht="12.75" hidden="1" outlineLevel="1">
      <c r="A129">
        <v>26</v>
      </c>
      <c r="B129" s="33" t="s">
        <v>24</v>
      </c>
      <c r="C129" s="40">
        <v>46</v>
      </c>
      <c r="D129">
        <v>1</v>
      </c>
      <c r="E129">
        <v>26</v>
      </c>
      <c r="F129" s="46"/>
      <c r="G129" s="41" t="str">
        <f t="shared" si="10"/>
        <v/>
      </c>
      <c r="H129" s="41" t="s">
        <v>173</v>
      </c>
      <c r="I129" t="str">
        <f t="shared" si="11"/>
        <v/>
      </c>
      <c r="J129">
        <f t="shared" si="12"/>
        <v>0</v>
      </c>
      <c r="K129">
        <f t="shared" si="13"/>
        <v>0</v>
      </c>
      <c r="L129" s="78" t="s">
        <v>343</v>
      </c>
      <c r="M129" t="s">
        <v>8</v>
      </c>
      <c r="N129" s="36">
        <v>4</v>
      </c>
      <c r="O129" s="36"/>
      <c r="P129" t="s">
        <v>40</v>
      </c>
      <c r="Q129" t="s">
        <v>329</v>
      </c>
      <c r="R129" t="s">
        <v>53</v>
      </c>
      <c r="S129" t="s">
        <v>239</v>
      </c>
      <c r="U129" t="s">
        <v>177</v>
      </c>
      <c r="V129" t="s">
        <v>177</v>
      </c>
    </row>
    <row r="130" spans="1:22" ht="12.75" hidden="1" outlineLevel="1">
      <c r="A130">
        <v>27</v>
      </c>
      <c r="B130" s="33" t="s">
        <v>24</v>
      </c>
      <c r="C130" s="40">
        <v>46</v>
      </c>
      <c r="D130">
        <v>1</v>
      </c>
      <c r="E130">
        <v>27</v>
      </c>
      <c r="F130" s="46"/>
      <c r="G130" s="41" t="str">
        <f t="shared" si="10"/>
        <v/>
      </c>
      <c r="H130" s="41" t="s">
        <v>172</v>
      </c>
      <c r="I130" t="str">
        <f t="shared" si="11"/>
        <v/>
      </c>
      <c r="J130">
        <f t="shared" si="12"/>
        <v>0</v>
      </c>
      <c r="K130">
        <f t="shared" si="13"/>
        <v>0</v>
      </c>
      <c r="L130" s="78" t="s">
        <v>343</v>
      </c>
      <c r="M130" t="s">
        <v>8</v>
      </c>
      <c r="N130" s="36">
        <v>4</v>
      </c>
      <c r="O130" s="36"/>
      <c r="P130" t="s">
        <v>40</v>
      </c>
      <c r="Q130" t="s">
        <v>330</v>
      </c>
      <c r="R130" t="s">
        <v>247</v>
      </c>
      <c r="S130" t="s">
        <v>239</v>
      </c>
      <c r="U130" t="s">
        <v>177</v>
      </c>
      <c r="V130" t="s">
        <v>177</v>
      </c>
    </row>
    <row r="131" spans="1:22" ht="12.75" hidden="1" outlineLevel="1">
      <c r="A131">
        <v>28</v>
      </c>
      <c r="B131" s="33" t="s">
        <v>24</v>
      </c>
      <c r="C131" s="40">
        <v>46</v>
      </c>
      <c r="D131">
        <v>2</v>
      </c>
      <c r="E131">
        <v>1</v>
      </c>
      <c r="F131" s="46"/>
      <c r="G131" s="41" t="str">
        <f t="shared" si="10"/>
        <v/>
      </c>
      <c r="H131" s="41" t="s">
        <v>174</v>
      </c>
      <c r="I131" t="str">
        <f t="shared" si="11"/>
        <v/>
      </c>
      <c r="J131">
        <f t="shared" si="12"/>
        <v>0</v>
      </c>
      <c r="K131">
        <f t="shared" si="13"/>
        <v>0</v>
      </c>
      <c r="L131" s="78" t="s">
        <v>343</v>
      </c>
      <c r="M131" t="s">
        <v>176</v>
      </c>
      <c r="N131" s="36" t="s">
        <v>177</v>
      </c>
      <c r="O131" s="36"/>
      <c r="P131" s="36" t="s">
        <v>177</v>
      </c>
      <c r="Q131" t="s">
        <v>98</v>
      </c>
      <c r="R131" t="s">
        <v>34</v>
      </c>
      <c r="S131" t="s">
        <v>249</v>
      </c>
      <c r="U131" t="s">
        <v>177</v>
      </c>
      <c r="V131" t="s">
        <v>177</v>
      </c>
    </row>
    <row r="132" spans="1:22" ht="12.75" hidden="1" outlineLevel="1">
      <c r="A132">
        <v>29</v>
      </c>
      <c r="B132" s="33" t="s">
        <v>24</v>
      </c>
      <c r="C132" s="40">
        <v>46</v>
      </c>
      <c r="D132">
        <v>2</v>
      </c>
      <c r="E132">
        <v>2</v>
      </c>
      <c r="F132" s="46"/>
      <c r="G132" s="41" t="str">
        <f t="shared" si="10"/>
        <v/>
      </c>
      <c r="H132" s="41" t="s">
        <v>173</v>
      </c>
      <c r="I132" t="str">
        <f t="shared" si="11"/>
        <v/>
      </c>
      <c r="J132">
        <f t="shared" si="12"/>
        <v>0</v>
      </c>
      <c r="K132">
        <f t="shared" si="13"/>
        <v>0</v>
      </c>
      <c r="L132" s="78" t="s">
        <v>343</v>
      </c>
      <c r="M132" t="s">
        <v>176</v>
      </c>
      <c r="N132" s="36" t="s">
        <v>177</v>
      </c>
      <c r="O132" s="36"/>
      <c r="P132" s="36" t="s">
        <v>177</v>
      </c>
      <c r="Q132" t="s">
        <v>225</v>
      </c>
      <c r="S132" t="s">
        <v>249</v>
      </c>
      <c r="U132" t="s">
        <v>177</v>
      </c>
      <c r="V132" t="s">
        <v>177</v>
      </c>
    </row>
    <row r="133" spans="1:22" ht="12.75" hidden="1" outlineLevel="1">
      <c r="A133">
        <v>30</v>
      </c>
      <c r="B133" s="33" t="s">
        <v>24</v>
      </c>
      <c r="C133" s="40">
        <v>46</v>
      </c>
      <c r="D133">
        <v>2</v>
      </c>
      <c r="E133">
        <v>3</v>
      </c>
      <c r="F133" s="46"/>
      <c r="G133" s="41" t="str">
        <f t="shared" si="10"/>
        <v/>
      </c>
      <c r="H133" s="41" t="s">
        <v>175</v>
      </c>
      <c r="I133" t="str">
        <f t="shared" si="11"/>
        <v/>
      </c>
      <c r="J133">
        <f t="shared" si="12"/>
        <v>0</v>
      </c>
      <c r="K133">
        <f t="shared" si="13"/>
        <v>0</v>
      </c>
      <c r="L133" s="78" t="s">
        <v>343</v>
      </c>
      <c r="M133" t="s">
        <v>176</v>
      </c>
      <c r="N133" s="36" t="s">
        <v>177</v>
      </c>
      <c r="O133" s="36"/>
      <c r="P133" s="36" t="s">
        <v>177</v>
      </c>
      <c r="Q133" s="36" t="s">
        <v>326</v>
      </c>
      <c r="R133" s="36" t="s">
        <v>327</v>
      </c>
      <c r="S133" t="s">
        <v>249</v>
      </c>
      <c r="U133" t="s">
        <v>177</v>
      </c>
      <c r="V133" t="s">
        <v>177</v>
      </c>
    </row>
    <row r="134" spans="1:22" ht="12.75" hidden="1" outlineLevel="1">
      <c r="A134">
        <v>31</v>
      </c>
      <c r="B134" s="33" t="s">
        <v>24</v>
      </c>
      <c r="C134" s="40">
        <v>46</v>
      </c>
      <c r="D134">
        <v>2</v>
      </c>
      <c r="E134">
        <v>4</v>
      </c>
      <c r="F134" s="46"/>
      <c r="G134" s="41" t="str">
        <f t="shared" si="10"/>
        <v/>
      </c>
      <c r="H134" s="41" t="s">
        <v>170</v>
      </c>
      <c r="I134" t="str">
        <f t="shared" si="11"/>
        <v/>
      </c>
      <c r="J134">
        <f t="shared" si="12"/>
        <v>0</v>
      </c>
      <c r="K134">
        <f t="shared" si="13"/>
        <v>0</v>
      </c>
      <c r="L134" s="78" t="s">
        <v>343</v>
      </c>
      <c r="M134" t="s">
        <v>176</v>
      </c>
      <c r="N134" s="36" t="s">
        <v>177</v>
      </c>
      <c r="O134" s="36"/>
      <c r="P134" s="36" t="s">
        <v>177</v>
      </c>
      <c r="Q134" t="s">
        <v>285</v>
      </c>
      <c r="R134" t="s">
        <v>340</v>
      </c>
      <c r="S134" t="s">
        <v>249</v>
      </c>
      <c r="T134" t="s">
        <v>54</v>
      </c>
      <c r="U134" t="s">
        <v>177</v>
      </c>
      <c r="V134" t="s">
        <v>177</v>
      </c>
    </row>
    <row r="135" spans="1:22" ht="12.75" hidden="1" outlineLevel="1">
      <c r="A135">
        <v>32</v>
      </c>
      <c r="B135" s="33" t="s">
        <v>24</v>
      </c>
      <c r="C135" s="40">
        <v>46</v>
      </c>
      <c r="D135">
        <v>2</v>
      </c>
      <c r="E135">
        <v>5</v>
      </c>
      <c r="F135" s="46"/>
      <c r="G135" s="41" t="str">
        <f t="shared" si="10"/>
        <v/>
      </c>
      <c r="H135" s="41" t="s">
        <v>170</v>
      </c>
      <c r="I135" t="str">
        <f t="shared" si="11"/>
        <v/>
      </c>
      <c r="J135">
        <f t="shared" si="12"/>
        <v>0</v>
      </c>
      <c r="K135">
        <f t="shared" si="13"/>
        <v>0</v>
      </c>
      <c r="L135" s="78" t="s">
        <v>343</v>
      </c>
      <c r="M135" t="s">
        <v>176</v>
      </c>
      <c r="N135" s="36" t="s">
        <v>177</v>
      </c>
      <c r="O135" s="36"/>
      <c r="P135" s="36" t="s">
        <v>177</v>
      </c>
      <c r="Q135" s="36" t="s">
        <v>326</v>
      </c>
      <c r="R135" s="36" t="s">
        <v>327</v>
      </c>
      <c r="S135" t="s">
        <v>249</v>
      </c>
      <c r="U135" t="s">
        <v>177</v>
      </c>
      <c r="V135" t="s">
        <v>177</v>
      </c>
    </row>
    <row r="136" spans="1:22" ht="12.75" hidden="1" outlineLevel="1">
      <c r="A136">
        <v>33</v>
      </c>
      <c r="B136" s="33" t="s">
        <v>24</v>
      </c>
      <c r="C136" s="40">
        <v>46</v>
      </c>
      <c r="D136">
        <v>2</v>
      </c>
      <c r="E136">
        <v>6</v>
      </c>
      <c r="F136" s="46"/>
      <c r="G136" s="41" t="str">
        <f t="shared" si="10"/>
        <v/>
      </c>
      <c r="H136" s="41" t="s">
        <v>175</v>
      </c>
      <c r="I136" t="str">
        <f t="shared" si="11"/>
        <v/>
      </c>
      <c r="J136">
        <f aca="true" t="shared" si="14" ref="J136:J167">IF($I136="Correct",1,IF($I136="Incorrect",1,0))</f>
        <v>0</v>
      </c>
      <c r="K136">
        <f aca="true" t="shared" si="15" ref="K136:K167">IF($I136="Correct",1,IF($I136="Incorrect",0,0))</f>
        <v>0</v>
      </c>
      <c r="L136" s="78" t="s">
        <v>343</v>
      </c>
      <c r="M136" t="s">
        <v>176</v>
      </c>
      <c r="N136" s="36" t="s">
        <v>177</v>
      </c>
      <c r="O136" s="36"/>
      <c r="P136" s="36" t="s">
        <v>177</v>
      </c>
      <c r="Q136" t="s">
        <v>119</v>
      </c>
      <c r="S136" t="s">
        <v>249</v>
      </c>
      <c r="U136" t="s">
        <v>177</v>
      </c>
      <c r="V136" t="s">
        <v>177</v>
      </c>
    </row>
    <row r="137" spans="1:22" ht="12.75" hidden="1" outlineLevel="1">
      <c r="A137">
        <v>34</v>
      </c>
      <c r="B137" s="33" t="s">
        <v>24</v>
      </c>
      <c r="C137" s="40">
        <v>46</v>
      </c>
      <c r="D137">
        <v>2</v>
      </c>
      <c r="E137">
        <v>7</v>
      </c>
      <c r="F137" s="46"/>
      <c r="G137" s="41" t="str">
        <f t="shared" si="10"/>
        <v/>
      </c>
      <c r="H137" s="41" t="s">
        <v>175</v>
      </c>
      <c r="I137" t="str">
        <f t="shared" si="11"/>
        <v/>
      </c>
      <c r="J137">
        <f t="shared" si="14"/>
        <v>0</v>
      </c>
      <c r="K137">
        <f t="shared" si="15"/>
        <v>0</v>
      </c>
      <c r="L137" s="78" t="s">
        <v>343</v>
      </c>
      <c r="M137" t="s">
        <v>176</v>
      </c>
      <c r="N137" s="36" t="s">
        <v>177</v>
      </c>
      <c r="O137" s="36"/>
      <c r="P137" s="36" t="s">
        <v>177</v>
      </c>
      <c r="Q137" t="s">
        <v>225</v>
      </c>
      <c r="S137" t="s">
        <v>249</v>
      </c>
      <c r="T137" t="s">
        <v>54</v>
      </c>
      <c r="U137" t="s">
        <v>177</v>
      </c>
      <c r="V137" t="s">
        <v>177</v>
      </c>
    </row>
    <row r="138" spans="1:22" ht="12.75" hidden="1" outlineLevel="1">
      <c r="A138">
        <v>35</v>
      </c>
      <c r="B138" s="33" t="s">
        <v>24</v>
      </c>
      <c r="C138" s="40">
        <v>46</v>
      </c>
      <c r="D138">
        <v>2</v>
      </c>
      <c r="E138">
        <v>8</v>
      </c>
      <c r="F138" s="46"/>
      <c r="G138" s="41" t="str">
        <f t="shared" si="10"/>
        <v/>
      </c>
      <c r="H138" s="41" t="s">
        <v>173</v>
      </c>
      <c r="I138" t="str">
        <f t="shared" si="11"/>
        <v/>
      </c>
      <c r="J138">
        <f t="shared" si="14"/>
        <v>0</v>
      </c>
      <c r="K138">
        <f t="shared" si="15"/>
        <v>0</v>
      </c>
      <c r="L138" s="78" t="s">
        <v>343</v>
      </c>
      <c r="M138" t="s">
        <v>176</v>
      </c>
      <c r="N138" s="36" t="s">
        <v>177</v>
      </c>
      <c r="O138" s="36"/>
      <c r="P138" s="36" t="s">
        <v>177</v>
      </c>
      <c r="Q138" t="s">
        <v>250</v>
      </c>
      <c r="R138" t="s">
        <v>304</v>
      </c>
      <c r="S138" t="s">
        <v>249</v>
      </c>
      <c r="U138" t="s">
        <v>177</v>
      </c>
      <c r="V138" t="s">
        <v>177</v>
      </c>
    </row>
    <row r="139" spans="1:22" ht="12.75" hidden="1" outlineLevel="1">
      <c r="A139">
        <v>36</v>
      </c>
      <c r="B139" s="33" t="s">
        <v>24</v>
      </c>
      <c r="C139" s="40">
        <v>46</v>
      </c>
      <c r="D139">
        <v>2</v>
      </c>
      <c r="E139">
        <v>9</v>
      </c>
      <c r="F139" s="46"/>
      <c r="G139" s="41" t="str">
        <f t="shared" si="10"/>
        <v/>
      </c>
      <c r="H139" s="41" t="s">
        <v>175</v>
      </c>
      <c r="I139" t="str">
        <f t="shared" si="11"/>
        <v/>
      </c>
      <c r="J139">
        <f t="shared" si="14"/>
        <v>0</v>
      </c>
      <c r="K139">
        <f t="shared" si="15"/>
        <v>0</v>
      </c>
      <c r="L139" s="78" t="s">
        <v>343</v>
      </c>
      <c r="M139" t="s">
        <v>176</v>
      </c>
      <c r="N139" s="36" t="s">
        <v>177</v>
      </c>
      <c r="O139" s="36"/>
      <c r="P139" s="36" t="s">
        <v>177</v>
      </c>
      <c r="Q139" t="s">
        <v>98</v>
      </c>
      <c r="R139" t="s">
        <v>34</v>
      </c>
      <c r="S139" t="s">
        <v>249</v>
      </c>
      <c r="U139" t="s">
        <v>177</v>
      </c>
      <c r="V139" t="s">
        <v>177</v>
      </c>
    </row>
    <row r="140" spans="1:22" ht="12.75" hidden="1" outlineLevel="1">
      <c r="A140">
        <v>37</v>
      </c>
      <c r="B140" s="33" t="s">
        <v>24</v>
      </c>
      <c r="C140" s="40">
        <v>46</v>
      </c>
      <c r="D140">
        <v>2</v>
      </c>
      <c r="E140">
        <v>10</v>
      </c>
      <c r="F140" s="46"/>
      <c r="G140" s="41" t="str">
        <f t="shared" si="10"/>
        <v/>
      </c>
      <c r="H140" s="41" t="s">
        <v>170</v>
      </c>
      <c r="I140" t="str">
        <f t="shared" si="11"/>
        <v/>
      </c>
      <c r="J140">
        <f t="shared" si="14"/>
        <v>0</v>
      </c>
      <c r="K140">
        <f t="shared" si="15"/>
        <v>0</v>
      </c>
      <c r="L140" s="78" t="s">
        <v>343</v>
      </c>
      <c r="M140" t="s">
        <v>176</v>
      </c>
      <c r="N140" s="36" t="s">
        <v>177</v>
      </c>
      <c r="O140" s="36"/>
      <c r="P140" s="36" t="s">
        <v>177</v>
      </c>
      <c r="Q140" t="s">
        <v>285</v>
      </c>
      <c r="R140" t="s">
        <v>35</v>
      </c>
      <c r="S140" t="s">
        <v>249</v>
      </c>
      <c r="U140" t="s">
        <v>177</v>
      </c>
      <c r="V140" t="s">
        <v>177</v>
      </c>
    </row>
    <row r="141" spans="1:22" ht="12.75" hidden="1" outlineLevel="1">
      <c r="A141">
        <v>38</v>
      </c>
      <c r="B141" s="33" t="s">
        <v>24</v>
      </c>
      <c r="C141" s="40">
        <v>46</v>
      </c>
      <c r="D141">
        <v>2</v>
      </c>
      <c r="E141">
        <v>11</v>
      </c>
      <c r="F141" s="46"/>
      <c r="G141" s="41" t="str">
        <f t="shared" si="10"/>
        <v/>
      </c>
      <c r="H141" s="41" t="s">
        <v>170</v>
      </c>
      <c r="I141" t="str">
        <f t="shared" si="11"/>
        <v/>
      </c>
      <c r="J141">
        <f t="shared" si="14"/>
        <v>0</v>
      </c>
      <c r="K141">
        <f t="shared" si="15"/>
        <v>0</v>
      </c>
      <c r="L141" s="78" t="s">
        <v>343</v>
      </c>
      <c r="M141" t="s">
        <v>176</v>
      </c>
      <c r="N141" s="36" t="s">
        <v>177</v>
      </c>
      <c r="O141" s="36"/>
      <c r="P141" s="36" t="s">
        <v>177</v>
      </c>
      <c r="Q141" t="s">
        <v>286</v>
      </c>
      <c r="S141" t="s">
        <v>249</v>
      </c>
      <c r="U141" t="s">
        <v>177</v>
      </c>
      <c r="V141" t="s">
        <v>177</v>
      </c>
    </row>
    <row r="142" spans="1:22" ht="12.75" hidden="1" outlineLevel="1">
      <c r="A142">
        <v>39</v>
      </c>
      <c r="B142" s="33" t="s">
        <v>24</v>
      </c>
      <c r="C142" s="40">
        <v>46</v>
      </c>
      <c r="D142">
        <v>2</v>
      </c>
      <c r="E142">
        <v>12</v>
      </c>
      <c r="F142" s="46"/>
      <c r="G142" s="41" t="str">
        <f t="shared" si="10"/>
        <v/>
      </c>
      <c r="H142" s="41" t="s">
        <v>173</v>
      </c>
      <c r="I142" t="str">
        <f t="shared" si="11"/>
        <v/>
      </c>
      <c r="J142">
        <f t="shared" si="14"/>
        <v>0</v>
      </c>
      <c r="K142">
        <f t="shared" si="15"/>
        <v>0</v>
      </c>
      <c r="L142" s="78" t="s">
        <v>343</v>
      </c>
      <c r="M142" t="s">
        <v>176</v>
      </c>
      <c r="N142" s="36" t="s">
        <v>177</v>
      </c>
      <c r="O142" s="36"/>
      <c r="P142" s="36" t="s">
        <v>177</v>
      </c>
      <c r="Q142" t="s">
        <v>225</v>
      </c>
      <c r="S142" t="s">
        <v>249</v>
      </c>
      <c r="T142" t="s">
        <v>218</v>
      </c>
      <c r="U142" t="s">
        <v>177</v>
      </c>
      <c r="V142" t="s">
        <v>177</v>
      </c>
    </row>
    <row r="143" spans="1:22" ht="12.75" hidden="1" outlineLevel="1">
      <c r="A143">
        <v>40</v>
      </c>
      <c r="B143" s="33" t="s">
        <v>24</v>
      </c>
      <c r="C143" s="40">
        <v>46</v>
      </c>
      <c r="D143">
        <v>2</v>
      </c>
      <c r="E143">
        <v>13</v>
      </c>
      <c r="F143" s="46"/>
      <c r="G143" s="41" t="str">
        <f t="shared" si="10"/>
        <v/>
      </c>
      <c r="H143" s="41" t="s">
        <v>174</v>
      </c>
      <c r="I143" t="str">
        <f t="shared" si="11"/>
        <v/>
      </c>
      <c r="J143">
        <f t="shared" si="14"/>
        <v>0</v>
      </c>
      <c r="K143">
        <f t="shared" si="15"/>
        <v>0</v>
      </c>
      <c r="L143" s="78" t="s">
        <v>343</v>
      </c>
      <c r="M143" t="s">
        <v>176</v>
      </c>
      <c r="N143" s="36" t="s">
        <v>177</v>
      </c>
      <c r="O143" s="36"/>
      <c r="P143" s="36" t="s">
        <v>177</v>
      </c>
      <c r="Q143" t="s">
        <v>285</v>
      </c>
      <c r="R143" t="s">
        <v>35</v>
      </c>
      <c r="S143" t="s">
        <v>249</v>
      </c>
      <c r="U143" t="s">
        <v>177</v>
      </c>
      <c r="V143" t="s">
        <v>177</v>
      </c>
    </row>
    <row r="144" spans="1:22" ht="12.75" hidden="1" outlineLevel="1">
      <c r="A144">
        <v>41</v>
      </c>
      <c r="B144" s="33" t="s">
        <v>24</v>
      </c>
      <c r="C144" s="40">
        <v>46</v>
      </c>
      <c r="D144">
        <v>2</v>
      </c>
      <c r="E144">
        <v>14</v>
      </c>
      <c r="F144" s="46"/>
      <c r="G144" s="41" t="str">
        <f t="shared" si="10"/>
        <v/>
      </c>
      <c r="H144" s="41" t="s">
        <v>173</v>
      </c>
      <c r="I144" t="str">
        <f t="shared" si="11"/>
        <v/>
      </c>
      <c r="J144">
        <f t="shared" si="14"/>
        <v>0</v>
      </c>
      <c r="K144">
        <f t="shared" si="15"/>
        <v>0</v>
      </c>
      <c r="L144" s="78" t="s">
        <v>343</v>
      </c>
      <c r="M144" t="s">
        <v>176</v>
      </c>
      <c r="N144" s="36" t="s">
        <v>177</v>
      </c>
      <c r="O144" s="36"/>
      <c r="P144" s="36" t="s">
        <v>177</v>
      </c>
      <c r="Q144" t="s">
        <v>286</v>
      </c>
      <c r="S144" t="s">
        <v>249</v>
      </c>
      <c r="U144" t="s">
        <v>177</v>
      </c>
      <c r="V144" t="s">
        <v>177</v>
      </c>
    </row>
    <row r="145" spans="1:22" ht="12.75" hidden="1" outlineLevel="1">
      <c r="A145">
        <v>42</v>
      </c>
      <c r="B145" s="33" t="s">
        <v>24</v>
      </c>
      <c r="C145" s="40">
        <v>46</v>
      </c>
      <c r="D145">
        <v>2</v>
      </c>
      <c r="E145">
        <v>15</v>
      </c>
      <c r="F145" s="46"/>
      <c r="G145" s="41" t="str">
        <f t="shared" si="10"/>
        <v/>
      </c>
      <c r="H145" s="41" t="s">
        <v>172</v>
      </c>
      <c r="I145" t="str">
        <f t="shared" si="11"/>
        <v/>
      </c>
      <c r="J145">
        <f t="shared" si="14"/>
        <v>0</v>
      </c>
      <c r="K145">
        <f t="shared" si="15"/>
        <v>0</v>
      </c>
      <c r="L145" s="78" t="s">
        <v>343</v>
      </c>
      <c r="M145" t="s">
        <v>176</v>
      </c>
      <c r="N145" s="36" t="s">
        <v>177</v>
      </c>
      <c r="O145" s="36"/>
      <c r="P145" s="36" t="s">
        <v>177</v>
      </c>
      <c r="Q145" s="36" t="s">
        <v>326</v>
      </c>
      <c r="R145" s="36" t="s">
        <v>325</v>
      </c>
      <c r="S145" t="s">
        <v>249</v>
      </c>
      <c r="T145" t="s">
        <v>54</v>
      </c>
      <c r="U145" t="s">
        <v>177</v>
      </c>
      <c r="V145" t="s">
        <v>177</v>
      </c>
    </row>
    <row r="146" spans="1:22" ht="12.75" hidden="1" outlineLevel="1">
      <c r="A146">
        <v>43</v>
      </c>
      <c r="B146" s="33" t="s">
        <v>24</v>
      </c>
      <c r="C146" s="40">
        <v>46</v>
      </c>
      <c r="D146">
        <v>2</v>
      </c>
      <c r="E146">
        <v>16</v>
      </c>
      <c r="F146" s="46"/>
      <c r="G146" s="41" t="str">
        <f t="shared" si="10"/>
        <v/>
      </c>
      <c r="H146" s="41" t="s">
        <v>175</v>
      </c>
      <c r="I146" t="str">
        <f t="shared" si="11"/>
        <v/>
      </c>
      <c r="J146">
        <f t="shared" si="14"/>
        <v>0</v>
      </c>
      <c r="K146">
        <f t="shared" si="15"/>
        <v>0</v>
      </c>
      <c r="L146" s="78" t="s">
        <v>343</v>
      </c>
      <c r="M146" t="s">
        <v>176</v>
      </c>
      <c r="N146" s="36" t="s">
        <v>177</v>
      </c>
      <c r="O146" s="36"/>
      <c r="P146" s="36" t="s">
        <v>177</v>
      </c>
      <c r="Q146" t="s">
        <v>250</v>
      </c>
      <c r="R146" t="s">
        <v>305</v>
      </c>
      <c r="S146" t="s">
        <v>249</v>
      </c>
      <c r="U146" t="s">
        <v>177</v>
      </c>
      <c r="V146" t="s">
        <v>177</v>
      </c>
    </row>
    <row r="147" spans="1:22" ht="12.75" hidden="1" outlineLevel="1">
      <c r="A147">
        <v>44</v>
      </c>
      <c r="B147" s="33" t="s">
        <v>24</v>
      </c>
      <c r="C147" s="40">
        <v>46</v>
      </c>
      <c r="D147">
        <v>2</v>
      </c>
      <c r="E147">
        <v>17</v>
      </c>
      <c r="F147" s="46"/>
      <c r="G147" s="41" t="str">
        <f t="shared" si="10"/>
        <v/>
      </c>
      <c r="H147" s="41" t="s">
        <v>173</v>
      </c>
      <c r="I147" t="str">
        <f t="shared" si="11"/>
        <v/>
      </c>
      <c r="J147">
        <f t="shared" si="14"/>
        <v>0</v>
      </c>
      <c r="K147">
        <f t="shared" si="15"/>
        <v>0</v>
      </c>
      <c r="L147" s="78" t="s">
        <v>343</v>
      </c>
      <c r="M147" t="s">
        <v>176</v>
      </c>
      <c r="N147" s="36" t="s">
        <v>177</v>
      </c>
      <c r="O147" s="36"/>
      <c r="P147" s="36" t="s">
        <v>177</v>
      </c>
      <c r="Q147" t="s">
        <v>98</v>
      </c>
      <c r="R147" t="s">
        <v>216</v>
      </c>
      <c r="S147" t="s">
        <v>249</v>
      </c>
      <c r="T147" t="s">
        <v>218</v>
      </c>
      <c r="U147" t="s">
        <v>177</v>
      </c>
      <c r="V147" t="s">
        <v>177</v>
      </c>
    </row>
    <row r="148" spans="1:22" ht="12.75" hidden="1" outlineLevel="1">
      <c r="A148">
        <v>45</v>
      </c>
      <c r="B148" s="33" t="s">
        <v>24</v>
      </c>
      <c r="C148" s="40">
        <v>46</v>
      </c>
      <c r="D148">
        <v>2</v>
      </c>
      <c r="E148">
        <v>18</v>
      </c>
      <c r="F148" s="46"/>
      <c r="G148" s="41" t="str">
        <f t="shared" si="10"/>
        <v/>
      </c>
      <c r="H148" s="41" t="s">
        <v>172</v>
      </c>
      <c r="I148" t="str">
        <f t="shared" si="11"/>
        <v/>
      </c>
      <c r="J148">
        <f t="shared" si="14"/>
        <v>0</v>
      </c>
      <c r="K148">
        <f t="shared" si="15"/>
        <v>0</v>
      </c>
      <c r="L148" s="78" t="s">
        <v>343</v>
      </c>
      <c r="M148" t="s">
        <v>176</v>
      </c>
      <c r="N148" s="36" t="s">
        <v>177</v>
      </c>
      <c r="O148" s="36"/>
      <c r="P148" s="36" t="s">
        <v>177</v>
      </c>
      <c r="Q148" t="s">
        <v>37</v>
      </c>
      <c r="R148" t="s">
        <v>251</v>
      </c>
      <c r="S148" t="s">
        <v>249</v>
      </c>
      <c r="U148" t="s">
        <v>177</v>
      </c>
      <c r="V148" t="s">
        <v>177</v>
      </c>
    </row>
    <row r="149" spans="1:22" ht="12.75" hidden="1" outlineLevel="1">
      <c r="A149">
        <v>46</v>
      </c>
      <c r="B149" s="33" t="s">
        <v>24</v>
      </c>
      <c r="C149" s="40">
        <v>46</v>
      </c>
      <c r="D149">
        <v>2</v>
      </c>
      <c r="E149">
        <v>19</v>
      </c>
      <c r="F149" s="46"/>
      <c r="G149" s="41" t="str">
        <f t="shared" si="10"/>
        <v/>
      </c>
      <c r="H149" s="41" t="s">
        <v>175</v>
      </c>
      <c r="I149" t="str">
        <f t="shared" si="11"/>
        <v/>
      </c>
      <c r="J149">
        <f t="shared" si="14"/>
        <v>0</v>
      </c>
      <c r="K149">
        <f t="shared" si="15"/>
        <v>0</v>
      </c>
      <c r="L149" s="78" t="s">
        <v>343</v>
      </c>
      <c r="M149" t="s">
        <v>176</v>
      </c>
      <c r="N149" s="36" t="s">
        <v>177</v>
      </c>
      <c r="O149" s="36"/>
      <c r="P149" s="36" t="s">
        <v>177</v>
      </c>
      <c r="Q149" t="s">
        <v>250</v>
      </c>
      <c r="R149" t="s">
        <v>305</v>
      </c>
      <c r="S149" t="s">
        <v>249</v>
      </c>
      <c r="T149" t="s">
        <v>218</v>
      </c>
      <c r="U149" t="s">
        <v>177</v>
      </c>
      <c r="V149" t="s">
        <v>177</v>
      </c>
    </row>
    <row r="150" spans="1:22" ht="12.75" hidden="1" outlineLevel="1">
      <c r="A150">
        <v>47</v>
      </c>
      <c r="B150" s="33" t="s">
        <v>24</v>
      </c>
      <c r="C150" s="40">
        <v>46</v>
      </c>
      <c r="D150">
        <v>2</v>
      </c>
      <c r="E150">
        <v>20</v>
      </c>
      <c r="F150" s="46"/>
      <c r="G150" s="41" t="str">
        <f t="shared" si="10"/>
        <v/>
      </c>
      <c r="H150" s="41" t="s">
        <v>175</v>
      </c>
      <c r="I150" t="str">
        <f t="shared" si="11"/>
        <v/>
      </c>
      <c r="J150">
        <f t="shared" si="14"/>
        <v>0</v>
      </c>
      <c r="K150">
        <f t="shared" si="15"/>
        <v>0</v>
      </c>
      <c r="L150" s="78" t="s">
        <v>343</v>
      </c>
      <c r="M150" t="s">
        <v>176</v>
      </c>
      <c r="N150" s="36" t="s">
        <v>177</v>
      </c>
      <c r="O150" s="36"/>
      <c r="P150" s="36" t="s">
        <v>177</v>
      </c>
      <c r="Q150" t="s">
        <v>37</v>
      </c>
      <c r="R150" t="s">
        <v>215</v>
      </c>
      <c r="S150" t="s">
        <v>249</v>
      </c>
      <c r="U150" t="s">
        <v>177</v>
      </c>
      <c r="V150" t="s">
        <v>177</v>
      </c>
    </row>
    <row r="151" spans="1:22" ht="12.75" hidden="1" outlineLevel="1">
      <c r="A151">
        <v>48</v>
      </c>
      <c r="B151" s="33" t="s">
        <v>24</v>
      </c>
      <c r="C151" s="40">
        <v>46</v>
      </c>
      <c r="D151">
        <v>2</v>
      </c>
      <c r="E151">
        <v>21</v>
      </c>
      <c r="F151" s="46"/>
      <c r="G151" s="41" t="str">
        <f t="shared" si="10"/>
        <v/>
      </c>
      <c r="H151" s="41" t="s">
        <v>170</v>
      </c>
      <c r="I151" t="str">
        <f t="shared" si="11"/>
        <v/>
      </c>
      <c r="J151">
        <f t="shared" si="14"/>
        <v>0</v>
      </c>
      <c r="K151">
        <f t="shared" si="15"/>
        <v>0</v>
      </c>
      <c r="L151" s="78" t="s">
        <v>343</v>
      </c>
      <c r="M151" t="s">
        <v>176</v>
      </c>
      <c r="N151" s="36" t="s">
        <v>177</v>
      </c>
      <c r="O151" s="36"/>
      <c r="P151" s="36" t="s">
        <v>177</v>
      </c>
      <c r="Q151" s="36" t="s">
        <v>326</v>
      </c>
      <c r="R151" s="36" t="s">
        <v>325</v>
      </c>
      <c r="S151" t="s">
        <v>249</v>
      </c>
      <c r="T151" t="s">
        <v>54</v>
      </c>
      <c r="U151" t="s">
        <v>177</v>
      </c>
      <c r="V151" t="s">
        <v>177</v>
      </c>
    </row>
    <row r="152" spans="1:22" ht="12.75" hidden="1" outlineLevel="1">
      <c r="A152">
        <v>49</v>
      </c>
      <c r="B152" s="33" t="s">
        <v>24</v>
      </c>
      <c r="C152" s="40">
        <v>46</v>
      </c>
      <c r="D152">
        <v>2</v>
      </c>
      <c r="E152">
        <v>22</v>
      </c>
      <c r="F152" s="46"/>
      <c r="G152" s="41" t="str">
        <f t="shared" si="10"/>
        <v/>
      </c>
      <c r="H152" s="41" t="s">
        <v>172</v>
      </c>
      <c r="I152" t="str">
        <f t="shared" si="11"/>
        <v/>
      </c>
      <c r="J152">
        <f t="shared" si="14"/>
        <v>0</v>
      </c>
      <c r="K152">
        <f t="shared" si="15"/>
        <v>0</v>
      </c>
      <c r="L152" s="78" t="s">
        <v>343</v>
      </c>
      <c r="M152" t="s">
        <v>176</v>
      </c>
      <c r="N152" s="36" t="s">
        <v>177</v>
      </c>
      <c r="O152" s="36"/>
      <c r="P152" s="36" t="s">
        <v>177</v>
      </c>
      <c r="Q152" t="s">
        <v>250</v>
      </c>
      <c r="R152" t="s">
        <v>304</v>
      </c>
      <c r="S152" t="s">
        <v>249</v>
      </c>
      <c r="U152" t="s">
        <v>177</v>
      </c>
      <c r="V152" t="s">
        <v>177</v>
      </c>
    </row>
    <row r="153" spans="1:22" ht="12.75" hidden="1" outlineLevel="1">
      <c r="A153">
        <v>50</v>
      </c>
      <c r="B153" s="33" t="s">
        <v>24</v>
      </c>
      <c r="C153" s="40">
        <v>46</v>
      </c>
      <c r="D153">
        <v>2</v>
      </c>
      <c r="E153">
        <v>23</v>
      </c>
      <c r="F153" s="46"/>
      <c r="G153" s="41" t="str">
        <f t="shared" si="10"/>
        <v/>
      </c>
      <c r="H153" s="41" t="s">
        <v>174</v>
      </c>
      <c r="I153" t="str">
        <f t="shared" si="11"/>
        <v/>
      </c>
      <c r="J153">
        <f t="shared" si="14"/>
        <v>0</v>
      </c>
      <c r="K153">
        <f t="shared" si="15"/>
        <v>0</v>
      </c>
      <c r="L153" s="78" t="s">
        <v>343</v>
      </c>
      <c r="M153" t="s">
        <v>176</v>
      </c>
      <c r="N153" s="36" t="s">
        <v>177</v>
      </c>
      <c r="O153" s="36"/>
      <c r="P153" s="36" t="s">
        <v>177</v>
      </c>
      <c r="Q153" t="s">
        <v>285</v>
      </c>
      <c r="R153" t="s">
        <v>340</v>
      </c>
      <c r="S153" t="s">
        <v>249</v>
      </c>
      <c r="T153" t="s">
        <v>54</v>
      </c>
      <c r="U153" t="s">
        <v>177</v>
      </c>
      <c r="V153" t="s">
        <v>177</v>
      </c>
    </row>
    <row r="154" spans="1:22" ht="12.75" hidden="1" outlineLevel="1">
      <c r="A154">
        <v>51</v>
      </c>
      <c r="B154" s="33" t="s">
        <v>24</v>
      </c>
      <c r="C154" s="40">
        <v>46</v>
      </c>
      <c r="D154">
        <v>2</v>
      </c>
      <c r="E154">
        <v>24</v>
      </c>
      <c r="F154" s="46"/>
      <c r="G154" s="41" t="str">
        <f t="shared" si="10"/>
        <v/>
      </c>
      <c r="H154" s="41" t="s">
        <v>174</v>
      </c>
      <c r="I154" t="str">
        <f t="shared" si="11"/>
        <v/>
      </c>
      <c r="J154">
        <f t="shared" si="14"/>
        <v>0</v>
      </c>
      <c r="K154">
        <f t="shared" si="15"/>
        <v>0</v>
      </c>
      <c r="L154" s="78" t="s">
        <v>343</v>
      </c>
      <c r="M154" t="s">
        <v>176</v>
      </c>
      <c r="N154" s="36" t="s">
        <v>177</v>
      </c>
      <c r="O154" s="36"/>
      <c r="P154" s="36" t="s">
        <v>177</v>
      </c>
      <c r="Q154" t="s">
        <v>286</v>
      </c>
      <c r="S154" t="s">
        <v>249</v>
      </c>
      <c r="U154" t="s">
        <v>177</v>
      </c>
      <c r="V154" t="s">
        <v>177</v>
      </c>
    </row>
    <row r="155" spans="1:22" ht="12.75" hidden="1" outlineLevel="1">
      <c r="A155">
        <v>52</v>
      </c>
      <c r="B155" s="33" t="s">
        <v>24</v>
      </c>
      <c r="C155" s="40">
        <v>46</v>
      </c>
      <c r="D155">
        <v>2</v>
      </c>
      <c r="E155">
        <v>25</v>
      </c>
      <c r="F155" s="46"/>
      <c r="G155" s="41" t="str">
        <f t="shared" si="10"/>
        <v/>
      </c>
      <c r="H155" s="41" t="s">
        <v>172</v>
      </c>
      <c r="I155" t="str">
        <f t="shared" si="11"/>
        <v/>
      </c>
      <c r="J155">
        <f t="shared" si="14"/>
        <v>0</v>
      </c>
      <c r="K155">
        <f t="shared" si="15"/>
        <v>0</v>
      </c>
      <c r="L155" s="78" t="s">
        <v>343</v>
      </c>
      <c r="M155" t="s">
        <v>176</v>
      </c>
      <c r="N155" s="36" t="s">
        <v>177</v>
      </c>
      <c r="O155" s="36"/>
      <c r="P155" s="36" t="s">
        <v>177</v>
      </c>
      <c r="Q155" t="s">
        <v>250</v>
      </c>
      <c r="R155" t="s">
        <v>304</v>
      </c>
      <c r="S155" t="s">
        <v>249</v>
      </c>
      <c r="U155" t="s">
        <v>177</v>
      </c>
      <c r="V155" t="s">
        <v>177</v>
      </c>
    </row>
    <row r="156" spans="1:22" ht="12.75" hidden="1" outlineLevel="1">
      <c r="A156">
        <v>53</v>
      </c>
      <c r="B156" s="33" t="s">
        <v>24</v>
      </c>
      <c r="C156" s="40">
        <v>46</v>
      </c>
      <c r="D156">
        <v>3</v>
      </c>
      <c r="E156">
        <v>1</v>
      </c>
      <c r="F156" s="46"/>
      <c r="G156" s="41" t="str">
        <f t="shared" si="10"/>
        <v/>
      </c>
      <c r="H156" s="41" t="s">
        <v>170</v>
      </c>
      <c r="I156" t="str">
        <f t="shared" si="11"/>
        <v/>
      </c>
      <c r="J156">
        <f t="shared" si="14"/>
        <v>0</v>
      </c>
      <c r="K156">
        <f t="shared" si="15"/>
        <v>0</v>
      </c>
      <c r="L156" s="78" t="s">
        <v>343</v>
      </c>
      <c r="M156" t="s">
        <v>176</v>
      </c>
      <c r="N156" s="36" t="s">
        <v>177</v>
      </c>
      <c r="O156" s="36"/>
      <c r="P156" s="36" t="s">
        <v>177</v>
      </c>
      <c r="Q156" t="s">
        <v>119</v>
      </c>
      <c r="S156" t="s">
        <v>249</v>
      </c>
      <c r="U156" t="s">
        <v>177</v>
      </c>
      <c r="V156" t="s">
        <v>177</v>
      </c>
    </row>
    <row r="157" spans="1:22" ht="12.75" hidden="1" outlineLevel="1">
      <c r="A157">
        <v>54</v>
      </c>
      <c r="B157" s="33" t="s">
        <v>24</v>
      </c>
      <c r="C157" s="40">
        <v>46</v>
      </c>
      <c r="D157">
        <v>3</v>
      </c>
      <c r="E157">
        <v>2</v>
      </c>
      <c r="F157" s="46"/>
      <c r="G157" s="41" t="str">
        <f t="shared" si="10"/>
        <v/>
      </c>
      <c r="H157" s="41" t="s">
        <v>172</v>
      </c>
      <c r="I157" t="str">
        <f t="shared" si="11"/>
        <v/>
      </c>
      <c r="J157">
        <f t="shared" si="14"/>
        <v>0</v>
      </c>
      <c r="K157">
        <f t="shared" si="15"/>
        <v>0</v>
      </c>
      <c r="L157" s="78" t="s">
        <v>343</v>
      </c>
      <c r="M157" t="s">
        <v>176</v>
      </c>
      <c r="N157" s="36" t="s">
        <v>177</v>
      </c>
      <c r="O157" s="36"/>
      <c r="P157" s="36" t="s">
        <v>177</v>
      </c>
      <c r="Q157" t="s">
        <v>286</v>
      </c>
      <c r="S157" t="s">
        <v>249</v>
      </c>
      <c r="U157" t="s">
        <v>177</v>
      </c>
      <c r="V157" t="s">
        <v>177</v>
      </c>
    </row>
    <row r="158" spans="1:22" ht="12.75" hidden="1" outlineLevel="1">
      <c r="A158">
        <v>55</v>
      </c>
      <c r="B158" s="33" t="s">
        <v>24</v>
      </c>
      <c r="C158" s="40">
        <v>46</v>
      </c>
      <c r="D158">
        <v>3</v>
      </c>
      <c r="E158">
        <v>3</v>
      </c>
      <c r="F158" s="46"/>
      <c r="G158" s="41" t="str">
        <f t="shared" si="10"/>
        <v/>
      </c>
      <c r="H158" s="41" t="s">
        <v>174</v>
      </c>
      <c r="I158" t="str">
        <f t="shared" si="11"/>
        <v/>
      </c>
      <c r="J158">
        <f t="shared" si="14"/>
        <v>0</v>
      </c>
      <c r="K158">
        <f t="shared" si="15"/>
        <v>0</v>
      </c>
      <c r="L158" s="78" t="s">
        <v>343</v>
      </c>
      <c r="M158" t="s">
        <v>176</v>
      </c>
      <c r="N158" s="36" t="s">
        <v>177</v>
      </c>
      <c r="O158" s="36"/>
      <c r="P158" s="36" t="s">
        <v>177</v>
      </c>
      <c r="Q158" t="s">
        <v>89</v>
      </c>
      <c r="S158" t="s">
        <v>249</v>
      </c>
      <c r="T158" t="s">
        <v>90</v>
      </c>
      <c r="U158" t="s">
        <v>177</v>
      </c>
      <c r="V158" t="s">
        <v>177</v>
      </c>
    </row>
    <row r="159" spans="1:22" ht="12.75" hidden="1" outlineLevel="1">
      <c r="A159">
        <v>56</v>
      </c>
      <c r="B159" s="33" t="s">
        <v>24</v>
      </c>
      <c r="C159" s="40">
        <v>46</v>
      </c>
      <c r="D159">
        <v>3</v>
      </c>
      <c r="E159">
        <v>4</v>
      </c>
      <c r="F159" s="46"/>
      <c r="G159" s="41" t="str">
        <f t="shared" si="10"/>
        <v/>
      </c>
      <c r="H159" s="41" t="s">
        <v>174</v>
      </c>
      <c r="I159" t="str">
        <f t="shared" si="11"/>
        <v/>
      </c>
      <c r="J159">
        <f t="shared" si="14"/>
        <v>0</v>
      </c>
      <c r="K159">
        <f t="shared" si="15"/>
        <v>0</v>
      </c>
      <c r="L159" s="78" t="s">
        <v>343</v>
      </c>
      <c r="M159" t="s">
        <v>176</v>
      </c>
      <c r="N159" s="36" t="s">
        <v>177</v>
      </c>
      <c r="O159" s="36"/>
      <c r="P159" s="36" t="s">
        <v>177</v>
      </c>
      <c r="Q159" t="s">
        <v>286</v>
      </c>
      <c r="S159" t="s">
        <v>249</v>
      </c>
      <c r="U159" t="s">
        <v>177</v>
      </c>
      <c r="V159" t="s">
        <v>177</v>
      </c>
    </row>
    <row r="160" spans="1:22" ht="12.75" hidden="1" outlineLevel="1">
      <c r="A160">
        <v>57</v>
      </c>
      <c r="B160" s="33" t="s">
        <v>24</v>
      </c>
      <c r="C160" s="40">
        <v>46</v>
      </c>
      <c r="D160">
        <v>3</v>
      </c>
      <c r="E160">
        <v>5</v>
      </c>
      <c r="F160" s="46"/>
      <c r="G160" s="41" t="str">
        <f t="shared" si="10"/>
        <v/>
      </c>
      <c r="H160" s="41" t="s">
        <v>172</v>
      </c>
      <c r="I160" t="str">
        <f t="shared" si="11"/>
        <v/>
      </c>
      <c r="J160">
        <f t="shared" si="14"/>
        <v>0</v>
      </c>
      <c r="K160">
        <f t="shared" si="15"/>
        <v>0</v>
      </c>
      <c r="L160" s="78" t="s">
        <v>343</v>
      </c>
      <c r="M160" t="s">
        <v>176</v>
      </c>
      <c r="N160" s="36" t="s">
        <v>177</v>
      </c>
      <c r="O160" s="36"/>
      <c r="P160" s="36" t="s">
        <v>177</v>
      </c>
      <c r="Q160" t="s">
        <v>98</v>
      </c>
      <c r="R160" t="s">
        <v>178</v>
      </c>
      <c r="S160" t="s">
        <v>249</v>
      </c>
      <c r="U160" t="s">
        <v>177</v>
      </c>
      <c r="V160" t="s">
        <v>177</v>
      </c>
    </row>
    <row r="161" spans="1:22" ht="12.75" hidden="1" outlineLevel="1">
      <c r="A161">
        <v>58</v>
      </c>
      <c r="B161" s="33" t="s">
        <v>24</v>
      </c>
      <c r="C161" s="40">
        <v>46</v>
      </c>
      <c r="D161">
        <v>3</v>
      </c>
      <c r="E161">
        <v>6</v>
      </c>
      <c r="F161" s="46"/>
      <c r="G161" s="41" t="str">
        <f t="shared" si="10"/>
        <v/>
      </c>
      <c r="H161" s="41" t="s">
        <v>174</v>
      </c>
      <c r="I161" t="str">
        <f t="shared" si="11"/>
        <v/>
      </c>
      <c r="J161">
        <f t="shared" si="14"/>
        <v>0</v>
      </c>
      <c r="K161">
        <f t="shared" si="15"/>
        <v>0</v>
      </c>
      <c r="L161" s="78" t="s">
        <v>343</v>
      </c>
      <c r="M161" t="s">
        <v>176</v>
      </c>
      <c r="N161" s="36" t="s">
        <v>177</v>
      </c>
      <c r="O161" s="36"/>
      <c r="P161" s="36" t="s">
        <v>177</v>
      </c>
      <c r="Q161" t="s">
        <v>250</v>
      </c>
      <c r="R161" t="s">
        <v>304</v>
      </c>
      <c r="S161" t="s">
        <v>249</v>
      </c>
      <c r="T161" t="s">
        <v>134</v>
      </c>
      <c r="U161" t="s">
        <v>177</v>
      </c>
      <c r="V161" t="s">
        <v>177</v>
      </c>
    </row>
    <row r="162" spans="1:22" ht="12.75" hidden="1" outlineLevel="1">
      <c r="A162">
        <v>59</v>
      </c>
      <c r="B162" s="33" t="s">
        <v>24</v>
      </c>
      <c r="C162" s="40">
        <v>46</v>
      </c>
      <c r="D162">
        <v>3</v>
      </c>
      <c r="E162">
        <v>7</v>
      </c>
      <c r="F162" s="46"/>
      <c r="G162" s="41" t="str">
        <f t="shared" si="10"/>
        <v/>
      </c>
      <c r="H162" s="41" t="s">
        <v>174</v>
      </c>
      <c r="I162" t="str">
        <f t="shared" si="11"/>
        <v/>
      </c>
      <c r="J162">
        <f t="shared" si="14"/>
        <v>0</v>
      </c>
      <c r="K162">
        <f t="shared" si="15"/>
        <v>0</v>
      </c>
      <c r="L162" s="78" t="s">
        <v>343</v>
      </c>
      <c r="M162" t="s">
        <v>176</v>
      </c>
      <c r="N162" s="36" t="s">
        <v>177</v>
      </c>
      <c r="O162" s="36"/>
      <c r="P162" s="36" t="s">
        <v>177</v>
      </c>
      <c r="Q162" t="s">
        <v>286</v>
      </c>
      <c r="S162" t="s">
        <v>249</v>
      </c>
      <c r="U162" t="s">
        <v>177</v>
      </c>
      <c r="V162" t="s">
        <v>177</v>
      </c>
    </row>
    <row r="163" spans="1:22" ht="12.75" hidden="1" outlineLevel="1">
      <c r="A163">
        <v>60</v>
      </c>
      <c r="B163" s="33" t="s">
        <v>24</v>
      </c>
      <c r="C163" s="40">
        <v>46</v>
      </c>
      <c r="D163">
        <v>3</v>
      </c>
      <c r="E163">
        <v>8</v>
      </c>
      <c r="F163" s="46"/>
      <c r="G163" s="41" t="str">
        <f t="shared" si="10"/>
        <v/>
      </c>
      <c r="H163" s="41" t="s">
        <v>174</v>
      </c>
      <c r="I163" t="str">
        <f t="shared" si="11"/>
        <v/>
      </c>
      <c r="J163">
        <f t="shared" si="14"/>
        <v>0</v>
      </c>
      <c r="K163">
        <f t="shared" si="15"/>
        <v>0</v>
      </c>
      <c r="L163" s="78" t="s">
        <v>343</v>
      </c>
      <c r="M163" t="s">
        <v>176</v>
      </c>
      <c r="N163" s="36" t="s">
        <v>177</v>
      </c>
      <c r="O163" s="36"/>
      <c r="P163" s="36" t="s">
        <v>177</v>
      </c>
      <c r="Q163" s="36" t="s">
        <v>326</v>
      </c>
      <c r="R163" s="36" t="s">
        <v>327</v>
      </c>
      <c r="S163" t="s">
        <v>249</v>
      </c>
      <c r="U163" t="s">
        <v>177</v>
      </c>
      <c r="V163" t="s">
        <v>177</v>
      </c>
    </row>
    <row r="164" spans="1:22" ht="12.75" hidden="1" outlineLevel="1">
      <c r="A164">
        <v>61</v>
      </c>
      <c r="B164" s="33" t="s">
        <v>24</v>
      </c>
      <c r="C164" s="40">
        <v>46</v>
      </c>
      <c r="D164">
        <v>3</v>
      </c>
      <c r="E164">
        <v>9</v>
      </c>
      <c r="F164" s="46"/>
      <c r="G164" s="41" t="str">
        <f t="shared" si="10"/>
        <v/>
      </c>
      <c r="H164" s="41" t="s">
        <v>170</v>
      </c>
      <c r="I164" t="str">
        <f t="shared" si="11"/>
        <v/>
      </c>
      <c r="J164">
        <f t="shared" si="14"/>
        <v>0</v>
      </c>
      <c r="K164">
        <f t="shared" si="15"/>
        <v>0</v>
      </c>
      <c r="L164" s="78" t="s">
        <v>343</v>
      </c>
      <c r="M164" t="s">
        <v>176</v>
      </c>
      <c r="N164" s="36" t="s">
        <v>177</v>
      </c>
      <c r="O164" s="36"/>
      <c r="P164" s="36" t="s">
        <v>177</v>
      </c>
      <c r="Q164" t="s">
        <v>225</v>
      </c>
      <c r="S164" t="s">
        <v>249</v>
      </c>
      <c r="T164" t="s">
        <v>54</v>
      </c>
      <c r="U164" t="s">
        <v>177</v>
      </c>
      <c r="V164" t="s">
        <v>177</v>
      </c>
    </row>
    <row r="165" spans="1:22" ht="12.75" hidden="1" outlineLevel="1">
      <c r="A165">
        <v>62</v>
      </c>
      <c r="B165" s="33" t="s">
        <v>24</v>
      </c>
      <c r="C165" s="40">
        <v>46</v>
      </c>
      <c r="D165">
        <v>3</v>
      </c>
      <c r="E165">
        <v>10</v>
      </c>
      <c r="F165" s="46"/>
      <c r="G165" s="41" t="str">
        <f t="shared" si="10"/>
        <v/>
      </c>
      <c r="H165" s="41" t="s">
        <v>172</v>
      </c>
      <c r="I165" t="str">
        <f t="shared" si="11"/>
        <v/>
      </c>
      <c r="J165">
        <f t="shared" si="14"/>
        <v>0</v>
      </c>
      <c r="K165">
        <f t="shared" si="15"/>
        <v>0</v>
      </c>
      <c r="L165" s="78" t="s">
        <v>343</v>
      </c>
      <c r="M165" t="s">
        <v>176</v>
      </c>
      <c r="N165" s="36" t="s">
        <v>177</v>
      </c>
      <c r="O165" s="36"/>
      <c r="P165" s="36" t="s">
        <v>177</v>
      </c>
      <c r="Q165" t="s">
        <v>98</v>
      </c>
      <c r="R165" t="s">
        <v>216</v>
      </c>
      <c r="S165" t="s">
        <v>249</v>
      </c>
      <c r="U165" t="s">
        <v>177</v>
      </c>
      <c r="V165" t="s">
        <v>177</v>
      </c>
    </row>
    <row r="166" spans="1:22" ht="12.75" hidden="1" outlineLevel="1">
      <c r="A166">
        <v>63</v>
      </c>
      <c r="B166" s="33" t="s">
        <v>24</v>
      </c>
      <c r="C166" s="40">
        <v>46</v>
      </c>
      <c r="D166">
        <v>3</v>
      </c>
      <c r="E166">
        <v>11</v>
      </c>
      <c r="F166" s="46"/>
      <c r="G166" s="41" t="str">
        <f t="shared" si="10"/>
        <v/>
      </c>
      <c r="H166" s="41" t="s">
        <v>175</v>
      </c>
      <c r="I166" t="str">
        <f t="shared" si="11"/>
        <v/>
      </c>
      <c r="J166">
        <f t="shared" si="14"/>
        <v>0</v>
      </c>
      <c r="K166">
        <f t="shared" si="15"/>
        <v>0</v>
      </c>
      <c r="L166" s="78" t="s">
        <v>343</v>
      </c>
      <c r="M166" t="s">
        <v>176</v>
      </c>
      <c r="N166" s="36" t="s">
        <v>177</v>
      </c>
      <c r="O166" s="36"/>
      <c r="P166" s="36" t="s">
        <v>177</v>
      </c>
      <c r="Q166" t="s">
        <v>225</v>
      </c>
      <c r="S166" t="s">
        <v>249</v>
      </c>
      <c r="T166" t="s">
        <v>134</v>
      </c>
      <c r="U166" t="s">
        <v>177</v>
      </c>
      <c r="V166" t="s">
        <v>177</v>
      </c>
    </row>
    <row r="167" spans="1:22" ht="12.75" hidden="1" outlineLevel="1">
      <c r="A167">
        <v>64</v>
      </c>
      <c r="B167" s="33" t="s">
        <v>24</v>
      </c>
      <c r="C167" s="40">
        <v>46</v>
      </c>
      <c r="D167">
        <v>3</v>
      </c>
      <c r="E167">
        <v>12</v>
      </c>
      <c r="F167" s="46"/>
      <c r="G167" s="41" t="str">
        <f t="shared" si="10"/>
        <v/>
      </c>
      <c r="H167" s="41" t="s">
        <v>172</v>
      </c>
      <c r="I167" t="str">
        <f t="shared" si="11"/>
        <v/>
      </c>
      <c r="J167">
        <f t="shared" si="14"/>
        <v>0</v>
      </c>
      <c r="K167">
        <f t="shared" si="15"/>
        <v>0</v>
      </c>
      <c r="L167" s="78" t="s">
        <v>343</v>
      </c>
      <c r="M167" t="s">
        <v>176</v>
      </c>
      <c r="N167" s="36" t="s">
        <v>177</v>
      </c>
      <c r="O167" s="36"/>
      <c r="P167" s="36" t="s">
        <v>177</v>
      </c>
      <c r="Q167" s="36" t="s">
        <v>326</v>
      </c>
      <c r="R167" s="36" t="s">
        <v>325</v>
      </c>
      <c r="S167" t="s">
        <v>249</v>
      </c>
      <c r="U167" t="s">
        <v>177</v>
      </c>
      <c r="V167" t="s">
        <v>177</v>
      </c>
    </row>
    <row r="168" spans="1:22" ht="12.75" hidden="1" outlineLevel="1">
      <c r="A168">
        <v>65</v>
      </c>
      <c r="B168" s="33" t="s">
        <v>24</v>
      </c>
      <c r="C168" s="40">
        <v>46</v>
      </c>
      <c r="D168">
        <v>3</v>
      </c>
      <c r="E168">
        <v>13</v>
      </c>
      <c r="F168" s="46"/>
      <c r="G168" s="41" t="str">
        <f t="shared" si="10"/>
        <v/>
      </c>
      <c r="H168" s="41" t="s">
        <v>173</v>
      </c>
      <c r="I168" t="str">
        <f t="shared" si="11"/>
        <v/>
      </c>
      <c r="J168">
        <f aca="true" t="shared" si="16" ref="J168:J203">IF($I168="Correct",1,IF($I168="Incorrect",1,0))</f>
        <v>0</v>
      </c>
      <c r="K168">
        <f aca="true" t="shared" si="17" ref="K168:K203">IF($I168="Correct",1,IF($I168="Incorrect",0,0))</f>
        <v>0</v>
      </c>
      <c r="L168" s="78" t="s">
        <v>343</v>
      </c>
      <c r="M168" t="s">
        <v>176</v>
      </c>
      <c r="N168" s="36" t="s">
        <v>177</v>
      </c>
      <c r="O168" s="36"/>
      <c r="P168" s="36" t="s">
        <v>177</v>
      </c>
      <c r="Q168" t="s">
        <v>286</v>
      </c>
      <c r="S168" t="s">
        <v>249</v>
      </c>
      <c r="U168" t="s">
        <v>177</v>
      </c>
      <c r="V168" t="s">
        <v>177</v>
      </c>
    </row>
    <row r="169" spans="1:22" ht="12.75" hidden="1" outlineLevel="1">
      <c r="A169">
        <v>66</v>
      </c>
      <c r="B169" s="33" t="s">
        <v>24</v>
      </c>
      <c r="C169" s="40">
        <v>46</v>
      </c>
      <c r="D169">
        <v>3</v>
      </c>
      <c r="E169">
        <v>14</v>
      </c>
      <c r="F169" s="46"/>
      <c r="G169" s="41" t="str">
        <f aca="true" t="shared" si="18" ref="G169:G200">UPPER(F169)</f>
        <v/>
      </c>
      <c r="H169" s="41" t="s">
        <v>175</v>
      </c>
      <c r="I169" t="str">
        <f aca="true" t="shared" si="19" ref="I169:I200">IF(F169=0,"",IF(EXACT(G169,H169),"Correct","Incorrect"))</f>
        <v/>
      </c>
      <c r="J169">
        <f t="shared" si="16"/>
        <v>0</v>
      </c>
      <c r="K169">
        <f t="shared" si="17"/>
        <v>0</v>
      </c>
      <c r="L169" s="78" t="s">
        <v>343</v>
      </c>
      <c r="M169" t="s">
        <v>176</v>
      </c>
      <c r="N169" s="36" t="s">
        <v>177</v>
      </c>
      <c r="O169" s="36"/>
      <c r="P169" s="36" t="s">
        <v>177</v>
      </c>
      <c r="Q169" s="36" t="s">
        <v>326</v>
      </c>
      <c r="R169" s="36" t="s">
        <v>327</v>
      </c>
      <c r="S169" t="s">
        <v>249</v>
      </c>
      <c r="T169" t="s">
        <v>54</v>
      </c>
      <c r="U169" t="s">
        <v>177</v>
      </c>
      <c r="V169" t="s">
        <v>177</v>
      </c>
    </row>
    <row r="170" spans="1:22" ht="12.75" hidden="1" outlineLevel="1">
      <c r="A170">
        <v>67</v>
      </c>
      <c r="B170" s="33" t="s">
        <v>24</v>
      </c>
      <c r="C170" s="40">
        <v>46</v>
      </c>
      <c r="D170">
        <v>3</v>
      </c>
      <c r="E170">
        <v>15</v>
      </c>
      <c r="F170" s="46"/>
      <c r="G170" s="41" t="str">
        <f t="shared" si="18"/>
        <v/>
      </c>
      <c r="H170" s="41" t="s">
        <v>175</v>
      </c>
      <c r="I170" t="str">
        <f t="shared" si="19"/>
        <v/>
      </c>
      <c r="J170">
        <f t="shared" si="16"/>
        <v>0</v>
      </c>
      <c r="K170">
        <f t="shared" si="17"/>
        <v>0</v>
      </c>
      <c r="L170" s="78" t="s">
        <v>343</v>
      </c>
      <c r="M170" t="s">
        <v>176</v>
      </c>
      <c r="N170" s="36" t="s">
        <v>177</v>
      </c>
      <c r="O170" s="36"/>
      <c r="P170" s="36" t="s">
        <v>177</v>
      </c>
      <c r="Q170" t="s">
        <v>285</v>
      </c>
      <c r="R170" t="s">
        <v>35</v>
      </c>
      <c r="S170" t="s">
        <v>249</v>
      </c>
      <c r="T170" t="s">
        <v>54</v>
      </c>
      <c r="U170" t="s">
        <v>177</v>
      </c>
      <c r="V170" t="s">
        <v>177</v>
      </c>
    </row>
    <row r="171" spans="1:22" ht="12.75" hidden="1" outlineLevel="1">
      <c r="A171">
        <v>68</v>
      </c>
      <c r="B171" s="33" t="s">
        <v>24</v>
      </c>
      <c r="C171" s="40">
        <v>46</v>
      </c>
      <c r="D171">
        <v>3</v>
      </c>
      <c r="E171">
        <v>16</v>
      </c>
      <c r="F171" s="46"/>
      <c r="G171" s="41" t="str">
        <f t="shared" si="18"/>
        <v/>
      </c>
      <c r="H171" s="41" t="s">
        <v>174</v>
      </c>
      <c r="I171" t="str">
        <f t="shared" si="19"/>
        <v/>
      </c>
      <c r="J171">
        <f t="shared" si="16"/>
        <v>0</v>
      </c>
      <c r="K171">
        <f t="shared" si="17"/>
        <v>0</v>
      </c>
      <c r="L171" s="78" t="s">
        <v>343</v>
      </c>
      <c r="M171" t="s">
        <v>176</v>
      </c>
      <c r="N171" s="36" t="s">
        <v>177</v>
      </c>
      <c r="O171" s="36"/>
      <c r="P171" s="36" t="s">
        <v>177</v>
      </c>
      <c r="Q171" t="s">
        <v>98</v>
      </c>
      <c r="R171" t="s">
        <v>36</v>
      </c>
      <c r="S171" t="s">
        <v>249</v>
      </c>
      <c r="U171" t="s">
        <v>177</v>
      </c>
      <c r="V171" t="s">
        <v>177</v>
      </c>
    </row>
    <row r="172" spans="1:22" ht="12.75" hidden="1" outlineLevel="1">
      <c r="A172">
        <v>69</v>
      </c>
      <c r="B172" s="33" t="s">
        <v>24</v>
      </c>
      <c r="C172" s="40">
        <v>46</v>
      </c>
      <c r="D172">
        <v>3</v>
      </c>
      <c r="E172">
        <v>17</v>
      </c>
      <c r="F172" s="46"/>
      <c r="G172" s="41" t="str">
        <f t="shared" si="18"/>
        <v/>
      </c>
      <c r="H172" s="41" t="s">
        <v>173</v>
      </c>
      <c r="I172" t="str">
        <f t="shared" si="19"/>
        <v/>
      </c>
      <c r="J172">
        <f t="shared" si="16"/>
        <v>0</v>
      </c>
      <c r="K172">
        <f t="shared" si="17"/>
        <v>0</v>
      </c>
      <c r="L172" s="78" t="s">
        <v>343</v>
      </c>
      <c r="M172" t="s">
        <v>176</v>
      </c>
      <c r="N172" s="36" t="s">
        <v>177</v>
      </c>
      <c r="O172" s="36"/>
      <c r="P172" s="36" t="s">
        <v>177</v>
      </c>
      <c r="Q172" t="s">
        <v>285</v>
      </c>
      <c r="R172" t="s">
        <v>35</v>
      </c>
      <c r="S172" t="s">
        <v>249</v>
      </c>
      <c r="U172" t="s">
        <v>177</v>
      </c>
      <c r="V172" t="s">
        <v>177</v>
      </c>
    </row>
    <row r="173" spans="1:22" ht="12.75" hidden="1" outlineLevel="1">
      <c r="A173">
        <v>70</v>
      </c>
      <c r="B173" s="33" t="s">
        <v>24</v>
      </c>
      <c r="C173" s="40">
        <v>46</v>
      </c>
      <c r="D173">
        <v>3</v>
      </c>
      <c r="E173">
        <v>18</v>
      </c>
      <c r="F173" s="46"/>
      <c r="G173" s="41" t="str">
        <f t="shared" si="18"/>
        <v/>
      </c>
      <c r="H173" s="41" t="s">
        <v>172</v>
      </c>
      <c r="I173" t="str">
        <f t="shared" si="19"/>
        <v/>
      </c>
      <c r="J173">
        <f t="shared" si="16"/>
        <v>0</v>
      </c>
      <c r="K173">
        <f t="shared" si="17"/>
        <v>0</v>
      </c>
      <c r="L173" s="78" t="s">
        <v>343</v>
      </c>
      <c r="M173" t="s">
        <v>176</v>
      </c>
      <c r="N173" s="36" t="s">
        <v>177</v>
      </c>
      <c r="O173" s="36"/>
      <c r="P173" s="36" t="s">
        <v>177</v>
      </c>
      <c r="Q173" t="s">
        <v>98</v>
      </c>
      <c r="R173" t="s">
        <v>36</v>
      </c>
      <c r="S173" t="s">
        <v>249</v>
      </c>
      <c r="U173" t="s">
        <v>177</v>
      </c>
      <c r="V173" t="s">
        <v>177</v>
      </c>
    </row>
    <row r="174" spans="1:22" ht="12.75" hidden="1" outlineLevel="1">
      <c r="A174">
        <v>71</v>
      </c>
      <c r="B174" s="33" t="s">
        <v>24</v>
      </c>
      <c r="C174" s="40">
        <v>46</v>
      </c>
      <c r="D174">
        <v>3</v>
      </c>
      <c r="E174">
        <v>19</v>
      </c>
      <c r="F174" s="46"/>
      <c r="G174" s="41" t="str">
        <f t="shared" si="18"/>
        <v/>
      </c>
      <c r="H174" s="41" t="s">
        <v>173</v>
      </c>
      <c r="I174" t="str">
        <f t="shared" si="19"/>
        <v/>
      </c>
      <c r="J174">
        <f t="shared" si="16"/>
        <v>0</v>
      </c>
      <c r="K174">
        <f t="shared" si="17"/>
        <v>0</v>
      </c>
      <c r="L174" s="78" t="s">
        <v>343</v>
      </c>
      <c r="M174" t="s">
        <v>176</v>
      </c>
      <c r="N174" s="36" t="s">
        <v>177</v>
      </c>
      <c r="O174" s="36"/>
      <c r="P174" s="36" t="s">
        <v>177</v>
      </c>
      <c r="Q174" t="s">
        <v>37</v>
      </c>
      <c r="R174" t="s">
        <v>215</v>
      </c>
      <c r="S174" t="s">
        <v>249</v>
      </c>
      <c r="T174" t="s">
        <v>54</v>
      </c>
      <c r="U174" t="s">
        <v>177</v>
      </c>
      <c r="V174" t="s">
        <v>177</v>
      </c>
    </row>
    <row r="175" spans="1:22" ht="12.75" hidden="1" outlineLevel="1">
      <c r="A175">
        <v>72</v>
      </c>
      <c r="B175" s="33" t="s">
        <v>24</v>
      </c>
      <c r="C175" s="40">
        <v>46</v>
      </c>
      <c r="D175">
        <v>3</v>
      </c>
      <c r="E175">
        <v>20</v>
      </c>
      <c r="F175" s="46"/>
      <c r="G175" s="41" t="str">
        <f t="shared" si="18"/>
        <v/>
      </c>
      <c r="H175" s="41" t="s">
        <v>172</v>
      </c>
      <c r="I175" t="str">
        <f t="shared" si="19"/>
        <v/>
      </c>
      <c r="J175">
        <f t="shared" si="16"/>
        <v>0</v>
      </c>
      <c r="K175">
        <f t="shared" si="17"/>
        <v>0</v>
      </c>
      <c r="L175" s="78" t="s">
        <v>343</v>
      </c>
      <c r="M175" t="s">
        <v>176</v>
      </c>
      <c r="N175" s="36" t="s">
        <v>177</v>
      </c>
      <c r="O175" s="36"/>
      <c r="P175" s="36" t="s">
        <v>177</v>
      </c>
      <c r="Q175" t="s">
        <v>285</v>
      </c>
      <c r="R175" t="s">
        <v>35</v>
      </c>
      <c r="S175" t="s">
        <v>249</v>
      </c>
      <c r="T175" t="s">
        <v>54</v>
      </c>
      <c r="U175" t="s">
        <v>177</v>
      </c>
      <c r="V175" t="s">
        <v>177</v>
      </c>
    </row>
    <row r="176" spans="1:22" ht="12.75" hidden="1" outlineLevel="1">
      <c r="A176">
        <v>73</v>
      </c>
      <c r="B176" s="33" t="s">
        <v>24</v>
      </c>
      <c r="C176" s="40">
        <v>46</v>
      </c>
      <c r="D176">
        <v>3</v>
      </c>
      <c r="E176">
        <v>21</v>
      </c>
      <c r="F176" s="46"/>
      <c r="G176" s="41" t="str">
        <f t="shared" si="18"/>
        <v/>
      </c>
      <c r="H176" s="41" t="s">
        <v>170</v>
      </c>
      <c r="I176" t="str">
        <f t="shared" si="19"/>
        <v/>
      </c>
      <c r="J176">
        <f t="shared" si="16"/>
        <v>0</v>
      </c>
      <c r="K176">
        <f t="shared" si="17"/>
        <v>0</v>
      </c>
      <c r="L176" s="78" t="s">
        <v>343</v>
      </c>
      <c r="M176" t="s">
        <v>176</v>
      </c>
      <c r="N176" s="36" t="s">
        <v>177</v>
      </c>
      <c r="O176" s="36"/>
      <c r="P176" s="36" t="s">
        <v>177</v>
      </c>
      <c r="Q176" t="s">
        <v>98</v>
      </c>
      <c r="R176" t="s">
        <v>178</v>
      </c>
      <c r="S176" t="s">
        <v>249</v>
      </c>
      <c r="U176" t="s">
        <v>177</v>
      </c>
      <c r="V176" t="s">
        <v>177</v>
      </c>
    </row>
    <row r="177" spans="1:22" ht="12.75" hidden="1" outlineLevel="1">
      <c r="A177">
        <v>74</v>
      </c>
      <c r="B177" s="33" t="s">
        <v>24</v>
      </c>
      <c r="C177" s="40">
        <v>46</v>
      </c>
      <c r="D177">
        <v>3</v>
      </c>
      <c r="E177">
        <v>22</v>
      </c>
      <c r="F177" s="46"/>
      <c r="G177" s="41" t="str">
        <f t="shared" si="18"/>
        <v/>
      </c>
      <c r="H177" s="41" t="s">
        <v>170</v>
      </c>
      <c r="I177" t="str">
        <f t="shared" si="19"/>
        <v/>
      </c>
      <c r="J177">
        <f t="shared" si="16"/>
        <v>0</v>
      </c>
      <c r="K177">
        <f t="shared" si="17"/>
        <v>0</v>
      </c>
      <c r="L177" s="78" t="s">
        <v>343</v>
      </c>
      <c r="M177" t="s">
        <v>176</v>
      </c>
      <c r="N177" s="36" t="s">
        <v>177</v>
      </c>
      <c r="O177" s="36"/>
      <c r="P177" s="36" t="s">
        <v>177</v>
      </c>
      <c r="Q177" t="s">
        <v>250</v>
      </c>
      <c r="R177" t="s">
        <v>305</v>
      </c>
      <c r="S177" t="s">
        <v>249</v>
      </c>
      <c r="T177" t="s">
        <v>218</v>
      </c>
      <c r="U177" t="s">
        <v>177</v>
      </c>
      <c r="V177" t="s">
        <v>177</v>
      </c>
    </row>
    <row r="178" spans="1:22" ht="12.75" hidden="1" outlineLevel="1">
      <c r="A178">
        <v>75</v>
      </c>
      <c r="B178" s="33" t="s">
        <v>24</v>
      </c>
      <c r="C178" s="40">
        <v>46</v>
      </c>
      <c r="D178">
        <v>3</v>
      </c>
      <c r="E178">
        <v>23</v>
      </c>
      <c r="F178" s="46"/>
      <c r="G178" s="41" t="str">
        <f t="shared" si="18"/>
        <v/>
      </c>
      <c r="H178" s="41" t="s">
        <v>173</v>
      </c>
      <c r="I178" t="str">
        <f t="shared" si="19"/>
        <v/>
      </c>
      <c r="J178">
        <f t="shared" si="16"/>
        <v>0</v>
      </c>
      <c r="K178">
        <f t="shared" si="17"/>
        <v>0</v>
      </c>
      <c r="L178" s="78" t="s">
        <v>343</v>
      </c>
      <c r="M178" t="s">
        <v>176</v>
      </c>
      <c r="N178" s="36" t="s">
        <v>177</v>
      </c>
      <c r="O178" s="36"/>
      <c r="P178" s="36" t="s">
        <v>177</v>
      </c>
      <c r="Q178" t="s">
        <v>286</v>
      </c>
      <c r="S178" t="s">
        <v>249</v>
      </c>
      <c r="T178" t="s">
        <v>54</v>
      </c>
      <c r="U178" t="s">
        <v>177</v>
      </c>
      <c r="V178" t="s">
        <v>177</v>
      </c>
    </row>
    <row r="179" spans="1:22" ht="12.75" hidden="1" outlineLevel="1">
      <c r="A179">
        <v>76</v>
      </c>
      <c r="B179" s="33" t="s">
        <v>24</v>
      </c>
      <c r="C179" s="40">
        <v>46</v>
      </c>
      <c r="D179">
        <v>3</v>
      </c>
      <c r="E179">
        <v>24</v>
      </c>
      <c r="F179" s="46"/>
      <c r="G179" s="41" t="str">
        <f t="shared" si="18"/>
        <v/>
      </c>
      <c r="H179" s="41" t="s">
        <v>170</v>
      </c>
      <c r="I179" t="str">
        <f t="shared" si="19"/>
        <v/>
      </c>
      <c r="J179">
        <f t="shared" si="16"/>
        <v>0</v>
      </c>
      <c r="K179">
        <f t="shared" si="17"/>
        <v>0</v>
      </c>
      <c r="L179" s="78" t="s">
        <v>343</v>
      </c>
      <c r="M179" t="s">
        <v>176</v>
      </c>
      <c r="N179" s="36" t="s">
        <v>177</v>
      </c>
      <c r="O179" s="36"/>
      <c r="P179" s="36" t="s">
        <v>177</v>
      </c>
      <c r="Q179" t="s">
        <v>285</v>
      </c>
      <c r="R179" t="s">
        <v>340</v>
      </c>
      <c r="S179" t="s">
        <v>249</v>
      </c>
      <c r="T179" t="s">
        <v>54</v>
      </c>
      <c r="U179" t="s">
        <v>177</v>
      </c>
      <c r="V179" t="s">
        <v>177</v>
      </c>
    </row>
    <row r="180" spans="1:22" ht="12.75" hidden="1" outlineLevel="1">
      <c r="A180">
        <v>77</v>
      </c>
      <c r="B180" s="33" t="s">
        <v>24</v>
      </c>
      <c r="C180" s="40">
        <v>46</v>
      </c>
      <c r="D180">
        <v>3</v>
      </c>
      <c r="E180">
        <v>25</v>
      </c>
      <c r="F180" s="46"/>
      <c r="G180" s="41" t="str">
        <f t="shared" si="18"/>
        <v/>
      </c>
      <c r="H180" s="41" t="s">
        <v>173</v>
      </c>
      <c r="I180" t="str">
        <f t="shared" si="19"/>
        <v/>
      </c>
      <c r="J180">
        <f t="shared" si="16"/>
        <v>0</v>
      </c>
      <c r="K180">
        <f t="shared" si="17"/>
        <v>0</v>
      </c>
      <c r="L180" s="78" t="s">
        <v>343</v>
      </c>
      <c r="M180" t="s">
        <v>176</v>
      </c>
      <c r="N180" s="36" t="s">
        <v>177</v>
      </c>
      <c r="O180" s="36"/>
      <c r="P180" s="36" t="s">
        <v>177</v>
      </c>
      <c r="Q180" t="s">
        <v>225</v>
      </c>
      <c r="S180" t="s">
        <v>249</v>
      </c>
      <c r="T180" t="s">
        <v>54</v>
      </c>
      <c r="U180" t="s">
        <v>177</v>
      </c>
      <c r="V180" t="s">
        <v>177</v>
      </c>
    </row>
    <row r="181" spans="1:22" ht="12.75" hidden="1" outlineLevel="1">
      <c r="A181">
        <v>78</v>
      </c>
      <c r="B181" s="33" t="s">
        <v>24</v>
      </c>
      <c r="C181" s="40">
        <v>46</v>
      </c>
      <c r="D181">
        <v>3</v>
      </c>
      <c r="E181">
        <v>26</v>
      </c>
      <c r="F181" s="46"/>
      <c r="G181" s="41" t="str">
        <f t="shared" si="18"/>
        <v/>
      </c>
      <c r="H181" s="41" t="s">
        <v>175</v>
      </c>
      <c r="I181" t="str">
        <f t="shared" si="19"/>
        <v/>
      </c>
      <c r="J181">
        <f t="shared" si="16"/>
        <v>0</v>
      </c>
      <c r="K181">
        <f t="shared" si="17"/>
        <v>0</v>
      </c>
      <c r="L181" s="78" t="s">
        <v>343</v>
      </c>
      <c r="M181" t="s">
        <v>176</v>
      </c>
      <c r="N181" s="36" t="s">
        <v>177</v>
      </c>
      <c r="O181" s="36"/>
      <c r="P181" s="36" t="s">
        <v>177</v>
      </c>
      <c r="Q181" t="s">
        <v>285</v>
      </c>
      <c r="S181" t="s">
        <v>249</v>
      </c>
      <c r="U181" t="s">
        <v>177</v>
      </c>
      <c r="V181" t="s">
        <v>177</v>
      </c>
    </row>
    <row r="182" spans="1:21" ht="12.75" hidden="1" outlineLevel="1">
      <c r="A182">
        <v>79</v>
      </c>
      <c r="B182" s="33" t="s">
        <v>24</v>
      </c>
      <c r="C182" s="40">
        <v>46</v>
      </c>
      <c r="D182">
        <v>4</v>
      </c>
      <c r="E182">
        <v>1</v>
      </c>
      <c r="F182" s="46"/>
      <c r="G182" s="41" t="str">
        <f t="shared" si="18"/>
        <v/>
      </c>
      <c r="H182" s="41" t="s">
        <v>170</v>
      </c>
      <c r="I182" t="str">
        <f t="shared" si="19"/>
        <v/>
      </c>
      <c r="J182">
        <f t="shared" si="16"/>
        <v>0</v>
      </c>
      <c r="K182">
        <f t="shared" si="17"/>
        <v>0</v>
      </c>
      <c r="L182" s="78" t="s">
        <v>343</v>
      </c>
      <c r="M182" t="s">
        <v>334</v>
      </c>
      <c r="N182" s="36">
        <v>1</v>
      </c>
      <c r="O182" t="s">
        <v>289</v>
      </c>
      <c r="P182" t="s">
        <v>92</v>
      </c>
      <c r="Q182" t="s">
        <v>38</v>
      </c>
      <c r="R182" t="s">
        <v>171</v>
      </c>
      <c r="S182" t="s">
        <v>27</v>
      </c>
    </row>
    <row r="183" spans="1:21" ht="12.75" hidden="1" outlineLevel="1">
      <c r="A183">
        <v>80</v>
      </c>
      <c r="B183" s="33" t="s">
        <v>24</v>
      </c>
      <c r="C183" s="40">
        <v>46</v>
      </c>
      <c r="D183">
        <v>4</v>
      </c>
      <c r="E183">
        <v>2</v>
      </c>
      <c r="F183" s="46"/>
      <c r="G183" s="41" t="str">
        <f t="shared" si="18"/>
        <v/>
      </c>
      <c r="H183" s="41" t="s">
        <v>170</v>
      </c>
      <c r="I183" t="str">
        <f t="shared" si="19"/>
        <v/>
      </c>
      <c r="J183">
        <f t="shared" si="16"/>
        <v>0</v>
      </c>
      <c r="K183">
        <f t="shared" si="17"/>
        <v>0</v>
      </c>
      <c r="L183" s="78" t="s">
        <v>343</v>
      </c>
      <c r="M183" t="s">
        <v>334</v>
      </c>
      <c r="N183" s="36">
        <v>1</v>
      </c>
      <c r="O183" t="s">
        <v>289</v>
      </c>
      <c r="P183" t="s">
        <v>92</v>
      </c>
      <c r="Q183" t="s">
        <v>249</v>
      </c>
      <c r="R183" t="s">
        <v>171</v>
      </c>
      <c r="S183" t="s">
        <v>121</v>
      </c>
    </row>
    <row r="184" spans="1:21" ht="12.75" hidden="1" outlineLevel="1">
      <c r="A184">
        <v>81</v>
      </c>
      <c r="B184" s="33" t="s">
        <v>24</v>
      </c>
      <c r="C184" s="40">
        <v>46</v>
      </c>
      <c r="D184">
        <v>4</v>
      </c>
      <c r="E184">
        <v>3</v>
      </c>
      <c r="F184" s="46"/>
      <c r="G184" s="41" t="str">
        <f t="shared" si="18"/>
        <v/>
      </c>
      <c r="H184" s="41" t="s">
        <v>174</v>
      </c>
      <c r="I184" t="str">
        <f t="shared" si="19"/>
        <v/>
      </c>
      <c r="J184">
        <f t="shared" si="16"/>
        <v>0</v>
      </c>
      <c r="K184">
        <f t="shared" si="17"/>
        <v>0</v>
      </c>
      <c r="L184" s="78" t="s">
        <v>343</v>
      </c>
      <c r="M184" t="s">
        <v>334</v>
      </c>
      <c r="N184" s="36">
        <v>1</v>
      </c>
      <c r="O184" t="s">
        <v>289</v>
      </c>
      <c r="P184" t="s">
        <v>92</v>
      </c>
      <c r="Q184" t="s">
        <v>249</v>
      </c>
      <c r="R184" t="s">
        <v>169</v>
      </c>
      <c r="S184" t="s">
        <v>120</v>
      </c>
    </row>
    <row r="185" spans="1:21" ht="12.75" hidden="1" outlineLevel="1">
      <c r="A185">
        <v>82</v>
      </c>
      <c r="B185" s="33" t="s">
        <v>24</v>
      </c>
      <c r="C185" s="40">
        <v>46</v>
      </c>
      <c r="D185">
        <v>4</v>
      </c>
      <c r="E185">
        <v>4</v>
      </c>
      <c r="F185" s="46"/>
      <c r="G185" s="41" t="str">
        <f t="shared" si="18"/>
        <v/>
      </c>
      <c r="H185" s="41" t="s">
        <v>170</v>
      </c>
      <c r="I185" t="str">
        <f t="shared" si="19"/>
        <v/>
      </c>
      <c r="J185">
        <f t="shared" si="16"/>
        <v>0</v>
      </c>
      <c r="K185">
        <f t="shared" si="17"/>
        <v>0</v>
      </c>
      <c r="L185" s="78" t="s">
        <v>343</v>
      </c>
      <c r="M185" t="s">
        <v>334</v>
      </c>
      <c r="N185" s="36">
        <v>1</v>
      </c>
      <c r="O185" t="s">
        <v>289</v>
      </c>
      <c r="P185" t="s">
        <v>92</v>
      </c>
      <c r="Q185" t="s">
        <v>249</v>
      </c>
      <c r="R185" t="s">
        <v>169</v>
      </c>
      <c r="S185" t="s">
        <v>120</v>
      </c>
    </row>
    <row r="186" spans="1:21" ht="12.75" hidden="1" outlineLevel="1">
      <c r="A186">
        <v>83</v>
      </c>
      <c r="B186" s="33" t="s">
        <v>24</v>
      </c>
      <c r="C186" s="40">
        <v>46</v>
      </c>
      <c r="D186">
        <v>4</v>
      </c>
      <c r="E186">
        <v>5</v>
      </c>
      <c r="F186" s="46"/>
      <c r="G186" s="41" t="str">
        <f t="shared" si="18"/>
        <v/>
      </c>
      <c r="H186" s="41" t="s">
        <v>173</v>
      </c>
      <c r="I186" t="str">
        <f t="shared" si="19"/>
        <v/>
      </c>
      <c r="J186">
        <f t="shared" si="16"/>
        <v>0</v>
      </c>
      <c r="K186">
        <f t="shared" si="17"/>
        <v>0</v>
      </c>
      <c r="L186" s="78" t="s">
        <v>343</v>
      </c>
      <c r="M186" t="s">
        <v>334</v>
      </c>
      <c r="N186" s="36">
        <v>1</v>
      </c>
      <c r="O186" t="s">
        <v>289</v>
      </c>
      <c r="P186" t="s">
        <v>92</v>
      </c>
      <c r="Q186" t="s">
        <v>123</v>
      </c>
      <c r="R186" t="s">
        <v>171</v>
      </c>
      <c r="S186" t="s">
        <v>27</v>
      </c>
    </row>
    <row r="187" spans="1:21" ht="12.75" hidden="1" outlineLevel="1">
      <c r="A187">
        <v>84</v>
      </c>
      <c r="B187" s="33" t="s">
        <v>24</v>
      </c>
      <c r="C187" s="40">
        <v>46</v>
      </c>
      <c r="D187">
        <v>4</v>
      </c>
      <c r="E187">
        <v>6</v>
      </c>
      <c r="F187" s="46"/>
      <c r="G187" s="41" t="str">
        <f t="shared" si="18"/>
        <v/>
      </c>
      <c r="H187" s="41" t="s">
        <v>170</v>
      </c>
      <c r="I187" t="str">
        <f t="shared" si="19"/>
        <v/>
      </c>
      <c r="J187">
        <f t="shared" si="16"/>
        <v>0</v>
      </c>
      <c r="K187">
        <f t="shared" si="17"/>
        <v>0</v>
      </c>
      <c r="L187" s="78" t="s">
        <v>343</v>
      </c>
      <c r="M187" t="s">
        <v>334</v>
      </c>
      <c r="N187" s="36">
        <v>1</v>
      </c>
      <c r="O187" t="s">
        <v>289</v>
      </c>
      <c r="P187" t="s">
        <v>92</v>
      </c>
      <c r="Q187" t="s">
        <v>249</v>
      </c>
      <c r="R187" t="s">
        <v>169</v>
      </c>
      <c r="S187" t="s">
        <v>27</v>
      </c>
    </row>
    <row r="188" spans="1:21" ht="12.75" hidden="1" outlineLevel="1">
      <c r="A188">
        <v>85</v>
      </c>
      <c r="B188" s="33" t="s">
        <v>24</v>
      </c>
      <c r="C188" s="40">
        <v>46</v>
      </c>
      <c r="D188">
        <v>4</v>
      </c>
      <c r="E188">
        <v>7</v>
      </c>
      <c r="F188" s="46"/>
      <c r="G188" s="41" t="str">
        <f t="shared" si="18"/>
        <v/>
      </c>
      <c r="H188" s="41" t="s">
        <v>175</v>
      </c>
      <c r="I188" t="str">
        <f t="shared" si="19"/>
        <v/>
      </c>
      <c r="J188">
        <f t="shared" si="16"/>
        <v>0</v>
      </c>
      <c r="K188">
        <f t="shared" si="17"/>
        <v>0</v>
      </c>
      <c r="L188" s="78" t="s">
        <v>343</v>
      </c>
      <c r="M188" t="s">
        <v>334</v>
      </c>
      <c r="N188" s="36">
        <v>2</v>
      </c>
      <c r="O188" t="s">
        <v>290</v>
      </c>
      <c r="P188" t="s">
        <v>97</v>
      </c>
      <c r="Q188" t="s">
        <v>38</v>
      </c>
      <c r="R188" t="s">
        <v>171</v>
      </c>
      <c r="S188" t="s">
        <v>27</v>
      </c>
    </row>
    <row r="189" spans="1:21" ht="12.75" hidden="1" outlineLevel="1">
      <c r="A189">
        <v>86</v>
      </c>
      <c r="B189" s="33" t="s">
        <v>24</v>
      </c>
      <c r="C189" s="40">
        <v>46</v>
      </c>
      <c r="D189">
        <v>4</v>
      </c>
      <c r="E189">
        <v>8</v>
      </c>
      <c r="F189" s="46"/>
      <c r="G189" s="41" t="str">
        <f t="shared" si="18"/>
        <v/>
      </c>
      <c r="H189" s="41" t="s">
        <v>172</v>
      </c>
      <c r="I189" t="str">
        <f t="shared" si="19"/>
        <v/>
      </c>
      <c r="J189">
        <f t="shared" si="16"/>
        <v>0</v>
      </c>
      <c r="K189">
        <f t="shared" si="17"/>
        <v>0</v>
      </c>
      <c r="L189" s="78" t="s">
        <v>343</v>
      </c>
      <c r="M189" t="s">
        <v>334</v>
      </c>
      <c r="N189" s="36">
        <v>2</v>
      </c>
      <c r="O189" t="s">
        <v>290</v>
      </c>
      <c r="P189" t="s">
        <v>97</v>
      </c>
      <c r="Q189" t="s">
        <v>249</v>
      </c>
      <c r="R189" t="s">
        <v>171</v>
      </c>
      <c r="S189" t="s">
        <v>120</v>
      </c>
    </row>
    <row r="190" spans="1:21" ht="12.75" hidden="1" outlineLevel="1">
      <c r="A190">
        <v>87</v>
      </c>
      <c r="B190" s="33" t="s">
        <v>24</v>
      </c>
      <c r="C190" s="40">
        <v>46</v>
      </c>
      <c r="D190">
        <v>4</v>
      </c>
      <c r="E190">
        <v>9</v>
      </c>
      <c r="F190" s="46"/>
      <c r="G190" s="41" t="str">
        <f t="shared" si="18"/>
        <v/>
      </c>
      <c r="H190" s="41" t="s">
        <v>175</v>
      </c>
      <c r="I190" t="str">
        <f t="shared" si="19"/>
        <v/>
      </c>
      <c r="J190">
        <f t="shared" si="16"/>
        <v>0</v>
      </c>
      <c r="K190">
        <f t="shared" si="17"/>
        <v>0</v>
      </c>
      <c r="L190" s="78" t="s">
        <v>343</v>
      </c>
      <c r="M190" t="s">
        <v>334</v>
      </c>
      <c r="N190" s="36">
        <v>2</v>
      </c>
      <c r="O190" t="s">
        <v>290</v>
      </c>
      <c r="P190" t="s">
        <v>97</v>
      </c>
      <c r="Q190" t="s">
        <v>249</v>
      </c>
      <c r="R190" t="s">
        <v>171</v>
      </c>
      <c r="S190" t="s">
        <v>27</v>
      </c>
    </row>
    <row r="191" spans="1:21" ht="12.75" hidden="1" outlineLevel="1">
      <c r="A191">
        <v>88</v>
      </c>
      <c r="B191" s="33" t="s">
        <v>24</v>
      </c>
      <c r="C191" s="40">
        <v>46</v>
      </c>
      <c r="D191">
        <v>4</v>
      </c>
      <c r="E191">
        <v>10</v>
      </c>
      <c r="F191" s="46"/>
      <c r="G191" s="41" t="str">
        <f t="shared" si="18"/>
        <v/>
      </c>
      <c r="H191" s="41" t="s">
        <v>172</v>
      </c>
      <c r="I191" t="str">
        <f t="shared" si="19"/>
        <v/>
      </c>
      <c r="J191">
        <f t="shared" si="16"/>
        <v>0</v>
      </c>
      <c r="K191">
        <f t="shared" si="17"/>
        <v>0</v>
      </c>
      <c r="L191" s="78" t="s">
        <v>343</v>
      </c>
      <c r="M191" t="s">
        <v>334</v>
      </c>
      <c r="N191" s="36">
        <v>2</v>
      </c>
      <c r="O191" t="s">
        <v>290</v>
      </c>
      <c r="P191" t="s">
        <v>97</v>
      </c>
      <c r="Q191" t="s">
        <v>249</v>
      </c>
      <c r="R191" t="s">
        <v>171</v>
      </c>
      <c r="S191" t="s">
        <v>27</v>
      </c>
    </row>
    <row r="192" spans="1:21" ht="12.75" hidden="1" outlineLevel="1">
      <c r="A192">
        <v>89</v>
      </c>
      <c r="B192" s="33" t="s">
        <v>24</v>
      </c>
      <c r="C192" s="40">
        <v>46</v>
      </c>
      <c r="D192">
        <v>4</v>
      </c>
      <c r="E192">
        <v>11</v>
      </c>
      <c r="F192" s="46"/>
      <c r="G192" s="41" t="str">
        <f t="shared" si="18"/>
        <v/>
      </c>
      <c r="H192" s="41" t="s">
        <v>175</v>
      </c>
      <c r="I192" t="str">
        <f t="shared" si="19"/>
        <v/>
      </c>
      <c r="J192">
        <f t="shared" si="16"/>
        <v>0</v>
      </c>
      <c r="K192">
        <f t="shared" si="17"/>
        <v>0</v>
      </c>
      <c r="L192" s="78" t="s">
        <v>343</v>
      </c>
      <c r="M192" t="s">
        <v>334</v>
      </c>
      <c r="N192" s="36">
        <v>2</v>
      </c>
      <c r="O192" t="s">
        <v>290</v>
      </c>
      <c r="P192" t="s">
        <v>97</v>
      </c>
      <c r="Q192" t="s">
        <v>249</v>
      </c>
      <c r="R192" t="s">
        <v>171</v>
      </c>
      <c r="S192" t="s">
        <v>121</v>
      </c>
    </row>
    <row r="193" spans="1:22" ht="12.75" hidden="1" outlineLevel="1">
      <c r="A193">
        <v>90</v>
      </c>
      <c r="B193" s="33" t="s">
        <v>24</v>
      </c>
      <c r="C193" s="40">
        <v>46</v>
      </c>
      <c r="D193">
        <v>4</v>
      </c>
      <c r="E193">
        <v>12</v>
      </c>
      <c r="F193" s="46"/>
      <c r="G193" s="41" t="str">
        <f t="shared" si="18"/>
        <v/>
      </c>
      <c r="H193" s="41" t="s">
        <v>170</v>
      </c>
      <c r="I193" t="str">
        <f t="shared" si="19"/>
        <v/>
      </c>
      <c r="J193">
        <f t="shared" si="16"/>
        <v>0</v>
      </c>
      <c r="K193">
        <f t="shared" si="17"/>
        <v>0</v>
      </c>
      <c r="L193" s="78" t="s">
        <v>343</v>
      </c>
      <c r="M193" t="s">
        <v>334</v>
      </c>
      <c r="N193" s="36">
        <v>3</v>
      </c>
      <c r="O193" t="s">
        <v>290</v>
      </c>
      <c r="P193" t="s">
        <v>125</v>
      </c>
      <c r="Q193" t="s">
        <v>38</v>
      </c>
      <c r="R193" t="s">
        <v>171</v>
      </c>
      <c r="S193" t="s">
        <v>27</v>
      </c>
      <c r="V193" t="s">
        <v>133</v>
      </c>
    </row>
    <row r="194" spans="1:22" ht="12.75" hidden="1" outlineLevel="1">
      <c r="A194">
        <v>91</v>
      </c>
      <c r="B194" s="33" t="s">
        <v>24</v>
      </c>
      <c r="C194" s="40">
        <v>46</v>
      </c>
      <c r="D194">
        <v>4</v>
      </c>
      <c r="E194">
        <v>13</v>
      </c>
      <c r="F194" s="46"/>
      <c r="G194" s="41" t="str">
        <f t="shared" si="18"/>
        <v/>
      </c>
      <c r="H194" s="41" t="s">
        <v>172</v>
      </c>
      <c r="I194" t="str">
        <f t="shared" si="19"/>
        <v/>
      </c>
      <c r="J194">
        <f t="shared" si="16"/>
        <v>0</v>
      </c>
      <c r="K194">
        <f t="shared" si="17"/>
        <v>0</v>
      </c>
      <c r="L194" s="78" t="s">
        <v>343</v>
      </c>
      <c r="M194" t="s">
        <v>334</v>
      </c>
      <c r="N194" s="36">
        <v>3</v>
      </c>
      <c r="O194" t="s">
        <v>290</v>
      </c>
      <c r="P194" t="s">
        <v>125</v>
      </c>
      <c r="Q194" t="s">
        <v>249</v>
      </c>
      <c r="R194" t="s">
        <v>169</v>
      </c>
      <c r="S194" t="s">
        <v>122</v>
      </c>
      <c r="V194" t="s">
        <v>133</v>
      </c>
    </row>
    <row r="195" spans="1:22" ht="12.75" hidden="1" outlineLevel="1">
      <c r="A195">
        <v>92</v>
      </c>
      <c r="B195" s="33" t="s">
        <v>24</v>
      </c>
      <c r="C195" s="40">
        <v>46</v>
      </c>
      <c r="D195">
        <v>4</v>
      </c>
      <c r="E195">
        <v>14</v>
      </c>
      <c r="F195" s="46"/>
      <c r="G195" s="41" t="str">
        <f t="shared" si="18"/>
        <v/>
      </c>
      <c r="H195" s="41" t="s">
        <v>173</v>
      </c>
      <c r="I195" t="str">
        <f t="shared" si="19"/>
        <v/>
      </c>
      <c r="J195">
        <f t="shared" si="16"/>
        <v>0</v>
      </c>
      <c r="K195">
        <f t="shared" si="17"/>
        <v>0</v>
      </c>
      <c r="L195" s="78" t="s">
        <v>343</v>
      </c>
      <c r="M195" t="s">
        <v>334</v>
      </c>
      <c r="N195" s="36">
        <v>3</v>
      </c>
      <c r="O195" t="s">
        <v>290</v>
      </c>
      <c r="P195" t="s">
        <v>125</v>
      </c>
      <c r="Q195" t="s">
        <v>249</v>
      </c>
      <c r="R195" t="s">
        <v>169</v>
      </c>
      <c r="S195" t="s">
        <v>296</v>
      </c>
      <c r="V195" t="s">
        <v>133</v>
      </c>
    </row>
    <row r="196" spans="1:22" ht="12.75" hidden="1" outlineLevel="1">
      <c r="A196">
        <v>93</v>
      </c>
      <c r="B196" s="33" t="s">
        <v>24</v>
      </c>
      <c r="C196" s="40">
        <v>46</v>
      </c>
      <c r="D196">
        <v>4</v>
      </c>
      <c r="E196">
        <v>15</v>
      </c>
      <c r="F196" s="46"/>
      <c r="G196" s="41" t="str">
        <f t="shared" si="18"/>
        <v/>
      </c>
      <c r="H196" s="41" t="s">
        <v>174</v>
      </c>
      <c r="I196" t="str">
        <f t="shared" si="19"/>
        <v/>
      </c>
      <c r="J196">
        <f t="shared" si="16"/>
        <v>0</v>
      </c>
      <c r="K196">
        <f t="shared" si="17"/>
        <v>0</v>
      </c>
      <c r="L196" s="78" t="s">
        <v>343</v>
      </c>
      <c r="M196" t="s">
        <v>334</v>
      </c>
      <c r="N196" s="36">
        <v>3</v>
      </c>
      <c r="O196" t="s">
        <v>290</v>
      </c>
      <c r="P196" t="s">
        <v>125</v>
      </c>
      <c r="Q196" t="s">
        <v>249</v>
      </c>
      <c r="R196" t="s">
        <v>169</v>
      </c>
      <c r="S196" t="s">
        <v>296</v>
      </c>
      <c r="V196" t="s">
        <v>133</v>
      </c>
    </row>
    <row r="197" spans="1:22" ht="12.75" hidden="1" outlineLevel="1">
      <c r="A197">
        <v>94</v>
      </c>
      <c r="B197" s="33" t="s">
        <v>24</v>
      </c>
      <c r="C197" s="40">
        <v>46</v>
      </c>
      <c r="D197">
        <v>4</v>
      </c>
      <c r="E197">
        <v>16</v>
      </c>
      <c r="F197" s="46"/>
      <c r="G197" s="41" t="str">
        <f t="shared" si="18"/>
        <v/>
      </c>
      <c r="H197" s="41" t="s">
        <v>175</v>
      </c>
      <c r="I197" t="str">
        <f t="shared" si="19"/>
        <v/>
      </c>
      <c r="J197">
        <f t="shared" si="16"/>
        <v>0</v>
      </c>
      <c r="K197">
        <f t="shared" si="17"/>
        <v>0</v>
      </c>
      <c r="L197" s="78" t="s">
        <v>343</v>
      </c>
      <c r="M197" t="s">
        <v>334</v>
      </c>
      <c r="N197" s="36">
        <v>3</v>
      </c>
      <c r="O197" t="s">
        <v>290</v>
      </c>
      <c r="P197" t="s">
        <v>125</v>
      </c>
      <c r="Q197" t="s">
        <v>249</v>
      </c>
      <c r="R197" t="s">
        <v>169</v>
      </c>
      <c r="S197" t="s">
        <v>120</v>
      </c>
      <c r="V197" t="s">
        <v>133</v>
      </c>
    </row>
    <row r="198" spans="1:22" ht="12.75" hidden="1" outlineLevel="1">
      <c r="A198">
        <v>95</v>
      </c>
      <c r="B198" s="33" t="s">
        <v>24</v>
      </c>
      <c r="C198" s="40">
        <v>46</v>
      </c>
      <c r="D198">
        <v>4</v>
      </c>
      <c r="E198">
        <v>17</v>
      </c>
      <c r="F198" s="46"/>
      <c r="G198" s="41" t="str">
        <f t="shared" si="18"/>
        <v/>
      </c>
      <c r="H198" s="41" t="s">
        <v>172</v>
      </c>
      <c r="I198" t="str">
        <f t="shared" si="19"/>
        <v/>
      </c>
      <c r="J198">
        <f t="shared" si="16"/>
        <v>0</v>
      </c>
      <c r="K198">
        <f t="shared" si="17"/>
        <v>0</v>
      </c>
      <c r="L198" s="78" t="s">
        <v>343</v>
      </c>
      <c r="M198" t="s">
        <v>334</v>
      </c>
      <c r="N198" s="36">
        <v>4</v>
      </c>
      <c r="O198" t="s">
        <v>91</v>
      </c>
      <c r="P198" t="s">
        <v>97</v>
      </c>
      <c r="Q198" t="s">
        <v>249</v>
      </c>
      <c r="R198" t="s">
        <v>169</v>
      </c>
      <c r="S198" t="s">
        <v>120</v>
      </c>
      <c r="V198" t="s">
        <v>133</v>
      </c>
    </row>
    <row r="199" spans="1:22" ht="12.75" hidden="1" outlineLevel="1">
      <c r="A199">
        <v>96</v>
      </c>
      <c r="B199" s="33" t="s">
        <v>24</v>
      </c>
      <c r="C199" s="40">
        <v>46</v>
      </c>
      <c r="D199">
        <v>4</v>
      </c>
      <c r="E199">
        <v>18</v>
      </c>
      <c r="F199" s="46"/>
      <c r="G199" s="41" t="str">
        <f t="shared" si="18"/>
        <v/>
      </c>
      <c r="H199" s="41" t="s">
        <v>172</v>
      </c>
      <c r="I199" t="str">
        <f t="shared" si="19"/>
        <v/>
      </c>
      <c r="J199">
        <f t="shared" si="16"/>
        <v>0</v>
      </c>
      <c r="K199">
        <f t="shared" si="17"/>
        <v>0</v>
      </c>
      <c r="L199" s="78" t="s">
        <v>343</v>
      </c>
      <c r="M199" t="s">
        <v>334</v>
      </c>
      <c r="N199" s="36">
        <v>4</v>
      </c>
      <c r="O199" t="s">
        <v>91</v>
      </c>
      <c r="P199" t="s">
        <v>97</v>
      </c>
      <c r="Q199" t="s">
        <v>249</v>
      </c>
      <c r="R199" t="s">
        <v>169</v>
      </c>
      <c r="S199" t="s">
        <v>27</v>
      </c>
      <c r="V199" t="s">
        <v>133</v>
      </c>
    </row>
    <row r="200" spans="1:22" ht="12.75" hidden="1" outlineLevel="1">
      <c r="A200">
        <v>97</v>
      </c>
      <c r="B200" s="33" t="s">
        <v>24</v>
      </c>
      <c r="C200" s="40">
        <v>46</v>
      </c>
      <c r="D200">
        <v>4</v>
      </c>
      <c r="E200">
        <v>19</v>
      </c>
      <c r="F200" s="46"/>
      <c r="G200" s="41" t="str">
        <f t="shared" si="18"/>
        <v/>
      </c>
      <c r="H200" s="41" t="s">
        <v>175</v>
      </c>
      <c r="I200" t="str">
        <f t="shared" si="19"/>
        <v/>
      </c>
      <c r="J200">
        <f t="shared" si="16"/>
        <v>0</v>
      </c>
      <c r="K200">
        <f t="shared" si="17"/>
        <v>0</v>
      </c>
      <c r="L200" s="78" t="s">
        <v>343</v>
      </c>
      <c r="M200" t="s">
        <v>334</v>
      </c>
      <c r="N200" s="36">
        <v>4</v>
      </c>
      <c r="O200" t="s">
        <v>91</v>
      </c>
      <c r="P200" t="s">
        <v>97</v>
      </c>
      <c r="Q200" t="s">
        <v>249</v>
      </c>
      <c r="R200" t="s">
        <v>169</v>
      </c>
      <c r="S200" t="s">
        <v>27</v>
      </c>
      <c r="V200" t="s">
        <v>133</v>
      </c>
    </row>
    <row r="201" spans="1:22" ht="12.75" hidden="1" outlineLevel="1">
      <c r="A201">
        <v>98</v>
      </c>
      <c r="B201" s="33" t="s">
        <v>24</v>
      </c>
      <c r="C201" s="40">
        <v>46</v>
      </c>
      <c r="D201">
        <v>4</v>
      </c>
      <c r="E201">
        <v>20</v>
      </c>
      <c r="F201" s="46"/>
      <c r="G201" s="41" t="str">
        <f>UPPER(F201)</f>
        <v/>
      </c>
      <c r="H201" s="41" t="s">
        <v>174</v>
      </c>
      <c r="I201" t="str">
        <f>IF(F201=0,"",IF(EXACT(G201,H201),"Correct","Incorrect"))</f>
        <v/>
      </c>
      <c r="J201">
        <f t="shared" si="16"/>
        <v>0</v>
      </c>
      <c r="K201">
        <f t="shared" si="17"/>
        <v>0</v>
      </c>
      <c r="L201" s="78" t="s">
        <v>343</v>
      </c>
      <c r="M201" t="s">
        <v>334</v>
      </c>
      <c r="N201" s="36">
        <v>4</v>
      </c>
      <c r="O201" t="s">
        <v>91</v>
      </c>
      <c r="P201" t="s">
        <v>97</v>
      </c>
      <c r="Q201" t="s">
        <v>249</v>
      </c>
      <c r="R201" t="s">
        <v>171</v>
      </c>
      <c r="S201" t="s">
        <v>27</v>
      </c>
      <c r="V201" t="s">
        <v>133</v>
      </c>
    </row>
    <row r="202" spans="1:22" ht="12.75" hidden="1" outlineLevel="1">
      <c r="A202">
        <v>99</v>
      </c>
      <c r="B202" s="33" t="s">
        <v>24</v>
      </c>
      <c r="C202" s="40">
        <v>46</v>
      </c>
      <c r="D202">
        <v>4</v>
      </c>
      <c r="E202">
        <v>21</v>
      </c>
      <c r="F202" s="46"/>
      <c r="G202" s="41" t="str">
        <f>UPPER(F202)</f>
        <v/>
      </c>
      <c r="H202" s="41" t="s">
        <v>173</v>
      </c>
      <c r="I202" t="str">
        <f>IF(F202=0,"",IF(EXACT(G202,H202),"Correct","Incorrect"))</f>
        <v/>
      </c>
      <c r="J202">
        <f t="shared" si="16"/>
        <v>0</v>
      </c>
      <c r="K202">
        <f t="shared" si="17"/>
        <v>0</v>
      </c>
      <c r="L202" s="78" t="s">
        <v>343</v>
      </c>
      <c r="M202" t="s">
        <v>334</v>
      </c>
      <c r="N202" s="36">
        <v>4</v>
      </c>
      <c r="O202" t="s">
        <v>91</v>
      </c>
      <c r="P202" t="s">
        <v>97</v>
      </c>
      <c r="Q202" t="s">
        <v>249</v>
      </c>
      <c r="R202" t="s">
        <v>171</v>
      </c>
      <c r="S202" t="s">
        <v>120</v>
      </c>
      <c r="V202" t="s">
        <v>133</v>
      </c>
    </row>
    <row r="203" spans="1:22" ht="12.75" hidden="1" outlineLevel="1">
      <c r="A203">
        <v>100</v>
      </c>
      <c r="B203" s="33" t="s">
        <v>24</v>
      </c>
      <c r="C203" s="40">
        <v>46</v>
      </c>
      <c r="D203">
        <v>4</v>
      </c>
      <c r="E203">
        <v>22</v>
      </c>
      <c r="F203" s="46"/>
      <c r="G203" s="41" t="str">
        <f>UPPER(F203)</f>
        <v/>
      </c>
      <c r="H203" s="41" t="s">
        <v>174</v>
      </c>
      <c r="I203" t="str">
        <f>IF(F203=0,"",IF(EXACT(G203,H203),"Correct","Incorrect"))</f>
        <v/>
      </c>
      <c r="J203">
        <f t="shared" si="16"/>
        <v>0</v>
      </c>
      <c r="K203">
        <f t="shared" si="17"/>
        <v>0</v>
      </c>
      <c r="L203" s="78" t="s">
        <v>343</v>
      </c>
      <c r="M203" t="s">
        <v>334</v>
      </c>
      <c r="N203" s="36">
        <v>4</v>
      </c>
      <c r="O203" t="s">
        <v>91</v>
      </c>
      <c r="P203" t="s">
        <v>97</v>
      </c>
      <c r="Q203" t="s">
        <v>249</v>
      </c>
      <c r="R203" t="s">
        <v>171</v>
      </c>
      <c r="S203" t="s">
        <v>120</v>
      </c>
      <c r="V203" t="s">
        <v>133</v>
      </c>
    </row>
    <row r="204" spans="2:15" ht="12.75" collapsed="1">
      <c r="B204" s="33"/>
      <c r="C204" s="40"/>
      <c r="G204" s="41"/>
      <c r="H204" s="41"/>
      <c r="L204" s="78"/>
      <c r="N204" s="36"/>
      <c r="O204" s="36"/>
    </row>
    <row r="205" spans="1:22" ht="12.75">
      <c r="A205">
        <v>101</v>
      </c>
      <c r="B205" s="33" t="s">
        <v>25</v>
      </c>
      <c r="C205" s="40">
        <v>47</v>
      </c>
      <c r="D205">
        <v>1</v>
      </c>
      <c r="E205">
        <v>1</v>
      </c>
      <c r="F205" s="46"/>
      <c r="G205" s="41" t="str">
        <f aca="true" t="shared" si="20" ref="G205:G268">UPPER(F205)</f>
        <v/>
      </c>
      <c r="H205" s="41" t="s">
        <v>174</v>
      </c>
      <c r="I205" t="str">
        <f aca="true" t="shared" si="21" ref="I205:I268">IF(F205=0,"",IF(EXACT(G205,H205),"Correct","Incorrect"))</f>
        <v/>
      </c>
      <c r="J205">
        <f aca="true" t="shared" si="22" ref="J205:J236">IF($I205="Correct",1,IF($I205="Incorrect",1,0))</f>
        <v>0</v>
      </c>
      <c r="K205">
        <f aca="true" t="shared" si="23" ref="K205:K236">IF($I205="Correct",1,IF($I205="Incorrect",0,0))</f>
        <v>0</v>
      </c>
      <c r="L205" s="78" t="s">
        <v>343</v>
      </c>
      <c r="M205" t="s">
        <v>176</v>
      </c>
      <c r="N205" s="36" t="s">
        <v>177</v>
      </c>
      <c r="O205" s="36"/>
      <c r="P205" t="s">
        <v>177</v>
      </c>
      <c r="Q205" t="s">
        <v>286</v>
      </c>
      <c r="S205" t="s">
        <v>249</v>
      </c>
      <c r="T205" t="s">
        <v>218</v>
      </c>
      <c r="U205" t="s">
        <v>177</v>
      </c>
      <c r="V205" t="s">
        <v>177</v>
      </c>
    </row>
    <row r="206" spans="1:22" ht="12.75" hidden="1" outlineLevel="1">
      <c r="A206">
        <v>102</v>
      </c>
      <c r="B206" s="33" t="s">
        <v>25</v>
      </c>
      <c r="C206" s="40">
        <v>47</v>
      </c>
      <c r="D206">
        <v>1</v>
      </c>
      <c r="E206">
        <v>2</v>
      </c>
      <c r="F206" s="46"/>
      <c r="G206" s="41" t="str">
        <f t="shared" si="20"/>
        <v/>
      </c>
      <c r="H206" s="41" t="s">
        <v>175</v>
      </c>
      <c r="I206" t="str">
        <f t="shared" si="21"/>
        <v/>
      </c>
      <c r="J206">
        <f t="shared" si="22"/>
        <v>0</v>
      </c>
      <c r="K206">
        <f t="shared" si="23"/>
        <v>0</v>
      </c>
      <c r="L206" s="78" t="s">
        <v>343</v>
      </c>
      <c r="M206" t="s">
        <v>176</v>
      </c>
      <c r="N206" s="36" t="s">
        <v>177</v>
      </c>
      <c r="O206" s="36"/>
      <c r="P206" t="s">
        <v>177</v>
      </c>
      <c r="Q206" t="s">
        <v>250</v>
      </c>
      <c r="R206" t="s">
        <v>304</v>
      </c>
      <c r="S206" t="s">
        <v>249</v>
      </c>
      <c r="T206" t="s">
        <v>218</v>
      </c>
      <c r="U206" t="s">
        <v>177</v>
      </c>
      <c r="V206" t="s">
        <v>177</v>
      </c>
    </row>
    <row r="207" spans="1:22" ht="12.75" hidden="1" outlineLevel="1">
      <c r="A207">
        <v>103</v>
      </c>
      <c r="B207" s="33" t="s">
        <v>25</v>
      </c>
      <c r="C207" s="40">
        <v>47</v>
      </c>
      <c r="D207">
        <v>1</v>
      </c>
      <c r="E207">
        <v>3</v>
      </c>
      <c r="F207" s="46"/>
      <c r="G207" s="41" t="str">
        <f t="shared" si="20"/>
        <v/>
      </c>
      <c r="H207" s="41" t="s">
        <v>172</v>
      </c>
      <c r="I207" t="str">
        <f t="shared" si="21"/>
        <v/>
      </c>
      <c r="J207">
        <f t="shared" si="22"/>
        <v>0</v>
      </c>
      <c r="K207">
        <f t="shared" si="23"/>
        <v>0</v>
      </c>
      <c r="L207" s="78" t="s">
        <v>343</v>
      </c>
      <c r="M207" t="s">
        <v>176</v>
      </c>
      <c r="N207" s="36" t="s">
        <v>177</v>
      </c>
      <c r="O207" s="36"/>
      <c r="P207" t="s">
        <v>177</v>
      </c>
      <c r="Q207" t="s">
        <v>326</v>
      </c>
      <c r="R207" t="s">
        <v>327</v>
      </c>
      <c r="S207" t="s">
        <v>249</v>
      </c>
      <c r="U207" t="s">
        <v>177</v>
      </c>
      <c r="V207" t="s">
        <v>177</v>
      </c>
    </row>
    <row r="208" spans="1:22" ht="12.75" hidden="1" outlineLevel="1">
      <c r="A208">
        <v>104</v>
      </c>
      <c r="B208" s="33" t="s">
        <v>25</v>
      </c>
      <c r="C208" s="40">
        <v>47</v>
      </c>
      <c r="D208">
        <v>1</v>
      </c>
      <c r="E208">
        <v>4</v>
      </c>
      <c r="F208" s="46"/>
      <c r="G208" s="41" t="str">
        <f t="shared" si="20"/>
        <v/>
      </c>
      <c r="H208" s="41" t="s">
        <v>175</v>
      </c>
      <c r="I208" t="str">
        <f t="shared" si="21"/>
        <v/>
      </c>
      <c r="J208">
        <f t="shared" si="22"/>
        <v>0</v>
      </c>
      <c r="K208">
        <f t="shared" si="23"/>
        <v>0</v>
      </c>
      <c r="L208" s="78" t="s">
        <v>343</v>
      </c>
      <c r="M208" t="s">
        <v>176</v>
      </c>
      <c r="N208" s="36" t="s">
        <v>177</v>
      </c>
      <c r="O208" s="36"/>
      <c r="P208" t="s">
        <v>177</v>
      </c>
      <c r="Q208" t="s">
        <v>98</v>
      </c>
      <c r="R208" t="s">
        <v>34</v>
      </c>
      <c r="S208" t="s">
        <v>249</v>
      </c>
      <c r="U208" t="s">
        <v>177</v>
      </c>
      <c r="V208" t="s">
        <v>177</v>
      </c>
    </row>
    <row r="209" spans="1:22" ht="12.75" hidden="1" outlineLevel="1">
      <c r="A209">
        <v>105</v>
      </c>
      <c r="B209" s="33" t="s">
        <v>25</v>
      </c>
      <c r="C209" s="40">
        <v>47</v>
      </c>
      <c r="D209">
        <v>1</v>
      </c>
      <c r="E209">
        <v>5</v>
      </c>
      <c r="F209" s="46"/>
      <c r="G209" s="41" t="str">
        <f t="shared" si="20"/>
        <v/>
      </c>
      <c r="H209" s="41" t="s">
        <v>170</v>
      </c>
      <c r="I209" t="str">
        <f t="shared" si="21"/>
        <v/>
      </c>
      <c r="J209">
        <f t="shared" si="22"/>
        <v>0</v>
      </c>
      <c r="K209">
        <f t="shared" si="23"/>
        <v>0</v>
      </c>
      <c r="L209" s="78" t="s">
        <v>343</v>
      </c>
      <c r="M209" t="s">
        <v>176</v>
      </c>
      <c r="N209" s="36" t="s">
        <v>177</v>
      </c>
      <c r="O209" s="36"/>
      <c r="P209" t="s">
        <v>177</v>
      </c>
      <c r="Q209" t="s">
        <v>326</v>
      </c>
      <c r="R209" t="s">
        <v>325</v>
      </c>
      <c r="S209" t="s">
        <v>249</v>
      </c>
      <c r="U209" t="s">
        <v>177</v>
      </c>
      <c r="V209" t="s">
        <v>177</v>
      </c>
    </row>
    <row r="210" spans="1:22" ht="12.75" hidden="1" outlineLevel="1">
      <c r="A210">
        <v>106</v>
      </c>
      <c r="B210" s="33" t="s">
        <v>25</v>
      </c>
      <c r="C210" s="40">
        <v>47</v>
      </c>
      <c r="D210">
        <v>1</v>
      </c>
      <c r="E210">
        <v>6</v>
      </c>
      <c r="F210" s="46"/>
      <c r="G210" s="41" t="str">
        <f t="shared" si="20"/>
        <v/>
      </c>
      <c r="H210" s="41" t="s">
        <v>175</v>
      </c>
      <c r="I210" t="str">
        <f t="shared" si="21"/>
        <v/>
      </c>
      <c r="J210">
        <f t="shared" si="22"/>
        <v>0</v>
      </c>
      <c r="K210">
        <f t="shared" si="23"/>
        <v>0</v>
      </c>
      <c r="L210" s="78" t="s">
        <v>343</v>
      </c>
      <c r="M210" t="s">
        <v>176</v>
      </c>
      <c r="N210" s="36" t="s">
        <v>177</v>
      </c>
      <c r="O210" s="36"/>
      <c r="P210" t="s">
        <v>177</v>
      </c>
      <c r="Q210" t="s">
        <v>119</v>
      </c>
      <c r="S210" t="s">
        <v>249</v>
      </c>
      <c r="T210" t="s">
        <v>218</v>
      </c>
      <c r="U210" t="s">
        <v>177</v>
      </c>
      <c r="V210" t="s">
        <v>177</v>
      </c>
    </row>
    <row r="211" spans="1:22" ht="12.75" hidden="1" outlineLevel="1">
      <c r="A211">
        <v>107</v>
      </c>
      <c r="B211" s="33" t="s">
        <v>25</v>
      </c>
      <c r="C211" s="40">
        <v>47</v>
      </c>
      <c r="D211">
        <v>1</v>
      </c>
      <c r="E211">
        <v>7</v>
      </c>
      <c r="F211" s="46"/>
      <c r="G211" s="41" t="str">
        <f t="shared" si="20"/>
        <v/>
      </c>
      <c r="H211" s="41" t="s">
        <v>170</v>
      </c>
      <c r="I211" t="str">
        <f t="shared" si="21"/>
        <v/>
      </c>
      <c r="J211">
        <f t="shared" si="22"/>
        <v>0</v>
      </c>
      <c r="K211">
        <f t="shared" si="23"/>
        <v>0</v>
      </c>
      <c r="L211" s="78" t="s">
        <v>343</v>
      </c>
      <c r="M211" t="s">
        <v>176</v>
      </c>
      <c r="N211" s="36" t="s">
        <v>177</v>
      </c>
      <c r="O211" s="36"/>
      <c r="P211" t="s">
        <v>177</v>
      </c>
      <c r="Q211" t="s">
        <v>326</v>
      </c>
      <c r="R211" t="s">
        <v>325</v>
      </c>
      <c r="S211" t="s">
        <v>249</v>
      </c>
      <c r="T211" t="s">
        <v>54</v>
      </c>
      <c r="U211" t="s">
        <v>177</v>
      </c>
      <c r="V211" t="s">
        <v>177</v>
      </c>
    </row>
    <row r="212" spans="1:22" ht="12.75" hidden="1" outlineLevel="1">
      <c r="A212">
        <v>108</v>
      </c>
      <c r="B212" s="33" t="s">
        <v>25</v>
      </c>
      <c r="C212" s="40">
        <v>47</v>
      </c>
      <c r="D212">
        <v>1</v>
      </c>
      <c r="E212">
        <v>8</v>
      </c>
      <c r="F212" s="46"/>
      <c r="G212" s="41" t="str">
        <f t="shared" si="20"/>
        <v/>
      </c>
      <c r="H212" s="41" t="s">
        <v>173</v>
      </c>
      <c r="I212" t="str">
        <f t="shared" si="21"/>
        <v/>
      </c>
      <c r="J212">
        <f t="shared" si="22"/>
        <v>0</v>
      </c>
      <c r="K212">
        <f t="shared" si="23"/>
        <v>0</v>
      </c>
      <c r="L212" s="78" t="s">
        <v>343</v>
      </c>
      <c r="M212" t="s">
        <v>176</v>
      </c>
      <c r="N212" s="36" t="s">
        <v>177</v>
      </c>
      <c r="O212" s="36"/>
      <c r="P212" t="s">
        <v>177</v>
      </c>
      <c r="Q212" t="s">
        <v>286</v>
      </c>
      <c r="S212" t="s">
        <v>249</v>
      </c>
      <c r="U212" t="s">
        <v>177</v>
      </c>
      <c r="V212" t="s">
        <v>177</v>
      </c>
    </row>
    <row r="213" spans="1:22" ht="12.75" hidden="1" outlineLevel="1">
      <c r="A213">
        <v>109</v>
      </c>
      <c r="B213" s="33" t="s">
        <v>25</v>
      </c>
      <c r="C213" s="40">
        <v>47</v>
      </c>
      <c r="D213">
        <v>1</v>
      </c>
      <c r="E213">
        <v>9</v>
      </c>
      <c r="F213" s="46"/>
      <c r="G213" s="41" t="str">
        <f t="shared" si="20"/>
        <v/>
      </c>
      <c r="H213" s="41" t="s">
        <v>173</v>
      </c>
      <c r="I213" t="str">
        <f t="shared" si="21"/>
        <v/>
      </c>
      <c r="J213">
        <f t="shared" si="22"/>
        <v>0</v>
      </c>
      <c r="K213">
        <f t="shared" si="23"/>
        <v>0</v>
      </c>
      <c r="L213" s="78" t="s">
        <v>343</v>
      </c>
      <c r="M213" t="s">
        <v>176</v>
      </c>
      <c r="N213" s="36" t="s">
        <v>177</v>
      </c>
      <c r="O213" s="36"/>
      <c r="P213" t="s">
        <v>177</v>
      </c>
      <c r="Q213" t="s">
        <v>285</v>
      </c>
      <c r="R213" t="s">
        <v>340</v>
      </c>
      <c r="S213" t="s">
        <v>249</v>
      </c>
      <c r="T213" t="s">
        <v>54</v>
      </c>
      <c r="U213" t="s">
        <v>177</v>
      </c>
      <c r="V213" t="s">
        <v>177</v>
      </c>
    </row>
    <row r="214" spans="1:22" ht="12.75" hidden="1" outlineLevel="1">
      <c r="A214">
        <v>110</v>
      </c>
      <c r="B214" s="33" t="s">
        <v>25</v>
      </c>
      <c r="C214" s="40">
        <v>47</v>
      </c>
      <c r="D214">
        <v>1</v>
      </c>
      <c r="E214">
        <v>10</v>
      </c>
      <c r="F214" s="46"/>
      <c r="G214" s="41" t="str">
        <f t="shared" si="20"/>
        <v/>
      </c>
      <c r="H214" s="41" t="s">
        <v>174</v>
      </c>
      <c r="I214" t="str">
        <f t="shared" si="21"/>
        <v/>
      </c>
      <c r="J214">
        <f t="shared" si="22"/>
        <v>0</v>
      </c>
      <c r="K214">
        <f t="shared" si="23"/>
        <v>0</v>
      </c>
      <c r="L214" s="78" t="s">
        <v>343</v>
      </c>
      <c r="M214" t="s">
        <v>176</v>
      </c>
      <c r="N214" s="36" t="s">
        <v>177</v>
      </c>
      <c r="O214" s="36"/>
      <c r="P214" t="s">
        <v>177</v>
      </c>
      <c r="Q214" t="s">
        <v>98</v>
      </c>
      <c r="R214" t="s">
        <v>216</v>
      </c>
      <c r="S214" t="s">
        <v>249</v>
      </c>
      <c r="T214" t="s">
        <v>218</v>
      </c>
      <c r="U214" t="s">
        <v>177</v>
      </c>
      <c r="V214" t="s">
        <v>177</v>
      </c>
    </row>
    <row r="215" spans="1:22" ht="12.75" hidden="1" outlineLevel="1">
      <c r="A215">
        <v>111</v>
      </c>
      <c r="B215" s="33" t="s">
        <v>25</v>
      </c>
      <c r="C215" s="40">
        <v>47</v>
      </c>
      <c r="D215">
        <v>1</v>
      </c>
      <c r="E215">
        <v>11</v>
      </c>
      <c r="F215" s="46"/>
      <c r="G215" s="41" t="str">
        <f t="shared" si="20"/>
        <v/>
      </c>
      <c r="H215" s="41" t="s">
        <v>174</v>
      </c>
      <c r="I215" t="str">
        <f t="shared" si="21"/>
        <v/>
      </c>
      <c r="J215">
        <f t="shared" si="22"/>
        <v>0</v>
      </c>
      <c r="K215">
        <f t="shared" si="23"/>
        <v>0</v>
      </c>
      <c r="L215" s="78" t="s">
        <v>343</v>
      </c>
      <c r="M215" t="s">
        <v>176</v>
      </c>
      <c r="N215" s="36" t="s">
        <v>177</v>
      </c>
      <c r="O215" s="36"/>
      <c r="P215" t="s">
        <v>177</v>
      </c>
      <c r="Q215" t="s">
        <v>250</v>
      </c>
      <c r="R215" t="s">
        <v>305</v>
      </c>
      <c r="S215" t="s">
        <v>249</v>
      </c>
      <c r="U215" t="s">
        <v>177</v>
      </c>
      <c r="V215" t="s">
        <v>177</v>
      </c>
    </row>
    <row r="216" spans="1:22" ht="12.75" hidden="1" outlineLevel="1">
      <c r="A216">
        <v>112</v>
      </c>
      <c r="B216" s="33" t="s">
        <v>25</v>
      </c>
      <c r="C216" s="40">
        <v>47</v>
      </c>
      <c r="D216">
        <v>1</v>
      </c>
      <c r="E216">
        <v>12</v>
      </c>
      <c r="F216" s="46"/>
      <c r="G216" s="41" t="str">
        <f t="shared" si="20"/>
        <v/>
      </c>
      <c r="H216" s="41" t="s">
        <v>173</v>
      </c>
      <c r="I216" t="str">
        <f t="shared" si="21"/>
        <v/>
      </c>
      <c r="J216">
        <f t="shared" si="22"/>
        <v>0</v>
      </c>
      <c r="K216">
        <f t="shared" si="23"/>
        <v>0</v>
      </c>
      <c r="L216" s="78" t="s">
        <v>343</v>
      </c>
      <c r="M216" t="s">
        <v>176</v>
      </c>
      <c r="N216" s="36" t="s">
        <v>177</v>
      </c>
      <c r="O216" s="36"/>
      <c r="P216" t="s">
        <v>177</v>
      </c>
      <c r="Q216" t="s">
        <v>285</v>
      </c>
      <c r="R216" t="s">
        <v>340</v>
      </c>
      <c r="S216" t="s">
        <v>249</v>
      </c>
      <c r="T216" t="s">
        <v>54</v>
      </c>
      <c r="U216" t="s">
        <v>177</v>
      </c>
      <c r="V216" t="s">
        <v>177</v>
      </c>
    </row>
    <row r="217" spans="1:22" ht="12.75" hidden="1" outlineLevel="1">
      <c r="A217">
        <v>113</v>
      </c>
      <c r="B217" s="33" t="s">
        <v>25</v>
      </c>
      <c r="C217" s="40">
        <v>47</v>
      </c>
      <c r="D217">
        <v>1</v>
      </c>
      <c r="E217">
        <v>13</v>
      </c>
      <c r="F217" s="46"/>
      <c r="G217" s="41" t="str">
        <f t="shared" si="20"/>
        <v/>
      </c>
      <c r="H217" s="41" t="s">
        <v>172</v>
      </c>
      <c r="I217" t="str">
        <f t="shared" si="21"/>
        <v/>
      </c>
      <c r="J217">
        <f t="shared" si="22"/>
        <v>0</v>
      </c>
      <c r="K217">
        <f t="shared" si="23"/>
        <v>0</v>
      </c>
      <c r="L217" s="78" t="s">
        <v>343</v>
      </c>
      <c r="M217" t="s">
        <v>176</v>
      </c>
      <c r="N217" s="36" t="s">
        <v>177</v>
      </c>
      <c r="O217" s="36"/>
      <c r="P217" t="s">
        <v>177</v>
      </c>
      <c r="Q217" t="s">
        <v>225</v>
      </c>
      <c r="S217" t="s">
        <v>249</v>
      </c>
      <c r="U217" t="s">
        <v>177</v>
      </c>
      <c r="V217" t="s">
        <v>177</v>
      </c>
    </row>
    <row r="218" spans="1:22" ht="12.75" hidden="1" outlineLevel="1">
      <c r="A218">
        <v>114</v>
      </c>
      <c r="B218" s="33" t="s">
        <v>25</v>
      </c>
      <c r="C218" s="40">
        <v>47</v>
      </c>
      <c r="D218">
        <v>1</v>
      </c>
      <c r="E218">
        <v>14</v>
      </c>
      <c r="F218" s="46"/>
      <c r="G218" s="41" t="str">
        <f t="shared" si="20"/>
        <v/>
      </c>
      <c r="H218" s="41" t="s">
        <v>173</v>
      </c>
      <c r="I218" t="str">
        <f t="shared" si="21"/>
        <v/>
      </c>
      <c r="J218">
        <f t="shared" si="22"/>
        <v>0</v>
      </c>
      <c r="K218">
        <f t="shared" si="23"/>
        <v>0</v>
      </c>
      <c r="L218" s="78" t="s">
        <v>343</v>
      </c>
      <c r="M218" t="s">
        <v>176</v>
      </c>
      <c r="N218" s="36" t="s">
        <v>177</v>
      </c>
      <c r="O218" s="36"/>
      <c r="P218" t="s">
        <v>177</v>
      </c>
      <c r="Q218" t="s">
        <v>285</v>
      </c>
      <c r="R218" t="s">
        <v>35</v>
      </c>
      <c r="S218" t="s">
        <v>249</v>
      </c>
      <c r="U218" t="s">
        <v>177</v>
      </c>
      <c r="V218" t="s">
        <v>177</v>
      </c>
    </row>
    <row r="219" spans="1:22" ht="12.75" hidden="1" outlineLevel="1">
      <c r="A219">
        <v>115</v>
      </c>
      <c r="B219" s="33" t="s">
        <v>25</v>
      </c>
      <c r="C219" s="40">
        <v>47</v>
      </c>
      <c r="D219">
        <v>1</v>
      </c>
      <c r="E219">
        <v>15</v>
      </c>
      <c r="F219" s="46"/>
      <c r="G219" s="41" t="str">
        <f t="shared" si="20"/>
        <v/>
      </c>
      <c r="H219" s="41" t="s">
        <v>174</v>
      </c>
      <c r="I219" t="str">
        <f t="shared" si="21"/>
        <v/>
      </c>
      <c r="J219">
        <f t="shared" si="22"/>
        <v>0</v>
      </c>
      <c r="K219">
        <f t="shared" si="23"/>
        <v>0</v>
      </c>
      <c r="L219" s="78" t="s">
        <v>343</v>
      </c>
      <c r="M219" t="s">
        <v>176</v>
      </c>
      <c r="N219" s="36" t="s">
        <v>177</v>
      </c>
      <c r="O219" s="36"/>
      <c r="P219" t="s">
        <v>177</v>
      </c>
      <c r="Q219" t="s">
        <v>37</v>
      </c>
      <c r="R219" t="s">
        <v>251</v>
      </c>
      <c r="S219" t="s">
        <v>249</v>
      </c>
      <c r="U219" t="s">
        <v>177</v>
      </c>
      <c r="V219" t="s">
        <v>177</v>
      </c>
    </row>
    <row r="220" spans="1:22" ht="12.75" hidden="1" outlineLevel="1">
      <c r="A220">
        <v>116</v>
      </c>
      <c r="B220" s="33" t="s">
        <v>25</v>
      </c>
      <c r="C220" s="40">
        <v>47</v>
      </c>
      <c r="D220">
        <v>1</v>
      </c>
      <c r="E220">
        <v>16</v>
      </c>
      <c r="F220" s="46"/>
      <c r="G220" s="41" t="str">
        <f t="shared" si="20"/>
        <v/>
      </c>
      <c r="H220" s="41" t="s">
        <v>175</v>
      </c>
      <c r="I220" t="str">
        <f t="shared" si="21"/>
        <v/>
      </c>
      <c r="J220">
        <f t="shared" si="22"/>
        <v>0</v>
      </c>
      <c r="K220">
        <f t="shared" si="23"/>
        <v>0</v>
      </c>
      <c r="L220" s="78" t="s">
        <v>343</v>
      </c>
      <c r="M220" t="s">
        <v>176</v>
      </c>
      <c r="N220" s="36" t="s">
        <v>177</v>
      </c>
      <c r="O220" s="36"/>
      <c r="P220" t="s">
        <v>177</v>
      </c>
      <c r="Q220" t="s">
        <v>225</v>
      </c>
      <c r="S220" t="s">
        <v>249</v>
      </c>
      <c r="U220" t="s">
        <v>177</v>
      </c>
      <c r="V220" t="s">
        <v>177</v>
      </c>
    </row>
    <row r="221" spans="1:22" ht="12.75" hidden="1" outlineLevel="1">
      <c r="A221">
        <v>117</v>
      </c>
      <c r="B221" s="33" t="s">
        <v>25</v>
      </c>
      <c r="C221" s="40">
        <v>47</v>
      </c>
      <c r="D221">
        <v>1</v>
      </c>
      <c r="E221">
        <v>17</v>
      </c>
      <c r="F221" s="46"/>
      <c r="G221" s="41" t="str">
        <f t="shared" si="20"/>
        <v/>
      </c>
      <c r="H221" s="41" t="s">
        <v>174</v>
      </c>
      <c r="I221" t="str">
        <f t="shared" si="21"/>
        <v/>
      </c>
      <c r="J221">
        <f t="shared" si="22"/>
        <v>0</v>
      </c>
      <c r="K221">
        <f t="shared" si="23"/>
        <v>0</v>
      </c>
      <c r="L221" s="78" t="s">
        <v>343</v>
      </c>
      <c r="M221" t="s">
        <v>176</v>
      </c>
      <c r="N221" s="36" t="s">
        <v>177</v>
      </c>
      <c r="O221" s="36"/>
      <c r="P221" t="s">
        <v>177</v>
      </c>
      <c r="Q221" t="s">
        <v>285</v>
      </c>
      <c r="R221" t="s">
        <v>35</v>
      </c>
      <c r="S221" t="s">
        <v>249</v>
      </c>
      <c r="U221" t="s">
        <v>177</v>
      </c>
      <c r="V221" t="s">
        <v>177</v>
      </c>
    </row>
    <row r="222" spans="1:22" ht="12.75" hidden="1" outlineLevel="1">
      <c r="A222">
        <v>118</v>
      </c>
      <c r="B222" s="33" t="s">
        <v>25</v>
      </c>
      <c r="C222" s="40">
        <v>47</v>
      </c>
      <c r="D222">
        <v>1</v>
      </c>
      <c r="E222">
        <v>18</v>
      </c>
      <c r="F222" s="46"/>
      <c r="G222" s="41" t="str">
        <f t="shared" si="20"/>
        <v/>
      </c>
      <c r="H222" s="41" t="s">
        <v>174</v>
      </c>
      <c r="I222" t="str">
        <f t="shared" si="21"/>
        <v/>
      </c>
      <c r="J222">
        <f t="shared" si="22"/>
        <v>0</v>
      </c>
      <c r="K222">
        <f t="shared" si="23"/>
        <v>0</v>
      </c>
      <c r="L222" s="78" t="s">
        <v>343</v>
      </c>
      <c r="M222" t="s">
        <v>176</v>
      </c>
      <c r="N222" s="36" t="s">
        <v>177</v>
      </c>
      <c r="O222" s="36"/>
      <c r="P222" t="s">
        <v>177</v>
      </c>
      <c r="Q222" t="s">
        <v>225</v>
      </c>
      <c r="S222" t="s">
        <v>249</v>
      </c>
      <c r="U222" t="s">
        <v>177</v>
      </c>
      <c r="V222" t="s">
        <v>177</v>
      </c>
    </row>
    <row r="223" spans="1:22" ht="12.75" hidden="1" outlineLevel="1">
      <c r="A223">
        <v>119</v>
      </c>
      <c r="B223" s="33" t="s">
        <v>25</v>
      </c>
      <c r="C223" s="40">
        <v>47</v>
      </c>
      <c r="D223">
        <v>1</v>
      </c>
      <c r="E223">
        <v>19</v>
      </c>
      <c r="F223" s="46"/>
      <c r="G223" s="41" t="str">
        <f t="shared" si="20"/>
        <v/>
      </c>
      <c r="H223" s="41" t="s">
        <v>170</v>
      </c>
      <c r="I223" t="str">
        <f t="shared" si="21"/>
        <v/>
      </c>
      <c r="J223">
        <f t="shared" si="22"/>
        <v>0</v>
      </c>
      <c r="K223">
        <f t="shared" si="23"/>
        <v>0</v>
      </c>
      <c r="L223" s="78" t="s">
        <v>343</v>
      </c>
      <c r="M223" t="s">
        <v>176</v>
      </c>
      <c r="N223" s="36" t="s">
        <v>177</v>
      </c>
      <c r="O223" s="36"/>
      <c r="P223" t="s">
        <v>177</v>
      </c>
      <c r="Q223" t="s">
        <v>250</v>
      </c>
      <c r="R223" t="s">
        <v>304</v>
      </c>
      <c r="S223" t="s">
        <v>249</v>
      </c>
      <c r="T223" t="s">
        <v>134</v>
      </c>
      <c r="U223" t="s">
        <v>177</v>
      </c>
      <c r="V223" t="s">
        <v>177</v>
      </c>
    </row>
    <row r="224" spans="1:22" ht="12.75" hidden="1" outlineLevel="1">
      <c r="A224">
        <v>120</v>
      </c>
      <c r="B224" s="33" t="s">
        <v>25</v>
      </c>
      <c r="C224" s="40">
        <v>47</v>
      </c>
      <c r="D224">
        <v>1</v>
      </c>
      <c r="E224">
        <v>20</v>
      </c>
      <c r="F224" s="46"/>
      <c r="G224" s="41" t="str">
        <f t="shared" si="20"/>
        <v/>
      </c>
      <c r="H224" s="41" t="s">
        <v>174</v>
      </c>
      <c r="I224" t="str">
        <f t="shared" si="21"/>
        <v/>
      </c>
      <c r="J224">
        <f t="shared" si="22"/>
        <v>0</v>
      </c>
      <c r="K224">
        <f t="shared" si="23"/>
        <v>0</v>
      </c>
      <c r="L224" s="78" t="s">
        <v>343</v>
      </c>
      <c r="M224" t="s">
        <v>176</v>
      </c>
      <c r="N224" s="36" t="s">
        <v>177</v>
      </c>
      <c r="O224" s="36"/>
      <c r="P224" t="s">
        <v>177</v>
      </c>
      <c r="Q224" t="s">
        <v>285</v>
      </c>
      <c r="R224" t="s">
        <v>35</v>
      </c>
      <c r="S224" t="s">
        <v>249</v>
      </c>
      <c r="T224" t="s">
        <v>54</v>
      </c>
      <c r="U224" t="s">
        <v>177</v>
      </c>
      <c r="V224" t="s">
        <v>177</v>
      </c>
    </row>
    <row r="225" spans="1:22" ht="12.75" hidden="1" outlineLevel="1">
      <c r="A225">
        <v>121</v>
      </c>
      <c r="B225" s="33" t="s">
        <v>25</v>
      </c>
      <c r="C225" s="40">
        <v>47</v>
      </c>
      <c r="D225">
        <v>1</v>
      </c>
      <c r="E225">
        <v>21</v>
      </c>
      <c r="F225" s="46"/>
      <c r="G225" s="41" t="str">
        <f t="shared" si="20"/>
        <v/>
      </c>
      <c r="H225" s="41" t="s">
        <v>175</v>
      </c>
      <c r="I225" t="str">
        <f t="shared" si="21"/>
        <v/>
      </c>
      <c r="J225">
        <f t="shared" si="22"/>
        <v>0</v>
      </c>
      <c r="K225">
        <f t="shared" si="23"/>
        <v>0</v>
      </c>
      <c r="L225" s="78" t="s">
        <v>343</v>
      </c>
      <c r="M225" t="s">
        <v>176</v>
      </c>
      <c r="N225" s="36" t="s">
        <v>177</v>
      </c>
      <c r="O225" s="36"/>
      <c r="P225" t="s">
        <v>177</v>
      </c>
      <c r="Q225" t="s">
        <v>37</v>
      </c>
      <c r="R225" t="s">
        <v>215</v>
      </c>
      <c r="S225" t="s">
        <v>249</v>
      </c>
      <c r="U225" t="s">
        <v>177</v>
      </c>
      <c r="V225" t="s">
        <v>177</v>
      </c>
    </row>
    <row r="226" spans="1:22" ht="12.75" hidden="1" outlineLevel="1">
      <c r="A226">
        <v>122</v>
      </c>
      <c r="B226" s="33" t="s">
        <v>25</v>
      </c>
      <c r="C226" s="40">
        <v>47</v>
      </c>
      <c r="D226">
        <v>1</v>
      </c>
      <c r="E226">
        <v>22</v>
      </c>
      <c r="F226" s="46"/>
      <c r="G226" s="41" t="str">
        <f t="shared" si="20"/>
        <v/>
      </c>
      <c r="H226" s="41" t="s">
        <v>172</v>
      </c>
      <c r="I226" t="str">
        <f t="shared" si="21"/>
        <v/>
      </c>
      <c r="J226">
        <f t="shared" si="22"/>
        <v>0</v>
      </c>
      <c r="K226">
        <f t="shared" si="23"/>
        <v>0</v>
      </c>
      <c r="L226" s="78" t="s">
        <v>343</v>
      </c>
      <c r="M226" t="s">
        <v>176</v>
      </c>
      <c r="N226" s="36" t="s">
        <v>177</v>
      </c>
      <c r="O226" s="36"/>
      <c r="P226" t="s">
        <v>177</v>
      </c>
      <c r="Q226" t="s">
        <v>250</v>
      </c>
      <c r="R226" t="s">
        <v>304</v>
      </c>
      <c r="S226" t="s">
        <v>249</v>
      </c>
      <c r="U226" t="s">
        <v>177</v>
      </c>
      <c r="V226" t="s">
        <v>177</v>
      </c>
    </row>
    <row r="227" spans="1:22" ht="12.75" hidden="1" outlineLevel="1">
      <c r="A227">
        <v>123</v>
      </c>
      <c r="B227" s="33" t="s">
        <v>25</v>
      </c>
      <c r="C227" s="40">
        <v>47</v>
      </c>
      <c r="D227">
        <v>1</v>
      </c>
      <c r="E227">
        <v>23</v>
      </c>
      <c r="F227" s="46"/>
      <c r="G227" s="41" t="str">
        <f t="shared" si="20"/>
        <v/>
      </c>
      <c r="H227" s="41" t="s">
        <v>174</v>
      </c>
      <c r="I227" t="str">
        <f t="shared" si="21"/>
        <v/>
      </c>
      <c r="J227">
        <f t="shared" si="22"/>
        <v>0</v>
      </c>
      <c r="K227">
        <f t="shared" si="23"/>
        <v>0</v>
      </c>
      <c r="L227" s="78" t="s">
        <v>343</v>
      </c>
      <c r="M227" t="s">
        <v>176</v>
      </c>
      <c r="N227" s="36" t="s">
        <v>177</v>
      </c>
      <c r="O227" s="36"/>
      <c r="P227" t="s">
        <v>177</v>
      </c>
      <c r="Q227" t="s">
        <v>286</v>
      </c>
      <c r="S227" t="s">
        <v>249</v>
      </c>
      <c r="T227" t="s">
        <v>54</v>
      </c>
      <c r="U227" t="s">
        <v>177</v>
      </c>
      <c r="V227" t="s">
        <v>177</v>
      </c>
    </row>
    <row r="228" spans="1:22" ht="12.75" hidden="1" outlineLevel="1">
      <c r="A228">
        <v>124</v>
      </c>
      <c r="B228" s="33" t="s">
        <v>25</v>
      </c>
      <c r="C228" s="40">
        <v>47</v>
      </c>
      <c r="D228">
        <v>1</v>
      </c>
      <c r="E228">
        <v>24</v>
      </c>
      <c r="F228" s="46"/>
      <c r="G228" s="41" t="str">
        <f t="shared" si="20"/>
        <v/>
      </c>
      <c r="H228" s="41" t="s">
        <v>172</v>
      </c>
      <c r="I228" t="str">
        <f t="shared" si="21"/>
        <v/>
      </c>
      <c r="J228">
        <f t="shared" si="22"/>
        <v>0</v>
      </c>
      <c r="K228">
        <f t="shared" si="23"/>
        <v>0</v>
      </c>
      <c r="L228" s="78" t="s">
        <v>343</v>
      </c>
      <c r="M228" t="s">
        <v>176</v>
      </c>
      <c r="N228" s="36" t="s">
        <v>177</v>
      </c>
      <c r="O228" s="36"/>
      <c r="P228" t="s">
        <v>177</v>
      </c>
      <c r="Q228" t="s">
        <v>326</v>
      </c>
      <c r="R228" t="s">
        <v>325</v>
      </c>
      <c r="S228" t="s">
        <v>249</v>
      </c>
      <c r="U228" t="s">
        <v>177</v>
      </c>
      <c r="V228" t="s">
        <v>177</v>
      </c>
    </row>
    <row r="229" spans="1:22" ht="12.75" hidden="1" outlineLevel="1">
      <c r="A229">
        <v>125</v>
      </c>
      <c r="B229" s="33" t="s">
        <v>25</v>
      </c>
      <c r="C229" s="40">
        <v>47</v>
      </c>
      <c r="D229">
        <v>1</v>
      </c>
      <c r="E229">
        <v>25</v>
      </c>
      <c r="F229" s="46"/>
      <c r="G229" s="41" t="str">
        <f t="shared" si="20"/>
        <v/>
      </c>
      <c r="H229" s="41" t="s">
        <v>173</v>
      </c>
      <c r="I229" t="str">
        <f t="shared" si="21"/>
        <v/>
      </c>
      <c r="J229">
        <f t="shared" si="22"/>
        <v>0</v>
      </c>
      <c r="K229">
        <f t="shared" si="23"/>
        <v>0</v>
      </c>
      <c r="L229" s="78" t="s">
        <v>343</v>
      </c>
      <c r="M229" t="s">
        <v>176</v>
      </c>
      <c r="N229" s="36" t="s">
        <v>177</v>
      </c>
      <c r="O229" s="36"/>
      <c r="P229" t="s">
        <v>177</v>
      </c>
      <c r="Q229" t="s">
        <v>98</v>
      </c>
      <c r="R229" t="s">
        <v>34</v>
      </c>
      <c r="S229" t="s">
        <v>249</v>
      </c>
      <c r="U229" t="s">
        <v>177</v>
      </c>
      <c r="V229" t="s">
        <v>177</v>
      </c>
    </row>
    <row r="230" spans="1:22" ht="12.75" hidden="1" outlineLevel="1">
      <c r="A230">
        <v>126</v>
      </c>
      <c r="B230" s="33" t="s">
        <v>25</v>
      </c>
      <c r="C230" s="40">
        <v>47</v>
      </c>
      <c r="D230">
        <v>1</v>
      </c>
      <c r="E230">
        <v>26</v>
      </c>
      <c r="F230" s="46"/>
      <c r="G230" s="41" t="str">
        <f t="shared" si="20"/>
        <v/>
      </c>
      <c r="H230" s="41" t="s">
        <v>172</v>
      </c>
      <c r="I230" t="str">
        <f t="shared" si="21"/>
        <v/>
      </c>
      <c r="J230">
        <f t="shared" si="22"/>
        <v>0</v>
      </c>
      <c r="K230">
        <f t="shared" si="23"/>
        <v>0</v>
      </c>
      <c r="L230" s="78" t="s">
        <v>343</v>
      </c>
      <c r="M230" t="s">
        <v>176</v>
      </c>
      <c r="N230" s="36" t="s">
        <v>177</v>
      </c>
      <c r="O230" s="36"/>
      <c r="P230" t="s">
        <v>177</v>
      </c>
      <c r="Q230" t="s">
        <v>250</v>
      </c>
      <c r="R230" t="s">
        <v>305</v>
      </c>
      <c r="S230" t="s">
        <v>249</v>
      </c>
      <c r="T230" t="s">
        <v>218</v>
      </c>
      <c r="U230" t="s">
        <v>177</v>
      </c>
      <c r="V230" t="s">
        <v>177</v>
      </c>
    </row>
    <row r="231" spans="1:22" ht="12.75" hidden="1" outlineLevel="1">
      <c r="A231">
        <v>127</v>
      </c>
      <c r="B231" s="33" t="s">
        <v>25</v>
      </c>
      <c r="C231" s="40">
        <v>47</v>
      </c>
      <c r="D231">
        <v>2</v>
      </c>
      <c r="E231">
        <v>1</v>
      </c>
      <c r="F231" s="46"/>
      <c r="G231" s="41" t="str">
        <f t="shared" si="20"/>
        <v/>
      </c>
      <c r="H231" s="41" t="s">
        <v>174</v>
      </c>
      <c r="I231" t="str">
        <f t="shared" si="21"/>
        <v/>
      </c>
      <c r="J231">
        <f t="shared" si="22"/>
        <v>0</v>
      </c>
      <c r="K231">
        <f t="shared" si="23"/>
        <v>0</v>
      </c>
      <c r="L231" s="78" t="s">
        <v>343</v>
      </c>
      <c r="M231" t="s">
        <v>8</v>
      </c>
      <c r="N231" s="36">
        <v>1</v>
      </c>
      <c r="O231" s="36"/>
      <c r="P231" t="s">
        <v>315</v>
      </c>
      <c r="Q231" t="s">
        <v>333</v>
      </c>
      <c r="R231" t="s">
        <v>248</v>
      </c>
      <c r="S231" t="s">
        <v>239</v>
      </c>
      <c r="U231" t="s">
        <v>177</v>
      </c>
      <c r="V231" t="s">
        <v>177</v>
      </c>
    </row>
    <row r="232" spans="1:22" ht="12.75" hidden="1" outlineLevel="1">
      <c r="A232">
        <v>128</v>
      </c>
      <c r="B232" s="33" t="s">
        <v>25</v>
      </c>
      <c r="C232" s="40">
        <v>47</v>
      </c>
      <c r="D232">
        <v>2</v>
      </c>
      <c r="E232">
        <v>2</v>
      </c>
      <c r="F232" s="46"/>
      <c r="G232" s="41" t="str">
        <f t="shared" si="20"/>
        <v/>
      </c>
      <c r="H232" s="41" t="s">
        <v>175</v>
      </c>
      <c r="I232" t="str">
        <f t="shared" si="21"/>
        <v/>
      </c>
      <c r="J232">
        <f t="shared" si="22"/>
        <v>0</v>
      </c>
      <c r="K232">
        <f t="shared" si="23"/>
        <v>0</v>
      </c>
      <c r="L232" s="78" t="s">
        <v>343</v>
      </c>
      <c r="M232" t="s">
        <v>8</v>
      </c>
      <c r="N232" s="36">
        <v>1</v>
      </c>
      <c r="O232" s="36"/>
      <c r="P232" t="s">
        <v>315</v>
      </c>
      <c r="Q232" t="s">
        <v>330</v>
      </c>
      <c r="R232" t="s">
        <v>247</v>
      </c>
      <c r="S232" t="s">
        <v>239</v>
      </c>
      <c r="U232" t="s">
        <v>177</v>
      </c>
      <c r="V232" t="s">
        <v>177</v>
      </c>
    </row>
    <row r="233" spans="1:22" ht="12.75" hidden="1" outlineLevel="1">
      <c r="A233">
        <v>129</v>
      </c>
      <c r="B233" s="33" t="s">
        <v>25</v>
      </c>
      <c r="C233" s="40">
        <v>47</v>
      </c>
      <c r="D233">
        <v>2</v>
      </c>
      <c r="E233">
        <v>3</v>
      </c>
      <c r="F233" s="46"/>
      <c r="G233" s="41" t="str">
        <f t="shared" si="20"/>
        <v/>
      </c>
      <c r="H233" s="41" t="s">
        <v>173</v>
      </c>
      <c r="I233" t="str">
        <f t="shared" si="21"/>
        <v/>
      </c>
      <c r="J233">
        <f t="shared" si="22"/>
        <v>0</v>
      </c>
      <c r="K233">
        <f t="shared" si="23"/>
        <v>0</v>
      </c>
      <c r="L233" s="78" t="s">
        <v>343</v>
      </c>
      <c r="M233" t="s">
        <v>8</v>
      </c>
      <c r="N233" s="36">
        <v>1</v>
      </c>
      <c r="O233" s="36"/>
      <c r="P233" t="s">
        <v>315</v>
      </c>
      <c r="Q233" t="s">
        <v>330</v>
      </c>
      <c r="R233" t="s">
        <v>318</v>
      </c>
      <c r="S233" t="s">
        <v>239</v>
      </c>
      <c r="U233" t="s">
        <v>177</v>
      </c>
      <c r="V233" t="s">
        <v>177</v>
      </c>
    </row>
    <row r="234" spans="1:22" ht="12.75" hidden="1" outlineLevel="1">
      <c r="A234">
        <v>130</v>
      </c>
      <c r="B234" s="33" t="s">
        <v>25</v>
      </c>
      <c r="C234" s="40">
        <v>47</v>
      </c>
      <c r="D234">
        <v>2</v>
      </c>
      <c r="E234">
        <v>4</v>
      </c>
      <c r="F234" s="46"/>
      <c r="G234" s="41" t="str">
        <f t="shared" si="20"/>
        <v/>
      </c>
      <c r="H234" s="41" t="s">
        <v>174</v>
      </c>
      <c r="I234" t="str">
        <f t="shared" si="21"/>
        <v/>
      </c>
      <c r="J234">
        <f t="shared" si="22"/>
        <v>0</v>
      </c>
      <c r="K234">
        <f t="shared" si="23"/>
        <v>0</v>
      </c>
      <c r="L234" s="78" t="s">
        <v>343</v>
      </c>
      <c r="M234" t="s">
        <v>8</v>
      </c>
      <c r="N234" s="36">
        <v>1</v>
      </c>
      <c r="O234" s="36"/>
      <c r="P234" t="s">
        <v>315</v>
      </c>
      <c r="Q234" t="s">
        <v>330</v>
      </c>
      <c r="R234" t="s">
        <v>247</v>
      </c>
      <c r="S234" t="s">
        <v>239</v>
      </c>
      <c r="U234" t="s">
        <v>177</v>
      </c>
      <c r="V234" t="s">
        <v>177</v>
      </c>
    </row>
    <row r="235" spans="1:22" ht="12.75" hidden="1" outlineLevel="1">
      <c r="A235">
        <v>131</v>
      </c>
      <c r="B235" s="33" t="s">
        <v>25</v>
      </c>
      <c r="C235" s="40">
        <v>47</v>
      </c>
      <c r="D235">
        <v>2</v>
      </c>
      <c r="E235">
        <v>5</v>
      </c>
      <c r="F235" s="46"/>
      <c r="G235" s="41" t="str">
        <f t="shared" si="20"/>
        <v/>
      </c>
      <c r="H235" s="41" t="s">
        <v>170</v>
      </c>
      <c r="I235" t="str">
        <f t="shared" si="21"/>
        <v/>
      </c>
      <c r="J235">
        <f t="shared" si="22"/>
        <v>0</v>
      </c>
      <c r="K235">
        <f t="shared" si="23"/>
        <v>0</v>
      </c>
      <c r="L235" s="78" t="s">
        <v>343</v>
      </c>
      <c r="M235" t="s">
        <v>8</v>
      </c>
      <c r="N235" s="36">
        <v>1</v>
      </c>
      <c r="O235" s="36"/>
      <c r="P235" t="s">
        <v>315</v>
      </c>
      <c r="Q235" t="s">
        <v>333</v>
      </c>
      <c r="R235" t="s">
        <v>149</v>
      </c>
      <c r="S235" t="s">
        <v>239</v>
      </c>
      <c r="U235" t="s">
        <v>177</v>
      </c>
      <c r="V235" t="s">
        <v>177</v>
      </c>
    </row>
    <row r="236" spans="1:22" ht="12.75" hidden="1" outlineLevel="1">
      <c r="A236">
        <v>132</v>
      </c>
      <c r="B236" s="33" t="s">
        <v>25</v>
      </c>
      <c r="C236" s="40">
        <v>47</v>
      </c>
      <c r="D236">
        <v>2</v>
      </c>
      <c r="E236">
        <v>6</v>
      </c>
      <c r="F236" s="46"/>
      <c r="G236" s="41" t="str">
        <f t="shared" si="20"/>
        <v/>
      </c>
      <c r="H236" s="41" t="s">
        <v>173</v>
      </c>
      <c r="I236" t="str">
        <f t="shared" si="21"/>
        <v/>
      </c>
      <c r="J236">
        <f t="shared" si="22"/>
        <v>0</v>
      </c>
      <c r="K236">
        <f t="shared" si="23"/>
        <v>0</v>
      </c>
      <c r="L236" s="78" t="s">
        <v>343</v>
      </c>
      <c r="M236" t="s">
        <v>8</v>
      </c>
      <c r="N236" s="36">
        <v>2</v>
      </c>
      <c r="O236" s="36"/>
      <c r="P236" t="s">
        <v>105</v>
      </c>
      <c r="Q236" t="s">
        <v>329</v>
      </c>
      <c r="R236" t="s">
        <v>238</v>
      </c>
      <c r="S236" t="s">
        <v>239</v>
      </c>
      <c r="U236" t="s">
        <v>177</v>
      </c>
      <c r="V236" t="s">
        <v>177</v>
      </c>
    </row>
    <row r="237" spans="1:22" ht="12.75" hidden="1" outlineLevel="1">
      <c r="A237">
        <v>133</v>
      </c>
      <c r="B237" s="33" t="s">
        <v>25</v>
      </c>
      <c r="C237" s="40">
        <v>47</v>
      </c>
      <c r="D237">
        <v>2</v>
      </c>
      <c r="E237">
        <v>7</v>
      </c>
      <c r="F237" s="46"/>
      <c r="G237" s="41" t="str">
        <f t="shared" si="20"/>
        <v/>
      </c>
      <c r="H237" s="41" t="s">
        <v>172</v>
      </c>
      <c r="I237" t="str">
        <f t="shared" si="21"/>
        <v/>
      </c>
      <c r="J237">
        <f aca="true" t="shared" si="24" ref="J237:J268">IF($I237="Correct",1,IF($I237="Incorrect",1,0))</f>
        <v>0</v>
      </c>
      <c r="K237">
        <f aca="true" t="shared" si="25" ref="K237:K268">IF($I237="Correct",1,IF($I237="Incorrect",0,0))</f>
        <v>0</v>
      </c>
      <c r="L237" s="78" t="s">
        <v>343</v>
      </c>
      <c r="M237" t="s">
        <v>8</v>
      </c>
      <c r="N237" s="36">
        <v>2</v>
      </c>
      <c r="O237" s="36"/>
      <c r="P237" t="s">
        <v>105</v>
      </c>
      <c r="Q237" t="s">
        <v>333</v>
      </c>
      <c r="R237" t="s">
        <v>53</v>
      </c>
      <c r="S237" t="s">
        <v>239</v>
      </c>
      <c r="U237" t="s">
        <v>177</v>
      </c>
      <c r="V237" t="s">
        <v>177</v>
      </c>
    </row>
    <row r="238" spans="1:22" ht="12.75" hidden="1" outlineLevel="1">
      <c r="A238">
        <v>134</v>
      </c>
      <c r="B238" s="33" t="s">
        <v>25</v>
      </c>
      <c r="C238" s="40">
        <v>47</v>
      </c>
      <c r="D238">
        <v>2</v>
      </c>
      <c r="E238">
        <v>8</v>
      </c>
      <c r="F238" s="46"/>
      <c r="G238" s="41" t="str">
        <f t="shared" si="20"/>
        <v/>
      </c>
      <c r="H238" s="41" t="s">
        <v>175</v>
      </c>
      <c r="I238" t="str">
        <f t="shared" si="21"/>
        <v/>
      </c>
      <c r="J238">
        <f t="shared" si="24"/>
        <v>0</v>
      </c>
      <c r="K238">
        <f t="shared" si="25"/>
        <v>0</v>
      </c>
      <c r="L238" s="78" t="s">
        <v>343</v>
      </c>
      <c r="M238" t="s">
        <v>8</v>
      </c>
      <c r="N238" s="36">
        <v>2</v>
      </c>
      <c r="O238" s="36"/>
      <c r="P238" t="s">
        <v>105</v>
      </c>
      <c r="Q238" t="s">
        <v>333</v>
      </c>
      <c r="R238" t="s">
        <v>246</v>
      </c>
      <c r="S238" t="s">
        <v>239</v>
      </c>
      <c r="U238" t="s">
        <v>177</v>
      </c>
      <c r="V238" t="s">
        <v>177</v>
      </c>
    </row>
    <row r="239" spans="1:22" ht="12.75" hidden="1" outlineLevel="1">
      <c r="A239">
        <v>135</v>
      </c>
      <c r="B239" s="33" t="s">
        <v>25</v>
      </c>
      <c r="C239" s="40">
        <v>47</v>
      </c>
      <c r="D239">
        <v>2</v>
      </c>
      <c r="E239">
        <v>9</v>
      </c>
      <c r="F239" s="46"/>
      <c r="G239" s="41" t="str">
        <f t="shared" si="20"/>
        <v/>
      </c>
      <c r="H239" s="41" t="s">
        <v>174</v>
      </c>
      <c r="I239" t="str">
        <f t="shared" si="21"/>
        <v/>
      </c>
      <c r="J239">
        <f t="shared" si="24"/>
        <v>0</v>
      </c>
      <c r="K239">
        <f t="shared" si="25"/>
        <v>0</v>
      </c>
      <c r="L239" s="78" t="s">
        <v>343</v>
      </c>
      <c r="M239" t="s">
        <v>8</v>
      </c>
      <c r="N239" s="36">
        <v>2</v>
      </c>
      <c r="O239" s="36"/>
      <c r="P239" t="s">
        <v>105</v>
      </c>
      <c r="Q239" t="s">
        <v>333</v>
      </c>
      <c r="R239" t="s">
        <v>248</v>
      </c>
      <c r="S239" t="s">
        <v>239</v>
      </c>
      <c r="U239" t="s">
        <v>177</v>
      </c>
      <c r="V239" t="s">
        <v>177</v>
      </c>
    </row>
    <row r="240" spans="1:22" ht="12.75" hidden="1" outlineLevel="1">
      <c r="A240">
        <v>136</v>
      </c>
      <c r="B240" s="33" t="s">
        <v>25</v>
      </c>
      <c r="C240" s="40">
        <v>47</v>
      </c>
      <c r="D240">
        <v>2</v>
      </c>
      <c r="E240">
        <v>10</v>
      </c>
      <c r="F240" s="46"/>
      <c r="G240" s="41" t="str">
        <f t="shared" si="20"/>
        <v/>
      </c>
      <c r="H240" s="41" t="s">
        <v>170</v>
      </c>
      <c r="I240" t="str">
        <f t="shared" si="21"/>
        <v/>
      </c>
      <c r="J240">
        <f t="shared" si="24"/>
        <v>0</v>
      </c>
      <c r="K240">
        <f t="shared" si="25"/>
        <v>0</v>
      </c>
      <c r="L240" s="78" t="s">
        <v>343</v>
      </c>
      <c r="M240" t="s">
        <v>8</v>
      </c>
      <c r="N240" s="36">
        <v>2</v>
      </c>
      <c r="O240" s="36"/>
      <c r="P240" t="s">
        <v>105</v>
      </c>
      <c r="Q240" t="s">
        <v>329</v>
      </c>
      <c r="R240" t="s">
        <v>318</v>
      </c>
      <c r="S240" t="s">
        <v>239</v>
      </c>
      <c r="U240" t="s">
        <v>177</v>
      </c>
      <c r="V240" t="s">
        <v>177</v>
      </c>
    </row>
    <row r="241" spans="1:22" ht="12.75" hidden="1" outlineLevel="1">
      <c r="A241">
        <v>137</v>
      </c>
      <c r="B241" s="33" t="s">
        <v>25</v>
      </c>
      <c r="C241" s="40">
        <v>47</v>
      </c>
      <c r="D241">
        <v>2</v>
      </c>
      <c r="E241">
        <v>11</v>
      </c>
      <c r="F241" s="46"/>
      <c r="G241" s="41" t="str">
        <f t="shared" si="20"/>
        <v/>
      </c>
      <c r="H241" s="41" t="s">
        <v>173</v>
      </c>
      <c r="I241" t="str">
        <f t="shared" si="21"/>
        <v/>
      </c>
      <c r="J241">
        <f t="shared" si="24"/>
        <v>0</v>
      </c>
      <c r="K241">
        <f t="shared" si="25"/>
        <v>0</v>
      </c>
      <c r="L241" s="78" t="s">
        <v>343</v>
      </c>
      <c r="M241" t="s">
        <v>8</v>
      </c>
      <c r="N241" s="36">
        <v>2</v>
      </c>
      <c r="O241" s="36"/>
      <c r="P241" t="s">
        <v>105</v>
      </c>
      <c r="Q241" t="s">
        <v>333</v>
      </c>
      <c r="R241" t="s">
        <v>245</v>
      </c>
      <c r="S241" t="s">
        <v>239</v>
      </c>
      <c r="U241" t="s">
        <v>177</v>
      </c>
      <c r="V241" t="s">
        <v>177</v>
      </c>
    </row>
    <row r="242" spans="1:22" ht="12.75" hidden="1" outlineLevel="1">
      <c r="A242">
        <v>138</v>
      </c>
      <c r="B242" s="33" t="s">
        <v>25</v>
      </c>
      <c r="C242" s="40">
        <v>47</v>
      </c>
      <c r="D242">
        <v>2</v>
      </c>
      <c r="E242">
        <v>12</v>
      </c>
      <c r="F242" s="46"/>
      <c r="G242" s="41" t="str">
        <f t="shared" si="20"/>
        <v/>
      </c>
      <c r="H242" s="41" t="s">
        <v>174</v>
      </c>
      <c r="I242" t="str">
        <f t="shared" si="21"/>
        <v/>
      </c>
      <c r="J242">
        <f t="shared" si="24"/>
        <v>0</v>
      </c>
      <c r="K242">
        <f t="shared" si="25"/>
        <v>0</v>
      </c>
      <c r="L242" s="78" t="s">
        <v>343</v>
      </c>
      <c r="M242" t="s">
        <v>8</v>
      </c>
      <c r="N242" s="36">
        <v>3</v>
      </c>
      <c r="O242" s="36"/>
      <c r="P242" t="s">
        <v>40</v>
      </c>
      <c r="Q242" t="s">
        <v>329</v>
      </c>
      <c r="R242" t="s">
        <v>238</v>
      </c>
      <c r="S242" t="s">
        <v>239</v>
      </c>
      <c r="U242" t="s">
        <v>177</v>
      </c>
      <c r="V242" t="s">
        <v>177</v>
      </c>
    </row>
    <row r="243" spans="1:22" ht="12.75" hidden="1" outlineLevel="1">
      <c r="A243">
        <v>139</v>
      </c>
      <c r="B243" s="33" t="s">
        <v>25</v>
      </c>
      <c r="C243" s="40">
        <v>47</v>
      </c>
      <c r="D243">
        <v>2</v>
      </c>
      <c r="E243">
        <v>13</v>
      </c>
      <c r="F243" s="46"/>
      <c r="G243" s="41" t="str">
        <f t="shared" si="20"/>
        <v/>
      </c>
      <c r="H243" s="41" t="s">
        <v>170</v>
      </c>
      <c r="I243" t="str">
        <f t="shared" si="21"/>
        <v/>
      </c>
      <c r="J243">
        <f t="shared" si="24"/>
        <v>0</v>
      </c>
      <c r="K243">
        <f t="shared" si="25"/>
        <v>0</v>
      </c>
      <c r="L243" s="78" t="s">
        <v>343</v>
      </c>
      <c r="M243" t="s">
        <v>8</v>
      </c>
      <c r="N243" s="36">
        <v>3</v>
      </c>
      <c r="O243" s="36"/>
      <c r="P243" t="s">
        <v>40</v>
      </c>
      <c r="Q243" t="s">
        <v>330</v>
      </c>
      <c r="R243" t="s">
        <v>318</v>
      </c>
      <c r="S243" t="s">
        <v>239</v>
      </c>
      <c r="U243" t="s">
        <v>177</v>
      </c>
      <c r="V243" t="s">
        <v>177</v>
      </c>
    </row>
    <row r="244" spans="1:22" ht="12.75" hidden="1" outlineLevel="1">
      <c r="A244">
        <v>140</v>
      </c>
      <c r="B244" s="33" t="s">
        <v>25</v>
      </c>
      <c r="C244" s="40">
        <v>47</v>
      </c>
      <c r="D244">
        <v>2</v>
      </c>
      <c r="E244">
        <v>14</v>
      </c>
      <c r="F244" s="46"/>
      <c r="G244" s="41" t="str">
        <f t="shared" si="20"/>
        <v/>
      </c>
      <c r="H244" s="41" t="s">
        <v>170</v>
      </c>
      <c r="I244" t="str">
        <f t="shared" si="21"/>
        <v/>
      </c>
      <c r="J244">
        <f t="shared" si="24"/>
        <v>0</v>
      </c>
      <c r="K244">
        <f t="shared" si="25"/>
        <v>0</v>
      </c>
      <c r="L244" s="78" t="s">
        <v>343</v>
      </c>
      <c r="M244" t="s">
        <v>8</v>
      </c>
      <c r="N244" s="36">
        <v>3</v>
      </c>
      <c r="O244" s="36"/>
      <c r="P244" t="s">
        <v>40</v>
      </c>
      <c r="Q244" t="s">
        <v>333</v>
      </c>
      <c r="R244" t="s">
        <v>53</v>
      </c>
      <c r="S244" t="s">
        <v>239</v>
      </c>
      <c r="U244" t="s">
        <v>177</v>
      </c>
      <c r="V244" t="s">
        <v>177</v>
      </c>
    </row>
    <row r="245" spans="1:22" ht="12.75" hidden="1" outlineLevel="1">
      <c r="A245">
        <v>141</v>
      </c>
      <c r="B245" s="33" t="s">
        <v>25</v>
      </c>
      <c r="C245" s="40">
        <v>47</v>
      </c>
      <c r="D245">
        <v>2</v>
      </c>
      <c r="E245">
        <v>15</v>
      </c>
      <c r="F245" s="46"/>
      <c r="G245" s="41" t="str">
        <f t="shared" si="20"/>
        <v/>
      </c>
      <c r="H245" s="41" t="s">
        <v>173</v>
      </c>
      <c r="I245" t="str">
        <f t="shared" si="21"/>
        <v/>
      </c>
      <c r="J245">
        <f t="shared" si="24"/>
        <v>0</v>
      </c>
      <c r="K245">
        <f t="shared" si="25"/>
        <v>0</v>
      </c>
      <c r="L245" s="78" t="s">
        <v>343</v>
      </c>
      <c r="M245" t="s">
        <v>8</v>
      </c>
      <c r="N245" s="36">
        <v>3</v>
      </c>
      <c r="O245" s="36"/>
      <c r="P245" t="s">
        <v>40</v>
      </c>
      <c r="Q245" t="s">
        <v>330</v>
      </c>
      <c r="R245" t="s">
        <v>247</v>
      </c>
      <c r="S245" t="s">
        <v>239</v>
      </c>
      <c r="U245" t="s">
        <v>177</v>
      </c>
      <c r="V245" t="s">
        <v>177</v>
      </c>
    </row>
    <row r="246" spans="1:22" ht="12.75" hidden="1" outlineLevel="1">
      <c r="A246">
        <v>142</v>
      </c>
      <c r="B246" s="33" t="s">
        <v>25</v>
      </c>
      <c r="C246" s="40">
        <v>47</v>
      </c>
      <c r="D246">
        <v>2</v>
      </c>
      <c r="E246">
        <v>16</v>
      </c>
      <c r="F246" s="46"/>
      <c r="G246" s="41" t="str">
        <f t="shared" si="20"/>
        <v/>
      </c>
      <c r="H246" s="41" t="s">
        <v>175</v>
      </c>
      <c r="I246" t="str">
        <f t="shared" si="21"/>
        <v/>
      </c>
      <c r="J246">
        <f t="shared" si="24"/>
        <v>0</v>
      </c>
      <c r="K246">
        <f t="shared" si="25"/>
        <v>0</v>
      </c>
      <c r="L246" s="78" t="s">
        <v>343</v>
      </c>
      <c r="M246" t="s">
        <v>8</v>
      </c>
      <c r="N246" s="36">
        <v>3</v>
      </c>
      <c r="O246" s="36"/>
      <c r="P246" t="s">
        <v>40</v>
      </c>
      <c r="Q246" t="s">
        <v>333</v>
      </c>
      <c r="R246" t="s">
        <v>248</v>
      </c>
      <c r="S246" t="s">
        <v>239</v>
      </c>
      <c r="U246" t="s">
        <v>177</v>
      </c>
      <c r="V246" t="s">
        <v>177</v>
      </c>
    </row>
    <row r="247" spans="1:22" ht="12.75" hidden="1" outlineLevel="1">
      <c r="A247">
        <v>143</v>
      </c>
      <c r="B247" s="33" t="s">
        <v>25</v>
      </c>
      <c r="C247" s="40">
        <v>47</v>
      </c>
      <c r="D247">
        <v>2</v>
      </c>
      <c r="E247">
        <v>17</v>
      </c>
      <c r="F247" s="46"/>
      <c r="G247" s="41" t="str">
        <f t="shared" si="20"/>
        <v/>
      </c>
      <c r="H247" s="41" t="s">
        <v>172</v>
      </c>
      <c r="I247" t="str">
        <f t="shared" si="21"/>
        <v/>
      </c>
      <c r="J247">
        <f t="shared" si="24"/>
        <v>0</v>
      </c>
      <c r="K247">
        <f t="shared" si="25"/>
        <v>0</v>
      </c>
      <c r="L247" s="78" t="s">
        <v>343</v>
      </c>
      <c r="M247" t="s">
        <v>8</v>
      </c>
      <c r="N247" s="36">
        <v>3</v>
      </c>
      <c r="O247" s="36"/>
      <c r="P247" t="s">
        <v>40</v>
      </c>
      <c r="Q247" t="s">
        <v>333</v>
      </c>
      <c r="R247" t="s">
        <v>316</v>
      </c>
      <c r="S247" t="s">
        <v>239</v>
      </c>
      <c r="U247" t="s">
        <v>177</v>
      </c>
      <c r="V247" t="s">
        <v>177</v>
      </c>
    </row>
    <row r="248" spans="1:22" ht="12.75" hidden="1" outlineLevel="1">
      <c r="A248">
        <v>144</v>
      </c>
      <c r="B248" s="33" t="s">
        <v>25</v>
      </c>
      <c r="C248" s="40">
        <v>47</v>
      </c>
      <c r="D248">
        <v>2</v>
      </c>
      <c r="E248">
        <v>18</v>
      </c>
      <c r="F248" s="46"/>
      <c r="G248" s="41" t="str">
        <f t="shared" si="20"/>
        <v/>
      </c>
      <c r="H248" s="41" t="s">
        <v>172</v>
      </c>
      <c r="I248" t="str">
        <f t="shared" si="21"/>
        <v/>
      </c>
      <c r="J248">
        <f t="shared" si="24"/>
        <v>0</v>
      </c>
      <c r="K248">
        <f t="shared" si="25"/>
        <v>0</v>
      </c>
      <c r="L248" s="78" t="s">
        <v>343</v>
      </c>
      <c r="M248" t="s">
        <v>8</v>
      </c>
      <c r="N248" s="36">
        <v>3</v>
      </c>
      <c r="O248" s="36"/>
      <c r="P248" t="s">
        <v>40</v>
      </c>
      <c r="Q248" t="s">
        <v>329</v>
      </c>
      <c r="R248" t="s">
        <v>238</v>
      </c>
      <c r="S248" t="s">
        <v>239</v>
      </c>
      <c r="U248" t="s">
        <v>177</v>
      </c>
      <c r="V248" t="s">
        <v>177</v>
      </c>
    </row>
    <row r="249" spans="1:22" ht="12.75" hidden="1" outlineLevel="1">
      <c r="A249">
        <v>145</v>
      </c>
      <c r="B249" s="33" t="s">
        <v>25</v>
      </c>
      <c r="C249" s="40">
        <v>47</v>
      </c>
      <c r="D249">
        <v>2</v>
      </c>
      <c r="E249">
        <v>19</v>
      </c>
      <c r="F249" s="46"/>
      <c r="G249" s="41" t="str">
        <f t="shared" si="20"/>
        <v/>
      </c>
      <c r="H249" s="41" t="s">
        <v>173</v>
      </c>
      <c r="I249" t="str">
        <f t="shared" si="21"/>
        <v/>
      </c>
      <c r="J249">
        <f t="shared" si="24"/>
        <v>0</v>
      </c>
      <c r="K249">
        <f t="shared" si="25"/>
        <v>0</v>
      </c>
      <c r="L249" s="78" t="s">
        <v>343</v>
      </c>
      <c r="M249" t="s">
        <v>8</v>
      </c>
      <c r="N249" s="36">
        <v>4</v>
      </c>
      <c r="O249" s="36"/>
      <c r="P249" t="s">
        <v>317</v>
      </c>
      <c r="Q249" t="s">
        <v>329</v>
      </c>
      <c r="R249" t="s">
        <v>238</v>
      </c>
      <c r="S249" t="s">
        <v>239</v>
      </c>
      <c r="U249" t="s">
        <v>177</v>
      </c>
      <c r="V249" t="s">
        <v>177</v>
      </c>
    </row>
    <row r="250" spans="1:22" ht="12.75" hidden="1" outlineLevel="1">
      <c r="A250">
        <v>146</v>
      </c>
      <c r="B250" s="33" t="s">
        <v>25</v>
      </c>
      <c r="C250" s="40">
        <v>47</v>
      </c>
      <c r="D250">
        <v>2</v>
      </c>
      <c r="E250">
        <v>20</v>
      </c>
      <c r="F250" s="46"/>
      <c r="G250" s="41" t="str">
        <f t="shared" si="20"/>
        <v/>
      </c>
      <c r="H250" s="41" t="s">
        <v>174</v>
      </c>
      <c r="I250" t="str">
        <f t="shared" si="21"/>
        <v/>
      </c>
      <c r="J250">
        <f t="shared" si="24"/>
        <v>0</v>
      </c>
      <c r="K250">
        <f t="shared" si="25"/>
        <v>0</v>
      </c>
      <c r="L250" s="78" t="s">
        <v>343</v>
      </c>
      <c r="M250" t="s">
        <v>8</v>
      </c>
      <c r="N250" s="36">
        <v>4</v>
      </c>
      <c r="O250" s="36"/>
      <c r="P250" t="s">
        <v>317</v>
      </c>
      <c r="Q250" t="s">
        <v>330</v>
      </c>
      <c r="R250" t="s">
        <v>247</v>
      </c>
      <c r="S250" t="s">
        <v>239</v>
      </c>
      <c r="U250" t="s">
        <v>177</v>
      </c>
      <c r="V250" t="s">
        <v>177</v>
      </c>
    </row>
    <row r="251" spans="1:22" ht="12.75" hidden="1" outlineLevel="1">
      <c r="A251">
        <v>147</v>
      </c>
      <c r="B251" s="33" t="s">
        <v>25</v>
      </c>
      <c r="C251" s="40">
        <v>47</v>
      </c>
      <c r="D251">
        <v>2</v>
      </c>
      <c r="E251">
        <v>21</v>
      </c>
      <c r="F251" s="46"/>
      <c r="G251" s="41" t="str">
        <f t="shared" si="20"/>
        <v/>
      </c>
      <c r="H251" s="41" t="s">
        <v>174</v>
      </c>
      <c r="I251" t="str">
        <f t="shared" si="21"/>
        <v/>
      </c>
      <c r="J251">
        <f t="shared" si="24"/>
        <v>0</v>
      </c>
      <c r="K251">
        <f t="shared" si="25"/>
        <v>0</v>
      </c>
      <c r="L251" s="78" t="s">
        <v>343</v>
      </c>
      <c r="M251" t="s">
        <v>8</v>
      </c>
      <c r="N251" s="36">
        <v>4</v>
      </c>
      <c r="O251" s="36"/>
      <c r="P251" t="s">
        <v>317</v>
      </c>
      <c r="Q251" t="s">
        <v>333</v>
      </c>
      <c r="R251" t="s">
        <v>316</v>
      </c>
      <c r="S251" t="s">
        <v>239</v>
      </c>
      <c r="U251" t="s">
        <v>177</v>
      </c>
      <c r="V251" t="s">
        <v>177</v>
      </c>
    </row>
    <row r="252" spans="1:22" ht="12.75" hidden="1" outlineLevel="1">
      <c r="A252">
        <v>148</v>
      </c>
      <c r="B252" s="33" t="s">
        <v>25</v>
      </c>
      <c r="C252" s="40">
        <v>47</v>
      </c>
      <c r="D252">
        <v>2</v>
      </c>
      <c r="E252">
        <v>22</v>
      </c>
      <c r="F252" s="46"/>
      <c r="G252" s="41" t="str">
        <f t="shared" si="20"/>
        <v/>
      </c>
      <c r="H252" s="41" t="s">
        <v>175</v>
      </c>
      <c r="I252" t="str">
        <f t="shared" si="21"/>
        <v/>
      </c>
      <c r="J252">
        <f t="shared" si="24"/>
        <v>0</v>
      </c>
      <c r="K252">
        <f t="shared" si="25"/>
        <v>0</v>
      </c>
      <c r="L252" s="78" t="s">
        <v>343</v>
      </c>
      <c r="M252" t="s">
        <v>8</v>
      </c>
      <c r="N252" s="36">
        <v>4</v>
      </c>
      <c r="O252" s="36"/>
      <c r="P252" t="s">
        <v>317</v>
      </c>
      <c r="Q252" t="s">
        <v>333</v>
      </c>
      <c r="R252" t="s">
        <v>246</v>
      </c>
      <c r="S252" t="s">
        <v>239</v>
      </c>
      <c r="U252" t="s">
        <v>177</v>
      </c>
      <c r="V252" t="s">
        <v>177</v>
      </c>
    </row>
    <row r="253" spans="1:22" ht="12.75" hidden="1" outlineLevel="1">
      <c r="A253">
        <v>149</v>
      </c>
      <c r="B253" s="33" t="s">
        <v>25</v>
      </c>
      <c r="C253" s="40">
        <v>47</v>
      </c>
      <c r="D253">
        <v>2</v>
      </c>
      <c r="E253">
        <v>23</v>
      </c>
      <c r="F253" s="46"/>
      <c r="G253" s="41" t="str">
        <f t="shared" si="20"/>
        <v/>
      </c>
      <c r="H253" s="41" t="s">
        <v>173</v>
      </c>
      <c r="I253" t="str">
        <f t="shared" si="21"/>
        <v/>
      </c>
      <c r="J253">
        <f t="shared" si="24"/>
        <v>0</v>
      </c>
      <c r="K253">
        <f t="shared" si="25"/>
        <v>0</v>
      </c>
      <c r="L253" s="78" t="s">
        <v>343</v>
      </c>
      <c r="M253" t="s">
        <v>8</v>
      </c>
      <c r="N253" s="36">
        <v>4</v>
      </c>
      <c r="O253" s="36"/>
      <c r="P253" t="s">
        <v>317</v>
      </c>
      <c r="Q253" t="s">
        <v>333</v>
      </c>
      <c r="R253" t="s">
        <v>53</v>
      </c>
      <c r="S253" t="s">
        <v>239</v>
      </c>
      <c r="U253" t="s">
        <v>177</v>
      </c>
      <c r="V253" t="s">
        <v>177</v>
      </c>
    </row>
    <row r="254" spans="1:22" ht="12.75" hidden="1" outlineLevel="1">
      <c r="A254">
        <v>150</v>
      </c>
      <c r="B254" s="33" t="s">
        <v>25</v>
      </c>
      <c r="C254" s="40">
        <v>47</v>
      </c>
      <c r="D254">
        <v>2</v>
      </c>
      <c r="E254">
        <v>24</v>
      </c>
      <c r="F254" s="46"/>
      <c r="G254" s="41" t="str">
        <f t="shared" si="20"/>
        <v/>
      </c>
      <c r="H254" s="41" t="s">
        <v>170</v>
      </c>
      <c r="I254" t="str">
        <f t="shared" si="21"/>
        <v/>
      </c>
      <c r="J254">
        <f t="shared" si="24"/>
        <v>0</v>
      </c>
      <c r="K254">
        <f t="shared" si="25"/>
        <v>0</v>
      </c>
      <c r="L254" s="78" t="s">
        <v>343</v>
      </c>
      <c r="M254" t="s">
        <v>8</v>
      </c>
      <c r="N254" s="36">
        <v>4</v>
      </c>
      <c r="O254" s="36"/>
      <c r="P254" t="s">
        <v>317</v>
      </c>
      <c r="Q254" t="s">
        <v>329</v>
      </c>
      <c r="R254" t="s">
        <v>318</v>
      </c>
      <c r="S254" t="s">
        <v>239</v>
      </c>
      <c r="U254" t="s">
        <v>177</v>
      </c>
      <c r="V254" t="s">
        <v>177</v>
      </c>
    </row>
    <row r="255" spans="1:22" ht="12.75" hidden="1" outlineLevel="1">
      <c r="A255">
        <v>151</v>
      </c>
      <c r="B255" s="33" t="s">
        <v>25</v>
      </c>
      <c r="C255" s="40">
        <v>47</v>
      </c>
      <c r="D255">
        <v>2</v>
      </c>
      <c r="E255">
        <v>25</v>
      </c>
      <c r="F255" s="46"/>
      <c r="G255" s="41" t="str">
        <f t="shared" si="20"/>
        <v/>
      </c>
      <c r="H255" s="41" t="s">
        <v>175</v>
      </c>
      <c r="I255" t="str">
        <f t="shared" si="21"/>
        <v/>
      </c>
      <c r="J255">
        <f t="shared" si="24"/>
        <v>0</v>
      </c>
      <c r="K255">
        <f t="shared" si="25"/>
        <v>0</v>
      </c>
      <c r="L255" s="78" t="s">
        <v>343</v>
      </c>
      <c r="M255" t="s">
        <v>8</v>
      </c>
      <c r="N255" s="36">
        <v>4</v>
      </c>
      <c r="O255" s="36"/>
      <c r="P255" t="s">
        <v>317</v>
      </c>
      <c r="Q255" t="s">
        <v>333</v>
      </c>
      <c r="R255" t="s">
        <v>246</v>
      </c>
      <c r="S255" t="s">
        <v>239</v>
      </c>
      <c r="U255" t="s">
        <v>177</v>
      </c>
      <c r="V255" t="s">
        <v>177</v>
      </c>
    </row>
    <row r="256" spans="1:22" ht="12.75" hidden="1" outlineLevel="1">
      <c r="A256">
        <v>152</v>
      </c>
      <c r="B256" s="33" t="s">
        <v>25</v>
      </c>
      <c r="C256" s="40">
        <v>47</v>
      </c>
      <c r="D256">
        <v>2</v>
      </c>
      <c r="E256">
        <v>26</v>
      </c>
      <c r="F256" s="46"/>
      <c r="G256" s="41" t="str">
        <f t="shared" si="20"/>
        <v/>
      </c>
      <c r="H256" s="41" t="s">
        <v>172</v>
      </c>
      <c r="I256" t="str">
        <f t="shared" si="21"/>
        <v/>
      </c>
      <c r="J256">
        <f t="shared" si="24"/>
        <v>0</v>
      </c>
      <c r="K256">
        <f t="shared" si="25"/>
        <v>0</v>
      </c>
      <c r="L256" s="78" t="s">
        <v>343</v>
      </c>
      <c r="M256" t="s">
        <v>8</v>
      </c>
      <c r="N256" s="36">
        <v>4</v>
      </c>
      <c r="O256" s="36"/>
      <c r="P256" t="s">
        <v>317</v>
      </c>
      <c r="Q256" t="s">
        <v>329</v>
      </c>
      <c r="R256" t="s">
        <v>238</v>
      </c>
      <c r="S256" t="s">
        <v>239</v>
      </c>
      <c r="U256" t="s">
        <v>177</v>
      </c>
      <c r="V256" t="s">
        <v>177</v>
      </c>
    </row>
    <row r="257" spans="1:22" ht="12.75" hidden="1" outlineLevel="1">
      <c r="A257">
        <v>153</v>
      </c>
      <c r="B257" s="33" t="s">
        <v>25</v>
      </c>
      <c r="C257" s="40">
        <v>47</v>
      </c>
      <c r="D257">
        <v>3</v>
      </c>
      <c r="E257">
        <v>1</v>
      </c>
      <c r="F257" s="46"/>
      <c r="G257" s="41" t="str">
        <f t="shared" si="20"/>
        <v/>
      </c>
      <c r="H257" s="41" t="s">
        <v>173</v>
      </c>
      <c r="I257" t="str">
        <f t="shared" si="21"/>
        <v/>
      </c>
      <c r="J257">
        <f t="shared" si="24"/>
        <v>0</v>
      </c>
      <c r="K257">
        <f t="shared" si="25"/>
        <v>0</v>
      </c>
      <c r="L257" s="78" t="s">
        <v>343</v>
      </c>
      <c r="M257" t="s">
        <v>176</v>
      </c>
      <c r="N257" s="36" t="s">
        <v>177</v>
      </c>
      <c r="O257" s="36"/>
      <c r="P257" t="s">
        <v>177</v>
      </c>
      <c r="Q257" t="s">
        <v>225</v>
      </c>
      <c r="S257" t="s">
        <v>249</v>
      </c>
      <c r="T257" t="s">
        <v>134</v>
      </c>
      <c r="U257" t="s">
        <v>177</v>
      </c>
      <c r="V257" t="s">
        <v>177</v>
      </c>
    </row>
    <row r="258" spans="1:22" ht="12.75" hidden="1" outlineLevel="1">
      <c r="A258">
        <v>154</v>
      </c>
      <c r="B258" s="33" t="s">
        <v>25</v>
      </c>
      <c r="C258" s="40">
        <v>47</v>
      </c>
      <c r="D258">
        <v>3</v>
      </c>
      <c r="E258">
        <v>2</v>
      </c>
      <c r="F258" s="46"/>
      <c r="G258" s="41" t="str">
        <f t="shared" si="20"/>
        <v/>
      </c>
      <c r="H258" s="41" t="s">
        <v>170</v>
      </c>
      <c r="I258" t="str">
        <f t="shared" si="21"/>
        <v/>
      </c>
      <c r="J258">
        <f t="shared" si="24"/>
        <v>0</v>
      </c>
      <c r="K258">
        <f t="shared" si="25"/>
        <v>0</v>
      </c>
      <c r="L258" s="78" t="s">
        <v>343</v>
      </c>
      <c r="M258" t="s">
        <v>176</v>
      </c>
      <c r="N258" s="36" t="s">
        <v>177</v>
      </c>
      <c r="O258" s="36"/>
      <c r="P258" t="s">
        <v>177</v>
      </c>
      <c r="Q258" t="s">
        <v>250</v>
      </c>
      <c r="R258" t="s">
        <v>305</v>
      </c>
      <c r="S258" t="s">
        <v>249</v>
      </c>
      <c r="U258" t="s">
        <v>177</v>
      </c>
      <c r="V258" t="s">
        <v>177</v>
      </c>
    </row>
    <row r="259" spans="1:22" ht="12.75" hidden="1" outlineLevel="1">
      <c r="A259">
        <v>155</v>
      </c>
      <c r="B259" s="33" t="s">
        <v>25</v>
      </c>
      <c r="C259" s="40">
        <v>47</v>
      </c>
      <c r="D259">
        <v>3</v>
      </c>
      <c r="E259">
        <v>3</v>
      </c>
      <c r="F259" s="46"/>
      <c r="G259" s="41" t="str">
        <f t="shared" si="20"/>
        <v/>
      </c>
      <c r="H259" s="41" t="s">
        <v>174</v>
      </c>
      <c r="I259" t="str">
        <f t="shared" si="21"/>
        <v/>
      </c>
      <c r="J259">
        <f t="shared" si="24"/>
        <v>0</v>
      </c>
      <c r="K259">
        <f t="shared" si="25"/>
        <v>0</v>
      </c>
      <c r="L259" s="78" t="s">
        <v>343</v>
      </c>
      <c r="M259" t="s">
        <v>176</v>
      </c>
      <c r="N259" s="36" t="s">
        <v>177</v>
      </c>
      <c r="O259" s="36"/>
      <c r="P259" t="s">
        <v>177</v>
      </c>
      <c r="Q259" t="s">
        <v>225</v>
      </c>
      <c r="S259" t="s">
        <v>249</v>
      </c>
      <c r="T259" t="s">
        <v>54</v>
      </c>
      <c r="U259" t="s">
        <v>177</v>
      </c>
      <c r="V259" t="s">
        <v>177</v>
      </c>
    </row>
    <row r="260" spans="1:22" ht="12.75" hidden="1" outlineLevel="1">
      <c r="A260">
        <v>156</v>
      </c>
      <c r="B260" s="33" t="s">
        <v>25</v>
      </c>
      <c r="C260" s="40">
        <v>47</v>
      </c>
      <c r="D260">
        <v>3</v>
      </c>
      <c r="E260">
        <v>4</v>
      </c>
      <c r="F260" s="46"/>
      <c r="G260" s="41" t="str">
        <f t="shared" si="20"/>
        <v/>
      </c>
      <c r="H260" s="41" t="s">
        <v>175</v>
      </c>
      <c r="I260" t="str">
        <f t="shared" si="21"/>
        <v/>
      </c>
      <c r="J260">
        <f t="shared" si="24"/>
        <v>0</v>
      </c>
      <c r="K260">
        <f t="shared" si="25"/>
        <v>0</v>
      </c>
      <c r="L260" s="78" t="s">
        <v>343</v>
      </c>
      <c r="M260" t="s">
        <v>176</v>
      </c>
      <c r="N260" s="36" t="s">
        <v>177</v>
      </c>
      <c r="O260" s="36"/>
      <c r="P260" t="s">
        <v>177</v>
      </c>
      <c r="Q260" t="s">
        <v>250</v>
      </c>
      <c r="R260" t="s">
        <v>304</v>
      </c>
      <c r="S260" t="s">
        <v>249</v>
      </c>
      <c r="T260" t="s">
        <v>218</v>
      </c>
      <c r="U260" t="s">
        <v>177</v>
      </c>
      <c r="V260" t="s">
        <v>177</v>
      </c>
    </row>
    <row r="261" spans="1:22" ht="12.75" hidden="1" outlineLevel="1">
      <c r="A261">
        <v>157</v>
      </c>
      <c r="B261" s="33" t="s">
        <v>25</v>
      </c>
      <c r="C261" s="40">
        <v>47</v>
      </c>
      <c r="D261">
        <v>3</v>
      </c>
      <c r="E261">
        <v>5</v>
      </c>
      <c r="F261" s="46"/>
      <c r="G261" s="41" t="str">
        <f t="shared" si="20"/>
        <v/>
      </c>
      <c r="H261" s="41" t="s">
        <v>174</v>
      </c>
      <c r="I261" t="str">
        <f t="shared" si="21"/>
        <v/>
      </c>
      <c r="J261">
        <f t="shared" si="24"/>
        <v>0</v>
      </c>
      <c r="K261">
        <f t="shared" si="25"/>
        <v>0</v>
      </c>
      <c r="L261" s="78" t="s">
        <v>343</v>
      </c>
      <c r="M261" t="s">
        <v>176</v>
      </c>
      <c r="N261" s="36" t="s">
        <v>177</v>
      </c>
      <c r="O261" s="36"/>
      <c r="P261" t="s">
        <v>177</v>
      </c>
      <c r="Q261" t="s">
        <v>98</v>
      </c>
      <c r="R261" t="s">
        <v>34</v>
      </c>
      <c r="S261" t="s">
        <v>249</v>
      </c>
      <c r="T261" t="s">
        <v>218</v>
      </c>
      <c r="U261" t="s">
        <v>177</v>
      </c>
      <c r="V261" t="s">
        <v>177</v>
      </c>
    </row>
    <row r="262" spans="1:22" ht="12.75" hidden="1" outlineLevel="1">
      <c r="A262">
        <v>158</v>
      </c>
      <c r="B262" s="33" t="s">
        <v>25</v>
      </c>
      <c r="C262" s="40">
        <v>47</v>
      </c>
      <c r="D262">
        <v>3</v>
      </c>
      <c r="E262">
        <v>6</v>
      </c>
      <c r="F262" s="46"/>
      <c r="G262" s="41" t="str">
        <f t="shared" si="20"/>
        <v/>
      </c>
      <c r="H262" s="41" t="s">
        <v>170</v>
      </c>
      <c r="I262" t="str">
        <f t="shared" si="21"/>
        <v/>
      </c>
      <c r="J262">
        <f t="shared" si="24"/>
        <v>0</v>
      </c>
      <c r="K262">
        <f t="shared" si="25"/>
        <v>0</v>
      </c>
      <c r="L262" s="78" t="s">
        <v>343</v>
      </c>
      <c r="M262" t="s">
        <v>176</v>
      </c>
      <c r="N262" s="36" t="s">
        <v>177</v>
      </c>
      <c r="O262" s="36"/>
      <c r="P262" t="s">
        <v>177</v>
      </c>
      <c r="Q262" t="s">
        <v>98</v>
      </c>
      <c r="R262" t="s">
        <v>178</v>
      </c>
      <c r="S262" t="s">
        <v>249</v>
      </c>
      <c r="U262" t="s">
        <v>177</v>
      </c>
      <c r="V262" t="s">
        <v>177</v>
      </c>
    </row>
    <row r="263" spans="1:22" ht="12.75" hidden="1" outlineLevel="1">
      <c r="A263">
        <v>159</v>
      </c>
      <c r="B263" s="33" t="s">
        <v>25</v>
      </c>
      <c r="C263" s="40">
        <v>47</v>
      </c>
      <c r="D263">
        <v>3</v>
      </c>
      <c r="E263">
        <v>7</v>
      </c>
      <c r="F263" s="46"/>
      <c r="G263" s="41" t="str">
        <f t="shared" si="20"/>
        <v/>
      </c>
      <c r="H263" s="41" t="s">
        <v>175</v>
      </c>
      <c r="I263" t="str">
        <f t="shared" si="21"/>
        <v/>
      </c>
      <c r="J263">
        <f t="shared" si="24"/>
        <v>0</v>
      </c>
      <c r="K263">
        <f t="shared" si="25"/>
        <v>0</v>
      </c>
      <c r="L263" s="78" t="s">
        <v>343</v>
      </c>
      <c r="M263" t="s">
        <v>176</v>
      </c>
      <c r="N263" s="36" t="s">
        <v>177</v>
      </c>
      <c r="O263" s="36"/>
      <c r="P263" t="s">
        <v>177</v>
      </c>
      <c r="Q263" t="s">
        <v>250</v>
      </c>
      <c r="R263" t="s">
        <v>304</v>
      </c>
      <c r="S263" t="s">
        <v>249</v>
      </c>
      <c r="T263" t="s">
        <v>218</v>
      </c>
      <c r="U263" t="s">
        <v>177</v>
      </c>
      <c r="V263" t="s">
        <v>177</v>
      </c>
    </row>
    <row r="264" spans="1:22" ht="12.75" hidden="1" outlineLevel="1">
      <c r="A264">
        <v>160</v>
      </c>
      <c r="B264" s="33" t="s">
        <v>25</v>
      </c>
      <c r="C264" s="40">
        <v>47</v>
      </c>
      <c r="D264">
        <v>3</v>
      </c>
      <c r="E264">
        <v>8</v>
      </c>
      <c r="F264" s="46"/>
      <c r="G264" s="41" t="str">
        <f t="shared" si="20"/>
        <v/>
      </c>
      <c r="H264" s="41" t="s">
        <v>170</v>
      </c>
      <c r="I264" t="str">
        <f t="shared" si="21"/>
        <v/>
      </c>
      <c r="J264">
        <f t="shared" si="24"/>
        <v>0</v>
      </c>
      <c r="K264">
        <f t="shared" si="25"/>
        <v>0</v>
      </c>
      <c r="L264" s="78" t="s">
        <v>343</v>
      </c>
      <c r="M264" t="s">
        <v>176</v>
      </c>
      <c r="N264" s="36" t="s">
        <v>177</v>
      </c>
      <c r="O264" s="36"/>
      <c r="P264" t="s">
        <v>177</v>
      </c>
      <c r="Q264" t="s">
        <v>286</v>
      </c>
      <c r="S264" t="s">
        <v>249</v>
      </c>
      <c r="T264" t="s">
        <v>134</v>
      </c>
      <c r="U264" t="s">
        <v>177</v>
      </c>
      <c r="V264" t="s">
        <v>177</v>
      </c>
    </row>
    <row r="265" spans="1:22" ht="12.75" hidden="1" outlineLevel="1">
      <c r="A265">
        <v>161</v>
      </c>
      <c r="B265" s="33" t="s">
        <v>25</v>
      </c>
      <c r="C265" s="40">
        <v>47</v>
      </c>
      <c r="D265">
        <v>3</v>
      </c>
      <c r="E265">
        <v>9</v>
      </c>
      <c r="F265" s="46"/>
      <c r="G265" s="41" t="str">
        <f t="shared" si="20"/>
        <v/>
      </c>
      <c r="H265" s="41" t="s">
        <v>174</v>
      </c>
      <c r="I265" t="str">
        <f t="shared" si="21"/>
        <v/>
      </c>
      <c r="J265">
        <f t="shared" si="24"/>
        <v>0</v>
      </c>
      <c r="K265">
        <f t="shared" si="25"/>
        <v>0</v>
      </c>
      <c r="L265" s="78" t="s">
        <v>343</v>
      </c>
      <c r="M265" t="s">
        <v>176</v>
      </c>
      <c r="N265" s="36" t="s">
        <v>177</v>
      </c>
      <c r="O265" s="36"/>
      <c r="P265" t="s">
        <v>177</v>
      </c>
      <c r="Q265" t="s">
        <v>98</v>
      </c>
      <c r="R265" t="s">
        <v>34</v>
      </c>
      <c r="S265" t="s">
        <v>249</v>
      </c>
      <c r="U265" t="s">
        <v>177</v>
      </c>
      <c r="V265" t="s">
        <v>177</v>
      </c>
    </row>
    <row r="266" spans="1:22" ht="12.75" hidden="1" outlineLevel="1">
      <c r="A266">
        <v>162</v>
      </c>
      <c r="B266" s="33" t="s">
        <v>25</v>
      </c>
      <c r="C266" s="40">
        <v>47</v>
      </c>
      <c r="D266">
        <v>3</v>
      </c>
      <c r="E266">
        <v>10</v>
      </c>
      <c r="F266" s="46"/>
      <c r="G266" s="41" t="str">
        <f t="shared" si="20"/>
        <v/>
      </c>
      <c r="H266" s="41" t="s">
        <v>172</v>
      </c>
      <c r="I266" t="str">
        <f t="shared" si="21"/>
        <v/>
      </c>
      <c r="J266">
        <f t="shared" si="24"/>
        <v>0</v>
      </c>
      <c r="K266">
        <f t="shared" si="25"/>
        <v>0</v>
      </c>
      <c r="L266" s="78" t="s">
        <v>343</v>
      </c>
      <c r="M266" t="s">
        <v>176</v>
      </c>
      <c r="N266" s="36" t="s">
        <v>177</v>
      </c>
      <c r="O266" s="36"/>
      <c r="P266" t="s">
        <v>177</v>
      </c>
      <c r="Q266" t="s">
        <v>225</v>
      </c>
      <c r="S266" t="s">
        <v>249</v>
      </c>
      <c r="T266" t="s">
        <v>54</v>
      </c>
      <c r="U266" t="s">
        <v>177</v>
      </c>
      <c r="V266" t="s">
        <v>177</v>
      </c>
    </row>
    <row r="267" spans="1:22" ht="12.75" hidden="1" outlineLevel="1">
      <c r="A267">
        <v>163</v>
      </c>
      <c r="B267" s="33" t="s">
        <v>25</v>
      </c>
      <c r="C267" s="40">
        <v>47</v>
      </c>
      <c r="D267">
        <v>3</v>
      </c>
      <c r="E267">
        <v>11</v>
      </c>
      <c r="F267" s="46"/>
      <c r="G267" s="41" t="str">
        <f t="shared" si="20"/>
        <v/>
      </c>
      <c r="H267" s="41" t="s">
        <v>172</v>
      </c>
      <c r="I267" t="str">
        <f t="shared" si="21"/>
        <v/>
      </c>
      <c r="J267">
        <f t="shared" si="24"/>
        <v>0</v>
      </c>
      <c r="K267">
        <f t="shared" si="25"/>
        <v>0</v>
      </c>
      <c r="L267" s="78" t="s">
        <v>343</v>
      </c>
      <c r="M267" t="s">
        <v>176</v>
      </c>
      <c r="N267" s="36" t="s">
        <v>177</v>
      </c>
      <c r="O267" s="36"/>
      <c r="P267" t="s">
        <v>177</v>
      </c>
      <c r="Q267" t="s">
        <v>119</v>
      </c>
      <c r="S267" t="s">
        <v>265</v>
      </c>
      <c r="T267" t="s">
        <v>218</v>
      </c>
      <c r="U267" t="s">
        <v>177</v>
      </c>
      <c r="V267" t="s">
        <v>177</v>
      </c>
    </row>
    <row r="268" spans="1:22" ht="12.75" hidden="1" outlineLevel="1">
      <c r="A268">
        <v>164</v>
      </c>
      <c r="B268" s="33" t="s">
        <v>25</v>
      </c>
      <c r="C268" s="40">
        <v>47</v>
      </c>
      <c r="D268">
        <v>3</v>
      </c>
      <c r="E268">
        <v>12</v>
      </c>
      <c r="F268" s="46"/>
      <c r="G268" s="41" t="str">
        <f t="shared" si="20"/>
        <v/>
      </c>
      <c r="H268" s="41" t="s">
        <v>170</v>
      </c>
      <c r="I268" t="str">
        <f t="shared" si="21"/>
        <v/>
      </c>
      <c r="J268">
        <f t="shared" si="24"/>
        <v>0</v>
      </c>
      <c r="K268">
        <f t="shared" si="25"/>
        <v>0</v>
      </c>
      <c r="L268" s="78" t="s">
        <v>343</v>
      </c>
      <c r="M268" t="s">
        <v>176</v>
      </c>
      <c r="N268" s="36" t="s">
        <v>177</v>
      </c>
      <c r="O268" s="36"/>
      <c r="P268" t="s">
        <v>177</v>
      </c>
      <c r="Q268" t="s">
        <v>225</v>
      </c>
      <c r="S268" t="s">
        <v>249</v>
      </c>
      <c r="U268" t="s">
        <v>177</v>
      </c>
      <c r="V268" t="s">
        <v>177</v>
      </c>
    </row>
    <row r="269" spans="1:22" ht="12.75" hidden="1" outlineLevel="1">
      <c r="A269">
        <v>165</v>
      </c>
      <c r="B269" s="33" t="s">
        <v>25</v>
      </c>
      <c r="C269" s="40">
        <v>47</v>
      </c>
      <c r="D269">
        <v>3</v>
      </c>
      <c r="E269">
        <v>13</v>
      </c>
      <c r="F269" s="46"/>
      <c r="G269" s="41" t="str">
        <f aca="true" t="shared" si="26" ref="G269:G299">UPPER(F269)</f>
        <v/>
      </c>
      <c r="H269" s="41" t="s">
        <v>170</v>
      </c>
      <c r="I269" t="str">
        <f aca="true" t="shared" si="27" ref="I269:I299">IF(F269=0,"",IF(EXACT(G269,H269),"Correct","Incorrect"))</f>
        <v/>
      </c>
      <c r="J269">
        <f aca="true" t="shared" si="28" ref="J269:J304">IF($I269="Correct",1,IF($I269="Incorrect",1,0))</f>
        <v>0</v>
      </c>
      <c r="K269">
        <f aca="true" t="shared" si="29" ref="K269:K304">IF($I269="Correct",1,IF($I269="Incorrect",0,0))</f>
        <v>0</v>
      </c>
      <c r="L269" s="78" t="s">
        <v>343</v>
      </c>
      <c r="M269" t="s">
        <v>176</v>
      </c>
      <c r="N269" s="36" t="s">
        <v>177</v>
      </c>
      <c r="O269" s="36"/>
      <c r="P269" t="s">
        <v>177</v>
      </c>
      <c r="Q269" t="s">
        <v>285</v>
      </c>
      <c r="R269" t="s">
        <v>35</v>
      </c>
      <c r="S269" t="s">
        <v>249</v>
      </c>
      <c r="T269" t="s">
        <v>54</v>
      </c>
      <c r="U269" t="s">
        <v>177</v>
      </c>
      <c r="V269" t="s">
        <v>177</v>
      </c>
    </row>
    <row r="270" spans="1:22" ht="12.75" hidden="1" outlineLevel="1">
      <c r="A270">
        <v>166</v>
      </c>
      <c r="B270" s="33" t="s">
        <v>25</v>
      </c>
      <c r="C270" s="40">
        <v>47</v>
      </c>
      <c r="D270">
        <v>3</v>
      </c>
      <c r="E270">
        <v>14</v>
      </c>
      <c r="F270" s="46"/>
      <c r="G270" s="41" t="str">
        <f t="shared" si="26"/>
        <v/>
      </c>
      <c r="H270" s="41" t="s">
        <v>170</v>
      </c>
      <c r="I270" t="str">
        <f t="shared" si="27"/>
        <v/>
      </c>
      <c r="J270">
        <f t="shared" si="28"/>
        <v>0</v>
      </c>
      <c r="K270">
        <f t="shared" si="29"/>
        <v>0</v>
      </c>
      <c r="L270" s="78" t="s">
        <v>343</v>
      </c>
      <c r="M270" t="s">
        <v>176</v>
      </c>
      <c r="N270" s="36" t="s">
        <v>177</v>
      </c>
      <c r="O270" s="36"/>
      <c r="P270" t="s">
        <v>177</v>
      </c>
      <c r="Q270" t="s">
        <v>250</v>
      </c>
      <c r="R270" t="s">
        <v>304</v>
      </c>
      <c r="S270" t="s">
        <v>249</v>
      </c>
      <c r="T270" t="s">
        <v>218</v>
      </c>
      <c r="U270" t="s">
        <v>177</v>
      </c>
      <c r="V270" t="s">
        <v>177</v>
      </c>
    </row>
    <row r="271" spans="1:22" ht="12.75" hidden="1" outlineLevel="1">
      <c r="A271">
        <v>167</v>
      </c>
      <c r="B271" s="33" t="s">
        <v>25</v>
      </c>
      <c r="C271" s="40">
        <v>47</v>
      </c>
      <c r="D271">
        <v>3</v>
      </c>
      <c r="E271">
        <v>15</v>
      </c>
      <c r="F271" s="46"/>
      <c r="G271" s="41" t="str">
        <f t="shared" si="26"/>
        <v/>
      </c>
      <c r="H271" s="41" t="s">
        <v>172</v>
      </c>
      <c r="I271" t="str">
        <f t="shared" si="27"/>
        <v/>
      </c>
      <c r="J271">
        <f t="shared" si="28"/>
        <v>0</v>
      </c>
      <c r="K271">
        <f t="shared" si="29"/>
        <v>0</v>
      </c>
      <c r="L271" s="78" t="s">
        <v>343</v>
      </c>
      <c r="M271" t="s">
        <v>176</v>
      </c>
      <c r="N271" s="36" t="s">
        <v>177</v>
      </c>
      <c r="O271" s="36"/>
      <c r="P271" t="s">
        <v>177</v>
      </c>
      <c r="Q271" t="s">
        <v>119</v>
      </c>
      <c r="S271" t="s">
        <v>265</v>
      </c>
      <c r="T271" t="s">
        <v>134</v>
      </c>
      <c r="U271" t="s">
        <v>177</v>
      </c>
      <c r="V271" t="s">
        <v>177</v>
      </c>
    </row>
    <row r="272" spans="1:22" ht="12.75" hidden="1" outlineLevel="1">
      <c r="A272">
        <v>168</v>
      </c>
      <c r="B272" s="33" t="s">
        <v>25</v>
      </c>
      <c r="C272" s="40">
        <v>47</v>
      </c>
      <c r="D272">
        <v>3</v>
      </c>
      <c r="E272">
        <v>16</v>
      </c>
      <c r="F272" s="46"/>
      <c r="G272" s="41" t="str">
        <f t="shared" si="26"/>
        <v/>
      </c>
      <c r="H272" s="41" t="s">
        <v>175</v>
      </c>
      <c r="I272" t="str">
        <f t="shared" si="27"/>
        <v/>
      </c>
      <c r="J272">
        <f t="shared" si="28"/>
        <v>0</v>
      </c>
      <c r="K272">
        <f t="shared" si="29"/>
        <v>0</v>
      </c>
      <c r="L272" s="78" t="s">
        <v>343</v>
      </c>
      <c r="M272" t="s">
        <v>176</v>
      </c>
      <c r="N272" s="36" t="s">
        <v>177</v>
      </c>
      <c r="O272" s="36"/>
      <c r="P272" t="s">
        <v>177</v>
      </c>
      <c r="Q272" t="s">
        <v>286</v>
      </c>
      <c r="S272" t="s">
        <v>249</v>
      </c>
      <c r="T272" t="s">
        <v>218</v>
      </c>
      <c r="U272" t="s">
        <v>177</v>
      </c>
      <c r="V272" t="s">
        <v>177</v>
      </c>
    </row>
    <row r="273" spans="1:22" ht="12.75" hidden="1" outlineLevel="1">
      <c r="A273">
        <v>169</v>
      </c>
      <c r="B273" s="33" t="s">
        <v>25</v>
      </c>
      <c r="C273" s="40">
        <v>47</v>
      </c>
      <c r="D273">
        <v>3</v>
      </c>
      <c r="E273">
        <v>17</v>
      </c>
      <c r="F273" s="46"/>
      <c r="G273" s="41" t="str">
        <f t="shared" si="26"/>
        <v/>
      </c>
      <c r="H273" s="41" t="s">
        <v>174</v>
      </c>
      <c r="I273" t="str">
        <f t="shared" si="27"/>
        <v/>
      </c>
      <c r="J273">
        <f t="shared" si="28"/>
        <v>0</v>
      </c>
      <c r="K273">
        <f t="shared" si="29"/>
        <v>0</v>
      </c>
      <c r="L273" s="78" t="s">
        <v>343</v>
      </c>
      <c r="M273" t="s">
        <v>176</v>
      </c>
      <c r="N273" s="36" t="s">
        <v>177</v>
      </c>
      <c r="O273" s="36"/>
      <c r="P273" t="s">
        <v>177</v>
      </c>
      <c r="Q273" t="s">
        <v>285</v>
      </c>
      <c r="R273" t="s">
        <v>35</v>
      </c>
      <c r="S273" t="s">
        <v>249</v>
      </c>
      <c r="T273" t="s">
        <v>126</v>
      </c>
      <c r="U273" t="s">
        <v>177</v>
      </c>
      <c r="V273" t="s">
        <v>177</v>
      </c>
    </row>
    <row r="274" spans="1:22" ht="12.75" hidden="1" outlineLevel="1">
      <c r="A274">
        <v>170</v>
      </c>
      <c r="B274" s="33" t="s">
        <v>25</v>
      </c>
      <c r="C274" s="40">
        <v>47</v>
      </c>
      <c r="D274">
        <v>3</v>
      </c>
      <c r="E274">
        <v>18</v>
      </c>
      <c r="F274" s="46"/>
      <c r="G274" s="41" t="str">
        <f t="shared" si="26"/>
        <v/>
      </c>
      <c r="H274" s="41" t="s">
        <v>172</v>
      </c>
      <c r="I274" t="str">
        <f t="shared" si="27"/>
        <v/>
      </c>
      <c r="J274">
        <f t="shared" si="28"/>
        <v>0</v>
      </c>
      <c r="K274">
        <f t="shared" si="29"/>
        <v>0</v>
      </c>
      <c r="L274" s="78" t="s">
        <v>343</v>
      </c>
      <c r="M274" t="s">
        <v>176</v>
      </c>
      <c r="N274" s="36" t="s">
        <v>177</v>
      </c>
      <c r="O274" s="36"/>
      <c r="P274" t="s">
        <v>177</v>
      </c>
      <c r="Q274" t="s">
        <v>326</v>
      </c>
      <c r="R274" t="s">
        <v>325</v>
      </c>
      <c r="S274" t="s">
        <v>249</v>
      </c>
      <c r="U274" t="s">
        <v>177</v>
      </c>
      <c r="V274" t="s">
        <v>177</v>
      </c>
    </row>
    <row r="275" spans="1:22" ht="12.75" hidden="1" outlineLevel="1">
      <c r="A275">
        <v>171</v>
      </c>
      <c r="B275" s="33" t="s">
        <v>25</v>
      </c>
      <c r="C275" s="40">
        <v>47</v>
      </c>
      <c r="D275">
        <v>3</v>
      </c>
      <c r="E275">
        <v>19</v>
      </c>
      <c r="F275" s="46"/>
      <c r="G275" s="41" t="str">
        <f t="shared" si="26"/>
        <v/>
      </c>
      <c r="H275" s="41" t="s">
        <v>172</v>
      </c>
      <c r="I275" t="str">
        <f t="shared" si="27"/>
        <v/>
      </c>
      <c r="J275">
        <f t="shared" si="28"/>
        <v>0</v>
      </c>
      <c r="K275">
        <f t="shared" si="29"/>
        <v>0</v>
      </c>
      <c r="L275" s="78" t="s">
        <v>343</v>
      </c>
      <c r="M275" t="s">
        <v>176</v>
      </c>
      <c r="N275" s="36" t="s">
        <v>177</v>
      </c>
      <c r="O275" s="36"/>
      <c r="P275" t="s">
        <v>177</v>
      </c>
      <c r="Q275" t="s">
        <v>286</v>
      </c>
      <c r="S275" t="s">
        <v>249</v>
      </c>
      <c r="T275" t="s">
        <v>218</v>
      </c>
      <c r="U275" t="s">
        <v>177</v>
      </c>
      <c r="V275" t="s">
        <v>177</v>
      </c>
    </row>
    <row r="276" spans="1:22" ht="12.75" hidden="1" outlineLevel="1">
      <c r="A276">
        <v>172</v>
      </c>
      <c r="B276" s="33" t="s">
        <v>25</v>
      </c>
      <c r="C276" s="40">
        <v>47</v>
      </c>
      <c r="D276">
        <v>3</v>
      </c>
      <c r="E276">
        <v>20</v>
      </c>
      <c r="F276" s="46"/>
      <c r="G276" s="41" t="str">
        <f t="shared" si="26"/>
        <v/>
      </c>
      <c r="H276" s="41" t="s">
        <v>175</v>
      </c>
      <c r="I276" t="str">
        <f t="shared" si="27"/>
        <v/>
      </c>
      <c r="J276">
        <f t="shared" si="28"/>
        <v>0</v>
      </c>
      <c r="K276">
        <f t="shared" si="29"/>
        <v>0</v>
      </c>
      <c r="L276" s="78" t="s">
        <v>343</v>
      </c>
      <c r="M276" t="s">
        <v>176</v>
      </c>
      <c r="N276" s="36" t="s">
        <v>177</v>
      </c>
      <c r="O276" s="36"/>
      <c r="P276" t="s">
        <v>177</v>
      </c>
      <c r="Q276" t="s">
        <v>98</v>
      </c>
      <c r="R276" t="s">
        <v>216</v>
      </c>
      <c r="S276" t="s">
        <v>249</v>
      </c>
      <c r="U276" t="s">
        <v>177</v>
      </c>
      <c r="V276" t="s">
        <v>177</v>
      </c>
    </row>
    <row r="277" spans="1:22" ht="12.75" hidden="1" outlineLevel="1">
      <c r="A277">
        <v>173</v>
      </c>
      <c r="B277" s="33" t="s">
        <v>25</v>
      </c>
      <c r="C277" s="40">
        <v>47</v>
      </c>
      <c r="D277">
        <v>3</v>
      </c>
      <c r="E277">
        <v>21</v>
      </c>
      <c r="F277" s="46"/>
      <c r="G277" s="41" t="str">
        <f t="shared" si="26"/>
        <v/>
      </c>
      <c r="H277" s="41" t="s">
        <v>173</v>
      </c>
      <c r="I277" t="str">
        <f t="shared" si="27"/>
        <v/>
      </c>
      <c r="J277">
        <f t="shared" si="28"/>
        <v>0</v>
      </c>
      <c r="K277">
        <f t="shared" si="29"/>
        <v>0</v>
      </c>
      <c r="L277" s="78" t="s">
        <v>343</v>
      </c>
      <c r="M277" t="s">
        <v>176</v>
      </c>
      <c r="N277" s="36" t="s">
        <v>177</v>
      </c>
      <c r="O277" s="36"/>
      <c r="P277" t="s">
        <v>177</v>
      </c>
      <c r="Q277" t="s">
        <v>285</v>
      </c>
      <c r="R277" t="s">
        <v>340</v>
      </c>
      <c r="S277" t="s">
        <v>249</v>
      </c>
      <c r="T277" t="s">
        <v>54</v>
      </c>
      <c r="U277" t="s">
        <v>177</v>
      </c>
      <c r="V277" t="s">
        <v>177</v>
      </c>
    </row>
    <row r="278" spans="1:22" ht="12.75" hidden="1" outlineLevel="1">
      <c r="A278">
        <v>174</v>
      </c>
      <c r="B278" s="33" t="s">
        <v>25</v>
      </c>
      <c r="C278" s="40">
        <v>47</v>
      </c>
      <c r="D278">
        <v>3</v>
      </c>
      <c r="E278">
        <v>22</v>
      </c>
      <c r="F278" s="46"/>
      <c r="G278" s="41" t="str">
        <f t="shared" si="26"/>
        <v/>
      </c>
      <c r="H278" s="41" t="s">
        <v>174</v>
      </c>
      <c r="I278" t="str">
        <f t="shared" si="27"/>
        <v/>
      </c>
      <c r="J278">
        <f t="shared" si="28"/>
        <v>0</v>
      </c>
      <c r="K278">
        <f t="shared" si="29"/>
        <v>0</v>
      </c>
      <c r="L278" s="78" t="s">
        <v>343</v>
      </c>
      <c r="M278" t="s">
        <v>176</v>
      </c>
      <c r="N278" s="36" t="s">
        <v>177</v>
      </c>
      <c r="O278" s="36"/>
      <c r="P278" t="s">
        <v>177</v>
      </c>
      <c r="Q278" t="s">
        <v>326</v>
      </c>
      <c r="R278" t="s">
        <v>325</v>
      </c>
      <c r="S278" t="s">
        <v>249</v>
      </c>
      <c r="T278" t="s">
        <v>54</v>
      </c>
      <c r="U278" t="s">
        <v>177</v>
      </c>
      <c r="V278" t="s">
        <v>177</v>
      </c>
    </row>
    <row r="279" spans="1:22" ht="12.75" hidden="1" outlineLevel="1">
      <c r="A279">
        <v>175</v>
      </c>
      <c r="B279" s="33" t="s">
        <v>25</v>
      </c>
      <c r="C279" s="40">
        <v>47</v>
      </c>
      <c r="D279">
        <v>3</v>
      </c>
      <c r="E279">
        <v>23</v>
      </c>
      <c r="F279" s="46"/>
      <c r="G279" s="41" t="str">
        <f t="shared" si="26"/>
        <v/>
      </c>
      <c r="H279" s="41" t="s">
        <v>170</v>
      </c>
      <c r="I279" t="str">
        <f t="shared" si="27"/>
        <v/>
      </c>
      <c r="J279">
        <f t="shared" si="28"/>
        <v>0</v>
      </c>
      <c r="K279">
        <f t="shared" si="29"/>
        <v>0</v>
      </c>
      <c r="L279" s="78" t="s">
        <v>343</v>
      </c>
      <c r="M279" t="s">
        <v>176</v>
      </c>
      <c r="N279" s="36" t="s">
        <v>177</v>
      </c>
      <c r="O279" s="36"/>
      <c r="P279" t="s">
        <v>177</v>
      </c>
      <c r="Q279" t="s">
        <v>286</v>
      </c>
      <c r="S279" t="s">
        <v>249</v>
      </c>
      <c r="U279" t="s">
        <v>177</v>
      </c>
      <c r="V279" t="s">
        <v>177</v>
      </c>
    </row>
    <row r="280" spans="1:22" ht="12.75" hidden="1" outlineLevel="1">
      <c r="A280">
        <v>176</v>
      </c>
      <c r="B280" s="33" t="s">
        <v>25</v>
      </c>
      <c r="C280" s="40">
        <v>47</v>
      </c>
      <c r="D280">
        <v>3</v>
      </c>
      <c r="E280">
        <v>24</v>
      </c>
      <c r="F280" s="46"/>
      <c r="G280" s="41" t="str">
        <f t="shared" si="26"/>
        <v/>
      </c>
      <c r="H280" s="41" t="s">
        <v>173</v>
      </c>
      <c r="I280" t="str">
        <f t="shared" si="27"/>
        <v/>
      </c>
      <c r="J280">
        <f t="shared" si="28"/>
        <v>0</v>
      </c>
      <c r="K280">
        <f t="shared" si="29"/>
        <v>0</v>
      </c>
      <c r="L280" s="78" t="s">
        <v>343</v>
      </c>
      <c r="M280" t="s">
        <v>176</v>
      </c>
      <c r="N280" s="36" t="s">
        <v>177</v>
      </c>
      <c r="O280" s="36"/>
      <c r="P280" t="s">
        <v>177</v>
      </c>
      <c r="Q280" t="s">
        <v>250</v>
      </c>
      <c r="R280" t="s">
        <v>304</v>
      </c>
      <c r="S280" t="s">
        <v>249</v>
      </c>
      <c r="T280" t="s">
        <v>218</v>
      </c>
      <c r="U280" t="s">
        <v>177</v>
      </c>
      <c r="V280" t="s">
        <v>177</v>
      </c>
    </row>
    <row r="281" spans="1:22" ht="12.75" hidden="1" outlineLevel="1">
      <c r="A281">
        <v>177</v>
      </c>
      <c r="B281" s="33" t="s">
        <v>25</v>
      </c>
      <c r="C281" s="40">
        <v>47</v>
      </c>
      <c r="D281">
        <v>3</v>
      </c>
      <c r="E281">
        <v>25</v>
      </c>
      <c r="F281" s="46"/>
      <c r="G281" s="41" t="str">
        <f t="shared" si="26"/>
        <v/>
      </c>
      <c r="H281" s="41" t="s">
        <v>174</v>
      </c>
      <c r="I281" t="str">
        <f t="shared" si="27"/>
        <v/>
      </c>
      <c r="J281">
        <f t="shared" si="28"/>
        <v>0</v>
      </c>
      <c r="K281">
        <f t="shared" si="29"/>
        <v>0</v>
      </c>
      <c r="L281" s="78" t="s">
        <v>343</v>
      </c>
      <c r="M281" t="s">
        <v>176</v>
      </c>
      <c r="N281" s="36" t="s">
        <v>177</v>
      </c>
      <c r="O281" s="36"/>
      <c r="P281" t="s">
        <v>177</v>
      </c>
      <c r="Q281" t="s">
        <v>37</v>
      </c>
      <c r="R281" t="s">
        <v>215</v>
      </c>
      <c r="S281" t="s">
        <v>249</v>
      </c>
      <c r="U281" t="s">
        <v>177</v>
      </c>
      <c r="V281" t="s">
        <v>177</v>
      </c>
    </row>
    <row r="282" spans="1:22" ht="12.75" hidden="1" outlineLevel="1">
      <c r="A282">
        <v>178</v>
      </c>
      <c r="B282" s="33" t="s">
        <v>25</v>
      </c>
      <c r="C282" s="40">
        <v>47</v>
      </c>
      <c r="D282">
        <v>3</v>
      </c>
      <c r="E282">
        <v>26</v>
      </c>
      <c r="F282" s="46"/>
      <c r="G282" s="41" t="str">
        <f t="shared" si="26"/>
        <v/>
      </c>
      <c r="H282" s="41" t="s">
        <v>174</v>
      </c>
      <c r="I282" t="str">
        <f t="shared" si="27"/>
        <v/>
      </c>
      <c r="J282">
        <f t="shared" si="28"/>
        <v>0</v>
      </c>
      <c r="K282">
        <f t="shared" si="29"/>
        <v>0</v>
      </c>
      <c r="L282" s="78" t="s">
        <v>343</v>
      </c>
      <c r="M282" t="s">
        <v>176</v>
      </c>
      <c r="N282" s="36" t="s">
        <v>177</v>
      </c>
      <c r="O282" s="36"/>
      <c r="P282" t="s">
        <v>177</v>
      </c>
      <c r="Q282" t="s">
        <v>326</v>
      </c>
      <c r="R282" t="s">
        <v>327</v>
      </c>
      <c r="S282" t="s">
        <v>249</v>
      </c>
      <c r="U282" t="s">
        <v>177</v>
      </c>
      <c r="V282" t="s">
        <v>177</v>
      </c>
    </row>
    <row r="283" spans="1:21" ht="12.75" hidden="1" outlineLevel="1">
      <c r="A283">
        <v>179</v>
      </c>
      <c r="B283" s="33" t="s">
        <v>25</v>
      </c>
      <c r="C283" s="40">
        <v>47</v>
      </c>
      <c r="D283">
        <v>4</v>
      </c>
      <c r="E283">
        <v>1</v>
      </c>
      <c r="F283" s="46"/>
      <c r="G283" s="41" t="str">
        <f t="shared" si="26"/>
        <v/>
      </c>
      <c r="H283" s="41" t="s">
        <v>173</v>
      </c>
      <c r="I283" t="str">
        <f t="shared" si="27"/>
        <v/>
      </c>
      <c r="J283">
        <f t="shared" si="28"/>
        <v>0</v>
      </c>
      <c r="K283">
        <f t="shared" si="29"/>
        <v>0</v>
      </c>
      <c r="L283" s="78" t="s">
        <v>343</v>
      </c>
      <c r="M283" t="s">
        <v>334</v>
      </c>
      <c r="N283" s="36">
        <v>1</v>
      </c>
      <c r="O283" t="s">
        <v>289</v>
      </c>
      <c r="P283" t="s">
        <v>283</v>
      </c>
      <c r="Q283" t="s">
        <v>249</v>
      </c>
      <c r="R283" t="s">
        <v>171</v>
      </c>
      <c r="S283" t="s">
        <v>121</v>
      </c>
    </row>
    <row r="284" spans="1:21" ht="12.75" hidden="1" outlineLevel="1">
      <c r="A284">
        <v>180</v>
      </c>
      <c r="B284" s="33" t="s">
        <v>25</v>
      </c>
      <c r="C284" s="40">
        <v>47</v>
      </c>
      <c r="D284">
        <v>4</v>
      </c>
      <c r="E284">
        <v>2</v>
      </c>
      <c r="F284" s="46"/>
      <c r="G284" s="41" t="str">
        <f t="shared" si="26"/>
        <v/>
      </c>
      <c r="H284" s="41" t="s">
        <v>170</v>
      </c>
      <c r="I284" t="str">
        <f t="shared" si="27"/>
        <v/>
      </c>
      <c r="J284">
        <f t="shared" si="28"/>
        <v>0</v>
      </c>
      <c r="K284">
        <f t="shared" si="29"/>
        <v>0</v>
      </c>
      <c r="L284" s="78" t="s">
        <v>343</v>
      </c>
      <c r="M284" t="s">
        <v>334</v>
      </c>
      <c r="N284" s="36">
        <v>1</v>
      </c>
      <c r="O284" t="s">
        <v>289</v>
      </c>
      <c r="P284" t="s">
        <v>283</v>
      </c>
      <c r="Q284" t="s">
        <v>249</v>
      </c>
      <c r="R284" t="s">
        <v>169</v>
      </c>
      <c r="S284" t="s">
        <v>27</v>
      </c>
    </row>
    <row r="285" spans="1:21" ht="12.75" hidden="1" outlineLevel="1">
      <c r="A285">
        <v>181</v>
      </c>
      <c r="B285" s="33" t="s">
        <v>25</v>
      </c>
      <c r="C285" s="40">
        <v>47</v>
      </c>
      <c r="D285">
        <v>4</v>
      </c>
      <c r="E285">
        <v>3</v>
      </c>
      <c r="F285" s="46"/>
      <c r="G285" s="41" t="str">
        <f t="shared" si="26"/>
        <v/>
      </c>
      <c r="H285" s="41" t="s">
        <v>172</v>
      </c>
      <c r="I285" t="str">
        <f t="shared" si="27"/>
        <v/>
      </c>
      <c r="J285">
        <f t="shared" si="28"/>
        <v>0</v>
      </c>
      <c r="K285">
        <f t="shared" si="29"/>
        <v>0</v>
      </c>
      <c r="L285" s="78" t="s">
        <v>343</v>
      </c>
      <c r="M285" t="s">
        <v>334</v>
      </c>
      <c r="N285" s="36">
        <v>1</v>
      </c>
      <c r="O285" t="s">
        <v>289</v>
      </c>
      <c r="P285" t="s">
        <v>283</v>
      </c>
      <c r="Q285" t="s">
        <v>249</v>
      </c>
      <c r="R285" t="s">
        <v>169</v>
      </c>
      <c r="S285" t="s">
        <v>27</v>
      </c>
    </row>
    <row r="286" spans="1:21" ht="12.75" hidden="1" outlineLevel="1">
      <c r="A286">
        <v>182</v>
      </c>
      <c r="B286" s="33" t="s">
        <v>25</v>
      </c>
      <c r="C286" s="40">
        <v>47</v>
      </c>
      <c r="D286">
        <v>4</v>
      </c>
      <c r="E286">
        <v>4</v>
      </c>
      <c r="F286" s="46"/>
      <c r="G286" s="41" t="str">
        <f t="shared" si="26"/>
        <v/>
      </c>
      <c r="H286" s="41" t="s">
        <v>170</v>
      </c>
      <c r="I286" t="str">
        <f t="shared" si="27"/>
        <v/>
      </c>
      <c r="J286">
        <f t="shared" si="28"/>
        <v>0</v>
      </c>
      <c r="K286">
        <f t="shared" si="29"/>
        <v>0</v>
      </c>
      <c r="L286" s="78" t="s">
        <v>343</v>
      </c>
      <c r="M286" t="s">
        <v>334</v>
      </c>
      <c r="N286" s="36">
        <v>1</v>
      </c>
      <c r="O286" t="s">
        <v>289</v>
      </c>
      <c r="P286" t="s">
        <v>283</v>
      </c>
      <c r="Q286" t="s">
        <v>249</v>
      </c>
      <c r="R286" t="s">
        <v>171</v>
      </c>
      <c r="S286" t="s">
        <v>27</v>
      </c>
    </row>
    <row r="287" spans="1:21" ht="12.75" hidden="1" outlineLevel="1">
      <c r="A287">
        <v>183</v>
      </c>
      <c r="B287" s="33" t="s">
        <v>25</v>
      </c>
      <c r="C287" s="40">
        <v>47</v>
      </c>
      <c r="D287">
        <v>4</v>
      </c>
      <c r="E287">
        <v>5</v>
      </c>
      <c r="F287" s="46"/>
      <c r="G287" s="41" t="str">
        <f t="shared" si="26"/>
        <v/>
      </c>
      <c r="H287" s="41" t="s">
        <v>174</v>
      </c>
      <c r="I287" t="str">
        <f t="shared" si="27"/>
        <v/>
      </c>
      <c r="J287">
        <f t="shared" si="28"/>
        <v>0</v>
      </c>
      <c r="K287">
        <f t="shared" si="29"/>
        <v>0</v>
      </c>
      <c r="L287" s="78" t="s">
        <v>343</v>
      </c>
      <c r="M287" t="s">
        <v>334</v>
      </c>
      <c r="N287" s="36">
        <v>1</v>
      </c>
      <c r="O287" t="s">
        <v>289</v>
      </c>
      <c r="P287" t="s">
        <v>283</v>
      </c>
      <c r="Q287" t="s">
        <v>249</v>
      </c>
      <c r="R287" t="s">
        <v>169</v>
      </c>
      <c r="S287" t="s">
        <v>120</v>
      </c>
    </row>
    <row r="288" spans="1:22" ht="12.75" hidden="1" outlineLevel="1">
      <c r="A288">
        <v>184</v>
      </c>
      <c r="B288" s="33" t="s">
        <v>25</v>
      </c>
      <c r="C288" s="40">
        <v>47</v>
      </c>
      <c r="D288">
        <v>4</v>
      </c>
      <c r="E288">
        <v>6</v>
      </c>
      <c r="F288" s="46"/>
      <c r="G288" s="41" t="str">
        <f t="shared" si="26"/>
        <v/>
      </c>
      <c r="H288" s="41" t="s">
        <v>175</v>
      </c>
      <c r="I288" t="str">
        <f t="shared" si="27"/>
        <v/>
      </c>
      <c r="J288">
        <f t="shared" si="28"/>
        <v>0</v>
      </c>
      <c r="K288">
        <f t="shared" si="29"/>
        <v>0</v>
      </c>
      <c r="L288" s="78" t="s">
        <v>343</v>
      </c>
      <c r="M288" t="s">
        <v>334</v>
      </c>
      <c r="N288" s="36">
        <v>2</v>
      </c>
      <c r="O288" t="s">
        <v>290</v>
      </c>
      <c r="P288" t="s">
        <v>284</v>
      </c>
      <c r="Q288" t="s">
        <v>38</v>
      </c>
      <c r="R288" t="s">
        <v>171</v>
      </c>
      <c r="S288" t="s">
        <v>27</v>
      </c>
      <c r="V288" t="s">
        <v>58</v>
      </c>
    </row>
    <row r="289" spans="1:22" ht="12.75" hidden="1" outlineLevel="1">
      <c r="A289">
        <v>185</v>
      </c>
      <c r="B289" s="33" t="s">
        <v>25</v>
      </c>
      <c r="C289" s="40">
        <v>47</v>
      </c>
      <c r="D289">
        <v>4</v>
      </c>
      <c r="E289">
        <v>7</v>
      </c>
      <c r="F289" s="46"/>
      <c r="G289" s="41" t="str">
        <f t="shared" si="26"/>
        <v/>
      </c>
      <c r="H289" s="41" t="s">
        <v>170</v>
      </c>
      <c r="I289" t="str">
        <f t="shared" si="27"/>
        <v/>
      </c>
      <c r="J289">
        <f t="shared" si="28"/>
        <v>0</v>
      </c>
      <c r="K289">
        <f t="shared" si="29"/>
        <v>0</v>
      </c>
      <c r="L289" s="78" t="s">
        <v>343</v>
      </c>
      <c r="M289" t="s">
        <v>334</v>
      </c>
      <c r="N289" s="36">
        <v>2</v>
      </c>
      <c r="O289" t="s">
        <v>290</v>
      </c>
      <c r="P289" t="s">
        <v>284</v>
      </c>
      <c r="Q289" t="s">
        <v>249</v>
      </c>
      <c r="R289" t="s">
        <v>169</v>
      </c>
      <c r="S289" t="s">
        <v>27</v>
      </c>
      <c r="V289" t="s">
        <v>58</v>
      </c>
    </row>
    <row r="290" spans="1:22" ht="12.75" hidden="1" outlineLevel="1">
      <c r="A290">
        <v>186</v>
      </c>
      <c r="B290" s="33" t="s">
        <v>25</v>
      </c>
      <c r="C290" s="40">
        <v>47</v>
      </c>
      <c r="D290">
        <v>4</v>
      </c>
      <c r="E290">
        <v>8</v>
      </c>
      <c r="F290" s="46"/>
      <c r="G290" s="41" t="str">
        <f t="shared" si="26"/>
        <v/>
      </c>
      <c r="H290" s="41" t="s">
        <v>175</v>
      </c>
      <c r="I290" t="str">
        <f t="shared" si="27"/>
        <v/>
      </c>
      <c r="J290">
        <f t="shared" si="28"/>
        <v>0</v>
      </c>
      <c r="K290">
        <f t="shared" si="29"/>
        <v>0</v>
      </c>
      <c r="L290" s="78" t="s">
        <v>343</v>
      </c>
      <c r="M290" t="s">
        <v>334</v>
      </c>
      <c r="N290" s="36">
        <v>2</v>
      </c>
      <c r="O290" t="s">
        <v>290</v>
      </c>
      <c r="P290" t="s">
        <v>284</v>
      </c>
      <c r="Q290" t="s">
        <v>249</v>
      </c>
      <c r="R290" t="s">
        <v>169</v>
      </c>
      <c r="S290" t="s">
        <v>120</v>
      </c>
      <c r="V290" t="s">
        <v>58</v>
      </c>
    </row>
    <row r="291" spans="1:22" ht="12.75" hidden="1" outlineLevel="1">
      <c r="A291">
        <v>187</v>
      </c>
      <c r="B291" s="33" t="s">
        <v>25</v>
      </c>
      <c r="C291" s="40">
        <v>47</v>
      </c>
      <c r="D291">
        <v>4</v>
      </c>
      <c r="E291">
        <v>9</v>
      </c>
      <c r="F291" s="46"/>
      <c r="G291" s="41" t="str">
        <f t="shared" si="26"/>
        <v/>
      </c>
      <c r="H291" s="41" t="s">
        <v>172</v>
      </c>
      <c r="I291" t="str">
        <f t="shared" si="27"/>
        <v/>
      </c>
      <c r="J291">
        <f t="shared" si="28"/>
        <v>0</v>
      </c>
      <c r="K291">
        <f t="shared" si="29"/>
        <v>0</v>
      </c>
      <c r="L291" s="78" t="s">
        <v>343</v>
      </c>
      <c r="M291" t="s">
        <v>334</v>
      </c>
      <c r="N291" s="36">
        <v>2</v>
      </c>
      <c r="O291" t="s">
        <v>290</v>
      </c>
      <c r="P291" t="s">
        <v>284</v>
      </c>
      <c r="Q291" t="s">
        <v>113</v>
      </c>
      <c r="R291" t="s">
        <v>169</v>
      </c>
      <c r="S291" t="s">
        <v>120</v>
      </c>
      <c r="V291" t="s">
        <v>58</v>
      </c>
    </row>
    <row r="292" spans="1:22" ht="12.75" hidden="1" outlineLevel="1">
      <c r="A292">
        <v>188</v>
      </c>
      <c r="B292" s="33" t="s">
        <v>25</v>
      </c>
      <c r="C292" s="40">
        <v>47</v>
      </c>
      <c r="D292">
        <v>4</v>
      </c>
      <c r="E292">
        <v>10</v>
      </c>
      <c r="F292" s="46"/>
      <c r="G292" s="41" t="str">
        <f t="shared" si="26"/>
        <v/>
      </c>
      <c r="H292" s="41" t="s">
        <v>172</v>
      </c>
      <c r="I292" t="str">
        <f t="shared" si="27"/>
        <v/>
      </c>
      <c r="J292">
        <f t="shared" si="28"/>
        <v>0</v>
      </c>
      <c r="K292">
        <f t="shared" si="29"/>
        <v>0</v>
      </c>
      <c r="L292" s="78" t="s">
        <v>343</v>
      </c>
      <c r="M292" t="s">
        <v>334</v>
      </c>
      <c r="N292" s="36">
        <v>2</v>
      </c>
      <c r="O292" t="s">
        <v>290</v>
      </c>
      <c r="P292" t="s">
        <v>284</v>
      </c>
      <c r="Q292" t="s">
        <v>249</v>
      </c>
      <c r="R292" t="s">
        <v>169</v>
      </c>
      <c r="S292" t="s">
        <v>120</v>
      </c>
      <c r="V292" t="s">
        <v>58</v>
      </c>
    </row>
    <row r="293" spans="1:22" ht="12.75" hidden="1" outlineLevel="1">
      <c r="A293">
        <v>189</v>
      </c>
      <c r="B293" s="33" t="s">
        <v>25</v>
      </c>
      <c r="C293" s="40">
        <v>47</v>
      </c>
      <c r="D293">
        <v>4</v>
      </c>
      <c r="E293">
        <v>11</v>
      </c>
      <c r="F293" s="46"/>
      <c r="G293" s="41" t="str">
        <f t="shared" si="26"/>
        <v/>
      </c>
      <c r="H293" s="41" t="s">
        <v>172</v>
      </c>
      <c r="I293" t="str">
        <f t="shared" si="27"/>
        <v/>
      </c>
      <c r="J293">
        <f t="shared" si="28"/>
        <v>0</v>
      </c>
      <c r="K293">
        <f t="shared" si="29"/>
        <v>0</v>
      </c>
      <c r="L293" s="78" t="s">
        <v>343</v>
      </c>
      <c r="M293" t="s">
        <v>334</v>
      </c>
      <c r="N293" s="36">
        <v>2</v>
      </c>
      <c r="O293" t="s">
        <v>290</v>
      </c>
      <c r="P293" t="s">
        <v>284</v>
      </c>
      <c r="Q293" t="s">
        <v>113</v>
      </c>
      <c r="R293" t="s">
        <v>171</v>
      </c>
      <c r="S293" t="s">
        <v>120</v>
      </c>
      <c r="V293" t="s">
        <v>58</v>
      </c>
    </row>
    <row r="294" spans="1:22" ht="12.75" hidden="1" outlineLevel="1">
      <c r="A294">
        <v>190</v>
      </c>
      <c r="B294" s="33" t="s">
        <v>25</v>
      </c>
      <c r="C294" s="40">
        <v>47</v>
      </c>
      <c r="D294">
        <v>4</v>
      </c>
      <c r="E294">
        <v>12</v>
      </c>
      <c r="F294" s="46"/>
      <c r="G294" s="41" t="str">
        <f t="shared" si="26"/>
        <v/>
      </c>
      <c r="H294" s="41" t="s">
        <v>173</v>
      </c>
      <c r="I294" t="str">
        <f t="shared" si="27"/>
        <v/>
      </c>
      <c r="J294">
        <f t="shared" si="28"/>
        <v>0</v>
      </c>
      <c r="K294">
        <f t="shared" si="29"/>
        <v>0</v>
      </c>
      <c r="L294" s="78" t="s">
        <v>343</v>
      </c>
      <c r="M294" t="s">
        <v>334</v>
      </c>
      <c r="N294" s="36">
        <v>3</v>
      </c>
      <c r="O294" t="s">
        <v>290</v>
      </c>
      <c r="P294" t="s">
        <v>266</v>
      </c>
      <c r="Q294" t="s">
        <v>249</v>
      </c>
      <c r="R294" t="s">
        <v>171</v>
      </c>
      <c r="S294" t="s">
        <v>27</v>
      </c>
      <c r="V294" t="s">
        <v>133</v>
      </c>
    </row>
    <row r="295" spans="1:22" ht="12.75" hidden="1" outlineLevel="1">
      <c r="A295">
        <v>191</v>
      </c>
      <c r="B295" s="33" t="s">
        <v>25</v>
      </c>
      <c r="C295" s="40">
        <v>47</v>
      </c>
      <c r="D295">
        <v>4</v>
      </c>
      <c r="E295">
        <v>13</v>
      </c>
      <c r="F295" s="46"/>
      <c r="G295" s="41" t="str">
        <f t="shared" si="26"/>
        <v/>
      </c>
      <c r="H295" s="41" t="s">
        <v>174</v>
      </c>
      <c r="I295" t="str">
        <f t="shared" si="27"/>
        <v/>
      </c>
      <c r="J295">
        <f t="shared" si="28"/>
        <v>0</v>
      </c>
      <c r="K295">
        <f t="shared" si="29"/>
        <v>0</v>
      </c>
      <c r="L295" s="78" t="s">
        <v>343</v>
      </c>
      <c r="M295" t="s">
        <v>334</v>
      </c>
      <c r="N295" s="36">
        <v>3</v>
      </c>
      <c r="O295" t="s">
        <v>290</v>
      </c>
      <c r="P295" t="s">
        <v>266</v>
      </c>
      <c r="Q295" t="s">
        <v>249</v>
      </c>
      <c r="R295" t="s">
        <v>171</v>
      </c>
      <c r="S295" t="s">
        <v>27</v>
      </c>
      <c r="V295" t="s">
        <v>133</v>
      </c>
    </row>
    <row r="296" spans="1:22" ht="12.75" hidden="1" outlineLevel="1">
      <c r="A296">
        <v>192</v>
      </c>
      <c r="B296" s="33" t="s">
        <v>25</v>
      </c>
      <c r="C296" s="40">
        <v>47</v>
      </c>
      <c r="D296">
        <v>4</v>
      </c>
      <c r="E296">
        <v>14</v>
      </c>
      <c r="F296" s="46"/>
      <c r="G296" s="41" t="str">
        <f t="shared" si="26"/>
        <v/>
      </c>
      <c r="H296" s="41" t="s">
        <v>175</v>
      </c>
      <c r="I296" t="str">
        <f t="shared" si="27"/>
        <v/>
      </c>
      <c r="J296">
        <f t="shared" si="28"/>
        <v>0</v>
      </c>
      <c r="K296">
        <f t="shared" si="29"/>
        <v>0</v>
      </c>
      <c r="L296" s="78" t="s">
        <v>343</v>
      </c>
      <c r="M296" t="s">
        <v>334</v>
      </c>
      <c r="N296" s="36">
        <v>3</v>
      </c>
      <c r="O296" t="s">
        <v>290</v>
      </c>
      <c r="P296" t="s">
        <v>266</v>
      </c>
      <c r="Q296" t="s">
        <v>249</v>
      </c>
      <c r="R296" t="s">
        <v>169</v>
      </c>
      <c r="S296" t="s">
        <v>27</v>
      </c>
      <c r="V296" t="s">
        <v>133</v>
      </c>
    </row>
    <row r="297" spans="1:22" ht="12.75" hidden="1" outlineLevel="1">
      <c r="A297">
        <v>193</v>
      </c>
      <c r="B297" s="33" t="s">
        <v>25</v>
      </c>
      <c r="C297" s="40">
        <v>47</v>
      </c>
      <c r="D297">
        <v>4</v>
      </c>
      <c r="E297">
        <v>15</v>
      </c>
      <c r="F297" s="46"/>
      <c r="G297" s="41" t="str">
        <f t="shared" si="26"/>
        <v/>
      </c>
      <c r="H297" s="41" t="s">
        <v>172</v>
      </c>
      <c r="I297" t="str">
        <f t="shared" si="27"/>
        <v/>
      </c>
      <c r="J297">
        <f t="shared" si="28"/>
        <v>0</v>
      </c>
      <c r="K297">
        <f t="shared" si="29"/>
        <v>0</v>
      </c>
      <c r="L297" s="78" t="s">
        <v>343</v>
      </c>
      <c r="M297" t="s">
        <v>334</v>
      </c>
      <c r="N297" s="36">
        <v>3</v>
      </c>
      <c r="O297" t="s">
        <v>290</v>
      </c>
      <c r="P297" t="s">
        <v>266</v>
      </c>
      <c r="Q297" t="s">
        <v>249</v>
      </c>
      <c r="R297" t="s">
        <v>171</v>
      </c>
      <c r="S297" t="s">
        <v>120</v>
      </c>
      <c r="V297" t="s">
        <v>133</v>
      </c>
    </row>
    <row r="298" spans="1:22" ht="12.75" hidden="1" outlineLevel="1">
      <c r="A298">
        <v>194</v>
      </c>
      <c r="B298" s="33" t="s">
        <v>25</v>
      </c>
      <c r="C298" s="40">
        <v>47</v>
      </c>
      <c r="D298">
        <v>4</v>
      </c>
      <c r="E298">
        <v>16</v>
      </c>
      <c r="F298" s="46"/>
      <c r="G298" s="41" t="str">
        <f t="shared" si="26"/>
        <v/>
      </c>
      <c r="H298" s="41" t="s">
        <v>172</v>
      </c>
      <c r="I298" t="str">
        <f t="shared" si="27"/>
        <v/>
      </c>
      <c r="J298">
        <f t="shared" si="28"/>
        <v>0</v>
      </c>
      <c r="K298">
        <f t="shared" si="29"/>
        <v>0</v>
      </c>
      <c r="L298" s="78" t="s">
        <v>343</v>
      </c>
      <c r="M298" t="s">
        <v>334</v>
      </c>
      <c r="N298" s="36">
        <v>3</v>
      </c>
      <c r="O298" t="s">
        <v>290</v>
      </c>
      <c r="P298" t="s">
        <v>266</v>
      </c>
      <c r="Q298" t="s">
        <v>249</v>
      </c>
      <c r="R298" t="s">
        <v>169</v>
      </c>
      <c r="S298" t="s">
        <v>120</v>
      </c>
      <c r="V298" t="s">
        <v>133</v>
      </c>
    </row>
    <row r="299" spans="1:22" ht="12.75" hidden="1" outlineLevel="1">
      <c r="A299">
        <v>195</v>
      </c>
      <c r="B299" s="33" t="s">
        <v>25</v>
      </c>
      <c r="C299" s="40">
        <v>47</v>
      </c>
      <c r="D299">
        <v>4</v>
      </c>
      <c r="E299">
        <v>17</v>
      </c>
      <c r="F299" s="46"/>
      <c r="G299" s="41" t="str">
        <f t="shared" si="26"/>
        <v/>
      </c>
      <c r="H299" s="41" t="s">
        <v>175</v>
      </c>
      <c r="I299" t="str">
        <f t="shared" si="27"/>
        <v/>
      </c>
      <c r="J299">
        <f t="shared" si="28"/>
        <v>0</v>
      </c>
      <c r="K299">
        <f t="shared" si="29"/>
        <v>0</v>
      </c>
      <c r="L299" s="78" t="s">
        <v>343</v>
      </c>
      <c r="M299" t="s">
        <v>334</v>
      </c>
      <c r="N299" s="36">
        <v>3</v>
      </c>
      <c r="O299" t="s">
        <v>290</v>
      </c>
      <c r="P299" t="s">
        <v>266</v>
      </c>
      <c r="Q299" t="s">
        <v>249</v>
      </c>
      <c r="R299" t="s">
        <v>169</v>
      </c>
      <c r="S299" t="s">
        <v>27</v>
      </c>
      <c r="V299" t="s">
        <v>133</v>
      </c>
    </row>
    <row r="300" spans="1:23" ht="12.75" hidden="1" outlineLevel="1">
      <c r="A300">
        <v>196</v>
      </c>
      <c r="B300" s="33" t="s">
        <v>25</v>
      </c>
      <c r="C300" s="40">
        <v>47</v>
      </c>
      <c r="D300">
        <v>4</v>
      </c>
      <c r="E300">
        <v>18</v>
      </c>
      <c r="F300" s="46"/>
      <c r="G300" s="41" t="str">
        <f>UPPER(F300)</f>
        <v/>
      </c>
      <c r="H300" s="41" t="s">
        <v>172</v>
      </c>
      <c r="I300" t="str">
        <f>IF(F300=0,"",IF(EXACT(G300,H300),"Correct","Incorrect"))</f>
        <v/>
      </c>
      <c r="J300">
        <f t="shared" si="28"/>
        <v>0</v>
      </c>
      <c r="K300">
        <f t="shared" si="29"/>
        <v>0</v>
      </c>
      <c r="L300" s="78" t="s">
        <v>343</v>
      </c>
      <c r="M300" t="s">
        <v>334</v>
      </c>
      <c r="N300" s="36">
        <v>4</v>
      </c>
      <c r="O300" t="s">
        <v>267</v>
      </c>
      <c r="P300" t="s">
        <v>195</v>
      </c>
      <c r="Q300" t="s">
        <v>38</v>
      </c>
      <c r="R300" t="s">
        <v>171</v>
      </c>
      <c r="S300" t="s">
        <v>27</v>
      </c>
      <c r="V300" t="s">
        <v>133</v>
      </c>
      <c r="W300" t="s">
        <v>59</v>
      </c>
    </row>
    <row r="301" spans="1:23" ht="12.75" hidden="1" outlineLevel="1">
      <c r="A301">
        <v>197</v>
      </c>
      <c r="B301" s="33" t="s">
        <v>25</v>
      </c>
      <c r="C301" s="40">
        <v>47</v>
      </c>
      <c r="D301">
        <v>4</v>
      </c>
      <c r="E301">
        <v>19</v>
      </c>
      <c r="F301" s="46"/>
      <c r="G301" s="41" t="str">
        <f>UPPER(F301)</f>
        <v/>
      </c>
      <c r="H301" s="41" t="s">
        <v>173</v>
      </c>
      <c r="I301" t="str">
        <f>IF(F301=0,"",IF(EXACT(G301,H301),"Correct","Incorrect"))</f>
        <v/>
      </c>
      <c r="J301">
        <f t="shared" si="28"/>
        <v>0</v>
      </c>
      <c r="K301">
        <f t="shared" si="29"/>
        <v>0</v>
      </c>
      <c r="L301" s="78" t="s">
        <v>343</v>
      </c>
      <c r="M301" t="s">
        <v>334</v>
      </c>
      <c r="N301" s="36">
        <v>4</v>
      </c>
      <c r="O301" t="s">
        <v>267</v>
      </c>
      <c r="P301" t="s">
        <v>195</v>
      </c>
      <c r="Q301" t="s">
        <v>249</v>
      </c>
      <c r="R301" t="s">
        <v>169</v>
      </c>
      <c r="S301" t="s">
        <v>120</v>
      </c>
      <c r="V301" t="s">
        <v>133</v>
      </c>
      <c r="W301" t="s">
        <v>59</v>
      </c>
    </row>
    <row r="302" spans="1:23" ht="12.75" hidden="1" outlineLevel="1">
      <c r="A302">
        <v>198</v>
      </c>
      <c r="B302" s="33" t="s">
        <v>25</v>
      </c>
      <c r="C302" s="40">
        <v>47</v>
      </c>
      <c r="D302">
        <v>4</v>
      </c>
      <c r="E302">
        <v>20</v>
      </c>
      <c r="F302" s="46"/>
      <c r="G302" s="41" t="str">
        <f>UPPER(F302)</f>
        <v/>
      </c>
      <c r="H302" s="41" t="s">
        <v>175</v>
      </c>
      <c r="I302" t="str">
        <f>IF(F302=0,"",IF(EXACT(G302,H302),"Correct","Incorrect"))</f>
        <v/>
      </c>
      <c r="J302">
        <f t="shared" si="28"/>
        <v>0</v>
      </c>
      <c r="K302">
        <f t="shared" si="29"/>
        <v>0</v>
      </c>
      <c r="L302" s="78" t="s">
        <v>343</v>
      </c>
      <c r="M302" t="s">
        <v>334</v>
      </c>
      <c r="N302" s="36">
        <v>4</v>
      </c>
      <c r="O302" t="s">
        <v>267</v>
      </c>
      <c r="P302" t="s">
        <v>195</v>
      </c>
      <c r="Q302" t="s">
        <v>249</v>
      </c>
      <c r="R302" t="s">
        <v>171</v>
      </c>
      <c r="S302" t="s">
        <v>122</v>
      </c>
      <c r="V302" t="s">
        <v>133</v>
      </c>
      <c r="W302" t="s">
        <v>59</v>
      </c>
    </row>
    <row r="303" spans="1:23" ht="12.75" hidden="1" outlineLevel="1">
      <c r="A303">
        <v>199</v>
      </c>
      <c r="B303" s="33" t="s">
        <v>25</v>
      </c>
      <c r="C303" s="40">
        <v>47</v>
      </c>
      <c r="D303">
        <v>4</v>
      </c>
      <c r="E303">
        <v>21</v>
      </c>
      <c r="F303" s="46"/>
      <c r="G303" s="41" t="str">
        <f>UPPER(F303)</f>
        <v/>
      </c>
      <c r="H303" s="41" t="s">
        <v>170</v>
      </c>
      <c r="I303" t="str">
        <f>IF(F303=0,"",IF(EXACT(G303,H303),"Correct","Incorrect"))</f>
        <v/>
      </c>
      <c r="J303">
        <f t="shared" si="28"/>
        <v>0</v>
      </c>
      <c r="K303">
        <f t="shared" si="29"/>
        <v>0</v>
      </c>
      <c r="L303" s="78" t="s">
        <v>343</v>
      </c>
      <c r="M303" t="s">
        <v>334</v>
      </c>
      <c r="N303" s="36">
        <v>4</v>
      </c>
      <c r="O303" t="s">
        <v>267</v>
      </c>
      <c r="P303" t="s">
        <v>195</v>
      </c>
      <c r="Q303" t="s">
        <v>249</v>
      </c>
      <c r="R303" t="s">
        <v>171</v>
      </c>
      <c r="S303" t="s">
        <v>121</v>
      </c>
      <c r="V303" t="s">
        <v>133</v>
      </c>
      <c r="W303" t="s">
        <v>59</v>
      </c>
    </row>
    <row r="304" spans="1:23" ht="12.75" hidden="1" outlineLevel="1">
      <c r="A304">
        <v>200</v>
      </c>
      <c r="B304" s="33" t="s">
        <v>25</v>
      </c>
      <c r="C304" s="40">
        <v>47</v>
      </c>
      <c r="D304">
        <v>4</v>
      </c>
      <c r="E304">
        <v>22</v>
      </c>
      <c r="F304" s="46"/>
      <c r="G304" s="41" t="str">
        <f>UPPER(F304)</f>
        <v/>
      </c>
      <c r="H304" s="41" t="s">
        <v>175</v>
      </c>
      <c r="I304" t="str">
        <f>IF(F304=0,"",IF(EXACT(G304,H304),"Correct","Incorrect"))</f>
        <v/>
      </c>
      <c r="J304">
        <f t="shared" si="28"/>
        <v>0</v>
      </c>
      <c r="K304">
        <f t="shared" si="29"/>
        <v>0</v>
      </c>
      <c r="L304" s="78" t="s">
        <v>343</v>
      </c>
      <c r="M304" t="s">
        <v>334</v>
      </c>
      <c r="N304" s="36">
        <v>4</v>
      </c>
      <c r="O304" t="s">
        <v>267</v>
      </c>
      <c r="P304" t="s">
        <v>195</v>
      </c>
      <c r="Q304" t="s">
        <v>249</v>
      </c>
      <c r="R304" t="s">
        <v>171</v>
      </c>
      <c r="S304" t="s">
        <v>27</v>
      </c>
      <c r="V304" t="s">
        <v>133</v>
      </c>
      <c r="W304" t="s">
        <v>59</v>
      </c>
    </row>
    <row r="305" ht="12.75" collapsed="1">
      <c r="L305" s="79"/>
    </row>
    <row r="306" spans="1:22" ht="12.75">
      <c r="A306">
        <v>201</v>
      </c>
      <c r="B306" s="33" t="s">
        <v>26</v>
      </c>
      <c r="C306" s="40">
        <v>48</v>
      </c>
      <c r="D306">
        <v>1</v>
      </c>
      <c r="E306">
        <v>1</v>
      </c>
      <c r="F306" s="46"/>
      <c r="G306" s="41" t="str">
        <f aca="true" t="shared" si="30" ref="G306:G337">UPPER(F306)</f>
        <v/>
      </c>
      <c r="H306" s="41" t="s">
        <v>174</v>
      </c>
      <c r="I306" t="str">
        <f aca="true" t="shared" si="31" ref="I306:I337">IF(F306=0,"",IF(EXACT(G306,H306),"Correct","Incorrect"))</f>
        <v/>
      </c>
      <c r="J306">
        <f aca="true" t="shared" si="32" ref="J306:J337">IF($I306="Correct",1,IF($I306="Incorrect",1,0))</f>
        <v>0</v>
      </c>
      <c r="K306">
        <f aca="true" t="shared" si="33" ref="K306:K337">IF($I306="Correct",1,IF($I306="Incorrect",0,0))</f>
        <v>0</v>
      </c>
      <c r="L306" s="78" t="s">
        <v>343</v>
      </c>
      <c r="M306" t="s">
        <v>176</v>
      </c>
      <c r="N306" s="36" t="s">
        <v>177</v>
      </c>
      <c r="O306" s="36"/>
      <c r="P306" t="s">
        <v>177</v>
      </c>
      <c r="Q306" t="s">
        <v>250</v>
      </c>
      <c r="R306" t="s">
        <v>304</v>
      </c>
      <c r="S306" t="s">
        <v>249</v>
      </c>
      <c r="T306" t="s">
        <v>218</v>
      </c>
      <c r="U306" t="s">
        <v>177</v>
      </c>
      <c r="V306" t="s">
        <v>177</v>
      </c>
    </row>
    <row r="307" spans="1:22" ht="12.75" hidden="1" outlineLevel="1">
      <c r="A307">
        <v>202</v>
      </c>
      <c r="B307" s="33" t="s">
        <v>26</v>
      </c>
      <c r="C307" s="40">
        <v>48</v>
      </c>
      <c r="D307">
        <v>1</v>
      </c>
      <c r="E307">
        <v>2</v>
      </c>
      <c r="F307" s="46"/>
      <c r="G307" s="41" t="str">
        <f t="shared" si="30"/>
        <v/>
      </c>
      <c r="H307" s="41" t="s">
        <v>174</v>
      </c>
      <c r="I307" t="str">
        <f t="shared" si="31"/>
        <v/>
      </c>
      <c r="J307">
        <f t="shared" si="32"/>
        <v>0</v>
      </c>
      <c r="K307">
        <f t="shared" si="33"/>
        <v>0</v>
      </c>
      <c r="L307" s="78" t="s">
        <v>343</v>
      </c>
      <c r="M307" t="s">
        <v>176</v>
      </c>
      <c r="N307" s="36" t="s">
        <v>177</v>
      </c>
      <c r="O307" s="36"/>
      <c r="P307" t="s">
        <v>177</v>
      </c>
      <c r="Q307" t="s">
        <v>286</v>
      </c>
      <c r="S307" t="s">
        <v>249</v>
      </c>
      <c r="U307" t="s">
        <v>177</v>
      </c>
      <c r="V307" t="s">
        <v>177</v>
      </c>
    </row>
    <row r="308" spans="1:22" ht="12.75" hidden="1" outlineLevel="1">
      <c r="A308">
        <v>203</v>
      </c>
      <c r="B308" s="33" t="s">
        <v>26</v>
      </c>
      <c r="C308" s="40">
        <v>48</v>
      </c>
      <c r="D308">
        <v>1</v>
      </c>
      <c r="E308">
        <v>3</v>
      </c>
      <c r="F308" s="46"/>
      <c r="G308" s="41" t="str">
        <f t="shared" si="30"/>
        <v/>
      </c>
      <c r="H308" s="41" t="s">
        <v>172</v>
      </c>
      <c r="I308" t="str">
        <f t="shared" si="31"/>
        <v/>
      </c>
      <c r="J308">
        <f t="shared" si="32"/>
        <v>0</v>
      </c>
      <c r="K308">
        <f t="shared" si="33"/>
        <v>0</v>
      </c>
      <c r="L308" s="78" t="s">
        <v>343</v>
      </c>
      <c r="M308" t="s">
        <v>176</v>
      </c>
      <c r="N308" s="36" t="s">
        <v>177</v>
      </c>
      <c r="O308" s="36"/>
      <c r="P308" t="s">
        <v>177</v>
      </c>
      <c r="Q308" t="s">
        <v>250</v>
      </c>
      <c r="R308" t="s">
        <v>305</v>
      </c>
      <c r="S308" t="s">
        <v>249</v>
      </c>
      <c r="T308" t="s">
        <v>218</v>
      </c>
      <c r="U308" t="s">
        <v>177</v>
      </c>
      <c r="V308" t="s">
        <v>177</v>
      </c>
    </row>
    <row r="309" spans="1:22" ht="12.75" hidden="1" outlineLevel="1">
      <c r="A309">
        <v>204</v>
      </c>
      <c r="B309" s="33" t="s">
        <v>26</v>
      </c>
      <c r="C309" s="40">
        <v>48</v>
      </c>
      <c r="D309">
        <v>1</v>
      </c>
      <c r="E309">
        <v>4</v>
      </c>
      <c r="F309" s="46"/>
      <c r="G309" s="41" t="str">
        <f t="shared" si="30"/>
        <v/>
      </c>
      <c r="H309" s="41" t="s">
        <v>175</v>
      </c>
      <c r="I309" t="str">
        <f t="shared" si="31"/>
        <v/>
      </c>
      <c r="J309">
        <f t="shared" si="32"/>
        <v>0</v>
      </c>
      <c r="K309">
        <f t="shared" si="33"/>
        <v>0</v>
      </c>
      <c r="L309" s="78" t="s">
        <v>343</v>
      </c>
      <c r="M309" t="s">
        <v>176</v>
      </c>
      <c r="N309" s="36" t="s">
        <v>177</v>
      </c>
      <c r="O309" s="36"/>
      <c r="P309" t="s">
        <v>177</v>
      </c>
      <c r="Q309" t="s">
        <v>326</v>
      </c>
      <c r="R309" t="s">
        <v>325</v>
      </c>
      <c r="S309" t="s">
        <v>249</v>
      </c>
      <c r="T309" t="s">
        <v>54</v>
      </c>
      <c r="U309" t="s">
        <v>177</v>
      </c>
      <c r="V309" t="s">
        <v>177</v>
      </c>
    </row>
    <row r="310" spans="1:22" ht="12.75" hidden="1" outlineLevel="1">
      <c r="A310">
        <v>205</v>
      </c>
      <c r="B310" s="33" t="s">
        <v>26</v>
      </c>
      <c r="C310" s="40">
        <v>48</v>
      </c>
      <c r="D310">
        <v>1</v>
      </c>
      <c r="E310">
        <v>5</v>
      </c>
      <c r="F310" s="46"/>
      <c r="G310" s="41" t="str">
        <f t="shared" si="30"/>
        <v/>
      </c>
      <c r="H310" s="41" t="s">
        <v>170</v>
      </c>
      <c r="I310" t="str">
        <f t="shared" si="31"/>
        <v/>
      </c>
      <c r="J310">
        <f t="shared" si="32"/>
        <v>0</v>
      </c>
      <c r="K310">
        <f t="shared" si="33"/>
        <v>0</v>
      </c>
      <c r="L310" s="78" t="s">
        <v>343</v>
      </c>
      <c r="M310" t="s">
        <v>176</v>
      </c>
      <c r="N310" s="36" t="s">
        <v>177</v>
      </c>
      <c r="O310" s="36"/>
      <c r="P310" t="s">
        <v>177</v>
      </c>
      <c r="Q310" t="s">
        <v>98</v>
      </c>
      <c r="R310" t="s">
        <v>178</v>
      </c>
      <c r="S310" t="s">
        <v>249</v>
      </c>
      <c r="U310" t="s">
        <v>177</v>
      </c>
      <c r="V310" t="s">
        <v>177</v>
      </c>
    </row>
    <row r="311" spans="1:22" ht="12.75" hidden="1" outlineLevel="1">
      <c r="A311">
        <v>206</v>
      </c>
      <c r="B311" s="33" t="s">
        <v>26</v>
      </c>
      <c r="C311" s="40">
        <v>48</v>
      </c>
      <c r="D311">
        <v>1</v>
      </c>
      <c r="E311">
        <v>6</v>
      </c>
      <c r="F311" s="46"/>
      <c r="G311" s="41" t="str">
        <f t="shared" si="30"/>
        <v/>
      </c>
      <c r="H311" s="41" t="s">
        <v>170</v>
      </c>
      <c r="I311" t="str">
        <f t="shared" si="31"/>
        <v/>
      </c>
      <c r="J311">
        <f t="shared" si="32"/>
        <v>0</v>
      </c>
      <c r="K311">
        <f t="shared" si="33"/>
        <v>0</v>
      </c>
      <c r="L311" s="78" t="s">
        <v>343</v>
      </c>
      <c r="M311" t="s">
        <v>176</v>
      </c>
      <c r="N311" s="36" t="s">
        <v>177</v>
      </c>
      <c r="O311" s="36"/>
      <c r="P311" t="s">
        <v>177</v>
      </c>
      <c r="Q311" t="s">
        <v>225</v>
      </c>
      <c r="S311" t="s">
        <v>249</v>
      </c>
      <c r="U311" t="s">
        <v>177</v>
      </c>
      <c r="V311" t="s">
        <v>177</v>
      </c>
    </row>
    <row r="312" spans="1:22" ht="12.75" hidden="1" outlineLevel="1">
      <c r="A312">
        <v>207</v>
      </c>
      <c r="B312" s="33" t="s">
        <v>26</v>
      </c>
      <c r="C312" s="40">
        <v>48</v>
      </c>
      <c r="D312">
        <v>1</v>
      </c>
      <c r="E312">
        <v>7</v>
      </c>
      <c r="F312" s="46"/>
      <c r="G312" s="41" t="str">
        <f t="shared" si="30"/>
        <v/>
      </c>
      <c r="H312" s="41" t="s">
        <v>172</v>
      </c>
      <c r="I312" t="str">
        <f t="shared" si="31"/>
        <v/>
      </c>
      <c r="J312">
        <f t="shared" si="32"/>
        <v>0</v>
      </c>
      <c r="K312">
        <f t="shared" si="33"/>
        <v>0</v>
      </c>
      <c r="L312" s="78" t="s">
        <v>343</v>
      </c>
      <c r="M312" t="s">
        <v>176</v>
      </c>
      <c r="N312" s="36" t="s">
        <v>177</v>
      </c>
      <c r="O312" s="36"/>
      <c r="P312" t="s">
        <v>177</v>
      </c>
      <c r="Q312" t="s">
        <v>250</v>
      </c>
      <c r="R312" t="s">
        <v>305</v>
      </c>
      <c r="S312" t="s">
        <v>249</v>
      </c>
      <c r="U312" t="s">
        <v>177</v>
      </c>
      <c r="V312" t="s">
        <v>177</v>
      </c>
    </row>
    <row r="313" spans="1:22" ht="12.75" hidden="1" outlineLevel="1">
      <c r="A313">
        <v>208</v>
      </c>
      <c r="B313" s="33" t="s">
        <v>26</v>
      </c>
      <c r="C313" s="40">
        <v>48</v>
      </c>
      <c r="D313">
        <v>1</v>
      </c>
      <c r="E313">
        <v>8</v>
      </c>
      <c r="F313" s="46"/>
      <c r="G313" s="41" t="str">
        <f t="shared" si="30"/>
        <v/>
      </c>
      <c r="H313" s="41" t="s">
        <v>172</v>
      </c>
      <c r="I313" t="str">
        <f t="shared" si="31"/>
        <v/>
      </c>
      <c r="J313">
        <f t="shared" si="32"/>
        <v>0</v>
      </c>
      <c r="K313">
        <f t="shared" si="33"/>
        <v>0</v>
      </c>
      <c r="L313" s="78" t="s">
        <v>343</v>
      </c>
      <c r="M313" t="s">
        <v>176</v>
      </c>
      <c r="N313" s="36" t="s">
        <v>177</v>
      </c>
      <c r="O313" s="36"/>
      <c r="P313" t="s">
        <v>177</v>
      </c>
      <c r="Q313" t="s">
        <v>98</v>
      </c>
      <c r="R313" t="s">
        <v>178</v>
      </c>
      <c r="S313" t="s">
        <v>249</v>
      </c>
      <c r="U313" t="s">
        <v>177</v>
      </c>
      <c r="V313" t="s">
        <v>177</v>
      </c>
    </row>
    <row r="314" spans="1:22" ht="12.75" hidden="1" outlineLevel="1">
      <c r="A314">
        <v>209</v>
      </c>
      <c r="B314" s="33" t="s">
        <v>26</v>
      </c>
      <c r="C314" s="40">
        <v>48</v>
      </c>
      <c r="D314">
        <v>1</v>
      </c>
      <c r="E314">
        <v>9</v>
      </c>
      <c r="F314" s="46"/>
      <c r="G314" s="41" t="str">
        <f t="shared" si="30"/>
        <v/>
      </c>
      <c r="H314" s="41" t="s">
        <v>174</v>
      </c>
      <c r="I314" t="str">
        <f t="shared" si="31"/>
        <v/>
      </c>
      <c r="J314">
        <f t="shared" si="32"/>
        <v>0</v>
      </c>
      <c r="K314">
        <f t="shared" si="33"/>
        <v>0</v>
      </c>
      <c r="L314" s="78" t="s">
        <v>343</v>
      </c>
      <c r="M314" t="s">
        <v>176</v>
      </c>
      <c r="N314" s="36" t="s">
        <v>177</v>
      </c>
      <c r="O314" s="36"/>
      <c r="P314" t="s">
        <v>177</v>
      </c>
      <c r="Q314" t="s">
        <v>326</v>
      </c>
      <c r="R314" t="s">
        <v>327</v>
      </c>
      <c r="S314" t="s">
        <v>249</v>
      </c>
      <c r="T314" t="s">
        <v>54</v>
      </c>
      <c r="U314" t="s">
        <v>177</v>
      </c>
      <c r="V314" t="s">
        <v>177</v>
      </c>
    </row>
    <row r="315" spans="1:22" ht="12.75" hidden="1" outlineLevel="1">
      <c r="A315">
        <v>210</v>
      </c>
      <c r="B315" s="33" t="s">
        <v>26</v>
      </c>
      <c r="C315" s="40">
        <v>48</v>
      </c>
      <c r="D315">
        <v>1</v>
      </c>
      <c r="E315">
        <v>10</v>
      </c>
      <c r="F315" s="46"/>
      <c r="G315" s="41" t="str">
        <f t="shared" si="30"/>
        <v/>
      </c>
      <c r="H315" s="41" t="s">
        <v>174</v>
      </c>
      <c r="I315" t="str">
        <f t="shared" si="31"/>
        <v/>
      </c>
      <c r="J315">
        <f t="shared" si="32"/>
        <v>0</v>
      </c>
      <c r="K315">
        <f t="shared" si="33"/>
        <v>0</v>
      </c>
      <c r="L315" s="78" t="s">
        <v>343</v>
      </c>
      <c r="M315" t="s">
        <v>176</v>
      </c>
      <c r="N315" s="36" t="s">
        <v>177</v>
      </c>
      <c r="O315" s="36"/>
      <c r="P315" t="s">
        <v>177</v>
      </c>
      <c r="Q315" t="s">
        <v>250</v>
      </c>
      <c r="R315" t="s">
        <v>305</v>
      </c>
      <c r="S315" t="s">
        <v>249</v>
      </c>
      <c r="T315" t="s">
        <v>134</v>
      </c>
      <c r="U315" t="s">
        <v>177</v>
      </c>
      <c r="V315" t="s">
        <v>177</v>
      </c>
    </row>
    <row r="316" spans="1:22" ht="12.75" hidden="1" outlineLevel="1">
      <c r="A316">
        <v>211</v>
      </c>
      <c r="B316" s="33" t="s">
        <v>26</v>
      </c>
      <c r="C316" s="40">
        <v>48</v>
      </c>
      <c r="D316">
        <v>1</v>
      </c>
      <c r="E316">
        <v>11</v>
      </c>
      <c r="F316" s="46"/>
      <c r="G316" s="41" t="str">
        <f t="shared" si="30"/>
        <v/>
      </c>
      <c r="H316" s="41" t="s">
        <v>173</v>
      </c>
      <c r="I316" t="str">
        <f t="shared" si="31"/>
        <v/>
      </c>
      <c r="J316">
        <f t="shared" si="32"/>
        <v>0</v>
      </c>
      <c r="K316">
        <f t="shared" si="33"/>
        <v>0</v>
      </c>
      <c r="L316" s="78" t="s">
        <v>343</v>
      </c>
      <c r="M316" t="s">
        <v>176</v>
      </c>
      <c r="N316" s="36" t="s">
        <v>177</v>
      </c>
      <c r="O316" s="36"/>
      <c r="P316" t="s">
        <v>177</v>
      </c>
      <c r="Q316" t="s">
        <v>326</v>
      </c>
      <c r="R316" t="s">
        <v>327</v>
      </c>
      <c r="S316" t="s">
        <v>249</v>
      </c>
      <c r="U316" t="s">
        <v>177</v>
      </c>
      <c r="V316" t="s">
        <v>177</v>
      </c>
    </row>
    <row r="317" spans="1:22" ht="12.75" hidden="1" outlineLevel="1">
      <c r="A317">
        <v>212</v>
      </c>
      <c r="B317" s="33" t="s">
        <v>26</v>
      </c>
      <c r="C317" s="40">
        <v>48</v>
      </c>
      <c r="D317">
        <v>1</v>
      </c>
      <c r="E317">
        <v>12</v>
      </c>
      <c r="F317" s="46"/>
      <c r="G317" s="41" t="str">
        <f t="shared" si="30"/>
        <v/>
      </c>
      <c r="H317" s="41" t="s">
        <v>175</v>
      </c>
      <c r="I317" t="str">
        <f t="shared" si="31"/>
        <v/>
      </c>
      <c r="J317">
        <f t="shared" si="32"/>
        <v>0</v>
      </c>
      <c r="K317">
        <f t="shared" si="33"/>
        <v>0</v>
      </c>
      <c r="L317" s="78" t="s">
        <v>343</v>
      </c>
      <c r="M317" t="s">
        <v>176</v>
      </c>
      <c r="N317" s="36" t="s">
        <v>177</v>
      </c>
      <c r="O317" s="36"/>
      <c r="P317" t="s">
        <v>177</v>
      </c>
      <c r="Q317" t="s">
        <v>37</v>
      </c>
      <c r="R317" t="s">
        <v>251</v>
      </c>
      <c r="S317" t="s">
        <v>249</v>
      </c>
      <c r="U317" t="s">
        <v>177</v>
      </c>
      <c r="V317" t="s">
        <v>177</v>
      </c>
    </row>
    <row r="318" spans="1:22" ht="12.75" hidden="1" outlineLevel="1">
      <c r="A318">
        <v>213</v>
      </c>
      <c r="B318" s="33" t="s">
        <v>26</v>
      </c>
      <c r="C318" s="40">
        <v>48</v>
      </c>
      <c r="D318">
        <v>1</v>
      </c>
      <c r="E318">
        <v>13</v>
      </c>
      <c r="F318" s="46"/>
      <c r="G318" s="41" t="str">
        <f t="shared" si="30"/>
        <v/>
      </c>
      <c r="H318" s="41" t="s">
        <v>172</v>
      </c>
      <c r="I318" t="str">
        <f t="shared" si="31"/>
        <v/>
      </c>
      <c r="J318">
        <f t="shared" si="32"/>
        <v>0</v>
      </c>
      <c r="K318">
        <f t="shared" si="33"/>
        <v>0</v>
      </c>
      <c r="L318" s="78" t="s">
        <v>343</v>
      </c>
      <c r="M318" t="s">
        <v>176</v>
      </c>
      <c r="N318" s="36" t="s">
        <v>177</v>
      </c>
      <c r="O318" s="36"/>
      <c r="P318" t="s">
        <v>177</v>
      </c>
      <c r="Q318" t="s">
        <v>286</v>
      </c>
      <c r="S318" t="s">
        <v>249</v>
      </c>
      <c r="U318" t="s">
        <v>177</v>
      </c>
      <c r="V318" t="s">
        <v>177</v>
      </c>
    </row>
    <row r="319" spans="1:22" ht="12.75" hidden="1" outlineLevel="1">
      <c r="A319">
        <v>214</v>
      </c>
      <c r="B319" s="33" t="s">
        <v>26</v>
      </c>
      <c r="C319" s="40">
        <v>48</v>
      </c>
      <c r="D319">
        <v>1</v>
      </c>
      <c r="E319">
        <v>14</v>
      </c>
      <c r="F319" s="46"/>
      <c r="G319" s="41" t="str">
        <f t="shared" si="30"/>
        <v/>
      </c>
      <c r="H319" s="41" t="s">
        <v>174</v>
      </c>
      <c r="I319" t="str">
        <f t="shared" si="31"/>
        <v/>
      </c>
      <c r="J319">
        <f t="shared" si="32"/>
        <v>0</v>
      </c>
      <c r="K319">
        <f t="shared" si="33"/>
        <v>0</v>
      </c>
      <c r="L319" s="78" t="s">
        <v>343</v>
      </c>
      <c r="M319" t="s">
        <v>176</v>
      </c>
      <c r="N319" s="36" t="s">
        <v>177</v>
      </c>
      <c r="O319" s="36"/>
      <c r="P319" t="s">
        <v>177</v>
      </c>
      <c r="Q319" t="s">
        <v>225</v>
      </c>
      <c r="S319" t="s">
        <v>249</v>
      </c>
      <c r="T319" t="s">
        <v>54</v>
      </c>
      <c r="U319" t="s">
        <v>177</v>
      </c>
      <c r="V319" t="s">
        <v>177</v>
      </c>
    </row>
    <row r="320" spans="1:22" ht="12.75" hidden="1" outlineLevel="1">
      <c r="A320">
        <v>215</v>
      </c>
      <c r="B320" s="33" t="s">
        <v>26</v>
      </c>
      <c r="C320" s="40">
        <v>48</v>
      </c>
      <c r="D320">
        <v>1</v>
      </c>
      <c r="E320">
        <v>15</v>
      </c>
      <c r="F320" s="46"/>
      <c r="G320" s="41" t="str">
        <f t="shared" si="30"/>
        <v/>
      </c>
      <c r="H320" s="41" t="s">
        <v>170</v>
      </c>
      <c r="I320" t="str">
        <f t="shared" si="31"/>
        <v/>
      </c>
      <c r="J320">
        <f t="shared" si="32"/>
        <v>0</v>
      </c>
      <c r="K320">
        <f t="shared" si="33"/>
        <v>0</v>
      </c>
      <c r="L320" s="78" t="s">
        <v>343</v>
      </c>
      <c r="M320" t="s">
        <v>176</v>
      </c>
      <c r="N320" s="36" t="s">
        <v>177</v>
      </c>
      <c r="O320" s="36"/>
      <c r="P320" t="s">
        <v>177</v>
      </c>
      <c r="Q320" t="s">
        <v>285</v>
      </c>
      <c r="R320" t="s">
        <v>35</v>
      </c>
      <c r="S320" t="s">
        <v>249</v>
      </c>
      <c r="T320" t="s">
        <v>54</v>
      </c>
      <c r="U320" t="s">
        <v>177</v>
      </c>
      <c r="V320" t="s">
        <v>177</v>
      </c>
    </row>
    <row r="321" spans="1:22" ht="12.75" hidden="1" outlineLevel="1">
      <c r="A321">
        <v>216</v>
      </c>
      <c r="B321" s="33" t="s">
        <v>26</v>
      </c>
      <c r="C321" s="40">
        <v>48</v>
      </c>
      <c r="D321">
        <v>1</v>
      </c>
      <c r="E321">
        <v>16</v>
      </c>
      <c r="F321" s="46"/>
      <c r="G321" s="41" t="str">
        <f t="shared" si="30"/>
        <v/>
      </c>
      <c r="H321" s="41" t="s">
        <v>174</v>
      </c>
      <c r="I321" t="str">
        <f t="shared" si="31"/>
        <v/>
      </c>
      <c r="J321">
        <f t="shared" si="32"/>
        <v>0</v>
      </c>
      <c r="K321">
        <f t="shared" si="33"/>
        <v>0</v>
      </c>
      <c r="L321" s="78" t="s">
        <v>343</v>
      </c>
      <c r="M321" t="s">
        <v>176</v>
      </c>
      <c r="N321" s="36" t="s">
        <v>177</v>
      </c>
      <c r="O321" s="36"/>
      <c r="P321" t="s">
        <v>177</v>
      </c>
      <c r="Q321" t="s">
        <v>250</v>
      </c>
      <c r="R321" t="s">
        <v>305</v>
      </c>
      <c r="S321" t="s">
        <v>249</v>
      </c>
      <c r="U321" t="s">
        <v>177</v>
      </c>
      <c r="V321" t="s">
        <v>177</v>
      </c>
    </row>
    <row r="322" spans="1:22" ht="12.75" hidden="1" outlineLevel="1">
      <c r="A322">
        <v>217</v>
      </c>
      <c r="B322" s="33" t="s">
        <v>26</v>
      </c>
      <c r="C322" s="40">
        <v>48</v>
      </c>
      <c r="D322">
        <v>1</v>
      </c>
      <c r="E322">
        <v>17</v>
      </c>
      <c r="F322" s="46"/>
      <c r="G322" s="41" t="str">
        <f t="shared" si="30"/>
        <v/>
      </c>
      <c r="H322" s="41" t="s">
        <v>173</v>
      </c>
      <c r="I322" t="str">
        <f t="shared" si="31"/>
        <v/>
      </c>
      <c r="J322">
        <f t="shared" si="32"/>
        <v>0</v>
      </c>
      <c r="K322">
        <f t="shared" si="33"/>
        <v>0</v>
      </c>
      <c r="L322" s="78" t="s">
        <v>343</v>
      </c>
      <c r="M322" t="s">
        <v>176</v>
      </c>
      <c r="N322" s="36" t="s">
        <v>177</v>
      </c>
      <c r="O322" s="36"/>
      <c r="P322" t="s">
        <v>177</v>
      </c>
      <c r="Q322" t="s">
        <v>286</v>
      </c>
      <c r="S322" t="s">
        <v>249</v>
      </c>
      <c r="U322" t="s">
        <v>177</v>
      </c>
      <c r="V322" t="s">
        <v>177</v>
      </c>
    </row>
    <row r="323" spans="1:22" ht="12.75" hidden="1" outlineLevel="1">
      <c r="A323">
        <v>218</v>
      </c>
      <c r="B323" s="33" t="s">
        <v>26</v>
      </c>
      <c r="C323" s="40">
        <v>48</v>
      </c>
      <c r="D323">
        <v>1</v>
      </c>
      <c r="E323">
        <v>18</v>
      </c>
      <c r="F323" s="46"/>
      <c r="G323" s="41" t="str">
        <f t="shared" si="30"/>
        <v/>
      </c>
      <c r="H323" s="41" t="s">
        <v>174</v>
      </c>
      <c r="I323" t="str">
        <f t="shared" si="31"/>
        <v/>
      </c>
      <c r="J323">
        <f t="shared" si="32"/>
        <v>0</v>
      </c>
      <c r="K323">
        <f t="shared" si="33"/>
        <v>0</v>
      </c>
      <c r="L323" s="78" t="s">
        <v>343</v>
      </c>
      <c r="M323" t="s">
        <v>176</v>
      </c>
      <c r="N323" s="36" t="s">
        <v>177</v>
      </c>
      <c r="O323" s="36"/>
      <c r="P323" t="s">
        <v>177</v>
      </c>
      <c r="Q323" t="s">
        <v>326</v>
      </c>
      <c r="R323" t="s">
        <v>327</v>
      </c>
      <c r="S323" t="s">
        <v>249</v>
      </c>
      <c r="T323" t="s">
        <v>54</v>
      </c>
      <c r="U323" t="s">
        <v>177</v>
      </c>
      <c r="V323" t="s">
        <v>177</v>
      </c>
    </row>
    <row r="324" spans="1:22" ht="12.75" hidden="1" outlineLevel="1">
      <c r="A324">
        <v>219</v>
      </c>
      <c r="B324" s="33" t="s">
        <v>26</v>
      </c>
      <c r="C324" s="40">
        <v>48</v>
      </c>
      <c r="D324">
        <v>1</v>
      </c>
      <c r="E324">
        <v>19</v>
      </c>
      <c r="F324" s="46"/>
      <c r="G324" s="41" t="str">
        <f t="shared" si="30"/>
        <v/>
      </c>
      <c r="H324" s="41" t="s">
        <v>175</v>
      </c>
      <c r="I324" t="str">
        <f t="shared" si="31"/>
        <v/>
      </c>
      <c r="J324">
        <f t="shared" si="32"/>
        <v>0</v>
      </c>
      <c r="K324">
        <f t="shared" si="33"/>
        <v>0</v>
      </c>
      <c r="L324" s="78" t="s">
        <v>343</v>
      </c>
      <c r="M324" t="s">
        <v>176</v>
      </c>
      <c r="N324" s="36" t="s">
        <v>177</v>
      </c>
      <c r="O324" s="36"/>
      <c r="P324" t="s">
        <v>177</v>
      </c>
      <c r="Q324" t="s">
        <v>250</v>
      </c>
      <c r="R324" t="s">
        <v>304</v>
      </c>
      <c r="S324" t="s">
        <v>249</v>
      </c>
      <c r="T324" t="s">
        <v>218</v>
      </c>
      <c r="U324" t="s">
        <v>177</v>
      </c>
      <c r="V324" t="s">
        <v>177</v>
      </c>
    </row>
    <row r="325" spans="1:22" ht="12.75" hidden="1" outlineLevel="1">
      <c r="A325">
        <v>220</v>
      </c>
      <c r="B325" s="33" t="s">
        <v>26</v>
      </c>
      <c r="C325" s="40">
        <v>48</v>
      </c>
      <c r="D325">
        <v>1</v>
      </c>
      <c r="E325">
        <v>20</v>
      </c>
      <c r="F325" s="46"/>
      <c r="G325" s="41" t="str">
        <f t="shared" si="30"/>
        <v/>
      </c>
      <c r="H325" s="41" t="s">
        <v>173</v>
      </c>
      <c r="I325" t="str">
        <f t="shared" si="31"/>
        <v/>
      </c>
      <c r="J325">
        <f t="shared" si="32"/>
        <v>0</v>
      </c>
      <c r="K325">
        <f t="shared" si="33"/>
        <v>0</v>
      </c>
      <c r="L325" s="78" t="s">
        <v>343</v>
      </c>
      <c r="M325" t="s">
        <v>176</v>
      </c>
      <c r="N325" s="36" t="s">
        <v>177</v>
      </c>
      <c r="O325" s="36"/>
      <c r="P325" t="s">
        <v>177</v>
      </c>
      <c r="Q325" t="s">
        <v>285</v>
      </c>
      <c r="R325" t="s">
        <v>35</v>
      </c>
      <c r="S325" t="s">
        <v>249</v>
      </c>
      <c r="U325" t="s">
        <v>177</v>
      </c>
      <c r="V325" t="s">
        <v>177</v>
      </c>
    </row>
    <row r="326" spans="1:22" ht="12.75" hidden="1" outlineLevel="1">
      <c r="A326">
        <v>221</v>
      </c>
      <c r="B326" s="33" t="s">
        <v>26</v>
      </c>
      <c r="C326" s="40">
        <v>48</v>
      </c>
      <c r="D326">
        <v>1</v>
      </c>
      <c r="E326">
        <v>21</v>
      </c>
      <c r="F326" s="46"/>
      <c r="G326" s="41" t="str">
        <f t="shared" si="30"/>
        <v/>
      </c>
      <c r="H326" s="41" t="s">
        <v>175</v>
      </c>
      <c r="I326" t="str">
        <f t="shared" si="31"/>
        <v/>
      </c>
      <c r="J326">
        <f t="shared" si="32"/>
        <v>0</v>
      </c>
      <c r="K326">
        <f t="shared" si="33"/>
        <v>0</v>
      </c>
      <c r="L326" s="78" t="s">
        <v>343</v>
      </c>
      <c r="M326" t="s">
        <v>176</v>
      </c>
      <c r="N326" s="36" t="s">
        <v>177</v>
      </c>
      <c r="O326" s="36"/>
      <c r="P326" t="s">
        <v>177</v>
      </c>
      <c r="Q326" t="s">
        <v>286</v>
      </c>
      <c r="S326" t="s">
        <v>249</v>
      </c>
      <c r="U326" t="s">
        <v>177</v>
      </c>
      <c r="V326" t="s">
        <v>177</v>
      </c>
    </row>
    <row r="327" spans="1:22" ht="12.75" hidden="1" outlineLevel="1">
      <c r="A327">
        <v>222</v>
      </c>
      <c r="B327" s="33" t="s">
        <v>26</v>
      </c>
      <c r="C327" s="40">
        <v>48</v>
      </c>
      <c r="D327">
        <v>1</v>
      </c>
      <c r="E327">
        <v>22</v>
      </c>
      <c r="F327" s="46"/>
      <c r="G327" s="41" t="str">
        <f t="shared" si="30"/>
        <v/>
      </c>
      <c r="H327" s="41" t="s">
        <v>173</v>
      </c>
      <c r="I327" t="str">
        <f t="shared" si="31"/>
        <v/>
      </c>
      <c r="J327">
        <f t="shared" si="32"/>
        <v>0</v>
      </c>
      <c r="K327">
        <f t="shared" si="33"/>
        <v>0</v>
      </c>
      <c r="L327" s="78" t="s">
        <v>343</v>
      </c>
      <c r="M327" t="s">
        <v>176</v>
      </c>
      <c r="N327" s="36" t="s">
        <v>177</v>
      </c>
      <c r="O327" s="36"/>
      <c r="P327" t="s">
        <v>177</v>
      </c>
      <c r="Q327" t="s">
        <v>119</v>
      </c>
      <c r="S327" t="s">
        <v>249</v>
      </c>
      <c r="T327" t="s">
        <v>134</v>
      </c>
      <c r="U327" t="s">
        <v>177</v>
      </c>
      <c r="V327" t="s">
        <v>177</v>
      </c>
    </row>
    <row r="328" spans="1:22" ht="12.75" hidden="1" outlineLevel="1">
      <c r="A328">
        <v>223</v>
      </c>
      <c r="B328" s="33" t="s">
        <v>26</v>
      </c>
      <c r="C328" s="40">
        <v>48</v>
      </c>
      <c r="D328">
        <v>1</v>
      </c>
      <c r="E328">
        <v>23</v>
      </c>
      <c r="F328" s="46"/>
      <c r="G328" s="41" t="str">
        <f t="shared" si="30"/>
        <v/>
      </c>
      <c r="H328" s="41" t="s">
        <v>173</v>
      </c>
      <c r="I328" t="str">
        <f t="shared" si="31"/>
        <v/>
      </c>
      <c r="J328">
        <f t="shared" si="32"/>
        <v>0</v>
      </c>
      <c r="K328">
        <f t="shared" si="33"/>
        <v>0</v>
      </c>
      <c r="L328" s="78" t="s">
        <v>343</v>
      </c>
      <c r="M328" t="s">
        <v>176</v>
      </c>
      <c r="N328" s="36" t="s">
        <v>177</v>
      </c>
      <c r="O328" s="36"/>
      <c r="P328" t="s">
        <v>177</v>
      </c>
      <c r="Q328" t="s">
        <v>37</v>
      </c>
      <c r="R328" t="s">
        <v>215</v>
      </c>
      <c r="S328" t="s">
        <v>249</v>
      </c>
      <c r="U328" t="s">
        <v>177</v>
      </c>
      <c r="V328" t="s">
        <v>177</v>
      </c>
    </row>
    <row r="329" spans="1:22" ht="12.75" hidden="1" outlineLevel="1">
      <c r="A329">
        <v>224</v>
      </c>
      <c r="B329" s="33" t="s">
        <v>26</v>
      </c>
      <c r="C329" s="40">
        <v>48</v>
      </c>
      <c r="D329">
        <v>1</v>
      </c>
      <c r="E329">
        <v>24</v>
      </c>
      <c r="F329" s="46"/>
      <c r="G329" s="41" t="str">
        <f t="shared" si="30"/>
        <v/>
      </c>
      <c r="H329" s="41" t="s">
        <v>173</v>
      </c>
      <c r="I329" t="str">
        <f t="shared" si="31"/>
        <v/>
      </c>
      <c r="J329">
        <f t="shared" si="32"/>
        <v>0</v>
      </c>
      <c r="K329">
        <f t="shared" si="33"/>
        <v>0</v>
      </c>
      <c r="L329" s="78" t="s">
        <v>343</v>
      </c>
      <c r="M329" t="s">
        <v>176</v>
      </c>
      <c r="N329" s="36" t="s">
        <v>177</v>
      </c>
      <c r="O329" s="36"/>
      <c r="P329" t="s">
        <v>177</v>
      </c>
      <c r="Q329" t="s">
        <v>286</v>
      </c>
      <c r="S329" t="s">
        <v>249</v>
      </c>
      <c r="T329" t="s">
        <v>60</v>
      </c>
      <c r="U329" t="s">
        <v>177</v>
      </c>
      <c r="V329" t="s">
        <v>177</v>
      </c>
    </row>
    <row r="330" spans="1:22" ht="12.75" hidden="1" outlineLevel="1">
      <c r="A330">
        <v>225</v>
      </c>
      <c r="B330" s="33" t="s">
        <v>26</v>
      </c>
      <c r="C330" s="40">
        <v>48</v>
      </c>
      <c r="D330">
        <v>1</v>
      </c>
      <c r="E330">
        <v>25</v>
      </c>
      <c r="F330" s="46"/>
      <c r="G330" s="41" t="str">
        <f t="shared" si="30"/>
        <v/>
      </c>
      <c r="H330" s="41" t="s">
        <v>172</v>
      </c>
      <c r="I330" t="str">
        <f t="shared" si="31"/>
        <v/>
      </c>
      <c r="J330">
        <f t="shared" si="32"/>
        <v>0</v>
      </c>
      <c r="K330">
        <f t="shared" si="33"/>
        <v>0</v>
      </c>
      <c r="L330" s="78" t="s">
        <v>343</v>
      </c>
      <c r="M330" t="s">
        <v>176</v>
      </c>
      <c r="N330" s="36" t="s">
        <v>177</v>
      </c>
      <c r="O330" s="36"/>
      <c r="P330" t="s">
        <v>177</v>
      </c>
      <c r="Q330" t="s">
        <v>285</v>
      </c>
      <c r="R330" t="s">
        <v>340</v>
      </c>
      <c r="S330" t="s">
        <v>249</v>
      </c>
      <c r="T330" t="s">
        <v>54</v>
      </c>
      <c r="U330" t="s">
        <v>177</v>
      </c>
      <c r="V330" t="s">
        <v>177</v>
      </c>
    </row>
    <row r="331" spans="1:22" ht="12.75" hidden="1" outlineLevel="1">
      <c r="A331">
        <v>226</v>
      </c>
      <c r="B331" s="33" t="s">
        <v>26</v>
      </c>
      <c r="C331" s="40">
        <v>48</v>
      </c>
      <c r="D331">
        <v>1</v>
      </c>
      <c r="E331">
        <v>26</v>
      </c>
      <c r="F331" s="46"/>
      <c r="G331" s="41" t="str">
        <f t="shared" si="30"/>
        <v/>
      </c>
      <c r="H331" s="41" t="s">
        <v>170</v>
      </c>
      <c r="I331" t="str">
        <f t="shared" si="31"/>
        <v/>
      </c>
      <c r="J331">
        <f t="shared" si="32"/>
        <v>0</v>
      </c>
      <c r="K331">
        <f t="shared" si="33"/>
        <v>0</v>
      </c>
      <c r="L331" s="78" t="s">
        <v>343</v>
      </c>
      <c r="M331" t="s">
        <v>176</v>
      </c>
      <c r="N331" s="36" t="s">
        <v>177</v>
      </c>
      <c r="O331" s="36"/>
      <c r="P331" t="s">
        <v>177</v>
      </c>
      <c r="Q331" t="s">
        <v>225</v>
      </c>
      <c r="S331" t="s">
        <v>249</v>
      </c>
      <c r="T331" t="s">
        <v>54</v>
      </c>
      <c r="U331" t="s">
        <v>177</v>
      </c>
      <c r="V331" t="s">
        <v>177</v>
      </c>
    </row>
    <row r="332" spans="1:22" ht="12.75" hidden="1" outlineLevel="1">
      <c r="A332">
        <v>227</v>
      </c>
      <c r="B332" s="33" t="s">
        <v>26</v>
      </c>
      <c r="C332" s="40">
        <v>48</v>
      </c>
      <c r="D332">
        <v>2</v>
      </c>
      <c r="E332">
        <v>1</v>
      </c>
      <c r="F332" s="46"/>
      <c r="G332" s="41" t="str">
        <f t="shared" si="30"/>
        <v/>
      </c>
      <c r="H332" s="41" t="s">
        <v>172</v>
      </c>
      <c r="I332" t="str">
        <f t="shared" si="31"/>
        <v/>
      </c>
      <c r="J332">
        <f t="shared" si="32"/>
        <v>0</v>
      </c>
      <c r="K332">
        <f t="shared" si="33"/>
        <v>0</v>
      </c>
      <c r="L332" s="78" t="s">
        <v>343</v>
      </c>
      <c r="M332" t="s">
        <v>334</v>
      </c>
      <c r="N332" s="36">
        <v>1</v>
      </c>
      <c r="O332" t="s">
        <v>290</v>
      </c>
      <c r="P332" t="s">
        <v>61</v>
      </c>
      <c r="Q332" t="s">
        <v>38</v>
      </c>
      <c r="R332" t="s">
        <v>171</v>
      </c>
      <c r="S332" t="s">
        <v>27</v>
      </c>
      <c r="V332" t="s">
        <v>58</v>
      </c>
    </row>
    <row r="333" spans="1:19" ht="12.75" hidden="1" outlineLevel="1">
      <c r="A333">
        <v>228</v>
      </c>
      <c r="B333" s="33" t="s">
        <v>26</v>
      </c>
      <c r="C333" s="40">
        <v>48</v>
      </c>
      <c r="D333">
        <v>2</v>
      </c>
      <c r="E333">
        <v>2</v>
      </c>
      <c r="F333" s="46"/>
      <c r="G333" s="41" t="str">
        <f t="shared" si="30"/>
        <v/>
      </c>
      <c r="H333" s="41" t="s">
        <v>173</v>
      </c>
      <c r="I333" t="str">
        <f t="shared" si="31"/>
        <v/>
      </c>
      <c r="J333">
        <f t="shared" si="32"/>
        <v>0</v>
      </c>
      <c r="K333">
        <f t="shared" si="33"/>
        <v>0</v>
      </c>
      <c r="L333" s="78" t="s">
        <v>343</v>
      </c>
      <c r="M333" t="s">
        <v>334</v>
      </c>
      <c r="N333" s="36">
        <v>1</v>
      </c>
      <c r="O333" t="s">
        <v>290</v>
      </c>
      <c r="P333" t="s">
        <v>61</v>
      </c>
      <c r="Q333" t="s">
        <v>123</v>
      </c>
      <c r="R333" t="s">
        <v>169</v>
      </c>
      <c r="S333" t="s">
        <v>120</v>
      </c>
    </row>
    <row r="334" spans="1:19" ht="12.75" hidden="1" outlineLevel="1">
      <c r="A334">
        <v>229</v>
      </c>
      <c r="B334" s="33" t="s">
        <v>26</v>
      </c>
      <c r="C334" s="40">
        <v>48</v>
      </c>
      <c r="D334">
        <v>2</v>
      </c>
      <c r="E334">
        <v>3</v>
      </c>
      <c r="F334" s="46"/>
      <c r="G334" s="41" t="str">
        <f t="shared" si="30"/>
        <v/>
      </c>
      <c r="H334" s="41" t="s">
        <v>173</v>
      </c>
      <c r="I334" t="str">
        <f t="shared" si="31"/>
        <v/>
      </c>
      <c r="J334">
        <f t="shared" si="32"/>
        <v>0</v>
      </c>
      <c r="K334">
        <f t="shared" si="33"/>
        <v>0</v>
      </c>
      <c r="L334" s="78" t="s">
        <v>343</v>
      </c>
      <c r="M334" t="s">
        <v>334</v>
      </c>
      <c r="N334" s="36">
        <v>1</v>
      </c>
      <c r="O334" t="s">
        <v>290</v>
      </c>
      <c r="P334" t="s">
        <v>61</v>
      </c>
      <c r="Q334" t="s">
        <v>249</v>
      </c>
      <c r="R334" t="s">
        <v>171</v>
      </c>
      <c r="S334" t="s">
        <v>121</v>
      </c>
    </row>
    <row r="335" spans="1:19" ht="12.75" hidden="1" outlineLevel="1">
      <c r="A335">
        <v>230</v>
      </c>
      <c r="B335" s="33" t="s">
        <v>26</v>
      </c>
      <c r="C335" s="40">
        <v>48</v>
      </c>
      <c r="D335">
        <v>2</v>
      </c>
      <c r="E335">
        <v>4</v>
      </c>
      <c r="F335" s="46"/>
      <c r="G335" s="41" t="str">
        <f t="shared" si="30"/>
        <v/>
      </c>
      <c r="H335" s="41" t="s">
        <v>170</v>
      </c>
      <c r="I335" t="str">
        <f t="shared" si="31"/>
        <v/>
      </c>
      <c r="J335">
        <f t="shared" si="32"/>
        <v>0</v>
      </c>
      <c r="K335">
        <f t="shared" si="33"/>
        <v>0</v>
      </c>
      <c r="L335" s="78" t="s">
        <v>343</v>
      </c>
      <c r="M335" t="s">
        <v>334</v>
      </c>
      <c r="N335" s="36">
        <v>1</v>
      </c>
      <c r="O335" t="s">
        <v>290</v>
      </c>
      <c r="P335" t="s">
        <v>61</v>
      </c>
      <c r="Q335" t="s">
        <v>123</v>
      </c>
      <c r="R335" t="s">
        <v>169</v>
      </c>
      <c r="S335" t="s">
        <v>120</v>
      </c>
    </row>
    <row r="336" spans="1:19" ht="12.75" hidden="1" outlineLevel="1">
      <c r="A336">
        <v>231</v>
      </c>
      <c r="B336" s="33" t="s">
        <v>26</v>
      </c>
      <c r="C336" s="40">
        <v>48</v>
      </c>
      <c r="D336">
        <v>2</v>
      </c>
      <c r="E336">
        <v>5</v>
      </c>
      <c r="F336" s="46"/>
      <c r="G336" s="41" t="str">
        <f t="shared" si="30"/>
        <v/>
      </c>
      <c r="H336" s="41" t="s">
        <v>170</v>
      </c>
      <c r="I336" t="str">
        <f t="shared" si="31"/>
        <v/>
      </c>
      <c r="J336">
        <f t="shared" si="32"/>
        <v>0</v>
      </c>
      <c r="K336">
        <f t="shared" si="33"/>
        <v>0</v>
      </c>
      <c r="L336" s="78" t="s">
        <v>343</v>
      </c>
      <c r="M336" t="s">
        <v>334</v>
      </c>
      <c r="N336" s="36">
        <v>1</v>
      </c>
      <c r="O336" t="s">
        <v>290</v>
      </c>
      <c r="P336" t="s">
        <v>61</v>
      </c>
      <c r="Q336" t="s">
        <v>112</v>
      </c>
      <c r="R336" t="s">
        <v>171</v>
      </c>
      <c r="S336" t="s">
        <v>130</v>
      </c>
    </row>
    <row r="337" spans="1:19" ht="12.75" hidden="1" outlineLevel="1">
      <c r="A337">
        <v>232</v>
      </c>
      <c r="B337" s="33" t="s">
        <v>26</v>
      </c>
      <c r="C337" s="40">
        <v>48</v>
      </c>
      <c r="D337">
        <v>2</v>
      </c>
      <c r="E337">
        <v>6</v>
      </c>
      <c r="F337" s="46"/>
      <c r="G337" s="41" t="str">
        <f t="shared" si="30"/>
        <v/>
      </c>
      <c r="H337" s="41" t="s">
        <v>170</v>
      </c>
      <c r="I337" t="str">
        <f t="shared" si="31"/>
        <v/>
      </c>
      <c r="J337">
        <f t="shared" si="32"/>
        <v>0</v>
      </c>
      <c r="K337">
        <f t="shared" si="33"/>
        <v>0</v>
      </c>
      <c r="L337" s="78" t="s">
        <v>343</v>
      </c>
      <c r="M337" t="s">
        <v>334</v>
      </c>
      <c r="N337" s="36">
        <v>1</v>
      </c>
      <c r="O337" t="s">
        <v>290</v>
      </c>
      <c r="P337" t="s">
        <v>61</v>
      </c>
      <c r="Q337" t="s">
        <v>249</v>
      </c>
      <c r="R337" t="s">
        <v>171</v>
      </c>
      <c r="S337" t="s">
        <v>120</v>
      </c>
    </row>
    <row r="338" spans="1:19" ht="12.75" hidden="1" outlineLevel="1">
      <c r="A338">
        <v>233</v>
      </c>
      <c r="B338" s="33" t="s">
        <v>26</v>
      </c>
      <c r="C338" s="40">
        <v>48</v>
      </c>
      <c r="D338">
        <v>2</v>
      </c>
      <c r="E338">
        <v>7</v>
      </c>
      <c r="F338" s="46"/>
      <c r="G338" s="41" t="str">
        <f aca="true" t="shared" si="34" ref="G338:G369">UPPER(F338)</f>
        <v/>
      </c>
      <c r="H338" s="41" t="s">
        <v>172</v>
      </c>
      <c r="I338" t="str">
        <f aca="true" t="shared" si="35" ref="I338:I369">IF(F338=0,"",IF(EXACT(G338,H338),"Correct","Incorrect"))</f>
        <v/>
      </c>
      <c r="J338">
        <f aca="true" t="shared" si="36" ref="J338:J369">IF($I338="Correct",1,IF($I338="Incorrect",1,0))</f>
        <v>0</v>
      </c>
      <c r="K338">
        <f aca="true" t="shared" si="37" ref="K338:K369">IF($I338="Correct",1,IF($I338="Incorrect",0,0))</f>
        <v>0</v>
      </c>
      <c r="L338" s="78" t="s">
        <v>343</v>
      </c>
      <c r="M338" t="s">
        <v>334</v>
      </c>
      <c r="N338" s="36">
        <v>2</v>
      </c>
      <c r="O338" t="s">
        <v>62</v>
      </c>
      <c r="P338" t="s">
        <v>254</v>
      </c>
      <c r="Q338" t="s">
        <v>249</v>
      </c>
      <c r="R338" t="s">
        <v>171</v>
      </c>
      <c r="S338" t="s">
        <v>27</v>
      </c>
    </row>
    <row r="339" spans="1:19" ht="12.75" hidden="1" outlineLevel="1">
      <c r="A339">
        <v>234</v>
      </c>
      <c r="B339" s="33" t="s">
        <v>26</v>
      </c>
      <c r="C339" s="40">
        <v>48</v>
      </c>
      <c r="D339">
        <v>2</v>
      </c>
      <c r="E339">
        <v>8</v>
      </c>
      <c r="F339" s="46"/>
      <c r="G339" s="41" t="str">
        <f t="shared" si="34"/>
        <v/>
      </c>
      <c r="H339" s="41" t="s">
        <v>175</v>
      </c>
      <c r="I339" t="str">
        <f t="shared" si="35"/>
        <v/>
      </c>
      <c r="J339">
        <f t="shared" si="36"/>
        <v>0</v>
      </c>
      <c r="K339">
        <f t="shared" si="37"/>
        <v>0</v>
      </c>
      <c r="L339" s="78" t="s">
        <v>343</v>
      </c>
      <c r="M339" t="s">
        <v>334</v>
      </c>
      <c r="N339" s="36">
        <v>2</v>
      </c>
      <c r="O339" t="s">
        <v>62</v>
      </c>
      <c r="P339" t="s">
        <v>254</v>
      </c>
      <c r="Q339" t="s">
        <v>249</v>
      </c>
      <c r="R339" t="s">
        <v>169</v>
      </c>
      <c r="S339" t="s">
        <v>122</v>
      </c>
    </row>
    <row r="340" spans="1:19" ht="12.75" hidden="1" outlineLevel="1">
      <c r="A340">
        <v>235</v>
      </c>
      <c r="B340" s="33" t="s">
        <v>26</v>
      </c>
      <c r="C340" s="40">
        <v>48</v>
      </c>
      <c r="D340">
        <v>2</v>
      </c>
      <c r="E340">
        <v>9</v>
      </c>
      <c r="F340" s="46"/>
      <c r="G340" s="41" t="str">
        <f t="shared" si="34"/>
        <v/>
      </c>
      <c r="H340" s="41" t="s">
        <v>172</v>
      </c>
      <c r="I340" t="str">
        <f t="shared" si="35"/>
        <v/>
      </c>
      <c r="J340">
        <f t="shared" si="36"/>
        <v>0</v>
      </c>
      <c r="K340">
        <f t="shared" si="37"/>
        <v>0</v>
      </c>
      <c r="L340" s="78" t="s">
        <v>343</v>
      </c>
      <c r="M340" t="s">
        <v>334</v>
      </c>
      <c r="N340" s="36">
        <v>2</v>
      </c>
      <c r="O340" t="s">
        <v>62</v>
      </c>
      <c r="P340" t="s">
        <v>254</v>
      </c>
      <c r="Q340" t="s">
        <v>249</v>
      </c>
      <c r="R340" t="s">
        <v>171</v>
      </c>
      <c r="S340" t="s">
        <v>121</v>
      </c>
    </row>
    <row r="341" spans="1:19" ht="12.75" hidden="1" outlineLevel="1">
      <c r="A341">
        <v>236</v>
      </c>
      <c r="B341" s="33" t="s">
        <v>26</v>
      </c>
      <c r="C341" s="40">
        <v>48</v>
      </c>
      <c r="D341">
        <v>2</v>
      </c>
      <c r="E341">
        <v>10</v>
      </c>
      <c r="F341" s="46"/>
      <c r="G341" s="41" t="str">
        <f t="shared" si="34"/>
        <v/>
      </c>
      <c r="H341" s="41" t="s">
        <v>173</v>
      </c>
      <c r="I341" t="str">
        <f t="shared" si="35"/>
        <v/>
      </c>
      <c r="J341">
        <f t="shared" si="36"/>
        <v>0</v>
      </c>
      <c r="K341">
        <f t="shared" si="37"/>
        <v>0</v>
      </c>
      <c r="L341" s="78" t="s">
        <v>343</v>
      </c>
      <c r="M341" t="s">
        <v>334</v>
      </c>
      <c r="N341" s="36">
        <v>2</v>
      </c>
      <c r="O341" t="s">
        <v>62</v>
      </c>
      <c r="P341" t="s">
        <v>254</v>
      </c>
      <c r="Q341" t="s">
        <v>249</v>
      </c>
      <c r="R341" t="s">
        <v>169</v>
      </c>
      <c r="S341" t="s">
        <v>120</v>
      </c>
    </row>
    <row r="342" spans="1:19" ht="12.75" hidden="1" outlineLevel="1">
      <c r="A342">
        <v>237</v>
      </c>
      <c r="B342" s="33" t="s">
        <v>26</v>
      </c>
      <c r="C342" s="40">
        <v>48</v>
      </c>
      <c r="D342">
        <v>2</v>
      </c>
      <c r="E342">
        <v>11</v>
      </c>
      <c r="F342" s="46"/>
      <c r="G342" s="41" t="str">
        <f t="shared" si="34"/>
        <v/>
      </c>
      <c r="H342" s="41" t="s">
        <v>174</v>
      </c>
      <c r="I342" t="str">
        <f t="shared" si="35"/>
        <v/>
      </c>
      <c r="J342">
        <f t="shared" si="36"/>
        <v>0</v>
      </c>
      <c r="K342">
        <f t="shared" si="37"/>
        <v>0</v>
      </c>
      <c r="L342" s="78" t="s">
        <v>343</v>
      </c>
      <c r="M342" t="s">
        <v>334</v>
      </c>
      <c r="N342" s="36">
        <v>2</v>
      </c>
      <c r="O342" t="s">
        <v>62</v>
      </c>
      <c r="P342" t="s">
        <v>254</v>
      </c>
      <c r="Q342" t="s">
        <v>249</v>
      </c>
      <c r="R342" t="s">
        <v>169</v>
      </c>
      <c r="S342" t="s">
        <v>120</v>
      </c>
    </row>
    <row r="343" spans="1:19" ht="12.75" hidden="1" outlineLevel="1">
      <c r="A343">
        <v>238</v>
      </c>
      <c r="B343" s="33" t="s">
        <v>26</v>
      </c>
      <c r="C343" s="40">
        <v>48</v>
      </c>
      <c r="D343">
        <v>2</v>
      </c>
      <c r="E343">
        <v>12</v>
      </c>
      <c r="F343" s="46"/>
      <c r="G343" s="41" t="str">
        <f t="shared" si="34"/>
        <v/>
      </c>
      <c r="H343" s="41" t="s">
        <v>173</v>
      </c>
      <c r="I343" t="str">
        <f t="shared" si="35"/>
        <v/>
      </c>
      <c r="J343">
        <f t="shared" si="36"/>
        <v>0</v>
      </c>
      <c r="K343">
        <f t="shared" si="37"/>
        <v>0</v>
      </c>
      <c r="L343" s="78" t="s">
        <v>343</v>
      </c>
      <c r="M343" t="s">
        <v>334</v>
      </c>
      <c r="N343" s="36">
        <v>2</v>
      </c>
      <c r="O343" t="s">
        <v>62</v>
      </c>
      <c r="P343" t="s">
        <v>254</v>
      </c>
      <c r="Q343" t="s">
        <v>249</v>
      </c>
      <c r="R343" t="s">
        <v>169</v>
      </c>
      <c r="S343" t="s">
        <v>27</v>
      </c>
    </row>
    <row r="344" spans="1:22" ht="12.75" hidden="1" outlineLevel="1">
      <c r="A344">
        <v>239</v>
      </c>
      <c r="B344" s="33" t="s">
        <v>26</v>
      </c>
      <c r="C344" s="40">
        <v>48</v>
      </c>
      <c r="D344">
        <v>2</v>
      </c>
      <c r="E344">
        <v>13</v>
      </c>
      <c r="F344" s="46"/>
      <c r="G344" s="41" t="str">
        <f t="shared" si="34"/>
        <v/>
      </c>
      <c r="H344" s="41" t="s">
        <v>172</v>
      </c>
      <c r="I344" t="str">
        <f t="shared" si="35"/>
        <v/>
      </c>
      <c r="J344">
        <f t="shared" si="36"/>
        <v>0</v>
      </c>
      <c r="K344">
        <f t="shared" si="37"/>
        <v>0</v>
      </c>
      <c r="L344" s="78" t="s">
        <v>343</v>
      </c>
      <c r="M344" t="s">
        <v>334</v>
      </c>
      <c r="N344" s="36">
        <v>3</v>
      </c>
      <c r="O344" t="s">
        <v>63</v>
      </c>
      <c r="P344" t="s">
        <v>64</v>
      </c>
      <c r="Q344" t="s">
        <v>123</v>
      </c>
      <c r="R344" t="s">
        <v>171</v>
      </c>
      <c r="S344" t="s">
        <v>120</v>
      </c>
      <c r="V344" t="s">
        <v>133</v>
      </c>
    </row>
    <row r="345" spans="1:22" ht="12.75" hidden="1" outlineLevel="1">
      <c r="A345">
        <v>240</v>
      </c>
      <c r="B345" s="33" t="s">
        <v>26</v>
      </c>
      <c r="C345" s="40">
        <v>48</v>
      </c>
      <c r="D345">
        <v>2</v>
      </c>
      <c r="E345">
        <v>14</v>
      </c>
      <c r="F345" s="46"/>
      <c r="G345" s="41" t="str">
        <f t="shared" si="34"/>
        <v/>
      </c>
      <c r="H345" s="41" t="s">
        <v>170</v>
      </c>
      <c r="I345" t="str">
        <f t="shared" si="35"/>
        <v/>
      </c>
      <c r="J345">
        <f t="shared" si="36"/>
        <v>0</v>
      </c>
      <c r="K345">
        <f t="shared" si="37"/>
        <v>0</v>
      </c>
      <c r="L345" s="78" t="s">
        <v>343</v>
      </c>
      <c r="M345" t="s">
        <v>334</v>
      </c>
      <c r="N345" s="36">
        <v>3</v>
      </c>
      <c r="O345" t="s">
        <v>63</v>
      </c>
      <c r="P345" t="s">
        <v>64</v>
      </c>
      <c r="Q345" t="s">
        <v>249</v>
      </c>
      <c r="R345" t="s">
        <v>171</v>
      </c>
      <c r="S345" t="s">
        <v>120</v>
      </c>
      <c r="V345" t="s">
        <v>133</v>
      </c>
    </row>
    <row r="346" spans="1:22" ht="12.75" hidden="1" outlineLevel="1">
      <c r="A346">
        <v>241</v>
      </c>
      <c r="B346" s="33" t="s">
        <v>26</v>
      </c>
      <c r="C346" s="40">
        <v>48</v>
      </c>
      <c r="D346">
        <v>2</v>
      </c>
      <c r="E346">
        <v>15</v>
      </c>
      <c r="F346" s="46"/>
      <c r="G346" s="41" t="str">
        <f t="shared" si="34"/>
        <v/>
      </c>
      <c r="H346" s="41" t="s">
        <v>174</v>
      </c>
      <c r="I346" t="str">
        <f t="shared" si="35"/>
        <v/>
      </c>
      <c r="J346">
        <f t="shared" si="36"/>
        <v>0</v>
      </c>
      <c r="K346">
        <f t="shared" si="37"/>
        <v>0</v>
      </c>
      <c r="L346" s="78" t="s">
        <v>343</v>
      </c>
      <c r="M346" t="s">
        <v>334</v>
      </c>
      <c r="N346" s="36">
        <v>3</v>
      </c>
      <c r="O346" t="s">
        <v>63</v>
      </c>
      <c r="P346" t="s">
        <v>64</v>
      </c>
      <c r="Q346" t="s">
        <v>249</v>
      </c>
      <c r="R346" t="s">
        <v>171</v>
      </c>
      <c r="S346" t="s">
        <v>121</v>
      </c>
      <c r="V346" t="s">
        <v>133</v>
      </c>
    </row>
    <row r="347" spans="1:22" ht="12.75" hidden="1" outlineLevel="1">
      <c r="A347">
        <v>242</v>
      </c>
      <c r="B347" s="33" t="s">
        <v>26</v>
      </c>
      <c r="C347" s="40">
        <v>48</v>
      </c>
      <c r="D347">
        <v>2</v>
      </c>
      <c r="E347">
        <v>16</v>
      </c>
      <c r="F347" s="46"/>
      <c r="G347" s="41" t="str">
        <f t="shared" si="34"/>
        <v/>
      </c>
      <c r="H347" s="41" t="s">
        <v>172</v>
      </c>
      <c r="I347" t="str">
        <f t="shared" si="35"/>
        <v/>
      </c>
      <c r="J347">
        <f t="shared" si="36"/>
        <v>0</v>
      </c>
      <c r="K347">
        <f t="shared" si="37"/>
        <v>0</v>
      </c>
      <c r="L347" s="78" t="s">
        <v>343</v>
      </c>
      <c r="M347" t="s">
        <v>334</v>
      </c>
      <c r="N347" s="36">
        <v>3</v>
      </c>
      <c r="O347" t="s">
        <v>63</v>
      </c>
      <c r="P347" t="s">
        <v>64</v>
      </c>
      <c r="Q347" t="s">
        <v>249</v>
      </c>
      <c r="R347" t="s">
        <v>171</v>
      </c>
      <c r="S347" t="s">
        <v>27</v>
      </c>
      <c r="V347" t="s">
        <v>133</v>
      </c>
    </row>
    <row r="348" spans="1:22" ht="12.75" hidden="1" outlineLevel="1">
      <c r="A348">
        <v>243</v>
      </c>
      <c r="B348" s="33" t="s">
        <v>26</v>
      </c>
      <c r="C348" s="40">
        <v>48</v>
      </c>
      <c r="D348">
        <v>2</v>
      </c>
      <c r="E348">
        <v>17</v>
      </c>
      <c r="F348" s="46"/>
      <c r="G348" s="41" t="str">
        <f t="shared" si="34"/>
        <v/>
      </c>
      <c r="H348" s="41" t="s">
        <v>172</v>
      </c>
      <c r="I348" t="str">
        <f t="shared" si="35"/>
        <v/>
      </c>
      <c r="J348">
        <f t="shared" si="36"/>
        <v>0</v>
      </c>
      <c r="K348">
        <f t="shared" si="37"/>
        <v>0</v>
      </c>
      <c r="L348" s="78" t="s">
        <v>343</v>
      </c>
      <c r="M348" t="s">
        <v>334</v>
      </c>
      <c r="N348" s="36">
        <v>3</v>
      </c>
      <c r="O348" t="s">
        <v>63</v>
      </c>
      <c r="P348" t="s">
        <v>64</v>
      </c>
      <c r="Q348" t="s">
        <v>249</v>
      </c>
      <c r="R348" t="s">
        <v>171</v>
      </c>
      <c r="S348" t="s">
        <v>120</v>
      </c>
      <c r="V348" t="s">
        <v>133</v>
      </c>
    </row>
    <row r="349" spans="1:22" ht="12.75" hidden="1" outlineLevel="1">
      <c r="A349">
        <v>244</v>
      </c>
      <c r="B349" s="33" t="s">
        <v>26</v>
      </c>
      <c r="C349" s="40">
        <v>48</v>
      </c>
      <c r="D349">
        <v>2</v>
      </c>
      <c r="E349">
        <v>18</v>
      </c>
      <c r="F349" s="46"/>
      <c r="G349" s="41" t="str">
        <f t="shared" si="34"/>
        <v/>
      </c>
      <c r="H349" s="41" t="s">
        <v>170</v>
      </c>
      <c r="I349" t="str">
        <f t="shared" si="35"/>
        <v/>
      </c>
      <c r="J349">
        <f t="shared" si="36"/>
        <v>0</v>
      </c>
      <c r="K349">
        <f t="shared" si="37"/>
        <v>0</v>
      </c>
      <c r="L349" s="78" t="s">
        <v>343</v>
      </c>
      <c r="M349" t="s">
        <v>334</v>
      </c>
      <c r="N349" s="36">
        <v>4</v>
      </c>
      <c r="O349" t="s">
        <v>214</v>
      </c>
      <c r="P349" t="s">
        <v>243</v>
      </c>
      <c r="Q349" t="s">
        <v>38</v>
      </c>
      <c r="R349" t="s">
        <v>171</v>
      </c>
      <c r="S349" t="s">
        <v>27</v>
      </c>
      <c r="U349" t="s">
        <v>88</v>
      </c>
      <c r="V349" t="s">
        <v>59</v>
      </c>
    </row>
    <row r="350" spans="1:22" ht="12.75" hidden="1" outlineLevel="1">
      <c r="A350">
        <v>245</v>
      </c>
      <c r="B350" s="33" t="s">
        <v>26</v>
      </c>
      <c r="C350" s="40">
        <v>48</v>
      </c>
      <c r="D350">
        <v>2</v>
      </c>
      <c r="E350">
        <v>19</v>
      </c>
      <c r="F350" s="46"/>
      <c r="G350" s="41" t="str">
        <f t="shared" si="34"/>
        <v/>
      </c>
      <c r="H350" s="41" t="s">
        <v>170</v>
      </c>
      <c r="I350" t="str">
        <f t="shared" si="35"/>
        <v/>
      </c>
      <c r="J350">
        <f t="shared" si="36"/>
        <v>0</v>
      </c>
      <c r="K350">
        <f t="shared" si="37"/>
        <v>0</v>
      </c>
      <c r="L350" s="78" t="s">
        <v>343</v>
      </c>
      <c r="M350" t="s">
        <v>334</v>
      </c>
      <c r="N350" s="36">
        <v>4</v>
      </c>
      <c r="O350" t="s">
        <v>214</v>
      </c>
      <c r="P350" t="s">
        <v>243</v>
      </c>
      <c r="Q350" t="s">
        <v>249</v>
      </c>
      <c r="R350" t="s">
        <v>171</v>
      </c>
      <c r="S350" t="s">
        <v>120</v>
      </c>
      <c r="U350" t="s">
        <v>88</v>
      </c>
      <c r="V350" t="s">
        <v>59</v>
      </c>
    </row>
    <row r="351" spans="1:22" ht="12.75" hidden="1" outlineLevel="1">
      <c r="A351">
        <v>246</v>
      </c>
      <c r="B351" s="33" t="s">
        <v>26</v>
      </c>
      <c r="C351" s="40">
        <v>48</v>
      </c>
      <c r="D351">
        <v>2</v>
      </c>
      <c r="E351">
        <v>20</v>
      </c>
      <c r="F351" s="46"/>
      <c r="G351" s="41" t="str">
        <f t="shared" si="34"/>
        <v/>
      </c>
      <c r="H351" s="41" t="s">
        <v>170</v>
      </c>
      <c r="I351" t="str">
        <f t="shared" si="35"/>
        <v/>
      </c>
      <c r="J351">
        <f t="shared" si="36"/>
        <v>0</v>
      </c>
      <c r="K351">
        <f t="shared" si="37"/>
        <v>0</v>
      </c>
      <c r="L351" s="78" t="s">
        <v>343</v>
      </c>
      <c r="M351" t="s">
        <v>334</v>
      </c>
      <c r="N351" s="36">
        <v>4</v>
      </c>
      <c r="O351" t="s">
        <v>214</v>
      </c>
      <c r="P351" t="s">
        <v>243</v>
      </c>
      <c r="Q351" t="s">
        <v>249</v>
      </c>
      <c r="R351" t="s">
        <v>171</v>
      </c>
      <c r="S351" t="s">
        <v>27</v>
      </c>
      <c r="U351" t="s">
        <v>88</v>
      </c>
      <c r="V351" t="s">
        <v>59</v>
      </c>
    </row>
    <row r="352" spans="1:22" ht="12.75" hidden="1" outlineLevel="1">
      <c r="A352">
        <v>247</v>
      </c>
      <c r="B352" s="33" t="s">
        <v>26</v>
      </c>
      <c r="C352" s="40">
        <v>48</v>
      </c>
      <c r="D352">
        <v>2</v>
      </c>
      <c r="E352">
        <v>21</v>
      </c>
      <c r="F352" s="46"/>
      <c r="G352" s="41" t="str">
        <f t="shared" si="34"/>
        <v/>
      </c>
      <c r="H352" s="41" t="s">
        <v>174</v>
      </c>
      <c r="I352" t="str">
        <f t="shared" si="35"/>
        <v/>
      </c>
      <c r="J352">
        <f t="shared" si="36"/>
        <v>0</v>
      </c>
      <c r="K352">
        <f t="shared" si="37"/>
        <v>0</v>
      </c>
      <c r="L352" s="78" t="s">
        <v>343</v>
      </c>
      <c r="M352" t="s">
        <v>334</v>
      </c>
      <c r="N352" s="36">
        <v>4</v>
      </c>
      <c r="O352" t="s">
        <v>214</v>
      </c>
      <c r="P352" t="s">
        <v>243</v>
      </c>
      <c r="Q352" t="s">
        <v>249</v>
      </c>
      <c r="R352" t="s">
        <v>169</v>
      </c>
      <c r="S352" t="s">
        <v>27</v>
      </c>
      <c r="U352" t="s">
        <v>88</v>
      </c>
      <c r="V352" t="s">
        <v>59</v>
      </c>
    </row>
    <row r="353" spans="1:22" ht="12.75" hidden="1" outlineLevel="1">
      <c r="A353">
        <v>248</v>
      </c>
      <c r="B353" s="33" t="s">
        <v>26</v>
      </c>
      <c r="C353" s="40">
        <v>48</v>
      </c>
      <c r="D353">
        <v>2</v>
      </c>
      <c r="E353">
        <v>22</v>
      </c>
      <c r="F353" s="46"/>
      <c r="G353" s="41" t="str">
        <f t="shared" si="34"/>
        <v/>
      </c>
      <c r="H353" s="41" t="s">
        <v>175</v>
      </c>
      <c r="I353" t="str">
        <f t="shared" si="35"/>
        <v/>
      </c>
      <c r="J353">
        <f t="shared" si="36"/>
        <v>0</v>
      </c>
      <c r="K353">
        <f t="shared" si="37"/>
        <v>0</v>
      </c>
      <c r="L353" s="78" t="s">
        <v>343</v>
      </c>
      <c r="M353" t="s">
        <v>334</v>
      </c>
      <c r="N353" s="36">
        <v>4</v>
      </c>
      <c r="O353" t="s">
        <v>214</v>
      </c>
      <c r="P353" t="s">
        <v>243</v>
      </c>
      <c r="Q353" t="s">
        <v>249</v>
      </c>
      <c r="R353" t="s">
        <v>169</v>
      </c>
      <c r="S353" t="s">
        <v>120</v>
      </c>
      <c r="U353" t="s">
        <v>88</v>
      </c>
      <c r="V353" t="s">
        <v>59</v>
      </c>
    </row>
    <row r="354" spans="1:22" ht="12.75" hidden="1" outlineLevel="1">
      <c r="A354">
        <v>249</v>
      </c>
      <c r="B354" s="33" t="s">
        <v>26</v>
      </c>
      <c r="C354" s="40">
        <v>48</v>
      </c>
      <c r="D354">
        <v>3</v>
      </c>
      <c r="E354">
        <v>1</v>
      </c>
      <c r="F354" s="46"/>
      <c r="G354" s="41" t="str">
        <f t="shared" si="34"/>
        <v/>
      </c>
      <c r="H354" s="41" t="s">
        <v>170</v>
      </c>
      <c r="I354" t="str">
        <f t="shared" si="35"/>
        <v/>
      </c>
      <c r="J354">
        <f t="shared" si="36"/>
        <v>0</v>
      </c>
      <c r="K354">
        <f t="shared" si="37"/>
        <v>0</v>
      </c>
      <c r="L354" s="78" t="s">
        <v>343</v>
      </c>
      <c r="M354" t="s">
        <v>8</v>
      </c>
      <c r="N354" s="36">
        <v>1</v>
      </c>
      <c r="O354" s="36"/>
      <c r="P354" t="s">
        <v>315</v>
      </c>
      <c r="Q354" t="s">
        <v>333</v>
      </c>
      <c r="R354" t="s">
        <v>245</v>
      </c>
      <c r="S354" t="s">
        <v>239</v>
      </c>
      <c r="U354" t="s">
        <v>177</v>
      </c>
      <c r="V354" t="s">
        <v>177</v>
      </c>
    </row>
    <row r="355" spans="1:22" ht="12.75" hidden="1" outlineLevel="1">
      <c r="A355">
        <v>250</v>
      </c>
      <c r="B355" s="33" t="s">
        <v>26</v>
      </c>
      <c r="C355" s="40">
        <v>48</v>
      </c>
      <c r="D355">
        <v>3</v>
      </c>
      <c r="E355">
        <v>2</v>
      </c>
      <c r="F355" s="46"/>
      <c r="G355" s="41" t="str">
        <f t="shared" si="34"/>
        <v/>
      </c>
      <c r="H355" s="41" t="s">
        <v>174</v>
      </c>
      <c r="I355" t="str">
        <f t="shared" si="35"/>
        <v/>
      </c>
      <c r="J355">
        <f t="shared" si="36"/>
        <v>0</v>
      </c>
      <c r="K355">
        <f t="shared" si="37"/>
        <v>0</v>
      </c>
      <c r="L355" s="78" t="s">
        <v>343</v>
      </c>
      <c r="M355" t="s">
        <v>8</v>
      </c>
      <c r="N355" s="36">
        <v>1</v>
      </c>
      <c r="O355" s="36"/>
      <c r="P355" t="s">
        <v>315</v>
      </c>
      <c r="Q355" t="s">
        <v>333</v>
      </c>
      <c r="R355" t="s">
        <v>149</v>
      </c>
      <c r="S355" t="s">
        <v>239</v>
      </c>
      <c r="U355" t="s">
        <v>177</v>
      </c>
      <c r="V355" t="s">
        <v>177</v>
      </c>
    </row>
    <row r="356" spans="1:22" ht="12.75" hidden="1" outlineLevel="1">
      <c r="A356">
        <v>251</v>
      </c>
      <c r="B356" s="33" t="s">
        <v>26</v>
      </c>
      <c r="C356" s="40">
        <v>48</v>
      </c>
      <c r="D356">
        <v>3</v>
      </c>
      <c r="E356">
        <v>3</v>
      </c>
      <c r="F356" s="46"/>
      <c r="G356" s="41" t="str">
        <f t="shared" si="34"/>
        <v/>
      </c>
      <c r="H356" s="41" t="s">
        <v>173</v>
      </c>
      <c r="I356" t="str">
        <f t="shared" si="35"/>
        <v/>
      </c>
      <c r="J356">
        <f t="shared" si="36"/>
        <v>0</v>
      </c>
      <c r="K356">
        <f t="shared" si="37"/>
        <v>0</v>
      </c>
      <c r="L356" s="78" t="s">
        <v>343</v>
      </c>
      <c r="M356" t="s">
        <v>8</v>
      </c>
      <c r="N356" s="36">
        <v>1</v>
      </c>
      <c r="O356" s="36"/>
      <c r="P356" t="s">
        <v>315</v>
      </c>
      <c r="Q356" t="s">
        <v>333</v>
      </c>
      <c r="R356" t="s">
        <v>245</v>
      </c>
      <c r="S356" t="s">
        <v>239</v>
      </c>
      <c r="U356" t="s">
        <v>177</v>
      </c>
      <c r="V356" t="s">
        <v>177</v>
      </c>
    </row>
    <row r="357" spans="1:22" ht="12.75" hidden="1" outlineLevel="1">
      <c r="A357">
        <v>252</v>
      </c>
      <c r="B357" s="33" t="s">
        <v>26</v>
      </c>
      <c r="C357" s="40">
        <v>48</v>
      </c>
      <c r="D357">
        <v>3</v>
      </c>
      <c r="E357">
        <v>4</v>
      </c>
      <c r="F357" s="46"/>
      <c r="G357" s="41" t="str">
        <f t="shared" si="34"/>
        <v/>
      </c>
      <c r="H357" s="41" t="s">
        <v>175</v>
      </c>
      <c r="I357" t="str">
        <f t="shared" si="35"/>
        <v/>
      </c>
      <c r="J357">
        <f t="shared" si="36"/>
        <v>0</v>
      </c>
      <c r="K357">
        <f t="shared" si="37"/>
        <v>0</v>
      </c>
      <c r="L357" s="78" t="s">
        <v>343</v>
      </c>
      <c r="M357" t="s">
        <v>8</v>
      </c>
      <c r="N357" s="36">
        <v>1</v>
      </c>
      <c r="O357" s="36"/>
      <c r="P357" t="s">
        <v>315</v>
      </c>
      <c r="Q357" t="s">
        <v>330</v>
      </c>
      <c r="R357" t="s">
        <v>318</v>
      </c>
      <c r="S357" t="s">
        <v>239</v>
      </c>
      <c r="U357" t="s">
        <v>177</v>
      </c>
      <c r="V357" t="s">
        <v>177</v>
      </c>
    </row>
    <row r="358" spans="1:22" ht="12.75" hidden="1" outlineLevel="1">
      <c r="A358">
        <v>253</v>
      </c>
      <c r="B358" s="33" t="s">
        <v>26</v>
      </c>
      <c r="C358" s="40">
        <v>48</v>
      </c>
      <c r="D358">
        <v>3</v>
      </c>
      <c r="E358">
        <v>5</v>
      </c>
      <c r="F358" s="46"/>
      <c r="G358" s="41" t="str">
        <f t="shared" si="34"/>
        <v/>
      </c>
      <c r="H358" s="41" t="s">
        <v>172</v>
      </c>
      <c r="I358" t="str">
        <f t="shared" si="35"/>
        <v/>
      </c>
      <c r="J358">
        <f t="shared" si="36"/>
        <v>0</v>
      </c>
      <c r="K358">
        <f t="shared" si="37"/>
        <v>0</v>
      </c>
      <c r="L358" s="78" t="s">
        <v>343</v>
      </c>
      <c r="M358" t="s">
        <v>8</v>
      </c>
      <c r="N358" s="36">
        <v>1</v>
      </c>
      <c r="O358" s="36"/>
      <c r="P358" t="s">
        <v>315</v>
      </c>
      <c r="Q358" t="s">
        <v>333</v>
      </c>
      <c r="R358" t="s">
        <v>245</v>
      </c>
      <c r="S358" t="s">
        <v>239</v>
      </c>
      <c r="U358" t="s">
        <v>177</v>
      </c>
      <c r="V358" t="s">
        <v>177</v>
      </c>
    </row>
    <row r="359" spans="1:22" ht="12.75" hidden="1" outlineLevel="1">
      <c r="A359">
        <v>254</v>
      </c>
      <c r="B359" s="33" t="s">
        <v>26</v>
      </c>
      <c r="C359" s="40">
        <v>48</v>
      </c>
      <c r="D359">
        <v>3</v>
      </c>
      <c r="E359">
        <v>6</v>
      </c>
      <c r="F359" s="46"/>
      <c r="G359" s="41" t="str">
        <f t="shared" si="34"/>
        <v/>
      </c>
      <c r="H359" s="41" t="s">
        <v>174</v>
      </c>
      <c r="I359" t="str">
        <f t="shared" si="35"/>
        <v/>
      </c>
      <c r="J359">
        <f t="shared" si="36"/>
        <v>0</v>
      </c>
      <c r="K359">
        <f t="shared" si="37"/>
        <v>0</v>
      </c>
      <c r="L359" s="78" t="s">
        <v>343</v>
      </c>
      <c r="M359" t="s">
        <v>8</v>
      </c>
      <c r="N359" s="36">
        <v>2</v>
      </c>
      <c r="O359" s="36"/>
      <c r="P359" t="s">
        <v>105</v>
      </c>
      <c r="Q359" t="s">
        <v>329</v>
      </c>
      <c r="R359" t="s">
        <v>238</v>
      </c>
      <c r="S359" t="s">
        <v>239</v>
      </c>
      <c r="U359" t="s">
        <v>177</v>
      </c>
      <c r="V359" t="s">
        <v>177</v>
      </c>
    </row>
    <row r="360" spans="1:22" ht="12.75" hidden="1" outlineLevel="1">
      <c r="A360">
        <v>255</v>
      </c>
      <c r="B360" s="33" t="s">
        <v>26</v>
      </c>
      <c r="C360" s="40">
        <v>48</v>
      </c>
      <c r="D360">
        <v>3</v>
      </c>
      <c r="E360">
        <v>7</v>
      </c>
      <c r="F360" s="46"/>
      <c r="G360" s="41" t="str">
        <f t="shared" si="34"/>
        <v/>
      </c>
      <c r="H360" s="41" t="s">
        <v>173</v>
      </c>
      <c r="I360" t="str">
        <f t="shared" si="35"/>
        <v/>
      </c>
      <c r="J360">
        <f t="shared" si="36"/>
        <v>0</v>
      </c>
      <c r="K360">
        <f t="shared" si="37"/>
        <v>0</v>
      </c>
      <c r="L360" s="78" t="s">
        <v>343</v>
      </c>
      <c r="M360" t="s">
        <v>8</v>
      </c>
      <c r="N360" s="36">
        <v>2</v>
      </c>
      <c r="O360" s="36"/>
      <c r="P360" t="s">
        <v>105</v>
      </c>
      <c r="Q360" t="s">
        <v>333</v>
      </c>
      <c r="R360" t="s">
        <v>316</v>
      </c>
      <c r="S360" t="s">
        <v>239</v>
      </c>
      <c r="U360" t="s">
        <v>177</v>
      </c>
      <c r="V360" t="s">
        <v>177</v>
      </c>
    </row>
    <row r="361" spans="1:22" ht="12.75" hidden="1" outlineLevel="1">
      <c r="A361">
        <v>256</v>
      </c>
      <c r="B361" s="33" t="s">
        <v>26</v>
      </c>
      <c r="C361" s="40">
        <v>48</v>
      </c>
      <c r="D361">
        <v>3</v>
      </c>
      <c r="E361">
        <v>8</v>
      </c>
      <c r="F361" s="46"/>
      <c r="G361" s="41" t="str">
        <f t="shared" si="34"/>
        <v/>
      </c>
      <c r="H361" s="41" t="s">
        <v>172</v>
      </c>
      <c r="I361" t="str">
        <f t="shared" si="35"/>
        <v/>
      </c>
      <c r="J361">
        <f t="shared" si="36"/>
        <v>0</v>
      </c>
      <c r="K361">
        <f t="shared" si="37"/>
        <v>0</v>
      </c>
      <c r="L361" s="78" t="s">
        <v>343</v>
      </c>
      <c r="M361" t="s">
        <v>8</v>
      </c>
      <c r="N361" s="36">
        <v>2</v>
      </c>
      <c r="O361" s="36"/>
      <c r="P361" t="s">
        <v>105</v>
      </c>
      <c r="Q361" t="s">
        <v>330</v>
      </c>
      <c r="R361" t="s">
        <v>318</v>
      </c>
      <c r="S361" t="s">
        <v>239</v>
      </c>
      <c r="U361" t="s">
        <v>177</v>
      </c>
      <c r="V361" t="s">
        <v>177</v>
      </c>
    </row>
    <row r="362" spans="1:22" ht="12.75" hidden="1" outlineLevel="1">
      <c r="A362">
        <v>257</v>
      </c>
      <c r="B362" s="33" t="s">
        <v>26</v>
      </c>
      <c r="C362" s="40">
        <v>48</v>
      </c>
      <c r="D362">
        <v>3</v>
      </c>
      <c r="E362">
        <v>9</v>
      </c>
      <c r="F362" s="46"/>
      <c r="G362" s="41" t="str">
        <f t="shared" si="34"/>
        <v/>
      </c>
      <c r="H362" s="41" t="s">
        <v>170</v>
      </c>
      <c r="I362" t="str">
        <f t="shared" si="35"/>
        <v/>
      </c>
      <c r="J362">
        <f t="shared" si="36"/>
        <v>0</v>
      </c>
      <c r="K362">
        <f t="shared" si="37"/>
        <v>0</v>
      </c>
      <c r="L362" s="78" t="s">
        <v>343</v>
      </c>
      <c r="M362" t="s">
        <v>8</v>
      </c>
      <c r="N362" s="36">
        <v>2</v>
      </c>
      <c r="O362" s="36"/>
      <c r="P362" t="s">
        <v>105</v>
      </c>
      <c r="Q362" t="s">
        <v>329</v>
      </c>
      <c r="R362" t="s">
        <v>53</v>
      </c>
      <c r="S362" t="s">
        <v>239</v>
      </c>
      <c r="U362" t="s">
        <v>177</v>
      </c>
      <c r="V362" t="s">
        <v>177</v>
      </c>
    </row>
    <row r="363" spans="1:22" ht="12.75" hidden="1" outlineLevel="1">
      <c r="A363">
        <v>258</v>
      </c>
      <c r="B363" s="33" t="s">
        <v>26</v>
      </c>
      <c r="C363" s="40">
        <v>48</v>
      </c>
      <c r="D363">
        <v>3</v>
      </c>
      <c r="E363">
        <v>10</v>
      </c>
      <c r="F363" s="46"/>
      <c r="G363" s="41" t="str">
        <f t="shared" si="34"/>
        <v/>
      </c>
      <c r="H363" s="41" t="s">
        <v>172</v>
      </c>
      <c r="I363" t="str">
        <f t="shared" si="35"/>
        <v/>
      </c>
      <c r="J363">
        <f t="shared" si="36"/>
        <v>0</v>
      </c>
      <c r="K363">
        <f t="shared" si="37"/>
        <v>0</v>
      </c>
      <c r="L363" s="78" t="s">
        <v>343</v>
      </c>
      <c r="M363" t="s">
        <v>8</v>
      </c>
      <c r="N363" s="36">
        <v>2</v>
      </c>
      <c r="O363" s="36"/>
      <c r="P363" t="s">
        <v>105</v>
      </c>
      <c r="Q363" t="s">
        <v>333</v>
      </c>
      <c r="R363" t="s">
        <v>246</v>
      </c>
      <c r="S363" t="s">
        <v>239</v>
      </c>
      <c r="U363" t="s">
        <v>177</v>
      </c>
      <c r="V363" t="s">
        <v>177</v>
      </c>
    </row>
    <row r="364" spans="1:22" ht="12.75" hidden="1" outlineLevel="1">
      <c r="A364">
        <v>259</v>
      </c>
      <c r="B364" s="33" t="s">
        <v>26</v>
      </c>
      <c r="C364" s="40">
        <v>48</v>
      </c>
      <c r="D364">
        <v>3</v>
      </c>
      <c r="E364">
        <v>11</v>
      </c>
      <c r="F364" s="46"/>
      <c r="G364" s="41" t="str">
        <f t="shared" si="34"/>
        <v/>
      </c>
      <c r="H364" s="41" t="s">
        <v>173</v>
      </c>
      <c r="I364" t="str">
        <f t="shared" si="35"/>
        <v/>
      </c>
      <c r="J364">
        <f t="shared" si="36"/>
        <v>0</v>
      </c>
      <c r="K364">
        <f t="shared" si="37"/>
        <v>0</v>
      </c>
      <c r="L364" s="78" t="s">
        <v>343</v>
      </c>
      <c r="M364" t="s">
        <v>8</v>
      </c>
      <c r="N364" s="36">
        <v>2</v>
      </c>
      <c r="O364" s="36"/>
      <c r="P364" t="s">
        <v>105</v>
      </c>
      <c r="Q364" t="s">
        <v>330</v>
      </c>
      <c r="R364" t="s">
        <v>247</v>
      </c>
      <c r="S364" t="s">
        <v>239</v>
      </c>
      <c r="U364" t="s">
        <v>177</v>
      </c>
      <c r="V364" t="s">
        <v>177</v>
      </c>
    </row>
    <row r="365" spans="1:22" ht="12.75" hidden="1" outlineLevel="1">
      <c r="A365">
        <v>260</v>
      </c>
      <c r="B365" s="33" t="s">
        <v>26</v>
      </c>
      <c r="C365" s="40">
        <v>48</v>
      </c>
      <c r="D365">
        <v>3</v>
      </c>
      <c r="E365">
        <v>12</v>
      </c>
      <c r="F365" s="46"/>
      <c r="G365" s="41" t="str">
        <f t="shared" si="34"/>
        <v/>
      </c>
      <c r="H365" s="41" t="s">
        <v>174</v>
      </c>
      <c r="I365" t="str">
        <f t="shared" si="35"/>
        <v/>
      </c>
      <c r="J365">
        <f t="shared" si="36"/>
        <v>0</v>
      </c>
      <c r="K365">
        <f t="shared" si="37"/>
        <v>0</v>
      </c>
      <c r="L365" s="78" t="s">
        <v>343</v>
      </c>
      <c r="M365" t="s">
        <v>8</v>
      </c>
      <c r="N365" s="36">
        <v>2</v>
      </c>
      <c r="O365" s="36"/>
      <c r="P365" t="s">
        <v>105</v>
      </c>
      <c r="Q365" t="s">
        <v>333</v>
      </c>
      <c r="R365" t="s">
        <v>248</v>
      </c>
      <c r="S365" t="s">
        <v>239</v>
      </c>
      <c r="U365" t="s">
        <v>177</v>
      </c>
      <c r="V365" t="s">
        <v>177</v>
      </c>
    </row>
    <row r="366" spans="1:22" ht="12.75" hidden="1" outlineLevel="1">
      <c r="A366">
        <v>261</v>
      </c>
      <c r="B366" s="33" t="s">
        <v>26</v>
      </c>
      <c r="C366" s="40">
        <v>48</v>
      </c>
      <c r="D366">
        <v>3</v>
      </c>
      <c r="E366">
        <v>13</v>
      </c>
      <c r="F366" s="46"/>
      <c r="G366" s="41" t="str">
        <f t="shared" si="34"/>
        <v/>
      </c>
      <c r="H366" s="41" t="s">
        <v>175</v>
      </c>
      <c r="I366" t="str">
        <f t="shared" si="35"/>
        <v/>
      </c>
      <c r="J366">
        <f t="shared" si="36"/>
        <v>0</v>
      </c>
      <c r="K366">
        <f t="shared" si="37"/>
        <v>0</v>
      </c>
      <c r="L366" s="78" t="s">
        <v>343</v>
      </c>
      <c r="M366" t="s">
        <v>8</v>
      </c>
      <c r="N366" s="36">
        <v>3</v>
      </c>
      <c r="O366" s="36"/>
      <c r="P366" t="s">
        <v>40</v>
      </c>
      <c r="Q366" t="s">
        <v>329</v>
      </c>
      <c r="R366" t="s">
        <v>238</v>
      </c>
      <c r="S366" t="s">
        <v>239</v>
      </c>
      <c r="U366" t="s">
        <v>177</v>
      </c>
      <c r="V366" t="s">
        <v>177</v>
      </c>
    </row>
    <row r="367" spans="1:22" ht="12.75" hidden="1" outlineLevel="1">
      <c r="A367">
        <v>262</v>
      </c>
      <c r="B367" s="33" t="s">
        <v>26</v>
      </c>
      <c r="C367" s="40">
        <v>48</v>
      </c>
      <c r="D367">
        <v>3</v>
      </c>
      <c r="E367">
        <v>14</v>
      </c>
      <c r="F367" s="46"/>
      <c r="G367" s="41" t="str">
        <f t="shared" si="34"/>
        <v/>
      </c>
      <c r="H367" s="41" t="s">
        <v>172</v>
      </c>
      <c r="I367" t="str">
        <f t="shared" si="35"/>
        <v/>
      </c>
      <c r="J367">
        <f t="shared" si="36"/>
        <v>0</v>
      </c>
      <c r="K367">
        <f t="shared" si="37"/>
        <v>0</v>
      </c>
      <c r="L367" s="78" t="s">
        <v>343</v>
      </c>
      <c r="M367" t="s">
        <v>8</v>
      </c>
      <c r="N367" s="36">
        <v>3</v>
      </c>
      <c r="O367" s="36"/>
      <c r="P367" t="s">
        <v>40</v>
      </c>
      <c r="Q367" t="s">
        <v>330</v>
      </c>
      <c r="R367" t="s">
        <v>318</v>
      </c>
      <c r="S367" t="s">
        <v>239</v>
      </c>
      <c r="U367" t="s">
        <v>177</v>
      </c>
      <c r="V367" t="s">
        <v>177</v>
      </c>
    </row>
    <row r="368" spans="1:22" ht="12.75" hidden="1" outlineLevel="1">
      <c r="A368">
        <v>263</v>
      </c>
      <c r="B368" s="33" t="s">
        <v>26</v>
      </c>
      <c r="C368" s="40">
        <v>48</v>
      </c>
      <c r="D368">
        <v>3</v>
      </c>
      <c r="E368">
        <v>15</v>
      </c>
      <c r="F368" s="46"/>
      <c r="G368" s="41" t="str">
        <f t="shared" si="34"/>
        <v/>
      </c>
      <c r="H368" s="41" t="s">
        <v>173</v>
      </c>
      <c r="I368" t="str">
        <f t="shared" si="35"/>
        <v/>
      </c>
      <c r="J368">
        <f t="shared" si="36"/>
        <v>0</v>
      </c>
      <c r="K368">
        <f t="shared" si="37"/>
        <v>0</v>
      </c>
      <c r="L368" s="78" t="s">
        <v>343</v>
      </c>
      <c r="M368" t="s">
        <v>8</v>
      </c>
      <c r="N368" s="36">
        <v>3</v>
      </c>
      <c r="O368" s="36"/>
      <c r="P368" t="s">
        <v>40</v>
      </c>
      <c r="Q368" t="s">
        <v>333</v>
      </c>
      <c r="R368" t="s">
        <v>245</v>
      </c>
      <c r="S368" t="s">
        <v>239</v>
      </c>
      <c r="U368" t="s">
        <v>177</v>
      </c>
      <c r="V368" t="s">
        <v>177</v>
      </c>
    </row>
    <row r="369" spans="1:22" ht="12.75" hidden="1" outlineLevel="1">
      <c r="A369">
        <v>264</v>
      </c>
      <c r="B369" s="33" t="s">
        <v>26</v>
      </c>
      <c r="C369" s="40">
        <v>48</v>
      </c>
      <c r="D369">
        <v>3</v>
      </c>
      <c r="E369">
        <v>16</v>
      </c>
      <c r="F369" s="46"/>
      <c r="G369" s="41" t="str">
        <f t="shared" si="34"/>
        <v/>
      </c>
      <c r="H369" s="41" t="s">
        <v>174</v>
      </c>
      <c r="I369" t="str">
        <f t="shared" si="35"/>
        <v/>
      </c>
      <c r="J369">
        <f t="shared" si="36"/>
        <v>0</v>
      </c>
      <c r="K369">
        <f t="shared" si="37"/>
        <v>0</v>
      </c>
      <c r="L369" s="78" t="s">
        <v>343</v>
      </c>
      <c r="M369" t="s">
        <v>8</v>
      </c>
      <c r="N369" s="36">
        <v>3</v>
      </c>
      <c r="O369" s="36"/>
      <c r="P369" t="s">
        <v>40</v>
      </c>
      <c r="Q369" t="s">
        <v>329</v>
      </c>
      <c r="R369" t="s">
        <v>318</v>
      </c>
      <c r="S369" t="s">
        <v>239</v>
      </c>
      <c r="U369" t="s">
        <v>177</v>
      </c>
      <c r="V369" t="s">
        <v>177</v>
      </c>
    </row>
    <row r="370" spans="1:22" ht="12.75" hidden="1" outlineLevel="1">
      <c r="A370">
        <v>265</v>
      </c>
      <c r="B370" s="33" t="s">
        <v>26</v>
      </c>
      <c r="C370" s="40">
        <v>48</v>
      </c>
      <c r="D370">
        <v>3</v>
      </c>
      <c r="E370">
        <v>17</v>
      </c>
      <c r="F370" s="46"/>
      <c r="G370" s="41" t="str">
        <f aca="true" t="shared" si="38" ref="G370:G401">UPPER(F370)</f>
        <v/>
      </c>
      <c r="H370" s="41" t="s">
        <v>174</v>
      </c>
      <c r="I370" t="str">
        <f aca="true" t="shared" si="39" ref="I370:I401">IF(F370=0,"",IF(EXACT(G370,H370),"Correct","Incorrect"))</f>
        <v/>
      </c>
      <c r="J370">
        <f aca="true" t="shared" si="40" ref="J370:J406">IF($I370="Correct",1,IF($I370="Incorrect",1,0))</f>
        <v>0</v>
      </c>
      <c r="K370">
        <f aca="true" t="shared" si="41" ref="K370:K406">IF($I370="Correct",1,IF($I370="Incorrect",0,0))</f>
        <v>0</v>
      </c>
      <c r="L370" s="78" t="s">
        <v>343</v>
      </c>
      <c r="M370" t="s">
        <v>8</v>
      </c>
      <c r="N370" s="36">
        <v>3</v>
      </c>
      <c r="O370" s="36"/>
      <c r="P370" t="s">
        <v>40</v>
      </c>
      <c r="Q370" t="s">
        <v>333</v>
      </c>
      <c r="R370" t="s">
        <v>149</v>
      </c>
      <c r="S370" t="s">
        <v>239</v>
      </c>
      <c r="U370" t="s">
        <v>177</v>
      </c>
      <c r="V370" t="s">
        <v>177</v>
      </c>
    </row>
    <row r="371" spans="1:22" ht="12.75" hidden="1" outlineLevel="1">
      <c r="A371">
        <v>266</v>
      </c>
      <c r="B371" s="33" t="s">
        <v>26</v>
      </c>
      <c r="C371" s="40">
        <v>48</v>
      </c>
      <c r="D371">
        <v>3</v>
      </c>
      <c r="E371">
        <v>18</v>
      </c>
      <c r="F371" s="46"/>
      <c r="G371" s="41" t="str">
        <f t="shared" si="38"/>
        <v/>
      </c>
      <c r="H371" s="41" t="s">
        <v>170</v>
      </c>
      <c r="I371" t="str">
        <f t="shared" si="39"/>
        <v/>
      </c>
      <c r="J371">
        <f t="shared" si="40"/>
        <v>0</v>
      </c>
      <c r="K371">
        <f t="shared" si="41"/>
        <v>0</v>
      </c>
      <c r="L371" s="78" t="s">
        <v>343</v>
      </c>
      <c r="M371" t="s">
        <v>8</v>
      </c>
      <c r="N371" s="36">
        <v>3</v>
      </c>
      <c r="O371" s="36"/>
      <c r="P371" t="s">
        <v>40</v>
      </c>
      <c r="Q371" t="s">
        <v>330</v>
      </c>
      <c r="R371" t="s">
        <v>247</v>
      </c>
      <c r="S371" t="s">
        <v>239</v>
      </c>
      <c r="U371" t="s">
        <v>177</v>
      </c>
      <c r="V371" t="s">
        <v>177</v>
      </c>
    </row>
    <row r="372" spans="1:22" ht="12.75" hidden="1" outlineLevel="1">
      <c r="A372">
        <v>267</v>
      </c>
      <c r="B372" s="33" t="s">
        <v>26</v>
      </c>
      <c r="C372" s="40">
        <v>48</v>
      </c>
      <c r="D372">
        <v>3</v>
      </c>
      <c r="E372">
        <v>19</v>
      </c>
      <c r="F372" s="46"/>
      <c r="G372" s="41" t="str">
        <f t="shared" si="38"/>
        <v/>
      </c>
      <c r="H372" s="41" t="s">
        <v>172</v>
      </c>
      <c r="I372" t="str">
        <f t="shared" si="39"/>
        <v/>
      </c>
      <c r="J372">
        <f t="shared" si="40"/>
        <v>0</v>
      </c>
      <c r="K372">
        <f t="shared" si="41"/>
        <v>0</v>
      </c>
      <c r="L372" s="78" t="s">
        <v>343</v>
      </c>
      <c r="M372" t="s">
        <v>8</v>
      </c>
      <c r="N372" s="36">
        <v>3</v>
      </c>
      <c r="O372" s="36"/>
      <c r="P372" t="s">
        <v>40</v>
      </c>
      <c r="Q372" t="s">
        <v>333</v>
      </c>
      <c r="R372" t="s">
        <v>149</v>
      </c>
      <c r="S372" t="s">
        <v>239</v>
      </c>
      <c r="U372" t="s">
        <v>177</v>
      </c>
      <c r="V372" t="s">
        <v>177</v>
      </c>
    </row>
    <row r="373" spans="1:22" ht="12.75" hidden="1" outlineLevel="1">
      <c r="A373">
        <v>268</v>
      </c>
      <c r="B373" s="33" t="s">
        <v>26</v>
      </c>
      <c r="C373" s="40">
        <v>48</v>
      </c>
      <c r="D373">
        <v>3</v>
      </c>
      <c r="E373">
        <v>20</v>
      </c>
      <c r="F373" s="46"/>
      <c r="G373" s="41" t="str">
        <f t="shared" si="38"/>
        <v/>
      </c>
      <c r="H373" s="41" t="s">
        <v>172</v>
      </c>
      <c r="I373" t="str">
        <f t="shared" si="39"/>
        <v/>
      </c>
      <c r="J373">
        <f t="shared" si="40"/>
        <v>0</v>
      </c>
      <c r="K373">
        <f t="shared" si="41"/>
        <v>0</v>
      </c>
      <c r="L373" s="78" t="s">
        <v>343</v>
      </c>
      <c r="M373" t="s">
        <v>8</v>
      </c>
      <c r="N373" s="36">
        <v>4</v>
      </c>
      <c r="O373" s="36"/>
      <c r="P373" t="s">
        <v>317</v>
      </c>
      <c r="Q373" t="s">
        <v>329</v>
      </c>
      <c r="R373" t="s">
        <v>238</v>
      </c>
      <c r="S373" t="s">
        <v>239</v>
      </c>
      <c r="U373" t="s">
        <v>177</v>
      </c>
      <c r="V373" t="s">
        <v>177</v>
      </c>
    </row>
    <row r="374" spans="1:22" ht="12.75" hidden="1" outlineLevel="1">
      <c r="A374">
        <v>269</v>
      </c>
      <c r="B374" s="33" t="s">
        <v>26</v>
      </c>
      <c r="C374" s="40">
        <v>48</v>
      </c>
      <c r="D374">
        <v>3</v>
      </c>
      <c r="E374">
        <v>21</v>
      </c>
      <c r="F374" s="46"/>
      <c r="G374" s="41" t="str">
        <f t="shared" si="38"/>
        <v/>
      </c>
      <c r="H374" s="41" t="s">
        <v>172</v>
      </c>
      <c r="I374" t="str">
        <f t="shared" si="39"/>
        <v/>
      </c>
      <c r="J374">
        <f t="shared" si="40"/>
        <v>0</v>
      </c>
      <c r="K374">
        <f t="shared" si="41"/>
        <v>0</v>
      </c>
      <c r="L374" s="78" t="s">
        <v>343</v>
      </c>
      <c r="M374" t="s">
        <v>8</v>
      </c>
      <c r="N374" s="36">
        <v>4</v>
      </c>
      <c r="O374" s="36"/>
      <c r="P374" t="s">
        <v>317</v>
      </c>
      <c r="Q374" t="s">
        <v>333</v>
      </c>
      <c r="R374" t="s">
        <v>149</v>
      </c>
      <c r="S374" t="s">
        <v>239</v>
      </c>
      <c r="U374" t="s">
        <v>177</v>
      </c>
      <c r="V374" t="s">
        <v>177</v>
      </c>
    </row>
    <row r="375" spans="1:22" ht="12.75" hidden="1" outlineLevel="1">
      <c r="A375">
        <v>270</v>
      </c>
      <c r="B375" s="33" t="s">
        <v>26</v>
      </c>
      <c r="C375" s="40">
        <v>48</v>
      </c>
      <c r="D375">
        <v>3</v>
      </c>
      <c r="E375">
        <v>22</v>
      </c>
      <c r="F375" s="46"/>
      <c r="G375" s="41" t="str">
        <f t="shared" si="38"/>
        <v/>
      </c>
      <c r="H375" s="41" t="s">
        <v>174</v>
      </c>
      <c r="I375" t="str">
        <f t="shared" si="39"/>
        <v/>
      </c>
      <c r="J375">
        <f t="shared" si="40"/>
        <v>0</v>
      </c>
      <c r="K375">
        <f t="shared" si="41"/>
        <v>0</v>
      </c>
      <c r="L375" s="78" t="s">
        <v>343</v>
      </c>
      <c r="M375" t="s">
        <v>8</v>
      </c>
      <c r="N375" s="36">
        <v>4</v>
      </c>
      <c r="O375" s="36"/>
      <c r="P375" t="s">
        <v>317</v>
      </c>
      <c r="Q375" t="s">
        <v>333</v>
      </c>
      <c r="R375" t="s">
        <v>149</v>
      </c>
      <c r="S375" t="s">
        <v>239</v>
      </c>
      <c r="U375" t="s">
        <v>177</v>
      </c>
      <c r="V375" t="s">
        <v>177</v>
      </c>
    </row>
    <row r="376" spans="1:22" ht="12.75" hidden="1" outlineLevel="1">
      <c r="A376">
        <v>271</v>
      </c>
      <c r="B376" s="33" t="s">
        <v>26</v>
      </c>
      <c r="C376" s="40">
        <v>48</v>
      </c>
      <c r="D376">
        <v>3</v>
      </c>
      <c r="E376">
        <v>23</v>
      </c>
      <c r="F376" s="46"/>
      <c r="G376" s="41" t="str">
        <f t="shared" si="38"/>
        <v/>
      </c>
      <c r="H376" s="41" t="s">
        <v>170</v>
      </c>
      <c r="I376" t="str">
        <f t="shared" si="39"/>
        <v/>
      </c>
      <c r="J376">
        <f t="shared" si="40"/>
        <v>0</v>
      </c>
      <c r="K376">
        <f t="shared" si="41"/>
        <v>0</v>
      </c>
      <c r="L376" s="78" t="s">
        <v>343</v>
      </c>
      <c r="M376" t="s">
        <v>8</v>
      </c>
      <c r="N376" s="36">
        <v>4</v>
      </c>
      <c r="O376" s="36"/>
      <c r="P376" t="s">
        <v>317</v>
      </c>
      <c r="Q376" t="s">
        <v>330</v>
      </c>
      <c r="R376" t="s">
        <v>247</v>
      </c>
      <c r="S376" t="s">
        <v>239</v>
      </c>
      <c r="U376" t="s">
        <v>177</v>
      </c>
      <c r="V376" t="s">
        <v>177</v>
      </c>
    </row>
    <row r="377" spans="1:22" ht="12.75" hidden="1" outlineLevel="1">
      <c r="A377">
        <v>272</v>
      </c>
      <c r="B377" s="33" t="s">
        <v>26</v>
      </c>
      <c r="C377" s="40">
        <v>48</v>
      </c>
      <c r="D377">
        <v>3</v>
      </c>
      <c r="E377">
        <v>24</v>
      </c>
      <c r="F377" s="46"/>
      <c r="G377" s="41" t="str">
        <f t="shared" si="38"/>
        <v/>
      </c>
      <c r="H377" s="41" t="s">
        <v>173</v>
      </c>
      <c r="I377" t="str">
        <f t="shared" si="39"/>
        <v/>
      </c>
      <c r="J377">
        <f t="shared" si="40"/>
        <v>0</v>
      </c>
      <c r="K377">
        <f t="shared" si="41"/>
        <v>0</v>
      </c>
      <c r="L377" s="78" t="s">
        <v>343</v>
      </c>
      <c r="M377" t="s">
        <v>8</v>
      </c>
      <c r="N377" s="36">
        <v>4</v>
      </c>
      <c r="O377" s="36"/>
      <c r="P377" t="s">
        <v>317</v>
      </c>
      <c r="Q377" t="s">
        <v>330</v>
      </c>
      <c r="R377" t="s">
        <v>318</v>
      </c>
      <c r="S377" t="s">
        <v>239</v>
      </c>
      <c r="U377" t="s">
        <v>177</v>
      </c>
      <c r="V377" t="s">
        <v>177</v>
      </c>
    </row>
    <row r="378" spans="1:22" ht="12.75" hidden="1" outlineLevel="1">
      <c r="A378">
        <v>273</v>
      </c>
      <c r="B378" s="33" t="s">
        <v>26</v>
      </c>
      <c r="C378" s="40">
        <v>48</v>
      </c>
      <c r="D378">
        <v>3</v>
      </c>
      <c r="E378">
        <v>25</v>
      </c>
      <c r="F378" s="46"/>
      <c r="G378" s="41" t="str">
        <f t="shared" si="38"/>
        <v/>
      </c>
      <c r="H378" s="41" t="s">
        <v>170</v>
      </c>
      <c r="I378" t="str">
        <f t="shared" si="39"/>
        <v/>
      </c>
      <c r="J378">
        <f t="shared" si="40"/>
        <v>0</v>
      </c>
      <c r="K378">
        <f t="shared" si="41"/>
        <v>0</v>
      </c>
      <c r="L378" s="78" t="s">
        <v>343</v>
      </c>
      <c r="M378" t="s">
        <v>8</v>
      </c>
      <c r="N378" s="36">
        <v>4</v>
      </c>
      <c r="O378" s="36"/>
      <c r="P378" t="s">
        <v>317</v>
      </c>
      <c r="Q378" t="s">
        <v>329</v>
      </c>
      <c r="R378" t="s">
        <v>318</v>
      </c>
      <c r="S378" t="s">
        <v>239</v>
      </c>
      <c r="U378" t="s">
        <v>177</v>
      </c>
      <c r="V378" t="s">
        <v>177</v>
      </c>
    </row>
    <row r="379" spans="1:22" ht="12.75" hidden="1" outlineLevel="1">
      <c r="A379">
        <v>274</v>
      </c>
      <c r="B379" s="33" t="s">
        <v>26</v>
      </c>
      <c r="C379" s="40">
        <v>48</v>
      </c>
      <c r="D379">
        <v>3</v>
      </c>
      <c r="E379">
        <v>26</v>
      </c>
      <c r="F379" s="46"/>
      <c r="G379" s="41" t="str">
        <f t="shared" si="38"/>
        <v/>
      </c>
      <c r="H379" s="41" t="s">
        <v>173</v>
      </c>
      <c r="I379" t="str">
        <f t="shared" si="39"/>
        <v/>
      </c>
      <c r="J379">
        <f t="shared" si="40"/>
        <v>0</v>
      </c>
      <c r="K379">
        <f t="shared" si="41"/>
        <v>0</v>
      </c>
      <c r="L379" s="78" t="s">
        <v>343</v>
      </c>
      <c r="M379" t="s">
        <v>8</v>
      </c>
      <c r="N379" s="36">
        <v>4</v>
      </c>
      <c r="O379" s="36"/>
      <c r="P379" t="s">
        <v>317</v>
      </c>
      <c r="Q379" t="s">
        <v>330</v>
      </c>
      <c r="R379" t="s">
        <v>247</v>
      </c>
      <c r="S379" t="s">
        <v>239</v>
      </c>
      <c r="U379" t="s">
        <v>177</v>
      </c>
      <c r="V379" t="s">
        <v>177</v>
      </c>
    </row>
    <row r="380" spans="1:22" ht="12.75" hidden="1" outlineLevel="1">
      <c r="A380">
        <v>275</v>
      </c>
      <c r="B380" s="33" t="s">
        <v>26</v>
      </c>
      <c r="C380" s="40">
        <v>48</v>
      </c>
      <c r="D380">
        <v>3</v>
      </c>
      <c r="E380">
        <v>27</v>
      </c>
      <c r="F380" s="46"/>
      <c r="G380" s="41" t="str">
        <f t="shared" si="38"/>
        <v/>
      </c>
      <c r="H380" s="41" t="s">
        <v>175</v>
      </c>
      <c r="I380" t="str">
        <f t="shared" si="39"/>
        <v/>
      </c>
      <c r="J380">
        <f t="shared" si="40"/>
        <v>0</v>
      </c>
      <c r="K380">
        <f t="shared" si="41"/>
        <v>0</v>
      </c>
      <c r="L380" s="78" t="s">
        <v>343</v>
      </c>
      <c r="M380" t="s">
        <v>8</v>
      </c>
      <c r="N380" s="36">
        <v>4</v>
      </c>
      <c r="O380" s="36"/>
      <c r="P380" t="s">
        <v>317</v>
      </c>
      <c r="Q380" t="s">
        <v>329</v>
      </c>
      <c r="R380" t="s">
        <v>238</v>
      </c>
      <c r="S380" t="s">
        <v>239</v>
      </c>
      <c r="U380" t="s">
        <v>177</v>
      </c>
      <c r="V380" t="s">
        <v>177</v>
      </c>
    </row>
    <row r="381" spans="1:22" ht="12.75" hidden="1" outlineLevel="1">
      <c r="A381">
        <v>276</v>
      </c>
      <c r="B381" s="33" t="s">
        <v>26</v>
      </c>
      <c r="C381" s="40">
        <v>48</v>
      </c>
      <c r="D381">
        <v>4</v>
      </c>
      <c r="E381">
        <v>1</v>
      </c>
      <c r="F381" s="46"/>
      <c r="G381" s="41" t="str">
        <f t="shared" si="38"/>
        <v/>
      </c>
      <c r="H381" s="41" t="s">
        <v>172</v>
      </c>
      <c r="I381" t="str">
        <f t="shared" si="39"/>
        <v/>
      </c>
      <c r="J381">
        <f t="shared" si="40"/>
        <v>0</v>
      </c>
      <c r="K381">
        <f t="shared" si="41"/>
        <v>0</v>
      </c>
      <c r="L381" s="78" t="s">
        <v>343</v>
      </c>
      <c r="M381" t="s">
        <v>176</v>
      </c>
      <c r="N381" s="36" t="s">
        <v>177</v>
      </c>
      <c r="O381" s="36"/>
      <c r="P381" t="s">
        <v>177</v>
      </c>
      <c r="Q381" t="s">
        <v>98</v>
      </c>
      <c r="R381" t="s">
        <v>178</v>
      </c>
      <c r="S381" t="s">
        <v>249</v>
      </c>
      <c r="U381" t="s">
        <v>177</v>
      </c>
      <c r="V381" t="s">
        <v>177</v>
      </c>
    </row>
    <row r="382" spans="1:22" ht="12.75" hidden="1" outlineLevel="1">
      <c r="A382">
        <v>277</v>
      </c>
      <c r="B382" s="33" t="s">
        <v>26</v>
      </c>
      <c r="C382" s="40">
        <v>48</v>
      </c>
      <c r="D382">
        <v>4</v>
      </c>
      <c r="E382">
        <v>2</v>
      </c>
      <c r="F382" s="46"/>
      <c r="G382" s="41" t="str">
        <f t="shared" si="38"/>
        <v/>
      </c>
      <c r="H382" s="41" t="s">
        <v>173</v>
      </c>
      <c r="I382" t="str">
        <f t="shared" si="39"/>
        <v/>
      </c>
      <c r="J382">
        <f t="shared" si="40"/>
        <v>0</v>
      </c>
      <c r="K382">
        <f t="shared" si="41"/>
        <v>0</v>
      </c>
      <c r="L382" s="78" t="s">
        <v>343</v>
      </c>
      <c r="M382" t="s">
        <v>176</v>
      </c>
      <c r="N382" s="36" t="s">
        <v>177</v>
      </c>
      <c r="O382" s="36"/>
      <c r="P382" t="s">
        <v>177</v>
      </c>
      <c r="Q382" t="s">
        <v>250</v>
      </c>
      <c r="R382" t="s">
        <v>305</v>
      </c>
      <c r="S382" t="s">
        <v>249</v>
      </c>
      <c r="T382" t="s">
        <v>218</v>
      </c>
      <c r="U382" t="s">
        <v>177</v>
      </c>
      <c r="V382" t="s">
        <v>177</v>
      </c>
    </row>
    <row r="383" spans="1:22" ht="12.75" hidden="1" outlineLevel="1">
      <c r="A383">
        <v>278</v>
      </c>
      <c r="B383" s="33" t="s">
        <v>26</v>
      </c>
      <c r="C383" s="40">
        <v>48</v>
      </c>
      <c r="D383">
        <v>4</v>
      </c>
      <c r="E383">
        <v>3</v>
      </c>
      <c r="F383" s="46"/>
      <c r="G383" s="41" t="str">
        <f t="shared" si="38"/>
        <v/>
      </c>
      <c r="H383" s="41" t="s">
        <v>174</v>
      </c>
      <c r="I383" t="str">
        <f t="shared" si="39"/>
        <v/>
      </c>
      <c r="J383">
        <f t="shared" si="40"/>
        <v>0</v>
      </c>
      <c r="K383">
        <f t="shared" si="41"/>
        <v>0</v>
      </c>
      <c r="L383" s="78" t="s">
        <v>343</v>
      </c>
      <c r="M383" t="s">
        <v>176</v>
      </c>
      <c r="N383" s="36" t="s">
        <v>177</v>
      </c>
      <c r="O383" s="36"/>
      <c r="P383" t="s">
        <v>177</v>
      </c>
      <c r="Q383" t="s">
        <v>225</v>
      </c>
      <c r="S383" t="s">
        <v>249</v>
      </c>
      <c r="T383" t="s">
        <v>134</v>
      </c>
      <c r="U383" t="s">
        <v>177</v>
      </c>
      <c r="V383" t="s">
        <v>177</v>
      </c>
    </row>
    <row r="384" spans="1:22" ht="12.75" hidden="1" outlineLevel="1">
      <c r="A384">
        <v>279</v>
      </c>
      <c r="B384" s="33" t="s">
        <v>26</v>
      </c>
      <c r="C384" s="40">
        <v>48</v>
      </c>
      <c r="D384">
        <v>4</v>
      </c>
      <c r="E384">
        <v>4</v>
      </c>
      <c r="F384" s="46"/>
      <c r="G384" s="41" t="str">
        <f t="shared" si="38"/>
        <v/>
      </c>
      <c r="H384" s="41" t="s">
        <v>175</v>
      </c>
      <c r="I384" t="str">
        <f t="shared" si="39"/>
        <v/>
      </c>
      <c r="J384">
        <f t="shared" si="40"/>
        <v>0</v>
      </c>
      <c r="K384">
        <f t="shared" si="41"/>
        <v>0</v>
      </c>
      <c r="L384" s="78" t="s">
        <v>343</v>
      </c>
      <c r="M384" t="s">
        <v>176</v>
      </c>
      <c r="N384" s="36" t="s">
        <v>177</v>
      </c>
      <c r="O384" s="36"/>
      <c r="P384" t="s">
        <v>177</v>
      </c>
      <c r="Q384" t="s">
        <v>37</v>
      </c>
      <c r="R384" t="s">
        <v>215</v>
      </c>
      <c r="S384" t="s">
        <v>249</v>
      </c>
      <c r="U384" t="s">
        <v>177</v>
      </c>
      <c r="V384" t="s">
        <v>177</v>
      </c>
    </row>
    <row r="385" spans="1:22" ht="12.75" hidden="1" outlineLevel="1">
      <c r="A385">
        <v>280</v>
      </c>
      <c r="B385" s="33" t="s">
        <v>26</v>
      </c>
      <c r="C385" s="40">
        <v>48</v>
      </c>
      <c r="D385">
        <v>4</v>
      </c>
      <c r="E385">
        <v>5</v>
      </c>
      <c r="F385" s="46"/>
      <c r="G385" s="41" t="str">
        <f t="shared" si="38"/>
        <v/>
      </c>
      <c r="H385" s="41" t="s">
        <v>175</v>
      </c>
      <c r="I385" t="str">
        <f t="shared" si="39"/>
        <v/>
      </c>
      <c r="J385">
        <f t="shared" si="40"/>
        <v>0</v>
      </c>
      <c r="K385">
        <f t="shared" si="41"/>
        <v>0</v>
      </c>
      <c r="L385" s="78" t="s">
        <v>343</v>
      </c>
      <c r="M385" t="s">
        <v>176</v>
      </c>
      <c r="N385" s="36" t="s">
        <v>177</v>
      </c>
      <c r="O385" s="36"/>
      <c r="P385" t="s">
        <v>177</v>
      </c>
      <c r="Q385" t="s">
        <v>98</v>
      </c>
      <c r="R385" t="s">
        <v>36</v>
      </c>
      <c r="S385" t="s">
        <v>249</v>
      </c>
      <c r="U385" t="s">
        <v>177</v>
      </c>
      <c r="V385" t="s">
        <v>177</v>
      </c>
    </row>
    <row r="386" spans="1:22" ht="12.75" hidden="1" outlineLevel="1">
      <c r="A386">
        <v>281</v>
      </c>
      <c r="B386" s="33" t="s">
        <v>26</v>
      </c>
      <c r="C386" s="40">
        <v>48</v>
      </c>
      <c r="D386">
        <v>4</v>
      </c>
      <c r="E386">
        <v>6</v>
      </c>
      <c r="F386" s="46"/>
      <c r="G386" s="41" t="str">
        <f t="shared" si="38"/>
        <v/>
      </c>
      <c r="H386" s="41" t="s">
        <v>170</v>
      </c>
      <c r="I386" t="str">
        <f t="shared" si="39"/>
        <v/>
      </c>
      <c r="J386">
        <f t="shared" si="40"/>
        <v>0</v>
      </c>
      <c r="K386">
        <f t="shared" si="41"/>
        <v>0</v>
      </c>
      <c r="L386" s="78" t="s">
        <v>343</v>
      </c>
      <c r="M386" t="s">
        <v>176</v>
      </c>
      <c r="N386" s="36" t="s">
        <v>177</v>
      </c>
      <c r="O386" s="36"/>
      <c r="P386" t="s">
        <v>177</v>
      </c>
      <c r="Q386" t="s">
        <v>225</v>
      </c>
      <c r="S386" t="s">
        <v>249</v>
      </c>
      <c r="U386" t="s">
        <v>177</v>
      </c>
      <c r="V386" t="s">
        <v>177</v>
      </c>
    </row>
    <row r="387" spans="1:22" ht="12.75" hidden="1" outlineLevel="1">
      <c r="A387">
        <v>282</v>
      </c>
      <c r="B387" s="33" t="s">
        <v>26</v>
      </c>
      <c r="C387" s="40">
        <v>48</v>
      </c>
      <c r="D387">
        <v>4</v>
      </c>
      <c r="E387">
        <v>7</v>
      </c>
      <c r="F387" s="46"/>
      <c r="G387" s="41" t="str">
        <f t="shared" si="38"/>
        <v/>
      </c>
      <c r="H387" s="41" t="s">
        <v>172</v>
      </c>
      <c r="I387" t="str">
        <f t="shared" si="39"/>
        <v/>
      </c>
      <c r="J387">
        <f t="shared" si="40"/>
        <v>0</v>
      </c>
      <c r="K387">
        <f t="shared" si="41"/>
        <v>0</v>
      </c>
      <c r="L387" s="78" t="s">
        <v>343</v>
      </c>
      <c r="M387" t="s">
        <v>176</v>
      </c>
      <c r="N387" s="36" t="s">
        <v>177</v>
      </c>
      <c r="O387" s="36"/>
      <c r="P387" t="s">
        <v>177</v>
      </c>
      <c r="Q387" t="s">
        <v>119</v>
      </c>
      <c r="S387" t="s">
        <v>249</v>
      </c>
      <c r="T387" t="s">
        <v>218</v>
      </c>
      <c r="U387" t="s">
        <v>177</v>
      </c>
      <c r="V387" t="s">
        <v>177</v>
      </c>
    </row>
    <row r="388" spans="1:22" ht="12.75" hidden="1" outlineLevel="1">
      <c r="A388">
        <v>283</v>
      </c>
      <c r="B388" s="33" t="s">
        <v>26</v>
      </c>
      <c r="C388" s="40">
        <v>48</v>
      </c>
      <c r="D388">
        <v>4</v>
      </c>
      <c r="E388">
        <v>8</v>
      </c>
      <c r="F388" s="46"/>
      <c r="G388" s="41" t="str">
        <f t="shared" si="38"/>
        <v/>
      </c>
      <c r="H388" s="41" t="s">
        <v>175</v>
      </c>
      <c r="I388" t="str">
        <f t="shared" si="39"/>
        <v/>
      </c>
      <c r="J388">
        <f t="shared" si="40"/>
        <v>0</v>
      </c>
      <c r="K388">
        <f t="shared" si="41"/>
        <v>0</v>
      </c>
      <c r="L388" s="78" t="s">
        <v>343</v>
      </c>
      <c r="M388" t="s">
        <v>176</v>
      </c>
      <c r="N388" s="36" t="s">
        <v>177</v>
      </c>
      <c r="O388" s="36"/>
      <c r="P388" t="s">
        <v>177</v>
      </c>
      <c r="Q388" t="s">
        <v>285</v>
      </c>
      <c r="R388" t="s">
        <v>340</v>
      </c>
      <c r="S388" t="s">
        <v>249</v>
      </c>
      <c r="T388" t="s">
        <v>134</v>
      </c>
      <c r="U388" t="s">
        <v>177</v>
      </c>
      <c r="V388" t="s">
        <v>177</v>
      </c>
    </row>
    <row r="389" spans="1:22" ht="12.75" hidden="1" outlineLevel="1">
      <c r="A389">
        <v>284</v>
      </c>
      <c r="B389" s="33" t="s">
        <v>26</v>
      </c>
      <c r="C389" s="40">
        <v>48</v>
      </c>
      <c r="D389">
        <v>4</v>
      </c>
      <c r="E389">
        <v>9</v>
      </c>
      <c r="F389" s="46"/>
      <c r="G389" s="41" t="str">
        <f t="shared" si="38"/>
        <v/>
      </c>
      <c r="H389" s="41" t="s">
        <v>170</v>
      </c>
      <c r="I389" t="str">
        <f t="shared" si="39"/>
        <v/>
      </c>
      <c r="J389">
        <f t="shared" si="40"/>
        <v>0</v>
      </c>
      <c r="K389">
        <f t="shared" si="41"/>
        <v>0</v>
      </c>
      <c r="L389" s="78" t="s">
        <v>343</v>
      </c>
      <c r="M389" t="s">
        <v>176</v>
      </c>
      <c r="N389" s="36" t="s">
        <v>177</v>
      </c>
      <c r="O389" s="36"/>
      <c r="P389" t="s">
        <v>177</v>
      </c>
      <c r="Q389" t="s">
        <v>250</v>
      </c>
      <c r="R389" t="s">
        <v>304</v>
      </c>
      <c r="S389" t="s">
        <v>249</v>
      </c>
      <c r="T389" t="s">
        <v>218</v>
      </c>
      <c r="U389" t="s">
        <v>177</v>
      </c>
      <c r="V389" t="s">
        <v>177</v>
      </c>
    </row>
    <row r="390" spans="1:22" ht="12.75" hidden="1" outlineLevel="1">
      <c r="A390">
        <v>285</v>
      </c>
      <c r="B390" s="33" t="s">
        <v>26</v>
      </c>
      <c r="C390" s="40">
        <v>48</v>
      </c>
      <c r="D390">
        <v>4</v>
      </c>
      <c r="E390">
        <v>10</v>
      </c>
      <c r="F390" s="46"/>
      <c r="G390" s="41" t="str">
        <f t="shared" si="38"/>
        <v/>
      </c>
      <c r="H390" s="41" t="s">
        <v>173</v>
      </c>
      <c r="I390" t="str">
        <f t="shared" si="39"/>
        <v/>
      </c>
      <c r="J390">
        <f t="shared" si="40"/>
        <v>0</v>
      </c>
      <c r="K390">
        <f t="shared" si="41"/>
        <v>0</v>
      </c>
      <c r="L390" s="78" t="s">
        <v>343</v>
      </c>
      <c r="M390" t="s">
        <v>176</v>
      </c>
      <c r="N390" s="36" t="s">
        <v>177</v>
      </c>
      <c r="O390" s="36"/>
      <c r="P390" t="s">
        <v>177</v>
      </c>
      <c r="Q390" t="s">
        <v>285</v>
      </c>
      <c r="R390" t="s">
        <v>35</v>
      </c>
      <c r="S390" t="s">
        <v>249</v>
      </c>
      <c r="T390" t="s">
        <v>54</v>
      </c>
      <c r="U390" t="s">
        <v>177</v>
      </c>
      <c r="V390" t="s">
        <v>177</v>
      </c>
    </row>
    <row r="391" spans="1:22" ht="12.75" hidden="1" outlineLevel="1">
      <c r="A391">
        <v>286</v>
      </c>
      <c r="B391" s="33" t="s">
        <v>26</v>
      </c>
      <c r="C391" s="40">
        <v>48</v>
      </c>
      <c r="D391">
        <v>4</v>
      </c>
      <c r="E391">
        <v>11</v>
      </c>
      <c r="F391" s="46"/>
      <c r="G391" s="41" t="str">
        <f t="shared" si="38"/>
        <v/>
      </c>
      <c r="H391" s="41" t="s">
        <v>174</v>
      </c>
      <c r="I391" t="str">
        <f t="shared" si="39"/>
        <v/>
      </c>
      <c r="J391">
        <f t="shared" si="40"/>
        <v>0</v>
      </c>
      <c r="K391">
        <f t="shared" si="41"/>
        <v>0</v>
      </c>
      <c r="L391" s="78" t="s">
        <v>343</v>
      </c>
      <c r="M391" t="s">
        <v>176</v>
      </c>
      <c r="N391" s="36" t="s">
        <v>177</v>
      </c>
      <c r="O391" s="36"/>
      <c r="P391" t="s">
        <v>177</v>
      </c>
      <c r="Q391" t="s">
        <v>286</v>
      </c>
      <c r="S391" t="s">
        <v>249</v>
      </c>
      <c r="U391" t="s">
        <v>177</v>
      </c>
      <c r="V391" t="s">
        <v>177</v>
      </c>
    </row>
    <row r="392" spans="1:22" ht="12.75" hidden="1" outlineLevel="1">
      <c r="A392">
        <v>287</v>
      </c>
      <c r="B392" s="33" t="s">
        <v>26</v>
      </c>
      <c r="C392" s="40">
        <v>48</v>
      </c>
      <c r="D392">
        <v>4</v>
      </c>
      <c r="E392">
        <v>12</v>
      </c>
      <c r="F392" s="46"/>
      <c r="G392" s="41" t="str">
        <f t="shared" si="38"/>
        <v/>
      </c>
      <c r="H392" s="41" t="s">
        <v>175</v>
      </c>
      <c r="I392" t="str">
        <f t="shared" si="39"/>
        <v/>
      </c>
      <c r="J392">
        <f t="shared" si="40"/>
        <v>0</v>
      </c>
      <c r="K392">
        <f t="shared" si="41"/>
        <v>0</v>
      </c>
      <c r="L392" s="78" t="s">
        <v>343</v>
      </c>
      <c r="M392" t="s">
        <v>176</v>
      </c>
      <c r="N392" s="36" t="s">
        <v>177</v>
      </c>
      <c r="O392" s="36"/>
      <c r="P392" t="s">
        <v>177</v>
      </c>
      <c r="Q392" t="s">
        <v>98</v>
      </c>
      <c r="R392" t="s">
        <v>178</v>
      </c>
      <c r="S392" t="s">
        <v>249</v>
      </c>
      <c r="U392" t="s">
        <v>177</v>
      </c>
      <c r="V392" t="s">
        <v>177</v>
      </c>
    </row>
    <row r="393" spans="1:22" ht="12.75" hidden="1" outlineLevel="1">
      <c r="A393">
        <v>288</v>
      </c>
      <c r="B393" s="33" t="s">
        <v>26</v>
      </c>
      <c r="C393" s="40">
        <v>48</v>
      </c>
      <c r="D393">
        <v>4</v>
      </c>
      <c r="E393">
        <v>13</v>
      </c>
      <c r="F393" s="46"/>
      <c r="G393" s="41" t="str">
        <f t="shared" si="38"/>
        <v/>
      </c>
      <c r="H393" s="41" t="s">
        <v>170</v>
      </c>
      <c r="I393" t="str">
        <f t="shared" si="39"/>
        <v/>
      </c>
      <c r="J393">
        <f t="shared" si="40"/>
        <v>0</v>
      </c>
      <c r="K393">
        <f t="shared" si="41"/>
        <v>0</v>
      </c>
      <c r="L393" s="78" t="s">
        <v>343</v>
      </c>
      <c r="M393" t="s">
        <v>176</v>
      </c>
      <c r="N393" s="36" t="s">
        <v>177</v>
      </c>
      <c r="O393" s="36"/>
      <c r="P393" t="s">
        <v>177</v>
      </c>
      <c r="Q393" t="s">
        <v>286</v>
      </c>
      <c r="S393" t="s">
        <v>249</v>
      </c>
      <c r="U393" t="s">
        <v>177</v>
      </c>
      <c r="V393" t="s">
        <v>177</v>
      </c>
    </row>
    <row r="394" spans="1:22" ht="12.75" hidden="1" outlineLevel="1">
      <c r="A394">
        <v>289</v>
      </c>
      <c r="B394" s="33" t="s">
        <v>26</v>
      </c>
      <c r="C394" s="40">
        <v>48</v>
      </c>
      <c r="D394">
        <v>4</v>
      </c>
      <c r="E394">
        <v>14</v>
      </c>
      <c r="F394" s="46"/>
      <c r="G394" s="41" t="str">
        <f t="shared" si="38"/>
        <v/>
      </c>
      <c r="H394" s="41" t="s">
        <v>174</v>
      </c>
      <c r="I394" t="str">
        <f t="shared" si="39"/>
        <v/>
      </c>
      <c r="J394">
        <f t="shared" si="40"/>
        <v>0</v>
      </c>
      <c r="K394">
        <f t="shared" si="41"/>
        <v>0</v>
      </c>
      <c r="L394" s="78" t="s">
        <v>343</v>
      </c>
      <c r="M394" t="s">
        <v>176</v>
      </c>
      <c r="N394" s="36" t="s">
        <v>177</v>
      </c>
      <c r="O394" s="36"/>
      <c r="P394" t="s">
        <v>177</v>
      </c>
      <c r="Q394" t="s">
        <v>225</v>
      </c>
      <c r="S394" t="s">
        <v>249</v>
      </c>
      <c r="U394" t="s">
        <v>177</v>
      </c>
      <c r="V394" t="s">
        <v>177</v>
      </c>
    </row>
    <row r="395" spans="1:22" ht="12.75" hidden="1" outlineLevel="1">
      <c r="A395">
        <v>290</v>
      </c>
      <c r="B395" s="33" t="s">
        <v>26</v>
      </c>
      <c r="C395" s="40">
        <v>48</v>
      </c>
      <c r="D395">
        <v>4</v>
      </c>
      <c r="E395">
        <v>15</v>
      </c>
      <c r="F395" s="46"/>
      <c r="G395" s="41" t="str">
        <f t="shared" si="38"/>
        <v/>
      </c>
      <c r="H395" s="41" t="s">
        <v>174</v>
      </c>
      <c r="I395" t="str">
        <f t="shared" si="39"/>
        <v/>
      </c>
      <c r="J395">
        <f t="shared" si="40"/>
        <v>0</v>
      </c>
      <c r="K395">
        <f t="shared" si="41"/>
        <v>0</v>
      </c>
      <c r="L395" s="78" t="s">
        <v>343</v>
      </c>
      <c r="M395" t="s">
        <v>176</v>
      </c>
      <c r="N395" s="36" t="s">
        <v>177</v>
      </c>
      <c r="O395" s="36"/>
      <c r="P395" t="s">
        <v>177</v>
      </c>
      <c r="Q395" t="s">
        <v>286</v>
      </c>
      <c r="S395" t="s">
        <v>249</v>
      </c>
      <c r="T395" t="s">
        <v>54</v>
      </c>
      <c r="U395" t="s">
        <v>177</v>
      </c>
      <c r="V395" t="s">
        <v>177</v>
      </c>
    </row>
    <row r="396" spans="1:22" ht="12.75" hidden="1" outlineLevel="1">
      <c r="A396">
        <v>291</v>
      </c>
      <c r="B396" s="33" t="s">
        <v>26</v>
      </c>
      <c r="C396" s="40">
        <v>48</v>
      </c>
      <c r="D396">
        <v>4</v>
      </c>
      <c r="E396">
        <v>16</v>
      </c>
      <c r="F396" s="46"/>
      <c r="G396" s="41" t="str">
        <f t="shared" si="38"/>
        <v/>
      </c>
      <c r="H396" s="41" t="s">
        <v>172</v>
      </c>
      <c r="I396" t="str">
        <f t="shared" si="39"/>
        <v/>
      </c>
      <c r="J396">
        <f t="shared" si="40"/>
        <v>0</v>
      </c>
      <c r="K396">
        <f t="shared" si="41"/>
        <v>0</v>
      </c>
      <c r="L396" s="78" t="s">
        <v>343</v>
      </c>
      <c r="M396" t="s">
        <v>176</v>
      </c>
      <c r="N396" s="36" t="s">
        <v>177</v>
      </c>
      <c r="O396" s="36"/>
      <c r="P396" t="s">
        <v>177</v>
      </c>
      <c r="Q396" t="s">
        <v>225</v>
      </c>
      <c r="S396" t="s">
        <v>249</v>
      </c>
      <c r="T396" t="s">
        <v>54</v>
      </c>
      <c r="U396" t="s">
        <v>177</v>
      </c>
      <c r="V396" t="s">
        <v>177</v>
      </c>
    </row>
    <row r="397" spans="1:22" ht="12.75" hidden="1" outlineLevel="1">
      <c r="A397">
        <v>292</v>
      </c>
      <c r="B397" s="33" t="s">
        <v>26</v>
      </c>
      <c r="C397" s="40">
        <v>48</v>
      </c>
      <c r="D397">
        <v>4</v>
      </c>
      <c r="E397">
        <v>17</v>
      </c>
      <c r="F397" s="46"/>
      <c r="G397" s="41" t="str">
        <f t="shared" si="38"/>
        <v/>
      </c>
      <c r="H397" s="41" t="s">
        <v>172</v>
      </c>
      <c r="I397" t="str">
        <f t="shared" si="39"/>
        <v/>
      </c>
      <c r="J397">
        <f t="shared" si="40"/>
        <v>0</v>
      </c>
      <c r="K397">
        <f t="shared" si="41"/>
        <v>0</v>
      </c>
      <c r="L397" s="78" t="s">
        <v>343</v>
      </c>
      <c r="M397" t="s">
        <v>176</v>
      </c>
      <c r="N397" s="36" t="s">
        <v>177</v>
      </c>
      <c r="O397" s="36"/>
      <c r="P397" t="s">
        <v>177</v>
      </c>
      <c r="Q397" t="s">
        <v>286</v>
      </c>
      <c r="S397" t="s">
        <v>249</v>
      </c>
      <c r="T397" t="s">
        <v>218</v>
      </c>
      <c r="U397" t="s">
        <v>177</v>
      </c>
      <c r="V397" t="s">
        <v>177</v>
      </c>
    </row>
    <row r="398" spans="1:22" ht="12.75" hidden="1" outlineLevel="1">
      <c r="A398">
        <v>293</v>
      </c>
      <c r="B398" s="33" t="s">
        <v>26</v>
      </c>
      <c r="C398" s="40">
        <v>48</v>
      </c>
      <c r="D398">
        <v>4</v>
      </c>
      <c r="E398">
        <v>18</v>
      </c>
      <c r="F398" s="46"/>
      <c r="G398" s="41" t="str">
        <f t="shared" si="38"/>
        <v/>
      </c>
      <c r="H398" s="41" t="s">
        <v>173</v>
      </c>
      <c r="I398" t="str">
        <f t="shared" si="39"/>
        <v/>
      </c>
      <c r="J398">
        <f t="shared" si="40"/>
        <v>0</v>
      </c>
      <c r="K398">
        <f t="shared" si="41"/>
        <v>0</v>
      </c>
      <c r="L398" s="78" t="s">
        <v>343</v>
      </c>
      <c r="M398" t="s">
        <v>176</v>
      </c>
      <c r="N398" s="36" t="s">
        <v>177</v>
      </c>
      <c r="O398" s="36"/>
      <c r="P398" t="s">
        <v>177</v>
      </c>
      <c r="Q398" t="s">
        <v>225</v>
      </c>
      <c r="S398" t="s">
        <v>249</v>
      </c>
      <c r="T398" t="s">
        <v>54</v>
      </c>
      <c r="U398" t="s">
        <v>177</v>
      </c>
      <c r="V398" t="s">
        <v>177</v>
      </c>
    </row>
    <row r="399" spans="1:22" ht="12.75" hidden="1" outlineLevel="1">
      <c r="A399">
        <v>294</v>
      </c>
      <c r="B399" s="33" t="s">
        <v>26</v>
      </c>
      <c r="C399" s="40">
        <v>48</v>
      </c>
      <c r="D399">
        <v>4</v>
      </c>
      <c r="E399">
        <v>19</v>
      </c>
      <c r="F399" s="46"/>
      <c r="G399" s="41" t="str">
        <f t="shared" si="38"/>
        <v/>
      </c>
      <c r="H399" s="41" t="s">
        <v>174</v>
      </c>
      <c r="I399" t="str">
        <f t="shared" si="39"/>
        <v/>
      </c>
      <c r="J399">
        <f t="shared" si="40"/>
        <v>0</v>
      </c>
      <c r="K399">
        <f t="shared" si="41"/>
        <v>0</v>
      </c>
      <c r="L399" s="78" t="s">
        <v>343</v>
      </c>
      <c r="M399" t="s">
        <v>176</v>
      </c>
      <c r="N399" s="36" t="s">
        <v>177</v>
      </c>
      <c r="O399" s="36"/>
      <c r="P399" t="s">
        <v>177</v>
      </c>
      <c r="Q399" t="s">
        <v>119</v>
      </c>
      <c r="S399" t="s">
        <v>249</v>
      </c>
      <c r="T399" t="s">
        <v>218</v>
      </c>
      <c r="U399" t="s">
        <v>177</v>
      </c>
      <c r="V399" t="s">
        <v>177</v>
      </c>
    </row>
    <row r="400" spans="1:22" ht="12.75" hidden="1" outlineLevel="1">
      <c r="A400">
        <v>295</v>
      </c>
      <c r="B400" s="33" t="s">
        <v>26</v>
      </c>
      <c r="C400" s="40">
        <v>48</v>
      </c>
      <c r="D400">
        <v>4</v>
      </c>
      <c r="E400">
        <v>20</v>
      </c>
      <c r="F400" s="46"/>
      <c r="G400" s="41" t="str">
        <f t="shared" si="38"/>
        <v/>
      </c>
      <c r="H400" s="41" t="s">
        <v>174</v>
      </c>
      <c r="I400" t="str">
        <f t="shared" si="39"/>
        <v/>
      </c>
      <c r="J400">
        <f t="shared" si="40"/>
        <v>0</v>
      </c>
      <c r="K400">
        <f t="shared" si="41"/>
        <v>0</v>
      </c>
      <c r="L400" s="78" t="s">
        <v>343</v>
      </c>
      <c r="M400" t="s">
        <v>176</v>
      </c>
      <c r="N400" s="36" t="s">
        <v>177</v>
      </c>
      <c r="O400" s="36"/>
      <c r="P400" t="s">
        <v>177</v>
      </c>
      <c r="Q400" t="s">
        <v>250</v>
      </c>
      <c r="R400" t="s">
        <v>304</v>
      </c>
      <c r="S400" t="s">
        <v>249</v>
      </c>
      <c r="U400" t="s">
        <v>177</v>
      </c>
      <c r="V400" t="s">
        <v>177</v>
      </c>
    </row>
    <row r="401" spans="1:22" ht="12.75" hidden="1" outlineLevel="1">
      <c r="A401">
        <v>296</v>
      </c>
      <c r="B401" s="33" t="s">
        <v>26</v>
      </c>
      <c r="C401" s="40">
        <v>48</v>
      </c>
      <c r="D401">
        <v>4</v>
      </c>
      <c r="E401">
        <v>21</v>
      </c>
      <c r="F401" s="46"/>
      <c r="G401" s="41" t="str">
        <f t="shared" si="38"/>
        <v/>
      </c>
      <c r="H401" s="41" t="s">
        <v>170</v>
      </c>
      <c r="I401" t="str">
        <f t="shared" si="39"/>
        <v/>
      </c>
      <c r="J401">
        <f t="shared" si="40"/>
        <v>0</v>
      </c>
      <c r="K401">
        <f t="shared" si="41"/>
        <v>0</v>
      </c>
      <c r="L401" s="78" t="s">
        <v>343</v>
      </c>
      <c r="M401" t="s">
        <v>176</v>
      </c>
      <c r="N401" s="36" t="s">
        <v>177</v>
      </c>
      <c r="O401" s="36"/>
      <c r="P401" t="s">
        <v>177</v>
      </c>
      <c r="Q401" t="s">
        <v>285</v>
      </c>
      <c r="R401" t="s">
        <v>340</v>
      </c>
      <c r="S401" t="s">
        <v>249</v>
      </c>
      <c r="T401" t="s">
        <v>54</v>
      </c>
      <c r="U401" t="s">
        <v>177</v>
      </c>
      <c r="V401" t="s">
        <v>177</v>
      </c>
    </row>
    <row r="402" spans="1:22" ht="12.75" hidden="1" outlineLevel="1">
      <c r="A402">
        <v>297</v>
      </c>
      <c r="B402" s="33" t="s">
        <v>26</v>
      </c>
      <c r="C402" s="40">
        <v>48</v>
      </c>
      <c r="D402">
        <v>4</v>
      </c>
      <c r="E402">
        <v>22</v>
      </c>
      <c r="F402" s="46"/>
      <c r="G402" s="41" t="str">
        <f>UPPER(F402)</f>
        <v/>
      </c>
      <c r="H402" s="41" t="s">
        <v>174</v>
      </c>
      <c r="I402" t="str">
        <f>IF(F402=0,"",IF(EXACT(G402,H402),"Correct","Incorrect"))</f>
        <v/>
      </c>
      <c r="J402">
        <f t="shared" si="40"/>
        <v>0</v>
      </c>
      <c r="K402">
        <f t="shared" si="41"/>
        <v>0</v>
      </c>
      <c r="L402" s="78" t="s">
        <v>343</v>
      </c>
      <c r="M402" t="s">
        <v>176</v>
      </c>
      <c r="N402" s="36" t="s">
        <v>177</v>
      </c>
      <c r="O402" s="36"/>
      <c r="P402" t="s">
        <v>177</v>
      </c>
      <c r="Q402" t="s">
        <v>37</v>
      </c>
      <c r="R402" t="s">
        <v>251</v>
      </c>
      <c r="S402" t="s">
        <v>249</v>
      </c>
      <c r="T402" t="s">
        <v>54</v>
      </c>
      <c r="U402" t="s">
        <v>177</v>
      </c>
      <c r="V402" t="s">
        <v>177</v>
      </c>
    </row>
    <row r="403" spans="1:22" ht="12.75" hidden="1" outlineLevel="1">
      <c r="A403">
        <v>298</v>
      </c>
      <c r="B403" s="33" t="s">
        <v>26</v>
      </c>
      <c r="C403" s="40">
        <v>48</v>
      </c>
      <c r="D403">
        <v>4</v>
      </c>
      <c r="E403">
        <v>23</v>
      </c>
      <c r="F403" s="46"/>
      <c r="G403" s="41" t="str">
        <f>UPPER(F403)</f>
        <v/>
      </c>
      <c r="H403" s="41" t="s">
        <v>174</v>
      </c>
      <c r="I403" t="str">
        <f>IF(F403=0,"",IF(EXACT(G403,H403),"Correct","Incorrect"))</f>
        <v/>
      </c>
      <c r="J403">
        <f t="shared" si="40"/>
        <v>0</v>
      </c>
      <c r="K403">
        <f t="shared" si="41"/>
        <v>0</v>
      </c>
      <c r="L403" s="78" t="s">
        <v>343</v>
      </c>
      <c r="M403" t="s">
        <v>176</v>
      </c>
      <c r="N403" s="36" t="s">
        <v>177</v>
      </c>
      <c r="O403" s="36"/>
      <c r="P403" t="s">
        <v>177</v>
      </c>
      <c r="Q403" t="s">
        <v>250</v>
      </c>
      <c r="R403" t="s">
        <v>304</v>
      </c>
      <c r="S403" t="s">
        <v>265</v>
      </c>
      <c r="T403" t="s">
        <v>218</v>
      </c>
      <c r="U403" t="s">
        <v>177</v>
      </c>
      <c r="V403" t="s">
        <v>177</v>
      </c>
    </row>
    <row r="404" spans="1:22" ht="12.75" hidden="1" outlineLevel="1">
      <c r="A404">
        <v>299</v>
      </c>
      <c r="B404" s="33" t="s">
        <v>26</v>
      </c>
      <c r="C404" s="40">
        <v>48</v>
      </c>
      <c r="D404">
        <v>4</v>
      </c>
      <c r="E404">
        <v>24</v>
      </c>
      <c r="F404" s="46"/>
      <c r="G404" s="41" t="str">
        <f>UPPER(F404)</f>
        <v/>
      </c>
      <c r="H404" s="41" t="s">
        <v>172</v>
      </c>
      <c r="I404" t="str">
        <f>IF(F404=0,"",IF(EXACT(G404,H404),"Correct","Incorrect"))</f>
        <v/>
      </c>
      <c r="J404">
        <f t="shared" si="40"/>
        <v>0</v>
      </c>
      <c r="K404">
        <f t="shared" si="41"/>
        <v>0</v>
      </c>
      <c r="L404" s="78" t="s">
        <v>343</v>
      </c>
      <c r="M404" t="s">
        <v>176</v>
      </c>
      <c r="N404" s="36" t="s">
        <v>177</v>
      </c>
      <c r="O404" s="36"/>
      <c r="P404" t="s">
        <v>177</v>
      </c>
      <c r="Q404" t="s">
        <v>119</v>
      </c>
      <c r="S404" t="s">
        <v>249</v>
      </c>
      <c r="U404" t="s">
        <v>177</v>
      </c>
      <c r="V404" t="s">
        <v>177</v>
      </c>
    </row>
    <row r="405" spans="1:22" ht="12.75" hidden="1" outlineLevel="1">
      <c r="A405">
        <v>300</v>
      </c>
      <c r="B405" s="33" t="s">
        <v>26</v>
      </c>
      <c r="C405" s="40">
        <v>48</v>
      </c>
      <c r="D405">
        <v>4</v>
      </c>
      <c r="E405">
        <v>25</v>
      </c>
      <c r="F405" s="46"/>
      <c r="G405" s="41" t="str">
        <f>UPPER(F405)</f>
        <v/>
      </c>
      <c r="H405" s="41" t="s">
        <v>175</v>
      </c>
      <c r="I405" t="str">
        <f>IF(F405=0,"",IF(EXACT(G405,H405),"Correct","Incorrect"))</f>
        <v/>
      </c>
      <c r="J405">
        <f t="shared" si="40"/>
        <v>0</v>
      </c>
      <c r="K405">
        <f t="shared" si="41"/>
        <v>0</v>
      </c>
      <c r="L405" s="78" t="s">
        <v>343</v>
      </c>
      <c r="M405" t="s">
        <v>176</v>
      </c>
      <c r="N405" s="36" t="s">
        <v>177</v>
      </c>
      <c r="O405" s="36"/>
      <c r="P405" t="s">
        <v>177</v>
      </c>
      <c r="Q405" t="s">
        <v>286</v>
      </c>
      <c r="S405" t="s">
        <v>249</v>
      </c>
      <c r="T405" t="s">
        <v>134</v>
      </c>
      <c r="U405" t="s">
        <v>177</v>
      </c>
      <c r="V405" t="s">
        <v>177</v>
      </c>
    </row>
    <row r="406" spans="2:22" ht="12.75" hidden="1" outlineLevel="1" collapsed="1">
      <c r="B406" s="33" t="s">
        <v>26</v>
      </c>
      <c r="C406" s="40">
        <v>48</v>
      </c>
      <c r="D406">
        <v>4</v>
      </c>
      <c r="E406">
        <v>26</v>
      </c>
      <c r="F406" s="46"/>
      <c r="G406" s="41" t="str">
        <f>UPPER(F406)</f>
        <v/>
      </c>
      <c r="H406" s="41" t="s">
        <v>175</v>
      </c>
      <c r="I406" t="str">
        <f>IF(F406=0,"",IF(EXACT(G406,H406),"Correct","Incorrect"))</f>
        <v/>
      </c>
      <c r="J406">
        <f t="shared" si="40"/>
        <v>0</v>
      </c>
      <c r="K406">
        <f t="shared" si="41"/>
        <v>0</v>
      </c>
      <c r="L406" s="78" t="s">
        <v>343</v>
      </c>
      <c r="M406" t="s">
        <v>176</v>
      </c>
      <c r="N406" s="36" t="s">
        <v>177</v>
      </c>
      <c r="O406" s="36"/>
      <c r="P406" t="s">
        <v>177</v>
      </c>
      <c r="Q406" t="s">
        <v>250</v>
      </c>
      <c r="R406" t="s">
        <v>304</v>
      </c>
      <c r="S406" t="s">
        <v>249</v>
      </c>
      <c r="U406" t="s">
        <v>177</v>
      </c>
      <c r="V406" t="s">
        <v>177</v>
      </c>
    </row>
    <row r="407" spans="1:12" ht="12.75" collapsed="1">
      <c r="A407">
        <v>301</v>
      </c>
      <c r="L407" s="79"/>
    </row>
    <row r="408" spans="1:23" ht="12.75">
      <c r="A408">
        <v>302</v>
      </c>
      <c r="B408" s="33" t="s">
        <v>255</v>
      </c>
      <c r="C408" s="40">
        <v>49</v>
      </c>
      <c r="D408">
        <v>1</v>
      </c>
      <c r="E408">
        <v>1</v>
      </c>
      <c r="F408" s="46"/>
      <c r="G408" s="41" t="str">
        <f aca="true" t="shared" si="42" ref="G408:G439">UPPER(F408)</f>
        <v/>
      </c>
      <c r="H408" s="41" t="s">
        <v>173</v>
      </c>
      <c r="I408" t="str">
        <f aca="true" t="shared" si="43" ref="I408:I439">IF(F408=0,"",IF(EXACT(G408,H408),"Correct","Incorrect"))</f>
        <v/>
      </c>
      <c r="J408">
        <f aca="true" t="shared" si="44" ref="J408:J439">IF($I408="Correct",1,IF($I408="Incorrect",1,0))</f>
        <v>0</v>
      </c>
      <c r="K408">
        <f aca="true" t="shared" si="45" ref="K408:K439">IF($I408="Correct",1,IF($I408="Incorrect",0,0))</f>
        <v>0</v>
      </c>
      <c r="L408" s="78" t="s">
        <v>343</v>
      </c>
      <c r="M408" t="s">
        <v>334</v>
      </c>
      <c r="N408" s="36">
        <v>1</v>
      </c>
      <c r="O408" t="s">
        <v>289</v>
      </c>
      <c r="P408" t="s">
        <v>88</v>
      </c>
      <c r="Q408" t="s">
        <v>38</v>
      </c>
      <c r="R408" t="s">
        <v>171</v>
      </c>
      <c r="S408" t="s">
        <v>27</v>
      </c>
      <c r="V408" t="s">
        <v>133</v>
      </c>
      <c r="W408" t="s">
        <v>58</v>
      </c>
    </row>
    <row r="409" spans="1:23" ht="12.75" hidden="1" outlineLevel="1">
      <c r="A409">
        <v>303</v>
      </c>
      <c r="B409" s="33" t="s">
        <v>255</v>
      </c>
      <c r="C409" s="40">
        <v>49</v>
      </c>
      <c r="D409">
        <v>1</v>
      </c>
      <c r="E409">
        <v>2</v>
      </c>
      <c r="F409" s="46"/>
      <c r="G409" s="41" t="str">
        <f t="shared" si="42"/>
        <v/>
      </c>
      <c r="H409" s="41" t="s">
        <v>174</v>
      </c>
      <c r="I409" t="str">
        <f t="shared" si="43"/>
        <v/>
      </c>
      <c r="J409">
        <f t="shared" si="44"/>
        <v>0</v>
      </c>
      <c r="K409">
        <f t="shared" si="45"/>
        <v>0</v>
      </c>
      <c r="L409" s="78" t="s">
        <v>343</v>
      </c>
      <c r="M409" t="s">
        <v>334</v>
      </c>
      <c r="N409" s="36">
        <v>1</v>
      </c>
      <c r="O409" t="s">
        <v>289</v>
      </c>
      <c r="P409" t="s">
        <v>88</v>
      </c>
      <c r="Q409" s="36" t="s">
        <v>249</v>
      </c>
      <c r="R409" t="s">
        <v>169</v>
      </c>
      <c r="S409" t="s">
        <v>122</v>
      </c>
      <c r="V409" t="s">
        <v>133</v>
      </c>
      <c r="W409" t="s">
        <v>58</v>
      </c>
    </row>
    <row r="410" spans="1:23" ht="12.75" hidden="1" outlineLevel="1">
      <c r="A410">
        <v>304</v>
      </c>
      <c r="B410" s="33" t="s">
        <v>255</v>
      </c>
      <c r="C410" s="40">
        <v>49</v>
      </c>
      <c r="D410">
        <v>1</v>
      </c>
      <c r="E410">
        <v>3</v>
      </c>
      <c r="F410" s="46"/>
      <c r="G410" s="41" t="str">
        <f t="shared" si="42"/>
        <v/>
      </c>
      <c r="H410" s="41" t="s">
        <v>170</v>
      </c>
      <c r="I410" t="str">
        <f t="shared" si="43"/>
        <v/>
      </c>
      <c r="J410">
        <f t="shared" si="44"/>
        <v>0</v>
      </c>
      <c r="K410">
        <f t="shared" si="45"/>
        <v>0</v>
      </c>
      <c r="L410" s="78" t="s">
        <v>343</v>
      </c>
      <c r="M410" t="s">
        <v>334</v>
      </c>
      <c r="N410" s="36">
        <v>1</v>
      </c>
      <c r="O410" t="s">
        <v>289</v>
      </c>
      <c r="P410" t="s">
        <v>88</v>
      </c>
      <c r="Q410" t="s">
        <v>249</v>
      </c>
      <c r="R410" t="s">
        <v>169</v>
      </c>
      <c r="S410" t="s">
        <v>121</v>
      </c>
      <c r="V410" t="s">
        <v>133</v>
      </c>
      <c r="W410" t="s">
        <v>58</v>
      </c>
    </row>
    <row r="411" spans="1:23" ht="12.75" hidden="1" outlineLevel="1">
      <c r="A411">
        <v>305</v>
      </c>
      <c r="B411" s="33" t="s">
        <v>255</v>
      </c>
      <c r="C411" s="40">
        <v>49</v>
      </c>
      <c r="D411">
        <v>1</v>
      </c>
      <c r="E411">
        <v>4</v>
      </c>
      <c r="F411" s="46"/>
      <c r="G411" s="41" t="str">
        <f t="shared" si="42"/>
        <v/>
      </c>
      <c r="H411" s="41" t="s">
        <v>175</v>
      </c>
      <c r="I411" t="str">
        <f t="shared" si="43"/>
        <v/>
      </c>
      <c r="J411">
        <f t="shared" si="44"/>
        <v>0</v>
      </c>
      <c r="K411">
        <f t="shared" si="45"/>
        <v>0</v>
      </c>
      <c r="L411" s="78" t="s">
        <v>343</v>
      </c>
      <c r="M411" t="s">
        <v>334</v>
      </c>
      <c r="N411" s="36">
        <v>1</v>
      </c>
      <c r="O411" t="s">
        <v>289</v>
      </c>
      <c r="P411" t="s">
        <v>88</v>
      </c>
      <c r="Q411" t="s">
        <v>123</v>
      </c>
      <c r="R411" t="s">
        <v>171</v>
      </c>
      <c r="S411" t="s">
        <v>27</v>
      </c>
      <c r="V411" t="s">
        <v>133</v>
      </c>
      <c r="W411" t="s">
        <v>58</v>
      </c>
    </row>
    <row r="412" spans="1:23" ht="12.75" hidden="1" outlineLevel="1">
      <c r="A412">
        <v>306</v>
      </c>
      <c r="B412" s="33" t="s">
        <v>255</v>
      </c>
      <c r="C412" s="40">
        <v>49</v>
      </c>
      <c r="D412">
        <v>1</v>
      </c>
      <c r="E412">
        <v>5</v>
      </c>
      <c r="F412" s="46"/>
      <c r="G412" s="41" t="str">
        <f t="shared" si="42"/>
        <v/>
      </c>
      <c r="H412" s="41" t="s">
        <v>174</v>
      </c>
      <c r="I412" t="str">
        <f t="shared" si="43"/>
        <v/>
      </c>
      <c r="J412">
        <f t="shared" si="44"/>
        <v>0</v>
      </c>
      <c r="K412">
        <f t="shared" si="45"/>
        <v>0</v>
      </c>
      <c r="L412" s="78" t="s">
        <v>343</v>
      </c>
      <c r="M412" t="s">
        <v>334</v>
      </c>
      <c r="N412" s="36">
        <v>1</v>
      </c>
      <c r="O412" t="s">
        <v>289</v>
      </c>
      <c r="P412" t="s">
        <v>88</v>
      </c>
      <c r="Q412" t="s">
        <v>249</v>
      </c>
      <c r="R412" t="s">
        <v>169</v>
      </c>
      <c r="S412" t="s">
        <v>27</v>
      </c>
      <c r="V412" t="s">
        <v>133</v>
      </c>
      <c r="W412" t="s">
        <v>58</v>
      </c>
    </row>
    <row r="413" spans="1:23" ht="12.75" hidden="1" outlineLevel="1">
      <c r="A413">
        <v>307</v>
      </c>
      <c r="B413" s="33" t="s">
        <v>255</v>
      </c>
      <c r="C413" s="40">
        <v>49</v>
      </c>
      <c r="D413">
        <v>1</v>
      </c>
      <c r="E413">
        <v>6</v>
      </c>
      <c r="F413" s="46"/>
      <c r="G413" s="41" t="str">
        <f t="shared" si="42"/>
        <v/>
      </c>
      <c r="H413" s="41" t="s">
        <v>173</v>
      </c>
      <c r="I413" t="str">
        <f t="shared" si="43"/>
        <v/>
      </c>
      <c r="J413">
        <f t="shared" si="44"/>
        <v>0</v>
      </c>
      <c r="K413">
        <f t="shared" si="45"/>
        <v>0</v>
      </c>
      <c r="L413" s="78" t="s">
        <v>343</v>
      </c>
      <c r="M413" t="s">
        <v>334</v>
      </c>
      <c r="N413" s="36">
        <v>1</v>
      </c>
      <c r="O413" t="s">
        <v>289</v>
      </c>
      <c r="P413" t="s">
        <v>88</v>
      </c>
      <c r="Q413" t="s">
        <v>249</v>
      </c>
      <c r="R413" t="s">
        <v>169</v>
      </c>
      <c r="S413" t="s">
        <v>120</v>
      </c>
      <c r="V413" t="s">
        <v>133</v>
      </c>
      <c r="W413" t="s">
        <v>58</v>
      </c>
    </row>
    <row r="414" spans="1:23" ht="12.75" hidden="1" outlineLevel="1">
      <c r="A414">
        <v>308</v>
      </c>
      <c r="B414" s="33" t="s">
        <v>255</v>
      </c>
      <c r="C414" s="40">
        <v>49</v>
      </c>
      <c r="D414">
        <v>1</v>
      </c>
      <c r="E414">
        <v>7</v>
      </c>
      <c r="F414" s="46"/>
      <c r="G414" s="41" t="str">
        <f t="shared" si="42"/>
        <v/>
      </c>
      <c r="H414" s="41" t="s">
        <v>174</v>
      </c>
      <c r="I414" t="str">
        <f t="shared" si="43"/>
        <v/>
      </c>
      <c r="J414">
        <f t="shared" si="44"/>
        <v>0</v>
      </c>
      <c r="K414">
        <f t="shared" si="45"/>
        <v>0</v>
      </c>
      <c r="L414" s="78" t="s">
        <v>343</v>
      </c>
      <c r="M414" t="s">
        <v>334</v>
      </c>
      <c r="N414" s="36">
        <v>1</v>
      </c>
      <c r="O414" t="s">
        <v>289</v>
      </c>
      <c r="P414" t="s">
        <v>88</v>
      </c>
      <c r="Q414" t="s">
        <v>249</v>
      </c>
      <c r="R414" t="s">
        <v>169</v>
      </c>
      <c r="S414" t="s">
        <v>120</v>
      </c>
      <c r="V414" t="s">
        <v>133</v>
      </c>
      <c r="W414" t="s">
        <v>58</v>
      </c>
    </row>
    <row r="415" spans="1:21" ht="12.75" hidden="1" outlineLevel="1">
      <c r="A415">
        <v>309</v>
      </c>
      <c r="B415" s="33" t="s">
        <v>255</v>
      </c>
      <c r="C415" s="40">
        <v>49</v>
      </c>
      <c r="D415">
        <v>1</v>
      </c>
      <c r="E415">
        <v>8</v>
      </c>
      <c r="F415" s="46"/>
      <c r="G415" s="41" t="str">
        <f t="shared" si="42"/>
        <v/>
      </c>
      <c r="H415" s="41" t="s">
        <v>175</v>
      </c>
      <c r="I415" t="str">
        <f t="shared" si="43"/>
        <v/>
      </c>
      <c r="J415">
        <f t="shared" si="44"/>
        <v>0</v>
      </c>
      <c r="K415">
        <f t="shared" si="45"/>
        <v>0</v>
      </c>
      <c r="L415" s="78" t="s">
        <v>343</v>
      </c>
      <c r="M415" t="s">
        <v>334</v>
      </c>
      <c r="N415" s="36">
        <v>2</v>
      </c>
      <c r="O415" t="s">
        <v>290</v>
      </c>
      <c r="P415" t="s">
        <v>64</v>
      </c>
      <c r="Q415" t="s">
        <v>38</v>
      </c>
      <c r="R415" t="s">
        <v>171</v>
      </c>
      <c r="S415" t="s">
        <v>27</v>
      </c>
    </row>
    <row r="416" spans="1:21" ht="12.75" hidden="1" outlineLevel="1">
      <c r="A416">
        <v>310</v>
      </c>
      <c r="B416" s="33" t="s">
        <v>255</v>
      </c>
      <c r="C416" s="40">
        <v>49</v>
      </c>
      <c r="D416">
        <v>1</v>
      </c>
      <c r="E416">
        <v>9</v>
      </c>
      <c r="F416" s="46"/>
      <c r="G416" s="41" t="str">
        <f t="shared" si="42"/>
        <v/>
      </c>
      <c r="H416" s="41" t="s">
        <v>175</v>
      </c>
      <c r="I416" t="str">
        <f t="shared" si="43"/>
        <v/>
      </c>
      <c r="J416">
        <f t="shared" si="44"/>
        <v>0</v>
      </c>
      <c r="K416">
        <f t="shared" si="45"/>
        <v>0</v>
      </c>
      <c r="L416" s="78" t="s">
        <v>343</v>
      </c>
      <c r="M416" t="s">
        <v>334</v>
      </c>
      <c r="N416" s="36">
        <v>2</v>
      </c>
      <c r="O416" t="s">
        <v>290</v>
      </c>
      <c r="P416" t="s">
        <v>64</v>
      </c>
      <c r="Q416" t="s">
        <v>123</v>
      </c>
      <c r="R416" t="s">
        <v>171</v>
      </c>
      <c r="S416" t="s">
        <v>27</v>
      </c>
    </row>
    <row r="417" spans="1:21" ht="12.75" hidden="1" outlineLevel="1">
      <c r="A417">
        <v>311</v>
      </c>
      <c r="B417" s="33" t="s">
        <v>255</v>
      </c>
      <c r="C417" s="40">
        <v>49</v>
      </c>
      <c r="D417">
        <v>1</v>
      </c>
      <c r="E417">
        <v>10</v>
      </c>
      <c r="F417" s="46"/>
      <c r="G417" s="41" t="str">
        <f t="shared" si="42"/>
        <v/>
      </c>
      <c r="H417" s="41" t="s">
        <v>173</v>
      </c>
      <c r="I417" t="str">
        <f t="shared" si="43"/>
        <v/>
      </c>
      <c r="J417">
        <f t="shared" si="44"/>
        <v>0</v>
      </c>
      <c r="K417">
        <f t="shared" si="45"/>
        <v>0</v>
      </c>
      <c r="L417" s="78" t="s">
        <v>343</v>
      </c>
      <c r="M417" t="s">
        <v>334</v>
      </c>
      <c r="N417" s="36">
        <v>2</v>
      </c>
      <c r="O417" t="s">
        <v>290</v>
      </c>
      <c r="P417" t="s">
        <v>64</v>
      </c>
      <c r="Q417" t="s">
        <v>249</v>
      </c>
      <c r="R417" t="s">
        <v>171</v>
      </c>
      <c r="S417" t="s">
        <v>121</v>
      </c>
    </row>
    <row r="418" spans="1:21" ht="12.75" hidden="1" outlineLevel="1">
      <c r="A418">
        <v>312</v>
      </c>
      <c r="B418" s="33" t="s">
        <v>255</v>
      </c>
      <c r="C418" s="40">
        <v>49</v>
      </c>
      <c r="D418">
        <v>1</v>
      </c>
      <c r="E418">
        <v>11</v>
      </c>
      <c r="F418" s="46"/>
      <c r="G418" s="41" t="str">
        <f t="shared" si="42"/>
        <v/>
      </c>
      <c r="H418" s="41" t="s">
        <v>175</v>
      </c>
      <c r="I418" t="str">
        <f t="shared" si="43"/>
        <v/>
      </c>
      <c r="J418">
        <f t="shared" si="44"/>
        <v>0</v>
      </c>
      <c r="K418">
        <f t="shared" si="45"/>
        <v>0</v>
      </c>
      <c r="L418" s="78" t="s">
        <v>343</v>
      </c>
      <c r="M418" t="s">
        <v>334</v>
      </c>
      <c r="N418" s="36">
        <v>2</v>
      </c>
      <c r="O418" t="s">
        <v>290</v>
      </c>
      <c r="P418" t="s">
        <v>64</v>
      </c>
      <c r="Q418" t="s">
        <v>249</v>
      </c>
      <c r="R418" t="s">
        <v>171</v>
      </c>
      <c r="S418" t="s">
        <v>121</v>
      </c>
    </row>
    <row r="419" spans="1:21" ht="12.75" hidden="1" outlineLevel="1">
      <c r="A419">
        <v>313</v>
      </c>
      <c r="B419" s="33" t="s">
        <v>255</v>
      </c>
      <c r="C419" s="40">
        <v>49</v>
      </c>
      <c r="D419">
        <v>1</v>
      </c>
      <c r="E419">
        <v>12</v>
      </c>
      <c r="F419" s="46"/>
      <c r="G419" s="41" t="str">
        <f t="shared" si="42"/>
        <v/>
      </c>
      <c r="H419" s="41" t="s">
        <v>173</v>
      </c>
      <c r="I419" t="str">
        <f t="shared" si="43"/>
        <v/>
      </c>
      <c r="J419">
        <f t="shared" si="44"/>
        <v>0</v>
      </c>
      <c r="K419">
        <f t="shared" si="45"/>
        <v>0</v>
      </c>
      <c r="L419" s="78" t="s">
        <v>343</v>
      </c>
      <c r="M419" t="s">
        <v>334</v>
      </c>
      <c r="N419" s="36">
        <v>2</v>
      </c>
      <c r="O419" t="s">
        <v>290</v>
      </c>
      <c r="P419" t="s">
        <v>64</v>
      </c>
      <c r="Q419" t="s">
        <v>249</v>
      </c>
      <c r="R419" t="s">
        <v>169</v>
      </c>
      <c r="S419" t="s">
        <v>27</v>
      </c>
    </row>
    <row r="420" spans="1:22" ht="12.75" hidden="1" outlineLevel="1">
      <c r="A420">
        <v>314</v>
      </c>
      <c r="B420" s="33" t="s">
        <v>255</v>
      </c>
      <c r="C420" s="40">
        <v>49</v>
      </c>
      <c r="D420">
        <v>1</v>
      </c>
      <c r="E420">
        <v>13</v>
      </c>
      <c r="F420" s="46"/>
      <c r="G420" s="41" t="str">
        <f t="shared" si="42"/>
        <v/>
      </c>
      <c r="H420" s="41" t="s">
        <v>170</v>
      </c>
      <c r="I420" t="str">
        <f t="shared" si="43"/>
        <v/>
      </c>
      <c r="J420">
        <f t="shared" si="44"/>
        <v>0</v>
      </c>
      <c r="K420">
        <f t="shared" si="45"/>
        <v>0</v>
      </c>
      <c r="L420" s="78" t="s">
        <v>343</v>
      </c>
      <c r="M420" t="s">
        <v>334</v>
      </c>
      <c r="N420" s="36">
        <v>3</v>
      </c>
      <c r="O420" t="s">
        <v>290</v>
      </c>
      <c r="P420" t="s">
        <v>61</v>
      </c>
      <c r="Q420" t="s">
        <v>38</v>
      </c>
      <c r="R420" t="s">
        <v>171</v>
      </c>
      <c r="S420" t="s">
        <v>27</v>
      </c>
      <c r="V420" t="s">
        <v>58</v>
      </c>
    </row>
    <row r="421" spans="1:22" ht="12.75" hidden="1" outlineLevel="1">
      <c r="A421">
        <v>315</v>
      </c>
      <c r="B421" s="33" t="s">
        <v>255</v>
      </c>
      <c r="C421" s="40">
        <v>49</v>
      </c>
      <c r="D421">
        <v>1</v>
      </c>
      <c r="E421">
        <v>14</v>
      </c>
      <c r="F421" s="46"/>
      <c r="G421" s="41" t="str">
        <f t="shared" si="42"/>
        <v/>
      </c>
      <c r="H421" s="41" t="s">
        <v>172</v>
      </c>
      <c r="I421" t="str">
        <f t="shared" si="43"/>
        <v/>
      </c>
      <c r="J421">
        <f t="shared" si="44"/>
        <v>0</v>
      </c>
      <c r="K421">
        <f t="shared" si="45"/>
        <v>0</v>
      </c>
      <c r="L421" s="78" t="s">
        <v>343</v>
      </c>
      <c r="M421" t="s">
        <v>334</v>
      </c>
      <c r="N421" s="36">
        <v>3</v>
      </c>
      <c r="O421" t="s">
        <v>290</v>
      </c>
      <c r="P421" t="s">
        <v>61</v>
      </c>
      <c r="Q421" t="s">
        <v>249</v>
      </c>
      <c r="R421" t="s">
        <v>169</v>
      </c>
      <c r="S421" t="s">
        <v>27</v>
      </c>
      <c r="V421" t="s">
        <v>58</v>
      </c>
    </row>
    <row r="422" spans="1:22" ht="12.75" hidden="1" outlineLevel="1">
      <c r="A422">
        <v>316</v>
      </c>
      <c r="B422" s="33" t="s">
        <v>255</v>
      </c>
      <c r="C422" s="40">
        <v>49</v>
      </c>
      <c r="D422">
        <v>1</v>
      </c>
      <c r="E422">
        <v>15</v>
      </c>
      <c r="F422" s="46"/>
      <c r="G422" s="41" t="str">
        <f t="shared" si="42"/>
        <v/>
      </c>
      <c r="H422" s="41" t="s">
        <v>170</v>
      </c>
      <c r="I422" t="str">
        <f t="shared" si="43"/>
        <v/>
      </c>
      <c r="J422">
        <f t="shared" si="44"/>
        <v>0</v>
      </c>
      <c r="K422">
        <f t="shared" si="45"/>
        <v>0</v>
      </c>
      <c r="L422" s="78" t="s">
        <v>343</v>
      </c>
      <c r="M422" t="s">
        <v>334</v>
      </c>
      <c r="N422" s="36">
        <v>3</v>
      </c>
      <c r="O422" t="s">
        <v>290</v>
      </c>
      <c r="P422" t="s">
        <v>61</v>
      </c>
      <c r="Q422" t="s">
        <v>249</v>
      </c>
      <c r="R422" t="s">
        <v>169</v>
      </c>
      <c r="S422" t="s">
        <v>121</v>
      </c>
      <c r="V422" t="s">
        <v>58</v>
      </c>
    </row>
    <row r="423" spans="1:22" ht="12.75" hidden="1" outlineLevel="1">
      <c r="A423">
        <v>317</v>
      </c>
      <c r="B423" s="33" t="s">
        <v>255</v>
      </c>
      <c r="C423" s="40">
        <v>49</v>
      </c>
      <c r="D423">
        <v>1</v>
      </c>
      <c r="E423">
        <v>16</v>
      </c>
      <c r="F423" s="46"/>
      <c r="G423" s="41" t="str">
        <f t="shared" si="42"/>
        <v/>
      </c>
      <c r="H423" s="41" t="s">
        <v>174</v>
      </c>
      <c r="I423" t="str">
        <f t="shared" si="43"/>
        <v/>
      </c>
      <c r="J423">
        <f t="shared" si="44"/>
        <v>0</v>
      </c>
      <c r="K423">
        <f t="shared" si="45"/>
        <v>0</v>
      </c>
      <c r="L423" s="78" t="s">
        <v>343</v>
      </c>
      <c r="M423" t="s">
        <v>334</v>
      </c>
      <c r="N423" s="36">
        <v>3</v>
      </c>
      <c r="O423" t="s">
        <v>290</v>
      </c>
      <c r="P423" t="s">
        <v>61</v>
      </c>
      <c r="Q423" t="s">
        <v>249</v>
      </c>
      <c r="R423" t="s">
        <v>169</v>
      </c>
      <c r="S423" t="s">
        <v>120</v>
      </c>
      <c r="V423" t="s">
        <v>58</v>
      </c>
    </row>
    <row r="424" spans="1:22" ht="12.75" hidden="1" outlineLevel="1">
      <c r="A424">
        <v>318</v>
      </c>
      <c r="B424" s="33" t="s">
        <v>255</v>
      </c>
      <c r="C424" s="40">
        <v>49</v>
      </c>
      <c r="D424">
        <v>1</v>
      </c>
      <c r="E424">
        <v>17</v>
      </c>
      <c r="F424" s="46"/>
      <c r="G424" s="41" t="str">
        <f t="shared" si="42"/>
        <v/>
      </c>
      <c r="H424" s="41" t="s">
        <v>173</v>
      </c>
      <c r="I424" t="str">
        <f t="shared" si="43"/>
        <v/>
      </c>
      <c r="J424">
        <f t="shared" si="44"/>
        <v>0</v>
      </c>
      <c r="K424">
        <f t="shared" si="45"/>
        <v>0</v>
      </c>
      <c r="L424" s="78" t="s">
        <v>343</v>
      </c>
      <c r="M424" t="s">
        <v>334</v>
      </c>
      <c r="N424" s="36">
        <v>3</v>
      </c>
      <c r="O424" t="s">
        <v>290</v>
      </c>
      <c r="P424" t="s">
        <v>61</v>
      </c>
      <c r="Q424" t="s">
        <v>249</v>
      </c>
      <c r="R424" t="s">
        <v>171</v>
      </c>
      <c r="S424" t="s">
        <v>121</v>
      </c>
      <c r="V424" t="s">
        <v>58</v>
      </c>
    </row>
    <row r="425" spans="1:21" ht="12.75" hidden="1" outlineLevel="1">
      <c r="A425">
        <v>319</v>
      </c>
      <c r="B425" s="33" t="s">
        <v>255</v>
      </c>
      <c r="C425" s="40">
        <v>49</v>
      </c>
      <c r="D425">
        <v>1</v>
      </c>
      <c r="E425">
        <v>18</v>
      </c>
      <c r="F425" s="46"/>
      <c r="G425" s="41" t="str">
        <f t="shared" si="42"/>
        <v/>
      </c>
      <c r="H425" s="41" t="s">
        <v>175</v>
      </c>
      <c r="I425" t="str">
        <f t="shared" si="43"/>
        <v/>
      </c>
      <c r="J425">
        <f t="shared" si="44"/>
        <v>0</v>
      </c>
      <c r="K425">
        <f t="shared" si="45"/>
        <v>0</v>
      </c>
      <c r="L425" s="78" t="s">
        <v>343</v>
      </c>
      <c r="M425" t="s">
        <v>334</v>
      </c>
      <c r="N425" s="36">
        <v>4</v>
      </c>
      <c r="O425" t="s">
        <v>289</v>
      </c>
      <c r="P425" t="s">
        <v>88</v>
      </c>
      <c r="Q425" t="s">
        <v>249</v>
      </c>
      <c r="R425" t="s">
        <v>171</v>
      </c>
      <c r="S425" t="s">
        <v>27</v>
      </c>
    </row>
    <row r="426" spans="1:21" ht="12.75" hidden="1" outlineLevel="1">
      <c r="A426">
        <v>320</v>
      </c>
      <c r="B426" s="33" t="s">
        <v>255</v>
      </c>
      <c r="C426" s="40">
        <v>49</v>
      </c>
      <c r="D426">
        <v>1</v>
      </c>
      <c r="E426">
        <v>19</v>
      </c>
      <c r="F426" s="46"/>
      <c r="G426" s="41" t="str">
        <f t="shared" si="42"/>
        <v/>
      </c>
      <c r="H426" s="41" t="s">
        <v>173</v>
      </c>
      <c r="I426" t="str">
        <f t="shared" si="43"/>
        <v/>
      </c>
      <c r="J426">
        <f t="shared" si="44"/>
        <v>0</v>
      </c>
      <c r="K426">
        <f t="shared" si="45"/>
        <v>0</v>
      </c>
      <c r="L426" s="78" t="s">
        <v>343</v>
      </c>
      <c r="M426" t="s">
        <v>334</v>
      </c>
      <c r="N426" s="36">
        <v>4</v>
      </c>
      <c r="O426" t="s">
        <v>289</v>
      </c>
      <c r="P426" t="s">
        <v>88</v>
      </c>
      <c r="Q426" t="s">
        <v>249</v>
      </c>
      <c r="R426" t="s">
        <v>171</v>
      </c>
      <c r="S426" t="s">
        <v>121</v>
      </c>
    </row>
    <row r="427" spans="1:21" ht="12.75" hidden="1" outlineLevel="1">
      <c r="A427">
        <v>321</v>
      </c>
      <c r="B427" s="33" t="s">
        <v>255</v>
      </c>
      <c r="C427" s="40">
        <v>49</v>
      </c>
      <c r="D427">
        <v>1</v>
      </c>
      <c r="E427">
        <v>20</v>
      </c>
      <c r="F427" s="46"/>
      <c r="G427" s="41" t="str">
        <f t="shared" si="42"/>
        <v/>
      </c>
      <c r="H427" s="41" t="s">
        <v>175</v>
      </c>
      <c r="I427" t="str">
        <f t="shared" si="43"/>
        <v/>
      </c>
      <c r="J427">
        <f t="shared" si="44"/>
        <v>0</v>
      </c>
      <c r="K427">
        <f t="shared" si="45"/>
        <v>0</v>
      </c>
      <c r="L427" s="78" t="s">
        <v>343</v>
      </c>
      <c r="M427" t="s">
        <v>334</v>
      </c>
      <c r="N427" s="36">
        <v>4</v>
      </c>
      <c r="O427" t="s">
        <v>289</v>
      </c>
      <c r="P427" t="s">
        <v>88</v>
      </c>
      <c r="Q427" t="s">
        <v>249</v>
      </c>
      <c r="R427" t="s">
        <v>169</v>
      </c>
      <c r="S427" t="s">
        <v>27</v>
      </c>
    </row>
    <row r="428" spans="1:21" ht="12.75" hidden="1" outlineLevel="1">
      <c r="A428">
        <v>322</v>
      </c>
      <c r="B428" s="33" t="s">
        <v>255</v>
      </c>
      <c r="C428" s="40">
        <v>49</v>
      </c>
      <c r="D428">
        <v>1</v>
      </c>
      <c r="E428">
        <v>21</v>
      </c>
      <c r="F428" s="46"/>
      <c r="G428" s="41" t="str">
        <f t="shared" si="42"/>
        <v/>
      </c>
      <c r="H428" s="41" t="s">
        <v>174</v>
      </c>
      <c r="I428" t="str">
        <f t="shared" si="43"/>
        <v/>
      </c>
      <c r="J428">
        <f t="shared" si="44"/>
        <v>0</v>
      </c>
      <c r="K428">
        <f t="shared" si="45"/>
        <v>0</v>
      </c>
      <c r="L428" s="78" t="s">
        <v>343</v>
      </c>
      <c r="M428" t="s">
        <v>334</v>
      </c>
      <c r="N428" s="36">
        <v>4</v>
      </c>
      <c r="O428" t="s">
        <v>289</v>
      </c>
      <c r="P428" t="s">
        <v>88</v>
      </c>
      <c r="Q428" t="s">
        <v>249</v>
      </c>
      <c r="R428" t="s">
        <v>169</v>
      </c>
      <c r="S428" t="s">
        <v>27</v>
      </c>
    </row>
    <row r="429" spans="1:21" ht="12.75" hidden="1" outlineLevel="1">
      <c r="A429">
        <v>323</v>
      </c>
      <c r="B429" s="33" t="s">
        <v>255</v>
      </c>
      <c r="C429" s="40">
        <v>49</v>
      </c>
      <c r="D429">
        <v>1</v>
      </c>
      <c r="E429">
        <v>22</v>
      </c>
      <c r="F429" s="46"/>
      <c r="G429" s="41" t="str">
        <f t="shared" si="42"/>
        <v/>
      </c>
      <c r="H429" s="41" t="s">
        <v>172</v>
      </c>
      <c r="I429" t="str">
        <f t="shared" si="43"/>
        <v/>
      </c>
      <c r="J429">
        <f t="shared" si="44"/>
        <v>0</v>
      </c>
      <c r="K429">
        <f t="shared" si="45"/>
        <v>0</v>
      </c>
      <c r="L429" s="78" t="s">
        <v>343</v>
      </c>
      <c r="M429" t="s">
        <v>334</v>
      </c>
      <c r="N429" s="36">
        <v>4</v>
      </c>
      <c r="O429" t="s">
        <v>289</v>
      </c>
      <c r="P429" t="s">
        <v>88</v>
      </c>
      <c r="Q429" t="s">
        <v>249</v>
      </c>
      <c r="R429" t="s">
        <v>171</v>
      </c>
      <c r="S429" t="s">
        <v>120</v>
      </c>
    </row>
    <row r="430" spans="1:22" ht="12.75" hidden="1" outlineLevel="1">
      <c r="A430">
        <v>324</v>
      </c>
      <c r="B430" s="33" t="s">
        <v>255</v>
      </c>
      <c r="C430" s="40">
        <v>49</v>
      </c>
      <c r="D430">
        <v>2</v>
      </c>
      <c r="E430">
        <v>1</v>
      </c>
      <c r="F430" s="46"/>
      <c r="G430" s="41" t="str">
        <f t="shared" si="42"/>
        <v/>
      </c>
      <c r="H430" s="41" t="s">
        <v>174</v>
      </c>
      <c r="I430" t="str">
        <f t="shared" si="43"/>
        <v/>
      </c>
      <c r="J430">
        <f t="shared" si="44"/>
        <v>0</v>
      </c>
      <c r="K430">
        <f t="shared" si="45"/>
        <v>0</v>
      </c>
      <c r="L430" s="78" t="s">
        <v>343</v>
      </c>
      <c r="M430" t="s">
        <v>176</v>
      </c>
      <c r="N430" s="36" t="s">
        <v>177</v>
      </c>
      <c r="O430" s="36"/>
      <c r="P430" t="s">
        <v>177</v>
      </c>
      <c r="Q430" t="s">
        <v>98</v>
      </c>
      <c r="R430" t="s">
        <v>34</v>
      </c>
      <c r="S430" t="s">
        <v>249</v>
      </c>
      <c r="U430" t="s">
        <v>177</v>
      </c>
      <c r="V430" t="s">
        <v>177</v>
      </c>
    </row>
    <row r="431" spans="1:22" ht="12.75" hidden="1" outlineLevel="1">
      <c r="A431">
        <v>325</v>
      </c>
      <c r="B431" s="33" t="s">
        <v>255</v>
      </c>
      <c r="C431" s="40">
        <v>49</v>
      </c>
      <c r="D431">
        <v>2</v>
      </c>
      <c r="E431">
        <v>2</v>
      </c>
      <c r="F431" s="46"/>
      <c r="G431" s="41" t="str">
        <f t="shared" si="42"/>
        <v/>
      </c>
      <c r="H431" s="41" t="s">
        <v>173</v>
      </c>
      <c r="I431" t="str">
        <f t="shared" si="43"/>
        <v/>
      </c>
      <c r="J431">
        <f t="shared" si="44"/>
        <v>0</v>
      </c>
      <c r="K431">
        <f t="shared" si="45"/>
        <v>0</v>
      </c>
      <c r="L431" s="78" t="s">
        <v>343</v>
      </c>
      <c r="M431" t="s">
        <v>176</v>
      </c>
      <c r="N431" s="36" t="s">
        <v>177</v>
      </c>
      <c r="O431" s="36"/>
      <c r="P431" t="s">
        <v>177</v>
      </c>
      <c r="Q431" t="s">
        <v>119</v>
      </c>
      <c r="S431" t="s">
        <v>249</v>
      </c>
      <c r="T431" t="s">
        <v>218</v>
      </c>
      <c r="U431" t="s">
        <v>177</v>
      </c>
      <c r="V431" t="s">
        <v>177</v>
      </c>
    </row>
    <row r="432" spans="1:22" ht="12.75" hidden="1" outlineLevel="1">
      <c r="A432">
        <v>326</v>
      </c>
      <c r="B432" s="33" t="s">
        <v>255</v>
      </c>
      <c r="C432" s="40">
        <v>49</v>
      </c>
      <c r="D432">
        <v>2</v>
      </c>
      <c r="E432">
        <v>3</v>
      </c>
      <c r="F432" s="46"/>
      <c r="G432" s="41" t="str">
        <f t="shared" si="42"/>
        <v/>
      </c>
      <c r="H432" s="41" t="s">
        <v>172</v>
      </c>
      <c r="I432" t="str">
        <f t="shared" si="43"/>
        <v/>
      </c>
      <c r="J432">
        <f t="shared" si="44"/>
        <v>0</v>
      </c>
      <c r="K432">
        <f t="shared" si="45"/>
        <v>0</v>
      </c>
      <c r="L432" s="78" t="s">
        <v>343</v>
      </c>
      <c r="M432" t="s">
        <v>176</v>
      </c>
      <c r="N432" s="36" t="s">
        <v>177</v>
      </c>
      <c r="O432" s="36"/>
      <c r="P432" t="s">
        <v>177</v>
      </c>
      <c r="Q432" t="s">
        <v>326</v>
      </c>
      <c r="R432" t="s">
        <v>325</v>
      </c>
      <c r="S432" t="s">
        <v>249</v>
      </c>
      <c r="U432" t="s">
        <v>177</v>
      </c>
      <c r="V432" t="s">
        <v>177</v>
      </c>
    </row>
    <row r="433" spans="1:22" ht="12.75" hidden="1" outlineLevel="1">
      <c r="A433">
        <v>327</v>
      </c>
      <c r="B433" s="33" t="s">
        <v>255</v>
      </c>
      <c r="C433" s="40">
        <v>49</v>
      </c>
      <c r="D433">
        <v>2</v>
      </c>
      <c r="E433">
        <v>4</v>
      </c>
      <c r="F433" s="46"/>
      <c r="G433" s="41" t="str">
        <f t="shared" si="42"/>
        <v/>
      </c>
      <c r="H433" s="41" t="s">
        <v>175</v>
      </c>
      <c r="I433" t="str">
        <f t="shared" si="43"/>
        <v/>
      </c>
      <c r="J433">
        <f t="shared" si="44"/>
        <v>0</v>
      </c>
      <c r="K433">
        <f t="shared" si="45"/>
        <v>0</v>
      </c>
      <c r="L433" s="78" t="s">
        <v>343</v>
      </c>
      <c r="M433" t="s">
        <v>176</v>
      </c>
      <c r="N433" s="36" t="s">
        <v>177</v>
      </c>
      <c r="O433" s="36"/>
      <c r="P433" t="s">
        <v>177</v>
      </c>
      <c r="Q433" t="s">
        <v>250</v>
      </c>
      <c r="R433" t="s">
        <v>305</v>
      </c>
      <c r="S433" t="s">
        <v>265</v>
      </c>
      <c r="T433" t="s">
        <v>218</v>
      </c>
      <c r="U433" t="s">
        <v>177</v>
      </c>
      <c r="V433" t="s">
        <v>177</v>
      </c>
    </row>
    <row r="434" spans="1:22" ht="12.75" hidden="1" outlineLevel="1">
      <c r="A434">
        <v>328</v>
      </c>
      <c r="B434" s="33" t="s">
        <v>255</v>
      </c>
      <c r="C434" s="40">
        <v>49</v>
      </c>
      <c r="D434">
        <v>2</v>
      </c>
      <c r="E434">
        <v>5</v>
      </c>
      <c r="F434" s="46"/>
      <c r="G434" s="41" t="str">
        <f t="shared" si="42"/>
        <v/>
      </c>
      <c r="H434" s="41" t="s">
        <v>170</v>
      </c>
      <c r="I434" t="str">
        <f t="shared" si="43"/>
        <v/>
      </c>
      <c r="J434">
        <f t="shared" si="44"/>
        <v>0</v>
      </c>
      <c r="K434">
        <f t="shared" si="45"/>
        <v>0</v>
      </c>
      <c r="L434" s="78" t="s">
        <v>343</v>
      </c>
      <c r="M434" t="s">
        <v>176</v>
      </c>
      <c r="N434" s="36" t="s">
        <v>177</v>
      </c>
      <c r="O434" s="36"/>
      <c r="P434" t="s">
        <v>177</v>
      </c>
      <c r="Q434" t="s">
        <v>286</v>
      </c>
      <c r="S434" t="s">
        <v>249</v>
      </c>
      <c r="U434" t="s">
        <v>177</v>
      </c>
      <c r="V434" t="s">
        <v>177</v>
      </c>
    </row>
    <row r="435" spans="1:22" ht="12.75" hidden="1" outlineLevel="1">
      <c r="A435">
        <v>329</v>
      </c>
      <c r="B435" s="33" t="s">
        <v>255</v>
      </c>
      <c r="C435" s="40">
        <v>49</v>
      </c>
      <c r="D435">
        <v>2</v>
      </c>
      <c r="E435">
        <v>6</v>
      </c>
      <c r="F435" s="46"/>
      <c r="G435" s="41" t="str">
        <f t="shared" si="42"/>
        <v/>
      </c>
      <c r="H435" s="41" t="s">
        <v>172</v>
      </c>
      <c r="I435" t="str">
        <f t="shared" si="43"/>
        <v/>
      </c>
      <c r="J435">
        <f t="shared" si="44"/>
        <v>0</v>
      </c>
      <c r="K435">
        <f t="shared" si="45"/>
        <v>0</v>
      </c>
      <c r="L435" s="78" t="s">
        <v>343</v>
      </c>
      <c r="M435" t="s">
        <v>176</v>
      </c>
      <c r="N435" s="36" t="s">
        <v>177</v>
      </c>
      <c r="O435" s="36"/>
      <c r="P435" t="s">
        <v>177</v>
      </c>
      <c r="Q435" t="s">
        <v>250</v>
      </c>
      <c r="R435" t="s">
        <v>304</v>
      </c>
      <c r="S435" t="s">
        <v>249</v>
      </c>
      <c r="T435" t="s">
        <v>218</v>
      </c>
      <c r="U435" t="s">
        <v>177</v>
      </c>
      <c r="V435" t="s">
        <v>177</v>
      </c>
    </row>
    <row r="436" spans="1:22" ht="12.75" hidden="1" outlineLevel="1">
      <c r="A436">
        <v>330</v>
      </c>
      <c r="B436" s="33" t="s">
        <v>255</v>
      </c>
      <c r="C436" s="40">
        <v>49</v>
      </c>
      <c r="D436">
        <v>2</v>
      </c>
      <c r="E436">
        <v>7</v>
      </c>
      <c r="F436" s="46"/>
      <c r="G436" s="41" t="str">
        <f t="shared" si="42"/>
        <v/>
      </c>
      <c r="H436" s="41" t="s">
        <v>173</v>
      </c>
      <c r="I436" t="str">
        <f t="shared" si="43"/>
        <v/>
      </c>
      <c r="J436">
        <f t="shared" si="44"/>
        <v>0</v>
      </c>
      <c r="K436">
        <f t="shared" si="45"/>
        <v>0</v>
      </c>
      <c r="L436" s="78" t="s">
        <v>343</v>
      </c>
      <c r="M436" t="s">
        <v>176</v>
      </c>
      <c r="N436" s="36" t="s">
        <v>177</v>
      </c>
      <c r="O436" s="36"/>
      <c r="P436" t="s">
        <v>177</v>
      </c>
      <c r="Q436" t="s">
        <v>285</v>
      </c>
      <c r="R436" t="s">
        <v>340</v>
      </c>
      <c r="S436" t="s">
        <v>249</v>
      </c>
      <c r="T436" t="s">
        <v>54</v>
      </c>
      <c r="U436" t="s">
        <v>177</v>
      </c>
      <c r="V436" t="s">
        <v>177</v>
      </c>
    </row>
    <row r="437" spans="1:22" ht="12.75" hidden="1" outlineLevel="1">
      <c r="A437">
        <v>331</v>
      </c>
      <c r="B437" s="33" t="s">
        <v>255</v>
      </c>
      <c r="C437" s="40">
        <v>49</v>
      </c>
      <c r="D437">
        <v>2</v>
      </c>
      <c r="E437">
        <v>8</v>
      </c>
      <c r="F437" s="46"/>
      <c r="G437" s="41" t="str">
        <f t="shared" si="42"/>
        <v/>
      </c>
      <c r="H437" s="41" t="s">
        <v>174</v>
      </c>
      <c r="I437" t="str">
        <f t="shared" si="43"/>
        <v/>
      </c>
      <c r="J437">
        <f t="shared" si="44"/>
        <v>0</v>
      </c>
      <c r="K437">
        <f t="shared" si="45"/>
        <v>0</v>
      </c>
      <c r="L437" s="78" t="s">
        <v>343</v>
      </c>
      <c r="M437" t="s">
        <v>176</v>
      </c>
      <c r="N437" s="36" t="s">
        <v>177</v>
      </c>
      <c r="O437" s="36"/>
      <c r="P437" t="s">
        <v>177</v>
      </c>
      <c r="Q437" t="s">
        <v>250</v>
      </c>
      <c r="R437" t="s">
        <v>304</v>
      </c>
      <c r="S437" t="s">
        <v>249</v>
      </c>
      <c r="U437" t="s">
        <v>177</v>
      </c>
      <c r="V437" t="s">
        <v>177</v>
      </c>
    </row>
    <row r="438" spans="1:22" ht="12.75" hidden="1" outlineLevel="1">
      <c r="A438">
        <v>332</v>
      </c>
      <c r="B438" s="33" t="s">
        <v>255</v>
      </c>
      <c r="C438" s="40">
        <v>49</v>
      </c>
      <c r="D438">
        <v>2</v>
      </c>
      <c r="E438">
        <v>9</v>
      </c>
      <c r="F438" s="46"/>
      <c r="G438" s="41" t="str">
        <f t="shared" si="42"/>
        <v/>
      </c>
      <c r="H438" s="41" t="s">
        <v>175</v>
      </c>
      <c r="I438" t="str">
        <f t="shared" si="43"/>
        <v/>
      </c>
      <c r="J438">
        <f t="shared" si="44"/>
        <v>0</v>
      </c>
      <c r="K438">
        <f t="shared" si="45"/>
        <v>0</v>
      </c>
      <c r="L438" s="78" t="s">
        <v>343</v>
      </c>
      <c r="M438" t="s">
        <v>176</v>
      </c>
      <c r="N438" s="36" t="s">
        <v>177</v>
      </c>
      <c r="O438" s="36"/>
      <c r="P438" t="s">
        <v>177</v>
      </c>
      <c r="Q438" t="s">
        <v>225</v>
      </c>
      <c r="S438" t="s">
        <v>249</v>
      </c>
      <c r="U438" t="s">
        <v>177</v>
      </c>
      <c r="V438" t="s">
        <v>177</v>
      </c>
    </row>
    <row r="439" spans="1:22" ht="12.75" hidden="1" outlineLevel="1">
      <c r="A439">
        <v>333</v>
      </c>
      <c r="B439" s="33" t="s">
        <v>255</v>
      </c>
      <c r="C439" s="40">
        <v>49</v>
      </c>
      <c r="D439">
        <v>2</v>
      </c>
      <c r="E439">
        <v>10</v>
      </c>
      <c r="F439" s="46"/>
      <c r="G439" s="41" t="str">
        <f t="shared" si="42"/>
        <v/>
      </c>
      <c r="H439" s="41" t="s">
        <v>173</v>
      </c>
      <c r="I439" t="str">
        <f t="shared" si="43"/>
        <v/>
      </c>
      <c r="J439">
        <f t="shared" si="44"/>
        <v>0</v>
      </c>
      <c r="K439">
        <f t="shared" si="45"/>
        <v>0</v>
      </c>
      <c r="L439" s="78" t="s">
        <v>343</v>
      </c>
      <c r="M439" t="s">
        <v>176</v>
      </c>
      <c r="N439" s="36" t="s">
        <v>177</v>
      </c>
      <c r="O439" s="36"/>
      <c r="P439" t="s">
        <v>177</v>
      </c>
      <c r="Q439" t="s">
        <v>98</v>
      </c>
      <c r="R439" t="s">
        <v>34</v>
      </c>
      <c r="S439" t="s">
        <v>249</v>
      </c>
      <c r="U439" t="s">
        <v>177</v>
      </c>
      <c r="V439" t="s">
        <v>177</v>
      </c>
    </row>
    <row r="440" spans="1:22" ht="12.75" hidden="1" outlineLevel="1">
      <c r="A440">
        <v>334</v>
      </c>
      <c r="B440" s="33" t="s">
        <v>255</v>
      </c>
      <c r="C440" s="40">
        <v>49</v>
      </c>
      <c r="D440">
        <v>2</v>
      </c>
      <c r="E440">
        <v>11</v>
      </c>
      <c r="F440" s="46"/>
      <c r="G440" s="41" t="str">
        <f aca="true" t="shared" si="46" ref="G440:G471">UPPER(F440)</f>
        <v/>
      </c>
      <c r="H440" s="41" t="s">
        <v>172</v>
      </c>
      <c r="I440" t="str">
        <f aca="true" t="shared" si="47" ref="I440:I471">IF(F440=0,"",IF(EXACT(G440,H440),"Correct","Incorrect"))</f>
        <v/>
      </c>
      <c r="J440">
        <f aca="true" t="shared" si="48" ref="J440:J471">IF($I440="Correct",1,IF($I440="Incorrect",1,0))</f>
        <v>0</v>
      </c>
      <c r="K440">
        <f aca="true" t="shared" si="49" ref="K440:K471">IF($I440="Correct",1,IF($I440="Incorrect",0,0))</f>
        <v>0</v>
      </c>
      <c r="L440" s="78" t="s">
        <v>343</v>
      </c>
      <c r="M440" t="s">
        <v>176</v>
      </c>
      <c r="N440" s="36" t="s">
        <v>177</v>
      </c>
      <c r="O440" s="36"/>
      <c r="P440" t="s">
        <v>177</v>
      </c>
      <c r="Q440" t="s">
        <v>250</v>
      </c>
      <c r="R440" t="s">
        <v>305</v>
      </c>
      <c r="S440" t="s">
        <v>265</v>
      </c>
      <c r="U440" t="s">
        <v>177</v>
      </c>
      <c r="V440" t="s">
        <v>177</v>
      </c>
    </row>
    <row r="441" spans="1:22" ht="12.75" hidden="1" outlineLevel="1">
      <c r="A441">
        <v>335</v>
      </c>
      <c r="B441" s="33" t="s">
        <v>255</v>
      </c>
      <c r="C441" s="40">
        <v>49</v>
      </c>
      <c r="D441">
        <v>2</v>
      </c>
      <c r="E441">
        <v>12</v>
      </c>
      <c r="F441" s="46"/>
      <c r="G441" s="41" t="str">
        <f t="shared" si="46"/>
        <v/>
      </c>
      <c r="H441" s="41" t="s">
        <v>172</v>
      </c>
      <c r="I441" t="str">
        <f t="shared" si="47"/>
        <v/>
      </c>
      <c r="J441">
        <f t="shared" si="48"/>
        <v>0</v>
      </c>
      <c r="K441">
        <f t="shared" si="49"/>
        <v>0</v>
      </c>
      <c r="L441" s="78" t="s">
        <v>343</v>
      </c>
      <c r="M441" t="s">
        <v>176</v>
      </c>
      <c r="N441" s="36" t="s">
        <v>177</v>
      </c>
      <c r="O441" s="36"/>
      <c r="P441" t="s">
        <v>177</v>
      </c>
      <c r="Q441" t="s">
        <v>98</v>
      </c>
      <c r="R441" t="s">
        <v>36</v>
      </c>
      <c r="S441" t="s">
        <v>249</v>
      </c>
      <c r="U441" t="s">
        <v>177</v>
      </c>
      <c r="V441" t="s">
        <v>177</v>
      </c>
    </row>
    <row r="442" spans="1:22" ht="12.75" hidden="1" outlineLevel="1">
      <c r="A442">
        <v>336</v>
      </c>
      <c r="B442" s="33" t="s">
        <v>255</v>
      </c>
      <c r="C442" s="40">
        <v>49</v>
      </c>
      <c r="D442">
        <v>2</v>
      </c>
      <c r="E442">
        <v>13</v>
      </c>
      <c r="F442" s="46"/>
      <c r="G442" s="41" t="str">
        <f t="shared" si="46"/>
        <v/>
      </c>
      <c r="H442" s="41" t="s">
        <v>173</v>
      </c>
      <c r="I442" t="str">
        <f t="shared" si="47"/>
        <v/>
      </c>
      <c r="J442">
        <f t="shared" si="48"/>
        <v>0</v>
      </c>
      <c r="K442">
        <f t="shared" si="49"/>
        <v>0</v>
      </c>
      <c r="L442" s="78" t="s">
        <v>343</v>
      </c>
      <c r="M442" t="s">
        <v>176</v>
      </c>
      <c r="N442" s="36" t="s">
        <v>177</v>
      </c>
      <c r="O442" s="36"/>
      <c r="P442" t="s">
        <v>177</v>
      </c>
      <c r="Q442" t="s">
        <v>286</v>
      </c>
      <c r="S442" t="s">
        <v>249</v>
      </c>
      <c r="T442" t="s">
        <v>218</v>
      </c>
      <c r="U442" t="s">
        <v>177</v>
      </c>
      <c r="V442" t="s">
        <v>177</v>
      </c>
    </row>
    <row r="443" spans="1:22" ht="12.75" hidden="1" outlineLevel="1">
      <c r="A443">
        <v>337</v>
      </c>
      <c r="B443" s="33" t="s">
        <v>255</v>
      </c>
      <c r="C443" s="40">
        <v>49</v>
      </c>
      <c r="D443">
        <v>2</v>
      </c>
      <c r="E443">
        <v>14</v>
      </c>
      <c r="F443" s="46"/>
      <c r="G443" s="41" t="str">
        <f t="shared" si="46"/>
        <v/>
      </c>
      <c r="H443" s="41" t="s">
        <v>175</v>
      </c>
      <c r="I443" t="str">
        <f t="shared" si="47"/>
        <v/>
      </c>
      <c r="J443">
        <f t="shared" si="48"/>
        <v>0</v>
      </c>
      <c r="K443">
        <f t="shared" si="49"/>
        <v>0</v>
      </c>
      <c r="L443" s="78" t="s">
        <v>343</v>
      </c>
      <c r="M443" t="s">
        <v>176</v>
      </c>
      <c r="N443" s="36" t="s">
        <v>177</v>
      </c>
      <c r="O443" s="36"/>
      <c r="P443" t="s">
        <v>177</v>
      </c>
      <c r="Q443" t="s">
        <v>250</v>
      </c>
      <c r="R443" t="s">
        <v>304</v>
      </c>
      <c r="S443" t="s">
        <v>249</v>
      </c>
      <c r="U443" t="s">
        <v>177</v>
      </c>
      <c r="V443" t="s">
        <v>177</v>
      </c>
    </row>
    <row r="444" spans="1:22" ht="12.75" hidden="1" outlineLevel="1">
      <c r="A444">
        <v>338</v>
      </c>
      <c r="B444" s="33" t="s">
        <v>255</v>
      </c>
      <c r="C444" s="40">
        <v>49</v>
      </c>
      <c r="D444">
        <v>2</v>
      </c>
      <c r="E444">
        <v>15</v>
      </c>
      <c r="F444" s="46"/>
      <c r="G444" s="41" t="str">
        <f t="shared" si="46"/>
        <v/>
      </c>
      <c r="H444" s="41" t="s">
        <v>172</v>
      </c>
      <c r="I444" t="str">
        <f t="shared" si="47"/>
        <v/>
      </c>
      <c r="J444">
        <f t="shared" si="48"/>
        <v>0</v>
      </c>
      <c r="K444">
        <f t="shared" si="49"/>
        <v>0</v>
      </c>
      <c r="L444" s="78" t="s">
        <v>343</v>
      </c>
      <c r="M444" t="s">
        <v>176</v>
      </c>
      <c r="N444" s="36" t="s">
        <v>177</v>
      </c>
      <c r="O444" s="36"/>
      <c r="P444" t="s">
        <v>177</v>
      </c>
      <c r="Q444" t="s">
        <v>326</v>
      </c>
      <c r="R444" t="s">
        <v>327</v>
      </c>
      <c r="S444" t="s">
        <v>249</v>
      </c>
      <c r="U444" t="s">
        <v>177</v>
      </c>
      <c r="V444" t="s">
        <v>177</v>
      </c>
    </row>
    <row r="445" spans="1:22" ht="12.75" hidden="1" outlineLevel="1">
      <c r="A445">
        <v>339</v>
      </c>
      <c r="B445" s="33" t="s">
        <v>255</v>
      </c>
      <c r="C445" s="40">
        <v>49</v>
      </c>
      <c r="D445">
        <v>2</v>
      </c>
      <c r="E445">
        <v>16</v>
      </c>
      <c r="F445" s="46"/>
      <c r="G445" s="41" t="str">
        <f t="shared" si="46"/>
        <v/>
      </c>
      <c r="H445" s="41" t="s">
        <v>174</v>
      </c>
      <c r="I445" t="str">
        <f t="shared" si="47"/>
        <v/>
      </c>
      <c r="J445">
        <f t="shared" si="48"/>
        <v>0</v>
      </c>
      <c r="K445">
        <f t="shared" si="49"/>
        <v>0</v>
      </c>
      <c r="L445" s="78" t="s">
        <v>343</v>
      </c>
      <c r="M445" t="s">
        <v>176</v>
      </c>
      <c r="N445" s="36" t="s">
        <v>177</v>
      </c>
      <c r="O445" s="36"/>
      <c r="P445" t="s">
        <v>177</v>
      </c>
      <c r="Q445" t="s">
        <v>225</v>
      </c>
      <c r="S445" t="s">
        <v>265</v>
      </c>
      <c r="T445" t="s">
        <v>55</v>
      </c>
      <c r="U445" t="s">
        <v>177</v>
      </c>
      <c r="V445" t="s">
        <v>177</v>
      </c>
    </row>
    <row r="446" spans="1:22" ht="12.75" hidden="1" outlineLevel="1">
      <c r="A446">
        <v>340</v>
      </c>
      <c r="B446" s="33" t="s">
        <v>255</v>
      </c>
      <c r="C446" s="40">
        <v>49</v>
      </c>
      <c r="D446">
        <v>2</v>
      </c>
      <c r="E446">
        <v>17</v>
      </c>
      <c r="F446" s="46"/>
      <c r="G446" s="41" t="str">
        <f t="shared" si="46"/>
        <v/>
      </c>
      <c r="H446" s="41" t="s">
        <v>170</v>
      </c>
      <c r="I446" t="str">
        <f t="shared" si="47"/>
        <v/>
      </c>
      <c r="J446">
        <f t="shared" si="48"/>
        <v>0</v>
      </c>
      <c r="K446">
        <f t="shared" si="49"/>
        <v>0</v>
      </c>
      <c r="L446" s="78" t="s">
        <v>343</v>
      </c>
      <c r="M446" t="s">
        <v>176</v>
      </c>
      <c r="N446" s="36" t="s">
        <v>177</v>
      </c>
      <c r="O446" s="36"/>
      <c r="P446" t="s">
        <v>177</v>
      </c>
      <c r="Q446" t="s">
        <v>285</v>
      </c>
      <c r="R446" t="s">
        <v>35</v>
      </c>
      <c r="S446" t="s">
        <v>249</v>
      </c>
      <c r="T446" t="s">
        <v>55</v>
      </c>
      <c r="U446" t="s">
        <v>177</v>
      </c>
      <c r="V446" t="s">
        <v>177</v>
      </c>
    </row>
    <row r="447" spans="1:22" ht="12.75" hidden="1" outlineLevel="1">
      <c r="A447">
        <v>341</v>
      </c>
      <c r="B447" s="33" t="s">
        <v>255</v>
      </c>
      <c r="C447" s="40">
        <v>49</v>
      </c>
      <c r="D447">
        <v>2</v>
      </c>
      <c r="E447">
        <v>18</v>
      </c>
      <c r="F447" s="46"/>
      <c r="G447" s="41" t="str">
        <f t="shared" si="46"/>
        <v/>
      </c>
      <c r="H447" s="41" t="s">
        <v>173</v>
      </c>
      <c r="I447" t="str">
        <f t="shared" si="47"/>
        <v/>
      </c>
      <c r="J447">
        <f t="shared" si="48"/>
        <v>0</v>
      </c>
      <c r="K447">
        <f t="shared" si="49"/>
        <v>0</v>
      </c>
      <c r="L447" s="78" t="s">
        <v>343</v>
      </c>
      <c r="M447" t="s">
        <v>176</v>
      </c>
      <c r="N447" s="36" t="s">
        <v>177</v>
      </c>
      <c r="O447" s="36"/>
      <c r="P447" t="s">
        <v>177</v>
      </c>
      <c r="Q447" t="s">
        <v>286</v>
      </c>
      <c r="S447" t="s">
        <v>249</v>
      </c>
      <c r="U447" t="s">
        <v>177</v>
      </c>
      <c r="V447" t="s">
        <v>177</v>
      </c>
    </row>
    <row r="448" spans="1:22" ht="12.75" hidden="1" outlineLevel="1">
      <c r="A448">
        <v>342</v>
      </c>
      <c r="B448" s="33" t="s">
        <v>255</v>
      </c>
      <c r="C448" s="40">
        <v>49</v>
      </c>
      <c r="D448">
        <v>2</v>
      </c>
      <c r="E448">
        <v>19</v>
      </c>
      <c r="F448" s="46"/>
      <c r="G448" s="41" t="str">
        <f t="shared" si="46"/>
        <v/>
      </c>
      <c r="H448" s="41" t="s">
        <v>174</v>
      </c>
      <c r="I448" t="str">
        <f t="shared" si="47"/>
        <v/>
      </c>
      <c r="J448">
        <f t="shared" si="48"/>
        <v>0</v>
      </c>
      <c r="K448">
        <f t="shared" si="49"/>
        <v>0</v>
      </c>
      <c r="L448" s="78" t="s">
        <v>343</v>
      </c>
      <c r="M448" t="s">
        <v>176</v>
      </c>
      <c r="N448" s="36" t="s">
        <v>177</v>
      </c>
      <c r="O448" s="36"/>
      <c r="P448" t="s">
        <v>177</v>
      </c>
      <c r="Q448" t="s">
        <v>285</v>
      </c>
      <c r="R448" t="s">
        <v>340</v>
      </c>
      <c r="S448" t="s">
        <v>249</v>
      </c>
      <c r="T448" t="s">
        <v>54</v>
      </c>
      <c r="U448" t="s">
        <v>177</v>
      </c>
      <c r="V448" t="s">
        <v>177</v>
      </c>
    </row>
    <row r="449" spans="1:22" ht="12.75" hidden="1" outlineLevel="1">
      <c r="A449">
        <v>343</v>
      </c>
      <c r="B449" s="33" t="s">
        <v>255</v>
      </c>
      <c r="C449" s="40">
        <v>49</v>
      </c>
      <c r="D449">
        <v>2</v>
      </c>
      <c r="E449">
        <v>20</v>
      </c>
      <c r="F449" s="46"/>
      <c r="G449" s="41" t="str">
        <f t="shared" si="46"/>
        <v/>
      </c>
      <c r="H449" s="41" t="s">
        <v>175</v>
      </c>
      <c r="I449" t="str">
        <f t="shared" si="47"/>
        <v/>
      </c>
      <c r="J449">
        <f t="shared" si="48"/>
        <v>0</v>
      </c>
      <c r="K449">
        <f t="shared" si="49"/>
        <v>0</v>
      </c>
      <c r="L449" s="78" t="s">
        <v>343</v>
      </c>
      <c r="M449" t="s">
        <v>176</v>
      </c>
      <c r="N449" s="36" t="s">
        <v>177</v>
      </c>
      <c r="O449" s="36"/>
      <c r="P449" t="s">
        <v>177</v>
      </c>
      <c r="Q449" t="s">
        <v>225</v>
      </c>
      <c r="S449" t="s">
        <v>249</v>
      </c>
      <c r="U449" t="s">
        <v>177</v>
      </c>
      <c r="V449" t="s">
        <v>177</v>
      </c>
    </row>
    <row r="450" spans="1:22" ht="12.75" hidden="1" outlineLevel="1">
      <c r="A450">
        <v>344</v>
      </c>
      <c r="B450" s="33" t="s">
        <v>255</v>
      </c>
      <c r="C450" s="40">
        <v>49</v>
      </c>
      <c r="D450">
        <v>2</v>
      </c>
      <c r="E450">
        <v>21</v>
      </c>
      <c r="F450" s="46"/>
      <c r="G450" s="41" t="str">
        <f t="shared" si="46"/>
        <v/>
      </c>
      <c r="H450" s="41" t="s">
        <v>175</v>
      </c>
      <c r="I450" t="str">
        <f t="shared" si="47"/>
        <v/>
      </c>
      <c r="J450">
        <f t="shared" si="48"/>
        <v>0</v>
      </c>
      <c r="K450">
        <f t="shared" si="49"/>
        <v>0</v>
      </c>
      <c r="L450" s="78" t="s">
        <v>343</v>
      </c>
      <c r="M450" t="s">
        <v>176</v>
      </c>
      <c r="N450" s="36" t="s">
        <v>177</v>
      </c>
      <c r="O450" s="36"/>
      <c r="P450" t="s">
        <v>177</v>
      </c>
      <c r="Q450" t="s">
        <v>225</v>
      </c>
      <c r="S450" t="s">
        <v>265</v>
      </c>
      <c r="T450" t="s">
        <v>54</v>
      </c>
      <c r="U450" t="s">
        <v>177</v>
      </c>
      <c r="V450" t="s">
        <v>177</v>
      </c>
    </row>
    <row r="451" spans="1:22" ht="12.75" hidden="1" outlineLevel="1">
      <c r="A451">
        <v>345</v>
      </c>
      <c r="B451" s="33" t="s">
        <v>255</v>
      </c>
      <c r="C451" s="40">
        <v>49</v>
      </c>
      <c r="D451">
        <v>2</v>
      </c>
      <c r="E451">
        <v>22</v>
      </c>
      <c r="F451" s="46"/>
      <c r="G451" s="41" t="str">
        <f t="shared" si="46"/>
        <v/>
      </c>
      <c r="H451" s="41" t="s">
        <v>173</v>
      </c>
      <c r="I451" t="str">
        <f t="shared" si="47"/>
        <v/>
      </c>
      <c r="J451">
        <f t="shared" si="48"/>
        <v>0</v>
      </c>
      <c r="K451">
        <f t="shared" si="49"/>
        <v>0</v>
      </c>
      <c r="L451" s="78" t="s">
        <v>343</v>
      </c>
      <c r="M451" t="s">
        <v>176</v>
      </c>
      <c r="N451" s="36" t="s">
        <v>177</v>
      </c>
      <c r="O451" s="36"/>
      <c r="P451" t="s">
        <v>177</v>
      </c>
      <c r="Q451" t="s">
        <v>285</v>
      </c>
      <c r="R451" t="s">
        <v>35</v>
      </c>
      <c r="S451" t="s">
        <v>249</v>
      </c>
      <c r="U451" t="s">
        <v>177</v>
      </c>
      <c r="V451" t="s">
        <v>177</v>
      </c>
    </row>
    <row r="452" spans="1:22" ht="12.75" hidden="1" outlineLevel="1">
      <c r="A452">
        <v>346</v>
      </c>
      <c r="B452" s="33" t="s">
        <v>255</v>
      </c>
      <c r="C452" s="40">
        <v>49</v>
      </c>
      <c r="D452">
        <v>2</v>
      </c>
      <c r="E452">
        <v>23</v>
      </c>
      <c r="F452" s="46"/>
      <c r="G452" s="41" t="str">
        <f t="shared" si="46"/>
        <v/>
      </c>
      <c r="H452" s="41" t="s">
        <v>175</v>
      </c>
      <c r="I452" t="str">
        <f t="shared" si="47"/>
        <v/>
      </c>
      <c r="J452">
        <f t="shared" si="48"/>
        <v>0</v>
      </c>
      <c r="K452">
        <f t="shared" si="49"/>
        <v>0</v>
      </c>
      <c r="L452" s="78" t="s">
        <v>343</v>
      </c>
      <c r="M452" t="s">
        <v>176</v>
      </c>
      <c r="N452" s="36" t="s">
        <v>177</v>
      </c>
      <c r="O452" s="36"/>
      <c r="P452" t="s">
        <v>177</v>
      </c>
      <c r="Q452" t="s">
        <v>286</v>
      </c>
      <c r="S452" t="s">
        <v>249</v>
      </c>
      <c r="U452" t="s">
        <v>177</v>
      </c>
      <c r="V452" t="s">
        <v>177</v>
      </c>
    </row>
    <row r="453" spans="1:22" ht="12.75" hidden="1" outlineLevel="1">
      <c r="A453">
        <v>347</v>
      </c>
      <c r="B453" s="33" t="s">
        <v>255</v>
      </c>
      <c r="C453" s="40">
        <v>49</v>
      </c>
      <c r="D453">
        <v>2</v>
      </c>
      <c r="E453">
        <v>24</v>
      </c>
      <c r="F453" s="46"/>
      <c r="G453" s="41" t="str">
        <f t="shared" si="46"/>
        <v/>
      </c>
      <c r="H453" s="41" t="s">
        <v>170</v>
      </c>
      <c r="I453" t="str">
        <f t="shared" si="47"/>
        <v/>
      </c>
      <c r="J453">
        <f t="shared" si="48"/>
        <v>0</v>
      </c>
      <c r="K453">
        <f t="shared" si="49"/>
        <v>0</v>
      </c>
      <c r="L453" s="78" t="s">
        <v>343</v>
      </c>
      <c r="M453" t="s">
        <v>176</v>
      </c>
      <c r="N453" s="36" t="s">
        <v>177</v>
      </c>
      <c r="O453" s="36"/>
      <c r="P453" t="s">
        <v>177</v>
      </c>
      <c r="Q453" t="s">
        <v>37</v>
      </c>
      <c r="R453" t="s">
        <v>251</v>
      </c>
      <c r="S453" t="s">
        <v>249</v>
      </c>
      <c r="U453" t="s">
        <v>177</v>
      </c>
      <c r="V453" t="s">
        <v>177</v>
      </c>
    </row>
    <row r="454" spans="1:22" ht="12.75" hidden="1" outlineLevel="1">
      <c r="A454">
        <v>348</v>
      </c>
      <c r="B454" s="33" t="s">
        <v>255</v>
      </c>
      <c r="C454" s="40">
        <v>49</v>
      </c>
      <c r="D454">
        <v>2</v>
      </c>
      <c r="E454">
        <v>25</v>
      </c>
      <c r="F454" s="46"/>
      <c r="G454" s="41" t="str">
        <f t="shared" si="46"/>
        <v/>
      </c>
      <c r="H454" s="41" t="s">
        <v>172</v>
      </c>
      <c r="I454" t="str">
        <f t="shared" si="47"/>
        <v/>
      </c>
      <c r="J454">
        <f t="shared" si="48"/>
        <v>0</v>
      </c>
      <c r="K454">
        <f t="shared" si="49"/>
        <v>0</v>
      </c>
      <c r="L454" s="78" t="s">
        <v>343</v>
      </c>
      <c r="M454" t="s">
        <v>176</v>
      </c>
      <c r="N454" s="36" t="s">
        <v>177</v>
      </c>
      <c r="O454" s="36"/>
      <c r="P454" t="s">
        <v>177</v>
      </c>
      <c r="Q454" t="s">
        <v>285</v>
      </c>
      <c r="R454" t="s">
        <v>340</v>
      </c>
      <c r="S454" t="s">
        <v>249</v>
      </c>
      <c r="U454" t="s">
        <v>177</v>
      </c>
      <c r="V454" t="s">
        <v>177</v>
      </c>
    </row>
    <row r="455" spans="1:22" ht="12.75" hidden="1" outlineLevel="1">
      <c r="A455">
        <v>349</v>
      </c>
      <c r="B455" s="33" t="s">
        <v>255</v>
      </c>
      <c r="C455" s="40">
        <v>49</v>
      </c>
      <c r="D455">
        <v>2</v>
      </c>
      <c r="E455">
        <v>26</v>
      </c>
      <c r="F455" s="46"/>
      <c r="G455" s="41" t="str">
        <f t="shared" si="46"/>
        <v/>
      </c>
      <c r="H455" s="41" t="s">
        <v>172</v>
      </c>
      <c r="I455" t="str">
        <f t="shared" si="47"/>
        <v/>
      </c>
      <c r="J455">
        <f t="shared" si="48"/>
        <v>0</v>
      </c>
      <c r="K455">
        <f t="shared" si="49"/>
        <v>0</v>
      </c>
      <c r="L455" s="78" t="s">
        <v>343</v>
      </c>
      <c r="M455" t="s">
        <v>176</v>
      </c>
      <c r="N455" s="36" t="s">
        <v>177</v>
      </c>
      <c r="O455" s="36"/>
      <c r="P455" t="s">
        <v>177</v>
      </c>
      <c r="Q455" t="s">
        <v>37</v>
      </c>
      <c r="R455" t="s">
        <v>215</v>
      </c>
      <c r="S455" t="s">
        <v>249</v>
      </c>
      <c r="U455" t="s">
        <v>177</v>
      </c>
      <c r="V455" t="s">
        <v>177</v>
      </c>
    </row>
    <row r="456" spans="1:22" ht="12.75" hidden="1" outlineLevel="1">
      <c r="A456">
        <v>350</v>
      </c>
      <c r="B456" s="33" t="s">
        <v>255</v>
      </c>
      <c r="C456" s="40">
        <v>49</v>
      </c>
      <c r="D456">
        <v>3</v>
      </c>
      <c r="E456">
        <v>1</v>
      </c>
      <c r="F456" s="46"/>
      <c r="G456" s="41" t="str">
        <f t="shared" si="46"/>
        <v/>
      </c>
      <c r="H456" s="41" t="s">
        <v>170</v>
      </c>
      <c r="I456" t="str">
        <f t="shared" si="47"/>
        <v/>
      </c>
      <c r="J456">
        <f t="shared" si="48"/>
        <v>0</v>
      </c>
      <c r="K456">
        <f t="shared" si="49"/>
        <v>0</v>
      </c>
      <c r="L456" s="78" t="s">
        <v>343</v>
      </c>
      <c r="M456" t="s">
        <v>8</v>
      </c>
      <c r="N456" s="36">
        <v>1</v>
      </c>
      <c r="O456" s="36"/>
      <c r="P456" t="s">
        <v>40</v>
      </c>
      <c r="Q456" t="s">
        <v>329</v>
      </c>
      <c r="R456" t="s">
        <v>238</v>
      </c>
      <c r="S456" t="s">
        <v>239</v>
      </c>
      <c r="U456" t="s">
        <v>177</v>
      </c>
      <c r="V456" t="s">
        <v>177</v>
      </c>
    </row>
    <row r="457" spans="1:22" ht="12.75" hidden="1" outlineLevel="1">
      <c r="A457">
        <v>351</v>
      </c>
      <c r="B457" s="33" t="s">
        <v>255</v>
      </c>
      <c r="C457" s="40">
        <v>49</v>
      </c>
      <c r="D457">
        <v>3</v>
      </c>
      <c r="E457">
        <v>2</v>
      </c>
      <c r="F457" s="46"/>
      <c r="G457" s="41" t="str">
        <f t="shared" si="46"/>
        <v/>
      </c>
      <c r="H457" s="41" t="s">
        <v>174</v>
      </c>
      <c r="I457" t="str">
        <f t="shared" si="47"/>
        <v/>
      </c>
      <c r="J457">
        <f t="shared" si="48"/>
        <v>0</v>
      </c>
      <c r="K457">
        <f t="shared" si="49"/>
        <v>0</v>
      </c>
      <c r="L457" s="78" t="s">
        <v>343</v>
      </c>
      <c r="M457" t="s">
        <v>8</v>
      </c>
      <c r="N457" s="36">
        <v>1</v>
      </c>
      <c r="O457" s="36"/>
      <c r="P457" t="s">
        <v>40</v>
      </c>
      <c r="Q457" t="s">
        <v>329</v>
      </c>
      <c r="R457" t="s">
        <v>318</v>
      </c>
      <c r="S457" t="s">
        <v>239</v>
      </c>
      <c r="U457" t="s">
        <v>177</v>
      </c>
      <c r="V457" t="s">
        <v>177</v>
      </c>
    </row>
    <row r="458" spans="1:22" ht="12.75" hidden="1" outlineLevel="1">
      <c r="A458">
        <v>352</v>
      </c>
      <c r="B458" s="33" t="s">
        <v>255</v>
      </c>
      <c r="C458" s="40">
        <v>49</v>
      </c>
      <c r="D458">
        <v>3</v>
      </c>
      <c r="E458">
        <v>3</v>
      </c>
      <c r="F458" s="46"/>
      <c r="G458" s="41" t="str">
        <f t="shared" si="46"/>
        <v/>
      </c>
      <c r="H458" s="41" t="s">
        <v>173</v>
      </c>
      <c r="I458" t="str">
        <f t="shared" si="47"/>
        <v/>
      </c>
      <c r="J458">
        <f t="shared" si="48"/>
        <v>0</v>
      </c>
      <c r="K458">
        <f t="shared" si="49"/>
        <v>0</v>
      </c>
      <c r="L458" s="78" t="s">
        <v>343</v>
      </c>
      <c r="M458" t="s">
        <v>8</v>
      </c>
      <c r="N458" s="36">
        <v>1</v>
      </c>
      <c r="O458" s="36"/>
      <c r="P458" t="s">
        <v>40</v>
      </c>
      <c r="Q458" t="s">
        <v>333</v>
      </c>
      <c r="R458" t="s">
        <v>53</v>
      </c>
      <c r="S458" t="s">
        <v>239</v>
      </c>
      <c r="U458" t="s">
        <v>177</v>
      </c>
      <c r="V458" t="s">
        <v>177</v>
      </c>
    </row>
    <row r="459" spans="1:22" ht="12.75" hidden="1" outlineLevel="1">
      <c r="A459">
        <v>353</v>
      </c>
      <c r="B459" s="33" t="s">
        <v>255</v>
      </c>
      <c r="C459" s="40">
        <v>49</v>
      </c>
      <c r="D459">
        <v>3</v>
      </c>
      <c r="E459">
        <v>4</v>
      </c>
      <c r="F459" s="46"/>
      <c r="G459" s="41" t="str">
        <f t="shared" si="46"/>
        <v/>
      </c>
      <c r="H459" s="41" t="s">
        <v>175</v>
      </c>
      <c r="I459" t="str">
        <f t="shared" si="47"/>
        <v/>
      </c>
      <c r="J459">
        <f t="shared" si="48"/>
        <v>0</v>
      </c>
      <c r="K459">
        <f t="shared" si="49"/>
        <v>0</v>
      </c>
      <c r="L459" s="78" t="s">
        <v>343</v>
      </c>
      <c r="M459" t="s">
        <v>8</v>
      </c>
      <c r="N459" s="36">
        <v>1</v>
      </c>
      <c r="O459" s="36"/>
      <c r="P459" t="s">
        <v>40</v>
      </c>
      <c r="Q459" t="s">
        <v>329</v>
      </c>
      <c r="R459" t="s">
        <v>245</v>
      </c>
      <c r="S459" t="s">
        <v>239</v>
      </c>
      <c r="U459" t="s">
        <v>177</v>
      </c>
      <c r="V459" t="s">
        <v>177</v>
      </c>
    </row>
    <row r="460" spans="1:22" ht="12.75" hidden="1" outlineLevel="1">
      <c r="A460">
        <v>354</v>
      </c>
      <c r="B460" s="33" t="s">
        <v>255</v>
      </c>
      <c r="C460" s="40">
        <v>49</v>
      </c>
      <c r="D460">
        <v>3</v>
      </c>
      <c r="E460">
        <v>5</v>
      </c>
      <c r="F460" s="46"/>
      <c r="G460" s="41" t="str">
        <f t="shared" si="46"/>
        <v/>
      </c>
      <c r="H460" s="41" t="s">
        <v>172</v>
      </c>
      <c r="I460" t="str">
        <f t="shared" si="47"/>
        <v/>
      </c>
      <c r="J460">
        <f t="shared" si="48"/>
        <v>0</v>
      </c>
      <c r="K460">
        <f t="shared" si="49"/>
        <v>0</v>
      </c>
      <c r="L460" s="78" t="s">
        <v>343</v>
      </c>
      <c r="M460" t="s">
        <v>8</v>
      </c>
      <c r="N460" s="36">
        <v>1</v>
      </c>
      <c r="O460" s="36"/>
      <c r="P460" t="s">
        <v>40</v>
      </c>
      <c r="Q460" t="s">
        <v>330</v>
      </c>
      <c r="R460" t="s">
        <v>247</v>
      </c>
      <c r="S460" t="s">
        <v>239</v>
      </c>
      <c r="U460" t="s">
        <v>177</v>
      </c>
      <c r="V460" t="s">
        <v>177</v>
      </c>
    </row>
    <row r="461" spans="1:22" ht="12.75" hidden="1" outlineLevel="1">
      <c r="A461">
        <v>355</v>
      </c>
      <c r="B461" s="33" t="s">
        <v>255</v>
      </c>
      <c r="C461" s="40">
        <v>49</v>
      </c>
      <c r="D461">
        <v>3</v>
      </c>
      <c r="E461">
        <v>6</v>
      </c>
      <c r="F461" s="46"/>
      <c r="G461" s="41" t="str">
        <f t="shared" si="46"/>
        <v/>
      </c>
      <c r="H461" s="41" t="s">
        <v>173</v>
      </c>
      <c r="I461" t="str">
        <f t="shared" si="47"/>
        <v/>
      </c>
      <c r="J461">
        <f t="shared" si="48"/>
        <v>0</v>
      </c>
      <c r="K461">
        <f t="shared" si="49"/>
        <v>0</v>
      </c>
      <c r="L461" s="78" t="s">
        <v>343</v>
      </c>
      <c r="M461" t="s">
        <v>8</v>
      </c>
      <c r="N461" s="36">
        <v>1</v>
      </c>
      <c r="O461" s="36"/>
      <c r="P461" t="s">
        <v>40</v>
      </c>
      <c r="Q461" t="s">
        <v>330</v>
      </c>
      <c r="R461" t="s">
        <v>247</v>
      </c>
      <c r="S461" t="s">
        <v>239</v>
      </c>
      <c r="U461" t="s">
        <v>177</v>
      </c>
      <c r="V461" t="s">
        <v>177</v>
      </c>
    </row>
    <row r="462" spans="1:22" ht="12.75" hidden="1" outlineLevel="1">
      <c r="A462">
        <v>356</v>
      </c>
      <c r="B462" s="33" t="s">
        <v>255</v>
      </c>
      <c r="C462" s="40">
        <v>49</v>
      </c>
      <c r="D462">
        <v>3</v>
      </c>
      <c r="E462">
        <v>7</v>
      </c>
      <c r="F462" s="46"/>
      <c r="G462" s="41" t="str">
        <f t="shared" si="46"/>
        <v/>
      </c>
      <c r="H462" s="41" t="s">
        <v>170</v>
      </c>
      <c r="I462" t="str">
        <f t="shared" si="47"/>
        <v/>
      </c>
      <c r="J462">
        <f t="shared" si="48"/>
        <v>0</v>
      </c>
      <c r="K462">
        <f t="shared" si="49"/>
        <v>0</v>
      </c>
      <c r="L462" s="78" t="s">
        <v>343</v>
      </c>
      <c r="M462" t="s">
        <v>8</v>
      </c>
      <c r="N462" s="36">
        <v>2</v>
      </c>
      <c r="O462" s="36"/>
      <c r="P462" t="s">
        <v>105</v>
      </c>
      <c r="Q462" t="s">
        <v>329</v>
      </c>
      <c r="R462" t="s">
        <v>238</v>
      </c>
      <c r="S462" t="s">
        <v>239</v>
      </c>
      <c r="U462" t="s">
        <v>177</v>
      </c>
      <c r="V462" t="s">
        <v>177</v>
      </c>
    </row>
    <row r="463" spans="1:22" ht="12.75" hidden="1" outlineLevel="1">
      <c r="A463">
        <v>357</v>
      </c>
      <c r="B463" s="33" t="s">
        <v>255</v>
      </c>
      <c r="C463" s="40">
        <v>49</v>
      </c>
      <c r="D463">
        <v>3</v>
      </c>
      <c r="E463">
        <v>8</v>
      </c>
      <c r="F463" s="46"/>
      <c r="G463" s="41" t="str">
        <f t="shared" si="46"/>
        <v/>
      </c>
      <c r="H463" s="41" t="s">
        <v>173</v>
      </c>
      <c r="I463" t="str">
        <f t="shared" si="47"/>
        <v/>
      </c>
      <c r="J463">
        <f t="shared" si="48"/>
        <v>0</v>
      </c>
      <c r="K463">
        <f t="shared" si="49"/>
        <v>0</v>
      </c>
      <c r="L463" s="78" t="s">
        <v>343</v>
      </c>
      <c r="M463" t="s">
        <v>8</v>
      </c>
      <c r="N463" s="36">
        <v>2</v>
      </c>
      <c r="O463" s="36"/>
      <c r="P463" t="s">
        <v>105</v>
      </c>
      <c r="Q463" t="s">
        <v>329</v>
      </c>
      <c r="R463" t="s">
        <v>149</v>
      </c>
      <c r="S463" t="s">
        <v>239</v>
      </c>
      <c r="U463" t="s">
        <v>177</v>
      </c>
      <c r="V463" t="s">
        <v>177</v>
      </c>
    </row>
    <row r="464" spans="1:22" ht="12.75" hidden="1" outlineLevel="1">
      <c r="A464">
        <v>358</v>
      </c>
      <c r="B464" s="33" t="s">
        <v>255</v>
      </c>
      <c r="C464" s="40">
        <v>49</v>
      </c>
      <c r="D464">
        <v>3</v>
      </c>
      <c r="E464">
        <v>9</v>
      </c>
      <c r="F464" s="46"/>
      <c r="G464" s="41" t="str">
        <f t="shared" si="46"/>
        <v/>
      </c>
      <c r="H464" s="41" t="s">
        <v>173</v>
      </c>
      <c r="I464" t="str">
        <f t="shared" si="47"/>
        <v/>
      </c>
      <c r="J464">
        <f t="shared" si="48"/>
        <v>0</v>
      </c>
      <c r="K464">
        <f t="shared" si="49"/>
        <v>0</v>
      </c>
      <c r="L464" s="78" t="s">
        <v>343</v>
      </c>
      <c r="M464" t="s">
        <v>8</v>
      </c>
      <c r="N464" s="36">
        <v>2</v>
      </c>
      <c r="O464" s="36"/>
      <c r="P464" t="s">
        <v>105</v>
      </c>
      <c r="Q464" t="s">
        <v>330</v>
      </c>
      <c r="R464" t="s">
        <v>247</v>
      </c>
      <c r="S464" t="s">
        <v>239</v>
      </c>
      <c r="U464" t="s">
        <v>177</v>
      </c>
      <c r="V464" t="s">
        <v>177</v>
      </c>
    </row>
    <row r="465" spans="1:22" ht="12.75" hidden="1" outlineLevel="1">
      <c r="A465">
        <v>359</v>
      </c>
      <c r="B465" s="33" t="s">
        <v>255</v>
      </c>
      <c r="C465" s="40">
        <v>49</v>
      </c>
      <c r="D465">
        <v>3</v>
      </c>
      <c r="E465">
        <v>10</v>
      </c>
      <c r="F465" s="46"/>
      <c r="G465" s="41" t="str">
        <f t="shared" si="46"/>
        <v/>
      </c>
      <c r="H465" s="41" t="s">
        <v>173</v>
      </c>
      <c r="I465" t="str">
        <f t="shared" si="47"/>
        <v/>
      </c>
      <c r="J465">
        <f t="shared" si="48"/>
        <v>0</v>
      </c>
      <c r="K465">
        <f t="shared" si="49"/>
        <v>0</v>
      </c>
      <c r="L465" s="78" t="s">
        <v>343</v>
      </c>
      <c r="M465" t="s">
        <v>8</v>
      </c>
      <c r="N465" s="36">
        <v>2</v>
      </c>
      <c r="O465" s="36"/>
      <c r="P465" t="s">
        <v>105</v>
      </c>
      <c r="Q465" t="s">
        <v>329</v>
      </c>
      <c r="R465" t="s">
        <v>238</v>
      </c>
      <c r="S465" t="s">
        <v>239</v>
      </c>
      <c r="U465" t="s">
        <v>177</v>
      </c>
      <c r="V465" t="s">
        <v>177</v>
      </c>
    </row>
    <row r="466" spans="1:22" ht="12.75" hidden="1" outlineLevel="1">
      <c r="A466">
        <v>360</v>
      </c>
      <c r="B466" s="33" t="s">
        <v>255</v>
      </c>
      <c r="C466" s="40">
        <v>49</v>
      </c>
      <c r="D466">
        <v>3</v>
      </c>
      <c r="E466">
        <v>11</v>
      </c>
      <c r="F466" s="46"/>
      <c r="G466" s="41" t="str">
        <f t="shared" si="46"/>
        <v/>
      </c>
      <c r="H466" s="41" t="s">
        <v>174</v>
      </c>
      <c r="I466" t="str">
        <f t="shared" si="47"/>
        <v/>
      </c>
      <c r="J466">
        <f t="shared" si="48"/>
        <v>0</v>
      </c>
      <c r="K466">
        <f t="shared" si="49"/>
        <v>0</v>
      </c>
      <c r="L466" s="78" t="s">
        <v>343</v>
      </c>
      <c r="M466" t="s">
        <v>8</v>
      </c>
      <c r="N466" s="36">
        <v>2</v>
      </c>
      <c r="O466" s="36"/>
      <c r="P466" t="s">
        <v>105</v>
      </c>
      <c r="Q466" t="s">
        <v>329</v>
      </c>
      <c r="R466" t="s">
        <v>149</v>
      </c>
      <c r="S466" t="s">
        <v>239</v>
      </c>
      <c r="U466" t="s">
        <v>177</v>
      </c>
      <c r="V466" t="s">
        <v>177</v>
      </c>
    </row>
    <row r="467" spans="1:22" ht="12.75" hidden="1" outlineLevel="1">
      <c r="A467">
        <v>361</v>
      </c>
      <c r="B467" s="33" t="s">
        <v>255</v>
      </c>
      <c r="C467" s="40">
        <v>49</v>
      </c>
      <c r="D467">
        <v>3</v>
      </c>
      <c r="E467">
        <v>12</v>
      </c>
      <c r="F467" s="46"/>
      <c r="G467" s="41" t="str">
        <f t="shared" si="46"/>
        <v/>
      </c>
      <c r="H467" s="41" t="s">
        <v>175</v>
      </c>
      <c r="I467" t="str">
        <f t="shared" si="47"/>
        <v/>
      </c>
      <c r="J467">
        <f t="shared" si="48"/>
        <v>0</v>
      </c>
      <c r="K467">
        <f t="shared" si="49"/>
        <v>0</v>
      </c>
      <c r="L467" s="78" t="s">
        <v>343</v>
      </c>
      <c r="M467" t="s">
        <v>8</v>
      </c>
      <c r="N467" s="36">
        <v>2</v>
      </c>
      <c r="O467" s="36"/>
      <c r="P467" t="s">
        <v>105</v>
      </c>
      <c r="Q467" t="s">
        <v>330</v>
      </c>
      <c r="R467" t="s">
        <v>247</v>
      </c>
      <c r="S467" t="s">
        <v>239</v>
      </c>
      <c r="U467" t="s">
        <v>177</v>
      </c>
      <c r="V467" t="s">
        <v>177</v>
      </c>
    </row>
    <row r="468" spans="1:22" ht="12.75" hidden="1" outlineLevel="1">
      <c r="A468">
        <v>362</v>
      </c>
      <c r="B468" s="33" t="s">
        <v>255</v>
      </c>
      <c r="C468" s="40">
        <v>49</v>
      </c>
      <c r="D468">
        <v>3</v>
      </c>
      <c r="E468">
        <v>13</v>
      </c>
      <c r="F468" s="46"/>
      <c r="G468" s="41" t="str">
        <f t="shared" si="46"/>
        <v/>
      </c>
      <c r="H468" s="41" t="s">
        <v>172</v>
      </c>
      <c r="I468" t="str">
        <f t="shared" si="47"/>
        <v/>
      </c>
      <c r="J468">
        <f t="shared" si="48"/>
        <v>0</v>
      </c>
      <c r="K468">
        <f t="shared" si="49"/>
        <v>0</v>
      </c>
      <c r="L468" s="78" t="s">
        <v>343</v>
      </c>
      <c r="M468" t="s">
        <v>8</v>
      </c>
      <c r="N468" s="36">
        <v>2</v>
      </c>
      <c r="O468" s="36"/>
      <c r="P468" t="s">
        <v>105</v>
      </c>
      <c r="Q468" t="s">
        <v>333</v>
      </c>
      <c r="R468" t="s">
        <v>246</v>
      </c>
      <c r="S468" t="s">
        <v>239</v>
      </c>
      <c r="U468" t="s">
        <v>177</v>
      </c>
      <c r="V468" t="s">
        <v>177</v>
      </c>
    </row>
    <row r="469" spans="1:22" ht="12.75" hidden="1" outlineLevel="1">
      <c r="A469">
        <v>363</v>
      </c>
      <c r="B469" s="33" t="s">
        <v>255</v>
      </c>
      <c r="C469" s="40">
        <v>49</v>
      </c>
      <c r="D469">
        <v>3</v>
      </c>
      <c r="E469">
        <v>14</v>
      </c>
      <c r="F469" s="46"/>
      <c r="G469" s="41" t="str">
        <f t="shared" si="46"/>
        <v/>
      </c>
      <c r="H469" s="41" t="s">
        <v>170</v>
      </c>
      <c r="I469" t="str">
        <f t="shared" si="47"/>
        <v/>
      </c>
      <c r="J469">
        <f t="shared" si="48"/>
        <v>0</v>
      </c>
      <c r="K469">
        <f t="shared" si="49"/>
        <v>0</v>
      </c>
      <c r="L469" s="78" t="s">
        <v>343</v>
      </c>
      <c r="M469" t="s">
        <v>8</v>
      </c>
      <c r="N469" s="36">
        <v>3</v>
      </c>
      <c r="O469" s="36"/>
      <c r="P469" t="s">
        <v>315</v>
      </c>
      <c r="Q469" t="s">
        <v>329</v>
      </c>
      <c r="R469" t="s">
        <v>238</v>
      </c>
      <c r="S469" t="s">
        <v>239</v>
      </c>
      <c r="U469" t="s">
        <v>177</v>
      </c>
      <c r="V469" t="s">
        <v>177</v>
      </c>
    </row>
    <row r="470" spans="1:22" ht="12.75" hidden="1" outlineLevel="1">
      <c r="A470">
        <v>364</v>
      </c>
      <c r="B470" s="33" t="s">
        <v>255</v>
      </c>
      <c r="C470" s="40">
        <v>49</v>
      </c>
      <c r="D470">
        <v>3</v>
      </c>
      <c r="E470">
        <v>15</v>
      </c>
      <c r="F470" s="46"/>
      <c r="G470" s="41" t="str">
        <f t="shared" si="46"/>
        <v/>
      </c>
      <c r="H470" s="41" t="s">
        <v>173</v>
      </c>
      <c r="I470" t="str">
        <f t="shared" si="47"/>
        <v/>
      </c>
      <c r="J470">
        <f t="shared" si="48"/>
        <v>0</v>
      </c>
      <c r="K470">
        <f t="shared" si="49"/>
        <v>0</v>
      </c>
      <c r="L470" s="78" t="s">
        <v>343</v>
      </c>
      <c r="M470" t="s">
        <v>8</v>
      </c>
      <c r="N470" s="36">
        <v>3</v>
      </c>
      <c r="O470" s="36"/>
      <c r="P470" t="s">
        <v>315</v>
      </c>
      <c r="Q470" t="s">
        <v>330</v>
      </c>
      <c r="R470" t="s">
        <v>247</v>
      </c>
      <c r="S470" t="s">
        <v>239</v>
      </c>
      <c r="U470" t="s">
        <v>177</v>
      </c>
      <c r="V470" t="s">
        <v>177</v>
      </c>
    </row>
    <row r="471" spans="1:22" ht="12.75" hidden="1" outlineLevel="1">
      <c r="A471">
        <v>365</v>
      </c>
      <c r="B471" s="33" t="s">
        <v>255</v>
      </c>
      <c r="C471" s="40">
        <v>49</v>
      </c>
      <c r="D471">
        <v>3</v>
      </c>
      <c r="E471">
        <v>16</v>
      </c>
      <c r="F471" s="46"/>
      <c r="G471" s="41" t="str">
        <f t="shared" si="46"/>
        <v/>
      </c>
      <c r="H471" s="41" t="s">
        <v>170</v>
      </c>
      <c r="I471" t="str">
        <f t="shared" si="47"/>
        <v/>
      </c>
      <c r="J471">
        <f t="shared" si="48"/>
        <v>0</v>
      </c>
      <c r="K471">
        <f t="shared" si="49"/>
        <v>0</v>
      </c>
      <c r="L471" s="78" t="s">
        <v>343</v>
      </c>
      <c r="M471" t="s">
        <v>8</v>
      </c>
      <c r="N471" s="36">
        <v>3</v>
      </c>
      <c r="O471" s="36"/>
      <c r="P471" t="s">
        <v>315</v>
      </c>
      <c r="Q471" t="s">
        <v>333</v>
      </c>
      <c r="R471" t="s">
        <v>318</v>
      </c>
      <c r="S471" t="s">
        <v>239</v>
      </c>
      <c r="U471" t="s">
        <v>177</v>
      </c>
      <c r="V471" t="s">
        <v>177</v>
      </c>
    </row>
    <row r="472" spans="1:22" ht="12.75" hidden="1" outlineLevel="1">
      <c r="A472">
        <v>366</v>
      </c>
      <c r="B472" s="33" t="s">
        <v>255</v>
      </c>
      <c r="C472" s="40">
        <v>49</v>
      </c>
      <c r="D472">
        <v>3</v>
      </c>
      <c r="E472">
        <v>17</v>
      </c>
      <c r="F472" s="46"/>
      <c r="G472" s="41" t="str">
        <f aca="true" t="shared" si="50" ref="G472:G503">UPPER(F472)</f>
        <v/>
      </c>
      <c r="H472" s="41" t="s">
        <v>175</v>
      </c>
      <c r="I472" t="str">
        <f aca="true" t="shared" si="51" ref="I472:I503">IF(F472=0,"",IF(EXACT(G472,H472),"Correct","Incorrect"))</f>
        <v/>
      </c>
      <c r="J472">
        <f aca="true" t="shared" si="52" ref="J472:J507">IF($I472="Correct",1,IF($I472="Incorrect",1,0))</f>
        <v>0</v>
      </c>
      <c r="K472">
        <f aca="true" t="shared" si="53" ref="K472:K507">IF($I472="Correct",1,IF($I472="Incorrect",0,0))</f>
        <v>0</v>
      </c>
      <c r="L472" s="78" t="s">
        <v>343</v>
      </c>
      <c r="M472" t="s">
        <v>8</v>
      </c>
      <c r="N472" s="36">
        <v>3</v>
      </c>
      <c r="O472" s="36"/>
      <c r="P472" t="s">
        <v>315</v>
      </c>
      <c r="Q472" t="s">
        <v>329</v>
      </c>
      <c r="R472" t="s">
        <v>149</v>
      </c>
      <c r="S472" t="s">
        <v>239</v>
      </c>
      <c r="U472" t="s">
        <v>177</v>
      </c>
      <c r="V472" t="s">
        <v>177</v>
      </c>
    </row>
    <row r="473" spans="1:22" ht="12.75" hidden="1" outlineLevel="1">
      <c r="A473">
        <v>367</v>
      </c>
      <c r="B473" s="33" t="s">
        <v>255</v>
      </c>
      <c r="C473" s="40">
        <v>49</v>
      </c>
      <c r="D473">
        <v>3</v>
      </c>
      <c r="E473">
        <v>18</v>
      </c>
      <c r="F473" s="46"/>
      <c r="G473" s="41" t="str">
        <f t="shared" si="50"/>
        <v/>
      </c>
      <c r="H473" s="41" t="s">
        <v>174</v>
      </c>
      <c r="I473" t="str">
        <f t="shared" si="51"/>
        <v/>
      </c>
      <c r="J473">
        <f t="shared" si="52"/>
        <v>0</v>
      </c>
      <c r="K473">
        <f t="shared" si="53"/>
        <v>0</v>
      </c>
      <c r="L473" s="78" t="s">
        <v>343</v>
      </c>
      <c r="M473" t="s">
        <v>8</v>
      </c>
      <c r="N473" s="36">
        <v>3</v>
      </c>
      <c r="O473" s="36"/>
      <c r="P473" t="s">
        <v>315</v>
      </c>
      <c r="Q473" t="s">
        <v>333</v>
      </c>
      <c r="R473" t="s">
        <v>245</v>
      </c>
      <c r="S473" t="s">
        <v>239</v>
      </c>
      <c r="U473" t="s">
        <v>177</v>
      </c>
      <c r="V473" t="s">
        <v>177</v>
      </c>
    </row>
    <row r="474" spans="1:22" ht="12.75" hidden="1" outlineLevel="1">
      <c r="A474">
        <v>368</v>
      </c>
      <c r="B474" s="33" t="s">
        <v>255</v>
      </c>
      <c r="C474" s="40">
        <v>49</v>
      </c>
      <c r="D474">
        <v>3</v>
      </c>
      <c r="E474">
        <v>19</v>
      </c>
      <c r="F474" s="46"/>
      <c r="G474" s="41" t="str">
        <f t="shared" si="50"/>
        <v/>
      </c>
      <c r="H474" s="41" t="s">
        <v>174</v>
      </c>
      <c r="I474" t="str">
        <f t="shared" si="51"/>
        <v/>
      </c>
      <c r="J474">
        <f t="shared" si="52"/>
        <v>0</v>
      </c>
      <c r="K474">
        <f t="shared" si="53"/>
        <v>0</v>
      </c>
      <c r="L474" s="78" t="s">
        <v>343</v>
      </c>
      <c r="M474" t="s">
        <v>8</v>
      </c>
      <c r="N474" s="36">
        <v>3</v>
      </c>
      <c r="O474" s="36"/>
      <c r="P474" t="s">
        <v>315</v>
      </c>
      <c r="Q474" t="s">
        <v>333</v>
      </c>
      <c r="R474" t="s">
        <v>318</v>
      </c>
      <c r="S474" t="s">
        <v>239</v>
      </c>
      <c r="U474" t="s">
        <v>177</v>
      </c>
      <c r="V474" t="s">
        <v>177</v>
      </c>
    </row>
    <row r="475" spans="1:22" ht="12.75" hidden="1" outlineLevel="1">
      <c r="A475">
        <v>369</v>
      </c>
      <c r="B475" s="33" t="s">
        <v>255</v>
      </c>
      <c r="C475" s="40">
        <v>49</v>
      </c>
      <c r="D475">
        <v>3</v>
      </c>
      <c r="E475">
        <v>20</v>
      </c>
      <c r="F475" s="46"/>
      <c r="G475" s="41" t="str">
        <f t="shared" si="50"/>
        <v/>
      </c>
      <c r="H475" s="41" t="s">
        <v>172</v>
      </c>
      <c r="I475" t="str">
        <f t="shared" si="51"/>
        <v/>
      </c>
      <c r="J475">
        <f t="shared" si="52"/>
        <v>0</v>
      </c>
      <c r="K475">
        <f t="shared" si="53"/>
        <v>0</v>
      </c>
      <c r="L475" s="78" t="s">
        <v>343</v>
      </c>
      <c r="M475" t="s">
        <v>8</v>
      </c>
      <c r="N475" s="36">
        <v>3</v>
      </c>
      <c r="O475" s="36"/>
      <c r="P475" t="s">
        <v>315</v>
      </c>
      <c r="Q475" t="s">
        <v>329</v>
      </c>
      <c r="R475" t="s">
        <v>149</v>
      </c>
      <c r="S475" t="s">
        <v>239</v>
      </c>
      <c r="U475" t="s">
        <v>177</v>
      </c>
      <c r="V475" t="s">
        <v>177</v>
      </c>
    </row>
    <row r="476" spans="1:22" ht="12.75" hidden="1" outlineLevel="1">
      <c r="A476">
        <v>370</v>
      </c>
      <c r="B476" s="33" t="s">
        <v>255</v>
      </c>
      <c r="C476" s="40">
        <v>49</v>
      </c>
      <c r="D476">
        <v>3</v>
      </c>
      <c r="E476">
        <v>21</v>
      </c>
      <c r="F476" s="46"/>
      <c r="G476" s="41" t="str">
        <f t="shared" si="50"/>
        <v/>
      </c>
      <c r="H476" s="41" t="s">
        <v>170</v>
      </c>
      <c r="I476" t="str">
        <f t="shared" si="51"/>
        <v/>
      </c>
      <c r="J476">
        <f t="shared" si="52"/>
        <v>0</v>
      </c>
      <c r="K476">
        <f t="shared" si="53"/>
        <v>0</v>
      </c>
      <c r="L476" s="78" t="s">
        <v>343</v>
      </c>
      <c r="M476" t="s">
        <v>8</v>
      </c>
      <c r="N476" s="36">
        <v>4</v>
      </c>
      <c r="O476" s="36"/>
      <c r="P476" t="s">
        <v>317</v>
      </c>
      <c r="Q476" t="s">
        <v>329</v>
      </c>
      <c r="R476" t="s">
        <v>238</v>
      </c>
      <c r="S476" t="s">
        <v>239</v>
      </c>
      <c r="U476" t="s">
        <v>177</v>
      </c>
      <c r="V476" t="s">
        <v>177</v>
      </c>
    </row>
    <row r="477" spans="1:22" ht="12.75" hidden="1" outlineLevel="1">
      <c r="A477">
        <v>371</v>
      </c>
      <c r="B477" s="33" t="s">
        <v>255</v>
      </c>
      <c r="C477" s="40">
        <v>49</v>
      </c>
      <c r="D477">
        <v>3</v>
      </c>
      <c r="E477">
        <v>22</v>
      </c>
      <c r="F477" s="46"/>
      <c r="G477" s="41" t="str">
        <f t="shared" si="50"/>
        <v/>
      </c>
      <c r="H477" s="41" t="s">
        <v>175</v>
      </c>
      <c r="I477" t="str">
        <f t="shared" si="51"/>
        <v/>
      </c>
      <c r="J477">
        <f t="shared" si="52"/>
        <v>0</v>
      </c>
      <c r="K477">
        <f t="shared" si="53"/>
        <v>0</v>
      </c>
      <c r="L477" s="78" t="s">
        <v>343</v>
      </c>
      <c r="M477" t="s">
        <v>8</v>
      </c>
      <c r="N477" s="36">
        <v>4</v>
      </c>
      <c r="O477" s="36"/>
      <c r="P477" t="s">
        <v>317</v>
      </c>
      <c r="Q477" t="s">
        <v>329</v>
      </c>
      <c r="R477" t="s">
        <v>318</v>
      </c>
      <c r="S477" t="s">
        <v>239</v>
      </c>
      <c r="U477" t="s">
        <v>177</v>
      </c>
      <c r="V477" t="s">
        <v>177</v>
      </c>
    </row>
    <row r="478" spans="1:22" ht="12.75" hidden="1" outlineLevel="1">
      <c r="A478">
        <v>372</v>
      </c>
      <c r="B478" s="33" t="s">
        <v>255</v>
      </c>
      <c r="C478" s="40">
        <v>49</v>
      </c>
      <c r="D478">
        <v>3</v>
      </c>
      <c r="E478">
        <v>23</v>
      </c>
      <c r="F478" s="46"/>
      <c r="G478" s="41" t="str">
        <f t="shared" si="50"/>
        <v/>
      </c>
      <c r="H478" s="41" t="s">
        <v>175</v>
      </c>
      <c r="I478" t="str">
        <f t="shared" si="51"/>
        <v/>
      </c>
      <c r="J478">
        <f t="shared" si="52"/>
        <v>0</v>
      </c>
      <c r="K478">
        <f t="shared" si="53"/>
        <v>0</v>
      </c>
      <c r="L478" s="78" t="s">
        <v>343</v>
      </c>
      <c r="M478" t="s">
        <v>8</v>
      </c>
      <c r="N478" s="36">
        <v>4</v>
      </c>
      <c r="O478" s="36"/>
      <c r="P478" t="s">
        <v>317</v>
      </c>
      <c r="Q478" t="s">
        <v>329</v>
      </c>
      <c r="R478" t="s">
        <v>53</v>
      </c>
      <c r="S478" t="s">
        <v>239</v>
      </c>
      <c r="U478" t="s">
        <v>177</v>
      </c>
      <c r="V478" t="s">
        <v>177</v>
      </c>
    </row>
    <row r="479" spans="1:22" ht="12.75" hidden="1" outlineLevel="1">
      <c r="A479">
        <v>373</v>
      </c>
      <c r="B479" s="33" t="s">
        <v>255</v>
      </c>
      <c r="C479" s="40">
        <v>49</v>
      </c>
      <c r="D479">
        <v>3</v>
      </c>
      <c r="E479">
        <v>24</v>
      </c>
      <c r="F479" s="46"/>
      <c r="G479" s="41" t="str">
        <f t="shared" si="50"/>
        <v/>
      </c>
      <c r="H479" s="41" t="s">
        <v>174</v>
      </c>
      <c r="I479" t="str">
        <f t="shared" si="51"/>
        <v/>
      </c>
      <c r="J479">
        <f t="shared" si="52"/>
        <v>0</v>
      </c>
      <c r="K479">
        <f t="shared" si="53"/>
        <v>0</v>
      </c>
      <c r="L479" s="78" t="s">
        <v>343</v>
      </c>
      <c r="M479" t="s">
        <v>8</v>
      </c>
      <c r="N479" s="36">
        <v>4</v>
      </c>
      <c r="O479" s="36"/>
      <c r="P479" t="s">
        <v>317</v>
      </c>
      <c r="Q479" t="s">
        <v>329</v>
      </c>
      <c r="R479" t="s">
        <v>318</v>
      </c>
      <c r="S479" t="s">
        <v>239</v>
      </c>
      <c r="U479" t="s">
        <v>177</v>
      </c>
      <c r="V479" t="s">
        <v>177</v>
      </c>
    </row>
    <row r="480" spans="1:22" ht="12.75" hidden="1" outlineLevel="1">
      <c r="A480">
        <v>374</v>
      </c>
      <c r="B480" s="33" t="s">
        <v>255</v>
      </c>
      <c r="C480" s="40">
        <v>49</v>
      </c>
      <c r="D480">
        <v>3</v>
      </c>
      <c r="E480">
        <v>25</v>
      </c>
      <c r="F480" s="46"/>
      <c r="G480" s="41" t="str">
        <f t="shared" si="50"/>
        <v/>
      </c>
      <c r="H480" s="41" t="s">
        <v>174</v>
      </c>
      <c r="I480" t="str">
        <f t="shared" si="51"/>
        <v/>
      </c>
      <c r="J480">
        <f t="shared" si="52"/>
        <v>0</v>
      </c>
      <c r="K480">
        <f t="shared" si="53"/>
        <v>0</v>
      </c>
      <c r="L480" s="78" t="s">
        <v>343</v>
      </c>
      <c r="M480" t="s">
        <v>8</v>
      </c>
      <c r="N480" s="36">
        <v>4</v>
      </c>
      <c r="O480" s="36"/>
      <c r="P480" t="s">
        <v>317</v>
      </c>
      <c r="Q480" t="s">
        <v>329</v>
      </c>
      <c r="R480" t="s">
        <v>149</v>
      </c>
      <c r="S480" t="s">
        <v>239</v>
      </c>
      <c r="U480" t="s">
        <v>177</v>
      </c>
      <c r="V480" t="s">
        <v>177</v>
      </c>
    </row>
    <row r="481" spans="1:22" ht="12.75" hidden="1" outlineLevel="1">
      <c r="A481">
        <v>375</v>
      </c>
      <c r="B481" s="33" t="s">
        <v>255</v>
      </c>
      <c r="C481" s="40">
        <v>49</v>
      </c>
      <c r="D481">
        <v>3</v>
      </c>
      <c r="E481">
        <v>26</v>
      </c>
      <c r="F481" s="46"/>
      <c r="G481" s="41" t="str">
        <f t="shared" si="50"/>
        <v/>
      </c>
      <c r="H481" s="41" t="s">
        <v>173</v>
      </c>
      <c r="I481" t="str">
        <f t="shared" si="51"/>
        <v/>
      </c>
      <c r="J481">
        <f t="shared" si="52"/>
        <v>0</v>
      </c>
      <c r="K481">
        <f t="shared" si="53"/>
        <v>0</v>
      </c>
      <c r="L481" s="78" t="s">
        <v>343</v>
      </c>
      <c r="M481" t="s">
        <v>8</v>
      </c>
      <c r="N481" s="36">
        <v>4</v>
      </c>
      <c r="O481" s="36"/>
      <c r="P481" t="s">
        <v>317</v>
      </c>
      <c r="Q481" t="s">
        <v>329</v>
      </c>
      <c r="R481" t="s">
        <v>248</v>
      </c>
      <c r="S481" t="s">
        <v>239</v>
      </c>
      <c r="U481" t="s">
        <v>177</v>
      </c>
      <c r="V481" t="s">
        <v>177</v>
      </c>
    </row>
    <row r="482" spans="1:22" ht="12.75" hidden="1" outlineLevel="1">
      <c r="A482">
        <v>376</v>
      </c>
      <c r="B482" s="33" t="s">
        <v>255</v>
      </c>
      <c r="C482" s="40">
        <v>49</v>
      </c>
      <c r="D482">
        <v>3</v>
      </c>
      <c r="E482">
        <v>27</v>
      </c>
      <c r="F482" s="46"/>
      <c r="G482" s="41" t="str">
        <f t="shared" si="50"/>
        <v/>
      </c>
      <c r="H482" s="41" t="s">
        <v>170</v>
      </c>
      <c r="I482" t="str">
        <f t="shared" si="51"/>
        <v/>
      </c>
      <c r="J482">
        <f t="shared" si="52"/>
        <v>0</v>
      </c>
      <c r="K482">
        <f t="shared" si="53"/>
        <v>0</v>
      </c>
      <c r="L482" s="78" t="s">
        <v>343</v>
      </c>
      <c r="M482" t="s">
        <v>8</v>
      </c>
      <c r="N482" s="36">
        <v>4</v>
      </c>
      <c r="O482" s="36"/>
      <c r="P482" t="s">
        <v>317</v>
      </c>
      <c r="Q482" t="s">
        <v>329</v>
      </c>
      <c r="R482" t="s">
        <v>149</v>
      </c>
      <c r="S482" t="s">
        <v>239</v>
      </c>
      <c r="U482" t="s">
        <v>177</v>
      </c>
      <c r="V482" t="s">
        <v>177</v>
      </c>
    </row>
    <row r="483" spans="1:22" ht="12.75" hidden="1" outlineLevel="1">
      <c r="A483">
        <v>377</v>
      </c>
      <c r="B483" s="33" t="s">
        <v>255</v>
      </c>
      <c r="C483" s="40">
        <v>49</v>
      </c>
      <c r="D483">
        <v>4</v>
      </c>
      <c r="E483">
        <v>1</v>
      </c>
      <c r="F483" s="46"/>
      <c r="G483" s="41" t="str">
        <f t="shared" si="50"/>
        <v/>
      </c>
      <c r="H483" s="41" t="s">
        <v>172</v>
      </c>
      <c r="I483" t="str">
        <f t="shared" si="51"/>
        <v/>
      </c>
      <c r="J483">
        <f t="shared" si="52"/>
        <v>0</v>
      </c>
      <c r="K483">
        <f t="shared" si="53"/>
        <v>0</v>
      </c>
      <c r="L483" s="78" t="s">
        <v>343</v>
      </c>
      <c r="M483" t="s">
        <v>176</v>
      </c>
      <c r="N483" s="36" t="s">
        <v>177</v>
      </c>
      <c r="O483" s="36"/>
      <c r="P483" t="s">
        <v>177</v>
      </c>
      <c r="Q483" t="s">
        <v>286</v>
      </c>
      <c r="S483" t="s">
        <v>249</v>
      </c>
      <c r="T483" t="s">
        <v>218</v>
      </c>
      <c r="U483" t="s">
        <v>177</v>
      </c>
      <c r="V483" t="s">
        <v>177</v>
      </c>
    </row>
    <row r="484" spans="1:22" ht="12.75" hidden="1" outlineLevel="1">
      <c r="A484">
        <v>378</v>
      </c>
      <c r="B484" s="33" t="s">
        <v>255</v>
      </c>
      <c r="C484" s="40">
        <v>49</v>
      </c>
      <c r="D484">
        <v>4</v>
      </c>
      <c r="E484">
        <v>2</v>
      </c>
      <c r="F484" s="46"/>
      <c r="G484" s="41" t="str">
        <f t="shared" si="50"/>
        <v/>
      </c>
      <c r="H484" s="41" t="s">
        <v>175</v>
      </c>
      <c r="I484" t="str">
        <f t="shared" si="51"/>
        <v/>
      </c>
      <c r="J484">
        <f t="shared" si="52"/>
        <v>0</v>
      </c>
      <c r="K484">
        <f t="shared" si="53"/>
        <v>0</v>
      </c>
      <c r="L484" s="78" t="s">
        <v>343</v>
      </c>
      <c r="M484" t="s">
        <v>176</v>
      </c>
      <c r="N484" s="36" t="s">
        <v>177</v>
      </c>
      <c r="O484" s="36"/>
      <c r="P484" t="s">
        <v>177</v>
      </c>
      <c r="Q484" t="s">
        <v>244</v>
      </c>
      <c r="S484" t="s">
        <v>249</v>
      </c>
      <c r="T484" t="s">
        <v>218</v>
      </c>
      <c r="U484" t="s">
        <v>177</v>
      </c>
      <c r="V484" t="s">
        <v>177</v>
      </c>
    </row>
    <row r="485" spans="1:22" ht="12.75" hidden="1" outlineLevel="1">
      <c r="A485">
        <v>379</v>
      </c>
      <c r="B485" s="33" t="s">
        <v>255</v>
      </c>
      <c r="C485" s="40">
        <v>49</v>
      </c>
      <c r="D485">
        <v>4</v>
      </c>
      <c r="E485">
        <v>3</v>
      </c>
      <c r="F485" s="46"/>
      <c r="G485" s="41" t="str">
        <f t="shared" si="50"/>
        <v/>
      </c>
      <c r="H485" s="41" t="s">
        <v>174</v>
      </c>
      <c r="I485" t="str">
        <f t="shared" si="51"/>
        <v/>
      </c>
      <c r="J485">
        <f t="shared" si="52"/>
        <v>0</v>
      </c>
      <c r="K485">
        <f t="shared" si="53"/>
        <v>0</v>
      </c>
      <c r="L485" s="78" t="s">
        <v>343</v>
      </c>
      <c r="M485" t="s">
        <v>176</v>
      </c>
      <c r="N485" s="36" t="s">
        <v>177</v>
      </c>
      <c r="O485" s="36"/>
      <c r="P485" t="s">
        <v>177</v>
      </c>
      <c r="Q485" t="s">
        <v>225</v>
      </c>
      <c r="S485" t="s">
        <v>249</v>
      </c>
      <c r="U485" t="s">
        <v>177</v>
      </c>
      <c r="V485" t="s">
        <v>177</v>
      </c>
    </row>
    <row r="486" spans="1:22" ht="12.75" hidden="1" outlineLevel="1">
      <c r="A486">
        <v>380</v>
      </c>
      <c r="B486" s="33" t="s">
        <v>255</v>
      </c>
      <c r="C486" s="40">
        <v>49</v>
      </c>
      <c r="D486">
        <v>4</v>
      </c>
      <c r="E486">
        <v>4</v>
      </c>
      <c r="F486" s="46"/>
      <c r="G486" s="41" t="str">
        <f t="shared" si="50"/>
        <v/>
      </c>
      <c r="H486" s="41" t="s">
        <v>173</v>
      </c>
      <c r="I486" t="str">
        <f t="shared" si="51"/>
        <v/>
      </c>
      <c r="J486">
        <f t="shared" si="52"/>
        <v>0</v>
      </c>
      <c r="K486">
        <f t="shared" si="53"/>
        <v>0</v>
      </c>
      <c r="L486" s="78" t="s">
        <v>343</v>
      </c>
      <c r="M486" t="s">
        <v>176</v>
      </c>
      <c r="N486" s="36" t="s">
        <v>177</v>
      </c>
      <c r="O486" s="36"/>
      <c r="P486" t="s">
        <v>177</v>
      </c>
      <c r="Q486" t="s">
        <v>250</v>
      </c>
      <c r="R486" t="s">
        <v>305</v>
      </c>
      <c r="S486" t="s">
        <v>265</v>
      </c>
      <c r="U486" t="s">
        <v>177</v>
      </c>
      <c r="V486" t="s">
        <v>177</v>
      </c>
    </row>
    <row r="487" spans="1:22" ht="12.75" hidden="1" outlineLevel="1">
      <c r="A487">
        <v>381</v>
      </c>
      <c r="B487" s="33" t="s">
        <v>255</v>
      </c>
      <c r="C487" s="40">
        <v>49</v>
      </c>
      <c r="D487">
        <v>4</v>
      </c>
      <c r="E487">
        <v>5</v>
      </c>
      <c r="F487" s="46"/>
      <c r="G487" s="41" t="str">
        <f t="shared" si="50"/>
        <v/>
      </c>
      <c r="H487" s="41" t="s">
        <v>172</v>
      </c>
      <c r="I487" t="str">
        <f t="shared" si="51"/>
        <v/>
      </c>
      <c r="J487">
        <f t="shared" si="52"/>
        <v>0</v>
      </c>
      <c r="K487">
        <f t="shared" si="53"/>
        <v>0</v>
      </c>
      <c r="L487" s="78" t="s">
        <v>343</v>
      </c>
      <c r="M487" t="s">
        <v>176</v>
      </c>
      <c r="N487" s="36" t="s">
        <v>177</v>
      </c>
      <c r="O487" s="36"/>
      <c r="P487" t="s">
        <v>177</v>
      </c>
      <c r="Q487" t="s">
        <v>225</v>
      </c>
      <c r="S487" t="s">
        <v>249</v>
      </c>
      <c r="T487" t="s">
        <v>55</v>
      </c>
      <c r="U487" t="s">
        <v>177</v>
      </c>
      <c r="V487" t="s">
        <v>177</v>
      </c>
    </row>
    <row r="488" spans="1:22" ht="12.75" hidden="1" outlineLevel="1">
      <c r="A488">
        <v>382</v>
      </c>
      <c r="B488" s="33" t="s">
        <v>255</v>
      </c>
      <c r="C488" s="40">
        <v>49</v>
      </c>
      <c r="D488">
        <v>4</v>
      </c>
      <c r="E488">
        <v>6</v>
      </c>
      <c r="F488" s="46"/>
      <c r="G488" s="41" t="str">
        <f t="shared" si="50"/>
        <v/>
      </c>
      <c r="H488" s="41" t="s">
        <v>170</v>
      </c>
      <c r="I488" t="str">
        <f t="shared" si="51"/>
        <v/>
      </c>
      <c r="J488">
        <f t="shared" si="52"/>
        <v>0</v>
      </c>
      <c r="K488">
        <f t="shared" si="53"/>
        <v>0</v>
      </c>
      <c r="L488" s="78" t="s">
        <v>343</v>
      </c>
      <c r="M488" t="s">
        <v>176</v>
      </c>
      <c r="N488" s="36" t="s">
        <v>177</v>
      </c>
      <c r="O488" s="36"/>
      <c r="P488" t="s">
        <v>177</v>
      </c>
      <c r="Q488" t="s">
        <v>286</v>
      </c>
      <c r="S488" t="s">
        <v>249</v>
      </c>
      <c r="U488" t="s">
        <v>177</v>
      </c>
      <c r="V488" t="s">
        <v>177</v>
      </c>
    </row>
    <row r="489" spans="1:22" ht="12.75" hidden="1" outlineLevel="1">
      <c r="A489">
        <v>383</v>
      </c>
      <c r="B489" s="33" t="s">
        <v>255</v>
      </c>
      <c r="C489" s="40">
        <v>49</v>
      </c>
      <c r="D489">
        <v>4</v>
      </c>
      <c r="E489">
        <v>7</v>
      </c>
      <c r="F489" s="46"/>
      <c r="G489" s="41" t="str">
        <f t="shared" si="50"/>
        <v/>
      </c>
      <c r="H489" s="41" t="s">
        <v>172</v>
      </c>
      <c r="I489" t="str">
        <f t="shared" si="51"/>
        <v/>
      </c>
      <c r="J489">
        <f t="shared" si="52"/>
        <v>0</v>
      </c>
      <c r="K489">
        <f t="shared" si="53"/>
        <v>0</v>
      </c>
      <c r="L489" s="78" t="s">
        <v>343</v>
      </c>
      <c r="M489" t="s">
        <v>176</v>
      </c>
      <c r="N489" s="36" t="s">
        <v>177</v>
      </c>
      <c r="O489" s="36"/>
      <c r="P489" t="s">
        <v>177</v>
      </c>
      <c r="Q489" t="s">
        <v>98</v>
      </c>
      <c r="R489" t="s">
        <v>178</v>
      </c>
      <c r="S489" t="s">
        <v>249</v>
      </c>
      <c r="U489" t="s">
        <v>177</v>
      </c>
      <c r="V489" t="s">
        <v>177</v>
      </c>
    </row>
    <row r="490" spans="1:22" ht="12.75" hidden="1" outlineLevel="1">
      <c r="A490">
        <v>384</v>
      </c>
      <c r="B490" s="33" t="s">
        <v>255</v>
      </c>
      <c r="C490" s="40">
        <v>49</v>
      </c>
      <c r="D490">
        <v>4</v>
      </c>
      <c r="E490">
        <v>8</v>
      </c>
      <c r="F490" s="46"/>
      <c r="G490" s="41" t="str">
        <f t="shared" si="50"/>
        <v/>
      </c>
      <c r="H490" s="41" t="s">
        <v>170</v>
      </c>
      <c r="I490" t="str">
        <f t="shared" si="51"/>
        <v/>
      </c>
      <c r="J490">
        <f t="shared" si="52"/>
        <v>0</v>
      </c>
      <c r="K490">
        <f t="shared" si="53"/>
        <v>0</v>
      </c>
      <c r="L490" s="78" t="s">
        <v>343</v>
      </c>
      <c r="M490" t="s">
        <v>176</v>
      </c>
      <c r="N490" s="36" t="s">
        <v>177</v>
      </c>
      <c r="O490" s="36"/>
      <c r="P490" t="s">
        <v>177</v>
      </c>
      <c r="Q490" t="s">
        <v>250</v>
      </c>
      <c r="R490" t="s">
        <v>304</v>
      </c>
      <c r="S490" t="s">
        <v>249</v>
      </c>
      <c r="U490" t="s">
        <v>177</v>
      </c>
      <c r="V490" t="s">
        <v>177</v>
      </c>
    </row>
    <row r="491" spans="1:22" ht="12.75" hidden="1" outlineLevel="1">
      <c r="A491">
        <v>385</v>
      </c>
      <c r="B491" s="33" t="s">
        <v>255</v>
      </c>
      <c r="C491" s="40">
        <v>49</v>
      </c>
      <c r="D491">
        <v>4</v>
      </c>
      <c r="E491">
        <v>9</v>
      </c>
      <c r="F491" s="46"/>
      <c r="G491" s="41" t="str">
        <f t="shared" si="50"/>
        <v/>
      </c>
      <c r="H491" s="41" t="s">
        <v>173</v>
      </c>
      <c r="I491" t="str">
        <f t="shared" si="51"/>
        <v/>
      </c>
      <c r="J491">
        <f t="shared" si="52"/>
        <v>0</v>
      </c>
      <c r="K491">
        <f t="shared" si="53"/>
        <v>0</v>
      </c>
      <c r="L491" s="78" t="s">
        <v>343</v>
      </c>
      <c r="M491" t="s">
        <v>176</v>
      </c>
      <c r="N491" s="36" t="s">
        <v>177</v>
      </c>
      <c r="O491" s="36"/>
      <c r="P491" t="s">
        <v>177</v>
      </c>
      <c r="Q491" t="s">
        <v>326</v>
      </c>
      <c r="R491" t="s">
        <v>327</v>
      </c>
      <c r="S491" t="s">
        <v>249</v>
      </c>
      <c r="T491" t="s">
        <v>54</v>
      </c>
      <c r="U491" t="s">
        <v>177</v>
      </c>
      <c r="V491" t="s">
        <v>177</v>
      </c>
    </row>
    <row r="492" spans="1:22" ht="12.75" hidden="1" outlineLevel="1">
      <c r="A492">
        <v>386</v>
      </c>
      <c r="B492" s="33" t="s">
        <v>255</v>
      </c>
      <c r="C492" s="40">
        <v>49</v>
      </c>
      <c r="D492">
        <v>4</v>
      </c>
      <c r="E492">
        <v>10</v>
      </c>
      <c r="F492" s="46"/>
      <c r="G492" s="41" t="str">
        <f t="shared" si="50"/>
        <v/>
      </c>
      <c r="H492" s="41" t="s">
        <v>174</v>
      </c>
      <c r="I492" t="str">
        <f t="shared" si="51"/>
        <v/>
      </c>
      <c r="J492">
        <f t="shared" si="52"/>
        <v>0</v>
      </c>
      <c r="K492">
        <f t="shared" si="53"/>
        <v>0</v>
      </c>
      <c r="L492" s="78" t="s">
        <v>343</v>
      </c>
      <c r="M492" t="s">
        <v>176</v>
      </c>
      <c r="N492" s="36" t="s">
        <v>177</v>
      </c>
      <c r="O492" s="36"/>
      <c r="P492" t="s">
        <v>177</v>
      </c>
      <c r="Q492" t="s">
        <v>225</v>
      </c>
      <c r="S492" t="s">
        <v>249</v>
      </c>
      <c r="T492" t="s">
        <v>54</v>
      </c>
      <c r="U492" t="s">
        <v>177</v>
      </c>
      <c r="V492" t="s">
        <v>177</v>
      </c>
    </row>
    <row r="493" spans="1:22" ht="12.75" hidden="1" outlineLevel="1">
      <c r="A493">
        <v>387</v>
      </c>
      <c r="B493" s="33" t="s">
        <v>255</v>
      </c>
      <c r="C493" s="40">
        <v>49</v>
      </c>
      <c r="D493">
        <v>4</v>
      </c>
      <c r="E493">
        <v>11</v>
      </c>
      <c r="F493" s="46"/>
      <c r="G493" s="41" t="str">
        <f t="shared" si="50"/>
        <v/>
      </c>
      <c r="H493" s="41" t="s">
        <v>170</v>
      </c>
      <c r="I493" t="str">
        <f t="shared" si="51"/>
        <v/>
      </c>
      <c r="J493">
        <f t="shared" si="52"/>
        <v>0</v>
      </c>
      <c r="K493">
        <f t="shared" si="53"/>
        <v>0</v>
      </c>
      <c r="L493" s="78" t="s">
        <v>343</v>
      </c>
      <c r="M493" t="s">
        <v>176</v>
      </c>
      <c r="N493" s="36" t="s">
        <v>177</v>
      </c>
      <c r="O493" s="36"/>
      <c r="P493" t="s">
        <v>177</v>
      </c>
      <c r="Q493" t="s">
        <v>119</v>
      </c>
      <c r="S493" t="s">
        <v>249</v>
      </c>
      <c r="U493" t="s">
        <v>177</v>
      </c>
      <c r="V493" t="s">
        <v>177</v>
      </c>
    </row>
    <row r="494" spans="1:22" ht="12.75" hidden="1" outlineLevel="1">
      <c r="A494">
        <v>388</v>
      </c>
      <c r="B494" s="33" t="s">
        <v>255</v>
      </c>
      <c r="C494" s="40">
        <v>49</v>
      </c>
      <c r="D494">
        <v>4</v>
      </c>
      <c r="E494">
        <v>12</v>
      </c>
      <c r="F494" s="46"/>
      <c r="G494" s="41" t="str">
        <f t="shared" si="50"/>
        <v/>
      </c>
      <c r="H494" s="41" t="s">
        <v>170</v>
      </c>
      <c r="I494" t="str">
        <f t="shared" si="51"/>
        <v/>
      </c>
      <c r="J494">
        <f t="shared" si="52"/>
        <v>0</v>
      </c>
      <c r="K494">
        <f t="shared" si="53"/>
        <v>0</v>
      </c>
      <c r="L494" s="78" t="s">
        <v>343</v>
      </c>
      <c r="M494" t="s">
        <v>176</v>
      </c>
      <c r="N494" s="36" t="s">
        <v>177</v>
      </c>
      <c r="O494" s="36"/>
      <c r="P494" t="s">
        <v>177</v>
      </c>
      <c r="Q494" t="s">
        <v>286</v>
      </c>
      <c r="S494" t="s">
        <v>249</v>
      </c>
      <c r="T494" t="s">
        <v>54</v>
      </c>
      <c r="U494" t="s">
        <v>177</v>
      </c>
      <c r="V494" t="s">
        <v>177</v>
      </c>
    </row>
    <row r="495" spans="1:22" ht="12.75" hidden="1" outlineLevel="1">
      <c r="A495">
        <v>389</v>
      </c>
      <c r="B495" s="33" t="s">
        <v>255</v>
      </c>
      <c r="C495" s="40">
        <v>49</v>
      </c>
      <c r="D495">
        <v>4</v>
      </c>
      <c r="E495">
        <v>13</v>
      </c>
      <c r="F495" s="46"/>
      <c r="G495" s="41" t="str">
        <f t="shared" si="50"/>
        <v/>
      </c>
      <c r="H495" s="41" t="s">
        <v>175</v>
      </c>
      <c r="I495" t="str">
        <f t="shared" si="51"/>
        <v/>
      </c>
      <c r="J495">
        <f t="shared" si="52"/>
        <v>0</v>
      </c>
      <c r="K495">
        <f t="shared" si="53"/>
        <v>0</v>
      </c>
      <c r="L495" s="78" t="s">
        <v>343</v>
      </c>
      <c r="M495" t="s">
        <v>176</v>
      </c>
      <c r="N495" s="36" t="s">
        <v>177</v>
      </c>
      <c r="O495" s="36"/>
      <c r="P495" t="s">
        <v>177</v>
      </c>
      <c r="Q495" t="s">
        <v>285</v>
      </c>
      <c r="R495" t="s">
        <v>35</v>
      </c>
      <c r="S495" t="s">
        <v>249</v>
      </c>
      <c r="U495" t="s">
        <v>177</v>
      </c>
      <c r="V495" t="s">
        <v>177</v>
      </c>
    </row>
    <row r="496" spans="1:22" ht="12.75" hidden="1" outlineLevel="1">
      <c r="A496">
        <v>390</v>
      </c>
      <c r="B496" s="33" t="s">
        <v>255</v>
      </c>
      <c r="C496" s="40">
        <v>49</v>
      </c>
      <c r="D496">
        <v>4</v>
      </c>
      <c r="E496">
        <v>14</v>
      </c>
      <c r="F496" s="46"/>
      <c r="G496" s="41" t="str">
        <f t="shared" si="50"/>
        <v/>
      </c>
      <c r="H496" s="41" t="s">
        <v>173</v>
      </c>
      <c r="I496" t="str">
        <f t="shared" si="51"/>
        <v/>
      </c>
      <c r="J496">
        <f t="shared" si="52"/>
        <v>0</v>
      </c>
      <c r="K496">
        <f t="shared" si="53"/>
        <v>0</v>
      </c>
      <c r="L496" s="78" t="s">
        <v>343</v>
      </c>
      <c r="M496" t="s">
        <v>176</v>
      </c>
      <c r="N496" s="36" t="s">
        <v>177</v>
      </c>
      <c r="O496" s="36"/>
      <c r="P496" t="s">
        <v>177</v>
      </c>
      <c r="Q496" t="s">
        <v>225</v>
      </c>
      <c r="S496" t="s">
        <v>249</v>
      </c>
      <c r="U496" t="s">
        <v>177</v>
      </c>
      <c r="V496" t="s">
        <v>177</v>
      </c>
    </row>
    <row r="497" spans="1:22" ht="12.75" hidden="1" outlineLevel="1">
      <c r="A497">
        <v>391</v>
      </c>
      <c r="B497" s="33" t="s">
        <v>255</v>
      </c>
      <c r="C497" s="40">
        <v>49</v>
      </c>
      <c r="D497">
        <v>4</v>
      </c>
      <c r="E497">
        <v>15</v>
      </c>
      <c r="F497" s="46"/>
      <c r="G497" s="41" t="str">
        <f t="shared" si="50"/>
        <v/>
      </c>
      <c r="H497" s="41" t="s">
        <v>170</v>
      </c>
      <c r="I497" t="str">
        <f t="shared" si="51"/>
        <v/>
      </c>
      <c r="J497">
        <f t="shared" si="52"/>
        <v>0</v>
      </c>
      <c r="K497">
        <f t="shared" si="53"/>
        <v>0</v>
      </c>
      <c r="L497" s="78" t="s">
        <v>343</v>
      </c>
      <c r="M497" t="s">
        <v>176</v>
      </c>
      <c r="N497" s="36" t="s">
        <v>177</v>
      </c>
      <c r="O497" s="36"/>
      <c r="P497" t="s">
        <v>177</v>
      </c>
      <c r="Q497" t="s">
        <v>98</v>
      </c>
      <c r="R497" t="s">
        <v>216</v>
      </c>
      <c r="S497" t="s">
        <v>249</v>
      </c>
      <c r="U497" t="s">
        <v>177</v>
      </c>
      <c r="V497" t="s">
        <v>177</v>
      </c>
    </row>
    <row r="498" spans="1:22" ht="12.75" hidden="1" outlineLevel="1">
      <c r="A498">
        <v>392</v>
      </c>
      <c r="B498" s="33" t="s">
        <v>255</v>
      </c>
      <c r="C498" s="40">
        <v>49</v>
      </c>
      <c r="D498">
        <v>4</v>
      </c>
      <c r="E498">
        <v>16</v>
      </c>
      <c r="F498" s="46"/>
      <c r="G498" s="41" t="str">
        <f t="shared" si="50"/>
        <v/>
      </c>
      <c r="H498" s="41" t="s">
        <v>170</v>
      </c>
      <c r="I498" t="str">
        <f t="shared" si="51"/>
        <v/>
      </c>
      <c r="J498">
        <f t="shared" si="52"/>
        <v>0</v>
      </c>
      <c r="K498">
        <f t="shared" si="53"/>
        <v>0</v>
      </c>
      <c r="L498" s="78" t="s">
        <v>343</v>
      </c>
      <c r="M498" t="s">
        <v>176</v>
      </c>
      <c r="N498" s="36" t="s">
        <v>177</v>
      </c>
      <c r="O498" s="36"/>
      <c r="P498" t="s">
        <v>177</v>
      </c>
      <c r="Q498" t="s">
        <v>285</v>
      </c>
      <c r="R498" t="s">
        <v>35</v>
      </c>
      <c r="S498" t="s">
        <v>249</v>
      </c>
      <c r="T498" t="s">
        <v>55</v>
      </c>
      <c r="U498" t="s">
        <v>177</v>
      </c>
      <c r="V498" t="s">
        <v>177</v>
      </c>
    </row>
    <row r="499" spans="1:22" ht="12.75" hidden="1" outlineLevel="1">
      <c r="A499">
        <v>393</v>
      </c>
      <c r="B499" s="33" t="s">
        <v>255</v>
      </c>
      <c r="C499" s="40">
        <v>49</v>
      </c>
      <c r="D499">
        <v>4</v>
      </c>
      <c r="E499">
        <v>17</v>
      </c>
      <c r="F499" s="46"/>
      <c r="G499" s="41" t="str">
        <f t="shared" si="50"/>
        <v/>
      </c>
      <c r="H499" s="41" t="s">
        <v>170</v>
      </c>
      <c r="I499" t="str">
        <f t="shared" si="51"/>
        <v/>
      </c>
      <c r="J499">
        <f t="shared" si="52"/>
        <v>0</v>
      </c>
      <c r="K499">
        <f t="shared" si="53"/>
        <v>0</v>
      </c>
      <c r="L499" s="78" t="s">
        <v>343</v>
      </c>
      <c r="M499" t="s">
        <v>176</v>
      </c>
      <c r="N499" s="36" t="s">
        <v>177</v>
      </c>
      <c r="O499" s="36"/>
      <c r="P499" t="s">
        <v>177</v>
      </c>
      <c r="Q499" t="s">
        <v>37</v>
      </c>
      <c r="R499" t="s">
        <v>251</v>
      </c>
      <c r="S499" t="s">
        <v>249</v>
      </c>
      <c r="T499" t="s">
        <v>218</v>
      </c>
      <c r="U499" t="s">
        <v>177</v>
      </c>
      <c r="V499" t="s">
        <v>177</v>
      </c>
    </row>
    <row r="500" spans="1:22" ht="12.75" hidden="1" outlineLevel="1">
      <c r="A500">
        <v>394</v>
      </c>
      <c r="B500" s="33" t="s">
        <v>255</v>
      </c>
      <c r="C500" s="40">
        <v>49</v>
      </c>
      <c r="D500">
        <v>4</v>
      </c>
      <c r="E500">
        <v>18</v>
      </c>
      <c r="F500" s="46"/>
      <c r="G500" s="41" t="str">
        <f t="shared" si="50"/>
        <v/>
      </c>
      <c r="H500" s="41" t="s">
        <v>174</v>
      </c>
      <c r="I500" t="str">
        <f t="shared" si="51"/>
        <v/>
      </c>
      <c r="J500">
        <f t="shared" si="52"/>
        <v>0</v>
      </c>
      <c r="K500">
        <f t="shared" si="53"/>
        <v>0</v>
      </c>
      <c r="L500" s="78" t="s">
        <v>343</v>
      </c>
      <c r="M500" t="s">
        <v>176</v>
      </c>
      <c r="N500" s="36" t="s">
        <v>177</v>
      </c>
      <c r="O500" s="36"/>
      <c r="P500" t="s">
        <v>177</v>
      </c>
      <c r="Q500" t="s">
        <v>285</v>
      </c>
      <c r="R500" t="s">
        <v>340</v>
      </c>
      <c r="S500" t="s">
        <v>249</v>
      </c>
      <c r="U500" t="s">
        <v>177</v>
      </c>
      <c r="V500" t="s">
        <v>177</v>
      </c>
    </row>
    <row r="501" spans="1:22" ht="12.75" hidden="1" outlineLevel="1">
      <c r="A501">
        <v>395</v>
      </c>
      <c r="B501" s="33" t="s">
        <v>255</v>
      </c>
      <c r="C501" s="40">
        <v>49</v>
      </c>
      <c r="D501">
        <v>4</v>
      </c>
      <c r="E501">
        <v>19</v>
      </c>
      <c r="F501" s="46"/>
      <c r="G501" s="41" t="str">
        <f t="shared" si="50"/>
        <v/>
      </c>
      <c r="H501" s="41" t="s">
        <v>170</v>
      </c>
      <c r="I501" t="str">
        <f t="shared" si="51"/>
        <v/>
      </c>
      <c r="J501">
        <f t="shared" si="52"/>
        <v>0</v>
      </c>
      <c r="K501">
        <f t="shared" si="53"/>
        <v>0</v>
      </c>
      <c r="L501" s="78" t="s">
        <v>343</v>
      </c>
      <c r="M501" t="s">
        <v>176</v>
      </c>
      <c r="N501" s="36" t="s">
        <v>177</v>
      </c>
      <c r="O501" s="36"/>
      <c r="P501" t="s">
        <v>177</v>
      </c>
      <c r="Q501" t="s">
        <v>225</v>
      </c>
      <c r="S501" t="s">
        <v>249</v>
      </c>
      <c r="T501" t="s">
        <v>54</v>
      </c>
      <c r="U501" t="s">
        <v>177</v>
      </c>
      <c r="V501" t="s">
        <v>177</v>
      </c>
    </row>
    <row r="502" spans="1:22" ht="12.75" hidden="1" outlineLevel="1">
      <c r="A502">
        <v>396</v>
      </c>
      <c r="B502" s="33" t="s">
        <v>255</v>
      </c>
      <c r="C502" s="40">
        <v>49</v>
      </c>
      <c r="D502">
        <v>4</v>
      </c>
      <c r="E502">
        <v>20</v>
      </c>
      <c r="F502" s="46"/>
      <c r="G502" s="41" t="str">
        <f t="shared" si="50"/>
        <v/>
      </c>
      <c r="H502" s="41" t="s">
        <v>174</v>
      </c>
      <c r="I502" t="str">
        <f t="shared" si="51"/>
        <v/>
      </c>
      <c r="J502">
        <f t="shared" si="52"/>
        <v>0</v>
      </c>
      <c r="K502">
        <f t="shared" si="53"/>
        <v>0</v>
      </c>
      <c r="L502" s="78" t="s">
        <v>343</v>
      </c>
      <c r="M502" t="s">
        <v>176</v>
      </c>
      <c r="N502" s="36" t="s">
        <v>177</v>
      </c>
      <c r="O502" s="36"/>
      <c r="P502" t="s">
        <v>177</v>
      </c>
      <c r="Q502" t="s">
        <v>285</v>
      </c>
      <c r="R502" t="s">
        <v>35</v>
      </c>
      <c r="S502" t="s">
        <v>249</v>
      </c>
      <c r="T502" t="s">
        <v>218</v>
      </c>
      <c r="U502" t="s">
        <v>177</v>
      </c>
      <c r="V502" t="s">
        <v>177</v>
      </c>
    </row>
    <row r="503" spans="1:22" ht="12.75" hidden="1" outlineLevel="1">
      <c r="A503">
        <v>397</v>
      </c>
      <c r="B503" s="33" t="s">
        <v>255</v>
      </c>
      <c r="C503" s="40">
        <v>49</v>
      </c>
      <c r="D503">
        <v>4</v>
      </c>
      <c r="E503">
        <v>21</v>
      </c>
      <c r="F503" s="46"/>
      <c r="G503" s="41" t="str">
        <f t="shared" si="50"/>
        <v/>
      </c>
      <c r="H503" s="41" t="s">
        <v>172</v>
      </c>
      <c r="I503" t="str">
        <f t="shared" si="51"/>
        <v/>
      </c>
      <c r="J503">
        <f t="shared" si="52"/>
        <v>0</v>
      </c>
      <c r="K503">
        <f t="shared" si="53"/>
        <v>0</v>
      </c>
      <c r="L503" s="78" t="s">
        <v>343</v>
      </c>
      <c r="M503" t="s">
        <v>176</v>
      </c>
      <c r="N503" s="36" t="s">
        <v>177</v>
      </c>
      <c r="O503" s="36"/>
      <c r="P503" t="s">
        <v>177</v>
      </c>
      <c r="Q503" t="s">
        <v>326</v>
      </c>
      <c r="R503" t="s">
        <v>327</v>
      </c>
      <c r="S503" t="s">
        <v>249</v>
      </c>
      <c r="T503" t="s">
        <v>54</v>
      </c>
      <c r="U503" t="s">
        <v>177</v>
      </c>
      <c r="V503" t="s">
        <v>177</v>
      </c>
    </row>
    <row r="504" spans="1:22" ht="12.75" hidden="1" outlineLevel="1">
      <c r="A504">
        <v>398</v>
      </c>
      <c r="B504" s="33" t="s">
        <v>255</v>
      </c>
      <c r="C504" s="40">
        <v>49</v>
      </c>
      <c r="D504">
        <v>4</v>
      </c>
      <c r="E504">
        <v>22</v>
      </c>
      <c r="F504" s="46"/>
      <c r="G504" s="41" t="str">
        <f>UPPER(F504)</f>
        <v/>
      </c>
      <c r="H504" s="41" t="s">
        <v>172</v>
      </c>
      <c r="I504" t="str">
        <f>IF(F504=0,"",IF(EXACT(G504,H504),"Correct","Incorrect"))</f>
        <v/>
      </c>
      <c r="J504">
        <f t="shared" si="52"/>
        <v>0</v>
      </c>
      <c r="K504">
        <f t="shared" si="53"/>
        <v>0</v>
      </c>
      <c r="L504" s="78" t="s">
        <v>343</v>
      </c>
      <c r="M504" t="s">
        <v>176</v>
      </c>
      <c r="N504" s="36" t="s">
        <v>177</v>
      </c>
      <c r="O504" s="36"/>
      <c r="P504" t="s">
        <v>177</v>
      </c>
      <c r="Q504" t="s">
        <v>285</v>
      </c>
      <c r="R504" t="s">
        <v>340</v>
      </c>
      <c r="S504" t="s">
        <v>249</v>
      </c>
      <c r="T504" t="s">
        <v>54</v>
      </c>
      <c r="U504" t="s">
        <v>177</v>
      </c>
      <c r="V504" t="s">
        <v>177</v>
      </c>
    </row>
    <row r="505" spans="1:22" ht="12.75" hidden="1" outlineLevel="1">
      <c r="A505">
        <v>399</v>
      </c>
      <c r="B505" s="33" t="s">
        <v>255</v>
      </c>
      <c r="C505" s="40">
        <v>49</v>
      </c>
      <c r="D505">
        <v>4</v>
      </c>
      <c r="E505">
        <v>23</v>
      </c>
      <c r="F505" s="46"/>
      <c r="G505" s="41" t="str">
        <f>UPPER(F505)</f>
        <v/>
      </c>
      <c r="H505" s="41" t="s">
        <v>174</v>
      </c>
      <c r="I505" t="str">
        <f>IF(F505=0,"",IF(EXACT(G505,H505),"Correct","Incorrect"))</f>
        <v/>
      </c>
      <c r="J505">
        <f t="shared" si="52"/>
        <v>0</v>
      </c>
      <c r="K505">
        <f t="shared" si="53"/>
        <v>0</v>
      </c>
      <c r="L505" s="78" t="s">
        <v>343</v>
      </c>
      <c r="M505" t="s">
        <v>176</v>
      </c>
      <c r="N505" s="36" t="s">
        <v>177</v>
      </c>
      <c r="O505" s="36"/>
      <c r="P505" t="s">
        <v>177</v>
      </c>
      <c r="Q505" t="s">
        <v>286</v>
      </c>
      <c r="S505" t="s">
        <v>249</v>
      </c>
      <c r="U505" t="s">
        <v>177</v>
      </c>
      <c r="V505" t="s">
        <v>177</v>
      </c>
    </row>
    <row r="506" spans="1:22" ht="12.75" hidden="1" outlineLevel="1">
      <c r="A506">
        <v>400</v>
      </c>
      <c r="B506" s="33" t="s">
        <v>255</v>
      </c>
      <c r="C506" s="40">
        <v>49</v>
      </c>
      <c r="D506">
        <v>4</v>
      </c>
      <c r="E506">
        <v>24</v>
      </c>
      <c r="F506" s="46"/>
      <c r="G506" s="41" t="str">
        <f>UPPER(F506)</f>
        <v/>
      </c>
      <c r="H506" s="41" t="s">
        <v>170</v>
      </c>
      <c r="I506" t="str">
        <f>IF(F506=0,"",IF(EXACT(G506,H506),"Correct","Incorrect"))</f>
        <v/>
      </c>
      <c r="J506">
        <f t="shared" si="52"/>
        <v>0</v>
      </c>
      <c r="K506">
        <f t="shared" si="53"/>
        <v>0</v>
      </c>
      <c r="L506" s="78" t="s">
        <v>343</v>
      </c>
      <c r="M506" t="s">
        <v>176</v>
      </c>
      <c r="N506" s="36" t="s">
        <v>177</v>
      </c>
      <c r="O506" s="36"/>
      <c r="P506" t="s">
        <v>177</v>
      </c>
      <c r="Q506" t="s">
        <v>37</v>
      </c>
      <c r="R506" t="s">
        <v>215</v>
      </c>
      <c r="S506" t="s">
        <v>249</v>
      </c>
      <c r="T506" t="s">
        <v>137</v>
      </c>
      <c r="U506" t="s">
        <v>177</v>
      </c>
      <c r="V506" t="s">
        <v>177</v>
      </c>
    </row>
    <row r="507" spans="1:22" ht="12.75" hidden="1" outlineLevel="1">
      <c r="A507">
        <v>401</v>
      </c>
      <c r="B507" s="33" t="s">
        <v>255</v>
      </c>
      <c r="C507" s="40">
        <v>49</v>
      </c>
      <c r="D507">
        <v>4</v>
      </c>
      <c r="E507">
        <v>25</v>
      </c>
      <c r="F507" s="46"/>
      <c r="G507" s="41" t="str">
        <f>UPPER(F507)</f>
        <v/>
      </c>
      <c r="H507" s="41" t="s">
        <v>175</v>
      </c>
      <c r="I507" t="str">
        <f>IF(F507=0,"",IF(EXACT(G507,H507),"Correct","Incorrect"))</f>
        <v/>
      </c>
      <c r="J507">
        <f t="shared" si="52"/>
        <v>0</v>
      </c>
      <c r="K507">
        <f t="shared" si="53"/>
        <v>0</v>
      </c>
      <c r="L507" s="78" t="s">
        <v>343</v>
      </c>
      <c r="M507" t="s">
        <v>176</v>
      </c>
      <c r="N507" s="36" t="s">
        <v>177</v>
      </c>
      <c r="O507" s="36"/>
      <c r="P507" t="s">
        <v>177</v>
      </c>
      <c r="Q507" t="s">
        <v>119</v>
      </c>
      <c r="S507" t="s">
        <v>265</v>
      </c>
      <c r="T507" t="s">
        <v>218</v>
      </c>
      <c r="U507" t="s">
        <v>177</v>
      </c>
      <c r="V507" t="s">
        <v>177</v>
      </c>
    </row>
    <row r="508" ht="12.75" collapsed="1">
      <c r="L508" s="79"/>
    </row>
    <row r="509" spans="1:22" ht="12.75">
      <c r="A509">
        <v>402</v>
      </c>
      <c r="B509" s="33" t="s">
        <v>256</v>
      </c>
      <c r="C509" s="40">
        <v>50</v>
      </c>
      <c r="D509">
        <v>1</v>
      </c>
      <c r="E509">
        <v>1</v>
      </c>
      <c r="F509" s="46"/>
      <c r="G509" s="41" t="str">
        <f aca="true" t="shared" si="54" ref="G509:G537">UPPER(F509)</f>
        <v/>
      </c>
      <c r="H509" s="41" t="s">
        <v>198</v>
      </c>
      <c r="I509" t="str">
        <f aca="true" t="shared" si="55" ref="I509:I537">IF(F509=0,"",IF(EXACT(G509,H509),"Correct","Incorrect"))</f>
        <v/>
      </c>
      <c r="J509">
        <f aca="true" t="shared" si="56" ref="J509:J540">IF($I509="Correct",1,IF($I509="Incorrect",1,0))</f>
        <v>0</v>
      </c>
      <c r="K509">
        <f aca="true" t="shared" si="57" ref="K509:K540">IF($I509="Correct",1,IF($I509="Incorrect",0,0))</f>
        <v>0</v>
      </c>
      <c r="L509" s="78" t="s">
        <v>343</v>
      </c>
      <c r="M509" t="s">
        <v>240</v>
      </c>
      <c r="N509" s="36">
        <v>1</v>
      </c>
      <c r="O509" s="36"/>
      <c r="P509" t="s">
        <v>105</v>
      </c>
      <c r="Q509" t="s">
        <v>329</v>
      </c>
      <c r="R509" t="s">
        <v>238</v>
      </c>
      <c r="S509" t="s">
        <v>239</v>
      </c>
      <c r="U509" t="s">
        <v>177</v>
      </c>
      <c r="V509" t="s">
        <v>177</v>
      </c>
    </row>
    <row r="510" spans="1:22" ht="12.75" hidden="1" outlineLevel="1">
      <c r="A510">
        <v>403</v>
      </c>
      <c r="B510" s="33" t="s">
        <v>256</v>
      </c>
      <c r="C510" s="40">
        <v>50</v>
      </c>
      <c r="D510">
        <v>1</v>
      </c>
      <c r="E510">
        <v>2</v>
      </c>
      <c r="F510" s="46"/>
      <c r="G510" s="41" t="str">
        <f t="shared" si="54"/>
        <v/>
      </c>
      <c r="H510" s="41" t="s">
        <v>199</v>
      </c>
      <c r="I510" t="str">
        <f t="shared" si="55"/>
        <v/>
      </c>
      <c r="J510">
        <f t="shared" si="56"/>
        <v>0</v>
      </c>
      <c r="K510">
        <f t="shared" si="57"/>
        <v>0</v>
      </c>
      <c r="L510" s="78" t="s">
        <v>343</v>
      </c>
      <c r="M510" t="s">
        <v>240</v>
      </c>
      <c r="N510" s="36">
        <v>1</v>
      </c>
      <c r="O510" s="36"/>
      <c r="P510" t="s">
        <v>105</v>
      </c>
      <c r="Q510" t="s">
        <v>333</v>
      </c>
      <c r="R510" t="s">
        <v>245</v>
      </c>
      <c r="S510" t="s">
        <v>239</v>
      </c>
      <c r="U510" t="s">
        <v>177</v>
      </c>
      <c r="V510" t="s">
        <v>177</v>
      </c>
    </row>
    <row r="511" spans="1:22" ht="12.75" hidden="1" outlineLevel="1">
      <c r="A511">
        <v>404</v>
      </c>
      <c r="B511" s="33" t="s">
        <v>256</v>
      </c>
      <c r="C511" s="40">
        <v>50</v>
      </c>
      <c r="D511">
        <v>1</v>
      </c>
      <c r="E511">
        <v>3</v>
      </c>
      <c r="F511" s="46"/>
      <c r="G511" s="41" t="str">
        <f t="shared" si="54"/>
        <v/>
      </c>
      <c r="H511" s="41" t="s">
        <v>198</v>
      </c>
      <c r="I511" t="str">
        <f t="shared" si="55"/>
        <v/>
      </c>
      <c r="J511">
        <f t="shared" si="56"/>
        <v>0</v>
      </c>
      <c r="K511">
        <f t="shared" si="57"/>
        <v>0</v>
      </c>
      <c r="L511" s="78" t="s">
        <v>343</v>
      </c>
      <c r="M511" t="s">
        <v>240</v>
      </c>
      <c r="N511" s="36">
        <v>1</v>
      </c>
      <c r="O511" s="36"/>
      <c r="P511" t="s">
        <v>105</v>
      </c>
      <c r="Q511" t="s">
        <v>333</v>
      </c>
      <c r="R511" t="s">
        <v>246</v>
      </c>
      <c r="S511" t="s">
        <v>239</v>
      </c>
      <c r="U511" t="s">
        <v>177</v>
      </c>
      <c r="V511" t="s">
        <v>177</v>
      </c>
    </row>
    <row r="512" spans="1:22" ht="12.75" hidden="1" outlineLevel="1">
      <c r="A512">
        <v>405</v>
      </c>
      <c r="B512" s="33" t="s">
        <v>256</v>
      </c>
      <c r="C512" s="40">
        <v>50</v>
      </c>
      <c r="D512">
        <v>1</v>
      </c>
      <c r="E512">
        <v>4</v>
      </c>
      <c r="F512" s="46"/>
      <c r="G512" s="41" t="str">
        <f t="shared" si="54"/>
        <v/>
      </c>
      <c r="H512" s="41" t="s">
        <v>200</v>
      </c>
      <c r="I512" t="str">
        <f t="shared" si="55"/>
        <v/>
      </c>
      <c r="J512">
        <f t="shared" si="56"/>
        <v>0</v>
      </c>
      <c r="K512">
        <f t="shared" si="57"/>
        <v>0</v>
      </c>
      <c r="L512" s="78" t="s">
        <v>343</v>
      </c>
      <c r="M512" t="s">
        <v>240</v>
      </c>
      <c r="N512" s="36">
        <v>1</v>
      </c>
      <c r="O512" s="36"/>
      <c r="P512" t="s">
        <v>105</v>
      </c>
      <c r="Q512" t="s">
        <v>330</v>
      </c>
      <c r="R512" t="s">
        <v>247</v>
      </c>
      <c r="S512" t="s">
        <v>239</v>
      </c>
      <c r="U512" t="s">
        <v>177</v>
      </c>
      <c r="V512" t="s">
        <v>177</v>
      </c>
    </row>
    <row r="513" spans="1:22" ht="12.75" hidden="1" outlineLevel="1">
      <c r="A513">
        <v>406</v>
      </c>
      <c r="B513" s="33" t="s">
        <v>256</v>
      </c>
      <c r="C513" s="40">
        <v>50</v>
      </c>
      <c r="D513">
        <v>1</v>
      </c>
      <c r="E513">
        <v>5</v>
      </c>
      <c r="F513" s="46"/>
      <c r="G513" s="41" t="str">
        <f t="shared" si="54"/>
        <v/>
      </c>
      <c r="H513" s="41" t="s">
        <v>199</v>
      </c>
      <c r="I513" t="str">
        <f t="shared" si="55"/>
        <v/>
      </c>
      <c r="J513">
        <f t="shared" si="56"/>
        <v>0</v>
      </c>
      <c r="K513">
        <f t="shared" si="57"/>
        <v>0</v>
      </c>
      <c r="L513" s="78" t="s">
        <v>343</v>
      </c>
      <c r="M513" t="s">
        <v>240</v>
      </c>
      <c r="N513" s="36">
        <v>1</v>
      </c>
      <c r="O513" s="36"/>
      <c r="P513" t="s">
        <v>105</v>
      </c>
      <c r="Q513" t="s">
        <v>329</v>
      </c>
      <c r="R513" t="s">
        <v>245</v>
      </c>
      <c r="S513" t="s">
        <v>239</v>
      </c>
      <c r="U513" t="s">
        <v>177</v>
      </c>
      <c r="V513" t="s">
        <v>177</v>
      </c>
    </row>
    <row r="514" spans="1:22" ht="12.75" hidden="1" outlineLevel="1">
      <c r="A514">
        <v>407</v>
      </c>
      <c r="B514" s="33" t="s">
        <v>256</v>
      </c>
      <c r="C514" s="40">
        <v>50</v>
      </c>
      <c r="D514">
        <v>1</v>
      </c>
      <c r="E514">
        <v>6</v>
      </c>
      <c r="F514" s="46"/>
      <c r="G514" s="41" t="str">
        <f t="shared" si="54"/>
        <v/>
      </c>
      <c r="H514" s="41" t="s">
        <v>201</v>
      </c>
      <c r="I514" t="str">
        <f t="shared" si="55"/>
        <v/>
      </c>
      <c r="J514">
        <f t="shared" si="56"/>
        <v>0</v>
      </c>
      <c r="K514">
        <f t="shared" si="57"/>
        <v>0</v>
      </c>
      <c r="L514" s="78" t="s">
        <v>343</v>
      </c>
      <c r="M514" t="s">
        <v>240</v>
      </c>
      <c r="N514" s="36">
        <v>2</v>
      </c>
      <c r="O514" s="36"/>
      <c r="P514" t="s">
        <v>40</v>
      </c>
      <c r="Q514" t="s">
        <v>329</v>
      </c>
      <c r="R514" t="s">
        <v>238</v>
      </c>
      <c r="S514" t="s">
        <v>239</v>
      </c>
      <c r="U514" t="s">
        <v>177</v>
      </c>
      <c r="V514" t="s">
        <v>177</v>
      </c>
    </row>
    <row r="515" spans="1:22" ht="12.75" hidden="1" outlineLevel="1">
      <c r="A515">
        <v>408</v>
      </c>
      <c r="B515" s="33" t="s">
        <v>256</v>
      </c>
      <c r="C515" s="40">
        <v>50</v>
      </c>
      <c r="D515">
        <v>1</v>
      </c>
      <c r="E515">
        <v>7</v>
      </c>
      <c r="F515" s="46"/>
      <c r="G515" s="41" t="str">
        <f t="shared" si="54"/>
        <v/>
      </c>
      <c r="H515" s="41" t="s">
        <v>199</v>
      </c>
      <c r="I515" t="str">
        <f t="shared" si="55"/>
        <v/>
      </c>
      <c r="J515">
        <f t="shared" si="56"/>
        <v>0</v>
      </c>
      <c r="K515">
        <f t="shared" si="57"/>
        <v>0</v>
      </c>
      <c r="L515" s="78" t="s">
        <v>343</v>
      </c>
      <c r="M515" t="s">
        <v>240</v>
      </c>
      <c r="N515" s="36">
        <v>2</v>
      </c>
      <c r="O515" s="36"/>
      <c r="P515" t="s">
        <v>40</v>
      </c>
      <c r="Q515" t="s">
        <v>333</v>
      </c>
      <c r="R515" t="s">
        <v>246</v>
      </c>
      <c r="S515" t="s">
        <v>239</v>
      </c>
      <c r="U515" t="s">
        <v>177</v>
      </c>
      <c r="V515" t="s">
        <v>177</v>
      </c>
    </row>
    <row r="516" spans="1:22" ht="12.75" hidden="1" outlineLevel="1">
      <c r="A516">
        <v>409</v>
      </c>
      <c r="B516" s="33" t="s">
        <v>256</v>
      </c>
      <c r="C516" s="40">
        <v>50</v>
      </c>
      <c r="D516">
        <v>1</v>
      </c>
      <c r="E516">
        <v>8</v>
      </c>
      <c r="F516" s="46"/>
      <c r="G516" s="41" t="str">
        <f t="shared" si="54"/>
        <v/>
      </c>
      <c r="H516" s="41" t="s">
        <v>201</v>
      </c>
      <c r="I516" t="str">
        <f t="shared" si="55"/>
        <v/>
      </c>
      <c r="J516">
        <f t="shared" si="56"/>
        <v>0</v>
      </c>
      <c r="K516">
        <f t="shared" si="57"/>
        <v>0</v>
      </c>
      <c r="L516" s="78" t="s">
        <v>343</v>
      </c>
      <c r="M516" t="s">
        <v>240</v>
      </c>
      <c r="N516" s="36">
        <v>2</v>
      </c>
      <c r="O516" s="36"/>
      <c r="P516" t="s">
        <v>40</v>
      </c>
      <c r="Q516" t="s">
        <v>329</v>
      </c>
      <c r="R516" t="s">
        <v>248</v>
      </c>
      <c r="S516" t="s">
        <v>239</v>
      </c>
      <c r="U516" t="s">
        <v>177</v>
      </c>
      <c r="V516" t="s">
        <v>177</v>
      </c>
    </row>
    <row r="517" spans="1:22" ht="12.75" hidden="1" outlineLevel="1">
      <c r="A517">
        <v>410</v>
      </c>
      <c r="B517" s="33" t="s">
        <v>256</v>
      </c>
      <c r="C517" s="40">
        <v>50</v>
      </c>
      <c r="D517">
        <v>1</v>
      </c>
      <c r="E517">
        <v>9</v>
      </c>
      <c r="F517" s="46"/>
      <c r="G517" s="41" t="str">
        <f t="shared" si="54"/>
        <v/>
      </c>
      <c r="H517" s="41" t="s">
        <v>202</v>
      </c>
      <c r="I517" t="str">
        <f t="shared" si="55"/>
        <v/>
      </c>
      <c r="J517">
        <f t="shared" si="56"/>
        <v>0</v>
      </c>
      <c r="K517">
        <f t="shared" si="57"/>
        <v>0</v>
      </c>
      <c r="L517" s="78" t="s">
        <v>343</v>
      </c>
      <c r="M517" t="s">
        <v>240</v>
      </c>
      <c r="N517" s="36">
        <v>2</v>
      </c>
      <c r="O517" s="36"/>
      <c r="P517" t="s">
        <v>40</v>
      </c>
      <c r="Q517" t="s">
        <v>329</v>
      </c>
      <c r="R517" t="s">
        <v>238</v>
      </c>
      <c r="S517" t="s">
        <v>239</v>
      </c>
      <c r="U517" t="s">
        <v>177</v>
      </c>
      <c r="V517" t="s">
        <v>177</v>
      </c>
    </row>
    <row r="518" spans="1:22" ht="12.75" hidden="1" outlineLevel="1">
      <c r="A518">
        <v>411</v>
      </c>
      <c r="B518" s="33" t="s">
        <v>256</v>
      </c>
      <c r="C518" s="40">
        <v>50</v>
      </c>
      <c r="D518">
        <v>1</v>
      </c>
      <c r="E518">
        <v>10</v>
      </c>
      <c r="F518" s="46"/>
      <c r="G518" s="41" t="str">
        <f t="shared" si="54"/>
        <v/>
      </c>
      <c r="H518" s="41" t="s">
        <v>201</v>
      </c>
      <c r="I518" t="str">
        <f t="shared" si="55"/>
        <v/>
      </c>
      <c r="J518">
        <f t="shared" si="56"/>
        <v>0</v>
      </c>
      <c r="K518">
        <f t="shared" si="57"/>
        <v>0</v>
      </c>
      <c r="L518" s="78" t="s">
        <v>343</v>
      </c>
      <c r="M518" t="s">
        <v>240</v>
      </c>
      <c r="N518" s="36">
        <v>2</v>
      </c>
      <c r="O518" s="36"/>
      <c r="P518" t="s">
        <v>40</v>
      </c>
      <c r="Q518" t="s">
        <v>329</v>
      </c>
      <c r="R518" t="s">
        <v>53</v>
      </c>
      <c r="S518" t="s">
        <v>239</v>
      </c>
      <c r="U518" t="s">
        <v>177</v>
      </c>
      <c r="V518" t="s">
        <v>177</v>
      </c>
    </row>
    <row r="519" spans="1:22" ht="12.75" hidden="1" outlineLevel="1">
      <c r="A519">
        <v>412</v>
      </c>
      <c r="B519" s="33" t="s">
        <v>256</v>
      </c>
      <c r="C519" s="40">
        <v>50</v>
      </c>
      <c r="D519">
        <v>1</v>
      </c>
      <c r="E519">
        <v>11</v>
      </c>
      <c r="F519" s="46"/>
      <c r="G519" s="41" t="str">
        <f t="shared" si="54"/>
        <v/>
      </c>
      <c r="H519" s="41" t="s">
        <v>200</v>
      </c>
      <c r="I519" t="str">
        <f t="shared" si="55"/>
        <v/>
      </c>
      <c r="J519">
        <f t="shared" si="56"/>
        <v>0</v>
      </c>
      <c r="K519">
        <f t="shared" si="57"/>
        <v>0</v>
      </c>
      <c r="L519" s="78" t="s">
        <v>343</v>
      </c>
      <c r="M519" t="s">
        <v>240</v>
      </c>
      <c r="N519" s="36">
        <v>2</v>
      </c>
      <c r="O519" s="36"/>
      <c r="P519" t="s">
        <v>40</v>
      </c>
      <c r="Q519" t="s">
        <v>329</v>
      </c>
      <c r="R519" t="s">
        <v>246</v>
      </c>
      <c r="S519" t="s">
        <v>239</v>
      </c>
      <c r="U519" t="s">
        <v>177</v>
      </c>
      <c r="V519" t="s">
        <v>177</v>
      </c>
    </row>
    <row r="520" spans="1:22" ht="12.75" hidden="1" outlineLevel="1">
      <c r="A520">
        <v>413</v>
      </c>
      <c r="B520" s="33" t="s">
        <v>256</v>
      </c>
      <c r="C520" s="40">
        <v>50</v>
      </c>
      <c r="D520">
        <v>1</v>
      </c>
      <c r="E520">
        <v>12</v>
      </c>
      <c r="F520" s="46"/>
      <c r="G520" s="41" t="str">
        <f t="shared" si="54"/>
        <v/>
      </c>
      <c r="H520" s="41" t="s">
        <v>199</v>
      </c>
      <c r="I520" t="str">
        <f t="shared" si="55"/>
        <v/>
      </c>
      <c r="J520">
        <f t="shared" si="56"/>
        <v>0</v>
      </c>
      <c r="K520">
        <f t="shared" si="57"/>
        <v>0</v>
      </c>
      <c r="L520" s="78" t="s">
        <v>343</v>
      </c>
      <c r="M520" t="s">
        <v>240</v>
      </c>
      <c r="N520" s="36">
        <v>2</v>
      </c>
      <c r="O520" s="36"/>
      <c r="P520" t="s">
        <v>40</v>
      </c>
      <c r="Q520" t="s">
        <v>329</v>
      </c>
      <c r="R520" t="s">
        <v>149</v>
      </c>
      <c r="S520" t="s">
        <v>239</v>
      </c>
      <c r="U520" t="s">
        <v>177</v>
      </c>
      <c r="V520" t="s">
        <v>177</v>
      </c>
    </row>
    <row r="521" spans="1:22" ht="12.75" hidden="1" outlineLevel="1">
      <c r="A521">
        <v>414</v>
      </c>
      <c r="B521" s="33" t="s">
        <v>256</v>
      </c>
      <c r="C521" s="40">
        <v>50</v>
      </c>
      <c r="D521">
        <v>1</v>
      </c>
      <c r="E521">
        <v>13</v>
      </c>
      <c r="F521" s="46"/>
      <c r="G521" s="41" t="str">
        <f t="shared" si="54"/>
        <v/>
      </c>
      <c r="H521" s="41" t="s">
        <v>202</v>
      </c>
      <c r="I521" t="str">
        <f t="shared" si="55"/>
        <v/>
      </c>
      <c r="J521">
        <f t="shared" si="56"/>
        <v>0</v>
      </c>
      <c r="K521">
        <f t="shared" si="57"/>
        <v>0</v>
      </c>
      <c r="L521" s="78" t="s">
        <v>343</v>
      </c>
      <c r="M521" t="s">
        <v>240</v>
      </c>
      <c r="N521" s="36">
        <v>2</v>
      </c>
      <c r="O521" s="36"/>
      <c r="P521" t="s">
        <v>40</v>
      </c>
      <c r="Q521" t="s">
        <v>329</v>
      </c>
      <c r="R521" t="s">
        <v>53</v>
      </c>
      <c r="S521" t="s">
        <v>239</v>
      </c>
      <c r="U521" t="s">
        <v>177</v>
      </c>
      <c r="V521" t="s">
        <v>177</v>
      </c>
    </row>
    <row r="522" spans="1:22" ht="12.75" hidden="1" outlineLevel="1">
      <c r="A522">
        <v>415</v>
      </c>
      <c r="B522" s="33" t="s">
        <v>256</v>
      </c>
      <c r="C522" s="40">
        <v>50</v>
      </c>
      <c r="D522">
        <v>1</v>
      </c>
      <c r="E522">
        <v>14</v>
      </c>
      <c r="F522" s="46"/>
      <c r="G522" s="41" t="str">
        <f t="shared" si="54"/>
        <v/>
      </c>
      <c r="H522" s="41" t="s">
        <v>202</v>
      </c>
      <c r="I522" t="str">
        <f t="shared" si="55"/>
        <v/>
      </c>
      <c r="J522">
        <f t="shared" si="56"/>
        <v>0</v>
      </c>
      <c r="K522">
        <f t="shared" si="57"/>
        <v>0</v>
      </c>
      <c r="L522" s="78" t="s">
        <v>343</v>
      </c>
      <c r="M522" t="s">
        <v>240</v>
      </c>
      <c r="N522" s="36">
        <v>3</v>
      </c>
      <c r="O522" s="36"/>
      <c r="P522" t="s">
        <v>315</v>
      </c>
      <c r="Q522" t="s">
        <v>329</v>
      </c>
      <c r="R522" t="s">
        <v>238</v>
      </c>
      <c r="S522" t="s">
        <v>239</v>
      </c>
      <c r="U522" t="s">
        <v>177</v>
      </c>
      <c r="V522" t="s">
        <v>177</v>
      </c>
    </row>
    <row r="523" spans="1:22" ht="12.75" hidden="1" outlineLevel="1">
      <c r="A523">
        <v>416</v>
      </c>
      <c r="B523" s="33" t="s">
        <v>256</v>
      </c>
      <c r="C523" s="40">
        <v>50</v>
      </c>
      <c r="D523">
        <v>1</v>
      </c>
      <c r="E523">
        <v>15</v>
      </c>
      <c r="F523" s="46"/>
      <c r="G523" s="41" t="str">
        <f t="shared" si="54"/>
        <v/>
      </c>
      <c r="H523" s="41" t="s">
        <v>198</v>
      </c>
      <c r="I523" t="str">
        <f t="shared" si="55"/>
        <v/>
      </c>
      <c r="J523">
        <f t="shared" si="56"/>
        <v>0</v>
      </c>
      <c r="K523">
        <f t="shared" si="57"/>
        <v>0</v>
      </c>
      <c r="L523" s="78" t="s">
        <v>343</v>
      </c>
      <c r="M523" t="s">
        <v>240</v>
      </c>
      <c r="N523" s="36">
        <v>3</v>
      </c>
      <c r="O523" s="36"/>
      <c r="P523" t="s">
        <v>315</v>
      </c>
      <c r="Q523" t="s">
        <v>330</v>
      </c>
      <c r="R523" t="s">
        <v>247</v>
      </c>
      <c r="S523" t="s">
        <v>239</v>
      </c>
      <c r="U523" t="s">
        <v>177</v>
      </c>
      <c r="V523" t="s">
        <v>177</v>
      </c>
    </row>
    <row r="524" spans="1:22" ht="12.75" hidden="1" outlineLevel="1">
      <c r="A524">
        <v>417</v>
      </c>
      <c r="B524" s="33" t="s">
        <v>256</v>
      </c>
      <c r="C524" s="40">
        <v>50</v>
      </c>
      <c r="D524">
        <v>1</v>
      </c>
      <c r="E524">
        <v>16</v>
      </c>
      <c r="F524" s="46"/>
      <c r="G524" s="41" t="str">
        <f t="shared" si="54"/>
        <v/>
      </c>
      <c r="H524" s="41" t="s">
        <v>201</v>
      </c>
      <c r="I524" t="str">
        <f t="shared" si="55"/>
        <v/>
      </c>
      <c r="J524">
        <f t="shared" si="56"/>
        <v>0</v>
      </c>
      <c r="K524">
        <f t="shared" si="57"/>
        <v>0</v>
      </c>
      <c r="L524" s="78" t="s">
        <v>343</v>
      </c>
      <c r="M524" t="s">
        <v>240</v>
      </c>
      <c r="N524" s="36">
        <v>3</v>
      </c>
      <c r="O524" s="36"/>
      <c r="P524" t="s">
        <v>315</v>
      </c>
      <c r="Q524" t="s">
        <v>333</v>
      </c>
      <c r="R524" t="s">
        <v>245</v>
      </c>
      <c r="S524" t="s">
        <v>239</v>
      </c>
      <c r="U524" t="s">
        <v>177</v>
      </c>
      <c r="V524" t="s">
        <v>177</v>
      </c>
    </row>
    <row r="525" spans="1:22" ht="12.75" hidden="1" outlineLevel="1">
      <c r="A525">
        <v>418</v>
      </c>
      <c r="B525" s="33" t="s">
        <v>256</v>
      </c>
      <c r="C525" s="40">
        <v>50</v>
      </c>
      <c r="D525">
        <v>1</v>
      </c>
      <c r="E525">
        <v>17</v>
      </c>
      <c r="F525" s="46"/>
      <c r="G525" s="41" t="str">
        <f t="shared" si="54"/>
        <v/>
      </c>
      <c r="H525" s="41" t="s">
        <v>199</v>
      </c>
      <c r="I525" t="str">
        <f t="shared" si="55"/>
        <v/>
      </c>
      <c r="J525">
        <f t="shared" si="56"/>
        <v>0</v>
      </c>
      <c r="K525">
        <f t="shared" si="57"/>
        <v>0</v>
      </c>
      <c r="L525" s="78" t="s">
        <v>343</v>
      </c>
      <c r="M525" t="s">
        <v>240</v>
      </c>
      <c r="N525" s="36">
        <v>3</v>
      </c>
      <c r="O525" s="36"/>
      <c r="P525" t="s">
        <v>315</v>
      </c>
      <c r="Q525" t="s">
        <v>333</v>
      </c>
      <c r="R525" t="s">
        <v>246</v>
      </c>
      <c r="S525" t="s">
        <v>239</v>
      </c>
      <c r="U525" t="s">
        <v>177</v>
      </c>
      <c r="V525" t="s">
        <v>177</v>
      </c>
    </row>
    <row r="526" spans="1:22" ht="12.75" hidden="1" outlineLevel="1">
      <c r="A526">
        <v>419</v>
      </c>
      <c r="B526" s="33" t="s">
        <v>256</v>
      </c>
      <c r="C526" s="40">
        <v>50</v>
      </c>
      <c r="D526">
        <v>1</v>
      </c>
      <c r="E526">
        <v>18</v>
      </c>
      <c r="F526" s="46"/>
      <c r="G526" s="41" t="str">
        <f t="shared" si="54"/>
        <v/>
      </c>
      <c r="H526" s="41" t="s">
        <v>198</v>
      </c>
      <c r="I526" t="str">
        <f t="shared" si="55"/>
        <v/>
      </c>
      <c r="J526">
        <f t="shared" si="56"/>
        <v>0</v>
      </c>
      <c r="K526">
        <f t="shared" si="57"/>
        <v>0</v>
      </c>
      <c r="L526" s="78" t="s">
        <v>343</v>
      </c>
      <c r="M526" t="s">
        <v>240</v>
      </c>
      <c r="N526" s="36">
        <v>3</v>
      </c>
      <c r="O526" s="36"/>
      <c r="P526" t="s">
        <v>315</v>
      </c>
      <c r="Q526" t="s">
        <v>333</v>
      </c>
      <c r="R526" t="s">
        <v>316</v>
      </c>
      <c r="S526" t="s">
        <v>239</v>
      </c>
      <c r="U526" t="s">
        <v>177</v>
      </c>
      <c r="V526" t="s">
        <v>177</v>
      </c>
    </row>
    <row r="527" spans="1:22" ht="12.75" hidden="1" outlineLevel="1">
      <c r="A527">
        <v>420</v>
      </c>
      <c r="B527" s="33" t="s">
        <v>256</v>
      </c>
      <c r="C527" s="40">
        <v>50</v>
      </c>
      <c r="D527">
        <v>1</v>
      </c>
      <c r="E527">
        <v>19</v>
      </c>
      <c r="F527" s="46"/>
      <c r="G527" s="41" t="str">
        <f t="shared" si="54"/>
        <v/>
      </c>
      <c r="H527" s="41" t="s">
        <v>199</v>
      </c>
      <c r="I527" t="str">
        <f t="shared" si="55"/>
        <v/>
      </c>
      <c r="J527">
        <f t="shared" si="56"/>
        <v>0</v>
      </c>
      <c r="K527">
        <f t="shared" si="57"/>
        <v>0</v>
      </c>
      <c r="L527" s="78" t="s">
        <v>343</v>
      </c>
      <c r="M527" t="s">
        <v>240</v>
      </c>
      <c r="N527" s="36">
        <v>3</v>
      </c>
      <c r="O527" s="36"/>
      <c r="P527" t="s">
        <v>315</v>
      </c>
      <c r="Q527" t="s">
        <v>329</v>
      </c>
      <c r="R527" t="s">
        <v>53</v>
      </c>
      <c r="S527" t="s">
        <v>239</v>
      </c>
      <c r="U527" t="s">
        <v>177</v>
      </c>
      <c r="V527" t="s">
        <v>177</v>
      </c>
    </row>
    <row r="528" spans="1:22" ht="12.75" hidden="1" outlineLevel="1">
      <c r="A528">
        <v>421</v>
      </c>
      <c r="B528" s="33" t="s">
        <v>256</v>
      </c>
      <c r="C528" s="40">
        <v>50</v>
      </c>
      <c r="D528">
        <v>1</v>
      </c>
      <c r="E528">
        <v>20</v>
      </c>
      <c r="F528" s="46"/>
      <c r="G528" s="41" t="str">
        <f t="shared" si="54"/>
        <v/>
      </c>
      <c r="H528" s="41" t="s">
        <v>201</v>
      </c>
      <c r="I528" t="str">
        <f t="shared" si="55"/>
        <v/>
      </c>
      <c r="J528">
        <f t="shared" si="56"/>
        <v>0</v>
      </c>
      <c r="K528">
        <f t="shared" si="57"/>
        <v>0</v>
      </c>
      <c r="L528" s="78" t="s">
        <v>343</v>
      </c>
      <c r="M528" t="s">
        <v>240</v>
      </c>
      <c r="N528" s="36">
        <v>3</v>
      </c>
      <c r="O528" s="36"/>
      <c r="P528" t="s">
        <v>315</v>
      </c>
      <c r="Q528" t="s">
        <v>329</v>
      </c>
      <c r="R528" t="s">
        <v>149</v>
      </c>
      <c r="S528" t="s">
        <v>239</v>
      </c>
      <c r="U528" t="s">
        <v>177</v>
      </c>
      <c r="V528" t="s">
        <v>177</v>
      </c>
    </row>
    <row r="529" spans="1:22" ht="12.75" hidden="1" outlineLevel="1">
      <c r="A529">
        <v>422</v>
      </c>
      <c r="B529" s="33" t="s">
        <v>256</v>
      </c>
      <c r="C529" s="40">
        <v>50</v>
      </c>
      <c r="D529">
        <v>1</v>
      </c>
      <c r="E529">
        <v>21</v>
      </c>
      <c r="F529" s="46"/>
      <c r="G529" s="41" t="str">
        <f t="shared" si="54"/>
        <v/>
      </c>
      <c r="H529" s="41" t="s">
        <v>199</v>
      </c>
      <c r="I529" t="str">
        <f t="shared" si="55"/>
        <v/>
      </c>
      <c r="J529">
        <f t="shared" si="56"/>
        <v>0</v>
      </c>
      <c r="K529">
        <f t="shared" si="57"/>
        <v>0</v>
      </c>
      <c r="L529" s="78" t="s">
        <v>343</v>
      </c>
      <c r="M529" t="s">
        <v>240</v>
      </c>
      <c r="N529" s="36">
        <v>3</v>
      </c>
      <c r="O529" s="36"/>
      <c r="P529" t="s">
        <v>315</v>
      </c>
      <c r="Q529" t="s">
        <v>329</v>
      </c>
      <c r="R529" t="s">
        <v>238</v>
      </c>
      <c r="S529" t="s">
        <v>239</v>
      </c>
      <c r="U529" t="s">
        <v>177</v>
      </c>
      <c r="V529" t="s">
        <v>177</v>
      </c>
    </row>
    <row r="530" spans="1:22" ht="12.75" hidden="1" outlineLevel="1">
      <c r="A530">
        <v>423</v>
      </c>
      <c r="B530" s="33" t="s">
        <v>256</v>
      </c>
      <c r="C530" s="40">
        <v>50</v>
      </c>
      <c r="D530">
        <v>1</v>
      </c>
      <c r="E530">
        <v>22</v>
      </c>
      <c r="F530" s="46"/>
      <c r="G530" s="41" t="str">
        <f t="shared" si="54"/>
        <v/>
      </c>
      <c r="H530" s="41" t="s">
        <v>200</v>
      </c>
      <c r="I530" t="str">
        <f t="shared" si="55"/>
        <v/>
      </c>
      <c r="J530">
        <f t="shared" si="56"/>
        <v>0</v>
      </c>
      <c r="K530">
        <f t="shared" si="57"/>
        <v>0</v>
      </c>
      <c r="L530" s="78" t="s">
        <v>343</v>
      </c>
      <c r="M530" t="s">
        <v>240</v>
      </c>
      <c r="N530" s="36">
        <v>4</v>
      </c>
      <c r="O530" s="36"/>
      <c r="P530" t="s">
        <v>317</v>
      </c>
      <c r="Q530" t="s">
        <v>329</v>
      </c>
      <c r="R530" t="s">
        <v>238</v>
      </c>
      <c r="S530" t="s">
        <v>239</v>
      </c>
      <c r="U530" t="s">
        <v>177</v>
      </c>
      <c r="V530" t="s">
        <v>177</v>
      </c>
    </row>
    <row r="531" spans="1:22" ht="12.75" hidden="1" outlineLevel="1">
      <c r="A531">
        <v>424</v>
      </c>
      <c r="B531" s="33" t="s">
        <v>256</v>
      </c>
      <c r="C531" s="40">
        <v>50</v>
      </c>
      <c r="D531">
        <v>1</v>
      </c>
      <c r="E531">
        <v>23</v>
      </c>
      <c r="F531" s="46"/>
      <c r="G531" s="41" t="str">
        <f t="shared" si="54"/>
        <v/>
      </c>
      <c r="H531" s="41" t="s">
        <v>199</v>
      </c>
      <c r="I531" t="str">
        <f t="shared" si="55"/>
        <v/>
      </c>
      <c r="J531">
        <f t="shared" si="56"/>
        <v>0</v>
      </c>
      <c r="K531">
        <f t="shared" si="57"/>
        <v>0</v>
      </c>
      <c r="L531" s="78" t="s">
        <v>343</v>
      </c>
      <c r="M531" t="s">
        <v>240</v>
      </c>
      <c r="N531" s="36">
        <v>4</v>
      </c>
      <c r="O531" s="36"/>
      <c r="P531" t="s">
        <v>317</v>
      </c>
      <c r="Q531" t="s">
        <v>329</v>
      </c>
      <c r="R531" t="s">
        <v>318</v>
      </c>
      <c r="S531" t="s">
        <v>239</v>
      </c>
      <c r="U531" t="s">
        <v>177</v>
      </c>
      <c r="V531" t="s">
        <v>177</v>
      </c>
    </row>
    <row r="532" spans="1:22" ht="12.75" hidden="1" outlineLevel="1">
      <c r="A532">
        <v>425</v>
      </c>
      <c r="B532" s="33" t="s">
        <v>256</v>
      </c>
      <c r="C532" s="40">
        <v>50</v>
      </c>
      <c r="D532">
        <v>1</v>
      </c>
      <c r="E532">
        <v>24</v>
      </c>
      <c r="F532" s="46"/>
      <c r="G532" s="41" t="str">
        <f t="shared" si="54"/>
        <v/>
      </c>
      <c r="H532" s="41" t="s">
        <v>198</v>
      </c>
      <c r="I532" t="str">
        <f t="shared" si="55"/>
        <v/>
      </c>
      <c r="J532">
        <f t="shared" si="56"/>
        <v>0</v>
      </c>
      <c r="K532">
        <f t="shared" si="57"/>
        <v>0</v>
      </c>
      <c r="L532" s="78" t="s">
        <v>343</v>
      </c>
      <c r="M532" t="s">
        <v>240</v>
      </c>
      <c r="N532" s="36">
        <v>4</v>
      </c>
      <c r="O532" s="36"/>
      <c r="P532" t="s">
        <v>317</v>
      </c>
      <c r="Q532" t="s">
        <v>333</v>
      </c>
      <c r="R532" t="s">
        <v>316</v>
      </c>
      <c r="S532" t="s">
        <v>239</v>
      </c>
      <c r="U532" t="s">
        <v>177</v>
      </c>
      <c r="V532" t="s">
        <v>177</v>
      </c>
    </row>
    <row r="533" spans="1:22" ht="12.75" hidden="1" outlineLevel="1">
      <c r="A533">
        <v>426</v>
      </c>
      <c r="B533" s="33" t="s">
        <v>256</v>
      </c>
      <c r="C533" s="40">
        <v>50</v>
      </c>
      <c r="D533">
        <v>1</v>
      </c>
      <c r="E533">
        <v>25</v>
      </c>
      <c r="F533" s="46"/>
      <c r="G533" s="41" t="str">
        <f t="shared" si="54"/>
        <v/>
      </c>
      <c r="H533" s="41" t="s">
        <v>202</v>
      </c>
      <c r="I533" t="str">
        <f t="shared" si="55"/>
        <v/>
      </c>
      <c r="J533">
        <f t="shared" si="56"/>
        <v>0</v>
      </c>
      <c r="K533">
        <f t="shared" si="57"/>
        <v>0</v>
      </c>
      <c r="L533" s="78" t="s">
        <v>343</v>
      </c>
      <c r="M533" t="s">
        <v>240</v>
      </c>
      <c r="N533" s="36">
        <v>4</v>
      </c>
      <c r="O533" s="36"/>
      <c r="P533" t="s">
        <v>317</v>
      </c>
      <c r="Q533" t="s">
        <v>329</v>
      </c>
      <c r="R533" t="s">
        <v>248</v>
      </c>
      <c r="S533" t="s">
        <v>239</v>
      </c>
      <c r="U533" t="s">
        <v>177</v>
      </c>
      <c r="V533" t="s">
        <v>177</v>
      </c>
    </row>
    <row r="534" spans="1:22" ht="12.75" hidden="1" outlineLevel="1">
      <c r="A534">
        <v>427</v>
      </c>
      <c r="B534" s="33" t="s">
        <v>256</v>
      </c>
      <c r="C534" s="40">
        <v>50</v>
      </c>
      <c r="D534">
        <v>1</v>
      </c>
      <c r="E534">
        <v>26</v>
      </c>
      <c r="F534" s="46"/>
      <c r="G534" s="41" t="str">
        <f t="shared" si="54"/>
        <v/>
      </c>
      <c r="H534" s="41" t="s">
        <v>198</v>
      </c>
      <c r="I534" t="str">
        <f t="shared" si="55"/>
        <v/>
      </c>
      <c r="J534">
        <f t="shared" si="56"/>
        <v>0</v>
      </c>
      <c r="K534">
        <f t="shared" si="57"/>
        <v>0</v>
      </c>
      <c r="L534" s="78" t="s">
        <v>343</v>
      </c>
      <c r="M534" t="s">
        <v>240</v>
      </c>
      <c r="N534" s="36">
        <v>4</v>
      </c>
      <c r="O534" s="36"/>
      <c r="P534" t="s">
        <v>317</v>
      </c>
      <c r="Q534" t="s">
        <v>330</v>
      </c>
      <c r="R534" t="s">
        <v>247</v>
      </c>
      <c r="S534" t="s">
        <v>239</v>
      </c>
      <c r="U534" t="s">
        <v>177</v>
      </c>
      <c r="V534" t="s">
        <v>177</v>
      </c>
    </row>
    <row r="535" spans="1:22" ht="12.75" hidden="1" outlineLevel="1">
      <c r="A535">
        <v>428</v>
      </c>
      <c r="B535" s="33" t="s">
        <v>256</v>
      </c>
      <c r="C535" s="40">
        <v>50</v>
      </c>
      <c r="D535">
        <v>1</v>
      </c>
      <c r="E535">
        <v>27</v>
      </c>
      <c r="F535" s="46"/>
      <c r="G535" s="41" t="str">
        <f t="shared" si="54"/>
        <v/>
      </c>
      <c r="H535" s="41" t="s">
        <v>199</v>
      </c>
      <c r="I535" t="str">
        <f t="shared" si="55"/>
        <v/>
      </c>
      <c r="J535">
        <f t="shared" si="56"/>
        <v>0</v>
      </c>
      <c r="K535">
        <f t="shared" si="57"/>
        <v>0</v>
      </c>
      <c r="L535" s="78" t="s">
        <v>343</v>
      </c>
      <c r="M535" t="s">
        <v>240</v>
      </c>
      <c r="N535" s="36">
        <v>4</v>
      </c>
      <c r="O535" s="36"/>
      <c r="P535" t="s">
        <v>317</v>
      </c>
      <c r="Q535" t="s">
        <v>333</v>
      </c>
      <c r="R535" t="s">
        <v>246</v>
      </c>
      <c r="S535" t="s">
        <v>239</v>
      </c>
      <c r="U535" t="s">
        <v>177</v>
      </c>
      <c r="V535" t="s">
        <v>177</v>
      </c>
    </row>
    <row r="536" spans="1:22" ht="12.75" hidden="1" outlineLevel="1">
      <c r="A536">
        <v>429</v>
      </c>
      <c r="B536" s="33" t="s">
        <v>256</v>
      </c>
      <c r="C536" s="40">
        <v>50</v>
      </c>
      <c r="D536">
        <v>1</v>
      </c>
      <c r="E536">
        <v>28</v>
      </c>
      <c r="F536" s="46"/>
      <c r="G536" s="41" t="str">
        <f t="shared" si="54"/>
        <v/>
      </c>
      <c r="H536" s="41" t="s">
        <v>200</v>
      </c>
      <c r="I536" t="str">
        <f t="shared" si="55"/>
        <v/>
      </c>
      <c r="J536">
        <f t="shared" si="56"/>
        <v>0</v>
      </c>
      <c r="K536">
        <f t="shared" si="57"/>
        <v>0</v>
      </c>
      <c r="L536" s="78" t="s">
        <v>343</v>
      </c>
      <c r="M536" t="s">
        <v>240</v>
      </c>
      <c r="N536" s="36">
        <v>4</v>
      </c>
      <c r="O536" s="36"/>
      <c r="P536" t="s">
        <v>317</v>
      </c>
      <c r="Q536" t="s">
        <v>329</v>
      </c>
      <c r="R536" t="s">
        <v>53</v>
      </c>
      <c r="S536" t="s">
        <v>239</v>
      </c>
      <c r="U536" t="s">
        <v>177</v>
      </c>
      <c r="V536" t="s">
        <v>177</v>
      </c>
    </row>
    <row r="537" spans="1:22" ht="12.75" hidden="1" outlineLevel="1">
      <c r="A537">
        <v>430</v>
      </c>
      <c r="B537" s="33" t="s">
        <v>256</v>
      </c>
      <c r="C537" s="40">
        <v>50</v>
      </c>
      <c r="D537">
        <v>2</v>
      </c>
      <c r="E537">
        <v>1</v>
      </c>
      <c r="F537" s="46"/>
      <c r="G537" s="41" t="str">
        <f t="shared" si="54"/>
        <v/>
      </c>
      <c r="H537" s="41" t="s">
        <v>200</v>
      </c>
      <c r="I537" t="str">
        <f t="shared" si="55"/>
        <v/>
      </c>
      <c r="J537">
        <f t="shared" si="56"/>
        <v>0</v>
      </c>
      <c r="K537">
        <f t="shared" si="57"/>
        <v>0</v>
      </c>
      <c r="L537" s="78" t="s">
        <v>343</v>
      </c>
      <c r="M537" t="s">
        <v>241</v>
      </c>
      <c r="N537" s="36" t="s">
        <v>177</v>
      </c>
      <c r="O537" s="36"/>
      <c r="P537" t="s">
        <v>177</v>
      </c>
      <c r="Q537" t="s">
        <v>326</v>
      </c>
      <c r="R537" t="s">
        <v>325</v>
      </c>
      <c r="S537" t="s">
        <v>249</v>
      </c>
      <c r="T537" t="s">
        <v>54</v>
      </c>
      <c r="U537" t="s">
        <v>177</v>
      </c>
      <c r="V537" t="s">
        <v>177</v>
      </c>
    </row>
    <row r="538" spans="1:22" ht="12.75" hidden="1" outlineLevel="1">
      <c r="A538">
        <v>431</v>
      </c>
      <c r="B538" s="33" t="s">
        <v>256</v>
      </c>
      <c r="C538" s="40">
        <v>50</v>
      </c>
      <c r="D538">
        <v>2</v>
      </c>
      <c r="E538">
        <v>2</v>
      </c>
      <c r="F538" s="46"/>
      <c r="G538" s="41" t="str">
        <f aca="true" t="shared" si="58" ref="G538:G601">UPPER(F538)</f>
        <v/>
      </c>
      <c r="H538" s="41" t="s">
        <v>200</v>
      </c>
      <c r="I538" t="str">
        <f aca="true" t="shared" si="59" ref="I538:I601">IF(F538=0,"",IF(EXACT(G538,H538),"Correct","Incorrect"))</f>
        <v/>
      </c>
      <c r="J538">
        <f t="shared" si="56"/>
        <v>0</v>
      </c>
      <c r="K538">
        <f t="shared" si="57"/>
        <v>0</v>
      </c>
      <c r="L538" s="78" t="s">
        <v>343</v>
      </c>
      <c r="M538" t="s">
        <v>241</v>
      </c>
      <c r="N538" s="36" t="s">
        <v>177</v>
      </c>
      <c r="O538" s="36"/>
      <c r="P538" t="s">
        <v>177</v>
      </c>
      <c r="Q538" t="s">
        <v>250</v>
      </c>
      <c r="R538" t="s">
        <v>304</v>
      </c>
      <c r="S538" t="s">
        <v>249</v>
      </c>
      <c r="U538" t="s">
        <v>177</v>
      </c>
      <c r="V538" t="s">
        <v>177</v>
      </c>
    </row>
    <row r="539" spans="1:22" ht="12.75" hidden="1" outlineLevel="1">
      <c r="A539">
        <v>432</v>
      </c>
      <c r="B539" s="33" t="s">
        <v>256</v>
      </c>
      <c r="C539" s="40">
        <v>50</v>
      </c>
      <c r="D539">
        <v>2</v>
      </c>
      <c r="E539">
        <v>3</v>
      </c>
      <c r="F539" s="46"/>
      <c r="G539" s="41" t="str">
        <f t="shared" si="58"/>
        <v/>
      </c>
      <c r="H539" s="41" t="s">
        <v>201</v>
      </c>
      <c r="I539" t="str">
        <f t="shared" si="59"/>
        <v/>
      </c>
      <c r="J539">
        <f t="shared" si="56"/>
        <v>0</v>
      </c>
      <c r="K539">
        <f t="shared" si="57"/>
        <v>0</v>
      </c>
      <c r="L539" s="78" t="s">
        <v>343</v>
      </c>
      <c r="M539" t="s">
        <v>241</v>
      </c>
      <c r="N539" s="36" t="s">
        <v>177</v>
      </c>
      <c r="O539" s="36"/>
      <c r="P539" t="s">
        <v>177</v>
      </c>
      <c r="Q539" t="s">
        <v>286</v>
      </c>
      <c r="S539" t="s">
        <v>249</v>
      </c>
      <c r="U539" t="s">
        <v>177</v>
      </c>
      <c r="V539" t="s">
        <v>177</v>
      </c>
    </row>
    <row r="540" spans="1:22" ht="12.75" hidden="1" outlineLevel="1">
      <c r="A540">
        <v>433</v>
      </c>
      <c r="B540" s="33" t="s">
        <v>256</v>
      </c>
      <c r="C540" s="40">
        <v>50</v>
      </c>
      <c r="D540">
        <v>2</v>
      </c>
      <c r="E540">
        <v>4</v>
      </c>
      <c r="F540" s="46"/>
      <c r="G540" s="41" t="str">
        <f t="shared" si="58"/>
        <v/>
      </c>
      <c r="H540" s="41" t="s">
        <v>202</v>
      </c>
      <c r="I540" t="str">
        <f t="shared" si="59"/>
        <v/>
      </c>
      <c r="J540">
        <f t="shared" si="56"/>
        <v>0</v>
      </c>
      <c r="K540">
        <f t="shared" si="57"/>
        <v>0</v>
      </c>
      <c r="L540" s="78" t="s">
        <v>343</v>
      </c>
      <c r="M540" t="s">
        <v>241</v>
      </c>
      <c r="N540" s="36" t="s">
        <v>177</v>
      </c>
      <c r="O540" s="36"/>
      <c r="P540" t="s">
        <v>177</v>
      </c>
      <c r="Q540" t="s">
        <v>98</v>
      </c>
      <c r="R540" t="s">
        <v>178</v>
      </c>
      <c r="S540" t="s">
        <v>249</v>
      </c>
      <c r="U540" t="s">
        <v>177</v>
      </c>
      <c r="V540" t="s">
        <v>177</v>
      </c>
    </row>
    <row r="541" spans="1:22" ht="12.75" hidden="1" outlineLevel="1">
      <c r="A541">
        <v>434</v>
      </c>
      <c r="B541" s="33" t="s">
        <v>256</v>
      </c>
      <c r="C541" s="40">
        <v>50</v>
      </c>
      <c r="D541">
        <v>2</v>
      </c>
      <c r="E541">
        <v>5</v>
      </c>
      <c r="F541" s="46"/>
      <c r="G541" s="41" t="str">
        <f t="shared" si="58"/>
        <v/>
      </c>
      <c r="H541" s="41" t="s">
        <v>200</v>
      </c>
      <c r="I541" t="str">
        <f t="shared" si="59"/>
        <v/>
      </c>
      <c r="J541">
        <f aca="true" t="shared" si="60" ref="J541:J572">IF($I541="Correct",1,IF($I541="Incorrect",1,0))</f>
        <v>0</v>
      </c>
      <c r="K541">
        <f aca="true" t="shared" si="61" ref="K541:K572">IF($I541="Correct",1,IF($I541="Incorrect",0,0))</f>
        <v>0</v>
      </c>
      <c r="L541" s="78" t="s">
        <v>343</v>
      </c>
      <c r="M541" t="s">
        <v>241</v>
      </c>
      <c r="N541" s="36" t="s">
        <v>177</v>
      </c>
      <c r="O541" s="36"/>
      <c r="P541" t="s">
        <v>177</v>
      </c>
      <c r="Q541" t="s">
        <v>119</v>
      </c>
      <c r="S541" t="s">
        <v>265</v>
      </c>
      <c r="T541" t="s">
        <v>218</v>
      </c>
      <c r="U541" t="s">
        <v>177</v>
      </c>
      <c r="V541" t="s">
        <v>177</v>
      </c>
    </row>
    <row r="542" spans="1:22" ht="12.75" hidden="1" outlineLevel="1">
      <c r="A542">
        <v>435</v>
      </c>
      <c r="B542" s="33" t="s">
        <v>256</v>
      </c>
      <c r="C542" s="40">
        <v>50</v>
      </c>
      <c r="D542">
        <v>2</v>
      </c>
      <c r="E542">
        <v>6</v>
      </c>
      <c r="F542" s="46"/>
      <c r="G542" s="41" t="str">
        <f t="shared" si="58"/>
        <v/>
      </c>
      <c r="H542" s="41" t="s">
        <v>198</v>
      </c>
      <c r="I542" t="str">
        <f t="shared" si="59"/>
        <v/>
      </c>
      <c r="J542">
        <f t="shared" si="60"/>
        <v>0</v>
      </c>
      <c r="K542">
        <f t="shared" si="61"/>
        <v>0</v>
      </c>
      <c r="L542" s="78" t="s">
        <v>343</v>
      </c>
      <c r="M542" t="s">
        <v>241</v>
      </c>
      <c r="N542" s="36" t="s">
        <v>177</v>
      </c>
      <c r="O542" s="36"/>
      <c r="P542" t="s">
        <v>177</v>
      </c>
      <c r="Q542" t="s">
        <v>286</v>
      </c>
      <c r="S542" t="s">
        <v>249</v>
      </c>
      <c r="U542" t="s">
        <v>177</v>
      </c>
      <c r="V542" t="s">
        <v>177</v>
      </c>
    </row>
    <row r="543" spans="1:22" ht="12.75" hidden="1" outlineLevel="1">
      <c r="A543">
        <v>436</v>
      </c>
      <c r="B543" s="33" t="s">
        <v>256</v>
      </c>
      <c r="C543" s="40">
        <v>50</v>
      </c>
      <c r="D543">
        <v>2</v>
      </c>
      <c r="E543">
        <v>7</v>
      </c>
      <c r="F543" s="46"/>
      <c r="G543" s="41" t="str">
        <f t="shared" si="58"/>
        <v/>
      </c>
      <c r="H543" s="41" t="s">
        <v>200</v>
      </c>
      <c r="I543" t="str">
        <f t="shared" si="59"/>
        <v/>
      </c>
      <c r="J543">
        <f t="shared" si="60"/>
        <v>0</v>
      </c>
      <c r="K543">
        <f t="shared" si="61"/>
        <v>0</v>
      </c>
      <c r="L543" s="78" t="s">
        <v>343</v>
      </c>
      <c r="M543" t="s">
        <v>241</v>
      </c>
      <c r="N543" s="36" t="s">
        <v>177</v>
      </c>
      <c r="O543" s="36"/>
      <c r="P543" t="s">
        <v>177</v>
      </c>
      <c r="Q543" t="s">
        <v>285</v>
      </c>
      <c r="R543" t="s">
        <v>340</v>
      </c>
      <c r="S543" t="s">
        <v>249</v>
      </c>
      <c r="T543" t="s">
        <v>54</v>
      </c>
      <c r="U543" t="s">
        <v>177</v>
      </c>
      <c r="V543" t="s">
        <v>177</v>
      </c>
    </row>
    <row r="544" spans="1:22" ht="12.75" hidden="1" outlineLevel="1">
      <c r="A544">
        <v>437</v>
      </c>
      <c r="B544" s="33" t="s">
        <v>256</v>
      </c>
      <c r="C544" s="40">
        <v>50</v>
      </c>
      <c r="D544">
        <v>2</v>
      </c>
      <c r="E544">
        <v>8</v>
      </c>
      <c r="F544" s="46"/>
      <c r="G544" s="41" t="str">
        <f t="shared" si="58"/>
        <v/>
      </c>
      <c r="H544" s="41" t="s">
        <v>201</v>
      </c>
      <c r="I544" t="str">
        <f t="shared" si="59"/>
        <v/>
      </c>
      <c r="J544">
        <f t="shared" si="60"/>
        <v>0</v>
      </c>
      <c r="K544">
        <f t="shared" si="61"/>
        <v>0</v>
      </c>
      <c r="L544" s="78" t="s">
        <v>343</v>
      </c>
      <c r="M544" t="s">
        <v>241</v>
      </c>
      <c r="N544" s="36" t="s">
        <v>177</v>
      </c>
      <c r="O544" s="36"/>
      <c r="P544" t="s">
        <v>177</v>
      </c>
      <c r="Q544" t="s">
        <v>119</v>
      </c>
      <c r="S544" t="s">
        <v>249</v>
      </c>
      <c r="U544" t="s">
        <v>177</v>
      </c>
      <c r="V544" t="s">
        <v>177</v>
      </c>
    </row>
    <row r="545" spans="1:22" ht="12.75" hidden="1" outlineLevel="1">
      <c r="A545">
        <v>438</v>
      </c>
      <c r="B545" s="33" t="s">
        <v>256</v>
      </c>
      <c r="C545" s="40">
        <v>50</v>
      </c>
      <c r="D545">
        <v>2</v>
      </c>
      <c r="E545">
        <v>9</v>
      </c>
      <c r="F545" s="46"/>
      <c r="G545" s="41" t="str">
        <f t="shared" si="58"/>
        <v/>
      </c>
      <c r="H545" s="41" t="s">
        <v>200</v>
      </c>
      <c r="I545" t="str">
        <f t="shared" si="59"/>
        <v/>
      </c>
      <c r="J545">
        <f t="shared" si="60"/>
        <v>0</v>
      </c>
      <c r="K545">
        <f t="shared" si="61"/>
        <v>0</v>
      </c>
      <c r="L545" s="78" t="s">
        <v>343</v>
      </c>
      <c r="M545" t="s">
        <v>241</v>
      </c>
      <c r="N545" s="36" t="s">
        <v>177</v>
      </c>
      <c r="O545" s="36"/>
      <c r="P545" t="s">
        <v>177</v>
      </c>
      <c r="Q545" t="s">
        <v>182</v>
      </c>
      <c r="S545" t="s">
        <v>249</v>
      </c>
      <c r="T545" t="s">
        <v>54</v>
      </c>
      <c r="U545" t="s">
        <v>177</v>
      </c>
      <c r="V545" t="s">
        <v>177</v>
      </c>
    </row>
    <row r="546" spans="1:22" ht="12.75" hidden="1" outlineLevel="1">
      <c r="A546">
        <v>439</v>
      </c>
      <c r="B546" s="33" t="s">
        <v>256</v>
      </c>
      <c r="C546" s="40">
        <v>50</v>
      </c>
      <c r="D546">
        <v>2</v>
      </c>
      <c r="E546">
        <v>10</v>
      </c>
      <c r="F546" s="46"/>
      <c r="G546" s="41" t="str">
        <f t="shared" si="58"/>
        <v/>
      </c>
      <c r="H546" s="41" t="s">
        <v>200</v>
      </c>
      <c r="I546" t="str">
        <f t="shared" si="59"/>
        <v/>
      </c>
      <c r="J546">
        <f t="shared" si="60"/>
        <v>0</v>
      </c>
      <c r="K546">
        <f t="shared" si="61"/>
        <v>0</v>
      </c>
      <c r="L546" s="78" t="s">
        <v>343</v>
      </c>
      <c r="M546" t="s">
        <v>241</v>
      </c>
      <c r="N546" s="36" t="s">
        <v>177</v>
      </c>
      <c r="O546" s="36"/>
      <c r="P546" t="s">
        <v>177</v>
      </c>
      <c r="Q546" t="s">
        <v>286</v>
      </c>
      <c r="S546" t="s">
        <v>249</v>
      </c>
      <c r="T546" t="s">
        <v>54</v>
      </c>
      <c r="U546" t="s">
        <v>177</v>
      </c>
      <c r="V546" t="s">
        <v>177</v>
      </c>
    </row>
    <row r="547" spans="1:22" ht="12.75" hidden="1" outlineLevel="1">
      <c r="A547">
        <v>440</v>
      </c>
      <c r="B547" s="33" t="s">
        <v>256</v>
      </c>
      <c r="C547" s="40">
        <v>50</v>
      </c>
      <c r="D547">
        <v>2</v>
      </c>
      <c r="E547">
        <v>11</v>
      </c>
      <c r="F547" s="46"/>
      <c r="G547" s="41" t="str">
        <f t="shared" si="58"/>
        <v/>
      </c>
      <c r="H547" s="41" t="s">
        <v>202</v>
      </c>
      <c r="I547" t="str">
        <f t="shared" si="59"/>
        <v/>
      </c>
      <c r="J547">
        <f t="shared" si="60"/>
        <v>0</v>
      </c>
      <c r="K547">
        <f t="shared" si="61"/>
        <v>0</v>
      </c>
      <c r="L547" s="78" t="s">
        <v>343</v>
      </c>
      <c r="M547" t="s">
        <v>241</v>
      </c>
      <c r="N547" s="36" t="s">
        <v>177</v>
      </c>
      <c r="O547" s="36"/>
      <c r="P547" t="s">
        <v>177</v>
      </c>
      <c r="Q547" t="s">
        <v>98</v>
      </c>
      <c r="R547" t="s">
        <v>34</v>
      </c>
      <c r="S547" t="s">
        <v>249</v>
      </c>
      <c r="U547" t="s">
        <v>177</v>
      </c>
      <c r="V547" t="s">
        <v>177</v>
      </c>
    </row>
    <row r="548" spans="1:22" ht="12.75" hidden="1" outlineLevel="1">
      <c r="A548">
        <v>441</v>
      </c>
      <c r="B548" s="33" t="s">
        <v>256</v>
      </c>
      <c r="C548" s="40">
        <v>50</v>
      </c>
      <c r="D548">
        <v>2</v>
      </c>
      <c r="E548">
        <v>12</v>
      </c>
      <c r="F548" s="46"/>
      <c r="G548" s="41" t="str">
        <f t="shared" si="58"/>
        <v/>
      </c>
      <c r="H548" s="41" t="s">
        <v>201</v>
      </c>
      <c r="I548" t="str">
        <f t="shared" si="59"/>
        <v/>
      </c>
      <c r="J548">
        <f t="shared" si="60"/>
        <v>0</v>
      </c>
      <c r="K548">
        <f t="shared" si="61"/>
        <v>0</v>
      </c>
      <c r="L548" s="78" t="s">
        <v>343</v>
      </c>
      <c r="M548" t="s">
        <v>241</v>
      </c>
      <c r="N548" s="36" t="s">
        <v>177</v>
      </c>
      <c r="O548" s="36"/>
      <c r="P548" t="s">
        <v>177</v>
      </c>
      <c r="Q548" t="s">
        <v>326</v>
      </c>
      <c r="R548" t="s">
        <v>327</v>
      </c>
      <c r="S548" t="s">
        <v>249</v>
      </c>
      <c r="T548" t="s">
        <v>54</v>
      </c>
      <c r="U548" t="s">
        <v>177</v>
      </c>
      <c r="V548" t="s">
        <v>177</v>
      </c>
    </row>
    <row r="549" spans="1:22" ht="12.75" hidden="1" outlineLevel="1">
      <c r="A549">
        <v>442</v>
      </c>
      <c r="B549" s="33" t="s">
        <v>256</v>
      </c>
      <c r="C549" s="40">
        <v>50</v>
      </c>
      <c r="D549">
        <v>2</v>
      </c>
      <c r="E549">
        <v>13</v>
      </c>
      <c r="F549" s="46"/>
      <c r="G549" s="41" t="str">
        <f t="shared" si="58"/>
        <v/>
      </c>
      <c r="H549" s="41" t="s">
        <v>199</v>
      </c>
      <c r="I549" t="str">
        <f t="shared" si="59"/>
        <v/>
      </c>
      <c r="J549">
        <f t="shared" si="60"/>
        <v>0</v>
      </c>
      <c r="K549">
        <f t="shared" si="61"/>
        <v>0</v>
      </c>
      <c r="L549" s="78" t="s">
        <v>343</v>
      </c>
      <c r="M549" t="s">
        <v>241</v>
      </c>
      <c r="N549" s="36" t="s">
        <v>177</v>
      </c>
      <c r="O549" s="36"/>
      <c r="P549" t="s">
        <v>177</v>
      </c>
      <c r="Q549" t="s">
        <v>250</v>
      </c>
      <c r="R549" t="s">
        <v>305</v>
      </c>
      <c r="S549" t="s">
        <v>249</v>
      </c>
      <c r="U549" t="s">
        <v>177</v>
      </c>
      <c r="V549" t="s">
        <v>177</v>
      </c>
    </row>
    <row r="550" spans="1:22" ht="12.75" hidden="1" outlineLevel="1">
      <c r="A550">
        <v>443</v>
      </c>
      <c r="B550" s="33" t="s">
        <v>256</v>
      </c>
      <c r="C550" s="40">
        <v>50</v>
      </c>
      <c r="D550">
        <v>2</v>
      </c>
      <c r="E550">
        <v>14</v>
      </c>
      <c r="F550" s="46"/>
      <c r="G550" s="41" t="str">
        <f t="shared" si="58"/>
        <v/>
      </c>
      <c r="H550" s="41" t="s">
        <v>199</v>
      </c>
      <c r="I550" t="str">
        <f t="shared" si="59"/>
        <v/>
      </c>
      <c r="J550">
        <f t="shared" si="60"/>
        <v>0</v>
      </c>
      <c r="K550">
        <f t="shared" si="61"/>
        <v>0</v>
      </c>
      <c r="L550" s="78" t="s">
        <v>343</v>
      </c>
      <c r="M550" t="s">
        <v>241</v>
      </c>
      <c r="N550" s="36" t="s">
        <v>177</v>
      </c>
      <c r="O550" s="36"/>
      <c r="P550" t="s">
        <v>177</v>
      </c>
      <c r="Q550" t="s">
        <v>285</v>
      </c>
      <c r="R550" t="s">
        <v>35</v>
      </c>
      <c r="S550" t="s">
        <v>249</v>
      </c>
      <c r="T550" t="s">
        <v>54</v>
      </c>
      <c r="U550" t="s">
        <v>177</v>
      </c>
      <c r="V550" t="s">
        <v>177</v>
      </c>
    </row>
    <row r="551" spans="1:22" ht="12.75" hidden="1" outlineLevel="1">
      <c r="A551">
        <v>444</v>
      </c>
      <c r="B551" s="33" t="s">
        <v>256</v>
      </c>
      <c r="C551" s="40">
        <v>50</v>
      </c>
      <c r="D551">
        <v>2</v>
      </c>
      <c r="E551">
        <v>15</v>
      </c>
      <c r="F551" s="46"/>
      <c r="G551" s="41" t="str">
        <f t="shared" si="58"/>
        <v/>
      </c>
      <c r="H551" s="41" t="s">
        <v>202</v>
      </c>
      <c r="I551" t="str">
        <f t="shared" si="59"/>
        <v/>
      </c>
      <c r="J551">
        <f t="shared" si="60"/>
        <v>0</v>
      </c>
      <c r="K551">
        <f t="shared" si="61"/>
        <v>0</v>
      </c>
      <c r="L551" s="78" t="s">
        <v>343</v>
      </c>
      <c r="M551" t="s">
        <v>241</v>
      </c>
      <c r="N551" s="36" t="s">
        <v>177</v>
      </c>
      <c r="O551" s="36"/>
      <c r="P551" t="s">
        <v>177</v>
      </c>
      <c r="Q551" t="s">
        <v>98</v>
      </c>
      <c r="R551" t="s">
        <v>36</v>
      </c>
      <c r="S551" t="s">
        <v>249</v>
      </c>
      <c r="U551" t="s">
        <v>177</v>
      </c>
      <c r="V551" t="s">
        <v>177</v>
      </c>
    </row>
    <row r="552" spans="1:22" ht="12.75" hidden="1" outlineLevel="1">
      <c r="A552">
        <v>445</v>
      </c>
      <c r="B552" s="33" t="s">
        <v>256</v>
      </c>
      <c r="C552" s="40">
        <v>50</v>
      </c>
      <c r="D552">
        <v>2</v>
      </c>
      <c r="E552">
        <v>16</v>
      </c>
      <c r="F552" s="46"/>
      <c r="G552" s="41" t="str">
        <f t="shared" si="58"/>
        <v/>
      </c>
      <c r="H552" s="41" t="s">
        <v>198</v>
      </c>
      <c r="I552" t="str">
        <f t="shared" si="59"/>
        <v/>
      </c>
      <c r="J552">
        <f t="shared" si="60"/>
        <v>0</v>
      </c>
      <c r="K552">
        <f t="shared" si="61"/>
        <v>0</v>
      </c>
      <c r="L552" s="78" t="s">
        <v>343</v>
      </c>
      <c r="M552" t="s">
        <v>241</v>
      </c>
      <c r="N552" s="36" t="s">
        <v>177</v>
      </c>
      <c r="O552" s="36"/>
      <c r="P552" t="s">
        <v>177</v>
      </c>
      <c r="Q552" t="s">
        <v>285</v>
      </c>
      <c r="R552" t="s">
        <v>35</v>
      </c>
      <c r="S552" t="s">
        <v>249</v>
      </c>
      <c r="T552" t="s">
        <v>54</v>
      </c>
      <c r="U552" t="s">
        <v>177</v>
      </c>
      <c r="V552" t="s">
        <v>177</v>
      </c>
    </row>
    <row r="553" spans="1:22" ht="12.75" hidden="1" outlineLevel="1">
      <c r="A553">
        <v>446</v>
      </c>
      <c r="B553" s="33" t="s">
        <v>256</v>
      </c>
      <c r="C553" s="40">
        <v>50</v>
      </c>
      <c r="D553">
        <v>2</v>
      </c>
      <c r="E553">
        <v>17</v>
      </c>
      <c r="F553" s="46"/>
      <c r="G553" s="41" t="str">
        <f t="shared" si="58"/>
        <v/>
      </c>
      <c r="H553" s="41" t="s">
        <v>201</v>
      </c>
      <c r="I553" t="str">
        <f t="shared" si="59"/>
        <v/>
      </c>
      <c r="J553">
        <f t="shared" si="60"/>
        <v>0</v>
      </c>
      <c r="K553">
        <f t="shared" si="61"/>
        <v>0</v>
      </c>
      <c r="L553" s="78" t="s">
        <v>343</v>
      </c>
      <c r="M553" t="s">
        <v>241</v>
      </c>
      <c r="N553" s="36" t="s">
        <v>177</v>
      </c>
      <c r="O553" s="36"/>
      <c r="P553" t="s">
        <v>177</v>
      </c>
      <c r="Q553" t="s">
        <v>37</v>
      </c>
      <c r="R553" t="s">
        <v>215</v>
      </c>
      <c r="S553" t="s">
        <v>249</v>
      </c>
      <c r="T553" t="s">
        <v>54</v>
      </c>
      <c r="U553" t="s">
        <v>177</v>
      </c>
      <c r="V553" t="s">
        <v>177</v>
      </c>
    </row>
    <row r="554" spans="1:22" ht="12.75" hidden="1" outlineLevel="1">
      <c r="A554">
        <v>447</v>
      </c>
      <c r="B554" s="33" t="s">
        <v>256</v>
      </c>
      <c r="C554" s="40">
        <v>50</v>
      </c>
      <c r="D554">
        <v>2</v>
      </c>
      <c r="E554">
        <v>18</v>
      </c>
      <c r="F554" s="46"/>
      <c r="G554" s="41" t="str">
        <f t="shared" si="58"/>
        <v/>
      </c>
      <c r="H554" s="41" t="s">
        <v>198</v>
      </c>
      <c r="I554" t="str">
        <f t="shared" si="59"/>
        <v/>
      </c>
      <c r="J554">
        <f t="shared" si="60"/>
        <v>0</v>
      </c>
      <c r="K554">
        <f t="shared" si="61"/>
        <v>0</v>
      </c>
      <c r="L554" s="78" t="s">
        <v>343</v>
      </c>
      <c r="M554" t="s">
        <v>241</v>
      </c>
      <c r="N554" s="36" t="s">
        <v>177</v>
      </c>
      <c r="O554" s="36"/>
      <c r="P554" t="s">
        <v>177</v>
      </c>
      <c r="Q554" t="s">
        <v>225</v>
      </c>
      <c r="S554" t="s">
        <v>249</v>
      </c>
      <c r="T554" t="s">
        <v>218</v>
      </c>
      <c r="U554" t="s">
        <v>177</v>
      </c>
      <c r="V554" t="s">
        <v>177</v>
      </c>
    </row>
    <row r="555" spans="1:22" ht="12.75" hidden="1" outlineLevel="1">
      <c r="A555">
        <v>448</v>
      </c>
      <c r="B555" s="33" t="s">
        <v>256</v>
      </c>
      <c r="C555" s="40">
        <v>50</v>
      </c>
      <c r="D555">
        <v>2</v>
      </c>
      <c r="E555">
        <v>19</v>
      </c>
      <c r="F555" s="46"/>
      <c r="G555" s="41" t="str">
        <f t="shared" si="58"/>
        <v/>
      </c>
      <c r="H555" s="41" t="s">
        <v>201</v>
      </c>
      <c r="I555" t="str">
        <f t="shared" si="59"/>
        <v/>
      </c>
      <c r="J555">
        <f t="shared" si="60"/>
        <v>0</v>
      </c>
      <c r="K555">
        <f t="shared" si="61"/>
        <v>0</v>
      </c>
      <c r="L555" s="78" t="s">
        <v>343</v>
      </c>
      <c r="M555" t="s">
        <v>241</v>
      </c>
      <c r="N555" s="36" t="s">
        <v>177</v>
      </c>
      <c r="O555" s="36"/>
      <c r="P555" t="s">
        <v>177</v>
      </c>
      <c r="Q555" t="s">
        <v>98</v>
      </c>
      <c r="R555" t="s">
        <v>36</v>
      </c>
      <c r="S555" t="s">
        <v>249</v>
      </c>
      <c r="U555" t="s">
        <v>177</v>
      </c>
      <c r="V555" t="s">
        <v>177</v>
      </c>
    </row>
    <row r="556" spans="1:22" ht="12.75" hidden="1" outlineLevel="1">
      <c r="A556">
        <v>449</v>
      </c>
      <c r="B556" s="33" t="s">
        <v>256</v>
      </c>
      <c r="C556" s="40">
        <v>50</v>
      </c>
      <c r="D556">
        <v>2</v>
      </c>
      <c r="E556">
        <v>20</v>
      </c>
      <c r="F556" s="46"/>
      <c r="G556" s="41" t="str">
        <f t="shared" si="58"/>
        <v/>
      </c>
      <c r="H556" s="41" t="s">
        <v>198</v>
      </c>
      <c r="I556" t="str">
        <f t="shared" si="59"/>
        <v/>
      </c>
      <c r="J556">
        <f t="shared" si="60"/>
        <v>0</v>
      </c>
      <c r="K556">
        <f t="shared" si="61"/>
        <v>0</v>
      </c>
      <c r="L556" s="78" t="s">
        <v>343</v>
      </c>
      <c r="M556" t="s">
        <v>241</v>
      </c>
      <c r="N556" s="36" t="s">
        <v>177</v>
      </c>
      <c r="O556" s="36"/>
      <c r="P556" t="s">
        <v>177</v>
      </c>
      <c r="Q556" t="s">
        <v>98</v>
      </c>
      <c r="R556" t="s">
        <v>178</v>
      </c>
      <c r="S556" t="s">
        <v>249</v>
      </c>
      <c r="U556" t="s">
        <v>177</v>
      </c>
      <c r="V556" t="s">
        <v>177</v>
      </c>
    </row>
    <row r="557" spans="1:22" ht="12.75" hidden="1" outlineLevel="1">
      <c r="A557">
        <v>450</v>
      </c>
      <c r="B557" s="33" t="s">
        <v>256</v>
      </c>
      <c r="C557" s="40">
        <v>50</v>
      </c>
      <c r="D557">
        <v>2</v>
      </c>
      <c r="E557">
        <v>21</v>
      </c>
      <c r="F557" s="46"/>
      <c r="G557" s="41" t="str">
        <f t="shared" si="58"/>
        <v/>
      </c>
      <c r="H557" s="41" t="s">
        <v>202</v>
      </c>
      <c r="I557" t="str">
        <f t="shared" si="59"/>
        <v/>
      </c>
      <c r="J557">
        <f t="shared" si="60"/>
        <v>0</v>
      </c>
      <c r="K557">
        <f t="shared" si="61"/>
        <v>0</v>
      </c>
      <c r="L557" s="78" t="s">
        <v>343</v>
      </c>
      <c r="M557" t="s">
        <v>241</v>
      </c>
      <c r="N557" s="36" t="s">
        <v>177</v>
      </c>
      <c r="O557" s="36"/>
      <c r="P557" t="s">
        <v>177</v>
      </c>
      <c r="Q557" t="s">
        <v>119</v>
      </c>
      <c r="S557" t="s">
        <v>249</v>
      </c>
      <c r="U557" t="s">
        <v>177</v>
      </c>
      <c r="V557" t="s">
        <v>177</v>
      </c>
    </row>
    <row r="558" spans="1:22" ht="12.75" hidden="1" outlineLevel="1">
      <c r="A558">
        <v>451</v>
      </c>
      <c r="B558" s="33" t="s">
        <v>256</v>
      </c>
      <c r="C558" s="40">
        <v>50</v>
      </c>
      <c r="D558">
        <v>2</v>
      </c>
      <c r="E558">
        <v>22</v>
      </c>
      <c r="F558" s="46"/>
      <c r="G558" s="41" t="str">
        <f t="shared" si="58"/>
        <v/>
      </c>
      <c r="H558" s="41" t="s">
        <v>199</v>
      </c>
      <c r="I558" t="str">
        <f t="shared" si="59"/>
        <v/>
      </c>
      <c r="J558">
        <f t="shared" si="60"/>
        <v>0</v>
      </c>
      <c r="K558">
        <f t="shared" si="61"/>
        <v>0</v>
      </c>
      <c r="L558" s="78" t="s">
        <v>343</v>
      </c>
      <c r="M558" t="s">
        <v>241</v>
      </c>
      <c r="N558" s="36" t="s">
        <v>177</v>
      </c>
      <c r="O558" s="36"/>
      <c r="P558" t="s">
        <v>177</v>
      </c>
      <c r="Q558" t="s">
        <v>285</v>
      </c>
      <c r="R558" t="s">
        <v>340</v>
      </c>
      <c r="S558" t="s">
        <v>249</v>
      </c>
      <c r="T558" t="s">
        <v>54</v>
      </c>
      <c r="U558" t="s">
        <v>177</v>
      </c>
      <c r="V558" t="s">
        <v>177</v>
      </c>
    </row>
    <row r="559" spans="1:22" ht="12.75" hidden="1" outlineLevel="1">
      <c r="A559">
        <v>452</v>
      </c>
      <c r="B559" s="33" t="s">
        <v>256</v>
      </c>
      <c r="C559" s="40">
        <v>50</v>
      </c>
      <c r="D559">
        <v>2</v>
      </c>
      <c r="E559">
        <v>23</v>
      </c>
      <c r="F559" s="46"/>
      <c r="G559" s="41" t="str">
        <f t="shared" si="58"/>
        <v/>
      </c>
      <c r="H559" s="41" t="s">
        <v>202</v>
      </c>
      <c r="I559" t="str">
        <f t="shared" si="59"/>
        <v/>
      </c>
      <c r="J559">
        <f t="shared" si="60"/>
        <v>0</v>
      </c>
      <c r="K559">
        <f t="shared" si="61"/>
        <v>0</v>
      </c>
      <c r="L559" s="78" t="s">
        <v>343</v>
      </c>
      <c r="M559" t="s">
        <v>241</v>
      </c>
      <c r="N559" s="36" t="s">
        <v>177</v>
      </c>
      <c r="O559" s="36"/>
      <c r="P559" t="s">
        <v>177</v>
      </c>
      <c r="Q559" t="s">
        <v>326</v>
      </c>
      <c r="R559" t="s">
        <v>325</v>
      </c>
      <c r="S559" t="s">
        <v>249</v>
      </c>
      <c r="T559" t="s">
        <v>54</v>
      </c>
      <c r="U559" t="s">
        <v>177</v>
      </c>
      <c r="V559" t="s">
        <v>177</v>
      </c>
    </row>
    <row r="560" spans="1:22" ht="12.75" hidden="1" outlineLevel="1">
      <c r="A560">
        <v>453</v>
      </c>
      <c r="B560" s="33" t="s">
        <v>256</v>
      </c>
      <c r="C560" s="40">
        <v>50</v>
      </c>
      <c r="D560">
        <v>2</v>
      </c>
      <c r="E560">
        <v>24</v>
      </c>
      <c r="F560" s="46"/>
      <c r="G560" s="41" t="str">
        <f t="shared" si="58"/>
        <v/>
      </c>
      <c r="H560" s="41" t="s">
        <v>201</v>
      </c>
      <c r="I560" t="str">
        <f t="shared" si="59"/>
        <v/>
      </c>
      <c r="J560">
        <f t="shared" si="60"/>
        <v>0</v>
      </c>
      <c r="K560">
        <f t="shared" si="61"/>
        <v>0</v>
      </c>
      <c r="L560" s="78" t="s">
        <v>343</v>
      </c>
      <c r="M560" t="s">
        <v>241</v>
      </c>
      <c r="N560" s="36" t="s">
        <v>177</v>
      </c>
      <c r="O560" s="36"/>
      <c r="P560" t="s">
        <v>177</v>
      </c>
      <c r="Q560" t="s">
        <v>250</v>
      </c>
      <c r="R560" t="s">
        <v>304</v>
      </c>
      <c r="S560" t="s">
        <v>265</v>
      </c>
      <c r="T560" t="s">
        <v>218</v>
      </c>
      <c r="U560" t="s">
        <v>177</v>
      </c>
      <c r="V560" t="s">
        <v>177</v>
      </c>
    </row>
    <row r="561" spans="1:22" ht="12.75" hidden="1" outlineLevel="1">
      <c r="A561">
        <v>454</v>
      </c>
      <c r="B561" s="33" t="s">
        <v>256</v>
      </c>
      <c r="C561" s="40">
        <v>50</v>
      </c>
      <c r="D561">
        <v>2</v>
      </c>
      <c r="E561">
        <v>25</v>
      </c>
      <c r="F561" s="46"/>
      <c r="G561" s="41" t="str">
        <f t="shared" si="58"/>
        <v/>
      </c>
      <c r="H561" s="41" t="s">
        <v>199</v>
      </c>
      <c r="I561" t="str">
        <f t="shared" si="59"/>
        <v/>
      </c>
      <c r="J561">
        <f t="shared" si="60"/>
        <v>0</v>
      </c>
      <c r="K561">
        <f t="shared" si="61"/>
        <v>0</v>
      </c>
      <c r="L561" s="78" t="s">
        <v>343</v>
      </c>
      <c r="M561" t="s">
        <v>241</v>
      </c>
      <c r="N561" s="36" t="s">
        <v>177</v>
      </c>
      <c r="O561" s="36"/>
      <c r="P561" t="s">
        <v>177</v>
      </c>
      <c r="Q561" t="s">
        <v>326</v>
      </c>
      <c r="R561" t="s">
        <v>327</v>
      </c>
      <c r="S561" t="s">
        <v>249</v>
      </c>
      <c r="U561" t="s">
        <v>177</v>
      </c>
      <c r="V561" t="s">
        <v>177</v>
      </c>
    </row>
    <row r="562" spans="1:22" ht="12.75" hidden="1" outlineLevel="1">
      <c r="A562">
        <v>455</v>
      </c>
      <c r="B562" s="33" t="s">
        <v>256</v>
      </c>
      <c r="C562" s="40">
        <v>50</v>
      </c>
      <c r="D562">
        <v>3</v>
      </c>
      <c r="E562">
        <v>1</v>
      </c>
      <c r="F562" s="46"/>
      <c r="G562" s="41" t="str">
        <f t="shared" si="58"/>
        <v/>
      </c>
      <c r="H562" s="41" t="s">
        <v>199</v>
      </c>
      <c r="I562" t="str">
        <f t="shared" si="59"/>
        <v/>
      </c>
      <c r="J562">
        <f t="shared" si="60"/>
        <v>0</v>
      </c>
      <c r="K562">
        <f t="shared" si="61"/>
        <v>0</v>
      </c>
      <c r="L562" s="78" t="s">
        <v>343</v>
      </c>
      <c r="M562" t="s">
        <v>117</v>
      </c>
      <c r="N562" s="36">
        <v>1</v>
      </c>
      <c r="O562" t="s">
        <v>289</v>
      </c>
      <c r="P562" t="s">
        <v>88</v>
      </c>
      <c r="Q562" t="s">
        <v>38</v>
      </c>
      <c r="R562" t="s">
        <v>171</v>
      </c>
      <c r="S562" t="s">
        <v>27</v>
      </c>
      <c r="V562" t="s">
        <v>133</v>
      </c>
    </row>
    <row r="563" spans="1:22" ht="12.75" hidden="1" outlineLevel="1">
      <c r="A563">
        <v>456</v>
      </c>
      <c r="B563" s="33" t="s">
        <v>256</v>
      </c>
      <c r="C563" s="40">
        <v>50</v>
      </c>
      <c r="D563">
        <v>3</v>
      </c>
      <c r="E563">
        <v>2</v>
      </c>
      <c r="F563" s="46"/>
      <c r="G563" s="41" t="str">
        <f t="shared" si="58"/>
        <v/>
      </c>
      <c r="H563" s="41" t="s">
        <v>200</v>
      </c>
      <c r="I563" t="str">
        <f t="shared" si="59"/>
        <v/>
      </c>
      <c r="J563">
        <f t="shared" si="60"/>
        <v>0</v>
      </c>
      <c r="K563">
        <f t="shared" si="61"/>
        <v>0</v>
      </c>
      <c r="L563" s="78" t="s">
        <v>343</v>
      </c>
      <c r="M563" t="s">
        <v>117</v>
      </c>
      <c r="N563" s="36">
        <v>1</v>
      </c>
      <c r="O563" t="s">
        <v>289</v>
      </c>
      <c r="P563" t="s">
        <v>88</v>
      </c>
      <c r="Q563" t="s">
        <v>249</v>
      </c>
      <c r="R563" t="s">
        <v>169</v>
      </c>
      <c r="S563" t="s">
        <v>27</v>
      </c>
      <c r="V563" t="s">
        <v>133</v>
      </c>
    </row>
    <row r="564" spans="1:22" ht="12.75" hidden="1" outlineLevel="1">
      <c r="A564">
        <v>457</v>
      </c>
      <c r="B564" s="33" t="s">
        <v>256</v>
      </c>
      <c r="C564" s="40">
        <v>50</v>
      </c>
      <c r="D564">
        <v>3</v>
      </c>
      <c r="E564">
        <v>3</v>
      </c>
      <c r="F564" s="46"/>
      <c r="G564" s="41" t="str">
        <f t="shared" si="58"/>
        <v/>
      </c>
      <c r="H564" s="41" t="s">
        <v>198</v>
      </c>
      <c r="I564" t="str">
        <f t="shared" si="59"/>
        <v/>
      </c>
      <c r="J564">
        <f t="shared" si="60"/>
        <v>0</v>
      </c>
      <c r="K564">
        <f t="shared" si="61"/>
        <v>0</v>
      </c>
      <c r="L564" s="78" t="s">
        <v>343</v>
      </c>
      <c r="M564" t="s">
        <v>117</v>
      </c>
      <c r="N564" s="36">
        <v>1</v>
      </c>
      <c r="O564" t="s">
        <v>289</v>
      </c>
      <c r="P564" t="s">
        <v>88</v>
      </c>
      <c r="Q564" t="s">
        <v>249</v>
      </c>
      <c r="R564" t="s">
        <v>169</v>
      </c>
      <c r="S564" t="s">
        <v>120</v>
      </c>
      <c r="V564" t="s">
        <v>133</v>
      </c>
    </row>
    <row r="565" spans="1:22" ht="12.75" hidden="1" outlineLevel="1">
      <c r="A565">
        <v>458</v>
      </c>
      <c r="B565" s="33" t="s">
        <v>256</v>
      </c>
      <c r="C565" s="40">
        <v>50</v>
      </c>
      <c r="D565">
        <v>3</v>
      </c>
      <c r="E565">
        <v>4</v>
      </c>
      <c r="F565" s="46"/>
      <c r="G565" s="41" t="str">
        <f t="shared" si="58"/>
        <v/>
      </c>
      <c r="H565" s="41" t="s">
        <v>202</v>
      </c>
      <c r="I565" t="str">
        <f t="shared" si="59"/>
        <v/>
      </c>
      <c r="J565">
        <f t="shared" si="60"/>
        <v>0</v>
      </c>
      <c r="K565">
        <f t="shared" si="61"/>
        <v>0</v>
      </c>
      <c r="L565" s="78" t="s">
        <v>343</v>
      </c>
      <c r="M565" t="s">
        <v>117</v>
      </c>
      <c r="N565" s="36">
        <v>1</v>
      </c>
      <c r="O565" t="s">
        <v>289</v>
      </c>
      <c r="P565" t="s">
        <v>88</v>
      </c>
      <c r="Q565" t="s">
        <v>249</v>
      </c>
      <c r="R565" t="s">
        <v>171</v>
      </c>
      <c r="S565" t="s">
        <v>121</v>
      </c>
      <c r="V565" t="s">
        <v>133</v>
      </c>
    </row>
    <row r="566" spans="1:22" ht="12.75" hidden="1" outlineLevel="1">
      <c r="A566">
        <v>459</v>
      </c>
      <c r="B566" s="33" t="s">
        <v>256</v>
      </c>
      <c r="C566" s="40">
        <v>50</v>
      </c>
      <c r="D566">
        <v>3</v>
      </c>
      <c r="E566">
        <v>5</v>
      </c>
      <c r="F566" s="46"/>
      <c r="G566" s="41" t="str">
        <f t="shared" si="58"/>
        <v/>
      </c>
      <c r="H566" s="41" t="s">
        <v>200</v>
      </c>
      <c r="I566" t="str">
        <f t="shared" si="59"/>
        <v/>
      </c>
      <c r="J566">
        <f t="shared" si="60"/>
        <v>0</v>
      </c>
      <c r="K566">
        <f t="shared" si="61"/>
        <v>0</v>
      </c>
      <c r="L566" s="78" t="s">
        <v>343</v>
      </c>
      <c r="M566" t="s">
        <v>117</v>
      </c>
      <c r="N566" s="36">
        <v>1</v>
      </c>
      <c r="O566" t="s">
        <v>289</v>
      </c>
      <c r="P566" t="s">
        <v>88</v>
      </c>
      <c r="Q566" t="s">
        <v>249</v>
      </c>
      <c r="R566" t="s">
        <v>169</v>
      </c>
      <c r="S566" t="s">
        <v>27</v>
      </c>
      <c r="V566" t="s">
        <v>133</v>
      </c>
    </row>
    <row r="567" spans="1:22" ht="12.75" hidden="1" outlineLevel="1">
      <c r="A567">
        <v>460</v>
      </c>
      <c r="B567" s="33" t="s">
        <v>256</v>
      </c>
      <c r="C567" s="40">
        <v>50</v>
      </c>
      <c r="D567">
        <v>3</v>
      </c>
      <c r="E567">
        <v>6</v>
      </c>
      <c r="F567" s="46"/>
      <c r="G567" s="41" t="str">
        <f t="shared" si="58"/>
        <v/>
      </c>
      <c r="H567" s="41" t="s">
        <v>202</v>
      </c>
      <c r="I567" t="str">
        <f t="shared" si="59"/>
        <v/>
      </c>
      <c r="J567">
        <f t="shared" si="60"/>
        <v>0</v>
      </c>
      <c r="K567">
        <f t="shared" si="61"/>
        <v>0</v>
      </c>
      <c r="L567" s="78" t="s">
        <v>343</v>
      </c>
      <c r="M567" t="s">
        <v>117</v>
      </c>
      <c r="N567" s="36">
        <v>2</v>
      </c>
      <c r="O567" t="s">
        <v>321</v>
      </c>
      <c r="P567" t="s">
        <v>284</v>
      </c>
      <c r="Q567" t="s">
        <v>38</v>
      </c>
      <c r="R567" t="s">
        <v>171</v>
      </c>
      <c r="S567" t="s">
        <v>27</v>
      </c>
      <c r="V567" t="s">
        <v>59</v>
      </c>
    </row>
    <row r="568" spans="1:22" ht="12.75" hidden="1" outlineLevel="1">
      <c r="A568">
        <v>461</v>
      </c>
      <c r="B568" s="33" t="s">
        <v>256</v>
      </c>
      <c r="C568" s="40">
        <v>50</v>
      </c>
      <c r="D568">
        <v>3</v>
      </c>
      <c r="E568">
        <v>7</v>
      </c>
      <c r="F568" s="46"/>
      <c r="G568" s="41" t="str">
        <f t="shared" si="58"/>
        <v/>
      </c>
      <c r="H568" s="41" t="s">
        <v>199</v>
      </c>
      <c r="I568" t="str">
        <f t="shared" si="59"/>
        <v/>
      </c>
      <c r="J568">
        <f t="shared" si="60"/>
        <v>0</v>
      </c>
      <c r="K568">
        <f t="shared" si="61"/>
        <v>0</v>
      </c>
      <c r="L568" s="78" t="s">
        <v>343</v>
      </c>
      <c r="M568" t="s">
        <v>117</v>
      </c>
      <c r="N568" s="36">
        <v>2</v>
      </c>
      <c r="O568" t="s">
        <v>321</v>
      </c>
      <c r="P568" t="s">
        <v>284</v>
      </c>
      <c r="Q568" t="s">
        <v>249</v>
      </c>
      <c r="R568" t="s">
        <v>169</v>
      </c>
      <c r="S568" t="s">
        <v>27</v>
      </c>
      <c r="V568" t="s">
        <v>59</v>
      </c>
    </row>
    <row r="569" spans="1:22" ht="12.75" hidden="1" outlineLevel="1">
      <c r="A569">
        <v>462</v>
      </c>
      <c r="B569" s="33" t="s">
        <v>256</v>
      </c>
      <c r="C569" s="40">
        <v>50</v>
      </c>
      <c r="D569">
        <v>3</v>
      </c>
      <c r="E569">
        <v>8</v>
      </c>
      <c r="F569" s="46"/>
      <c r="G569" s="41" t="str">
        <f t="shared" si="58"/>
        <v/>
      </c>
      <c r="H569" s="41" t="s">
        <v>200</v>
      </c>
      <c r="I569" t="str">
        <f t="shared" si="59"/>
        <v/>
      </c>
      <c r="J569">
        <f t="shared" si="60"/>
        <v>0</v>
      </c>
      <c r="K569">
        <f t="shared" si="61"/>
        <v>0</v>
      </c>
      <c r="L569" s="78" t="s">
        <v>343</v>
      </c>
      <c r="M569" t="s">
        <v>117</v>
      </c>
      <c r="N569" s="36">
        <v>2</v>
      </c>
      <c r="O569" t="s">
        <v>321</v>
      </c>
      <c r="P569" t="s">
        <v>284</v>
      </c>
      <c r="Q569" t="s">
        <v>249</v>
      </c>
      <c r="R569" t="s">
        <v>171</v>
      </c>
      <c r="S569" t="s">
        <v>121</v>
      </c>
      <c r="V569" t="s">
        <v>59</v>
      </c>
    </row>
    <row r="570" spans="1:22" ht="12.75" hidden="1" outlineLevel="1">
      <c r="A570">
        <v>463</v>
      </c>
      <c r="B570" s="33" t="s">
        <v>256</v>
      </c>
      <c r="C570" s="40">
        <v>50</v>
      </c>
      <c r="D570">
        <v>3</v>
      </c>
      <c r="E570">
        <v>9</v>
      </c>
      <c r="F570" s="46"/>
      <c r="G570" s="41" t="str">
        <f t="shared" si="58"/>
        <v/>
      </c>
      <c r="H570" s="41" t="s">
        <v>201</v>
      </c>
      <c r="I570" t="str">
        <f t="shared" si="59"/>
        <v/>
      </c>
      <c r="J570">
        <f t="shared" si="60"/>
        <v>0</v>
      </c>
      <c r="K570">
        <f t="shared" si="61"/>
        <v>0</v>
      </c>
      <c r="L570" s="78" t="s">
        <v>343</v>
      </c>
      <c r="M570" t="s">
        <v>117</v>
      </c>
      <c r="N570" s="36">
        <v>2</v>
      </c>
      <c r="O570" t="s">
        <v>321</v>
      </c>
      <c r="P570" t="s">
        <v>284</v>
      </c>
      <c r="Q570" t="s">
        <v>249</v>
      </c>
      <c r="R570" t="s">
        <v>169</v>
      </c>
      <c r="S570" t="s">
        <v>122</v>
      </c>
      <c r="V570" t="s">
        <v>59</v>
      </c>
    </row>
    <row r="571" spans="1:22" ht="12.75" hidden="1" outlineLevel="1">
      <c r="A571">
        <v>464</v>
      </c>
      <c r="B571" s="33" t="s">
        <v>256</v>
      </c>
      <c r="C571" s="40">
        <v>50</v>
      </c>
      <c r="D571">
        <v>3</v>
      </c>
      <c r="E571">
        <v>10</v>
      </c>
      <c r="F571" s="46"/>
      <c r="G571" s="41" t="str">
        <f t="shared" si="58"/>
        <v/>
      </c>
      <c r="H571" s="41" t="s">
        <v>202</v>
      </c>
      <c r="I571" t="str">
        <f t="shared" si="59"/>
        <v/>
      </c>
      <c r="J571">
        <f t="shared" si="60"/>
        <v>0</v>
      </c>
      <c r="K571">
        <f t="shared" si="61"/>
        <v>0</v>
      </c>
      <c r="L571" s="78" t="s">
        <v>343</v>
      </c>
      <c r="M571" t="s">
        <v>117</v>
      </c>
      <c r="N571" s="36">
        <v>2</v>
      </c>
      <c r="O571" t="s">
        <v>321</v>
      </c>
      <c r="P571" t="s">
        <v>284</v>
      </c>
      <c r="Q571" t="s">
        <v>249</v>
      </c>
      <c r="R571" t="s">
        <v>169</v>
      </c>
      <c r="S571" t="s">
        <v>120</v>
      </c>
      <c r="V571" t="s">
        <v>59</v>
      </c>
    </row>
    <row r="572" spans="1:22" ht="12.75" hidden="1" outlineLevel="1">
      <c r="A572">
        <v>465</v>
      </c>
      <c r="B572" s="33" t="s">
        <v>256</v>
      </c>
      <c r="C572" s="40">
        <v>50</v>
      </c>
      <c r="D572">
        <v>3</v>
      </c>
      <c r="E572">
        <v>11</v>
      </c>
      <c r="F572" s="46"/>
      <c r="G572" s="41" t="str">
        <f t="shared" si="58"/>
        <v/>
      </c>
      <c r="H572" s="41" t="s">
        <v>200</v>
      </c>
      <c r="I572" t="str">
        <f t="shared" si="59"/>
        <v/>
      </c>
      <c r="J572">
        <f t="shared" si="60"/>
        <v>0</v>
      </c>
      <c r="K572">
        <f t="shared" si="61"/>
        <v>0</v>
      </c>
      <c r="L572" s="78" t="s">
        <v>343</v>
      </c>
      <c r="M572" t="s">
        <v>117</v>
      </c>
      <c r="N572" s="36">
        <v>2</v>
      </c>
      <c r="O572" t="s">
        <v>321</v>
      </c>
      <c r="P572" t="s">
        <v>284</v>
      </c>
      <c r="Q572" t="s">
        <v>249</v>
      </c>
      <c r="R572" t="s">
        <v>169</v>
      </c>
      <c r="S572" t="s">
        <v>120</v>
      </c>
      <c r="V572" t="s">
        <v>59</v>
      </c>
    </row>
    <row r="573" spans="1:23" ht="12.75" hidden="1" outlineLevel="1">
      <c r="A573">
        <v>466</v>
      </c>
      <c r="B573" s="33" t="s">
        <v>256</v>
      </c>
      <c r="C573" s="40">
        <v>50</v>
      </c>
      <c r="D573">
        <v>3</v>
      </c>
      <c r="E573">
        <v>12</v>
      </c>
      <c r="F573" s="46"/>
      <c r="G573" s="41" t="str">
        <f t="shared" si="58"/>
        <v/>
      </c>
      <c r="H573" s="41" t="s">
        <v>200</v>
      </c>
      <c r="I573" t="str">
        <f t="shared" si="59"/>
        <v/>
      </c>
      <c r="J573">
        <f aca="true" t="shared" si="62" ref="J573:J608">IF($I573="Correct",1,IF($I573="Incorrect",1,0))</f>
        <v>0</v>
      </c>
      <c r="K573">
        <f aca="true" t="shared" si="63" ref="K573:K608">IF($I573="Correct",1,IF($I573="Incorrect",0,0))</f>
        <v>0</v>
      </c>
      <c r="L573" s="78" t="s">
        <v>343</v>
      </c>
      <c r="M573" t="s">
        <v>117</v>
      </c>
      <c r="N573" s="36">
        <v>3</v>
      </c>
      <c r="O573" t="s">
        <v>220</v>
      </c>
      <c r="P573" t="s">
        <v>221</v>
      </c>
      <c r="Q573" t="s">
        <v>38</v>
      </c>
      <c r="R573" t="s">
        <v>171</v>
      </c>
      <c r="S573" t="s">
        <v>27</v>
      </c>
      <c r="V573" t="s">
        <v>133</v>
      </c>
      <c r="W573" t="s">
        <v>110</v>
      </c>
    </row>
    <row r="574" spans="1:23" ht="12.75" hidden="1" outlineLevel="1">
      <c r="A574">
        <v>467</v>
      </c>
      <c r="B574" s="33" t="s">
        <v>256</v>
      </c>
      <c r="C574" s="40">
        <v>50</v>
      </c>
      <c r="D574">
        <v>3</v>
      </c>
      <c r="E574">
        <v>13</v>
      </c>
      <c r="F574" s="46"/>
      <c r="G574" s="41" t="str">
        <f t="shared" si="58"/>
        <v/>
      </c>
      <c r="H574" s="41" t="s">
        <v>200</v>
      </c>
      <c r="I574" t="str">
        <f t="shared" si="59"/>
        <v/>
      </c>
      <c r="J574">
        <f t="shared" si="62"/>
        <v>0</v>
      </c>
      <c r="K574">
        <f t="shared" si="63"/>
        <v>0</v>
      </c>
      <c r="L574" s="78" t="s">
        <v>343</v>
      </c>
      <c r="M574" t="s">
        <v>117</v>
      </c>
      <c r="N574" s="36">
        <v>3</v>
      </c>
      <c r="O574" t="s">
        <v>220</v>
      </c>
      <c r="P574" t="s">
        <v>221</v>
      </c>
      <c r="Q574" t="s">
        <v>249</v>
      </c>
      <c r="R574" t="s">
        <v>171</v>
      </c>
      <c r="S574" t="s">
        <v>27</v>
      </c>
      <c r="V574" t="s">
        <v>133</v>
      </c>
      <c r="W574" t="s">
        <v>110</v>
      </c>
    </row>
    <row r="575" spans="1:23" ht="12.75" hidden="1" outlineLevel="1">
      <c r="A575">
        <v>468</v>
      </c>
      <c r="B575" s="33" t="s">
        <v>256</v>
      </c>
      <c r="C575" s="40">
        <v>50</v>
      </c>
      <c r="D575">
        <v>3</v>
      </c>
      <c r="E575">
        <v>14</v>
      </c>
      <c r="F575" s="46"/>
      <c r="G575" s="41" t="str">
        <f t="shared" si="58"/>
        <v/>
      </c>
      <c r="H575" s="41" t="s">
        <v>198</v>
      </c>
      <c r="I575" t="str">
        <f t="shared" si="59"/>
        <v/>
      </c>
      <c r="J575">
        <f t="shared" si="62"/>
        <v>0</v>
      </c>
      <c r="K575">
        <f t="shared" si="63"/>
        <v>0</v>
      </c>
      <c r="L575" s="78" t="s">
        <v>343</v>
      </c>
      <c r="M575" t="s">
        <v>117</v>
      </c>
      <c r="N575" s="36">
        <v>3</v>
      </c>
      <c r="O575" t="s">
        <v>220</v>
      </c>
      <c r="P575" t="s">
        <v>221</v>
      </c>
      <c r="Q575" t="s">
        <v>249</v>
      </c>
      <c r="R575" t="s">
        <v>171</v>
      </c>
      <c r="S575" t="s">
        <v>121</v>
      </c>
      <c r="V575" t="s">
        <v>133</v>
      </c>
      <c r="W575" t="s">
        <v>110</v>
      </c>
    </row>
    <row r="576" spans="1:23" ht="12.75" hidden="1" outlineLevel="1">
      <c r="A576">
        <v>469</v>
      </c>
      <c r="B576" s="33" t="s">
        <v>256</v>
      </c>
      <c r="C576" s="40">
        <v>50</v>
      </c>
      <c r="D576">
        <v>3</v>
      </c>
      <c r="E576">
        <v>15</v>
      </c>
      <c r="F576" s="46"/>
      <c r="G576" s="41" t="str">
        <f t="shared" si="58"/>
        <v/>
      </c>
      <c r="H576" s="41" t="s">
        <v>201</v>
      </c>
      <c r="I576" t="str">
        <f t="shared" si="59"/>
        <v/>
      </c>
      <c r="J576">
        <f t="shared" si="62"/>
        <v>0</v>
      </c>
      <c r="K576">
        <f t="shared" si="63"/>
        <v>0</v>
      </c>
      <c r="L576" s="78" t="s">
        <v>343</v>
      </c>
      <c r="M576" t="s">
        <v>117</v>
      </c>
      <c r="N576" s="36">
        <v>3</v>
      </c>
      <c r="O576" t="s">
        <v>220</v>
      </c>
      <c r="P576" t="s">
        <v>221</v>
      </c>
      <c r="Q576" t="s">
        <v>249</v>
      </c>
      <c r="R576" t="s">
        <v>171</v>
      </c>
      <c r="S576" t="s">
        <v>120</v>
      </c>
      <c r="V576" t="s">
        <v>133</v>
      </c>
      <c r="W576" t="s">
        <v>110</v>
      </c>
    </row>
    <row r="577" spans="1:23" ht="12.75" hidden="1" outlineLevel="1">
      <c r="A577">
        <v>470</v>
      </c>
      <c r="B577" s="33" t="s">
        <v>256</v>
      </c>
      <c r="C577" s="40">
        <v>50</v>
      </c>
      <c r="D577">
        <v>3</v>
      </c>
      <c r="E577">
        <v>16</v>
      </c>
      <c r="F577" s="46"/>
      <c r="G577" s="41" t="str">
        <f t="shared" si="58"/>
        <v/>
      </c>
      <c r="H577" s="41" t="s">
        <v>202</v>
      </c>
      <c r="I577" t="str">
        <f t="shared" si="59"/>
        <v/>
      </c>
      <c r="J577">
        <f t="shared" si="62"/>
        <v>0</v>
      </c>
      <c r="K577">
        <f t="shared" si="63"/>
        <v>0</v>
      </c>
      <c r="L577" s="78" t="s">
        <v>343</v>
      </c>
      <c r="M577" t="s">
        <v>117</v>
      </c>
      <c r="N577" s="36">
        <v>3</v>
      </c>
      <c r="O577" t="s">
        <v>220</v>
      </c>
      <c r="P577" t="s">
        <v>221</v>
      </c>
      <c r="Q577" t="s">
        <v>249</v>
      </c>
      <c r="R577" t="s">
        <v>169</v>
      </c>
      <c r="S577" t="s">
        <v>122</v>
      </c>
      <c r="V577" t="s">
        <v>133</v>
      </c>
      <c r="W577" t="s">
        <v>110</v>
      </c>
    </row>
    <row r="578" spans="1:23" ht="12.75" hidden="1" outlineLevel="1">
      <c r="A578">
        <v>471</v>
      </c>
      <c r="B578" s="33" t="s">
        <v>256</v>
      </c>
      <c r="C578" s="40">
        <v>50</v>
      </c>
      <c r="D578">
        <v>3</v>
      </c>
      <c r="E578">
        <v>17</v>
      </c>
      <c r="F578" s="46"/>
      <c r="G578" s="41" t="str">
        <f t="shared" si="58"/>
        <v/>
      </c>
      <c r="H578" s="41" t="s">
        <v>202</v>
      </c>
      <c r="I578" t="str">
        <f t="shared" si="59"/>
        <v/>
      </c>
      <c r="J578">
        <f t="shared" si="62"/>
        <v>0</v>
      </c>
      <c r="K578">
        <f t="shared" si="63"/>
        <v>0</v>
      </c>
      <c r="L578" s="78" t="s">
        <v>343</v>
      </c>
      <c r="M578" t="s">
        <v>117</v>
      </c>
      <c r="N578" s="36">
        <v>3</v>
      </c>
      <c r="O578" t="s">
        <v>220</v>
      </c>
      <c r="P578" t="s">
        <v>221</v>
      </c>
      <c r="Q578" t="s">
        <v>249</v>
      </c>
      <c r="R578" t="s">
        <v>169</v>
      </c>
      <c r="S578" t="s">
        <v>120</v>
      </c>
      <c r="V578" t="s">
        <v>133</v>
      </c>
      <c r="W578" t="s">
        <v>110</v>
      </c>
    </row>
    <row r="579" spans="1:22" ht="12.75" hidden="1" outlineLevel="1">
      <c r="A579">
        <v>472</v>
      </c>
      <c r="B579" s="33" t="s">
        <v>256</v>
      </c>
      <c r="C579" s="40">
        <v>50</v>
      </c>
      <c r="D579">
        <v>3</v>
      </c>
      <c r="E579">
        <v>18</v>
      </c>
      <c r="F579" s="46"/>
      <c r="G579" s="41" t="str">
        <f t="shared" si="58"/>
        <v/>
      </c>
      <c r="H579" s="41" t="s">
        <v>200</v>
      </c>
      <c r="I579" t="str">
        <f t="shared" si="59"/>
        <v/>
      </c>
      <c r="J579">
        <f t="shared" si="62"/>
        <v>0</v>
      </c>
      <c r="K579">
        <f t="shared" si="63"/>
        <v>0</v>
      </c>
      <c r="L579" s="78" t="s">
        <v>343</v>
      </c>
      <c r="M579" t="s">
        <v>117</v>
      </c>
      <c r="N579" s="36">
        <v>4</v>
      </c>
      <c r="O579" t="s">
        <v>214</v>
      </c>
      <c r="P579" t="s">
        <v>254</v>
      </c>
      <c r="Q579" t="s">
        <v>38</v>
      </c>
      <c r="R579" t="s">
        <v>171</v>
      </c>
      <c r="S579" t="s">
        <v>27</v>
      </c>
      <c r="U579" t="s">
        <v>64</v>
      </c>
      <c r="V579" t="s">
        <v>110</v>
      </c>
    </row>
    <row r="580" spans="1:22" ht="12.75" hidden="1" outlineLevel="1">
      <c r="A580">
        <v>473</v>
      </c>
      <c r="B580" s="33" t="s">
        <v>256</v>
      </c>
      <c r="C580" s="40">
        <v>50</v>
      </c>
      <c r="D580">
        <v>3</v>
      </c>
      <c r="E580">
        <v>19</v>
      </c>
      <c r="F580" s="46"/>
      <c r="G580" s="41" t="str">
        <f t="shared" si="58"/>
        <v/>
      </c>
      <c r="H580" s="41" t="s">
        <v>199</v>
      </c>
      <c r="I580" t="str">
        <f t="shared" si="59"/>
        <v/>
      </c>
      <c r="J580">
        <f t="shared" si="62"/>
        <v>0</v>
      </c>
      <c r="K580">
        <f t="shared" si="63"/>
        <v>0</v>
      </c>
      <c r="L580" s="78" t="s">
        <v>343</v>
      </c>
      <c r="M580" t="s">
        <v>117</v>
      </c>
      <c r="N580" s="36">
        <v>4</v>
      </c>
      <c r="O580" t="s">
        <v>214</v>
      </c>
      <c r="P580" t="s">
        <v>254</v>
      </c>
      <c r="Q580" t="s">
        <v>249</v>
      </c>
      <c r="R580" t="s">
        <v>169</v>
      </c>
      <c r="S580" t="s">
        <v>27</v>
      </c>
      <c r="U580" t="s">
        <v>64</v>
      </c>
      <c r="V580" t="s">
        <v>110</v>
      </c>
    </row>
    <row r="581" spans="1:22" ht="12.75" hidden="1" outlineLevel="1">
      <c r="A581">
        <v>474</v>
      </c>
      <c r="B581" s="33" t="s">
        <v>256</v>
      </c>
      <c r="C581" s="40">
        <v>50</v>
      </c>
      <c r="D581">
        <v>3</v>
      </c>
      <c r="E581">
        <v>20</v>
      </c>
      <c r="F581" s="46"/>
      <c r="G581" s="41" t="str">
        <f t="shared" si="58"/>
        <v/>
      </c>
      <c r="H581" s="41" t="s">
        <v>202</v>
      </c>
      <c r="I581" t="str">
        <f t="shared" si="59"/>
        <v/>
      </c>
      <c r="J581">
        <f t="shared" si="62"/>
        <v>0</v>
      </c>
      <c r="K581">
        <f t="shared" si="63"/>
        <v>0</v>
      </c>
      <c r="L581" s="78" t="s">
        <v>343</v>
      </c>
      <c r="M581" t="s">
        <v>117</v>
      </c>
      <c r="N581" s="36">
        <v>4</v>
      </c>
      <c r="O581" t="s">
        <v>214</v>
      </c>
      <c r="P581" t="s">
        <v>254</v>
      </c>
      <c r="Q581" t="s">
        <v>249</v>
      </c>
      <c r="R581" t="s">
        <v>169</v>
      </c>
      <c r="S581" t="s">
        <v>120</v>
      </c>
      <c r="U581" t="s">
        <v>64</v>
      </c>
      <c r="V581" t="s">
        <v>110</v>
      </c>
    </row>
    <row r="582" spans="1:22" ht="12.75" hidden="1" outlineLevel="1">
      <c r="A582">
        <v>475</v>
      </c>
      <c r="B582" s="33" t="s">
        <v>256</v>
      </c>
      <c r="C582" s="40">
        <v>50</v>
      </c>
      <c r="D582">
        <v>3</v>
      </c>
      <c r="E582">
        <v>21</v>
      </c>
      <c r="F582" s="46"/>
      <c r="G582" s="41" t="str">
        <f t="shared" si="58"/>
        <v/>
      </c>
      <c r="H582" s="41" t="s">
        <v>199</v>
      </c>
      <c r="I582" t="str">
        <f t="shared" si="59"/>
        <v/>
      </c>
      <c r="J582">
        <f t="shared" si="62"/>
        <v>0</v>
      </c>
      <c r="K582">
        <f t="shared" si="63"/>
        <v>0</v>
      </c>
      <c r="L582" s="78" t="s">
        <v>343</v>
      </c>
      <c r="M582" t="s">
        <v>117</v>
      </c>
      <c r="N582" s="36">
        <v>4</v>
      </c>
      <c r="O582" t="s">
        <v>214</v>
      </c>
      <c r="P582" t="s">
        <v>254</v>
      </c>
      <c r="Q582" t="s">
        <v>123</v>
      </c>
      <c r="R582" t="s">
        <v>171</v>
      </c>
      <c r="S582" t="s">
        <v>27</v>
      </c>
      <c r="U582" t="s">
        <v>64</v>
      </c>
      <c r="V582" t="s">
        <v>110</v>
      </c>
    </row>
    <row r="583" spans="1:22" ht="12.75" hidden="1" outlineLevel="1">
      <c r="A583">
        <v>476</v>
      </c>
      <c r="B583" s="33" t="s">
        <v>256</v>
      </c>
      <c r="C583" s="40">
        <v>50</v>
      </c>
      <c r="D583">
        <v>3</v>
      </c>
      <c r="E583">
        <v>22</v>
      </c>
      <c r="F583" s="46"/>
      <c r="G583" s="41" t="str">
        <f t="shared" si="58"/>
        <v/>
      </c>
      <c r="H583" s="41" t="s">
        <v>201</v>
      </c>
      <c r="I583" t="str">
        <f t="shared" si="59"/>
        <v/>
      </c>
      <c r="J583">
        <f t="shared" si="62"/>
        <v>0</v>
      </c>
      <c r="K583">
        <f t="shared" si="63"/>
        <v>0</v>
      </c>
      <c r="L583" s="78" t="s">
        <v>343</v>
      </c>
      <c r="M583" t="s">
        <v>117</v>
      </c>
      <c r="N583" s="36">
        <v>4</v>
      </c>
      <c r="O583" t="s">
        <v>214</v>
      </c>
      <c r="P583" t="s">
        <v>254</v>
      </c>
      <c r="Q583" t="s">
        <v>249</v>
      </c>
      <c r="R583" t="s">
        <v>169</v>
      </c>
      <c r="S583" t="s">
        <v>27</v>
      </c>
      <c r="U583" t="s">
        <v>64</v>
      </c>
      <c r="V583" t="s">
        <v>110</v>
      </c>
    </row>
    <row r="584" spans="1:22" ht="12.75" hidden="1" outlineLevel="1">
      <c r="A584">
        <v>477</v>
      </c>
      <c r="B584" s="33" t="s">
        <v>256</v>
      </c>
      <c r="C584" s="40">
        <v>50</v>
      </c>
      <c r="D584">
        <v>4</v>
      </c>
      <c r="E584">
        <v>1</v>
      </c>
      <c r="F584" s="46"/>
      <c r="G584" s="41" t="str">
        <f t="shared" si="58"/>
        <v/>
      </c>
      <c r="H584" s="41" t="s">
        <v>202</v>
      </c>
      <c r="I584" t="str">
        <f t="shared" si="59"/>
        <v/>
      </c>
      <c r="J584">
        <f t="shared" si="62"/>
        <v>0</v>
      </c>
      <c r="K584">
        <f t="shared" si="63"/>
        <v>0</v>
      </c>
      <c r="L584" s="78" t="s">
        <v>343</v>
      </c>
      <c r="M584" t="s">
        <v>241</v>
      </c>
      <c r="N584" s="36" t="s">
        <v>177</v>
      </c>
      <c r="O584" s="36"/>
      <c r="P584" t="s">
        <v>177</v>
      </c>
      <c r="Q584" t="s">
        <v>225</v>
      </c>
      <c r="S584" t="s">
        <v>249</v>
      </c>
      <c r="T584" t="s">
        <v>218</v>
      </c>
      <c r="U584" t="s">
        <v>177</v>
      </c>
      <c r="V584" t="s">
        <v>177</v>
      </c>
    </row>
    <row r="585" spans="1:22" ht="12.75" hidden="1" outlineLevel="1">
      <c r="A585">
        <v>478</v>
      </c>
      <c r="B585" s="33" t="s">
        <v>256</v>
      </c>
      <c r="C585" s="40">
        <v>50</v>
      </c>
      <c r="D585">
        <v>4</v>
      </c>
      <c r="E585">
        <v>2</v>
      </c>
      <c r="F585" s="46"/>
      <c r="G585" s="41" t="str">
        <f t="shared" si="58"/>
        <v/>
      </c>
      <c r="H585" s="41" t="s">
        <v>198</v>
      </c>
      <c r="I585" t="str">
        <f t="shared" si="59"/>
        <v/>
      </c>
      <c r="J585">
        <f t="shared" si="62"/>
        <v>0</v>
      </c>
      <c r="K585">
        <f t="shared" si="63"/>
        <v>0</v>
      </c>
      <c r="L585" s="78" t="s">
        <v>343</v>
      </c>
      <c r="M585" t="s">
        <v>241</v>
      </c>
      <c r="N585" s="36" t="s">
        <v>177</v>
      </c>
      <c r="O585" s="36"/>
      <c r="P585" t="s">
        <v>177</v>
      </c>
      <c r="Q585" t="s">
        <v>286</v>
      </c>
      <c r="S585" t="s">
        <v>249</v>
      </c>
      <c r="T585" t="s">
        <v>54</v>
      </c>
      <c r="U585" t="s">
        <v>177</v>
      </c>
      <c r="V585" t="s">
        <v>177</v>
      </c>
    </row>
    <row r="586" spans="1:22" ht="12.75" hidden="1" outlineLevel="1">
      <c r="A586">
        <v>479</v>
      </c>
      <c r="B586" s="33" t="s">
        <v>256</v>
      </c>
      <c r="C586" s="40">
        <v>50</v>
      </c>
      <c r="D586">
        <v>4</v>
      </c>
      <c r="E586">
        <v>3</v>
      </c>
      <c r="F586" s="46"/>
      <c r="G586" s="41" t="str">
        <f t="shared" si="58"/>
        <v/>
      </c>
      <c r="H586" s="41" t="s">
        <v>200</v>
      </c>
      <c r="I586" t="str">
        <f t="shared" si="59"/>
        <v/>
      </c>
      <c r="J586">
        <f t="shared" si="62"/>
        <v>0</v>
      </c>
      <c r="K586">
        <f t="shared" si="63"/>
        <v>0</v>
      </c>
      <c r="L586" s="78" t="s">
        <v>343</v>
      </c>
      <c r="M586" t="s">
        <v>241</v>
      </c>
      <c r="N586" s="36" t="s">
        <v>177</v>
      </c>
      <c r="O586" s="36"/>
      <c r="P586" t="s">
        <v>177</v>
      </c>
      <c r="Q586" t="s">
        <v>326</v>
      </c>
      <c r="R586" t="s">
        <v>327</v>
      </c>
      <c r="S586" t="s">
        <v>249</v>
      </c>
      <c r="U586" t="s">
        <v>177</v>
      </c>
      <c r="V586" t="s">
        <v>177</v>
      </c>
    </row>
    <row r="587" spans="1:22" ht="12.75" hidden="1" outlineLevel="1">
      <c r="A587">
        <v>480</v>
      </c>
      <c r="B587" s="33" t="s">
        <v>256</v>
      </c>
      <c r="C587" s="40">
        <v>50</v>
      </c>
      <c r="D587">
        <v>4</v>
      </c>
      <c r="E587">
        <v>4</v>
      </c>
      <c r="F587" s="46"/>
      <c r="G587" s="41" t="str">
        <f t="shared" si="58"/>
        <v/>
      </c>
      <c r="H587" s="41" t="s">
        <v>202</v>
      </c>
      <c r="I587" t="str">
        <f t="shared" si="59"/>
        <v/>
      </c>
      <c r="J587">
        <f t="shared" si="62"/>
        <v>0</v>
      </c>
      <c r="K587">
        <f t="shared" si="63"/>
        <v>0</v>
      </c>
      <c r="L587" s="78" t="s">
        <v>343</v>
      </c>
      <c r="M587" t="s">
        <v>241</v>
      </c>
      <c r="N587" s="36" t="s">
        <v>177</v>
      </c>
      <c r="O587" s="36"/>
      <c r="P587" t="s">
        <v>177</v>
      </c>
      <c r="Q587" t="s">
        <v>286</v>
      </c>
      <c r="S587" t="s">
        <v>249</v>
      </c>
      <c r="U587" t="s">
        <v>177</v>
      </c>
      <c r="V587" t="s">
        <v>177</v>
      </c>
    </row>
    <row r="588" spans="1:22" ht="12.75" hidden="1" outlineLevel="1">
      <c r="A588">
        <v>481</v>
      </c>
      <c r="B588" s="33" t="s">
        <v>256</v>
      </c>
      <c r="C588" s="40">
        <v>50</v>
      </c>
      <c r="D588">
        <v>4</v>
      </c>
      <c r="E588">
        <v>5</v>
      </c>
      <c r="F588" s="46"/>
      <c r="G588" s="41" t="str">
        <f t="shared" si="58"/>
        <v/>
      </c>
      <c r="H588" s="41" t="s">
        <v>202</v>
      </c>
      <c r="I588" t="str">
        <f t="shared" si="59"/>
        <v/>
      </c>
      <c r="J588">
        <f t="shared" si="62"/>
        <v>0</v>
      </c>
      <c r="K588">
        <f t="shared" si="63"/>
        <v>0</v>
      </c>
      <c r="L588" s="78" t="s">
        <v>343</v>
      </c>
      <c r="M588" t="s">
        <v>241</v>
      </c>
      <c r="N588" s="36" t="s">
        <v>177</v>
      </c>
      <c r="O588" s="36"/>
      <c r="P588" t="s">
        <v>177</v>
      </c>
      <c r="Q588" t="s">
        <v>250</v>
      </c>
      <c r="R588" t="s">
        <v>304</v>
      </c>
      <c r="S588" t="s">
        <v>249</v>
      </c>
      <c r="U588" t="s">
        <v>177</v>
      </c>
      <c r="V588" t="s">
        <v>177</v>
      </c>
    </row>
    <row r="589" spans="1:22" ht="12.75" hidden="1" outlineLevel="1">
      <c r="A589">
        <v>482</v>
      </c>
      <c r="B589" s="33" t="s">
        <v>256</v>
      </c>
      <c r="C589" s="40">
        <v>50</v>
      </c>
      <c r="D589">
        <v>4</v>
      </c>
      <c r="E589">
        <v>6</v>
      </c>
      <c r="F589" s="46"/>
      <c r="G589" s="41" t="str">
        <f t="shared" si="58"/>
        <v/>
      </c>
      <c r="H589" s="41" t="s">
        <v>198</v>
      </c>
      <c r="I589" t="str">
        <f t="shared" si="59"/>
        <v/>
      </c>
      <c r="J589">
        <f t="shared" si="62"/>
        <v>0</v>
      </c>
      <c r="K589">
        <f t="shared" si="63"/>
        <v>0</v>
      </c>
      <c r="L589" s="78" t="s">
        <v>343</v>
      </c>
      <c r="M589" t="s">
        <v>241</v>
      </c>
      <c r="N589" s="36" t="s">
        <v>177</v>
      </c>
      <c r="O589" s="36"/>
      <c r="P589" t="s">
        <v>177</v>
      </c>
      <c r="Q589" t="s">
        <v>98</v>
      </c>
      <c r="R589" t="s">
        <v>216</v>
      </c>
      <c r="S589" t="s">
        <v>249</v>
      </c>
      <c r="U589" t="s">
        <v>177</v>
      </c>
      <c r="V589" t="s">
        <v>177</v>
      </c>
    </row>
    <row r="590" spans="1:22" ht="12.75" hidden="1" outlineLevel="1">
      <c r="A590">
        <v>483</v>
      </c>
      <c r="B590" s="33" t="s">
        <v>256</v>
      </c>
      <c r="C590" s="40">
        <v>50</v>
      </c>
      <c r="D590">
        <v>4</v>
      </c>
      <c r="E590">
        <v>7</v>
      </c>
      <c r="F590" s="46"/>
      <c r="G590" s="41" t="str">
        <f t="shared" si="58"/>
        <v/>
      </c>
      <c r="H590" s="41" t="s">
        <v>200</v>
      </c>
      <c r="I590" t="str">
        <f t="shared" si="59"/>
        <v/>
      </c>
      <c r="J590">
        <f t="shared" si="62"/>
        <v>0</v>
      </c>
      <c r="K590">
        <f t="shared" si="63"/>
        <v>0</v>
      </c>
      <c r="L590" s="78" t="s">
        <v>343</v>
      </c>
      <c r="M590" t="s">
        <v>241</v>
      </c>
      <c r="N590" s="36" t="s">
        <v>177</v>
      </c>
      <c r="O590" s="36"/>
      <c r="P590" t="s">
        <v>177</v>
      </c>
      <c r="Q590" t="s">
        <v>286</v>
      </c>
      <c r="S590" t="s">
        <v>249</v>
      </c>
      <c r="U590" t="s">
        <v>177</v>
      </c>
      <c r="V590" t="s">
        <v>177</v>
      </c>
    </row>
    <row r="591" spans="1:22" ht="12.75" hidden="1" outlineLevel="1">
      <c r="A591">
        <v>484</v>
      </c>
      <c r="B591" s="33" t="s">
        <v>256</v>
      </c>
      <c r="C591" s="40">
        <v>50</v>
      </c>
      <c r="D591">
        <v>4</v>
      </c>
      <c r="E591">
        <v>8</v>
      </c>
      <c r="F591" s="46"/>
      <c r="G591" s="41" t="str">
        <f t="shared" si="58"/>
        <v/>
      </c>
      <c r="H591" s="41" t="s">
        <v>200</v>
      </c>
      <c r="I591" t="str">
        <f t="shared" si="59"/>
        <v/>
      </c>
      <c r="J591">
        <f t="shared" si="62"/>
        <v>0</v>
      </c>
      <c r="K591">
        <f t="shared" si="63"/>
        <v>0</v>
      </c>
      <c r="L591" s="78" t="s">
        <v>343</v>
      </c>
      <c r="M591" t="s">
        <v>241</v>
      </c>
      <c r="N591" s="36" t="s">
        <v>177</v>
      </c>
      <c r="O591" s="36"/>
      <c r="P591" t="s">
        <v>177</v>
      </c>
      <c r="Q591" t="s">
        <v>98</v>
      </c>
      <c r="R591" t="s">
        <v>34</v>
      </c>
      <c r="S591" t="s">
        <v>249</v>
      </c>
      <c r="U591" t="s">
        <v>177</v>
      </c>
      <c r="V591" t="s">
        <v>177</v>
      </c>
    </row>
    <row r="592" spans="1:22" ht="12.75" hidden="1" outlineLevel="1">
      <c r="A592">
        <v>485</v>
      </c>
      <c r="B592" s="33" t="s">
        <v>256</v>
      </c>
      <c r="C592" s="40">
        <v>50</v>
      </c>
      <c r="D592">
        <v>4</v>
      </c>
      <c r="E592">
        <v>9</v>
      </c>
      <c r="F592" s="46"/>
      <c r="G592" s="41" t="str">
        <f t="shared" si="58"/>
        <v/>
      </c>
      <c r="H592" s="41" t="s">
        <v>201</v>
      </c>
      <c r="I592" t="str">
        <f t="shared" si="59"/>
        <v/>
      </c>
      <c r="J592">
        <f t="shared" si="62"/>
        <v>0</v>
      </c>
      <c r="K592">
        <f t="shared" si="63"/>
        <v>0</v>
      </c>
      <c r="L592" s="78" t="s">
        <v>343</v>
      </c>
      <c r="M592" t="s">
        <v>241</v>
      </c>
      <c r="N592" s="36" t="s">
        <v>177</v>
      </c>
      <c r="O592" s="36"/>
      <c r="P592" t="s">
        <v>177</v>
      </c>
      <c r="Q592" t="s">
        <v>285</v>
      </c>
      <c r="R592" t="s">
        <v>340</v>
      </c>
      <c r="S592" t="s">
        <v>249</v>
      </c>
      <c r="T592" t="s">
        <v>54</v>
      </c>
      <c r="U592" t="s">
        <v>177</v>
      </c>
      <c r="V592" t="s">
        <v>177</v>
      </c>
    </row>
    <row r="593" spans="1:22" ht="12.75" hidden="1" outlineLevel="1">
      <c r="A593">
        <v>486</v>
      </c>
      <c r="B593" s="33" t="s">
        <v>256</v>
      </c>
      <c r="C593" s="40">
        <v>50</v>
      </c>
      <c r="D593">
        <v>4</v>
      </c>
      <c r="E593">
        <v>10</v>
      </c>
      <c r="F593" s="46"/>
      <c r="G593" s="41" t="str">
        <f t="shared" si="58"/>
        <v/>
      </c>
      <c r="H593" s="41" t="s">
        <v>202</v>
      </c>
      <c r="I593" t="str">
        <f t="shared" si="59"/>
        <v/>
      </c>
      <c r="J593">
        <f t="shared" si="62"/>
        <v>0</v>
      </c>
      <c r="K593">
        <f t="shared" si="63"/>
        <v>0</v>
      </c>
      <c r="L593" s="78" t="s">
        <v>343</v>
      </c>
      <c r="M593" t="s">
        <v>241</v>
      </c>
      <c r="N593" s="36" t="s">
        <v>177</v>
      </c>
      <c r="O593" s="36"/>
      <c r="P593" t="s">
        <v>177</v>
      </c>
      <c r="Q593" t="s">
        <v>225</v>
      </c>
      <c r="S593" t="s">
        <v>249</v>
      </c>
      <c r="T593" t="s">
        <v>54</v>
      </c>
      <c r="U593" t="s">
        <v>177</v>
      </c>
      <c r="V593" t="s">
        <v>177</v>
      </c>
    </row>
    <row r="594" spans="1:22" ht="12.75" hidden="1" outlineLevel="1">
      <c r="A594">
        <v>487</v>
      </c>
      <c r="B594" s="33" t="s">
        <v>256</v>
      </c>
      <c r="C594" s="40">
        <v>50</v>
      </c>
      <c r="D594">
        <v>4</v>
      </c>
      <c r="E594">
        <v>11</v>
      </c>
      <c r="F594" s="46"/>
      <c r="G594" s="41" t="str">
        <f t="shared" si="58"/>
        <v/>
      </c>
      <c r="H594" s="41" t="s">
        <v>199</v>
      </c>
      <c r="I594" t="str">
        <f t="shared" si="59"/>
        <v/>
      </c>
      <c r="J594">
        <f t="shared" si="62"/>
        <v>0</v>
      </c>
      <c r="K594">
        <f t="shared" si="63"/>
        <v>0</v>
      </c>
      <c r="L594" s="78" t="s">
        <v>343</v>
      </c>
      <c r="M594" t="s">
        <v>241</v>
      </c>
      <c r="N594" s="36" t="s">
        <v>177</v>
      </c>
      <c r="O594" s="36"/>
      <c r="P594" t="s">
        <v>177</v>
      </c>
      <c r="Q594" t="s">
        <v>285</v>
      </c>
      <c r="R594" t="s">
        <v>35</v>
      </c>
      <c r="S594" t="s">
        <v>249</v>
      </c>
      <c r="T594" t="s">
        <v>218</v>
      </c>
      <c r="U594" t="s">
        <v>177</v>
      </c>
      <c r="V594" t="s">
        <v>177</v>
      </c>
    </row>
    <row r="595" spans="1:22" ht="12.75" hidden="1" outlineLevel="1">
      <c r="A595">
        <v>488</v>
      </c>
      <c r="B595" s="33" t="s">
        <v>256</v>
      </c>
      <c r="C595" s="40">
        <v>50</v>
      </c>
      <c r="D595">
        <v>4</v>
      </c>
      <c r="E595">
        <v>12</v>
      </c>
      <c r="F595" s="46"/>
      <c r="G595" s="41" t="str">
        <f t="shared" si="58"/>
        <v/>
      </c>
      <c r="H595" s="41" t="s">
        <v>201</v>
      </c>
      <c r="I595" t="str">
        <f t="shared" si="59"/>
        <v/>
      </c>
      <c r="J595">
        <f t="shared" si="62"/>
        <v>0</v>
      </c>
      <c r="K595">
        <f t="shared" si="63"/>
        <v>0</v>
      </c>
      <c r="L595" s="78" t="s">
        <v>343</v>
      </c>
      <c r="M595" t="s">
        <v>241</v>
      </c>
      <c r="N595" s="36" t="s">
        <v>177</v>
      </c>
      <c r="O595" s="36"/>
      <c r="P595" t="s">
        <v>177</v>
      </c>
      <c r="Q595" t="s">
        <v>250</v>
      </c>
      <c r="R595" t="s">
        <v>304</v>
      </c>
      <c r="S595" t="s">
        <v>249</v>
      </c>
      <c r="U595" t="s">
        <v>177</v>
      </c>
      <c r="V595" t="s">
        <v>177</v>
      </c>
    </row>
    <row r="596" spans="1:22" ht="12.75" hidden="1" outlineLevel="1">
      <c r="A596">
        <v>489</v>
      </c>
      <c r="B596" s="33" t="s">
        <v>256</v>
      </c>
      <c r="C596" s="40">
        <v>50</v>
      </c>
      <c r="D596">
        <v>4</v>
      </c>
      <c r="E596">
        <v>13</v>
      </c>
      <c r="F596" s="46"/>
      <c r="G596" s="41" t="str">
        <f t="shared" si="58"/>
        <v/>
      </c>
      <c r="H596" s="41" t="s">
        <v>200</v>
      </c>
      <c r="I596" t="str">
        <f t="shared" si="59"/>
        <v/>
      </c>
      <c r="J596">
        <f t="shared" si="62"/>
        <v>0</v>
      </c>
      <c r="K596">
        <f t="shared" si="63"/>
        <v>0</v>
      </c>
      <c r="L596" s="78" t="s">
        <v>343</v>
      </c>
      <c r="M596" t="s">
        <v>241</v>
      </c>
      <c r="N596" s="36" t="s">
        <v>177</v>
      </c>
      <c r="O596" s="36"/>
      <c r="P596" t="s">
        <v>177</v>
      </c>
      <c r="Q596" t="s">
        <v>285</v>
      </c>
      <c r="R596" t="s">
        <v>340</v>
      </c>
      <c r="S596" t="s">
        <v>249</v>
      </c>
      <c r="T596" t="s">
        <v>54</v>
      </c>
      <c r="U596" t="s">
        <v>177</v>
      </c>
      <c r="V596" t="s">
        <v>177</v>
      </c>
    </row>
    <row r="597" spans="1:22" ht="12.75" hidden="1" outlineLevel="1">
      <c r="A597">
        <v>490</v>
      </c>
      <c r="B597" s="33" t="s">
        <v>256</v>
      </c>
      <c r="C597" s="40">
        <v>50</v>
      </c>
      <c r="D597">
        <v>4</v>
      </c>
      <c r="E597">
        <v>14</v>
      </c>
      <c r="F597" s="46"/>
      <c r="G597" s="41" t="str">
        <f t="shared" si="58"/>
        <v/>
      </c>
      <c r="H597" s="41" t="s">
        <v>199</v>
      </c>
      <c r="I597" t="str">
        <f t="shared" si="59"/>
        <v/>
      </c>
      <c r="J597">
        <f t="shared" si="62"/>
        <v>0</v>
      </c>
      <c r="K597">
        <f t="shared" si="63"/>
        <v>0</v>
      </c>
      <c r="L597" s="78" t="s">
        <v>343</v>
      </c>
      <c r="M597" t="s">
        <v>241</v>
      </c>
      <c r="N597" s="36" t="s">
        <v>177</v>
      </c>
      <c r="O597" s="36"/>
      <c r="P597" t="s">
        <v>177</v>
      </c>
      <c r="Q597" t="s">
        <v>37</v>
      </c>
      <c r="R597" t="s">
        <v>251</v>
      </c>
      <c r="S597" t="s">
        <v>249</v>
      </c>
      <c r="T597" t="s">
        <v>54</v>
      </c>
      <c r="U597" t="s">
        <v>177</v>
      </c>
      <c r="V597" t="s">
        <v>177</v>
      </c>
    </row>
    <row r="598" spans="1:22" ht="12.75" hidden="1" outlineLevel="1">
      <c r="A598">
        <v>491</v>
      </c>
      <c r="B598" s="33" t="s">
        <v>256</v>
      </c>
      <c r="C598" s="40">
        <v>50</v>
      </c>
      <c r="D598">
        <v>4</v>
      </c>
      <c r="E598">
        <v>15</v>
      </c>
      <c r="F598" s="46"/>
      <c r="G598" s="41" t="str">
        <f t="shared" si="58"/>
        <v/>
      </c>
      <c r="H598" s="41" t="s">
        <v>199</v>
      </c>
      <c r="I598" t="str">
        <f t="shared" si="59"/>
        <v/>
      </c>
      <c r="J598">
        <f t="shared" si="62"/>
        <v>0</v>
      </c>
      <c r="K598">
        <f t="shared" si="63"/>
        <v>0</v>
      </c>
      <c r="L598" s="78" t="s">
        <v>343</v>
      </c>
      <c r="M598" t="s">
        <v>241</v>
      </c>
      <c r="N598" s="36" t="s">
        <v>177</v>
      </c>
      <c r="O598" s="36"/>
      <c r="P598" t="s">
        <v>177</v>
      </c>
      <c r="Q598" t="s">
        <v>225</v>
      </c>
      <c r="S598" t="s">
        <v>249</v>
      </c>
      <c r="T598" t="s">
        <v>54</v>
      </c>
      <c r="U598" t="s">
        <v>177</v>
      </c>
      <c r="V598" t="s">
        <v>177</v>
      </c>
    </row>
    <row r="599" spans="1:22" ht="12.75" hidden="1" outlineLevel="1">
      <c r="A599">
        <v>492</v>
      </c>
      <c r="B599" s="33" t="s">
        <v>256</v>
      </c>
      <c r="C599" s="40">
        <v>50</v>
      </c>
      <c r="D599">
        <v>4</v>
      </c>
      <c r="E599">
        <v>16</v>
      </c>
      <c r="F599" s="46"/>
      <c r="G599" s="41" t="str">
        <f t="shared" si="58"/>
        <v/>
      </c>
      <c r="H599" s="41" t="s">
        <v>198</v>
      </c>
      <c r="I599" t="str">
        <f t="shared" si="59"/>
        <v/>
      </c>
      <c r="J599">
        <f t="shared" si="62"/>
        <v>0</v>
      </c>
      <c r="K599">
        <f t="shared" si="63"/>
        <v>0</v>
      </c>
      <c r="L599" s="78" t="s">
        <v>343</v>
      </c>
      <c r="M599" t="s">
        <v>241</v>
      </c>
      <c r="N599" s="36" t="s">
        <v>177</v>
      </c>
      <c r="O599" s="36"/>
      <c r="P599" t="s">
        <v>177</v>
      </c>
      <c r="Q599" t="s">
        <v>119</v>
      </c>
      <c r="S599" t="s">
        <v>249</v>
      </c>
      <c r="T599" t="s">
        <v>218</v>
      </c>
      <c r="U599" t="s">
        <v>177</v>
      </c>
      <c r="V599" t="s">
        <v>177</v>
      </c>
    </row>
    <row r="600" spans="1:22" ht="12.75" hidden="1" outlineLevel="1">
      <c r="A600">
        <v>493</v>
      </c>
      <c r="B600" s="33" t="s">
        <v>256</v>
      </c>
      <c r="C600" s="40">
        <v>50</v>
      </c>
      <c r="D600">
        <v>4</v>
      </c>
      <c r="E600">
        <v>17</v>
      </c>
      <c r="F600" s="46"/>
      <c r="G600" s="41" t="str">
        <f t="shared" si="58"/>
        <v/>
      </c>
      <c r="H600" s="41" t="s">
        <v>201</v>
      </c>
      <c r="I600" t="str">
        <f t="shared" si="59"/>
        <v/>
      </c>
      <c r="J600">
        <f t="shared" si="62"/>
        <v>0</v>
      </c>
      <c r="K600">
        <f t="shared" si="63"/>
        <v>0</v>
      </c>
      <c r="L600" s="78" t="s">
        <v>343</v>
      </c>
      <c r="M600" t="s">
        <v>241</v>
      </c>
      <c r="N600" s="36" t="s">
        <v>177</v>
      </c>
      <c r="O600" s="36"/>
      <c r="P600" t="s">
        <v>177</v>
      </c>
      <c r="Q600" t="s">
        <v>286</v>
      </c>
      <c r="S600" t="s">
        <v>249</v>
      </c>
      <c r="U600" t="s">
        <v>177</v>
      </c>
      <c r="V600" t="s">
        <v>177</v>
      </c>
    </row>
    <row r="601" spans="1:22" ht="12.75" hidden="1" outlineLevel="1">
      <c r="A601">
        <v>494</v>
      </c>
      <c r="B601" s="33" t="s">
        <v>256</v>
      </c>
      <c r="C601" s="40">
        <v>50</v>
      </c>
      <c r="D601">
        <v>4</v>
      </c>
      <c r="E601">
        <v>18</v>
      </c>
      <c r="F601" s="46"/>
      <c r="G601" s="41" t="str">
        <f t="shared" si="58"/>
        <v/>
      </c>
      <c r="H601" s="41" t="s">
        <v>199</v>
      </c>
      <c r="I601" t="str">
        <f t="shared" si="59"/>
        <v/>
      </c>
      <c r="J601">
        <f t="shared" si="62"/>
        <v>0</v>
      </c>
      <c r="K601">
        <f t="shared" si="63"/>
        <v>0</v>
      </c>
      <c r="L601" s="78" t="s">
        <v>343</v>
      </c>
      <c r="M601" t="s">
        <v>241</v>
      </c>
      <c r="N601" s="36" t="s">
        <v>177</v>
      </c>
      <c r="O601" s="36"/>
      <c r="P601" t="s">
        <v>177</v>
      </c>
      <c r="Q601" t="s">
        <v>326</v>
      </c>
      <c r="R601" t="s">
        <v>327</v>
      </c>
      <c r="S601" t="s">
        <v>249</v>
      </c>
      <c r="T601" t="s">
        <v>54</v>
      </c>
      <c r="U601" t="s">
        <v>177</v>
      </c>
      <c r="V601" t="s">
        <v>177</v>
      </c>
    </row>
    <row r="602" spans="1:22" ht="12.75" hidden="1" outlineLevel="1">
      <c r="A602">
        <v>495</v>
      </c>
      <c r="B602" s="33" t="s">
        <v>256</v>
      </c>
      <c r="C602" s="40">
        <v>50</v>
      </c>
      <c r="D602">
        <v>4</v>
      </c>
      <c r="E602">
        <v>19</v>
      </c>
      <c r="F602" s="46"/>
      <c r="G602" s="41" t="str">
        <f aca="true" t="shared" si="64" ref="G602:G608">UPPER(F602)</f>
        <v/>
      </c>
      <c r="H602" s="41" t="s">
        <v>201</v>
      </c>
      <c r="I602" t="str">
        <f aca="true" t="shared" si="65" ref="I602:I608">IF(F602=0,"",IF(EXACT(G602,H602),"Correct","Incorrect"))</f>
        <v/>
      </c>
      <c r="J602">
        <f t="shared" si="62"/>
        <v>0</v>
      </c>
      <c r="K602">
        <f t="shared" si="63"/>
        <v>0</v>
      </c>
      <c r="L602" s="78" t="s">
        <v>343</v>
      </c>
      <c r="M602" t="s">
        <v>241</v>
      </c>
      <c r="N602" s="36" t="s">
        <v>177</v>
      </c>
      <c r="O602" s="36"/>
      <c r="P602" t="s">
        <v>177</v>
      </c>
      <c r="Q602" t="s">
        <v>286</v>
      </c>
      <c r="S602" t="s">
        <v>249</v>
      </c>
      <c r="T602" t="s">
        <v>134</v>
      </c>
      <c r="U602" t="s">
        <v>177</v>
      </c>
      <c r="V602" t="s">
        <v>177</v>
      </c>
    </row>
    <row r="603" spans="1:22" ht="12.75" hidden="1" outlineLevel="1">
      <c r="A603">
        <v>496</v>
      </c>
      <c r="B603" s="33" t="s">
        <v>256</v>
      </c>
      <c r="C603" s="40">
        <v>50</v>
      </c>
      <c r="D603">
        <v>4</v>
      </c>
      <c r="E603">
        <v>20</v>
      </c>
      <c r="F603" s="46"/>
      <c r="G603" s="41" t="str">
        <f t="shared" si="64"/>
        <v/>
      </c>
      <c r="H603" s="41" t="s">
        <v>202</v>
      </c>
      <c r="I603" t="str">
        <f t="shared" si="65"/>
        <v/>
      </c>
      <c r="J603">
        <f t="shared" si="62"/>
        <v>0</v>
      </c>
      <c r="K603">
        <f t="shared" si="63"/>
        <v>0</v>
      </c>
      <c r="L603" s="78" t="s">
        <v>343</v>
      </c>
      <c r="M603" t="s">
        <v>241</v>
      </c>
      <c r="N603" s="36" t="s">
        <v>177</v>
      </c>
      <c r="O603" s="36"/>
      <c r="P603" t="s">
        <v>177</v>
      </c>
      <c r="Q603" t="s">
        <v>326</v>
      </c>
      <c r="R603" t="s">
        <v>327</v>
      </c>
      <c r="S603" t="s">
        <v>249</v>
      </c>
      <c r="U603" t="s">
        <v>177</v>
      </c>
      <c r="V603" t="s">
        <v>177</v>
      </c>
    </row>
    <row r="604" spans="1:22" ht="12.75" hidden="1" outlineLevel="1">
      <c r="A604">
        <v>497</v>
      </c>
      <c r="B604" s="33" t="s">
        <v>256</v>
      </c>
      <c r="C604" s="40">
        <v>50</v>
      </c>
      <c r="D604">
        <v>4</v>
      </c>
      <c r="E604">
        <v>21</v>
      </c>
      <c r="F604" s="46"/>
      <c r="G604" s="41" t="str">
        <f t="shared" si="64"/>
        <v/>
      </c>
      <c r="H604" s="41" t="s">
        <v>198</v>
      </c>
      <c r="I604" t="str">
        <f t="shared" si="65"/>
        <v/>
      </c>
      <c r="J604">
        <f t="shared" si="62"/>
        <v>0</v>
      </c>
      <c r="K604">
        <f t="shared" si="63"/>
        <v>0</v>
      </c>
      <c r="L604" s="78" t="s">
        <v>343</v>
      </c>
      <c r="M604" t="s">
        <v>241</v>
      </c>
      <c r="N604" s="36" t="s">
        <v>177</v>
      </c>
      <c r="O604" s="36"/>
      <c r="P604" t="s">
        <v>177</v>
      </c>
      <c r="Q604" t="s">
        <v>285</v>
      </c>
      <c r="R604" t="s">
        <v>35</v>
      </c>
      <c r="S604" t="s">
        <v>249</v>
      </c>
      <c r="U604" t="s">
        <v>177</v>
      </c>
      <c r="V604" t="s">
        <v>177</v>
      </c>
    </row>
    <row r="605" spans="1:22" ht="12.75" hidden="1" outlineLevel="1">
      <c r="A605">
        <v>498</v>
      </c>
      <c r="B605" s="33" t="s">
        <v>256</v>
      </c>
      <c r="C605" s="40">
        <v>50</v>
      </c>
      <c r="D605">
        <v>4</v>
      </c>
      <c r="E605">
        <v>22</v>
      </c>
      <c r="F605" s="46"/>
      <c r="G605" s="41" t="str">
        <f t="shared" si="64"/>
        <v/>
      </c>
      <c r="H605" s="41" t="s">
        <v>202</v>
      </c>
      <c r="I605" t="str">
        <f t="shared" si="65"/>
        <v/>
      </c>
      <c r="J605">
        <f t="shared" si="62"/>
        <v>0</v>
      </c>
      <c r="K605">
        <f t="shared" si="63"/>
        <v>0</v>
      </c>
      <c r="L605" s="78" t="s">
        <v>343</v>
      </c>
      <c r="M605" t="s">
        <v>241</v>
      </c>
      <c r="N605" s="36" t="s">
        <v>177</v>
      </c>
      <c r="O605" s="36"/>
      <c r="P605" t="s">
        <v>177</v>
      </c>
      <c r="Q605" t="s">
        <v>286</v>
      </c>
      <c r="S605" t="s">
        <v>249</v>
      </c>
      <c r="T605" t="s">
        <v>134</v>
      </c>
      <c r="U605" t="s">
        <v>177</v>
      </c>
      <c r="V605" t="s">
        <v>177</v>
      </c>
    </row>
    <row r="606" spans="1:22" ht="12.75" hidden="1" outlineLevel="1">
      <c r="A606">
        <v>499</v>
      </c>
      <c r="B606" s="33" t="s">
        <v>256</v>
      </c>
      <c r="C606" s="40">
        <v>50</v>
      </c>
      <c r="D606">
        <v>4</v>
      </c>
      <c r="E606">
        <v>23</v>
      </c>
      <c r="F606" s="46"/>
      <c r="G606" s="41" t="str">
        <f t="shared" si="64"/>
        <v/>
      </c>
      <c r="H606" s="41" t="s">
        <v>198</v>
      </c>
      <c r="I606" t="str">
        <f t="shared" si="65"/>
        <v/>
      </c>
      <c r="J606">
        <f t="shared" si="62"/>
        <v>0</v>
      </c>
      <c r="K606">
        <f t="shared" si="63"/>
        <v>0</v>
      </c>
      <c r="L606" s="78" t="s">
        <v>343</v>
      </c>
      <c r="M606" t="s">
        <v>241</v>
      </c>
      <c r="N606" s="36" t="s">
        <v>177</v>
      </c>
      <c r="O606" s="36"/>
      <c r="P606" t="s">
        <v>177</v>
      </c>
      <c r="Q606" t="s">
        <v>250</v>
      </c>
      <c r="R606" t="s">
        <v>305</v>
      </c>
      <c r="S606" t="s">
        <v>249</v>
      </c>
      <c r="T606" t="s">
        <v>218</v>
      </c>
      <c r="U606" t="s">
        <v>177</v>
      </c>
      <c r="V606" t="s">
        <v>177</v>
      </c>
    </row>
    <row r="607" spans="1:22" ht="12.75" hidden="1" outlineLevel="1">
      <c r="A607">
        <v>500</v>
      </c>
      <c r="B607" s="33" t="s">
        <v>256</v>
      </c>
      <c r="C607" s="40">
        <v>50</v>
      </c>
      <c r="D607">
        <v>4</v>
      </c>
      <c r="E607">
        <v>24</v>
      </c>
      <c r="F607" s="46"/>
      <c r="G607" s="41" t="str">
        <f t="shared" si="64"/>
        <v/>
      </c>
      <c r="H607" s="41" t="s">
        <v>199</v>
      </c>
      <c r="I607" t="str">
        <f t="shared" si="65"/>
        <v/>
      </c>
      <c r="J607">
        <f t="shared" si="62"/>
        <v>0</v>
      </c>
      <c r="K607">
        <f t="shared" si="63"/>
        <v>0</v>
      </c>
      <c r="L607" s="78" t="s">
        <v>343</v>
      </c>
      <c r="M607" t="s">
        <v>241</v>
      </c>
      <c r="N607" s="36" t="s">
        <v>177</v>
      </c>
      <c r="O607" s="36"/>
      <c r="P607" t="s">
        <v>177</v>
      </c>
      <c r="Q607" t="s">
        <v>37</v>
      </c>
      <c r="R607" t="s">
        <v>215</v>
      </c>
      <c r="S607" t="s">
        <v>249</v>
      </c>
      <c r="T607" t="s">
        <v>218</v>
      </c>
      <c r="U607" t="s">
        <v>177</v>
      </c>
      <c r="V607" t="s">
        <v>177</v>
      </c>
    </row>
    <row r="608" spans="1:22" ht="12.75" hidden="1" outlineLevel="1">
      <c r="A608">
        <v>501</v>
      </c>
      <c r="B608" s="33" t="s">
        <v>256</v>
      </c>
      <c r="C608" s="40">
        <v>50</v>
      </c>
      <c r="D608">
        <v>4</v>
      </c>
      <c r="E608">
        <v>25</v>
      </c>
      <c r="F608" s="46"/>
      <c r="G608" s="41" t="str">
        <f t="shared" si="64"/>
        <v/>
      </c>
      <c r="H608" s="41" t="s">
        <v>202</v>
      </c>
      <c r="I608" t="str">
        <f t="shared" si="65"/>
        <v/>
      </c>
      <c r="J608">
        <f t="shared" si="62"/>
        <v>0</v>
      </c>
      <c r="K608">
        <f t="shared" si="63"/>
        <v>0</v>
      </c>
      <c r="L608" s="78" t="s">
        <v>343</v>
      </c>
      <c r="M608" t="s">
        <v>241</v>
      </c>
      <c r="N608" s="36" t="s">
        <v>177</v>
      </c>
      <c r="O608" s="36"/>
      <c r="P608" t="s">
        <v>177</v>
      </c>
      <c r="Q608" t="s">
        <v>98</v>
      </c>
      <c r="R608" t="s">
        <v>178</v>
      </c>
      <c r="S608" t="s">
        <v>249</v>
      </c>
      <c r="U608" t="s">
        <v>177</v>
      </c>
      <c r="V608" t="s">
        <v>177</v>
      </c>
    </row>
    <row r="609" ht="12.75" collapsed="1">
      <c r="L609" s="79"/>
    </row>
    <row r="610" spans="2:22" ht="12.75">
      <c r="B610" s="33" t="s">
        <v>145</v>
      </c>
      <c r="C610">
        <v>51</v>
      </c>
      <c r="D610">
        <v>1</v>
      </c>
      <c r="E610">
        <v>1</v>
      </c>
      <c r="F610" s="46"/>
      <c r="G610" t="str">
        <f>UPPER(F610)</f>
        <v/>
      </c>
      <c r="H610" s="41" t="s">
        <v>199</v>
      </c>
      <c r="I610" t="str">
        <f aca="true" t="shared" si="66" ref="I610:I674">IF(F610=0,"",IF(EXACT(G610,H610),"Correct","Incorrect"))</f>
        <v/>
      </c>
      <c r="J610">
        <f aca="true" t="shared" si="67" ref="J610:J673">IF($I610="Correct",1,IF($I610="Incorrect",1,0))</f>
        <v>0</v>
      </c>
      <c r="K610">
        <f aca="true" t="shared" si="68" ref="K610:K673">IF($I610="Correct",1,IF($I610="Incorrect",0,0))</f>
        <v>0</v>
      </c>
      <c r="L610" s="78" t="s">
        <v>343</v>
      </c>
      <c r="M610" t="s">
        <v>241</v>
      </c>
      <c r="N610" s="36" t="s">
        <v>177</v>
      </c>
      <c r="O610" s="36"/>
      <c r="P610" t="s">
        <v>177</v>
      </c>
      <c r="Q610" t="s">
        <v>98</v>
      </c>
      <c r="R610" t="s">
        <v>178</v>
      </c>
      <c r="S610" t="s">
        <v>249</v>
      </c>
      <c r="U610" t="s">
        <v>177</v>
      </c>
      <c r="V610" t="s">
        <v>177</v>
      </c>
    </row>
    <row r="611" spans="2:22" ht="12.75" hidden="1" outlineLevel="1">
      <c r="B611" s="33" t="s">
        <v>145</v>
      </c>
      <c r="C611">
        <v>51</v>
      </c>
      <c r="D611">
        <v>1</v>
      </c>
      <c r="E611">
        <v>2</v>
      </c>
      <c r="F611" s="46"/>
      <c r="G611" t="str">
        <f aca="true" t="shared" si="69" ref="G611:G674">UPPER(F611)</f>
        <v/>
      </c>
      <c r="H611" s="41" t="s">
        <v>201</v>
      </c>
      <c r="I611" t="str">
        <f t="shared" si="66"/>
        <v/>
      </c>
      <c r="J611">
        <f t="shared" si="67"/>
        <v>0</v>
      </c>
      <c r="K611">
        <f t="shared" si="68"/>
        <v>0</v>
      </c>
      <c r="L611" s="78" t="s">
        <v>343</v>
      </c>
      <c r="M611" t="s">
        <v>241</v>
      </c>
      <c r="N611" s="36" t="s">
        <v>177</v>
      </c>
      <c r="O611" s="36"/>
      <c r="P611" t="s">
        <v>177</v>
      </c>
      <c r="Q611" t="s">
        <v>286</v>
      </c>
      <c r="S611" t="s">
        <v>249</v>
      </c>
      <c r="U611" t="s">
        <v>177</v>
      </c>
      <c r="V611" t="s">
        <v>177</v>
      </c>
    </row>
    <row r="612" spans="2:22" ht="12.75" hidden="1" outlineLevel="1">
      <c r="B612" s="33" t="s">
        <v>145</v>
      </c>
      <c r="C612">
        <v>51</v>
      </c>
      <c r="D612">
        <v>1</v>
      </c>
      <c r="E612">
        <v>3</v>
      </c>
      <c r="F612" s="46"/>
      <c r="G612" t="str">
        <f t="shared" si="69"/>
        <v/>
      </c>
      <c r="H612" s="41" t="s">
        <v>200</v>
      </c>
      <c r="I612" t="str">
        <f t="shared" si="66"/>
        <v/>
      </c>
      <c r="J612">
        <f t="shared" si="67"/>
        <v>0</v>
      </c>
      <c r="K612">
        <f t="shared" si="68"/>
        <v>0</v>
      </c>
      <c r="L612" s="78" t="s">
        <v>343</v>
      </c>
      <c r="M612" t="s">
        <v>241</v>
      </c>
      <c r="N612" s="36" t="s">
        <v>177</v>
      </c>
      <c r="O612" s="36"/>
      <c r="P612" t="s">
        <v>177</v>
      </c>
      <c r="Q612" t="s">
        <v>119</v>
      </c>
      <c r="S612" t="s">
        <v>249</v>
      </c>
      <c r="U612" t="s">
        <v>177</v>
      </c>
      <c r="V612" t="s">
        <v>177</v>
      </c>
    </row>
    <row r="613" spans="2:22" ht="12.75" hidden="1" outlineLevel="1">
      <c r="B613" s="33" t="s">
        <v>145</v>
      </c>
      <c r="C613">
        <v>51</v>
      </c>
      <c r="D613">
        <v>1</v>
      </c>
      <c r="E613">
        <v>4</v>
      </c>
      <c r="F613" s="46"/>
      <c r="G613" t="str">
        <f t="shared" si="69"/>
        <v/>
      </c>
      <c r="H613" s="41" t="s">
        <v>200</v>
      </c>
      <c r="I613" t="str">
        <f t="shared" si="66"/>
        <v/>
      </c>
      <c r="J613">
        <f t="shared" si="67"/>
        <v>0</v>
      </c>
      <c r="K613">
        <f t="shared" si="68"/>
        <v>0</v>
      </c>
      <c r="L613" s="78" t="s">
        <v>343</v>
      </c>
      <c r="M613" t="s">
        <v>241</v>
      </c>
      <c r="N613" s="36" t="s">
        <v>177</v>
      </c>
      <c r="O613" s="36"/>
      <c r="P613" t="s">
        <v>177</v>
      </c>
      <c r="Q613" t="s">
        <v>286</v>
      </c>
      <c r="S613" t="s">
        <v>249</v>
      </c>
      <c r="U613" t="s">
        <v>177</v>
      </c>
      <c r="V613" t="s">
        <v>177</v>
      </c>
    </row>
    <row r="614" spans="2:22" ht="12.75" hidden="1" outlineLevel="1">
      <c r="B614" s="33" t="s">
        <v>145</v>
      </c>
      <c r="C614">
        <v>51</v>
      </c>
      <c r="D614">
        <v>1</v>
      </c>
      <c r="E614">
        <v>5</v>
      </c>
      <c r="F614" s="46"/>
      <c r="G614" t="str">
        <f t="shared" si="69"/>
        <v/>
      </c>
      <c r="H614" s="41" t="s">
        <v>199</v>
      </c>
      <c r="I614" t="str">
        <f t="shared" si="66"/>
        <v/>
      </c>
      <c r="J614">
        <f t="shared" si="67"/>
        <v>0</v>
      </c>
      <c r="K614">
        <f t="shared" si="68"/>
        <v>0</v>
      </c>
      <c r="L614" s="78" t="s">
        <v>343</v>
      </c>
      <c r="M614" t="s">
        <v>241</v>
      </c>
      <c r="N614" s="36" t="s">
        <v>177</v>
      </c>
      <c r="O614" s="36"/>
      <c r="P614" t="s">
        <v>177</v>
      </c>
      <c r="Q614" t="s">
        <v>37</v>
      </c>
      <c r="R614" t="s">
        <v>251</v>
      </c>
      <c r="S614" t="s">
        <v>249</v>
      </c>
      <c r="T614" t="s">
        <v>54</v>
      </c>
      <c r="U614" t="s">
        <v>177</v>
      </c>
      <c r="V614" t="s">
        <v>177</v>
      </c>
    </row>
    <row r="615" spans="2:22" ht="12.75" hidden="1" outlineLevel="1">
      <c r="B615" s="33" t="s">
        <v>145</v>
      </c>
      <c r="C615">
        <v>51</v>
      </c>
      <c r="D615">
        <v>1</v>
      </c>
      <c r="E615">
        <v>6</v>
      </c>
      <c r="F615" s="46"/>
      <c r="G615" t="str">
        <f t="shared" si="69"/>
        <v/>
      </c>
      <c r="H615" s="41" t="s">
        <v>198</v>
      </c>
      <c r="I615" t="str">
        <f t="shared" si="66"/>
        <v/>
      </c>
      <c r="J615">
        <f t="shared" si="67"/>
        <v>0</v>
      </c>
      <c r="K615">
        <f t="shared" si="68"/>
        <v>0</v>
      </c>
      <c r="L615" s="78" t="s">
        <v>343</v>
      </c>
      <c r="M615" t="s">
        <v>241</v>
      </c>
      <c r="N615" s="36" t="s">
        <v>177</v>
      </c>
      <c r="O615" s="36"/>
      <c r="P615" t="s">
        <v>177</v>
      </c>
      <c r="Q615" t="s">
        <v>286</v>
      </c>
      <c r="S615" t="s">
        <v>249</v>
      </c>
      <c r="U615" t="s">
        <v>177</v>
      </c>
      <c r="V615" t="s">
        <v>177</v>
      </c>
    </row>
    <row r="616" spans="2:22" ht="12.75" hidden="1" outlineLevel="1">
      <c r="B616" s="33" t="s">
        <v>145</v>
      </c>
      <c r="C616">
        <v>51</v>
      </c>
      <c r="D616">
        <v>1</v>
      </c>
      <c r="E616">
        <v>7</v>
      </c>
      <c r="F616" s="46"/>
      <c r="G616" t="str">
        <f t="shared" si="69"/>
        <v/>
      </c>
      <c r="H616" s="41" t="s">
        <v>198</v>
      </c>
      <c r="I616" t="str">
        <f t="shared" si="66"/>
        <v/>
      </c>
      <c r="J616">
        <f t="shared" si="67"/>
        <v>0</v>
      </c>
      <c r="K616">
        <f t="shared" si="68"/>
        <v>0</v>
      </c>
      <c r="L616" s="78" t="s">
        <v>343</v>
      </c>
      <c r="M616" t="s">
        <v>241</v>
      </c>
      <c r="N616" s="36" t="s">
        <v>177</v>
      </c>
      <c r="O616" s="36"/>
      <c r="P616" t="s">
        <v>177</v>
      </c>
      <c r="Q616" t="s">
        <v>285</v>
      </c>
      <c r="R616" t="s">
        <v>35</v>
      </c>
      <c r="S616" t="s">
        <v>249</v>
      </c>
      <c r="U616" t="s">
        <v>177</v>
      </c>
      <c r="V616" t="s">
        <v>177</v>
      </c>
    </row>
    <row r="617" spans="2:22" ht="12.75" hidden="1" outlineLevel="1">
      <c r="B617" s="33" t="s">
        <v>145</v>
      </c>
      <c r="C617">
        <v>51</v>
      </c>
      <c r="D617">
        <v>1</v>
      </c>
      <c r="E617">
        <v>8</v>
      </c>
      <c r="F617" s="46"/>
      <c r="G617" t="str">
        <f t="shared" si="69"/>
        <v/>
      </c>
      <c r="H617" s="41" t="s">
        <v>198</v>
      </c>
      <c r="I617" t="str">
        <f t="shared" si="66"/>
        <v/>
      </c>
      <c r="J617">
        <f t="shared" si="67"/>
        <v>0</v>
      </c>
      <c r="K617">
        <f t="shared" si="68"/>
        <v>0</v>
      </c>
      <c r="L617" s="78" t="s">
        <v>343</v>
      </c>
      <c r="M617" t="s">
        <v>241</v>
      </c>
      <c r="N617" s="36" t="s">
        <v>177</v>
      </c>
      <c r="O617" s="36"/>
      <c r="P617" t="s">
        <v>177</v>
      </c>
      <c r="Q617" t="s">
        <v>250</v>
      </c>
      <c r="R617" t="s">
        <v>304</v>
      </c>
      <c r="S617" t="s">
        <v>249</v>
      </c>
      <c r="T617" t="s">
        <v>218</v>
      </c>
      <c r="U617" t="s">
        <v>177</v>
      </c>
      <c r="V617" t="s">
        <v>177</v>
      </c>
    </row>
    <row r="618" spans="2:22" ht="12.75" hidden="1" outlineLevel="1">
      <c r="B618" s="33" t="s">
        <v>145</v>
      </c>
      <c r="C618">
        <v>51</v>
      </c>
      <c r="D618">
        <v>1</v>
      </c>
      <c r="E618">
        <v>9</v>
      </c>
      <c r="F618" s="46"/>
      <c r="G618" t="str">
        <f t="shared" si="69"/>
        <v/>
      </c>
      <c r="H618" s="41" t="s">
        <v>202</v>
      </c>
      <c r="I618" t="str">
        <f t="shared" si="66"/>
        <v/>
      </c>
      <c r="J618">
        <f t="shared" si="67"/>
        <v>0</v>
      </c>
      <c r="K618">
        <f t="shared" si="68"/>
        <v>0</v>
      </c>
      <c r="L618" s="78" t="s">
        <v>343</v>
      </c>
      <c r="M618" t="s">
        <v>241</v>
      </c>
      <c r="N618" s="36" t="s">
        <v>177</v>
      </c>
      <c r="O618" s="36"/>
      <c r="P618" t="s">
        <v>177</v>
      </c>
      <c r="Q618" t="s">
        <v>326</v>
      </c>
      <c r="R618" t="s">
        <v>325</v>
      </c>
      <c r="S618" t="s">
        <v>249</v>
      </c>
      <c r="T618" t="s">
        <v>54</v>
      </c>
      <c r="U618" t="s">
        <v>177</v>
      </c>
      <c r="V618" t="s">
        <v>177</v>
      </c>
    </row>
    <row r="619" spans="2:22" ht="12.75" hidden="1" outlineLevel="1">
      <c r="B619" s="33" t="s">
        <v>145</v>
      </c>
      <c r="C619">
        <v>51</v>
      </c>
      <c r="D619">
        <v>1</v>
      </c>
      <c r="E619">
        <v>10</v>
      </c>
      <c r="F619" s="46"/>
      <c r="G619" t="str">
        <f t="shared" si="69"/>
        <v/>
      </c>
      <c r="H619" s="41" t="s">
        <v>202</v>
      </c>
      <c r="I619" t="str">
        <f t="shared" si="66"/>
        <v/>
      </c>
      <c r="J619">
        <f t="shared" si="67"/>
        <v>0</v>
      </c>
      <c r="K619">
        <f t="shared" si="68"/>
        <v>0</v>
      </c>
      <c r="L619" s="78" t="s">
        <v>343</v>
      </c>
      <c r="M619" t="s">
        <v>241</v>
      </c>
      <c r="N619" s="36" t="s">
        <v>177</v>
      </c>
      <c r="O619" s="36"/>
      <c r="P619" t="s">
        <v>177</v>
      </c>
      <c r="Q619" t="s">
        <v>286</v>
      </c>
      <c r="S619" t="s">
        <v>249</v>
      </c>
      <c r="U619" t="s">
        <v>177</v>
      </c>
      <c r="V619" t="s">
        <v>177</v>
      </c>
    </row>
    <row r="620" spans="2:22" ht="12.75" hidden="1" outlineLevel="1">
      <c r="B620" s="33" t="s">
        <v>145</v>
      </c>
      <c r="C620">
        <v>51</v>
      </c>
      <c r="D620">
        <v>1</v>
      </c>
      <c r="E620">
        <v>11</v>
      </c>
      <c r="F620" s="46"/>
      <c r="G620" t="str">
        <f t="shared" si="69"/>
        <v/>
      </c>
      <c r="H620" s="41" t="s">
        <v>200</v>
      </c>
      <c r="I620" t="str">
        <f t="shared" si="66"/>
        <v/>
      </c>
      <c r="J620">
        <f t="shared" si="67"/>
        <v>0</v>
      </c>
      <c r="K620">
        <f t="shared" si="68"/>
        <v>0</v>
      </c>
      <c r="L620" s="78" t="s">
        <v>343</v>
      </c>
      <c r="M620" t="s">
        <v>241</v>
      </c>
      <c r="N620" s="36" t="s">
        <v>177</v>
      </c>
      <c r="O620" s="36"/>
      <c r="P620" t="s">
        <v>177</v>
      </c>
      <c r="Q620" t="s">
        <v>225</v>
      </c>
      <c r="S620" t="s">
        <v>249</v>
      </c>
      <c r="U620" t="s">
        <v>177</v>
      </c>
      <c r="V620" t="s">
        <v>177</v>
      </c>
    </row>
    <row r="621" spans="2:22" ht="12.75" hidden="1" outlineLevel="1">
      <c r="B621" s="33" t="s">
        <v>145</v>
      </c>
      <c r="C621">
        <v>51</v>
      </c>
      <c r="D621">
        <v>1</v>
      </c>
      <c r="E621">
        <v>12</v>
      </c>
      <c r="F621" s="46"/>
      <c r="G621" t="str">
        <f t="shared" si="69"/>
        <v/>
      </c>
      <c r="H621" s="41" t="s">
        <v>199</v>
      </c>
      <c r="I621" t="str">
        <f t="shared" si="66"/>
        <v/>
      </c>
      <c r="J621">
        <f t="shared" si="67"/>
        <v>0</v>
      </c>
      <c r="K621">
        <f t="shared" si="68"/>
        <v>0</v>
      </c>
      <c r="L621" s="78" t="s">
        <v>343</v>
      </c>
      <c r="M621" t="s">
        <v>241</v>
      </c>
      <c r="N621" s="36" t="s">
        <v>177</v>
      </c>
      <c r="O621" s="36"/>
      <c r="P621" t="s">
        <v>177</v>
      </c>
      <c r="Q621" t="s">
        <v>286</v>
      </c>
      <c r="S621" t="s">
        <v>249</v>
      </c>
      <c r="U621" t="s">
        <v>177</v>
      </c>
      <c r="V621" t="s">
        <v>177</v>
      </c>
    </row>
    <row r="622" spans="2:22" ht="12.75" hidden="1" outlineLevel="1">
      <c r="B622" s="33" t="s">
        <v>145</v>
      </c>
      <c r="C622">
        <v>51</v>
      </c>
      <c r="D622">
        <v>1</v>
      </c>
      <c r="E622">
        <v>13</v>
      </c>
      <c r="F622" s="46"/>
      <c r="G622" t="str">
        <f t="shared" si="69"/>
        <v/>
      </c>
      <c r="H622" s="41" t="s">
        <v>200</v>
      </c>
      <c r="I622" t="str">
        <f t="shared" si="66"/>
        <v/>
      </c>
      <c r="J622">
        <f t="shared" si="67"/>
        <v>0</v>
      </c>
      <c r="K622">
        <f t="shared" si="68"/>
        <v>0</v>
      </c>
      <c r="L622" s="78" t="s">
        <v>343</v>
      </c>
      <c r="M622" t="s">
        <v>241</v>
      </c>
      <c r="N622" s="36" t="s">
        <v>177</v>
      </c>
      <c r="O622" s="36"/>
      <c r="P622" t="s">
        <v>177</v>
      </c>
      <c r="Q622" t="s">
        <v>98</v>
      </c>
      <c r="R622" t="s">
        <v>178</v>
      </c>
      <c r="S622" t="s">
        <v>249</v>
      </c>
      <c r="U622" t="s">
        <v>177</v>
      </c>
      <c r="V622" t="s">
        <v>177</v>
      </c>
    </row>
    <row r="623" spans="2:22" ht="12.75" hidden="1" outlineLevel="1">
      <c r="B623" s="33" t="s">
        <v>145</v>
      </c>
      <c r="C623">
        <v>51</v>
      </c>
      <c r="D623">
        <v>1</v>
      </c>
      <c r="E623">
        <v>14</v>
      </c>
      <c r="F623" s="46"/>
      <c r="G623" t="str">
        <f t="shared" si="69"/>
        <v/>
      </c>
      <c r="H623" s="41" t="s">
        <v>198</v>
      </c>
      <c r="I623" t="str">
        <f t="shared" si="66"/>
        <v/>
      </c>
      <c r="J623">
        <f t="shared" si="67"/>
        <v>0</v>
      </c>
      <c r="K623">
        <f t="shared" si="68"/>
        <v>0</v>
      </c>
      <c r="L623" s="78" t="s">
        <v>343</v>
      </c>
      <c r="M623" t="s">
        <v>241</v>
      </c>
      <c r="N623" s="36" t="s">
        <v>177</v>
      </c>
      <c r="O623" s="36"/>
      <c r="P623" t="s">
        <v>177</v>
      </c>
      <c r="Q623" t="s">
        <v>98</v>
      </c>
      <c r="R623" t="s">
        <v>36</v>
      </c>
      <c r="S623" t="s">
        <v>249</v>
      </c>
      <c r="U623" t="s">
        <v>177</v>
      </c>
      <c r="V623" t="s">
        <v>177</v>
      </c>
    </row>
    <row r="624" spans="2:22" ht="12.75" hidden="1" outlineLevel="1">
      <c r="B624" s="33" t="s">
        <v>145</v>
      </c>
      <c r="C624">
        <v>51</v>
      </c>
      <c r="D624">
        <v>1</v>
      </c>
      <c r="E624">
        <v>15</v>
      </c>
      <c r="F624" s="46"/>
      <c r="G624" t="str">
        <f t="shared" si="69"/>
        <v/>
      </c>
      <c r="H624" s="41" t="s">
        <v>198</v>
      </c>
      <c r="I624" t="str">
        <f t="shared" si="66"/>
        <v/>
      </c>
      <c r="J624">
        <f t="shared" si="67"/>
        <v>0</v>
      </c>
      <c r="K624">
        <f t="shared" si="68"/>
        <v>0</v>
      </c>
      <c r="L624" s="78" t="s">
        <v>343</v>
      </c>
      <c r="M624" t="s">
        <v>241</v>
      </c>
      <c r="N624" s="36" t="s">
        <v>177</v>
      </c>
      <c r="O624" s="36"/>
      <c r="P624" t="s">
        <v>177</v>
      </c>
      <c r="Q624" t="s">
        <v>286</v>
      </c>
      <c r="S624" t="s">
        <v>249</v>
      </c>
      <c r="U624" t="s">
        <v>177</v>
      </c>
      <c r="V624" t="s">
        <v>177</v>
      </c>
    </row>
    <row r="625" spans="2:22" ht="12.75" hidden="1" outlineLevel="1">
      <c r="B625" s="33" t="s">
        <v>145</v>
      </c>
      <c r="C625">
        <v>51</v>
      </c>
      <c r="D625">
        <v>1</v>
      </c>
      <c r="E625">
        <v>16</v>
      </c>
      <c r="F625" s="46"/>
      <c r="G625" t="str">
        <f t="shared" si="69"/>
        <v/>
      </c>
      <c r="H625" s="41" t="s">
        <v>200</v>
      </c>
      <c r="I625" t="str">
        <f t="shared" si="66"/>
        <v/>
      </c>
      <c r="J625">
        <f t="shared" si="67"/>
        <v>0</v>
      </c>
      <c r="K625">
        <f t="shared" si="68"/>
        <v>0</v>
      </c>
      <c r="L625" s="78" t="s">
        <v>343</v>
      </c>
      <c r="M625" t="s">
        <v>241</v>
      </c>
      <c r="N625" s="36" t="s">
        <v>177</v>
      </c>
      <c r="O625" s="36"/>
      <c r="P625" t="s">
        <v>177</v>
      </c>
      <c r="Q625" t="s">
        <v>285</v>
      </c>
      <c r="R625" t="s">
        <v>340</v>
      </c>
      <c r="S625" t="s">
        <v>249</v>
      </c>
      <c r="T625" t="s">
        <v>54</v>
      </c>
      <c r="U625" t="s">
        <v>177</v>
      </c>
      <c r="V625" t="s">
        <v>177</v>
      </c>
    </row>
    <row r="626" spans="2:22" ht="12.75" hidden="1" outlineLevel="1">
      <c r="B626" s="33" t="s">
        <v>145</v>
      </c>
      <c r="C626">
        <v>51</v>
      </c>
      <c r="D626">
        <v>1</v>
      </c>
      <c r="E626">
        <v>17</v>
      </c>
      <c r="F626" s="46"/>
      <c r="G626" t="str">
        <f t="shared" si="69"/>
        <v/>
      </c>
      <c r="H626" s="41" t="s">
        <v>198</v>
      </c>
      <c r="I626" t="str">
        <f t="shared" si="66"/>
        <v/>
      </c>
      <c r="J626">
        <f t="shared" si="67"/>
        <v>0</v>
      </c>
      <c r="K626">
        <f t="shared" si="68"/>
        <v>0</v>
      </c>
      <c r="L626" s="78" t="s">
        <v>343</v>
      </c>
      <c r="M626" t="s">
        <v>241</v>
      </c>
      <c r="N626" s="36" t="s">
        <v>177</v>
      </c>
      <c r="O626" s="36"/>
      <c r="P626" t="s">
        <v>177</v>
      </c>
      <c r="Q626" t="s">
        <v>326</v>
      </c>
      <c r="R626" t="s">
        <v>325</v>
      </c>
      <c r="S626" t="s">
        <v>249</v>
      </c>
      <c r="T626" t="s">
        <v>54</v>
      </c>
      <c r="U626" t="s">
        <v>177</v>
      </c>
      <c r="V626" t="s">
        <v>177</v>
      </c>
    </row>
    <row r="627" spans="2:22" ht="12.75" hidden="1" outlineLevel="1">
      <c r="B627" s="33" t="s">
        <v>145</v>
      </c>
      <c r="C627">
        <v>51</v>
      </c>
      <c r="D627">
        <v>1</v>
      </c>
      <c r="E627">
        <v>18</v>
      </c>
      <c r="F627" s="46"/>
      <c r="G627" t="str">
        <f t="shared" si="69"/>
        <v/>
      </c>
      <c r="H627" s="41" t="s">
        <v>202</v>
      </c>
      <c r="I627" t="str">
        <f t="shared" si="66"/>
        <v/>
      </c>
      <c r="J627">
        <f t="shared" si="67"/>
        <v>0</v>
      </c>
      <c r="K627">
        <f t="shared" si="68"/>
        <v>0</v>
      </c>
      <c r="L627" s="78" t="s">
        <v>343</v>
      </c>
      <c r="M627" t="s">
        <v>241</v>
      </c>
      <c r="N627" s="36" t="s">
        <v>177</v>
      </c>
      <c r="O627" s="36"/>
      <c r="P627" t="s">
        <v>177</v>
      </c>
      <c r="Q627" t="s">
        <v>286</v>
      </c>
      <c r="S627" t="s">
        <v>249</v>
      </c>
      <c r="T627" t="s">
        <v>134</v>
      </c>
      <c r="U627" t="s">
        <v>177</v>
      </c>
      <c r="V627" t="s">
        <v>177</v>
      </c>
    </row>
    <row r="628" spans="2:22" ht="12.75" hidden="1" outlineLevel="1">
      <c r="B628" s="33" t="s">
        <v>145</v>
      </c>
      <c r="C628">
        <v>51</v>
      </c>
      <c r="D628">
        <v>1</v>
      </c>
      <c r="E628">
        <v>19</v>
      </c>
      <c r="F628" s="46"/>
      <c r="G628" t="str">
        <f t="shared" si="69"/>
        <v/>
      </c>
      <c r="H628" s="41" t="s">
        <v>200</v>
      </c>
      <c r="I628" t="str">
        <f t="shared" si="66"/>
        <v/>
      </c>
      <c r="J628">
        <f t="shared" si="67"/>
        <v>0</v>
      </c>
      <c r="K628">
        <f t="shared" si="68"/>
        <v>0</v>
      </c>
      <c r="L628" s="78" t="s">
        <v>343</v>
      </c>
      <c r="M628" t="s">
        <v>241</v>
      </c>
      <c r="N628" s="36" t="s">
        <v>177</v>
      </c>
      <c r="O628" s="36"/>
      <c r="P628" t="s">
        <v>177</v>
      </c>
      <c r="Q628" t="s">
        <v>285</v>
      </c>
      <c r="R628" t="s">
        <v>340</v>
      </c>
      <c r="S628" t="s">
        <v>249</v>
      </c>
      <c r="U628" t="s">
        <v>177</v>
      </c>
      <c r="V628" t="s">
        <v>177</v>
      </c>
    </row>
    <row r="629" spans="2:22" ht="12.75" hidden="1" outlineLevel="1">
      <c r="B629" s="33" t="s">
        <v>145</v>
      </c>
      <c r="C629">
        <v>51</v>
      </c>
      <c r="D629">
        <v>1</v>
      </c>
      <c r="E629">
        <v>20</v>
      </c>
      <c r="F629" s="46"/>
      <c r="G629" t="str">
        <f t="shared" si="69"/>
        <v/>
      </c>
      <c r="H629" s="41" t="s">
        <v>200</v>
      </c>
      <c r="I629" t="str">
        <f t="shared" si="66"/>
        <v/>
      </c>
      <c r="J629">
        <f t="shared" si="67"/>
        <v>0</v>
      </c>
      <c r="K629">
        <f t="shared" si="68"/>
        <v>0</v>
      </c>
      <c r="L629" s="78" t="s">
        <v>343</v>
      </c>
      <c r="M629" t="s">
        <v>241</v>
      </c>
      <c r="N629" s="36" t="s">
        <v>177</v>
      </c>
      <c r="O629" s="36"/>
      <c r="P629" t="s">
        <v>177</v>
      </c>
      <c r="Q629" t="s">
        <v>37</v>
      </c>
      <c r="R629" t="s">
        <v>215</v>
      </c>
      <c r="S629" t="s">
        <v>249</v>
      </c>
      <c r="T629" t="s">
        <v>54</v>
      </c>
      <c r="U629" t="s">
        <v>177</v>
      </c>
      <c r="V629" t="s">
        <v>177</v>
      </c>
    </row>
    <row r="630" spans="2:22" ht="12.75" hidden="1" outlineLevel="1">
      <c r="B630" s="33" t="s">
        <v>145</v>
      </c>
      <c r="C630">
        <v>51</v>
      </c>
      <c r="D630">
        <v>1</v>
      </c>
      <c r="E630">
        <v>21</v>
      </c>
      <c r="F630" s="46"/>
      <c r="G630" t="str">
        <f t="shared" si="69"/>
        <v/>
      </c>
      <c r="H630" s="41" t="s">
        <v>199</v>
      </c>
      <c r="I630" t="str">
        <f t="shared" si="66"/>
        <v/>
      </c>
      <c r="J630">
        <f t="shared" si="67"/>
        <v>0</v>
      </c>
      <c r="K630">
        <f t="shared" si="68"/>
        <v>0</v>
      </c>
      <c r="L630" s="78" t="s">
        <v>343</v>
      </c>
      <c r="M630" t="s">
        <v>241</v>
      </c>
      <c r="N630" s="36" t="s">
        <v>177</v>
      </c>
      <c r="O630" s="36"/>
      <c r="P630" t="s">
        <v>177</v>
      </c>
      <c r="Q630" t="s">
        <v>225</v>
      </c>
      <c r="S630" t="s">
        <v>249</v>
      </c>
      <c r="T630" t="s">
        <v>54</v>
      </c>
      <c r="U630" t="s">
        <v>177</v>
      </c>
      <c r="V630" t="s">
        <v>177</v>
      </c>
    </row>
    <row r="631" spans="2:22" ht="12.75" hidden="1" outlineLevel="1">
      <c r="B631" s="33" t="s">
        <v>145</v>
      </c>
      <c r="C631">
        <v>51</v>
      </c>
      <c r="D631">
        <v>1</v>
      </c>
      <c r="E631">
        <v>22</v>
      </c>
      <c r="F631" s="46"/>
      <c r="G631" t="str">
        <f t="shared" si="69"/>
        <v/>
      </c>
      <c r="H631" s="41" t="s">
        <v>200</v>
      </c>
      <c r="I631" t="str">
        <f t="shared" si="66"/>
        <v/>
      </c>
      <c r="J631">
        <f t="shared" si="67"/>
        <v>0</v>
      </c>
      <c r="K631">
        <f t="shared" si="68"/>
        <v>0</v>
      </c>
      <c r="L631" s="78" t="s">
        <v>343</v>
      </c>
      <c r="M631" t="s">
        <v>241</v>
      </c>
      <c r="N631" s="36" t="s">
        <v>177</v>
      </c>
      <c r="O631" s="36"/>
      <c r="P631" t="s">
        <v>177</v>
      </c>
      <c r="Q631" t="s">
        <v>119</v>
      </c>
      <c r="S631" t="s">
        <v>249</v>
      </c>
      <c r="U631" t="s">
        <v>177</v>
      </c>
      <c r="V631" t="s">
        <v>177</v>
      </c>
    </row>
    <row r="632" spans="2:22" ht="12.75" hidden="1" outlineLevel="1">
      <c r="B632" s="33" t="s">
        <v>145</v>
      </c>
      <c r="C632">
        <v>51</v>
      </c>
      <c r="D632">
        <v>1</v>
      </c>
      <c r="E632">
        <v>23</v>
      </c>
      <c r="F632" s="46"/>
      <c r="G632" t="str">
        <f t="shared" si="69"/>
        <v/>
      </c>
      <c r="H632" s="41" t="s">
        <v>201</v>
      </c>
      <c r="I632" t="str">
        <f t="shared" si="66"/>
        <v/>
      </c>
      <c r="J632">
        <f t="shared" si="67"/>
        <v>0</v>
      </c>
      <c r="K632">
        <f t="shared" si="68"/>
        <v>0</v>
      </c>
      <c r="L632" s="78" t="s">
        <v>343</v>
      </c>
      <c r="M632" t="s">
        <v>241</v>
      </c>
      <c r="N632" s="36" t="s">
        <v>177</v>
      </c>
      <c r="O632" s="36"/>
      <c r="P632" t="s">
        <v>177</v>
      </c>
      <c r="Q632" t="s">
        <v>98</v>
      </c>
      <c r="R632" t="s">
        <v>34</v>
      </c>
      <c r="S632" t="s">
        <v>249</v>
      </c>
      <c r="U632" t="s">
        <v>177</v>
      </c>
      <c r="V632" t="s">
        <v>177</v>
      </c>
    </row>
    <row r="633" spans="2:22" ht="12.75" hidden="1" outlineLevel="1">
      <c r="B633" s="33" t="s">
        <v>145</v>
      </c>
      <c r="C633">
        <v>51</v>
      </c>
      <c r="D633">
        <v>1</v>
      </c>
      <c r="E633">
        <v>24</v>
      </c>
      <c r="F633" s="46"/>
      <c r="G633" t="str">
        <f t="shared" si="69"/>
        <v/>
      </c>
      <c r="H633" s="41" t="s">
        <v>200</v>
      </c>
      <c r="I633" t="str">
        <f t="shared" si="66"/>
        <v/>
      </c>
      <c r="J633">
        <f t="shared" si="67"/>
        <v>0</v>
      </c>
      <c r="K633">
        <f t="shared" si="68"/>
        <v>0</v>
      </c>
      <c r="L633" s="78" t="s">
        <v>343</v>
      </c>
      <c r="M633" t="s">
        <v>241</v>
      </c>
      <c r="N633" s="36" t="s">
        <v>177</v>
      </c>
      <c r="O633" s="36"/>
      <c r="P633" t="s">
        <v>177</v>
      </c>
      <c r="Q633" t="s">
        <v>250</v>
      </c>
      <c r="R633" t="s">
        <v>305</v>
      </c>
      <c r="S633" t="s">
        <v>249</v>
      </c>
      <c r="U633" t="s">
        <v>177</v>
      </c>
      <c r="V633" t="s">
        <v>177</v>
      </c>
    </row>
    <row r="634" spans="2:22" ht="12.75" hidden="1" outlineLevel="1">
      <c r="B634" s="33" t="s">
        <v>145</v>
      </c>
      <c r="C634">
        <v>51</v>
      </c>
      <c r="D634">
        <v>1</v>
      </c>
      <c r="E634">
        <v>25</v>
      </c>
      <c r="F634" s="46"/>
      <c r="G634" t="str">
        <f t="shared" si="69"/>
        <v/>
      </c>
      <c r="H634" s="41" t="s">
        <v>201</v>
      </c>
      <c r="I634" t="str">
        <f t="shared" si="66"/>
        <v/>
      </c>
      <c r="J634">
        <f t="shared" si="67"/>
        <v>0</v>
      </c>
      <c r="K634">
        <f t="shared" si="68"/>
        <v>0</v>
      </c>
      <c r="L634" s="78" t="s">
        <v>343</v>
      </c>
      <c r="M634" t="s">
        <v>241</v>
      </c>
      <c r="N634" s="36" t="s">
        <v>177</v>
      </c>
      <c r="O634" s="36"/>
      <c r="P634" t="s">
        <v>177</v>
      </c>
      <c r="Q634" t="s">
        <v>250</v>
      </c>
      <c r="R634" t="s">
        <v>304</v>
      </c>
      <c r="S634" t="s">
        <v>249</v>
      </c>
      <c r="T634" t="s">
        <v>218</v>
      </c>
      <c r="U634" t="s">
        <v>177</v>
      </c>
      <c r="V634" t="s">
        <v>177</v>
      </c>
    </row>
    <row r="635" spans="2:22" ht="12.75" hidden="1" outlineLevel="1">
      <c r="B635" s="33" t="s">
        <v>145</v>
      </c>
      <c r="C635">
        <v>51</v>
      </c>
      <c r="D635">
        <v>2</v>
      </c>
      <c r="E635">
        <v>1</v>
      </c>
      <c r="F635" s="46"/>
      <c r="G635" t="str">
        <f t="shared" si="69"/>
        <v/>
      </c>
      <c r="H635" s="41" t="s">
        <v>200</v>
      </c>
      <c r="I635" t="str">
        <f t="shared" si="66"/>
        <v/>
      </c>
      <c r="J635">
        <f t="shared" si="67"/>
        <v>0</v>
      </c>
      <c r="K635">
        <f t="shared" si="68"/>
        <v>0</v>
      </c>
      <c r="L635" s="78" t="s">
        <v>343</v>
      </c>
      <c r="M635" t="s">
        <v>240</v>
      </c>
      <c r="N635" s="36">
        <v>1</v>
      </c>
      <c r="O635" s="36"/>
      <c r="P635" t="s">
        <v>105</v>
      </c>
      <c r="Q635" t="s">
        <v>329</v>
      </c>
      <c r="R635" t="s">
        <v>316</v>
      </c>
      <c r="S635" t="s">
        <v>239</v>
      </c>
      <c r="U635" t="s">
        <v>177</v>
      </c>
      <c r="V635" t="s">
        <v>177</v>
      </c>
    </row>
    <row r="636" spans="2:22" ht="12.75" hidden="1" outlineLevel="1">
      <c r="B636" s="33" t="s">
        <v>145</v>
      </c>
      <c r="C636">
        <v>51</v>
      </c>
      <c r="D636">
        <v>2</v>
      </c>
      <c r="E636">
        <v>2</v>
      </c>
      <c r="F636" s="46"/>
      <c r="G636" t="str">
        <f t="shared" si="69"/>
        <v/>
      </c>
      <c r="H636" s="41" t="s">
        <v>200</v>
      </c>
      <c r="I636" t="str">
        <f t="shared" si="66"/>
        <v/>
      </c>
      <c r="J636">
        <f t="shared" si="67"/>
        <v>0</v>
      </c>
      <c r="K636">
        <f t="shared" si="68"/>
        <v>0</v>
      </c>
      <c r="L636" s="78" t="s">
        <v>343</v>
      </c>
      <c r="M636" t="s">
        <v>240</v>
      </c>
      <c r="N636" s="36">
        <v>1</v>
      </c>
      <c r="O636" s="36"/>
      <c r="P636" t="s">
        <v>105</v>
      </c>
      <c r="Q636" t="s">
        <v>330</v>
      </c>
      <c r="R636" t="s">
        <v>247</v>
      </c>
      <c r="S636" t="s">
        <v>239</v>
      </c>
      <c r="U636" t="s">
        <v>177</v>
      </c>
      <c r="V636" t="s">
        <v>177</v>
      </c>
    </row>
    <row r="637" spans="2:22" ht="12.75" hidden="1" outlineLevel="1">
      <c r="B637" s="33" t="s">
        <v>145</v>
      </c>
      <c r="C637">
        <v>51</v>
      </c>
      <c r="D637">
        <v>2</v>
      </c>
      <c r="E637">
        <v>3</v>
      </c>
      <c r="F637" s="46"/>
      <c r="G637" t="str">
        <f t="shared" si="69"/>
        <v/>
      </c>
      <c r="H637" s="41" t="s">
        <v>202</v>
      </c>
      <c r="I637" t="str">
        <f t="shared" si="66"/>
        <v/>
      </c>
      <c r="J637">
        <f t="shared" si="67"/>
        <v>0</v>
      </c>
      <c r="K637">
        <f t="shared" si="68"/>
        <v>0</v>
      </c>
      <c r="L637" s="78" t="s">
        <v>343</v>
      </c>
      <c r="M637" t="s">
        <v>240</v>
      </c>
      <c r="N637" s="36">
        <v>1</v>
      </c>
      <c r="O637" s="36"/>
      <c r="P637" t="s">
        <v>105</v>
      </c>
      <c r="Q637" t="s">
        <v>333</v>
      </c>
      <c r="R637" t="s">
        <v>246</v>
      </c>
      <c r="S637" t="s">
        <v>239</v>
      </c>
      <c r="U637" t="s">
        <v>177</v>
      </c>
      <c r="V637" t="s">
        <v>177</v>
      </c>
    </row>
    <row r="638" spans="2:22" ht="12.75" hidden="1" outlineLevel="1">
      <c r="B638" s="33" t="s">
        <v>145</v>
      </c>
      <c r="C638">
        <v>51</v>
      </c>
      <c r="D638">
        <v>2</v>
      </c>
      <c r="E638">
        <v>4</v>
      </c>
      <c r="F638" s="46"/>
      <c r="G638" t="str">
        <f t="shared" si="69"/>
        <v/>
      </c>
      <c r="H638" s="41" t="s">
        <v>201</v>
      </c>
      <c r="I638" t="str">
        <f t="shared" si="66"/>
        <v/>
      </c>
      <c r="J638">
        <f t="shared" si="67"/>
        <v>0</v>
      </c>
      <c r="K638">
        <f t="shared" si="68"/>
        <v>0</v>
      </c>
      <c r="L638" s="78" t="s">
        <v>343</v>
      </c>
      <c r="M638" t="s">
        <v>240</v>
      </c>
      <c r="N638" s="36">
        <v>1</v>
      </c>
      <c r="O638" s="36"/>
      <c r="P638" t="s">
        <v>105</v>
      </c>
      <c r="Q638" t="s">
        <v>330</v>
      </c>
      <c r="R638" t="s">
        <v>247</v>
      </c>
      <c r="S638" t="s">
        <v>239</v>
      </c>
      <c r="U638" t="s">
        <v>177</v>
      </c>
      <c r="V638" t="s">
        <v>177</v>
      </c>
    </row>
    <row r="639" spans="2:22" ht="12.75" hidden="1" outlineLevel="1">
      <c r="B639" s="33" t="s">
        <v>145</v>
      </c>
      <c r="C639">
        <v>51</v>
      </c>
      <c r="D639">
        <v>2</v>
      </c>
      <c r="E639">
        <v>5</v>
      </c>
      <c r="F639" s="46"/>
      <c r="G639" t="str">
        <f t="shared" si="69"/>
        <v/>
      </c>
      <c r="H639" s="41" t="s">
        <v>198</v>
      </c>
      <c r="I639" t="str">
        <f t="shared" si="66"/>
        <v/>
      </c>
      <c r="J639">
        <f t="shared" si="67"/>
        <v>0</v>
      </c>
      <c r="K639">
        <f t="shared" si="68"/>
        <v>0</v>
      </c>
      <c r="L639" s="78" t="s">
        <v>343</v>
      </c>
      <c r="M639" t="s">
        <v>240</v>
      </c>
      <c r="N639" s="36">
        <v>1</v>
      </c>
      <c r="O639" s="36"/>
      <c r="P639" t="s">
        <v>105</v>
      </c>
      <c r="Q639" t="s">
        <v>333</v>
      </c>
      <c r="R639" t="s">
        <v>318</v>
      </c>
      <c r="S639" t="s">
        <v>239</v>
      </c>
      <c r="U639" t="s">
        <v>177</v>
      </c>
      <c r="V639" t="s">
        <v>177</v>
      </c>
    </row>
    <row r="640" spans="2:22" ht="12.75" hidden="1" outlineLevel="1">
      <c r="B640" s="33" t="s">
        <v>145</v>
      </c>
      <c r="C640">
        <v>51</v>
      </c>
      <c r="D640">
        <v>2</v>
      </c>
      <c r="E640">
        <v>6</v>
      </c>
      <c r="F640" s="46"/>
      <c r="G640" t="str">
        <f t="shared" si="69"/>
        <v/>
      </c>
      <c r="H640" s="41" t="s">
        <v>201</v>
      </c>
      <c r="I640" t="str">
        <f t="shared" si="66"/>
        <v/>
      </c>
      <c r="J640">
        <f t="shared" si="67"/>
        <v>0</v>
      </c>
      <c r="K640">
        <f t="shared" si="68"/>
        <v>0</v>
      </c>
      <c r="L640" s="78" t="s">
        <v>343</v>
      </c>
      <c r="M640" t="s">
        <v>240</v>
      </c>
      <c r="N640" s="36">
        <v>1</v>
      </c>
      <c r="O640" s="36"/>
      <c r="P640" t="s">
        <v>105</v>
      </c>
      <c r="Q640" t="s">
        <v>329</v>
      </c>
      <c r="R640" t="s">
        <v>248</v>
      </c>
      <c r="S640" t="s">
        <v>239</v>
      </c>
      <c r="U640" t="s">
        <v>177</v>
      </c>
      <c r="V640" t="s">
        <v>177</v>
      </c>
    </row>
    <row r="641" spans="2:22" ht="12.75" hidden="1" outlineLevel="1">
      <c r="B641" s="33" t="s">
        <v>145</v>
      </c>
      <c r="C641">
        <v>51</v>
      </c>
      <c r="D641">
        <v>2</v>
      </c>
      <c r="E641">
        <v>7</v>
      </c>
      <c r="F641" s="46"/>
      <c r="G641" t="str">
        <f t="shared" si="69"/>
        <v/>
      </c>
      <c r="H641" s="41" t="s">
        <v>199</v>
      </c>
      <c r="I641" t="str">
        <f t="shared" si="66"/>
        <v/>
      </c>
      <c r="J641">
        <f t="shared" si="67"/>
        <v>0</v>
      </c>
      <c r="K641">
        <f t="shared" si="68"/>
        <v>0</v>
      </c>
      <c r="L641" s="78" t="s">
        <v>343</v>
      </c>
      <c r="M641" t="s">
        <v>240</v>
      </c>
      <c r="N641" s="36">
        <v>1</v>
      </c>
      <c r="O641" s="36"/>
      <c r="P641" t="s">
        <v>105</v>
      </c>
      <c r="Q641" t="s">
        <v>333</v>
      </c>
      <c r="R641" t="s">
        <v>246</v>
      </c>
      <c r="S641" t="s">
        <v>239</v>
      </c>
      <c r="U641" t="s">
        <v>177</v>
      </c>
      <c r="V641" t="s">
        <v>177</v>
      </c>
    </row>
    <row r="642" spans="2:22" ht="12.75" hidden="1" outlineLevel="1">
      <c r="B642" s="33" t="s">
        <v>145</v>
      </c>
      <c r="C642">
        <v>51</v>
      </c>
      <c r="D642">
        <v>2</v>
      </c>
      <c r="E642">
        <v>8</v>
      </c>
      <c r="F642" s="46"/>
      <c r="G642" t="str">
        <f t="shared" si="69"/>
        <v/>
      </c>
      <c r="H642" s="41" t="s">
        <v>202</v>
      </c>
      <c r="I642" t="str">
        <f t="shared" si="66"/>
        <v/>
      </c>
      <c r="J642">
        <f t="shared" si="67"/>
        <v>0</v>
      </c>
      <c r="K642">
        <f t="shared" si="68"/>
        <v>0</v>
      </c>
      <c r="L642" s="78" t="s">
        <v>343</v>
      </c>
      <c r="M642" t="s">
        <v>240</v>
      </c>
      <c r="N642" s="36">
        <v>2</v>
      </c>
      <c r="O642" s="36"/>
      <c r="P642" t="s">
        <v>317</v>
      </c>
      <c r="Q642" t="s">
        <v>329</v>
      </c>
      <c r="R642" t="s">
        <v>238</v>
      </c>
      <c r="S642" t="s">
        <v>239</v>
      </c>
      <c r="U642" t="s">
        <v>177</v>
      </c>
      <c r="V642" t="s">
        <v>177</v>
      </c>
    </row>
    <row r="643" spans="2:22" ht="12.75" hidden="1" outlineLevel="1">
      <c r="B643" s="33" t="s">
        <v>145</v>
      </c>
      <c r="C643">
        <v>51</v>
      </c>
      <c r="D643">
        <v>2</v>
      </c>
      <c r="E643">
        <v>9</v>
      </c>
      <c r="F643" s="46"/>
      <c r="G643" t="str">
        <f t="shared" si="69"/>
        <v/>
      </c>
      <c r="H643" s="41" t="s">
        <v>200</v>
      </c>
      <c r="I643" t="str">
        <f t="shared" si="66"/>
        <v/>
      </c>
      <c r="J643">
        <f t="shared" si="67"/>
        <v>0</v>
      </c>
      <c r="K643">
        <f t="shared" si="68"/>
        <v>0</v>
      </c>
      <c r="L643" s="78" t="s">
        <v>343</v>
      </c>
      <c r="M643" t="s">
        <v>240</v>
      </c>
      <c r="N643" s="36">
        <v>2</v>
      </c>
      <c r="O643" s="36"/>
      <c r="P643" t="s">
        <v>317</v>
      </c>
      <c r="Q643" t="s">
        <v>333</v>
      </c>
      <c r="R643" t="s">
        <v>245</v>
      </c>
      <c r="S643" t="s">
        <v>239</v>
      </c>
      <c r="U643" t="s">
        <v>177</v>
      </c>
      <c r="V643" t="s">
        <v>177</v>
      </c>
    </row>
    <row r="644" spans="2:22" ht="12.75" hidden="1" outlineLevel="1">
      <c r="B644" s="33" t="s">
        <v>145</v>
      </c>
      <c r="C644">
        <v>51</v>
      </c>
      <c r="D644">
        <v>2</v>
      </c>
      <c r="E644">
        <v>10</v>
      </c>
      <c r="F644" s="46"/>
      <c r="G644" t="str">
        <f t="shared" si="69"/>
        <v/>
      </c>
      <c r="H644" s="41" t="s">
        <v>199</v>
      </c>
      <c r="I644" t="str">
        <f t="shared" si="66"/>
        <v/>
      </c>
      <c r="J644">
        <f t="shared" si="67"/>
        <v>0</v>
      </c>
      <c r="K644">
        <f t="shared" si="68"/>
        <v>0</v>
      </c>
      <c r="L644" s="78" t="s">
        <v>343</v>
      </c>
      <c r="M644" t="s">
        <v>240</v>
      </c>
      <c r="N644" s="36">
        <v>2</v>
      </c>
      <c r="O644" s="36"/>
      <c r="P644" t="s">
        <v>317</v>
      </c>
      <c r="Q644" t="s">
        <v>333</v>
      </c>
      <c r="R644" t="s">
        <v>318</v>
      </c>
      <c r="S644" t="s">
        <v>239</v>
      </c>
      <c r="U644" t="s">
        <v>177</v>
      </c>
      <c r="V644" t="s">
        <v>177</v>
      </c>
    </row>
    <row r="645" spans="2:22" ht="12.75" hidden="1" outlineLevel="1">
      <c r="B645" s="33" t="s">
        <v>145</v>
      </c>
      <c r="C645">
        <v>51</v>
      </c>
      <c r="D645">
        <v>2</v>
      </c>
      <c r="E645">
        <v>11</v>
      </c>
      <c r="F645" s="46"/>
      <c r="G645" t="str">
        <f t="shared" si="69"/>
        <v/>
      </c>
      <c r="H645" s="41" t="s">
        <v>198</v>
      </c>
      <c r="I645" t="str">
        <f t="shared" si="66"/>
        <v/>
      </c>
      <c r="J645">
        <f t="shared" si="67"/>
        <v>0</v>
      </c>
      <c r="K645">
        <f t="shared" si="68"/>
        <v>0</v>
      </c>
      <c r="L645" s="78" t="s">
        <v>343</v>
      </c>
      <c r="M645" t="s">
        <v>240</v>
      </c>
      <c r="N645" s="36">
        <v>2</v>
      </c>
      <c r="O645" s="36"/>
      <c r="P645" t="s">
        <v>317</v>
      </c>
      <c r="Q645" t="s">
        <v>329</v>
      </c>
      <c r="R645" t="s">
        <v>149</v>
      </c>
      <c r="S645" t="s">
        <v>239</v>
      </c>
      <c r="U645" t="s">
        <v>177</v>
      </c>
      <c r="V645" t="s">
        <v>177</v>
      </c>
    </row>
    <row r="646" spans="2:22" ht="12.75" hidden="1" outlineLevel="1">
      <c r="B646" s="33" t="s">
        <v>145</v>
      </c>
      <c r="C646">
        <v>51</v>
      </c>
      <c r="D646">
        <v>2</v>
      </c>
      <c r="E646">
        <v>12</v>
      </c>
      <c r="F646" s="46"/>
      <c r="G646" t="str">
        <f t="shared" si="69"/>
        <v/>
      </c>
      <c r="H646" s="41" t="s">
        <v>200</v>
      </c>
      <c r="I646" t="str">
        <f t="shared" si="66"/>
        <v/>
      </c>
      <c r="J646">
        <f t="shared" si="67"/>
        <v>0</v>
      </c>
      <c r="K646">
        <f t="shared" si="68"/>
        <v>0</v>
      </c>
      <c r="L646" s="78" t="s">
        <v>343</v>
      </c>
      <c r="M646" t="s">
        <v>240</v>
      </c>
      <c r="N646" s="36">
        <v>2</v>
      </c>
      <c r="O646" s="36"/>
      <c r="P646" t="s">
        <v>317</v>
      </c>
      <c r="Q646" t="s">
        <v>330</v>
      </c>
      <c r="R646" t="s">
        <v>247</v>
      </c>
      <c r="S646" t="s">
        <v>239</v>
      </c>
      <c r="U646" t="s">
        <v>177</v>
      </c>
      <c r="V646" t="s">
        <v>177</v>
      </c>
    </row>
    <row r="647" spans="2:22" ht="12.75" hidden="1" outlineLevel="1">
      <c r="B647" s="33" t="s">
        <v>145</v>
      </c>
      <c r="C647">
        <v>51</v>
      </c>
      <c r="D647">
        <v>2</v>
      </c>
      <c r="E647">
        <v>13</v>
      </c>
      <c r="F647" s="46"/>
      <c r="G647" t="str">
        <f t="shared" si="69"/>
        <v/>
      </c>
      <c r="H647" s="41" t="s">
        <v>201</v>
      </c>
      <c r="I647" t="str">
        <f t="shared" si="66"/>
        <v/>
      </c>
      <c r="J647">
        <f t="shared" si="67"/>
        <v>0</v>
      </c>
      <c r="K647">
        <f t="shared" si="68"/>
        <v>0</v>
      </c>
      <c r="L647" s="78" t="s">
        <v>343</v>
      </c>
      <c r="M647" t="s">
        <v>240</v>
      </c>
      <c r="N647" s="36">
        <v>2</v>
      </c>
      <c r="O647" s="36"/>
      <c r="P647" t="s">
        <v>317</v>
      </c>
      <c r="Q647" t="s">
        <v>329</v>
      </c>
      <c r="R647" t="s">
        <v>53</v>
      </c>
      <c r="S647" t="s">
        <v>239</v>
      </c>
      <c r="U647" t="s">
        <v>177</v>
      </c>
      <c r="V647" t="s">
        <v>177</v>
      </c>
    </row>
    <row r="648" spans="2:22" ht="12.75" hidden="1" outlineLevel="1">
      <c r="B648" s="33" t="s">
        <v>145</v>
      </c>
      <c r="C648">
        <v>51</v>
      </c>
      <c r="D648">
        <v>2</v>
      </c>
      <c r="E648">
        <v>14</v>
      </c>
      <c r="F648" s="46"/>
      <c r="G648" t="str">
        <f t="shared" si="69"/>
        <v/>
      </c>
      <c r="H648" s="41" t="s">
        <v>198</v>
      </c>
      <c r="I648" t="str">
        <f t="shared" si="66"/>
        <v/>
      </c>
      <c r="J648">
        <f t="shared" si="67"/>
        <v>0</v>
      </c>
      <c r="K648">
        <f t="shared" si="68"/>
        <v>0</v>
      </c>
      <c r="L648" s="78" t="s">
        <v>343</v>
      </c>
      <c r="M648" t="s">
        <v>240</v>
      </c>
      <c r="N648" s="36">
        <v>3</v>
      </c>
      <c r="O648" s="36"/>
      <c r="P648" t="s">
        <v>315</v>
      </c>
      <c r="Q648" t="s">
        <v>329</v>
      </c>
      <c r="R648" t="s">
        <v>238</v>
      </c>
      <c r="S648" t="s">
        <v>239</v>
      </c>
      <c r="U648" t="s">
        <v>177</v>
      </c>
      <c r="V648" t="s">
        <v>177</v>
      </c>
    </row>
    <row r="649" spans="2:22" ht="12.75" hidden="1" outlineLevel="1">
      <c r="B649" s="33" t="s">
        <v>145</v>
      </c>
      <c r="C649">
        <v>51</v>
      </c>
      <c r="D649">
        <v>2</v>
      </c>
      <c r="E649">
        <v>15</v>
      </c>
      <c r="F649" s="46"/>
      <c r="G649" t="str">
        <f t="shared" si="69"/>
        <v/>
      </c>
      <c r="H649" s="41" t="s">
        <v>200</v>
      </c>
      <c r="I649" t="str">
        <f t="shared" si="66"/>
        <v/>
      </c>
      <c r="J649">
        <f t="shared" si="67"/>
        <v>0</v>
      </c>
      <c r="K649">
        <f t="shared" si="68"/>
        <v>0</v>
      </c>
      <c r="L649" s="78" t="s">
        <v>343</v>
      </c>
      <c r="M649" t="s">
        <v>240</v>
      </c>
      <c r="N649" s="36">
        <v>3</v>
      </c>
      <c r="O649" s="36"/>
      <c r="P649" t="s">
        <v>315</v>
      </c>
      <c r="Q649" t="s">
        <v>329</v>
      </c>
      <c r="R649" t="s">
        <v>318</v>
      </c>
      <c r="S649" t="s">
        <v>239</v>
      </c>
      <c r="U649" t="s">
        <v>177</v>
      </c>
      <c r="V649" t="s">
        <v>177</v>
      </c>
    </row>
    <row r="650" spans="2:22" ht="12.75" hidden="1" outlineLevel="1">
      <c r="B650" s="33" t="s">
        <v>145</v>
      </c>
      <c r="C650">
        <v>51</v>
      </c>
      <c r="D650">
        <v>2</v>
      </c>
      <c r="E650">
        <v>16</v>
      </c>
      <c r="F650" s="46"/>
      <c r="G650" t="str">
        <f t="shared" si="69"/>
        <v/>
      </c>
      <c r="H650" s="41" t="s">
        <v>198</v>
      </c>
      <c r="I650" t="str">
        <f t="shared" si="66"/>
        <v/>
      </c>
      <c r="J650">
        <f t="shared" si="67"/>
        <v>0</v>
      </c>
      <c r="K650">
        <f t="shared" si="68"/>
        <v>0</v>
      </c>
      <c r="L650" s="78" t="s">
        <v>343</v>
      </c>
      <c r="M650" t="s">
        <v>240</v>
      </c>
      <c r="N650" s="36">
        <v>3</v>
      </c>
      <c r="O650" s="36"/>
      <c r="P650" t="s">
        <v>315</v>
      </c>
      <c r="Q650" t="s">
        <v>329</v>
      </c>
      <c r="R650" t="s">
        <v>149</v>
      </c>
      <c r="S650" t="s">
        <v>239</v>
      </c>
      <c r="U650" t="s">
        <v>177</v>
      </c>
      <c r="V650" t="s">
        <v>177</v>
      </c>
    </row>
    <row r="651" spans="2:22" ht="12.75" hidden="1" outlineLevel="1">
      <c r="B651" s="33" t="s">
        <v>145</v>
      </c>
      <c r="C651">
        <v>51</v>
      </c>
      <c r="D651">
        <v>2</v>
      </c>
      <c r="E651">
        <v>17</v>
      </c>
      <c r="F651" s="46"/>
      <c r="G651" t="str">
        <f t="shared" si="69"/>
        <v/>
      </c>
      <c r="H651" s="41" t="s">
        <v>199</v>
      </c>
      <c r="I651" t="str">
        <f t="shared" si="66"/>
        <v/>
      </c>
      <c r="J651">
        <f t="shared" si="67"/>
        <v>0</v>
      </c>
      <c r="K651">
        <f t="shared" si="68"/>
        <v>0</v>
      </c>
      <c r="L651" s="78" t="s">
        <v>343</v>
      </c>
      <c r="M651" t="s">
        <v>240</v>
      </c>
      <c r="N651" s="36">
        <v>3</v>
      </c>
      <c r="O651" s="36"/>
      <c r="P651" t="s">
        <v>315</v>
      </c>
      <c r="Q651" t="s">
        <v>329</v>
      </c>
      <c r="R651" t="s">
        <v>318</v>
      </c>
      <c r="S651" t="s">
        <v>239</v>
      </c>
      <c r="U651" t="s">
        <v>177</v>
      </c>
      <c r="V651" t="s">
        <v>177</v>
      </c>
    </row>
    <row r="652" spans="2:22" ht="12.75" hidden="1" outlineLevel="1">
      <c r="B652" s="33" t="s">
        <v>145</v>
      </c>
      <c r="C652">
        <v>51</v>
      </c>
      <c r="D652">
        <v>2</v>
      </c>
      <c r="E652">
        <v>18</v>
      </c>
      <c r="F652" s="46"/>
      <c r="G652" t="str">
        <f t="shared" si="69"/>
        <v/>
      </c>
      <c r="H652" s="41" t="s">
        <v>202</v>
      </c>
      <c r="I652" t="str">
        <f t="shared" si="66"/>
        <v/>
      </c>
      <c r="J652">
        <f t="shared" si="67"/>
        <v>0</v>
      </c>
      <c r="K652">
        <f t="shared" si="68"/>
        <v>0</v>
      </c>
      <c r="L652" s="78" t="s">
        <v>343</v>
      </c>
      <c r="M652" t="s">
        <v>240</v>
      </c>
      <c r="N652" s="36">
        <v>3</v>
      </c>
      <c r="O652" s="36"/>
      <c r="P652" t="s">
        <v>315</v>
      </c>
      <c r="Q652" t="s">
        <v>333</v>
      </c>
      <c r="R652" t="s">
        <v>246</v>
      </c>
      <c r="S652" t="s">
        <v>239</v>
      </c>
      <c r="U652" t="s">
        <v>177</v>
      </c>
      <c r="V652" t="s">
        <v>177</v>
      </c>
    </row>
    <row r="653" spans="2:22" ht="12.75" hidden="1" outlineLevel="1">
      <c r="B653" s="33" t="s">
        <v>145</v>
      </c>
      <c r="C653">
        <v>51</v>
      </c>
      <c r="D653">
        <v>2</v>
      </c>
      <c r="E653">
        <v>19</v>
      </c>
      <c r="F653" s="46"/>
      <c r="G653" t="str">
        <f t="shared" si="69"/>
        <v/>
      </c>
      <c r="H653" s="41" t="s">
        <v>200</v>
      </c>
      <c r="I653" t="str">
        <f t="shared" si="66"/>
        <v/>
      </c>
      <c r="J653">
        <f t="shared" si="67"/>
        <v>0</v>
      </c>
      <c r="K653">
        <f t="shared" si="68"/>
        <v>0</v>
      </c>
      <c r="L653" s="78" t="s">
        <v>343</v>
      </c>
      <c r="M653" t="s">
        <v>240</v>
      </c>
      <c r="N653" s="36">
        <v>3</v>
      </c>
      <c r="O653" s="36"/>
      <c r="P653" t="s">
        <v>315</v>
      </c>
      <c r="Q653" t="s">
        <v>330</v>
      </c>
      <c r="R653" t="s">
        <v>247</v>
      </c>
      <c r="S653" t="s">
        <v>239</v>
      </c>
      <c r="U653" t="s">
        <v>177</v>
      </c>
      <c r="V653" t="s">
        <v>177</v>
      </c>
    </row>
    <row r="654" spans="2:22" ht="12.75" hidden="1" outlineLevel="1">
      <c r="B654" s="33" t="s">
        <v>145</v>
      </c>
      <c r="C654">
        <v>51</v>
      </c>
      <c r="D654">
        <v>2</v>
      </c>
      <c r="E654">
        <v>20</v>
      </c>
      <c r="F654" s="46"/>
      <c r="G654" t="str">
        <f t="shared" si="69"/>
        <v/>
      </c>
      <c r="H654" s="41" t="s">
        <v>201</v>
      </c>
      <c r="I654" t="str">
        <f t="shared" si="66"/>
        <v/>
      </c>
      <c r="J654">
        <f t="shared" si="67"/>
        <v>0</v>
      </c>
      <c r="K654">
        <f t="shared" si="68"/>
        <v>0</v>
      </c>
      <c r="L654" s="78" t="s">
        <v>343</v>
      </c>
      <c r="M654" t="s">
        <v>240</v>
      </c>
      <c r="N654" s="36">
        <v>3</v>
      </c>
      <c r="O654" s="36"/>
      <c r="P654" t="s">
        <v>315</v>
      </c>
      <c r="Q654" t="s">
        <v>329</v>
      </c>
      <c r="R654" t="s">
        <v>53</v>
      </c>
      <c r="S654" t="s">
        <v>239</v>
      </c>
      <c r="U654" t="s">
        <v>177</v>
      </c>
      <c r="V654" t="s">
        <v>177</v>
      </c>
    </row>
    <row r="655" spans="2:22" ht="12.75" hidden="1" outlineLevel="1">
      <c r="B655" s="33" t="s">
        <v>145</v>
      </c>
      <c r="C655">
        <v>51</v>
      </c>
      <c r="D655">
        <v>2</v>
      </c>
      <c r="E655">
        <v>21</v>
      </c>
      <c r="F655" s="46"/>
      <c r="G655" t="str">
        <f t="shared" si="69"/>
        <v/>
      </c>
      <c r="H655" s="41" t="s">
        <v>201</v>
      </c>
      <c r="I655" t="str">
        <f t="shared" si="66"/>
        <v/>
      </c>
      <c r="J655">
        <f t="shared" si="67"/>
        <v>0</v>
      </c>
      <c r="K655">
        <f t="shared" si="68"/>
        <v>0</v>
      </c>
      <c r="L655" s="78" t="s">
        <v>343</v>
      </c>
      <c r="M655" t="s">
        <v>240</v>
      </c>
      <c r="N655" s="36">
        <v>4</v>
      </c>
      <c r="O655" s="36"/>
      <c r="P655" t="s">
        <v>40</v>
      </c>
      <c r="Q655" t="s">
        <v>329</v>
      </c>
      <c r="R655" t="s">
        <v>238</v>
      </c>
      <c r="S655" t="s">
        <v>239</v>
      </c>
      <c r="U655" t="s">
        <v>177</v>
      </c>
      <c r="V655" t="s">
        <v>177</v>
      </c>
    </row>
    <row r="656" spans="2:22" ht="12.75" hidden="1" outlineLevel="1">
      <c r="B656" s="33" t="s">
        <v>145</v>
      </c>
      <c r="C656">
        <v>51</v>
      </c>
      <c r="D656">
        <v>2</v>
      </c>
      <c r="E656">
        <v>22</v>
      </c>
      <c r="F656" s="46"/>
      <c r="G656" t="str">
        <f t="shared" si="69"/>
        <v/>
      </c>
      <c r="H656" s="41" t="s">
        <v>201</v>
      </c>
      <c r="I656" t="str">
        <f t="shared" si="66"/>
        <v/>
      </c>
      <c r="J656">
        <f t="shared" si="67"/>
        <v>0</v>
      </c>
      <c r="K656">
        <f t="shared" si="68"/>
        <v>0</v>
      </c>
      <c r="L656" s="78" t="s">
        <v>343</v>
      </c>
      <c r="M656" t="s">
        <v>240</v>
      </c>
      <c r="N656" s="36">
        <v>4</v>
      </c>
      <c r="O656" s="36"/>
      <c r="P656" t="s">
        <v>40</v>
      </c>
      <c r="Q656" t="s">
        <v>329</v>
      </c>
      <c r="R656" t="s">
        <v>318</v>
      </c>
      <c r="S656" t="s">
        <v>239</v>
      </c>
      <c r="U656" t="s">
        <v>177</v>
      </c>
      <c r="V656" t="s">
        <v>177</v>
      </c>
    </row>
    <row r="657" spans="2:22" ht="12.75" hidden="1" outlineLevel="1">
      <c r="B657" s="33" t="s">
        <v>145</v>
      </c>
      <c r="C657">
        <v>51</v>
      </c>
      <c r="D657">
        <v>2</v>
      </c>
      <c r="E657">
        <v>23</v>
      </c>
      <c r="F657" s="46"/>
      <c r="G657" t="str">
        <f t="shared" si="69"/>
        <v/>
      </c>
      <c r="H657" s="41" t="s">
        <v>200</v>
      </c>
      <c r="I657" t="str">
        <f t="shared" si="66"/>
        <v/>
      </c>
      <c r="J657">
        <f t="shared" si="67"/>
        <v>0</v>
      </c>
      <c r="K657">
        <f t="shared" si="68"/>
        <v>0</v>
      </c>
      <c r="L657" s="78" t="s">
        <v>343</v>
      </c>
      <c r="M657" t="s">
        <v>240</v>
      </c>
      <c r="N657" s="36">
        <v>4</v>
      </c>
      <c r="O657" s="36"/>
      <c r="P657" t="s">
        <v>40</v>
      </c>
      <c r="Q657" t="s">
        <v>329</v>
      </c>
      <c r="R657" t="s">
        <v>238</v>
      </c>
      <c r="S657" t="s">
        <v>239</v>
      </c>
      <c r="U657" t="s">
        <v>177</v>
      </c>
      <c r="V657" t="s">
        <v>177</v>
      </c>
    </row>
    <row r="658" spans="2:22" ht="12.75" hidden="1" outlineLevel="1">
      <c r="B658" s="33" t="s">
        <v>145</v>
      </c>
      <c r="C658">
        <v>51</v>
      </c>
      <c r="D658">
        <v>2</v>
      </c>
      <c r="E658">
        <v>24</v>
      </c>
      <c r="F658" s="46"/>
      <c r="G658" t="str">
        <f t="shared" si="69"/>
        <v/>
      </c>
      <c r="H658" s="41" t="s">
        <v>202</v>
      </c>
      <c r="I658" t="str">
        <f t="shared" si="66"/>
        <v/>
      </c>
      <c r="J658">
        <f t="shared" si="67"/>
        <v>0</v>
      </c>
      <c r="K658">
        <f t="shared" si="68"/>
        <v>0</v>
      </c>
      <c r="L658" s="78" t="s">
        <v>343</v>
      </c>
      <c r="M658" t="s">
        <v>240</v>
      </c>
      <c r="N658" s="36">
        <v>4</v>
      </c>
      <c r="O658" s="36"/>
      <c r="P658" t="s">
        <v>40</v>
      </c>
      <c r="Q658" t="s">
        <v>329</v>
      </c>
      <c r="R658" t="s">
        <v>248</v>
      </c>
      <c r="S658" t="s">
        <v>239</v>
      </c>
      <c r="U658" t="s">
        <v>177</v>
      </c>
      <c r="V658" t="s">
        <v>177</v>
      </c>
    </row>
    <row r="659" spans="2:22" ht="12.75" hidden="1" outlineLevel="1">
      <c r="B659" s="33" t="s">
        <v>145</v>
      </c>
      <c r="C659">
        <v>51</v>
      </c>
      <c r="D659">
        <v>2</v>
      </c>
      <c r="E659">
        <v>25</v>
      </c>
      <c r="F659" s="46"/>
      <c r="G659" t="str">
        <f t="shared" si="69"/>
        <v/>
      </c>
      <c r="H659" s="41" t="s">
        <v>199</v>
      </c>
      <c r="I659" t="str">
        <f t="shared" si="66"/>
        <v/>
      </c>
      <c r="J659">
        <f t="shared" si="67"/>
        <v>0</v>
      </c>
      <c r="K659">
        <f t="shared" si="68"/>
        <v>0</v>
      </c>
      <c r="L659" s="78" t="s">
        <v>343</v>
      </c>
      <c r="M659" t="s">
        <v>240</v>
      </c>
      <c r="N659" s="36">
        <v>4</v>
      </c>
      <c r="O659" s="36"/>
      <c r="P659" t="s">
        <v>40</v>
      </c>
      <c r="Q659" t="s">
        <v>333</v>
      </c>
      <c r="R659" t="s">
        <v>245</v>
      </c>
      <c r="S659" t="s">
        <v>239</v>
      </c>
      <c r="U659" t="s">
        <v>177</v>
      </c>
      <c r="V659" t="s">
        <v>177</v>
      </c>
    </row>
    <row r="660" spans="2:22" ht="12.75" hidden="1" outlineLevel="1">
      <c r="B660" s="33" t="s">
        <v>145</v>
      </c>
      <c r="C660">
        <v>51</v>
      </c>
      <c r="D660">
        <v>2</v>
      </c>
      <c r="E660">
        <v>26</v>
      </c>
      <c r="F660" s="46"/>
      <c r="G660" t="str">
        <f t="shared" si="69"/>
        <v/>
      </c>
      <c r="H660" s="41" t="s">
        <v>198</v>
      </c>
      <c r="I660" t="str">
        <f t="shared" si="66"/>
        <v/>
      </c>
      <c r="J660">
        <f t="shared" si="67"/>
        <v>0</v>
      </c>
      <c r="K660">
        <f t="shared" si="68"/>
        <v>0</v>
      </c>
      <c r="L660" s="78" t="s">
        <v>343</v>
      </c>
      <c r="M660" t="s">
        <v>240</v>
      </c>
      <c r="N660" s="36">
        <v>4</v>
      </c>
      <c r="O660" s="36"/>
      <c r="P660" t="s">
        <v>40</v>
      </c>
      <c r="Q660" t="s">
        <v>333</v>
      </c>
      <c r="R660" t="s">
        <v>246</v>
      </c>
      <c r="S660" t="s">
        <v>239</v>
      </c>
      <c r="U660" t="s">
        <v>177</v>
      </c>
      <c r="V660" t="s">
        <v>177</v>
      </c>
    </row>
    <row r="661" spans="2:22" ht="12.75" hidden="1" outlineLevel="1">
      <c r="B661" s="33" t="s">
        <v>145</v>
      </c>
      <c r="C661">
        <v>51</v>
      </c>
      <c r="D661">
        <v>2</v>
      </c>
      <c r="E661">
        <v>27</v>
      </c>
      <c r="F661" s="46"/>
      <c r="G661" t="str">
        <f t="shared" si="69"/>
        <v/>
      </c>
      <c r="H661" s="41" t="s">
        <v>198</v>
      </c>
      <c r="I661" t="str">
        <f t="shared" si="66"/>
        <v/>
      </c>
      <c r="J661">
        <f t="shared" si="67"/>
        <v>0</v>
      </c>
      <c r="K661">
        <f t="shared" si="68"/>
        <v>0</v>
      </c>
      <c r="L661" s="78" t="s">
        <v>343</v>
      </c>
      <c r="M661" t="s">
        <v>240</v>
      </c>
      <c r="N661" s="36">
        <v>4</v>
      </c>
      <c r="O661" s="36"/>
      <c r="P661" t="s">
        <v>40</v>
      </c>
      <c r="Q661" t="s">
        <v>330</v>
      </c>
      <c r="R661" t="s">
        <v>247</v>
      </c>
      <c r="S661" t="s">
        <v>239</v>
      </c>
      <c r="U661" t="s">
        <v>177</v>
      </c>
      <c r="V661" t="s">
        <v>177</v>
      </c>
    </row>
    <row r="662" spans="2:22" ht="12.75" hidden="1" outlineLevel="1">
      <c r="B662" s="33" t="s">
        <v>145</v>
      </c>
      <c r="C662">
        <v>51</v>
      </c>
      <c r="D662">
        <v>2</v>
      </c>
      <c r="E662">
        <v>28</v>
      </c>
      <c r="F662" s="46"/>
      <c r="G662" t="str">
        <f t="shared" si="69"/>
        <v/>
      </c>
      <c r="H662" s="41" t="s">
        <v>200</v>
      </c>
      <c r="I662" t="str">
        <f t="shared" si="66"/>
        <v/>
      </c>
      <c r="J662">
        <f t="shared" si="67"/>
        <v>0</v>
      </c>
      <c r="K662">
        <f t="shared" si="68"/>
        <v>0</v>
      </c>
      <c r="L662" s="78" t="s">
        <v>343</v>
      </c>
      <c r="M662" t="s">
        <v>240</v>
      </c>
      <c r="N662" s="36">
        <v>4</v>
      </c>
      <c r="O662" s="36"/>
      <c r="P662" t="s">
        <v>40</v>
      </c>
      <c r="Q662" t="s">
        <v>333</v>
      </c>
      <c r="R662" t="s">
        <v>318</v>
      </c>
      <c r="S662" t="s">
        <v>239</v>
      </c>
      <c r="U662" t="s">
        <v>177</v>
      </c>
      <c r="V662" t="s">
        <v>177</v>
      </c>
    </row>
    <row r="663" spans="2:22" ht="12.75" hidden="1" outlineLevel="1">
      <c r="B663" s="33" t="s">
        <v>145</v>
      </c>
      <c r="C663">
        <v>51</v>
      </c>
      <c r="D663">
        <v>3</v>
      </c>
      <c r="E663">
        <v>1</v>
      </c>
      <c r="F663" s="46"/>
      <c r="G663" t="str">
        <f t="shared" si="69"/>
        <v/>
      </c>
      <c r="H663" s="41" t="s">
        <v>201</v>
      </c>
      <c r="I663" t="str">
        <f t="shared" si="66"/>
        <v/>
      </c>
      <c r="J663">
        <f t="shared" si="67"/>
        <v>0</v>
      </c>
      <c r="K663">
        <f t="shared" si="68"/>
        <v>0</v>
      </c>
      <c r="L663" s="78" t="s">
        <v>343</v>
      </c>
      <c r="M663" t="s">
        <v>241</v>
      </c>
      <c r="N663" s="36" t="s">
        <v>177</v>
      </c>
      <c r="O663" s="36"/>
      <c r="P663" t="s">
        <v>177</v>
      </c>
      <c r="Q663" t="s">
        <v>250</v>
      </c>
      <c r="R663" t="s">
        <v>304</v>
      </c>
      <c r="S663" t="s">
        <v>249</v>
      </c>
      <c r="U663" t="s">
        <v>177</v>
      </c>
      <c r="V663" t="s">
        <v>177</v>
      </c>
    </row>
    <row r="664" spans="2:22" ht="12.75" hidden="1" outlineLevel="1">
      <c r="B664" s="33" t="s">
        <v>145</v>
      </c>
      <c r="C664">
        <v>51</v>
      </c>
      <c r="D664">
        <v>3</v>
      </c>
      <c r="E664">
        <v>2</v>
      </c>
      <c r="F664" s="46"/>
      <c r="G664" t="str">
        <f t="shared" si="69"/>
        <v/>
      </c>
      <c r="H664" s="41" t="s">
        <v>199</v>
      </c>
      <c r="I664" t="str">
        <f t="shared" si="66"/>
        <v/>
      </c>
      <c r="J664">
        <f t="shared" si="67"/>
        <v>0</v>
      </c>
      <c r="K664">
        <f t="shared" si="68"/>
        <v>0</v>
      </c>
      <c r="L664" s="78" t="s">
        <v>343</v>
      </c>
      <c r="M664" t="s">
        <v>241</v>
      </c>
      <c r="N664" s="36" t="s">
        <v>177</v>
      </c>
      <c r="O664" s="36"/>
      <c r="P664" t="s">
        <v>177</v>
      </c>
      <c r="Q664" t="s">
        <v>285</v>
      </c>
      <c r="R664" t="s">
        <v>35</v>
      </c>
      <c r="S664" t="s">
        <v>249</v>
      </c>
      <c r="T664" t="s">
        <v>54</v>
      </c>
      <c r="U664" t="s">
        <v>177</v>
      </c>
      <c r="V664" t="s">
        <v>177</v>
      </c>
    </row>
    <row r="665" spans="2:22" ht="12.75" hidden="1" outlineLevel="1">
      <c r="B665" s="33" t="s">
        <v>145</v>
      </c>
      <c r="C665">
        <v>51</v>
      </c>
      <c r="D665">
        <v>3</v>
      </c>
      <c r="E665">
        <v>3</v>
      </c>
      <c r="F665" s="46"/>
      <c r="G665" t="str">
        <f t="shared" si="69"/>
        <v/>
      </c>
      <c r="H665" s="41" t="s">
        <v>198</v>
      </c>
      <c r="I665" t="str">
        <f t="shared" si="66"/>
        <v/>
      </c>
      <c r="J665">
        <f t="shared" si="67"/>
        <v>0</v>
      </c>
      <c r="K665">
        <f t="shared" si="68"/>
        <v>0</v>
      </c>
      <c r="L665" s="78" t="s">
        <v>343</v>
      </c>
      <c r="M665" t="s">
        <v>241</v>
      </c>
      <c r="N665" s="36" t="s">
        <v>177</v>
      </c>
      <c r="O665" s="36"/>
      <c r="P665" t="s">
        <v>177</v>
      </c>
      <c r="Q665" t="s">
        <v>250</v>
      </c>
      <c r="R665" t="s">
        <v>305</v>
      </c>
      <c r="S665" t="s">
        <v>249</v>
      </c>
      <c r="U665" t="s">
        <v>177</v>
      </c>
      <c r="V665" t="s">
        <v>177</v>
      </c>
    </row>
    <row r="666" spans="2:22" ht="12.75" hidden="1" outlineLevel="1">
      <c r="B666" s="33" t="s">
        <v>145</v>
      </c>
      <c r="C666">
        <v>51</v>
      </c>
      <c r="D666">
        <v>3</v>
      </c>
      <c r="E666">
        <v>4</v>
      </c>
      <c r="F666" s="46"/>
      <c r="G666" t="str">
        <f t="shared" si="69"/>
        <v/>
      </c>
      <c r="H666" s="41" t="s">
        <v>200</v>
      </c>
      <c r="I666" t="str">
        <f t="shared" si="66"/>
        <v/>
      </c>
      <c r="J666">
        <f t="shared" si="67"/>
        <v>0</v>
      </c>
      <c r="K666">
        <f t="shared" si="68"/>
        <v>0</v>
      </c>
      <c r="L666" s="78" t="s">
        <v>343</v>
      </c>
      <c r="M666" t="s">
        <v>241</v>
      </c>
      <c r="N666" s="36" t="s">
        <v>177</v>
      </c>
      <c r="O666" s="36"/>
      <c r="P666" t="s">
        <v>177</v>
      </c>
      <c r="Q666" t="s">
        <v>286</v>
      </c>
      <c r="S666" t="s">
        <v>249</v>
      </c>
      <c r="T666" t="s">
        <v>134</v>
      </c>
      <c r="U666" t="s">
        <v>177</v>
      </c>
      <c r="V666" t="s">
        <v>177</v>
      </c>
    </row>
    <row r="667" spans="2:22" ht="12.75" hidden="1" outlineLevel="1">
      <c r="B667" s="33" t="s">
        <v>145</v>
      </c>
      <c r="C667">
        <v>51</v>
      </c>
      <c r="D667">
        <v>3</v>
      </c>
      <c r="E667">
        <v>5</v>
      </c>
      <c r="F667" s="46"/>
      <c r="G667" t="str">
        <f t="shared" si="69"/>
        <v/>
      </c>
      <c r="H667" s="41" t="s">
        <v>201</v>
      </c>
      <c r="I667" t="str">
        <f t="shared" si="66"/>
        <v/>
      </c>
      <c r="J667">
        <f t="shared" si="67"/>
        <v>0</v>
      </c>
      <c r="K667">
        <f t="shared" si="68"/>
        <v>0</v>
      </c>
      <c r="L667" s="78" t="s">
        <v>343</v>
      </c>
      <c r="M667" t="s">
        <v>241</v>
      </c>
      <c r="N667" s="36" t="s">
        <v>177</v>
      </c>
      <c r="O667" s="36"/>
      <c r="P667" t="s">
        <v>177</v>
      </c>
      <c r="Q667" t="s">
        <v>225</v>
      </c>
      <c r="S667" t="s">
        <v>249</v>
      </c>
      <c r="U667" t="s">
        <v>177</v>
      </c>
      <c r="V667" t="s">
        <v>177</v>
      </c>
    </row>
    <row r="668" spans="2:22" ht="12.75" hidden="1" outlineLevel="1">
      <c r="B668" s="33" t="s">
        <v>145</v>
      </c>
      <c r="C668">
        <v>51</v>
      </c>
      <c r="D668">
        <v>3</v>
      </c>
      <c r="E668">
        <v>6</v>
      </c>
      <c r="F668" s="46"/>
      <c r="G668" t="str">
        <f t="shared" si="69"/>
        <v/>
      </c>
      <c r="H668" s="41" t="s">
        <v>201</v>
      </c>
      <c r="I668" t="str">
        <f t="shared" si="66"/>
        <v/>
      </c>
      <c r="J668">
        <f t="shared" si="67"/>
        <v>0</v>
      </c>
      <c r="K668">
        <f t="shared" si="68"/>
        <v>0</v>
      </c>
      <c r="L668" s="78" t="s">
        <v>343</v>
      </c>
      <c r="M668" t="s">
        <v>241</v>
      </c>
      <c r="N668" s="36" t="s">
        <v>177</v>
      </c>
      <c r="O668" s="36"/>
      <c r="P668" t="s">
        <v>177</v>
      </c>
      <c r="Q668" t="s">
        <v>286</v>
      </c>
      <c r="S668" t="s">
        <v>249</v>
      </c>
      <c r="U668" t="s">
        <v>177</v>
      </c>
      <c r="V668" t="s">
        <v>177</v>
      </c>
    </row>
    <row r="669" spans="2:22" ht="12.75" hidden="1" outlineLevel="1">
      <c r="B669" s="33" t="s">
        <v>145</v>
      </c>
      <c r="C669">
        <v>51</v>
      </c>
      <c r="D669">
        <v>3</v>
      </c>
      <c r="E669">
        <v>7</v>
      </c>
      <c r="F669" s="46"/>
      <c r="G669" t="str">
        <f t="shared" si="69"/>
        <v/>
      </c>
      <c r="H669" s="41" t="s">
        <v>200</v>
      </c>
      <c r="I669" t="str">
        <f t="shared" si="66"/>
        <v/>
      </c>
      <c r="J669">
        <f t="shared" si="67"/>
        <v>0</v>
      </c>
      <c r="K669">
        <f t="shared" si="68"/>
        <v>0</v>
      </c>
      <c r="L669" s="78" t="s">
        <v>343</v>
      </c>
      <c r="M669" t="s">
        <v>241</v>
      </c>
      <c r="N669" s="36" t="s">
        <v>177</v>
      </c>
      <c r="O669" s="36"/>
      <c r="P669" t="s">
        <v>177</v>
      </c>
      <c r="Q669" t="s">
        <v>326</v>
      </c>
      <c r="R669" t="s">
        <v>327</v>
      </c>
      <c r="S669" t="s">
        <v>249</v>
      </c>
      <c r="U669" t="s">
        <v>177</v>
      </c>
      <c r="V669" t="s">
        <v>177</v>
      </c>
    </row>
    <row r="670" spans="2:22" ht="12.75" hidden="1" outlineLevel="1">
      <c r="B670" s="33" t="s">
        <v>145</v>
      </c>
      <c r="C670">
        <v>51</v>
      </c>
      <c r="D670">
        <v>3</v>
      </c>
      <c r="E670">
        <v>8</v>
      </c>
      <c r="F670" s="46"/>
      <c r="G670" t="str">
        <f t="shared" si="69"/>
        <v/>
      </c>
      <c r="H670" s="41" t="s">
        <v>199</v>
      </c>
      <c r="I670" t="str">
        <f t="shared" si="66"/>
        <v/>
      </c>
      <c r="J670">
        <f t="shared" si="67"/>
        <v>0</v>
      </c>
      <c r="K670">
        <f t="shared" si="68"/>
        <v>0</v>
      </c>
      <c r="L670" s="78" t="s">
        <v>343</v>
      </c>
      <c r="M670" t="s">
        <v>241</v>
      </c>
      <c r="N670" s="36" t="s">
        <v>177</v>
      </c>
      <c r="O670" s="36"/>
      <c r="P670" t="s">
        <v>177</v>
      </c>
      <c r="Q670" t="s">
        <v>119</v>
      </c>
      <c r="S670" t="s">
        <v>249</v>
      </c>
      <c r="T670" t="s">
        <v>218</v>
      </c>
      <c r="U670" t="s">
        <v>177</v>
      </c>
      <c r="V670" t="s">
        <v>177</v>
      </c>
    </row>
    <row r="671" spans="2:22" ht="12.75" hidden="1" outlineLevel="1">
      <c r="B671" s="33" t="s">
        <v>145</v>
      </c>
      <c r="C671">
        <v>51</v>
      </c>
      <c r="D671">
        <v>3</v>
      </c>
      <c r="E671">
        <v>9</v>
      </c>
      <c r="F671" s="46"/>
      <c r="G671" t="str">
        <f t="shared" si="69"/>
        <v/>
      </c>
      <c r="H671" s="41" t="s">
        <v>199</v>
      </c>
      <c r="I671" t="str">
        <f t="shared" si="66"/>
        <v/>
      </c>
      <c r="J671">
        <f t="shared" si="67"/>
        <v>0</v>
      </c>
      <c r="K671">
        <f t="shared" si="68"/>
        <v>0</v>
      </c>
      <c r="L671" s="78" t="s">
        <v>343</v>
      </c>
      <c r="M671" t="s">
        <v>241</v>
      </c>
      <c r="N671" s="36" t="s">
        <v>177</v>
      </c>
      <c r="O671" s="36"/>
      <c r="P671" t="s">
        <v>177</v>
      </c>
      <c r="Q671" t="s">
        <v>286</v>
      </c>
      <c r="S671" t="s">
        <v>249</v>
      </c>
      <c r="T671" t="s">
        <v>218</v>
      </c>
      <c r="U671" t="s">
        <v>177</v>
      </c>
      <c r="V671" t="s">
        <v>177</v>
      </c>
    </row>
    <row r="672" spans="2:22" ht="12.75" hidden="1" outlineLevel="1">
      <c r="B672" s="33" t="s">
        <v>145</v>
      </c>
      <c r="C672">
        <v>51</v>
      </c>
      <c r="D672">
        <v>3</v>
      </c>
      <c r="E672">
        <v>10</v>
      </c>
      <c r="F672" s="46"/>
      <c r="G672" t="str">
        <f t="shared" si="69"/>
        <v/>
      </c>
      <c r="H672" s="41" t="s">
        <v>202</v>
      </c>
      <c r="I672" t="str">
        <f t="shared" si="66"/>
        <v/>
      </c>
      <c r="J672">
        <f t="shared" si="67"/>
        <v>0</v>
      </c>
      <c r="K672">
        <f t="shared" si="68"/>
        <v>0</v>
      </c>
      <c r="L672" s="78" t="s">
        <v>343</v>
      </c>
      <c r="M672" t="s">
        <v>241</v>
      </c>
      <c r="N672" s="36" t="s">
        <v>177</v>
      </c>
      <c r="O672" s="36"/>
      <c r="P672" t="s">
        <v>177</v>
      </c>
      <c r="Q672" t="s">
        <v>119</v>
      </c>
      <c r="S672" t="s">
        <v>249</v>
      </c>
      <c r="U672" t="s">
        <v>177</v>
      </c>
      <c r="V672" t="s">
        <v>177</v>
      </c>
    </row>
    <row r="673" spans="2:22" ht="12.75" hidden="1" outlineLevel="1">
      <c r="B673" s="33" t="s">
        <v>145</v>
      </c>
      <c r="C673">
        <v>51</v>
      </c>
      <c r="D673">
        <v>3</v>
      </c>
      <c r="E673">
        <v>11</v>
      </c>
      <c r="F673" s="46"/>
      <c r="G673" t="str">
        <f t="shared" si="69"/>
        <v/>
      </c>
      <c r="H673" s="41" t="s">
        <v>202</v>
      </c>
      <c r="I673" t="str">
        <f t="shared" si="66"/>
        <v/>
      </c>
      <c r="J673">
        <f t="shared" si="67"/>
        <v>0</v>
      </c>
      <c r="K673">
        <f t="shared" si="68"/>
        <v>0</v>
      </c>
      <c r="L673" s="78" t="s">
        <v>343</v>
      </c>
      <c r="M673" t="s">
        <v>241</v>
      </c>
      <c r="N673" s="36" t="s">
        <v>177</v>
      </c>
      <c r="O673" s="36"/>
      <c r="P673" t="s">
        <v>177</v>
      </c>
      <c r="Q673" t="s">
        <v>98</v>
      </c>
      <c r="R673" t="s">
        <v>36</v>
      </c>
      <c r="S673" t="s">
        <v>249</v>
      </c>
      <c r="U673" t="s">
        <v>177</v>
      </c>
      <c r="V673" t="s">
        <v>177</v>
      </c>
    </row>
    <row r="674" spans="2:22" ht="12.75" hidden="1" outlineLevel="1">
      <c r="B674" s="33" t="s">
        <v>145</v>
      </c>
      <c r="C674">
        <v>51</v>
      </c>
      <c r="D674">
        <v>3</v>
      </c>
      <c r="E674">
        <v>12</v>
      </c>
      <c r="F674" s="46"/>
      <c r="G674" t="str">
        <f t="shared" si="69"/>
        <v/>
      </c>
      <c r="H674" s="41" t="s">
        <v>201</v>
      </c>
      <c r="I674" t="str">
        <f t="shared" si="66"/>
        <v/>
      </c>
      <c r="J674">
        <f aca="true" t="shared" si="70" ref="J674:J709">IF($I674="Correct",1,IF($I674="Incorrect",1,0))</f>
        <v>0</v>
      </c>
      <c r="K674">
        <f aca="true" t="shared" si="71" ref="K674:K709">IF($I674="Correct",1,IF($I674="Incorrect",0,0))</f>
        <v>0</v>
      </c>
      <c r="L674" s="78" t="s">
        <v>343</v>
      </c>
      <c r="M674" t="s">
        <v>241</v>
      </c>
      <c r="N674" s="36" t="s">
        <v>177</v>
      </c>
      <c r="O674" s="36"/>
      <c r="P674" t="s">
        <v>177</v>
      </c>
      <c r="Q674" t="s">
        <v>225</v>
      </c>
      <c r="S674" t="s">
        <v>249</v>
      </c>
      <c r="U674" t="s">
        <v>177</v>
      </c>
      <c r="V674" t="s">
        <v>177</v>
      </c>
    </row>
    <row r="675" spans="2:22" ht="12.75" hidden="1" outlineLevel="1">
      <c r="B675" s="33" t="s">
        <v>145</v>
      </c>
      <c r="C675">
        <v>51</v>
      </c>
      <c r="D675">
        <v>3</v>
      </c>
      <c r="E675">
        <v>13</v>
      </c>
      <c r="F675" s="46"/>
      <c r="G675" t="str">
        <f aca="true" t="shared" si="72" ref="G675:G709">UPPER(F675)</f>
        <v/>
      </c>
      <c r="H675" s="41" t="s">
        <v>200</v>
      </c>
      <c r="I675" t="str">
        <f aca="true" t="shared" si="73" ref="I675:I709">IF(F675=0,"",IF(EXACT(G675,H675),"Correct","Incorrect"))</f>
        <v/>
      </c>
      <c r="J675">
        <f t="shared" si="70"/>
        <v>0</v>
      </c>
      <c r="K675">
        <f t="shared" si="71"/>
        <v>0</v>
      </c>
      <c r="L675" s="78" t="s">
        <v>343</v>
      </c>
      <c r="M675" t="s">
        <v>241</v>
      </c>
      <c r="N675" s="36" t="s">
        <v>177</v>
      </c>
      <c r="O675" s="36"/>
      <c r="P675" t="s">
        <v>177</v>
      </c>
      <c r="Q675" t="s">
        <v>326</v>
      </c>
      <c r="R675" t="s">
        <v>327</v>
      </c>
      <c r="S675" t="s">
        <v>249</v>
      </c>
      <c r="U675" t="s">
        <v>177</v>
      </c>
      <c r="V675" t="s">
        <v>177</v>
      </c>
    </row>
    <row r="676" spans="2:22" ht="12.75" hidden="1" outlineLevel="1">
      <c r="B676" s="33" t="s">
        <v>145</v>
      </c>
      <c r="C676">
        <v>51</v>
      </c>
      <c r="D676">
        <v>3</v>
      </c>
      <c r="E676">
        <v>14</v>
      </c>
      <c r="F676" s="46"/>
      <c r="G676" t="str">
        <f t="shared" si="72"/>
        <v/>
      </c>
      <c r="H676" s="41" t="s">
        <v>198</v>
      </c>
      <c r="I676" t="str">
        <f t="shared" si="73"/>
        <v/>
      </c>
      <c r="J676">
        <f t="shared" si="70"/>
        <v>0</v>
      </c>
      <c r="K676">
        <f t="shared" si="71"/>
        <v>0</v>
      </c>
      <c r="L676" s="78" t="s">
        <v>343</v>
      </c>
      <c r="M676" t="s">
        <v>241</v>
      </c>
      <c r="N676" s="36" t="s">
        <v>177</v>
      </c>
      <c r="O676" s="36"/>
      <c r="P676" t="s">
        <v>177</v>
      </c>
      <c r="Q676" t="s">
        <v>225</v>
      </c>
      <c r="S676" t="s">
        <v>249</v>
      </c>
      <c r="T676" t="s">
        <v>55</v>
      </c>
      <c r="U676" t="s">
        <v>177</v>
      </c>
      <c r="V676" t="s">
        <v>177</v>
      </c>
    </row>
    <row r="677" spans="2:22" ht="12.75" hidden="1" outlineLevel="1">
      <c r="B677" s="33" t="s">
        <v>145</v>
      </c>
      <c r="C677">
        <v>51</v>
      </c>
      <c r="D677">
        <v>3</v>
      </c>
      <c r="E677">
        <v>15</v>
      </c>
      <c r="F677" s="46"/>
      <c r="G677" t="str">
        <f t="shared" si="72"/>
        <v/>
      </c>
      <c r="H677" s="41" t="s">
        <v>201</v>
      </c>
      <c r="I677" t="str">
        <f t="shared" si="73"/>
        <v/>
      </c>
      <c r="J677">
        <f t="shared" si="70"/>
        <v>0</v>
      </c>
      <c r="K677">
        <f t="shared" si="71"/>
        <v>0</v>
      </c>
      <c r="L677" s="78" t="s">
        <v>343</v>
      </c>
      <c r="M677" t="s">
        <v>241</v>
      </c>
      <c r="N677" s="36" t="s">
        <v>177</v>
      </c>
      <c r="O677" s="36"/>
      <c r="P677" t="s">
        <v>177</v>
      </c>
      <c r="Q677" t="s">
        <v>285</v>
      </c>
      <c r="R677" t="s">
        <v>35</v>
      </c>
      <c r="S677" t="s">
        <v>249</v>
      </c>
      <c r="T677" t="s">
        <v>54</v>
      </c>
      <c r="U677" t="s">
        <v>177</v>
      </c>
      <c r="V677" t="s">
        <v>177</v>
      </c>
    </row>
    <row r="678" spans="2:22" ht="12.75" hidden="1" outlineLevel="1">
      <c r="B678" s="33" t="s">
        <v>145</v>
      </c>
      <c r="C678">
        <v>51</v>
      </c>
      <c r="D678">
        <v>3</v>
      </c>
      <c r="E678">
        <v>16</v>
      </c>
      <c r="F678" s="46"/>
      <c r="G678" t="str">
        <f t="shared" si="72"/>
        <v/>
      </c>
      <c r="H678" s="41" t="s">
        <v>199</v>
      </c>
      <c r="I678" t="str">
        <f t="shared" si="73"/>
        <v/>
      </c>
      <c r="J678">
        <f t="shared" si="70"/>
        <v>0</v>
      </c>
      <c r="K678">
        <f t="shared" si="71"/>
        <v>0</v>
      </c>
      <c r="L678" s="78" t="s">
        <v>343</v>
      </c>
      <c r="M678" t="s">
        <v>241</v>
      </c>
      <c r="N678" s="36" t="s">
        <v>177</v>
      </c>
      <c r="O678" s="36"/>
      <c r="P678" t="s">
        <v>177</v>
      </c>
      <c r="Q678" t="s">
        <v>98</v>
      </c>
      <c r="R678" t="s">
        <v>178</v>
      </c>
      <c r="S678" t="s">
        <v>249</v>
      </c>
      <c r="U678" t="s">
        <v>177</v>
      </c>
      <c r="V678" t="s">
        <v>177</v>
      </c>
    </row>
    <row r="679" spans="2:22" ht="12.75" hidden="1" outlineLevel="1">
      <c r="B679" s="33" t="s">
        <v>145</v>
      </c>
      <c r="C679">
        <v>51</v>
      </c>
      <c r="D679">
        <v>3</v>
      </c>
      <c r="E679">
        <v>17</v>
      </c>
      <c r="F679" s="46"/>
      <c r="G679" t="str">
        <f t="shared" si="72"/>
        <v/>
      </c>
      <c r="H679" s="41" t="s">
        <v>199</v>
      </c>
      <c r="I679" t="str">
        <f t="shared" si="73"/>
        <v/>
      </c>
      <c r="J679">
        <f t="shared" si="70"/>
        <v>0</v>
      </c>
      <c r="K679">
        <f t="shared" si="71"/>
        <v>0</v>
      </c>
      <c r="L679" s="78" t="s">
        <v>343</v>
      </c>
      <c r="M679" t="s">
        <v>241</v>
      </c>
      <c r="N679" s="36" t="s">
        <v>177</v>
      </c>
      <c r="O679" s="36"/>
      <c r="P679" t="s">
        <v>177</v>
      </c>
      <c r="Q679" t="s">
        <v>286</v>
      </c>
      <c r="S679" t="s">
        <v>249</v>
      </c>
      <c r="T679" t="s">
        <v>134</v>
      </c>
      <c r="U679" t="s">
        <v>177</v>
      </c>
      <c r="V679" t="s">
        <v>177</v>
      </c>
    </row>
    <row r="680" spans="2:22" ht="12.75" hidden="1" outlineLevel="1">
      <c r="B680" s="33" t="s">
        <v>145</v>
      </c>
      <c r="C680">
        <v>51</v>
      </c>
      <c r="D680">
        <v>3</v>
      </c>
      <c r="E680">
        <v>18</v>
      </c>
      <c r="F680" s="46"/>
      <c r="G680" t="str">
        <f t="shared" si="72"/>
        <v/>
      </c>
      <c r="H680" s="41" t="s">
        <v>200</v>
      </c>
      <c r="I680" t="str">
        <f t="shared" si="73"/>
        <v/>
      </c>
      <c r="J680">
        <f t="shared" si="70"/>
        <v>0</v>
      </c>
      <c r="K680">
        <f t="shared" si="71"/>
        <v>0</v>
      </c>
      <c r="L680" s="78" t="s">
        <v>343</v>
      </c>
      <c r="M680" t="s">
        <v>241</v>
      </c>
      <c r="N680" s="36" t="s">
        <v>177</v>
      </c>
      <c r="O680" s="36"/>
      <c r="P680" t="s">
        <v>177</v>
      </c>
      <c r="Q680" t="s">
        <v>285</v>
      </c>
      <c r="R680" t="s">
        <v>35</v>
      </c>
      <c r="S680" t="s">
        <v>249</v>
      </c>
      <c r="T680" t="s">
        <v>54</v>
      </c>
      <c r="U680" t="s">
        <v>177</v>
      </c>
      <c r="V680" t="s">
        <v>177</v>
      </c>
    </row>
    <row r="681" spans="2:22" ht="12.75" hidden="1" outlineLevel="1">
      <c r="B681" s="33" t="s">
        <v>145</v>
      </c>
      <c r="C681">
        <v>51</v>
      </c>
      <c r="D681">
        <v>3</v>
      </c>
      <c r="E681">
        <v>19</v>
      </c>
      <c r="F681" s="46"/>
      <c r="G681" t="str">
        <f t="shared" si="72"/>
        <v/>
      </c>
      <c r="H681" s="41" t="s">
        <v>199</v>
      </c>
      <c r="I681" t="str">
        <f t="shared" si="73"/>
        <v/>
      </c>
      <c r="J681">
        <f t="shared" si="70"/>
        <v>0</v>
      </c>
      <c r="K681">
        <f t="shared" si="71"/>
        <v>0</v>
      </c>
      <c r="L681" s="78" t="s">
        <v>343</v>
      </c>
      <c r="M681" t="s">
        <v>241</v>
      </c>
      <c r="N681" s="36" t="s">
        <v>177</v>
      </c>
      <c r="O681" s="36"/>
      <c r="P681" t="s">
        <v>177</v>
      </c>
      <c r="Q681" t="s">
        <v>225</v>
      </c>
      <c r="S681" t="s">
        <v>249</v>
      </c>
      <c r="T681" t="s">
        <v>54</v>
      </c>
      <c r="U681" t="s">
        <v>177</v>
      </c>
      <c r="V681" t="s">
        <v>177</v>
      </c>
    </row>
    <row r="682" spans="2:22" ht="12.75" hidden="1" outlineLevel="1">
      <c r="B682" s="33" t="s">
        <v>145</v>
      </c>
      <c r="C682">
        <v>51</v>
      </c>
      <c r="D682">
        <v>3</v>
      </c>
      <c r="E682">
        <v>20</v>
      </c>
      <c r="F682" s="46"/>
      <c r="G682" t="str">
        <f t="shared" si="72"/>
        <v/>
      </c>
      <c r="H682" s="41" t="s">
        <v>198</v>
      </c>
      <c r="I682" t="str">
        <f t="shared" si="73"/>
        <v/>
      </c>
      <c r="J682">
        <f t="shared" si="70"/>
        <v>0</v>
      </c>
      <c r="K682">
        <f t="shared" si="71"/>
        <v>0</v>
      </c>
      <c r="L682" s="78" t="s">
        <v>343</v>
      </c>
      <c r="M682" t="s">
        <v>241</v>
      </c>
      <c r="N682" s="36" t="s">
        <v>177</v>
      </c>
      <c r="O682" s="36"/>
      <c r="P682" t="s">
        <v>177</v>
      </c>
      <c r="Q682" t="s">
        <v>285</v>
      </c>
      <c r="R682" t="s">
        <v>340</v>
      </c>
      <c r="S682" t="s">
        <v>249</v>
      </c>
      <c r="T682" t="s">
        <v>54</v>
      </c>
      <c r="U682" t="s">
        <v>177</v>
      </c>
      <c r="V682" t="s">
        <v>177</v>
      </c>
    </row>
    <row r="683" spans="2:22" ht="12.75" hidden="1" outlineLevel="1">
      <c r="B683" s="33" t="s">
        <v>145</v>
      </c>
      <c r="C683">
        <v>51</v>
      </c>
      <c r="D683">
        <v>3</v>
      </c>
      <c r="E683">
        <v>21</v>
      </c>
      <c r="F683" s="46"/>
      <c r="G683" t="str">
        <f t="shared" si="72"/>
        <v/>
      </c>
      <c r="H683" s="41" t="s">
        <v>202</v>
      </c>
      <c r="I683" t="str">
        <f t="shared" si="73"/>
        <v/>
      </c>
      <c r="J683">
        <f t="shared" si="70"/>
        <v>0</v>
      </c>
      <c r="K683">
        <f t="shared" si="71"/>
        <v>0</v>
      </c>
      <c r="L683" s="78" t="s">
        <v>343</v>
      </c>
      <c r="M683" t="s">
        <v>241</v>
      </c>
      <c r="N683" s="36" t="s">
        <v>177</v>
      </c>
      <c r="O683" s="36"/>
      <c r="P683" t="s">
        <v>177</v>
      </c>
      <c r="Q683" t="s">
        <v>225</v>
      </c>
      <c r="S683" t="s">
        <v>249</v>
      </c>
      <c r="T683" t="s">
        <v>55</v>
      </c>
      <c r="U683" t="s">
        <v>177</v>
      </c>
      <c r="V683" t="s">
        <v>177</v>
      </c>
    </row>
    <row r="684" spans="2:22" ht="12.75" hidden="1" outlineLevel="1">
      <c r="B684" s="33" t="s">
        <v>145</v>
      </c>
      <c r="C684">
        <v>51</v>
      </c>
      <c r="D684">
        <v>3</v>
      </c>
      <c r="E684">
        <v>22</v>
      </c>
      <c r="F684" s="46"/>
      <c r="G684" t="str">
        <f t="shared" si="72"/>
        <v/>
      </c>
      <c r="H684" s="41" t="s">
        <v>200</v>
      </c>
      <c r="I684" t="str">
        <f t="shared" si="73"/>
        <v/>
      </c>
      <c r="J684">
        <f t="shared" si="70"/>
        <v>0</v>
      </c>
      <c r="K684">
        <f t="shared" si="71"/>
        <v>0</v>
      </c>
      <c r="L684" s="78" t="s">
        <v>343</v>
      </c>
      <c r="M684" t="s">
        <v>241</v>
      </c>
      <c r="N684" s="36" t="s">
        <v>177</v>
      </c>
      <c r="O684" s="36"/>
      <c r="P684" t="s">
        <v>177</v>
      </c>
      <c r="Q684" t="s">
        <v>37</v>
      </c>
      <c r="R684" t="s">
        <v>215</v>
      </c>
      <c r="S684" t="s">
        <v>249</v>
      </c>
      <c r="U684" t="s">
        <v>177</v>
      </c>
      <c r="V684" t="s">
        <v>177</v>
      </c>
    </row>
    <row r="685" spans="2:22" ht="12.75" hidden="1" outlineLevel="1">
      <c r="B685" s="33" t="s">
        <v>145</v>
      </c>
      <c r="C685">
        <v>51</v>
      </c>
      <c r="D685">
        <v>3</v>
      </c>
      <c r="E685">
        <v>23</v>
      </c>
      <c r="F685" s="46"/>
      <c r="G685" t="str">
        <f t="shared" si="72"/>
        <v/>
      </c>
      <c r="H685" s="41" t="s">
        <v>200</v>
      </c>
      <c r="I685" t="str">
        <f t="shared" si="73"/>
        <v/>
      </c>
      <c r="J685">
        <f t="shared" si="70"/>
        <v>0</v>
      </c>
      <c r="K685">
        <f t="shared" si="71"/>
        <v>0</v>
      </c>
      <c r="L685" s="78" t="s">
        <v>343</v>
      </c>
      <c r="M685" t="s">
        <v>241</v>
      </c>
      <c r="N685" s="36" t="s">
        <v>177</v>
      </c>
      <c r="O685" s="36"/>
      <c r="P685" t="s">
        <v>177</v>
      </c>
      <c r="Q685" t="s">
        <v>98</v>
      </c>
      <c r="R685" t="s">
        <v>36</v>
      </c>
      <c r="S685" t="s">
        <v>249</v>
      </c>
      <c r="U685" t="s">
        <v>177</v>
      </c>
      <c r="V685" t="s">
        <v>177</v>
      </c>
    </row>
    <row r="686" spans="2:22" ht="12.75" hidden="1" outlineLevel="1">
      <c r="B686" s="33" t="s">
        <v>145</v>
      </c>
      <c r="C686">
        <v>51</v>
      </c>
      <c r="D686">
        <v>3</v>
      </c>
      <c r="E686">
        <v>24</v>
      </c>
      <c r="F686" s="46"/>
      <c r="G686" t="str">
        <f t="shared" si="72"/>
        <v/>
      </c>
      <c r="H686" s="41" t="s">
        <v>198</v>
      </c>
      <c r="I686" t="str">
        <f t="shared" si="73"/>
        <v/>
      </c>
      <c r="J686">
        <f t="shared" si="70"/>
        <v>0</v>
      </c>
      <c r="K686">
        <f t="shared" si="71"/>
        <v>0</v>
      </c>
      <c r="L686" s="78" t="s">
        <v>343</v>
      </c>
      <c r="M686" t="s">
        <v>241</v>
      </c>
      <c r="N686" s="36" t="s">
        <v>177</v>
      </c>
      <c r="O686" s="36"/>
      <c r="P686" t="s">
        <v>177</v>
      </c>
      <c r="Q686" t="s">
        <v>37</v>
      </c>
      <c r="R686" t="s">
        <v>251</v>
      </c>
      <c r="S686" t="s">
        <v>249</v>
      </c>
      <c r="T686" t="s">
        <v>54</v>
      </c>
      <c r="U686" t="s">
        <v>177</v>
      </c>
      <c r="V686" t="s">
        <v>177</v>
      </c>
    </row>
    <row r="687" spans="2:22" ht="12.75" hidden="1" outlineLevel="1">
      <c r="B687" s="33" t="s">
        <v>145</v>
      </c>
      <c r="C687">
        <v>51</v>
      </c>
      <c r="D687">
        <v>3</v>
      </c>
      <c r="E687">
        <v>25</v>
      </c>
      <c r="F687" s="46"/>
      <c r="G687" t="str">
        <f t="shared" si="72"/>
        <v/>
      </c>
      <c r="H687" s="41" t="s">
        <v>198</v>
      </c>
      <c r="I687" t="str">
        <f t="shared" si="73"/>
        <v/>
      </c>
      <c r="J687">
        <f t="shared" si="70"/>
        <v>0</v>
      </c>
      <c r="K687">
        <f t="shared" si="71"/>
        <v>0</v>
      </c>
      <c r="L687" s="78" t="s">
        <v>343</v>
      </c>
      <c r="M687" t="s">
        <v>241</v>
      </c>
      <c r="N687" s="36" t="s">
        <v>177</v>
      </c>
      <c r="O687" s="36"/>
      <c r="P687" t="s">
        <v>177</v>
      </c>
      <c r="Q687" t="s">
        <v>250</v>
      </c>
      <c r="R687" t="s">
        <v>305</v>
      </c>
      <c r="S687" t="s">
        <v>249</v>
      </c>
      <c r="U687" t="s">
        <v>177</v>
      </c>
      <c r="V687" t="s">
        <v>177</v>
      </c>
    </row>
    <row r="688" spans="2:23" ht="12.75" hidden="1" outlineLevel="1">
      <c r="B688" s="33" t="s">
        <v>145</v>
      </c>
      <c r="C688">
        <v>51</v>
      </c>
      <c r="D688">
        <v>4</v>
      </c>
      <c r="E688">
        <v>1</v>
      </c>
      <c r="F688" s="46"/>
      <c r="G688" t="str">
        <f t="shared" si="72"/>
        <v/>
      </c>
      <c r="H688" s="41" t="s">
        <v>199</v>
      </c>
      <c r="I688" t="str">
        <f t="shared" si="73"/>
        <v/>
      </c>
      <c r="J688">
        <f t="shared" si="70"/>
        <v>0</v>
      </c>
      <c r="K688">
        <f t="shared" si="71"/>
        <v>0</v>
      </c>
      <c r="L688" s="78" t="s">
        <v>343</v>
      </c>
      <c r="M688" t="s">
        <v>117</v>
      </c>
      <c r="N688" s="36">
        <v>1</v>
      </c>
      <c r="O688" t="s">
        <v>290</v>
      </c>
      <c r="P688" t="s">
        <v>64</v>
      </c>
      <c r="Q688" t="s">
        <v>38</v>
      </c>
      <c r="R688" t="s">
        <v>171</v>
      </c>
      <c r="S688" t="s">
        <v>27</v>
      </c>
      <c r="U688" t="s">
        <v>186</v>
      </c>
      <c r="V688" t="s">
        <v>133</v>
      </c>
      <c r="W688" t="s">
        <v>110</v>
      </c>
    </row>
    <row r="689" spans="2:23" ht="12.75" hidden="1" outlineLevel="1">
      <c r="B689" s="33" t="s">
        <v>145</v>
      </c>
      <c r="C689">
        <v>51</v>
      </c>
      <c r="D689">
        <v>4</v>
      </c>
      <c r="E689">
        <v>2</v>
      </c>
      <c r="F689" s="46"/>
      <c r="G689" t="str">
        <f t="shared" si="72"/>
        <v/>
      </c>
      <c r="H689" s="41" t="s">
        <v>201</v>
      </c>
      <c r="I689" t="str">
        <f t="shared" si="73"/>
        <v/>
      </c>
      <c r="J689">
        <f t="shared" si="70"/>
        <v>0</v>
      </c>
      <c r="K689">
        <f t="shared" si="71"/>
        <v>0</v>
      </c>
      <c r="L689" s="78" t="s">
        <v>343</v>
      </c>
      <c r="M689" t="s">
        <v>117</v>
      </c>
      <c r="N689" s="36">
        <v>1</v>
      </c>
      <c r="O689" t="s">
        <v>290</v>
      </c>
      <c r="P689" t="s">
        <v>64</v>
      </c>
      <c r="Q689" t="s">
        <v>249</v>
      </c>
      <c r="R689" t="s">
        <v>169</v>
      </c>
      <c r="S689" t="s">
        <v>121</v>
      </c>
      <c r="U689" t="s">
        <v>186</v>
      </c>
      <c r="V689" t="s">
        <v>133</v>
      </c>
      <c r="W689" t="s">
        <v>110</v>
      </c>
    </row>
    <row r="690" spans="2:23" ht="12.75" hidden="1" outlineLevel="1">
      <c r="B690" s="33" t="s">
        <v>145</v>
      </c>
      <c r="C690">
        <v>51</v>
      </c>
      <c r="D690">
        <v>4</v>
      </c>
      <c r="E690">
        <v>3</v>
      </c>
      <c r="F690" s="46"/>
      <c r="G690" t="str">
        <f t="shared" si="72"/>
        <v/>
      </c>
      <c r="H690" s="41" t="s">
        <v>202</v>
      </c>
      <c r="I690" t="str">
        <f t="shared" si="73"/>
        <v/>
      </c>
      <c r="J690">
        <f t="shared" si="70"/>
        <v>0</v>
      </c>
      <c r="K690">
        <f t="shared" si="71"/>
        <v>0</v>
      </c>
      <c r="L690" s="78" t="s">
        <v>343</v>
      </c>
      <c r="M690" t="s">
        <v>117</v>
      </c>
      <c r="N690" s="36">
        <v>1</v>
      </c>
      <c r="O690" t="s">
        <v>290</v>
      </c>
      <c r="P690" t="s">
        <v>64</v>
      </c>
      <c r="Q690" t="s">
        <v>249</v>
      </c>
      <c r="R690" t="s">
        <v>169</v>
      </c>
      <c r="S690" t="s">
        <v>27</v>
      </c>
      <c r="U690" t="s">
        <v>186</v>
      </c>
      <c r="V690" t="s">
        <v>133</v>
      </c>
      <c r="W690" t="s">
        <v>110</v>
      </c>
    </row>
    <row r="691" spans="2:23" ht="12.75" hidden="1" outlineLevel="1">
      <c r="B691" s="33" t="s">
        <v>145</v>
      </c>
      <c r="C691">
        <v>51</v>
      </c>
      <c r="D691">
        <v>4</v>
      </c>
      <c r="E691">
        <v>4</v>
      </c>
      <c r="F691" s="46"/>
      <c r="G691" t="str">
        <f t="shared" si="72"/>
        <v/>
      </c>
      <c r="H691" s="41" t="s">
        <v>198</v>
      </c>
      <c r="I691" t="str">
        <f t="shared" si="73"/>
        <v/>
      </c>
      <c r="J691">
        <f t="shared" si="70"/>
        <v>0</v>
      </c>
      <c r="K691">
        <f t="shared" si="71"/>
        <v>0</v>
      </c>
      <c r="L691" s="78" t="s">
        <v>343</v>
      </c>
      <c r="M691" t="s">
        <v>117</v>
      </c>
      <c r="N691" s="36">
        <v>1</v>
      </c>
      <c r="O691" t="s">
        <v>290</v>
      </c>
      <c r="P691" t="s">
        <v>64</v>
      </c>
      <c r="Q691" t="s">
        <v>249</v>
      </c>
      <c r="R691" t="s">
        <v>171</v>
      </c>
      <c r="S691" t="s">
        <v>121</v>
      </c>
      <c r="U691" t="s">
        <v>186</v>
      </c>
      <c r="V691" t="s">
        <v>133</v>
      </c>
      <c r="W691" t="s">
        <v>110</v>
      </c>
    </row>
    <row r="692" spans="2:23" ht="12.75" hidden="1" outlineLevel="1">
      <c r="B692" s="33" t="s">
        <v>145</v>
      </c>
      <c r="C692">
        <v>51</v>
      </c>
      <c r="D692">
        <v>4</v>
      </c>
      <c r="E692">
        <v>5</v>
      </c>
      <c r="F692" s="46"/>
      <c r="G692" t="str">
        <f t="shared" si="72"/>
        <v/>
      </c>
      <c r="H692" s="41" t="s">
        <v>202</v>
      </c>
      <c r="I692" t="str">
        <f t="shared" si="73"/>
        <v/>
      </c>
      <c r="J692">
        <f t="shared" si="70"/>
        <v>0</v>
      </c>
      <c r="K692">
        <f t="shared" si="71"/>
        <v>0</v>
      </c>
      <c r="L692" s="78" t="s">
        <v>343</v>
      </c>
      <c r="M692" t="s">
        <v>117</v>
      </c>
      <c r="N692" s="36">
        <v>1</v>
      </c>
      <c r="O692" t="s">
        <v>290</v>
      </c>
      <c r="P692" t="s">
        <v>64</v>
      </c>
      <c r="Q692" t="s">
        <v>249</v>
      </c>
      <c r="R692" t="s">
        <v>169</v>
      </c>
      <c r="S692" t="s">
        <v>120</v>
      </c>
      <c r="U692" t="s">
        <v>186</v>
      </c>
      <c r="V692" t="s">
        <v>133</v>
      </c>
      <c r="W692" t="s">
        <v>110</v>
      </c>
    </row>
    <row r="693" spans="2:22" ht="12.75" hidden="1" outlineLevel="1">
      <c r="B693" s="33" t="s">
        <v>145</v>
      </c>
      <c r="C693">
        <v>51</v>
      </c>
      <c r="D693">
        <v>4</v>
      </c>
      <c r="E693">
        <v>6</v>
      </c>
      <c r="F693" s="46"/>
      <c r="G693" t="str">
        <f t="shared" si="72"/>
        <v/>
      </c>
      <c r="H693" s="41" t="s">
        <v>200</v>
      </c>
      <c r="I693" t="str">
        <f t="shared" si="73"/>
        <v/>
      </c>
      <c r="J693">
        <f t="shared" si="70"/>
        <v>0</v>
      </c>
      <c r="K693">
        <f t="shared" si="71"/>
        <v>0</v>
      </c>
      <c r="L693" s="78" t="s">
        <v>343</v>
      </c>
      <c r="M693" t="s">
        <v>117</v>
      </c>
      <c r="N693" s="36">
        <v>2</v>
      </c>
      <c r="O693" t="s">
        <v>289</v>
      </c>
      <c r="P693" t="s">
        <v>254</v>
      </c>
      <c r="Q693" t="s">
        <v>38</v>
      </c>
      <c r="R693" t="s">
        <v>171</v>
      </c>
      <c r="S693" t="s">
        <v>27</v>
      </c>
      <c r="V693" t="s">
        <v>110</v>
      </c>
    </row>
    <row r="694" spans="2:22" ht="12.75" hidden="1" outlineLevel="1">
      <c r="B694" s="33" t="s">
        <v>145</v>
      </c>
      <c r="C694">
        <v>51</v>
      </c>
      <c r="D694">
        <v>4</v>
      </c>
      <c r="E694">
        <v>7</v>
      </c>
      <c r="F694" s="46"/>
      <c r="G694" t="str">
        <f t="shared" si="72"/>
        <v/>
      </c>
      <c r="H694" s="41" t="s">
        <v>198</v>
      </c>
      <c r="I694" t="str">
        <f t="shared" si="73"/>
        <v/>
      </c>
      <c r="J694">
        <f t="shared" si="70"/>
        <v>0</v>
      </c>
      <c r="K694">
        <f t="shared" si="71"/>
        <v>0</v>
      </c>
      <c r="L694" s="78" t="s">
        <v>343</v>
      </c>
      <c r="M694" t="s">
        <v>117</v>
      </c>
      <c r="N694" s="36">
        <v>2</v>
      </c>
      <c r="O694" t="s">
        <v>289</v>
      </c>
      <c r="P694" t="s">
        <v>254</v>
      </c>
      <c r="Q694" t="s">
        <v>249</v>
      </c>
      <c r="R694" t="s">
        <v>169</v>
      </c>
      <c r="S694" t="s">
        <v>27</v>
      </c>
      <c r="V694" t="s">
        <v>110</v>
      </c>
    </row>
    <row r="695" spans="2:22" ht="12.75" hidden="1" outlineLevel="1">
      <c r="B695" s="33" t="s">
        <v>145</v>
      </c>
      <c r="C695">
        <v>51</v>
      </c>
      <c r="D695">
        <v>4</v>
      </c>
      <c r="E695">
        <v>8</v>
      </c>
      <c r="F695" s="46"/>
      <c r="G695" t="str">
        <f t="shared" si="72"/>
        <v/>
      </c>
      <c r="H695" s="41" t="s">
        <v>201</v>
      </c>
      <c r="I695" t="str">
        <f t="shared" si="73"/>
        <v/>
      </c>
      <c r="J695">
        <f t="shared" si="70"/>
        <v>0</v>
      </c>
      <c r="K695">
        <f t="shared" si="71"/>
        <v>0</v>
      </c>
      <c r="L695" s="78" t="s">
        <v>343</v>
      </c>
      <c r="M695" t="s">
        <v>117</v>
      </c>
      <c r="N695" s="36">
        <v>2</v>
      </c>
      <c r="O695" t="s">
        <v>289</v>
      </c>
      <c r="P695" t="s">
        <v>254</v>
      </c>
      <c r="Q695" t="s">
        <v>249</v>
      </c>
      <c r="R695" t="s">
        <v>171</v>
      </c>
      <c r="S695" t="s">
        <v>121</v>
      </c>
      <c r="V695" t="s">
        <v>110</v>
      </c>
    </row>
    <row r="696" spans="2:22" ht="12.75" hidden="1" outlineLevel="1">
      <c r="B696" s="33" t="s">
        <v>145</v>
      </c>
      <c r="C696">
        <v>51</v>
      </c>
      <c r="D696">
        <v>4</v>
      </c>
      <c r="E696">
        <v>9</v>
      </c>
      <c r="F696" s="46"/>
      <c r="G696" t="str">
        <f t="shared" si="72"/>
        <v/>
      </c>
      <c r="H696" s="41" t="s">
        <v>199</v>
      </c>
      <c r="I696" t="str">
        <f t="shared" si="73"/>
        <v/>
      </c>
      <c r="J696">
        <f t="shared" si="70"/>
        <v>0</v>
      </c>
      <c r="K696">
        <f t="shared" si="71"/>
        <v>0</v>
      </c>
      <c r="L696" s="78" t="s">
        <v>343</v>
      </c>
      <c r="M696" t="s">
        <v>117</v>
      </c>
      <c r="N696" s="36">
        <v>2</v>
      </c>
      <c r="O696" t="s">
        <v>289</v>
      </c>
      <c r="P696" t="s">
        <v>254</v>
      </c>
      <c r="Q696" t="s">
        <v>249</v>
      </c>
      <c r="R696" t="s">
        <v>169</v>
      </c>
      <c r="S696" t="s">
        <v>27</v>
      </c>
      <c r="V696" t="s">
        <v>110</v>
      </c>
    </row>
    <row r="697" spans="2:22" ht="12.75" hidden="1" outlineLevel="1">
      <c r="B697" s="33" t="s">
        <v>145</v>
      </c>
      <c r="C697">
        <v>51</v>
      </c>
      <c r="D697">
        <v>4</v>
      </c>
      <c r="E697">
        <v>10</v>
      </c>
      <c r="F697" s="46"/>
      <c r="G697" t="str">
        <f t="shared" si="72"/>
        <v/>
      </c>
      <c r="H697" s="41" t="s">
        <v>199</v>
      </c>
      <c r="I697" t="str">
        <f t="shared" si="73"/>
        <v/>
      </c>
      <c r="J697">
        <f t="shared" si="70"/>
        <v>0</v>
      </c>
      <c r="K697">
        <f t="shared" si="71"/>
        <v>0</v>
      </c>
      <c r="L697" s="78" t="s">
        <v>343</v>
      </c>
      <c r="M697" t="s">
        <v>117</v>
      </c>
      <c r="N697" s="36">
        <v>2</v>
      </c>
      <c r="O697" t="s">
        <v>289</v>
      </c>
      <c r="P697" t="s">
        <v>254</v>
      </c>
      <c r="Q697" t="s">
        <v>249</v>
      </c>
      <c r="R697" t="s">
        <v>169</v>
      </c>
      <c r="S697" t="s">
        <v>27</v>
      </c>
      <c r="V697" t="s">
        <v>110</v>
      </c>
    </row>
    <row r="698" spans="2:21" ht="12.75" hidden="1" outlineLevel="1">
      <c r="B698" s="33" t="s">
        <v>145</v>
      </c>
      <c r="C698">
        <v>51</v>
      </c>
      <c r="D698">
        <v>4</v>
      </c>
      <c r="E698">
        <v>11</v>
      </c>
      <c r="F698" s="46"/>
      <c r="G698" t="str">
        <f t="shared" si="72"/>
        <v/>
      </c>
      <c r="H698" s="41" t="s">
        <v>199</v>
      </c>
      <c r="I698" t="str">
        <f t="shared" si="73"/>
        <v/>
      </c>
      <c r="J698">
        <f t="shared" si="70"/>
        <v>0</v>
      </c>
      <c r="K698">
        <f t="shared" si="71"/>
        <v>0</v>
      </c>
      <c r="L698" s="78" t="s">
        <v>343</v>
      </c>
      <c r="M698" t="s">
        <v>117</v>
      </c>
      <c r="N698" s="36">
        <v>3</v>
      </c>
      <c r="O698" t="s">
        <v>289</v>
      </c>
      <c r="P698" t="s">
        <v>221</v>
      </c>
      <c r="Q698" t="s">
        <v>38</v>
      </c>
      <c r="R698" t="s">
        <v>171</v>
      </c>
      <c r="S698" t="s">
        <v>27</v>
      </c>
    </row>
    <row r="699" spans="2:21" ht="12.75" hidden="1" outlineLevel="1">
      <c r="B699" s="33" t="s">
        <v>145</v>
      </c>
      <c r="C699">
        <v>51</v>
      </c>
      <c r="D699">
        <v>4</v>
      </c>
      <c r="E699">
        <v>12</v>
      </c>
      <c r="F699" s="46"/>
      <c r="G699" t="str">
        <f t="shared" si="72"/>
        <v/>
      </c>
      <c r="H699" s="41" t="s">
        <v>202</v>
      </c>
      <c r="I699" t="str">
        <f t="shared" si="73"/>
        <v/>
      </c>
      <c r="J699">
        <f t="shared" si="70"/>
        <v>0</v>
      </c>
      <c r="K699">
        <f t="shared" si="71"/>
        <v>0</v>
      </c>
      <c r="L699" s="78" t="s">
        <v>343</v>
      </c>
      <c r="M699" t="s">
        <v>117</v>
      </c>
      <c r="N699" s="36">
        <v>3</v>
      </c>
      <c r="O699" t="s">
        <v>289</v>
      </c>
      <c r="P699" t="s">
        <v>221</v>
      </c>
      <c r="Q699" t="s">
        <v>249</v>
      </c>
      <c r="R699" t="s">
        <v>171</v>
      </c>
      <c r="S699" t="s">
        <v>120</v>
      </c>
    </row>
    <row r="700" spans="2:21" ht="12.75" hidden="1" outlineLevel="1">
      <c r="B700" s="33" t="s">
        <v>145</v>
      </c>
      <c r="C700">
        <v>51</v>
      </c>
      <c r="D700">
        <v>4</v>
      </c>
      <c r="E700">
        <v>13</v>
      </c>
      <c r="F700" s="46"/>
      <c r="G700" t="str">
        <f t="shared" si="72"/>
        <v/>
      </c>
      <c r="H700" s="41" t="s">
        <v>199</v>
      </c>
      <c r="I700" t="str">
        <f t="shared" si="73"/>
        <v/>
      </c>
      <c r="J700">
        <f t="shared" si="70"/>
        <v>0</v>
      </c>
      <c r="K700">
        <f t="shared" si="71"/>
        <v>0</v>
      </c>
      <c r="L700" s="78" t="s">
        <v>343</v>
      </c>
      <c r="M700" t="s">
        <v>117</v>
      </c>
      <c r="N700" s="36">
        <v>3</v>
      </c>
      <c r="O700" t="s">
        <v>289</v>
      </c>
      <c r="P700" t="s">
        <v>221</v>
      </c>
      <c r="Q700" t="s">
        <v>249</v>
      </c>
      <c r="R700" t="s">
        <v>171</v>
      </c>
      <c r="S700" t="s">
        <v>120</v>
      </c>
    </row>
    <row r="701" spans="2:21" ht="12.75" hidden="1" outlineLevel="1">
      <c r="B701" s="33" t="s">
        <v>145</v>
      </c>
      <c r="C701">
        <v>51</v>
      </c>
      <c r="D701">
        <v>4</v>
      </c>
      <c r="E701">
        <v>14</v>
      </c>
      <c r="F701" s="46"/>
      <c r="G701" t="str">
        <f t="shared" si="72"/>
        <v/>
      </c>
      <c r="H701" s="41" t="s">
        <v>199</v>
      </c>
      <c r="I701" t="str">
        <f t="shared" si="73"/>
        <v/>
      </c>
      <c r="J701">
        <f t="shared" si="70"/>
        <v>0</v>
      </c>
      <c r="K701">
        <f t="shared" si="71"/>
        <v>0</v>
      </c>
      <c r="L701" s="78" t="s">
        <v>343</v>
      </c>
      <c r="M701" t="s">
        <v>117</v>
      </c>
      <c r="N701" s="36">
        <v>3</v>
      </c>
      <c r="O701" t="s">
        <v>289</v>
      </c>
      <c r="P701" t="s">
        <v>221</v>
      </c>
      <c r="Q701" t="s">
        <v>249</v>
      </c>
      <c r="R701" t="s">
        <v>169</v>
      </c>
      <c r="S701" t="s">
        <v>120</v>
      </c>
    </row>
    <row r="702" spans="2:21" ht="12.75" hidden="1" outlineLevel="1">
      <c r="B702" s="33" t="s">
        <v>145</v>
      </c>
      <c r="C702">
        <v>51</v>
      </c>
      <c r="D702">
        <v>4</v>
      </c>
      <c r="E702">
        <v>15</v>
      </c>
      <c r="F702" s="46"/>
      <c r="G702" t="str">
        <f t="shared" si="72"/>
        <v/>
      </c>
      <c r="H702" s="41" t="s">
        <v>202</v>
      </c>
      <c r="I702" t="str">
        <f t="shared" si="73"/>
        <v/>
      </c>
      <c r="J702">
        <f t="shared" si="70"/>
        <v>0</v>
      </c>
      <c r="K702">
        <f t="shared" si="71"/>
        <v>0</v>
      </c>
      <c r="L702" s="78" t="s">
        <v>343</v>
      </c>
      <c r="M702" t="s">
        <v>117</v>
      </c>
      <c r="N702" s="36">
        <v>3</v>
      </c>
      <c r="O702" t="s">
        <v>289</v>
      </c>
      <c r="P702" t="s">
        <v>221</v>
      </c>
      <c r="Q702" t="s">
        <v>249</v>
      </c>
      <c r="R702" t="s">
        <v>169</v>
      </c>
      <c r="S702" t="s">
        <v>27</v>
      </c>
    </row>
    <row r="703" spans="2:21" ht="12.75" hidden="1" outlineLevel="1">
      <c r="B703" s="33" t="s">
        <v>145</v>
      </c>
      <c r="C703">
        <v>51</v>
      </c>
      <c r="D703">
        <v>4</v>
      </c>
      <c r="E703">
        <v>16</v>
      </c>
      <c r="F703" s="46"/>
      <c r="G703" t="str">
        <f t="shared" si="72"/>
        <v/>
      </c>
      <c r="H703" s="41" t="s">
        <v>199</v>
      </c>
      <c r="I703" t="str">
        <f t="shared" si="73"/>
        <v/>
      </c>
      <c r="J703">
        <f t="shared" si="70"/>
        <v>0</v>
      </c>
      <c r="K703">
        <f t="shared" si="71"/>
        <v>0</v>
      </c>
      <c r="L703" s="78" t="s">
        <v>343</v>
      </c>
      <c r="M703" t="s">
        <v>117</v>
      </c>
      <c r="N703" s="36">
        <v>4</v>
      </c>
      <c r="O703" t="s">
        <v>289</v>
      </c>
      <c r="P703" t="s">
        <v>254</v>
      </c>
      <c r="Q703" t="s">
        <v>38</v>
      </c>
      <c r="R703" t="s">
        <v>171</v>
      </c>
      <c r="S703" t="s">
        <v>27</v>
      </c>
    </row>
    <row r="704" spans="2:21" ht="12.75" hidden="1" outlineLevel="1">
      <c r="B704" s="33" t="s">
        <v>145</v>
      </c>
      <c r="C704">
        <v>51</v>
      </c>
      <c r="D704">
        <v>4</v>
      </c>
      <c r="E704">
        <v>17</v>
      </c>
      <c r="F704" s="46"/>
      <c r="G704" t="str">
        <f t="shared" si="72"/>
        <v/>
      </c>
      <c r="H704" s="41" t="s">
        <v>198</v>
      </c>
      <c r="I704" t="str">
        <f t="shared" si="73"/>
        <v/>
      </c>
      <c r="J704">
        <f t="shared" si="70"/>
        <v>0</v>
      </c>
      <c r="K704">
        <f t="shared" si="71"/>
        <v>0</v>
      </c>
      <c r="L704" s="78" t="s">
        <v>343</v>
      </c>
      <c r="M704" t="s">
        <v>117</v>
      </c>
      <c r="N704" s="36">
        <v>4</v>
      </c>
      <c r="O704" t="s">
        <v>289</v>
      </c>
      <c r="P704" t="s">
        <v>254</v>
      </c>
      <c r="Q704" t="s">
        <v>249</v>
      </c>
      <c r="R704" t="s">
        <v>171</v>
      </c>
      <c r="S704" t="s">
        <v>120</v>
      </c>
    </row>
    <row r="705" spans="2:21" ht="12.75" hidden="1" outlineLevel="1">
      <c r="B705" s="33" t="s">
        <v>145</v>
      </c>
      <c r="C705">
        <v>51</v>
      </c>
      <c r="D705">
        <v>4</v>
      </c>
      <c r="E705">
        <v>18</v>
      </c>
      <c r="F705" s="46"/>
      <c r="G705" t="str">
        <f t="shared" si="72"/>
        <v/>
      </c>
      <c r="H705" s="41" t="s">
        <v>199</v>
      </c>
      <c r="I705" t="str">
        <f t="shared" si="73"/>
        <v/>
      </c>
      <c r="J705">
        <f t="shared" si="70"/>
        <v>0</v>
      </c>
      <c r="K705">
        <f t="shared" si="71"/>
        <v>0</v>
      </c>
      <c r="L705" s="78" t="s">
        <v>343</v>
      </c>
      <c r="M705" t="s">
        <v>117</v>
      </c>
      <c r="N705" s="36">
        <v>4</v>
      </c>
      <c r="O705" t="s">
        <v>289</v>
      </c>
      <c r="P705" t="s">
        <v>254</v>
      </c>
      <c r="Q705" t="s">
        <v>249</v>
      </c>
      <c r="R705" t="s">
        <v>169</v>
      </c>
      <c r="S705" t="s">
        <v>120</v>
      </c>
    </row>
    <row r="706" spans="2:21" ht="12.75" hidden="1" outlineLevel="1">
      <c r="B706" s="33" t="s">
        <v>145</v>
      </c>
      <c r="C706">
        <v>51</v>
      </c>
      <c r="D706">
        <v>4</v>
      </c>
      <c r="E706">
        <v>19</v>
      </c>
      <c r="F706" s="46"/>
      <c r="G706" t="str">
        <f t="shared" si="72"/>
        <v/>
      </c>
      <c r="H706" s="41" t="s">
        <v>201</v>
      </c>
      <c r="I706" t="str">
        <f t="shared" si="73"/>
        <v/>
      </c>
      <c r="J706">
        <f t="shared" si="70"/>
        <v>0</v>
      </c>
      <c r="K706">
        <f t="shared" si="71"/>
        <v>0</v>
      </c>
      <c r="L706" s="78" t="s">
        <v>343</v>
      </c>
      <c r="M706" t="s">
        <v>117</v>
      </c>
      <c r="N706" s="36">
        <v>4</v>
      </c>
      <c r="O706" t="s">
        <v>289</v>
      </c>
      <c r="P706" t="s">
        <v>254</v>
      </c>
      <c r="Q706" t="s">
        <v>249</v>
      </c>
      <c r="R706" t="s">
        <v>169</v>
      </c>
      <c r="S706" t="s">
        <v>122</v>
      </c>
    </row>
    <row r="707" spans="2:21" ht="12.75" hidden="1" outlineLevel="1">
      <c r="B707" s="33" t="s">
        <v>145</v>
      </c>
      <c r="C707">
        <v>51</v>
      </c>
      <c r="D707">
        <v>4</v>
      </c>
      <c r="E707">
        <v>20</v>
      </c>
      <c r="F707" s="46"/>
      <c r="G707" t="str">
        <f t="shared" si="72"/>
        <v/>
      </c>
      <c r="H707" s="41" t="s">
        <v>200</v>
      </c>
      <c r="I707" t="str">
        <f t="shared" si="73"/>
        <v/>
      </c>
      <c r="J707">
        <f t="shared" si="70"/>
        <v>0</v>
      </c>
      <c r="K707">
        <f t="shared" si="71"/>
        <v>0</v>
      </c>
      <c r="L707" s="78" t="s">
        <v>343</v>
      </c>
      <c r="M707" t="s">
        <v>117</v>
      </c>
      <c r="N707" s="36">
        <v>4</v>
      </c>
      <c r="O707" t="s">
        <v>289</v>
      </c>
      <c r="P707" t="s">
        <v>254</v>
      </c>
      <c r="Q707" t="s">
        <v>249</v>
      </c>
      <c r="R707" t="s">
        <v>171</v>
      </c>
      <c r="S707" t="s">
        <v>122</v>
      </c>
    </row>
    <row r="708" spans="2:21" ht="12.75" hidden="1" outlineLevel="1">
      <c r="B708" s="33" t="s">
        <v>145</v>
      </c>
      <c r="C708">
        <v>51</v>
      </c>
      <c r="D708">
        <v>4</v>
      </c>
      <c r="E708">
        <v>21</v>
      </c>
      <c r="F708" s="46"/>
      <c r="G708" t="str">
        <f t="shared" si="72"/>
        <v/>
      </c>
      <c r="H708" s="41" t="s">
        <v>198</v>
      </c>
      <c r="I708" t="str">
        <f t="shared" si="73"/>
        <v/>
      </c>
      <c r="J708">
        <f t="shared" si="70"/>
        <v>0</v>
      </c>
      <c r="K708">
        <f t="shared" si="71"/>
        <v>0</v>
      </c>
      <c r="L708" s="78" t="s">
        <v>343</v>
      </c>
      <c r="M708" t="s">
        <v>117</v>
      </c>
      <c r="N708" s="36">
        <v>4</v>
      </c>
      <c r="O708" t="s">
        <v>289</v>
      </c>
      <c r="P708" t="s">
        <v>254</v>
      </c>
      <c r="Q708" t="s">
        <v>249</v>
      </c>
      <c r="R708" t="s">
        <v>169</v>
      </c>
      <c r="S708" t="s">
        <v>122</v>
      </c>
    </row>
    <row r="709" spans="2:21" ht="12.75" hidden="1" outlineLevel="1">
      <c r="B709" s="33" t="s">
        <v>145</v>
      </c>
      <c r="C709">
        <v>51</v>
      </c>
      <c r="D709">
        <v>4</v>
      </c>
      <c r="E709">
        <v>22</v>
      </c>
      <c r="F709" s="46"/>
      <c r="G709" t="str">
        <f t="shared" si="72"/>
        <v/>
      </c>
      <c r="H709" s="41" t="s">
        <v>198</v>
      </c>
      <c r="I709" t="str">
        <f t="shared" si="73"/>
        <v/>
      </c>
      <c r="J709">
        <f t="shared" si="70"/>
        <v>0</v>
      </c>
      <c r="K709">
        <f t="shared" si="71"/>
        <v>0</v>
      </c>
      <c r="L709" s="78" t="s">
        <v>343</v>
      </c>
      <c r="M709" t="s">
        <v>117</v>
      </c>
      <c r="N709" s="36">
        <v>4</v>
      </c>
      <c r="O709" t="s">
        <v>289</v>
      </c>
      <c r="P709" t="s">
        <v>254</v>
      </c>
      <c r="Q709" t="s">
        <v>249</v>
      </c>
      <c r="R709" t="s">
        <v>169</v>
      </c>
      <c r="S709" t="s">
        <v>121</v>
      </c>
    </row>
    <row r="710" spans="2:15" ht="12.75" collapsed="1">
      <c r="B710" s="33"/>
      <c r="H710" s="41"/>
      <c r="L710" s="78"/>
      <c r="N710" s="36"/>
      <c r="O710" s="36"/>
    </row>
    <row r="711" spans="2:22" ht="12.75">
      <c r="B711" s="33" t="s">
        <v>146</v>
      </c>
      <c r="C711">
        <v>52</v>
      </c>
      <c r="D711">
        <v>1</v>
      </c>
      <c r="E711">
        <v>1</v>
      </c>
      <c r="F711" s="46"/>
      <c r="G711" t="str">
        <f aca="true" t="shared" si="74" ref="G711:G774">UPPER(F711)</f>
        <v/>
      </c>
      <c r="H711" s="41" t="s">
        <v>198</v>
      </c>
      <c r="I711" t="str">
        <f aca="true" t="shared" si="75" ref="I711:I774">IF(F711=0,"",IF(EXACT(G711,H711),"Correct","Incorrect"))</f>
        <v/>
      </c>
      <c r="J711">
        <f aca="true" t="shared" si="76" ref="J711:J774">IF($I711="Correct",1,IF($I711="Incorrect",1,0))</f>
        <v>0</v>
      </c>
      <c r="K711">
        <f aca="true" t="shared" si="77" ref="K711:K774">IF($I711="Correct",1,IF($I711="Incorrect",0,0))</f>
        <v>0</v>
      </c>
      <c r="L711" s="78" t="s">
        <v>343</v>
      </c>
      <c r="M711" t="s">
        <v>241</v>
      </c>
      <c r="N711" s="36" t="s">
        <v>177</v>
      </c>
      <c r="O711" s="36"/>
      <c r="P711" t="s">
        <v>177</v>
      </c>
      <c r="Q711" t="s">
        <v>98</v>
      </c>
      <c r="R711" t="s">
        <v>178</v>
      </c>
      <c r="S711" t="s">
        <v>249</v>
      </c>
      <c r="U711" t="s">
        <v>177</v>
      </c>
      <c r="V711" t="s">
        <v>177</v>
      </c>
    </row>
    <row r="712" spans="2:22" ht="12.75" hidden="1" outlineLevel="1">
      <c r="B712" s="33" t="s">
        <v>146</v>
      </c>
      <c r="C712">
        <v>52</v>
      </c>
      <c r="D712">
        <v>1</v>
      </c>
      <c r="E712">
        <v>2</v>
      </c>
      <c r="F712" s="46"/>
      <c r="G712" t="str">
        <f t="shared" si="74"/>
        <v/>
      </c>
      <c r="H712" s="41" t="s">
        <v>199</v>
      </c>
      <c r="I712" t="str">
        <f t="shared" si="75"/>
        <v/>
      </c>
      <c r="J712">
        <f t="shared" si="76"/>
        <v>0</v>
      </c>
      <c r="K712">
        <f t="shared" si="77"/>
        <v>0</v>
      </c>
      <c r="L712" s="78" t="s">
        <v>343</v>
      </c>
      <c r="M712" t="s">
        <v>241</v>
      </c>
      <c r="N712" s="36" t="s">
        <v>177</v>
      </c>
      <c r="O712" s="36"/>
      <c r="P712" t="s">
        <v>177</v>
      </c>
      <c r="Q712" t="s">
        <v>286</v>
      </c>
      <c r="S712" t="s">
        <v>249</v>
      </c>
      <c r="T712" t="s">
        <v>218</v>
      </c>
      <c r="U712" t="s">
        <v>177</v>
      </c>
      <c r="V712" t="s">
        <v>177</v>
      </c>
    </row>
    <row r="713" spans="2:22" ht="12.75" hidden="1" outlineLevel="1">
      <c r="B713" s="33" t="s">
        <v>146</v>
      </c>
      <c r="C713">
        <v>52</v>
      </c>
      <c r="D713">
        <v>1</v>
      </c>
      <c r="E713">
        <v>3</v>
      </c>
      <c r="F713" s="46"/>
      <c r="G713" t="str">
        <f t="shared" si="74"/>
        <v/>
      </c>
      <c r="H713" s="41" t="s">
        <v>201</v>
      </c>
      <c r="I713" t="str">
        <f t="shared" si="75"/>
        <v/>
      </c>
      <c r="J713">
        <f t="shared" si="76"/>
        <v>0</v>
      </c>
      <c r="K713">
        <f t="shared" si="77"/>
        <v>0</v>
      </c>
      <c r="L713" s="78" t="s">
        <v>343</v>
      </c>
      <c r="M713" t="s">
        <v>241</v>
      </c>
      <c r="N713" s="36" t="s">
        <v>177</v>
      </c>
      <c r="O713" s="36"/>
      <c r="P713" t="s">
        <v>177</v>
      </c>
      <c r="Q713" t="s">
        <v>37</v>
      </c>
      <c r="R713" t="s">
        <v>251</v>
      </c>
      <c r="S713" t="s">
        <v>249</v>
      </c>
      <c r="T713" t="s">
        <v>54</v>
      </c>
      <c r="U713" t="s">
        <v>177</v>
      </c>
      <c r="V713" t="s">
        <v>177</v>
      </c>
    </row>
    <row r="714" spans="2:22" ht="12.75" hidden="1" outlineLevel="1">
      <c r="B714" s="33" t="s">
        <v>146</v>
      </c>
      <c r="C714">
        <v>52</v>
      </c>
      <c r="D714">
        <v>1</v>
      </c>
      <c r="E714">
        <v>4</v>
      </c>
      <c r="F714" s="46"/>
      <c r="G714" t="str">
        <f t="shared" si="74"/>
        <v/>
      </c>
      <c r="H714" s="41" t="s">
        <v>198</v>
      </c>
      <c r="I714" t="str">
        <f t="shared" si="75"/>
        <v/>
      </c>
      <c r="J714">
        <f t="shared" si="76"/>
        <v>0</v>
      </c>
      <c r="K714">
        <f t="shared" si="77"/>
        <v>0</v>
      </c>
      <c r="L714" s="78" t="s">
        <v>343</v>
      </c>
      <c r="M714" t="s">
        <v>241</v>
      </c>
      <c r="N714" s="36" t="s">
        <v>177</v>
      </c>
      <c r="O714" s="36"/>
      <c r="P714" t="s">
        <v>177</v>
      </c>
      <c r="Q714" t="s">
        <v>250</v>
      </c>
      <c r="R714" t="s">
        <v>305</v>
      </c>
      <c r="S714" t="s">
        <v>249</v>
      </c>
      <c r="T714" t="s">
        <v>54</v>
      </c>
      <c r="U714" t="s">
        <v>177</v>
      </c>
      <c r="V714" t="s">
        <v>177</v>
      </c>
    </row>
    <row r="715" spans="2:22" ht="12.75" hidden="1" outlineLevel="1">
      <c r="B715" s="33" t="s">
        <v>146</v>
      </c>
      <c r="C715">
        <v>52</v>
      </c>
      <c r="D715">
        <v>1</v>
      </c>
      <c r="E715">
        <v>5</v>
      </c>
      <c r="F715" s="46"/>
      <c r="G715" t="str">
        <f t="shared" si="74"/>
        <v/>
      </c>
      <c r="H715" s="41" t="s">
        <v>200</v>
      </c>
      <c r="I715" t="str">
        <f t="shared" si="75"/>
        <v/>
      </c>
      <c r="J715">
        <f t="shared" si="76"/>
        <v>0</v>
      </c>
      <c r="K715">
        <f t="shared" si="77"/>
        <v>0</v>
      </c>
      <c r="L715" s="78" t="s">
        <v>343</v>
      </c>
      <c r="M715" t="s">
        <v>241</v>
      </c>
      <c r="N715" s="36" t="s">
        <v>177</v>
      </c>
      <c r="O715" s="36"/>
      <c r="P715" t="s">
        <v>177</v>
      </c>
      <c r="Q715" t="s">
        <v>225</v>
      </c>
      <c r="S715" t="s">
        <v>249</v>
      </c>
      <c r="T715" t="s">
        <v>54</v>
      </c>
      <c r="U715" t="s">
        <v>177</v>
      </c>
      <c r="V715" t="s">
        <v>177</v>
      </c>
    </row>
    <row r="716" spans="2:22" ht="12.75" hidden="1" outlineLevel="1">
      <c r="B716" s="33" t="s">
        <v>146</v>
      </c>
      <c r="C716">
        <v>52</v>
      </c>
      <c r="D716">
        <v>1</v>
      </c>
      <c r="E716">
        <v>6</v>
      </c>
      <c r="F716" s="46"/>
      <c r="G716" t="str">
        <f t="shared" si="74"/>
        <v/>
      </c>
      <c r="H716" s="41" t="s">
        <v>202</v>
      </c>
      <c r="I716" t="str">
        <f t="shared" si="75"/>
        <v/>
      </c>
      <c r="J716">
        <f t="shared" si="76"/>
        <v>0</v>
      </c>
      <c r="K716">
        <f t="shared" si="77"/>
        <v>0</v>
      </c>
      <c r="L716" s="78" t="s">
        <v>343</v>
      </c>
      <c r="M716" t="s">
        <v>241</v>
      </c>
      <c r="N716" s="36" t="s">
        <v>177</v>
      </c>
      <c r="O716" s="36"/>
      <c r="P716" t="s">
        <v>177</v>
      </c>
      <c r="Q716" t="s">
        <v>286</v>
      </c>
      <c r="S716" t="s">
        <v>249</v>
      </c>
      <c r="T716" t="s">
        <v>54</v>
      </c>
      <c r="U716" t="s">
        <v>177</v>
      </c>
      <c r="V716" t="s">
        <v>177</v>
      </c>
    </row>
    <row r="717" spans="2:22" ht="12.75" hidden="1" outlineLevel="1">
      <c r="B717" s="33" t="s">
        <v>146</v>
      </c>
      <c r="C717">
        <v>52</v>
      </c>
      <c r="D717">
        <v>1</v>
      </c>
      <c r="E717">
        <v>7</v>
      </c>
      <c r="F717" s="46"/>
      <c r="G717" t="str">
        <f t="shared" si="74"/>
        <v/>
      </c>
      <c r="H717" s="41" t="s">
        <v>201</v>
      </c>
      <c r="I717" t="str">
        <f t="shared" si="75"/>
        <v/>
      </c>
      <c r="J717">
        <f t="shared" si="76"/>
        <v>0</v>
      </c>
      <c r="K717">
        <f t="shared" si="77"/>
        <v>0</v>
      </c>
      <c r="L717" s="78" t="s">
        <v>343</v>
      </c>
      <c r="M717" t="s">
        <v>241</v>
      </c>
      <c r="N717" s="36" t="s">
        <v>177</v>
      </c>
      <c r="O717" s="36"/>
      <c r="P717" t="s">
        <v>177</v>
      </c>
      <c r="Q717" t="s">
        <v>225</v>
      </c>
      <c r="S717" t="s">
        <v>249</v>
      </c>
      <c r="T717" t="s">
        <v>218</v>
      </c>
      <c r="U717" t="s">
        <v>177</v>
      </c>
      <c r="V717" t="s">
        <v>177</v>
      </c>
    </row>
    <row r="718" spans="2:22" ht="12.75" hidden="1" outlineLevel="1">
      <c r="B718" s="33" t="s">
        <v>146</v>
      </c>
      <c r="C718">
        <v>52</v>
      </c>
      <c r="D718">
        <v>1</v>
      </c>
      <c r="E718">
        <v>8</v>
      </c>
      <c r="F718" s="46"/>
      <c r="G718" t="str">
        <f t="shared" si="74"/>
        <v/>
      </c>
      <c r="H718" s="41" t="s">
        <v>198</v>
      </c>
      <c r="I718" t="str">
        <f t="shared" si="75"/>
        <v/>
      </c>
      <c r="J718">
        <f t="shared" si="76"/>
        <v>0</v>
      </c>
      <c r="K718">
        <f t="shared" si="77"/>
        <v>0</v>
      </c>
      <c r="L718" s="78" t="s">
        <v>343</v>
      </c>
      <c r="M718" t="s">
        <v>241</v>
      </c>
      <c r="N718" s="36" t="s">
        <v>177</v>
      </c>
      <c r="O718" s="36"/>
      <c r="P718" t="s">
        <v>177</v>
      </c>
      <c r="Q718" t="s">
        <v>326</v>
      </c>
      <c r="R718" t="s">
        <v>327</v>
      </c>
      <c r="S718" t="s">
        <v>249</v>
      </c>
      <c r="U718" t="s">
        <v>177</v>
      </c>
      <c r="V718" t="s">
        <v>177</v>
      </c>
    </row>
    <row r="719" spans="2:22" ht="12.75" hidden="1" outlineLevel="1">
      <c r="B719" s="33" t="s">
        <v>146</v>
      </c>
      <c r="C719">
        <v>52</v>
      </c>
      <c r="D719">
        <v>1</v>
      </c>
      <c r="E719">
        <v>9</v>
      </c>
      <c r="F719" s="46"/>
      <c r="G719" t="str">
        <f t="shared" si="74"/>
        <v/>
      </c>
      <c r="H719" s="41" t="s">
        <v>199</v>
      </c>
      <c r="I719" t="str">
        <f t="shared" si="75"/>
        <v/>
      </c>
      <c r="J719">
        <f t="shared" si="76"/>
        <v>0</v>
      </c>
      <c r="K719">
        <f t="shared" si="77"/>
        <v>0</v>
      </c>
      <c r="L719" s="78" t="s">
        <v>343</v>
      </c>
      <c r="M719" t="s">
        <v>241</v>
      </c>
      <c r="N719" s="36" t="s">
        <v>177</v>
      </c>
      <c r="O719" s="36"/>
      <c r="P719" t="s">
        <v>177</v>
      </c>
      <c r="Q719" t="s">
        <v>250</v>
      </c>
      <c r="R719" t="s">
        <v>304</v>
      </c>
      <c r="S719" t="s">
        <v>249</v>
      </c>
      <c r="U719" t="s">
        <v>177</v>
      </c>
      <c r="V719" t="s">
        <v>177</v>
      </c>
    </row>
    <row r="720" spans="2:22" ht="12.75" hidden="1" outlineLevel="1">
      <c r="B720" s="33" t="s">
        <v>146</v>
      </c>
      <c r="C720">
        <v>52</v>
      </c>
      <c r="D720">
        <v>1</v>
      </c>
      <c r="E720">
        <v>10</v>
      </c>
      <c r="F720" s="46"/>
      <c r="G720" t="str">
        <f t="shared" si="74"/>
        <v/>
      </c>
      <c r="H720" s="41" t="s">
        <v>201</v>
      </c>
      <c r="I720" t="str">
        <f t="shared" si="75"/>
        <v/>
      </c>
      <c r="J720">
        <f t="shared" si="76"/>
        <v>0</v>
      </c>
      <c r="K720">
        <f t="shared" si="77"/>
        <v>0</v>
      </c>
      <c r="L720" s="78" t="s">
        <v>343</v>
      </c>
      <c r="M720" t="s">
        <v>241</v>
      </c>
      <c r="N720" s="36" t="s">
        <v>177</v>
      </c>
      <c r="O720" s="36"/>
      <c r="P720" t="s">
        <v>177</v>
      </c>
      <c r="Q720" t="s">
        <v>285</v>
      </c>
      <c r="R720" t="s">
        <v>35</v>
      </c>
      <c r="S720" t="s">
        <v>249</v>
      </c>
      <c r="T720" t="s">
        <v>54</v>
      </c>
      <c r="U720" t="s">
        <v>177</v>
      </c>
      <c r="V720" t="s">
        <v>177</v>
      </c>
    </row>
    <row r="721" spans="2:22" ht="12.75" hidden="1" outlineLevel="1">
      <c r="B721" s="33" t="s">
        <v>146</v>
      </c>
      <c r="C721">
        <v>52</v>
      </c>
      <c r="D721">
        <v>1</v>
      </c>
      <c r="E721">
        <v>11</v>
      </c>
      <c r="F721" s="46"/>
      <c r="G721" t="str">
        <f t="shared" si="74"/>
        <v/>
      </c>
      <c r="H721" s="41" t="s">
        <v>198</v>
      </c>
      <c r="I721" t="str">
        <f t="shared" si="75"/>
        <v/>
      </c>
      <c r="J721">
        <f t="shared" si="76"/>
        <v>0</v>
      </c>
      <c r="K721">
        <f t="shared" si="77"/>
        <v>0</v>
      </c>
      <c r="L721" s="78" t="s">
        <v>343</v>
      </c>
      <c r="M721" t="s">
        <v>241</v>
      </c>
      <c r="N721" s="36" t="s">
        <v>177</v>
      </c>
      <c r="O721" s="36"/>
      <c r="P721" t="s">
        <v>177</v>
      </c>
      <c r="Q721" t="s">
        <v>119</v>
      </c>
      <c r="S721" t="s">
        <v>265</v>
      </c>
      <c r="T721" t="s">
        <v>218</v>
      </c>
      <c r="U721" t="s">
        <v>177</v>
      </c>
      <c r="V721" t="s">
        <v>177</v>
      </c>
    </row>
    <row r="722" spans="2:22" ht="12.75" hidden="1" outlineLevel="1">
      <c r="B722" s="33" t="s">
        <v>146</v>
      </c>
      <c r="C722">
        <v>52</v>
      </c>
      <c r="D722">
        <v>1</v>
      </c>
      <c r="E722">
        <v>12</v>
      </c>
      <c r="F722" s="46"/>
      <c r="G722" t="str">
        <f t="shared" si="74"/>
        <v/>
      </c>
      <c r="H722" s="41" t="s">
        <v>202</v>
      </c>
      <c r="I722" t="str">
        <f t="shared" si="75"/>
        <v/>
      </c>
      <c r="J722">
        <f t="shared" si="76"/>
        <v>0</v>
      </c>
      <c r="K722">
        <f t="shared" si="77"/>
        <v>0</v>
      </c>
      <c r="L722" s="78" t="s">
        <v>343</v>
      </c>
      <c r="M722" t="s">
        <v>241</v>
      </c>
      <c r="N722" s="36" t="s">
        <v>177</v>
      </c>
      <c r="O722" s="36"/>
      <c r="P722" t="s">
        <v>177</v>
      </c>
      <c r="Q722" t="s">
        <v>250</v>
      </c>
      <c r="R722" t="s">
        <v>304</v>
      </c>
      <c r="S722" t="s">
        <v>249</v>
      </c>
      <c r="U722" t="s">
        <v>177</v>
      </c>
      <c r="V722" t="s">
        <v>177</v>
      </c>
    </row>
    <row r="723" spans="2:22" ht="12.75" hidden="1" outlineLevel="1">
      <c r="B723" s="33" t="s">
        <v>146</v>
      </c>
      <c r="C723">
        <v>52</v>
      </c>
      <c r="D723">
        <v>1</v>
      </c>
      <c r="E723">
        <v>13</v>
      </c>
      <c r="F723" s="46"/>
      <c r="G723" t="str">
        <f t="shared" si="74"/>
        <v/>
      </c>
      <c r="H723" s="41" t="s">
        <v>202</v>
      </c>
      <c r="I723" t="str">
        <f t="shared" si="75"/>
        <v/>
      </c>
      <c r="J723">
        <f t="shared" si="76"/>
        <v>0</v>
      </c>
      <c r="K723">
        <f t="shared" si="77"/>
        <v>0</v>
      </c>
      <c r="L723" s="78" t="s">
        <v>343</v>
      </c>
      <c r="M723" t="s">
        <v>241</v>
      </c>
      <c r="N723" s="36" t="s">
        <v>177</v>
      </c>
      <c r="O723" s="36"/>
      <c r="P723" t="s">
        <v>177</v>
      </c>
      <c r="Q723" t="s">
        <v>225</v>
      </c>
      <c r="S723" t="s">
        <v>249</v>
      </c>
      <c r="U723" t="s">
        <v>177</v>
      </c>
      <c r="V723" t="s">
        <v>177</v>
      </c>
    </row>
    <row r="724" spans="2:22" ht="12.75" hidden="1" outlineLevel="1">
      <c r="B724" s="33" t="s">
        <v>146</v>
      </c>
      <c r="C724">
        <v>52</v>
      </c>
      <c r="D724">
        <v>1</v>
      </c>
      <c r="E724">
        <v>14</v>
      </c>
      <c r="F724" s="46"/>
      <c r="G724" t="str">
        <f t="shared" si="74"/>
        <v/>
      </c>
      <c r="H724" s="41" t="s">
        <v>198</v>
      </c>
      <c r="I724" t="str">
        <f t="shared" si="75"/>
        <v/>
      </c>
      <c r="J724">
        <f t="shared" si="76"/>
        <v>0</v>
      </c>
      <c r="K724">
        <f t="shared" si="77"/>
        <v>0</v>
      </c>
      <c r="L724" s="78" t="s">
        <v>343</v>
      </c>
      <c r="M724" t="s">
        <v>241</v>
      </c>
      <c r="N724" s="36" t="s">
        <v>177</v>
      </c>
      <c r="O724" s="36"/>
      <c r="P724" t="s">
        <v>177</v>
      </c>
      <c r="Q724" t="s">
        <v>119</v>
      </c>
      <c r="S724" t="s">
        <v>249</v>
      </c>
      <c r="U724" t="s">
        <v>177</v>
      </c>
      <c r="V724" t="s">
        <v>177</v>
      </c>
    </row>
    <row r="725" spans="2:22" ht="12.75" hidden="1" outlineLevel="1">
      <c r="B725" s="33" t="s">
        <v>146</v>
      </c>
      <c r="C725">
        <v>52</v>
      </c>
      <c r="D725">
        <v>1</v>
      </c>
      <c r="E725">
        <v>15</v>
      </c>
      <c r="F725" s="46"/>
      <c r="G725" t="str">
        <f t="shared" si="74"/>
        <v/>
      </c>
      <c r="H725" s="41" t="s">
        <v>200</v>
      </c>
      <c r="I725" t="str">
        <f t="shared" si="75"/>
        <v/>
      </c>
      <c r="J725">
        <f t="shared" si="76"/>
        <v>0</v>
      </c>
      <c r="K725">
        <f t="shared" si="77"/>
        <v>0</v>
      </c>
      <c r="L725" s="78" t="s">
        <v>343</v>
      </c>
      <c r="M725" t="s">
        <v>241</v>
      </c>
      <c r="N725" s="36" t="s">
        <v>177</v>
      </c>
      <c r="O725" s="36"/>
      <c r="P725" t="s">
        <v>177</v>
      </c>
      <c r="Q725" t="s">
        <v>225</v>
      </c>
      <c r="S725" t="s">
        <v>249</v>
      </c>
      <c r="U725" t="s">
        <v>177</v>
      </c>
      <c r="V725" t="s">
        <v>177</v>
      </c>
    </row>
    <row r="726" spans="2:22" ht="12.75" hidden="1" outlineLevel="1">
      <c r="B726" s="33" t="s">
        <v>146</v>
      </c>
      <c r="C726">
        <v>52</v>
      </c>
      <c r="D726">
        <v>1</v>
      </c>
      <c r="E726">
        <v>16</v>
      </c>
      <c r="F726" s="46"/>
      <c r="G726" t="str">
        <f t="shared" si="74"/>
        <v/>
      </c>
      <c r="H726" s="41" t="s">
        <v>201</v>
      </c>
      <c r="I726" t="str">
        <f t="shared" si="75"/>
        <v/>
      </c>
      <c r="J726">
        <f t="shared" si="76"/>
        <v>0</v>
      </c>
      <c r="K726">
        <f t="shared" si="77"/>
        <v>0</v>
      </c>
      <c r="L726" s="78" t="s">
        <v>343</v>
      </c>
      <c r="M726" t="s">
        <v>241</v>
      </c>
      <c r="N726" s="36" t="s">
        <v>177</v>
      </c>
      <c r="O726" s="36"/>
      <c r="P726" t="s">
        <v>177</v>
      </c>
      <c r="Q726" t="s">
        <v>37</v>
      </c>
      <c r="R726" t="s">
        <v>215</v>
      </c>
      <c r="S726" t="s">
        <v>249</v>
      </c>
      <c r="T726" t="s">
        <v>54</v>
      </c>
      <c r="U726" t="s">
        <v>177</v>
      </c>
      <c r="V726" t="s">
        <v>177</v>
      </c>
    </row>
    <row r="727" spans="2:22" ht="12.75" hidden="1" outlineLevel="1">
      <c r="B727" s="33" t="s">
        <v>146</v>
      </c>
      <c r="C727">
        <v>52</v>
      </c>
      <c r="D727">
        <v>1</v>
      </c>
      <c r="E727">
        <v>17</v>
      </c>
      <c r="F727" s="46"/>
      <c r="G727" t="str">
        <f t="shared" si="74"/>
        <v/>
      </c>
      <c r="H727" s="41" t="s">
        <v>202</v>
      </c>
      <c r="I727" t="str">
        <f t="shared" si="75"/>
        <v/>
      </c>
      <c r="J727">
        <f t="shared" si="76"/>
        <v>0</v>
      </c>
      <c r="K727">
        <f t="shared" si="77"/>
        <v>0</v>
      </c>
      <c r="L727" s="78" t="s">
        <v>343</v>
      </c>
      <c r="M727" t="s">
        <v>241</v>
      </c>
      <c r="N727" s="36" t="s">
        <v>177</v>
      </c>
      <c r="O727" s="36"/>
      <c r="P727" t="s">
        <v>177</v>
      </c>
      <c r="Q727" t="s">
        <v>285</v>
      </c>
      <c r="R727" t="s">
        <v>340</v>
      </c>
      <c r="S727" t="s">
        <v>249</v>
      </c>
      <c r="T727" t="s">
        <v>54</v>
      </c>
      <c r="U727" t="s">
        <v>177</v>
      </c>
      <c r="V727" t="s">
        <v>177</v>
      </c>
    </row>
    <row r="728" spans="2:22" ht="12.75" hidden="1" outlineLevel="1">
      <c r="B728" s="33" t="s">
        <v>146</v>
      </c>
      <c r="C728">
        <v>52</v>
      </c>
      <c r="D728">
        <v>1</v>
      </c>
      <c r="E728">
        <v>18</v>
      </c>
      <c r="F728" s="46"/>
      <c r="G728" t="str">
        <f t="shared" si="74"/>
        <v/>
      </c>
      <c r="H728" s="41" t="s">
        <v>200</v>
      </c>
      <c r="I728" t="str">
        <f t="shared" si="75"/>
        <v/>
      </c>
      <c r="J728">
        <f t="shared" si="76"/>
        <v>0</v>
      </c>
      <c r="K728">
        <f t="shared" si="77"/>
        <v>0</v>
      </c>
      <c r="L728" s="78" t="s">
        <v>343</v>
      </c>
      <c r="M728" t="s">
        <v>241</v>
      </c>
      <c r="N728" s="36" t="s">
        <v>177</v>
      </c>
      <c r="O728" s="36"/>
      <c r="P728" t="s">
        <v>177</v>
      </c>
      <c r="Q728" t="s">
        <v>225</v>
      </c>
      <c r="S728" t="s">
        <v>265</v>
      </c>
      <c r="U728" t="s">
        <v>177</v>
      </c>
      <c r="V728" t="s">
        <v>177</v>
      </c>
    </row>
    <row r="729" spans="2:22" ht="12.75" hidden="1" outlineLevel="1">
      <c r="B729" s="33" t="s">
        <v>146</v>
      </c>
      <c r="C729">
        <v>52</v>
      </c>
      <c r="D729">
        <v>1</v>
      </c>
      <c r="E729">
        <v>19</v>
      </c>
      <c r="F729" s="46"/>
      <c r="G729" t="str">
        <f t="shared" si="74"/>
        <v/>
      </c>
      <c r="H729" s="41" t="s">
        <v>202</v>
      </c>
      <c r="I729" t="str">
        <f t="shared" si="75"/>
        <v/>
      </c>
      <c r="J729">
        <f t="shared" si="76"/>
        <v>0</v>
      </c>
      <c r="K729">
        <f t="shared" si="77"/>
        <v>0</v>
      </c>
      <c r="L729" s="78" t="s">
        <v>343</v>
      </c>
      <c r="M729" t="s">
        <v>241</v>
      </c>
      <c r="N729" s="36" t="s">
        <v>177</v>
      </c>
      <c r="O729" s="36"/>
      <c r="P729" t="s">
        <v>177</v>
      </c>
      <c r="Q729" t="s">
        <v>326</v>
      </c>
      <c r="R729" t="s">
        <v>327</v>
      </c>
      <c r="S729" t="s">
        <v>249</v>
      </c>
      <c r="T729" t="s">
        <v>54</v>
      </c>
      <c r="U729" t="s">
        <v>177</v>
      </c>
      <c r="V729" t="s">
        <v>177</v>
      </c>
    </row>
    <row r="730" spans="2:22" ht="12.75" hidden="1" outlineLevel="1">
      <c r="B730" s="33" t="s">
        <v>146</v>
      </c>
      <c r="C730">
        <v>52</v>
      </c>
      <c r="D730">
        <v>1</v>
      </c>
      <c r="E730">
        <v>20</v>
      </c>
      <c r="F730" s="46"/>
      <c r="G730" t="str">
        <f t="shared" si="74"/>
        <v/>
      </c>
      <c r="H730" s="41" t="s">
        <v>202</v>
      </c>
      <c r="I730" t="str">
        <f t="shared" si="75"/>
        <v/>
      </c>
      <c r="J730">
        <f t="shared" si="76"/>
        <v>0</v>
      </c>
      <c r="K730">
        <f t="shared" si="77"/>
        <v>0</v>
      </c>
      <c r="L730" s="78" t="s">
        <v>343</v>
      </c>
      <c r="M730" t="s">
        <v>241</v>
      </c>
      <c r="N730" s="36" t="s">
        <v>177</v>
      </c>
      <c r="O730" s="36"/>
      <c r="P730" t="s">
        <v>177</v>
      </c>
      <c r="Q730" t="s">
        <v>285</v>
      </c>
      <c r="R730" t="s">
        <v>340</v>
      </c>
      <c r="S730" t="s">
        <v>249</v>
      </c>
      <c r="T730" t="s">
        <v>134</v>
      </c>
      <c r="U730" t="s">
        <v>177</v>
      </c>
      <c r="V730" t="s">
        <v>177</v>
      </c>
    </row>
    <row r="731" spans="2:22" ht="12.75" hidden="1" outlineLevel="1">
      <c r="B731" s="33" t="s">
        <v>146</v>
      </c>
      <c r="C731">
        <v>52</v>
      </c>
      <c r="D731">
        <v>1</v>
      </c>
      <c r="E731">
        <v>21</v>
      </c>
      <c r="F731" s="46"/>
      <c r="G731" t="str">
        <f t="shared" si="74"/>
        <v/>
      </c>
      <c r="H731" s="41" t="s">
        <v>198</v>
      </c>
      <c r="I731" t="str">
        <f t="shared" si="75"/>
        <v/>
      </c>
      <c r="J731">
        <f t="shared" si="76"/>
        <v>0</v>
      </c>
      <c r="K731">
        <f t="shared" si="77"/>
        <v>0</v>
      </c>
      <c r="L731" s="78" t="s">
        <v>343</v>
      </c>
      <c r="M731" t="s">
        <v>241</v>
      </c>
      <c r="N731" s="36" t="s">
        <v>177</v>
      </c>
      <c r="O731" s="36"/>
      <c r="P731" t="s">
        <v>177</v>
      </c>
      <c r="Q731" t="s">
        <v>250</v>
      </c>
      <c r="R731" t="s">
        <v>304</v>
      </c>
      <c r="S731" t="s">
        <v>249</v>
      </c>
      <c r="U731" t="s">
        <v>177</v>
      </c>
      <c r="V731" t="s">
        <v>177</v>
      </c>
    </row>
    <row r="732" spans="2:22" ht="12.75" hidden="1" outlineLevel="1">
      <c r="B732" s="33" t="s">
        <v>146</v>
      </c>
      <c r="C732">
        <v>52</v>
      </c>
      <c r="D732">
        <v>1</v>
      </c>
      <c r="E732">
        <v>22</v>
      </c>
      <c r="F732" s="46"/>
      <c r="G732" t="str">
        <f t="shared" si="74"/>
        <v/>
      </c>
      <c r="H732" s="41" t="s">
        <v>199</v>
      </c>
      <c r="I732" t="str">
        <f t="shared" si="75"/>
        <v/>
      </c>
      <c r="J732">
        <f t="shared" si="76"/>
        <v>0</v>
      </c>
      <c r="K732">
        <f t="shared" si="77"/>
        <v>0</v>
      </c>
      <c r="L732" s="78" t="s">
        <v>343</v>
      </c>
      <c r="M732" t="s">
        <v>241</v>
      </c>
      <c r="N732" s="36" t="s">
        <v>177</v>
      </c>
      <c r="O732" s="36"/>
      <c r="P732" t="s">
        <v>177</v>
      </c>
      <c r="Q732" t="s">
        <v>326</v>
      </c>
      <c r="R732" t="s">
        <v>325</v>
      </c>
      <c r="S732" t="s">
        <v>249</v>
      </c>
      <c r="T732" t="s">
        <v>54</v>
      </c>
      <c r="U732" t="s">
        <v>177</v>
      </c>
      <c r="V732" t="s">
        <v>177</v>
      </c>
    </row>
    <row r="733" spans="2:22" ht="12.75" hidden="1" outlineLevel="1">
      <c r="B733" s="33" t="s">
        <v>146</v>
      </c>
      <c r="C733">
        <v>52</v>
      </c>
      <c r="D733">
        <v>1</v>
      </c>
      <c r="E733">
        <v>23</v>
      </c>
      <c r="F733" s="46"/>
      <c r="G733" t="str">
        <f t="shared" si="74"/>
        <v/>
      </c>
      <c r="H733" s="41" t="s">
        <v>199</v>
      </c>
      <c r="I733" t="str">
        <f t="shared" si="75"/>
        <v/>
      </c>
      <c r="J733">
        <f t="shared" si="76"/>
        <v>0</v>
      </c>
      <c r="K733">
        <f t="shared" si="77"/>
        <v>0</v>
      </c>
      <c r="L733" s="78" t="s">
        <v>343</v>
      </c>
      <c r="M733" t="s">
        <v>241</v>
      </c>
      <c r="N733" s="36" t="s">
        <v>177</v>
      </c>
      <c r="O733" s="36"/>
      <c r="P733" t="s">
        <v>177</v>
      </c>
      <c r="Q733" t="s">
        <v>286</v>
      </c>
      <c r="S733" t="s">
        <v>249</v>
      </c>
      <c r="T733" t="s">
        <v>54</v>
      </c>
      <c r="U733" t="s">
        <v>177</v>
      </c>
      <c r="V733" t="s">
        <v>177</v>
      </c>
    </row>
    <row r="734" spans="2:22" ht="12.75" hidden="1" outlineLevel="1">
      <c r="B734" s="33" t="s">
        <v>146</v>
      </c>
      <c r="C734">
        <v>52</v>
      </c>
      <c r="D734">
        <v>1</v>
      </c>
      <c r="E734">
        <v>24</v>
      </c>
      <c r="F734" s="46"/>
      <c r="G734" t="str">
        <f t="shared" si="74"/>
        <v/>
      </c>
      <c r="H734" s="41" t="s">
        <v>202</v>
      </c>
      <c r="I734" t="str">
        <f t="shared" si="75"/>
        <v/>
      </c>
      <c r="J734">
        <f t="shared" si="76"/>
        <v>0</v>
      </c>
      <c r="K734">
        <f t="shared" si="77"/>
        <v>0</v>
      </c>
      <c r="L734" s="78" t="s">
        <v>343</v>
      </c>
      <c r="M734" t="s">
        <v>241</v>
      </c>
      <c r="N734" s="36" t="s">
        <v>177</v>
      </c>
      <c r="O734" s="36"/>
      <c r="P734" t="s">
        <v>177</v>
      </c>
      <c r="Q734" t="s">
        <v>225</v>
      </c>
      <c r="S734" t="s">
        <v>249</v>
      </c>
      <c r="U734" t="s">
        <v>177</v>
      </c>
      <c r="V734" t="s">
        <v>177</v>
      </c>
    </row>
    <row r="735" spans="2:22" ht="12.75" hidden="1" outlineLevel="1">
      <c r="B735" s="33" t="s">
        <v>146</v>
      </c>
      <c r="C735">
        <v>52</v>
      </c>
      <c r="D735">
        <v>1</v>
      </c>
      <c r="E735">
        <v>25</v>
      </c>
      <c r="F735" s="46"/>
      <c r="G735" t="str">
        <f t="shared" si="74"/>
        <v/>
      </c>
      <c r="H735" s="41" t="s">
        <v>202</v>
      </c>
      <c r="I735" t="str">
        <f t="shared" si="75"/>
        <v/>
      </c>
      <c r="J735">
        <f t="shared" si="76"/>
        <v>0</v>
      </c>
      <c r="K735">
        <f t="shared" si="77"/>
        <v>0</v>
      </c>
      <c r="L735" s="78" t="s">
        <v>343</v>
      </c>
      <c r="M735" t="s">
        <v>241</v>
      </c>
      <c r="N735" s="36" t="s">
        <v>177</v>
      </c>
      <c r="O735" s="36"/>
      <c r="P735" t="s">
        <v>177</v>
      </c>
      <c r="Q735" t="s">
        <v>285</v>
      </c>
      <c r="R735" t="s">
        <v>35</v>
      </c>
      <c r="S735" t="s">
        <v>249</v>
      </c>
      <c r="T735" t="s">
        <v>54</v>
      </c>
      <c r="U735" t="s">
        <v>177</v>
      </c>
      <c r="V735" t="s">
        <v>177</v>
      </c>
    </row>
    <row r="736" spans="2:19" ht="12.75" hidden="1" outlineLevel="1">
      <c r="B736" s="33" t="s">
        <v>146</v>
      </c>
      <c r="C736">
        <v>52</v>
      </c>
      <c r="D736">
        <v>2</v>
      </c>
      <c r="E736">
        <v>1</v>
      </c>
      <c r="F736" s="46"/>
      <c r="G736" t="str">
        <f t="shared" si="74"/>
        <v/>
      </c>
      <c r="H736" s="41" t="s">
        <v>202</v>
      </c>
      <c r="I736" t="str">
        <f t="shared" si="75"/>
        <v/>
      </c>
      <c r="J736">
        <f t="shared" si="76"/>
        <v>0</v>
      </c>
      <c r="K736">
        <f t="shared" si="77"/>
        <v>0</v>
      </c>
      <c r="L736" s="78" t="s">
        <v>343</v>
      </c>
      <c r="M736" t="s">
        <v>117</v>
      </c>
      <c r="N736" s="36">
        <v>1</v>
      </c>
      <c r="O736" t="s">
        <v>289</v>
      </c>
      <c r="P736" t="s">
        <v>254</v>
      </c>
      <c r="Q736" t="s">
        <v>38</v>
      </c>
      <c r="R736" t="s">
        <v>171</v>
      </c>
      <c r="S736" t="s">
        <v>27</v>
      </c>
    </row>
    <row r="737" spans="2:19" ht="12.75" hidden="1" outlineLevel="1">
      <c r="B737" s="33" t="s">
        <v>146</v>
      </c>
      <c r="C737">
        <v>52</v>
      </c>
      <c r="D737">
        <v>2</v>
      </c>
      <c r="E737">
        <v>2</v>
      </c>
      <c r="F737" s="46"/>
      <c r="G737" t="str">
        <f t="shared" si="74"/>
        <v/>
      </c>
      <c r="H737" s="41" t="s">
        <v>198</v>
      </c>
      <c r="I737" t="str">
        <f t="shared" si="75"/>
        <v/>
      </c>
      <c r="J737">
        <f t="shared" si="76"/>
        <v>0</v>
      </c>
      <c r="K737">
        <f t="shared" si="77"/>
        <v>0</v>
      </c>
      <c r="L737" s="78" t="s">
        <v>343</v>
      </c>
      <c r="M737" t="s">
        <v>117</v>
      </c>
      <c r="N737" s="36">
        <v>1</v>
      </c>
      <c r="O737" t="s">
        <v>289</v>
      </c>
      <c r="P737" t="s">
        <v>254</v>
      </c>
      <c r="Q737" t="s">
        <v>249</v>
      </c>
      <c r="R737" t="s">
        <v>171</v>
      </c>
      <c r="S737" t="s">
        <v>122</v>
      </c>
    </row>
    <row r="738" spans="2:19" ht="12.75" hidden="1" outlineLevel="1">
      <c r="B738" s="33" t="s">
        <v>146</v>
      </c>
      <c r="C738">
        <v>52</v>
      </c>
      <c r="D738">
        <v>2</v>
      </c>
      <c r="E738">
        <v>3</v>
      </c>
      <c r="F738" s="46"/>
      <c r="G738" t="str">
        <f t="shared" si="74"/>
        <v/>
      </c>
      <c r="H738" s="41" t="s">
        <v>200</v>
      </c>
      <c r="I738" t="str">
        <f t="shared" si="75"/>
        <v/>
      </c>
      <c r="J738">
        <f t="shared" si="76"/>
        <v>0</v>
      </c>
      <c r="K738">
        <f t="shared" si="77"/>
        <v>0</v>
      </c>
      <c r="L738" s="78" t="s">
        <v>343</v>
      </c>
      <c r="M738" t="s">
        <v>117</v>
      </c>
      <c r="N738" s="36">
        <v>1</v>
      </c>
      <c r="O738" t="s">
        <v>289</v>
      </c>
      <c r="P738" t="s">
        <v>254</v>
      </c>
      <c r="Q738" t="s">
        <v>249</v>
      </c>
      <c r="R738" t="s">
        <v>169</v>
      </c>
      <c r="S738" t="s">
        <v>122</v>
      </c>
    </row>
    <row r="739" spans="2:19" ht="12.75" hidden="1" outlineLevel="1">
      <c r="B739" s="33" t="s">
        <v>146</v>
      </c>
      <c r="C739">
        <v>52</v>
      </c>
      <c r="D739">
        <v>2</v>
      </c>
      <c r="E739">
        <v>4</v>
      </c>
      <c r="F739" s="46"/>
      <c r="G739" t="str">
        <f t="shared" si="74"/>
        <v/>
      </c>
      <c r="H739" s="41" t="s">
        <v>200</v>
      </c>
      <c r="I739" t="str">
        <f t="shared" si="75"/>
        <v/>
      </c>
      <c r="J739">
        <f t="shared" si="76"/>
        <v>0</v>
      </c>
      <c r="K739">
        <f t="shared" si="77"/>
        <v>0</v>
      </c>
      <c r="L739" s="78" t="s">
        <v>343</v>
      </c>
      <c r="M739" t="s">
        <v>117</v>
      </c>
      <c r="N739" s="36">
        <v>1</v>
      </c>
      <c r="O739" t="s">
        <v>289</v>
      </c>
      <c r="P739" t="s">
        <v>254</v>
      </c>
      <c r="Q739" t="s">
        <v>249</v>
      </c>
      <c r="R739" t="s">
        <v>169</v>
      </c>
      <c r="S739" t="s">
        <v>122</v>
      </c>
    </row>
    <row r="740" spans="2:19" ht="12.75" hidden="1" outlineLevel="1">
      <c r="B740" s="33" t="s">
        <v>146</v>
      </c>
      <c r="C740">
        <v>52</v>
      </c>
      <c r="D740">
        <v>2</v>
      </c>
      <c r="E740">
        <v>5</v>
      </c>
      <c r="F740" s="46"/>
      <c r="G740" t="str">
        <f t="shared" si="74"/>
        <v/>
      </c>
      <c r="H740" s="41" t="s">
        <v>202</v>
      </c>
      <c r="I740" t="str">
        <f t="shared" si="75"/>
        <v/>
      </c>
      <c r="J740">
        <f t="shared" si="76"/>
        <v>0</v>
      </c>
      <c r="K740">
        <f t="shared" si="77"/>
        <v>0</v>
      </c>
      <c r="L740" s="78" t="s">
        <v>343</v>
      </c>
      <c r="M740" t="s">
        <v>117</v>
      </c>
      <c r="N740" s="36">
        <v>1</v>
      </c>
      <c r="O740" t="s">
        <v>289</v>
      </c>
      <c r="P740" t="s">
        <v>254</v>
      </c>
      <c r="Q740" t="s">
        <v>249</v>
      </c>
      <c r="R740" t="s">
        <v>171</v>
      </c>
      <c r="S740" t="s">
        <v>120</v>
      </c>
    </row>
    <row r="741" spans="2:19" ht="12.75" hidden="1" outlineLevel="1">
      <c r="B741" s="33" t="s">
        <v>146</v>
      </c>
      <c r="C741">
        <v>52</v>
      </c>
      <c r="D741">
        <v>2</v>
      </c>
      <c r="E741">
        <v>6</v>
      </c>
      <c r="F741" s="46"/>
      <c r="G741" t="str">
        <f t="shared" si="74"/>
        <v/>
      </c>
      <c r="H741" s="41" t="s">
        <v>200</v>
      </c>
      <c r="I741" t="str">
        <f t="shared" si="75"/>
        <v/>
      </c>
      <c r="J741">
        <f t="shared" si="76"/>
        <v>0</v>
      </c>
      <c r="K741">
        <f t="shared" si="77"/>
        <v>0</v>
      </c>
      <c r="L741" s="78" t="s">
        <v>343</v>
      </c>
      <c r="M741" t="s">
        <v>117</v>
      </c>
      <c r="N741" s="36">
        <v>1</v>
      </c>
      <c r="O741" t="s">
        <v>289</v>
      </c>
      <c r="P741" t="s">
        <v>254</v>
      </c>
      <c r="Q741" t="s">
        <v>249</v>
      </c>
      <c r="R741" t="s">
        <v>169</v>
      </c>
      <c r="S741" t="s">
        <v>27</v>
      </c>
    </row>
    <row r="742" spans="2:19" ht="12.75" hidden="1" outlineLevel="1">
      <c r="B742" s="33" t="s">
        <v>146</v>
      </c>
      <c r="C742">
        <v>52</v>
      </c>
      <c r="D742">
        <v>2</v>
      </c>
      <c r="E742">
        <v>7</v>
      </c>
      <c r="F742" s="46"/>
      <c r="G742" t="str">
        <f t="shared" si="74"/>
        <v/>
      </c>
      <c r="H742" s="41" t="s">
        <v>200</v>
      </c>
      <c r="I742" t="str">
        <f t="shared" si="75"/>
        <v/>
      </c>
      <c r="J742">
        <f t="shared" si="76"/>
        <v>0</v>
      </c>
      <c r="K742">
        <f t="shared" si="77"/>
        <v>0</v>
      </c>
      <c r="L742" s="78" t="s">
        <v>343</v>
      </c>
      <c r="M742" t="s">
        <v>117</v>
      </c>
      <c r="N742" s="36">
        <v>1</v>
      </c>
      <c r="O742" t="s">
        <v>289</v>
      </c>
      <c r="P742" t="s">
        <v>254</v>
      </c>
      <c r="Q742" t="s">
        <v>249</v>
      </c>
      <c r="R742" t="s">
        <v>169</v>
      </c>
      <c r="S742" t="s">
        <v>296</v>
      </c>
    </row>
    <row r="743" spans="2:19" ht="12.75" hidden="1" outlineLevel="1">
      <c r="B743" s="33" t="s">
        <v>146</v>
      </c>
      <c r="C743">
        <v>52</v>
      </c>
      <c r="D743">
        <v>2</v>
      </c>
      <c r="E743">
        <v>8</v>
      </c>
      <c r="F743" s="46"/>
      <c r="G743" t="str">
        <f t="shared" si="74"/>
        <v/>
      </c>
      <c r="H743" s="41" t="s">
        <v>200</v>
      </c>
      <c r="I743" t="str">
        <f t="shared" si="75"/>
        <v/>
      </c>
      <c r="J743">
        <f t="shared" si="76"/>
        <v>0</v>
      </c>
      <c r="K743">
        <f t="shared" si="77"/>
        <v>0</v>
      </c>
      <c r="L743" s="78" t="s">
        <v>343</v>
      </c>
      <c r="M743" t="s">
        <v>117</v>
      </c>
      <c r="N743" s="36">
        <v>2</v>
      </c>
      <c r="O743" t="s">
        <v>290</v>
      </c>
      <c r="P743" t="s">
        <v>243</v>
      </c>
      <c r="Q743" t="s">
        <v>38</v>
      </c>
      <c r="R743" t="s">
        <v>171</v>
      </c>
      <c r="S743" t="s">
        <v>27</v>
      </c>
    </row>
    <row r="744" spans="2:19" ht="12.75" hidden="1" outlineLevel="1">
      <c r="B744" s="33" t="s">
        <v>146</v>
      </c>
      <c r="C744">
        <v>52</v>
      </c>
      <c r="D744">
        <v>2</v>
      </c>
      <c r="E744">
        <v>9</v>
      </c>
      <c r="F744" s="46"/>
      <c r="G744" t="str">
        <f t="shared" si="74"/>
        <v/>
      </c>
      <c r="H744" s="41" t="s">
        <v>202</v>
      </c>
      <c r="I744" t="str">
        <f t="shared" si="75"/>
        <v/>
      </c>
      <c r="J744">
        <f t="shared" si="76"/>
        <v>0</v>
      </c>
      <c r="K744">
        <f t="shared" si="77"/>
        <v>0</v>
      </c>
      <c r="L744" s="78" t="s">
        <v>343</v>
      </c>
      <c r="M744" t="s">
        <v>117</v>
      </c>
      <c r="N744" s="36">
        <v>2</v>
      </c>
      <c r="O744" t="s">
        <v>290</v>
      </c>
      <c r="P744" t="s">
        <v>243</v>
      </c>
      <c r="Q744" t="s">
        <v>249</v>
      </c>
      <c r="R744" t="s">
        <v>169</v>
      </c>
      <c r="S744" t="s">
        <v>120</v>
      </c>
    </row>
    <row r="745" spans="2:19" ht="12.75" hidden="1" outlineLevel="1">
      <c r="B745" s="33" t="s">
        <v>146</v>
      </c>
      <c r="C745">
        <v>52</v>
      </c>
      <c r="D745">
        <v>2</v>
      </c>
      <c r="E745">
        <v>10</v>
      </c>
      <c r="F745" s="46"/>
      <c r="G745" t="str">
        <f t="shared" si="74"/>
        <v/>
      </c>
      <c r="H745" s="41" t="s">
        <v>201</v>
      </c>
      <c r="I745" t="str">
        <f t="shared" si="75"/>
        <v/>
      </c>
      <c r="J745">
        <f t="shared" si="76"/>
        <v>0</v>
      </c>
      <c r="K745">
        <f t="shared" si="77"/>
        <v>0</v>
      </c>
      <c r="L745" s="78" t="s">
        <v>343</v>
      </c>
      <c r="M745" t="s">
        <v>117</v>
      </c>
      <c r="N745" s="36">
        <v>2</v>
      </c>
      <c r="O745" t="s">
        <v>290</v>
      </c>
      <c r="P745" t="s">
        <v>243</v>
      </c>
      <c r="Q745" t="s">
        <v>249</v>
      </c>
      <c r="R745" t="s">
        <v>169</v>
      </c>
      <c r="S745" t="s">
        <v>27</v>
      </c>
    </row>
    <row r="746" spans="2:19" ht="12.75" hidden="1" outlineLevel="1">
      <c r="B746" s="33" t="s">
        <v>146</v>
      </c>
      <c r="C746">
        <v>52</v>
      </c>
      <c r="D746">
        <v>2</v>
      </c>
      <c r="E746">
        <v>11</v>
      </c>
      <c r="F746" s="46"/>
      <c r="G746" t="str">
        <f t="shared" si="74"/>
        <v/>
      </c>
      <c r="H746" s="41" t="s">
        <v>199</v>
      </c>
      <c r="I746" t="str">
        <f t="shared" si="75"/>
        <v/>
      </c>
      <c r="J746">
        <f t="shared" si="76"/>
        <v>0</v>
      </c>
      <c r="K746">
        <f t="shared" si="77"/>
        <v>0</v>
      </c>
      <c r="L746" s="78" t="s">
        <v>343</v>
      </c>
      <c r="M746" t="s">
        <v>117</v>
      </c>
      <c r="N746" s="36">
        <v>2</v>
      </c>
      <c r="O746" t="s">
        <v>290</v>
      </c>
      <c r="P746" t="s">
        <v>243</v>
      </c>
      <c r="Q746" t="s">
        <v>249</v>
      </c>
      <c r="R746" t="s">
        <v>171</v>
      </c>
      <c r="S746" t="s">
        <v>121</v>
      </c>
    </row>
    <row r="747" spans="2:19" ht="12.75" hidden="1" outlineLevel="1">
      <c r="B747" s="33" t="s">
        <v>146</v>
      </c>
      <c r="C747">
        <v>52</v>
      </c>
      <c r="D747">
        <v>2</v>
      </c>
      <c r="E747">
        <v>12</v>
      </c>
      <c r="F747" s="46"/>
      <c r="G747" t="str">
        <f t="shared" si="74"/>
        <v/>
      </c>
      <c r="H747" s="41" t="s">
        <v>198</v>
      </c>
      <c r="I747" t="str">
        <f t="shared" si="75"/>
        <v/>
      </c>
      <c r="J747">
        <f t="shared" si="76"/>
        <v>0</v>
      </c>
      <c r="K747">
        <f t="shared" si="77"/>
        <v>0</v>
      </c>
      <c r="L747" s="78" t="s">
        <v>343</v>
      </c>
      <c r="M747" t="s">
        <v>117</v>
      </c>
      <c r="N747" s="36">
        <v>2</v>
      </c>
      <c r="O747" t="s">
        <v>290</v>
      </c>
      <c r="P747" t="s">
        <v>243</v>
      </c>
      <c r="Q747" t="s">
        <v>249</v>
      </c>
      <c r="R747" t="s">
        <v>171</v>
      </c>
      <c r="S747" t="s">
        <v>121</v>
      </c>
    </row>
    <row r="748" spans="2:22" ht="12.75" hidden="1" outlineLevel="1">
      <c r="B748" s="33" t="s">
        <v>146</v>
      </c>
      <c r="C748">
        <v>52</v>
      </c>
      <c r="D748">
        <v>2</v>
      </c>
      <c r="E748">
        <v>13</v>
      </c>
      <c r="F748" s="46"/>
      <c r="G748" t="str">
        <f t="shared" si="74"/>
        <v/>
      </c>
      <c r="H748" s="41" t="s">
        <v>200</v>
      </c>
      <c r="I748" t="str">
        <f t="shared" si="75"/>
        <v/>
      </c>
      <c r="J748">
        <f t="shared" si="76"/>
        <v>0</v>
      </c>
      <c r="K748">
        <f t="shared" si="77"/>
        <v>0</v>
      </c>
      <c r="L748" s="78" t="s">
        <v>343</v>
      </c>
      <c r="M748" t="s">
        <v>117</v>
      </c>
      <c r="N748" s="36">
        <v>3</v>
      </c>
      <c r="O748" t="s">
        <v>214</v>
      </c>
      <c r="P748" t="s">
        <v>243</v>
      </c>
      <c r="Q748" t="s">
        <v>38</v>
      </c>
      <c r="R748" t="s">
        <v>171</v>
      </c>
      <c r="S748" t="s">
        <v>27</v>
      </c>
      <c r="U748" t="s">
        <v>88</v>
      </c>
      <c r="V748" t="s">
        <v>59</v>
      </c>
    </row>
    <row r="749" spans="2:22" ht="12.75" hidden="1" outlineLevel="1">
      <c r="B749" s="33" t="s">
        <v>146</v>
      </c>
      <c r="C749">
        <v>52</v>
      </c>
      <c r="D749">
        <v>2</v>
      </c>
      <c r="E749">
        <v>14</v>
      </c>
      <c r="F749" s="46"/>
      <c r="G749" t="str">
        <f t="shared" si="74"/>
        <v/>
      </c>
      <c r="H749" s="41" t="s">
        <v>202</v>
      </c>
      <c r="I749" t="str">
        <f t="shared" si="75"/>
        <v/>
      </c>
      <c r="J749">
        <f t="shared" si="76"/>
        <v>0</v>
      </c>
      <c r="K749">
        <f t="shared" si="77"/>
        <v>0</v>
      </c>
      <c r="L749" s="78" t="s">
        <v>343</v>
      </c>
      <c r="M749" t="s">
        <v>117</v>
      </c>
      <c r="N749" s="36">
        <v>3</v>
      </c>
      <c r="O749" t="s">
        <v>214</v>
      </c>
      <c r="P749" t="s">
        <v>243</v>
      </c>
      <c r="Q749" t="s">
        <v>249</v>
      </c>
      <c r="R749" t="s">
        <v>169</v>
      </c>
      <c r="S749" t="s">
        <v>27</v>
      </c>
      <c r="U749" t="s">
        <v>88</v>
      </c>
      <c r="V749" t="s">
        <v>59</v>
      </c>
    </row>
    <row r="750" spans="2:22" ht="12.75" hidden="1" outlineLevel="1">
      <c r="B750" s="33" t="s">
        <v>146</v>
      </c>
      <c r="C750">
        <v>52</v>
      </c>
      <c r="D750">
        <v>2</v>
      </c>
      <c r="E750">
        <v>15</v>
      </c>
      <c r="F750" s="46"/>
      <c r="G750" t="str">
        <f t="shared" si="74"/>
        <v/>
      </c>
      <c r="H750" s="41" t="s">
        <v>198</v>
      </c>
      <c r="I750" t="str">
        <f t="shared" si="75"/>
        <v/>
      </c>
      <c r="J750">
        <f t="shared" si="76"/>
        <v>0</v>
      </c>
      <c r="K750">
        <f t="shared" si="77"/>
        <v>0</v>
      </c>
      <c r="L750" s="78" t="s">
        <v>343</v>
      </c>
      <c r="M750" t="s">
        <v>117</v>
      </c>
      <c r="N750" s="36">
        <v>3</v>
      </c>
      <c r="O750" t="s">
        <v>214</v>
      </c>
      <c r="P750" t="s">
        <v>243</v>
      </c>
      <c r="Q750" t="s">
        <v>249</v>
      </c>
      <c r="R750" t="s">
        <v>169</v>
      </c>
      <c r="S750" t="s">
        <v>120</v>
      </c>
      <c r="U750" t="s">
        <v>88</v>
      </c>
      <c r="V750" t="s">
        <v>59</v>
      </c>
    </row>
    <row r="751" spans="2:22" ht="12.75" hidden="1" outlineLevel="1">
      <c r="B751" s="33" t="s">
        <v>146</v>
      </c>
      <c r="C751">
        <v>52</v>
      </c>
      <c r="D751">
        <v>2</v>
      </c>
      <c r="E751">
        <v>16</v>
      </c>
      <c r="F751" s="46"/>
      <c r="G751" t="str">
        <f t="shared" si="74"/>
        <v/>
      </c>
      <c r="H751" s="41" t="s">
        <v>200</v>
      </c>
      <c r="I751" t="str">
        <f t="shared" si="75"/>
        <v/>
      </c>
      <c r="J751">
        <f t="shared" si="76"/>
        <v>0</v>
      </c>
      <c r="K751">
        <f t="shared" si="77"/>
        <v>0</v>
      </c>
      <c r="L751" s="78" t="s">
        <v>343</v>
      </c>
      <c r="M751" t="s">
        <v>117</v>
      </c>
      <c r="N751" s="36">
        <v>3</v>
      </c>
      <c r="O751" t="s">
        <v>214</v>
      </c>
      <c r="P751" t="s">
        <v>243</v>
      </c>
      <c r="Q751" t="s">
        <v>249</v>
      </c>
      <c r="R751" t="s">
        <v>171</v>
      </c>
      <c r="S751" t="s">
        <v>121</v>
      </c>
      <c r="U751" t="s">
        <v>88</v>
      </c>
      <c r="V751" t="s">
        <v>59</v>
      </c>
    </row>
    <row r="752" spans="2:22" ht="12.75" hidden="1" outlineLevel="1">
      <c r="B752" s="33" t="s">
        <v>146</v>
      </c>
      <c r="C752">
        <v>52</v>
      </c>
      <c r="D752">
        <v>2</v>
      </c>
      <c r="E752">
        <v>17</v>
      </c>
      <c r="F752" s="46"/>
      <c r="G752" t="str">
        <f t="shared" si="74"/>
        <v/>
      </c>
      <c r="H752" s="41" t="s">
        <v>199</v>
      </c>
      <c r="I752" t="str">
        <f t="shared" si="75"/>
        <v/>
      </c>
      <c r="J752">
        <f t="shared" si="76"/>
        <v>0</v>
      </c>
      <c r="K752">
        <f t="shared" si="77"/>
        <v>0</v>
      </c>
      <c r="L752" s="78" t="s">
        <v>343</v>
      </c>
      <c r="M752" t="s">
        <v>117</v>
      </c>
      <c r="N752" s="36">
        <v>3</v>
      </c>
      <c r="O752" t="s">
        <v>214</v>
      </c>
      <c r="P752" t="s">
        <v>243</v>
      </c>
      <c r="Q752" t="s">
        <v>249</v>
      </c>
      <c r="R752" t="s">
        <v>169</v>
      </c>
      <c r="S752" t="s">
        <v>27</v>
      </c>
      <c r="U752" t="s">
        <v>88</v>
      </c>
      <c r="V752" t="s">
        <v>59</v>
      </c>
    </row>
    <row r="753" spans="2:22" ht="12.75" hidden="1" outlineLevel="1">
      <c r="B753" s="33" t="s">
        <v>146</v>
      </c>
      <c r="C753">
        <v>52</v>
      </c>
      <c r="D753">
        <v>2</v>
      </c>
      <c r="E753">
        <v>18</v>
      </c>
      <c r="F753" s="46"/>
      <c r="G753" t="str">
        <f t="shared" si="74"/>
        <v/>
      </c>
      <c r="H753" s="41" t="s">
        <v>198</v>
      </c>
      <c r="I753" t="str">
        <f t="shared" si="75"/>
        <v/>
      </c>
      <c r="J753">
        <f t="shared" si="76"/>
        <v>0</v>
      </c>
      <c r="K753">
        <f t="shared" si="77"/>
        <v>0</v>
      </c>
      <c r="L753" s="78" t="s">
        <v>343</v>
      </c>
      <c r="M753" t="s">
        <v>117</v>
      </c>
      <c r="N753" s="36">
        <v>4</v>
      </c>
      <c r="O753" t="s">
        <v>289</v>
      </c>
      <c r="P753" t="s">
        <v>254</v>
      </c>
      <c r="Q753" t="s">
        <v>38</v>
      </c>
      <c r="R753" t="s">
        <v>171</v>
      </c>
      <c r="S753" t="s">
        <v>27</v>
      </c>
      <c r="V753" t="s">
        <v>110</v>
      </c>
    </row>
    <row r="754" spans="2:22" ht="12.75" hidden="1" outlineLevel="1">
      <c r="B754" s="33" t="s">
        <v>146</v>
      </c>
      <c r="C754">
        <v>52</v>
      </c>
      <c r="D754">
        <v>2</v>
      </c>
      <c r="E754">
        <v>19</v>
      </c>
      <c r="F754" s="46"/>
      <c r="G754" t="str">
        <f t="shared" si="74"/>
        <v/>
      </c>
      <c r="H754" s="41" t="s">
        <v>201</v>
      </c>
      <c r="I754" t="str">
        <f t="shared" si="75"/>
        <v/>
      </c>
      <c r="J754">
        <f t="shared" si="76"/>
        <v>0</v>
      </c>
      <c r="K754">
        <f t="shared" si="77"/>
        <v>0</v>
      </c>
      <c r="L754" s="78" t="s">
        <v>343</v>
      </c>
      <c r="M754" t="s">
        <v>117</v>
      </c>
      <c r="N754" s="36">
        <v>4</v>
      </c>
      <c r="O754" t="s">
        <v>289</v>
      </c>
      <c r="P754" t="s">
        <v>254</v>
      </c>
      <c r="Q754" t="s">
        <v>249</v>
      </c>
      <c r="R754" t="s">
        <v>169</v>
      </c>
      <c r="S754" t="s">
        <v>120</v>
      </c>
      <c r="V754" t="s">
        <v>110</v>
      </c>
    </row>
    <row r="755" spans="2:22" ht="12.75" hidden="1" outlineLevel="1">
      <c r="B755" s="33" t="s">
        <v>146</v>
      </c>
      <c r="C755">
        <v>52</v>
      </c>
      <c r="D755">
        <v>2</v>
      </c>
      <c r="E755">
        <v>20</v>
      </c>
      <c r="F755" s="46"/>
      <c r="G755" t="str">
        <f t="shared" si="74"/>
        <v/>
      </c>
      <c r="H755" s="41" t="s">
        <v>202</v>
      </c>
      <c r="I755" t="str">
        <f t="shared" si="75"/>
        <v/>
      </c>
      <c r="J755">
        <f t="shared" si="76"/>
        <v>0</v>
      </c>
      <c r="K755">
        <f t="shared" si="77"/>
        <v>0</v>
      </c>
      <c r="L755" s="78" t="s">
        <v>343</v>
      </c>
      <c r="M755" t="s">
        <v>117</v>
      </c>
      <c r="N755" s="36">
        <v>4</v>
      </c>
      <c r="O755" t="s">
        <v>289</v>
      </c>
      <c r="P755" t="s">
        <v>254</v>
      </c>
      <c r="Q755" t="s">
        <v>249</v>
      </c>
      <c r="R755" t="s">
        <v>169</v>
      </c>
      <c r="S755" t="s">
        <v>120</v>
      </c>
      <c r="V755" t="s">
        <v>110</v>
      </c>
    </row>
    <row r="756" spans="2:22" ht="12.75" hidden="1" outlineLevel="1">
      <c r="B756" s="33" t="s">
        <v>146</v>
      </c>
      <c r="C756">
        <v>52</v>
      </c>
      <c r="D756">
        <v>2</v>
      </c>
      <c r="E756">
        <v>21</v>
      </c>
      <c r="F756" s="46"/>
      <c r="G756" t="str">
        <f t="shared" si="74"/>
        <v/>
      </c>
      <c r="H756" s="41" t="s">
        <v>198</v>
      </c>
      <c r="I756" t="str">
        <f t="shared" si="75"/>
        <v/>
      </c>
      <c r="J756">
        <f t="shared" si="76"/>
        <v>0</v>
      </c>
      <c r="K756">
        <f t="shared" si="77"/>
        <v>0</v>
      </c>
      <c r="L756" s="78" t="s">
        <v>343</v>
      </c>
      <c r="M756" t="s">
        <v>117</v>
      </c>
      <c r="N756" s="36">
        <v>4</v>
      </c>
      <c r="O756" t="s">
        <v>289</v>
      </c>
      <c r="P756" t="s">
        <v>254</v>
      </c>
      <c r="Q756" t="s">
        <v>249</v>
      </c>
      <c r="R756" t="s">
        <v>171</v>
      </c>
      <c r="S756" t="s">
        <v>120</v>
      </c>
      <c r="V756" t="s">
        <v>110</v>
      </c>
    </row>
    <row r="757" spans="2:22" ht="12.75" hidden="1" outlineLevel="1">
      <c r="B757" s="33" t="s">
        <v>146</v>
      </c>
      <c r="C757">
        <v>52</v>
      </c>
      <c r="D757">
        <v>2</v>
      </c>
      <c r="E757">
        <v>22</v>
      </c>
      <c r="F757" s="46"/>
      <c r="G757" t="str">
        <f t="shared" si="74"/>
        <v/>
      </c>
      <c r="H757" s="41" t="s">
        <v>198</v>
      </c>
      <c r="I757" t="str">
        <f t="shared" si="75"/>
        <v/>
      </c>
      <c r="J757">
        <f t="shared" si="76"/>
        <v>0</v>
      </c>
      <c r="K757">
        <f t="shared" si="77"/>
        <v>0</v>
      </c>
      <c r="L757" s="78" t="s">
        <v>343</v>
      </c>
      <c r="M757" t="s">
        <v>117</v>
      </c>
      <c r="N757" s="36">
        <v>4</v>
      </c>
      <c r="O757" t="s">
        <v>289</v>
      </c>
      <c r="P757" t="s">
        <v>254</v>
      </c>
      <c r="Q757" t="s">
        <v>249</v>
      </c>
      <c r="R757" t="s">
        <v>169</v>
      </c>
      <c r="S757" t="s">
        <v>27</v>
      </c>
      <c r="V757" t="s">
        <v>110</v>
      </c>
    </row>
    <row r="758" spans="2:22" ht="12.75" hidden="1" outlineLevel="1">
      <c r="B758" s="33" t="s">
        <v>146</v>
      </c>
      <c r="C758">
        <v>52</v>
      </c>
      <c r="D758">
        <v>2</v>
      </c>
      <c r="E758">
        <v>23</v>
      </c>
      <c r="F758" s="46"/>
      <c r="G758" t="str">
        <f t="shared" si="74"/>
        <v/>
      </c>
      <c r="H758" s="41" t="s">
        <v>202</v>
      </c>
      <c r="I758" t="str">
        <f t="shared" si="75"/>
        <v/>
      </c>
      <c r="J758">
        <f t="shared" si="76"/>
        <v>0</v>
      </c>
      <c r="K758">
        <f t="shared" si="77"/>
        <v>0</v>
      </c>
      <c r="L758" s="78" t="s">
        <v>343</v>
      </c>
      <c r="M758" t="s">
        <v>117</v>
      </c>
      <c r="N758" s="36">
        <v>4</v>
      </c>
      <c r="O758" t="s">
        <v>289</v>
      </c>
      <c r="P758" t="s">
        <v>254</v>
      </c>
      <c r="Q758" t="s">
        <v>249</v>
      </c>
      <c r="R758" t="s">
        <v>171</v>
      </c>
      <c r="S758" t="s">
        <v>121</v>
      </c>
      <c r="V758" t="s">
        <v>110</v>
      </c>
    </row>
    <row r="759" spans="2:22" ht="12.75" hidden="1" outlineLevel="1">
      <c r="B759" s="33" t="s">
        <v>146</v>
      </c>
      <c r="C759">
        <v>52</v>
      </c>
      <c r="D759">
        <v>3</v>
      </c>
      <c r="E759">
        <v>1</v>
      </c>
      <c r="F759" s="46"/>
      <c r="G759" t="str">
        <f t="shared" si="74"/>
        <v/>
      </c>
      <c r="H759" s="41" t="s">
        <v>199</v>
      </c>
      <c r="I759" t="str">
        <f t="shared" si="75"/>
        <v/>
      </c>
      <c r="J759">
        <f t="shared" si="76"/>
        <v>0</v>
      </c>
      <c r="K759">
        <f t="shared" si="77"/>
        <v>0</v>
      </c>
      <c r="L759" s="78" t="s">
        <v>343</v>
      </c>
      <c r="M759" t="s">
        <v>241</v>
      </c>
      <c r="N759" s="36" t="s">
        <v>177</v>
      </c>
      <c r="O759" s="36"/>
      <c r="P759" t="s">
        <v>177</v>
      </c>
      <c r="Q759" t="s">
        <v>326</v>
      </c>
      <c r="R759" t="s">
        <v>327</v>
      </c>
      <c r="S759" t="s">
        <v>249</v>
      </c>
      <c r="T759" t="s">
        <v>54</v>
      </c>
      <c r="U759" t="s">
        <v>177</v>
      </c>
      <c r="V759" t="s">
        <v>177</v>
      </c>
    </row>
    <row r="760" spans="2:22" ht="12.75" hidden="1" outlineLevel="1">
      <c r="B760" s="33" t="s">
        <v>146</v>
      </c>
      <c r="C760">
        <v>52</v>
      </c>
      <c r="D760">
        <v>3</v>
      </c>
      <c r="E760">
        <v>2</v>
      </c>
      <c r="F760" s="46"/>
      <c r="G760" t="str">
        <f t="shared" si="74"/>
        <v/>
      </c>
      <c r="H760" s="41" t="s">
        <v>199</v>
      </c>
      <c r="I760" t="str">
        <f t="shared" si="75"/>
        <v/>
      </c>
      <c r="J760">
        <f t="shared" si="76"/>
        <v>0</v>
      </c>
      <c r="K760">
        <f t="shared" si="77"/>
        <v>0</v>
      </c>
      <c r="L760" s="78" t="s">
        <v>343</v>
      </c>
      <c r="M760" t="s">
        <v>241</v>
      </c>
      <c r="N760" s="36" t="s">
        <v>177</v>
      </c>
      <c r="O760" s="36"/>
      <c r="P760" t="s">
        <v>177</v>
      </c>
      <c r="Q760" t="s">
        <v>98</v>
      </c>
      <c r="R760" t="s">
        <v>178</v>
      </c>
      <c r="S760" t="s">
        <v>249</v>
      </c>
      <c r="U760" t="s">
        <v>177</v>
      </c>
      <c r="V760" t="s">
        <v>177</v>
      </c>
    </row>
    <row r="761" spans="2:22" ht="12.75" hidden="1" outlineLevel="1">
      <c r="B761" s="33" t="s">
        <v>146</v>
      </c>
      <c r="C761">
        <v>52</v>
      </c>
      <c r="D761">
        <v>3</v>
      </c>
      <c r="E761">
        <v>3</v>
      </c>
      <c r="F761" s="46"/>
      <c r="G761" t="str">
        <f t="shared" si="74"/>
        <v/>
      </c>
      <c r="H761" s="41" t="s">
        <v>200</v>
      </c>
      <c r="I761" t="str">
        <f t="shared" si="75"/>
        <v/>
      </c>
      <c r="J761">
        <f t="shared" si="76"/>
        <v>0</v>
      </c>
      <c r="K761">
        <f t="shared" si="77"/>
        <v>0</v>
      </c>
      <c r="L761" s="78" t="s">
        <v>343</v>
      </c>
      <c r="M761" t="s">
        <v>241</v>
      </c>
      <c r="N761" s="36" t="s">
        <v>177</v>
      </c>
      <c r="O761" s="36"/>
      <c r="P761" t="s">
        <v>177</v>
      </c>
      <c r="Q761" t="s">
        <v>250</v>
      </c>
      <c r="R761" t="s">
        <v>305</v>
      </c>
      <c r="S761" t="s">
        <v>249</v>
      </c>
      <c r="U761" t="s">
        <v>177</v>
      </c>
      <c r="V761" t="s">
        <v>177</v>
      </c>
    </row>
    <row r="762" spans="2:22" ht="12.75" hidden="1" outlineLevel="1">
      <c r="B762" s="33" t="s">
        <v>146</v>
      </c>
      <c r="C762">
        <v>52</v>
      </c>
      <c r="D762">
        <v>3</v>
      </c>
      <c r="E762">
        <v>4</v>
      </c>
      <c r="F762" s="46"/>
      <c r="G762" t="str">
        <f t="shared" si="74"/>
        <v/>
      </c>
      <c r="H762" s="41" t="s">
        <v>200</v>
      </c>
      <c r="I762" t="str">
        <f t="shared" si="75"/>
        <v/>
      </c>
      <c r="J762">
        <f t="shared" si="76"/>
        <v>0</v>
      </c>
      <c r="K762">
        <f t="shared" si="77"/>
        <v>0</v>
      </c>
      <c r="L762" s="78" t="s">
        <v>343</v>
      </c>
      <c r="M762" t="s">
        <v>241</v>
      </c>
      <c r="N762" s="36" t="s">
        <v>177</v>
      </c>
      <c r="O762" s="36"/>
      <c r="P762" t="s">
        <v>177</v>
      </c>
      <c r="Q762" t="s">
        <v>286</v>
      </c>
      <c r="S762" t="s">
        <v>249</v>
      </c>
      <c r="T762" t="s">
        <v>218</v>
      </c>
      <c r="U762" t="s">
        <v>177</v>
      </c>
      <c r="V762" t="s">
        <v>177</v>
      </c>
    </row>
    <row r="763" spans="2:22" ht="12.75" hidden="1" outlineLevel="1">
      <c r="B763" s="33" t="s">
        <v>146</v>
      </c>
      <c r="C763">
        <v>52</v>
      </c>
      <c r="D763">
        <v>3</v>
      </c>
      <c r="E763">
        <v>5</v>
      </c>
      <c r="F763" s="46"/>
      <c r="G763" t="str">
        <f t="shared" si="74"/>
        <v/>
      </c>
      <c r="H763" s="41" t="s">
        <v>199</v>
      </c>
      <c r="I763" t="str">
        <f t="shared" si="75"/>
        <v/>
      </c>
      <c r="J763">
        <f t="shared" si="76"/>
        <v>0</v>
      </c>
      <c r="K763">
        <f t="shared" si="77"/>
        <v>0</v>
      </c>
      <c r="L763" s="78" t="s">
        <v>343</v>
      </c>
      <c r="M763" t="s">
        <v>241</v>
      </c>
      <c r="N763" s="36" t="s">
        <v>177</v>
      </c>
      <c r="O763" s="36"/>
      <c r="P763" t="s">
        <v>177</v>
      </c>
      <c r="Q763" t="s">
        <v>98</v>
      </c>
      <c r="R763" t="s">
        <v>216</v>
      </c>
      <c r="S763" t="s">
        <v>249</v>
      </c>
      <c r="U763" t="s">
        <v>177</v>
      </c>
      <c r="V763" t="s">
        <v>177</v>
      </c>
    </row>
    <row r="764" spans="2:22" ht="12.75" hidden="1" outlineLevel="1">
      <c r="B764" s="33" t="s">
        <v>146</v>
      </c>
      <c r="C764">
        <v>52</v>
      </c>
      <c r="D764">
        <v>3</v>
      </c>
      <c r="E764">
        <v>6</v>
      </c>
      <c r="F764" s="46"/>
      <c r="G764" t="str">
        <f t="shared" si="74"/>
        <v/>
      </c>
      <c r="H764" s="41" t="s">
        <v>198</v>
      </c>
      <c r="I764" t="str">
        <f t="shared" si="75"/>
        <v/>
      </c>
      <c r="J764">
        <f t="shared" si="76"/>
        <v>0</v>
      </c>
      <c r="K764">
        <f t="shared" si="77"/>
        <v>0</v>
      </c>
      <c r="L764" s="78" t="s">
        <v>343</v>
      </c>
      <c r="M764" t="s">
        <v>241</v>
      </c>
      <c r="N764" s="36" t="s">
        <v>177</v>
      </c>
      <c r="O764" s="36"/>
      <c r="P764" t="s">
        <v>177</v>
      </c>
      <c r="Q764" t="s">
        <v>250</v>
      </c>
      <c r="R764" t="s">
        <v>304</v>
      </c>
      <c r="S764" t="s">
        <v>249</v>
      </c>
      <c r="T764" t="s">
        <v>218</v>
      </c>
      <c r="U764" t="s">
        <v>177</v>
      </c>
      <c r="V764" t="s">
        <v>177</v>
      </c>
    </row>
    <row r="765" spans="2:22" ht="12.75" hidden="1" outlineLevel="1">
      <c r="B765" s="33" t="s">
        <v>146</v>
      </c>
      <c r="C765">
        <v>52</v>
      </c>
      <c r="D765">
        <v>3</v>
      </c>
      <c r="E765">
        <v>7</v>
      </c>
      <c r="F765" s="46"/>
      <c r="G765" t="str">
        <f t="shared" si="74"/>
        <v/>
      </c>
      <c r="H765" s="41" t="s">
        <v>201</v>
      </c>
      <c r="I765" t="str">
        <f t="shared" si="75"/>
        <v/>
      </c>
      <c r="J765">
        <f t="shared" si="76"/>
        <v>0</v>
      </c>
      <c r="K765">
        <f t="shared" si="77"/>
        <v>0</v>
      </c>
      <c r="L765" s="78" t="s">
        <v>343</v>
      </c>
      <c r="M765" t="s">
        <v>241</v>
      </c>
      <c r="N765" s="36" t="s">
        <v>177</v>
      </c>
      <c r="O765" s="36"/>
      <c r="P765" t="s">
        <v>177</v>
      </c>
      <c r="Q765" t="s">
        <v>285</v>
      </c>
      <c r="R765" t="s">
        <v>35</v>
      </c>
      <c r="S765" t="s">
        <v>249</v>
      </c>
      <c r="T765" t="s">
        <v>218</v>
      </c>
      <c r="U765" t="s">
        <v>177</v>
      </c>
      <c r="V765" t="s">
        <v>177</v>
      </c>
    </row>
    <row r="766" spans="2:22" ht="12.75" hidden="1" outlineLevel="1">
      <c r="B766" s="33" t="s">
        <v>146</v>
      </c>
      <c r="C766">
        <v>52</v>
      </c>
      <c r="D766">
        <v>3</v>
      </c>
      <c r="E766">
        <v>8</v>
      </c>
      <c r="F766" s="46"/>
      <c r="G766" t="str">
        <f t="shared" si="74"/>
        <v/>
      </c>
      <c r="H766" s="41" t="s">
        <v>201</v>
      </c>
      <c r="I766" t="str">
        <f t="shared" si="75"/>
        <v/>
      </c>
      <c r="J766">
        <f t="shared" si="76"/>
        <v>0</v>
      </c>
      <c r="K766">
        <f t="shared" si="77"/>
        <v>0</v>
      </c>
      <c r="L766" s="78" t="s">
        <v>343</v>
      </c>
      <c r="M766" t="s">
        <v>241</v>
      </c>
      <c r="N766" s="36" t="s">
        <v>177</v>
      </c>
      <c r="O766" s="36"/>
      <c r="P766" t="s">
        <v>177</v>
      </c>
      <c r="Q766" t="s">
        <v>286</v>
      </c>
      <c r="S766" t="s">
        <v>249</v>
      </c>
      <c r="T766" t="s">
        <v>54</v>
      </c>
      <c r="U766" t="s">
        <v>177</v>
      </c>
      <c r="V766" t="s">
        <v>177</v>
      </c>
    </row>
    <row r="767" spans="2:22" ht="12.75" hidden="1" outlineLevel="1">
      <c r="B767" s="33" t="s">
        <v>146</v>
      </c>
      <c r="C767">
        <v>52</v>
      </c>
      <c r="D767">
        <v>3</v>
      </c>
      <c r="E767">
        <v>9</v>
      </c>
      <c r="F767" s="46"/>
      <c r="G767" t="str">
        <f t="shared" si="74"/>
        <v/>
      </c>
      <c r="H767" s="41" t="s">
        <v>198</v>
      </c>
      <c r="I767" t="str">
        <f t="shared" si="75"/>
        <v/>
      </c>
      <c r="J767">
        <f t="shared" si="76"/>
        <v>0</v>
      </c>
      <c r="K767">
        <f t="shared" si="77"/>
        <v>0</v>
      </c>
      <c r="L767" s="78" t="s">
        <v>343</v>
      </c>
      <c r="M767" t="s">
        <v>241</v>
      </c>
      <c r="N767" s="36" t="s">
        <v>177</v>
      </c>
      <c r="O767" s="36"/>
      <c r="P767" t="s">
        <v>177</v>
      </c>
      <c r="Q767" t="s">
        <v>285</v>
      </c>
      <c r="R767" t="s">
        <v>35</v>
      </c>
      <c r="S767" t="s">
        <v>249</v>
      </c>
      <c r="T767" t="s">
        <v>218</v>
      </c>
      <c r="U767" t="s">
        <v>177</v>
      </c>
      <c r="V767" t="s">
        <v>177</v>
      </c>
    </row>
    <row r="768" spans="1:22" ht="12.75" hidden="1" outlineLevel="1">
      <c r="A768">
        <v>502</v>
      </c>
      <c r="B768" s="33" t="s">
        <v>146</v>
      </c>
      <c r="C768">
        <v>52</v>
      </c>
      <c r="D768">
        <v>3</v>
      </c>
      <c r="E768">
        <v>10</v>
      </c>
      <c r="F768" s="46"/>
      <c r="G768" t="str">
        <f t="shared" si="74"/>
        <v/>
      </c>
      <c r="H768" s="41" t="s">
        <v>202</v>
      </c>
      <c r="I768" t="str">
        <f t="shared" si="75"/>
        <v/>
      </c>
      <c r="J768">
        <f t="shared" si="76"/>
        <v>0</v>
      </c>
      <c r="K768">
        <f t="shared" si="77"/>
        <v>0</v>
      </c>
      <c r="L768" s="78" t="s">
        <v>343</v>
      </c>
      <c r="M768" t="s">
        <v>241</v>
      </c>
      <c r="N768" s="36" t="s">
        <v>177</v>
      </c>
      <c r="O768" s="36"/>
      <c r="P768" t="s">
        <v>177</v>
      </c>
      <c r="Q768" t="s">
        <v>98</v>
      </c>
      <c r="R768" t="s">
        <v>34</v>
      </c>
      <c r="S768" t="s">
        <v>249</v>
      </c>
      <c r="U768" t="s">
        <v>177</v>
      </c>
      <c r="V768" t="s">
        <v>177</v>
      </c>
    </row>
    <row r="769" spans="2:22" ht="12.75" hidden="1" outlineLevel="1">
      <c r="B769" s="33" t="s">
        <v>146</v>
      </c>
      <c r="C769">
        <v>52</v>
      </c>
      <c r="D769">
        <v>3</v>
      </c>
      <c r="E769">
        <v>11</v>
      </c>
      <c r="F769" s="46"/>
      <c r="G769" t="str">
        <f t="shared" si="74"/>
        <v/>
      </c>
      <c r="H769" s="41" t="s">
        <v>200</v>
      </c>
      <c r="I769" t="str">
        <f t="shared" si="75"/>
        <v/>
      </c>
      <c r="J769">
        <f t="shared" si="76"/>
        <v>0</v>
      </c>
      <c r="K769">
        <f t="shared" si="77"/>
        <v>0</v>
      </c>
      <c r="L769" s="78" t="s">
        <v>343</v>
      </c>
      <c r="M769" t="s">
        <v>241</v>
      </c>
      <c r="N769" s="36" t="s">
        <v>177</v>
      </c>
      <c r="O769" s="36"/>
      <c r="P769" t="s">
        <v>177</v>
      </c>
      <c r="Q769" t="s">
        <v>326</v>
      </c>
      <c r="R769" t="s">
        <v>327</v>
      </c>
      <c r="S769" t="s">
        <v>249</v>
      </c>
      <c r="T769" t="s">
        <v>54</v>
      </c>
      <c r="U769" t="s">
        <v>177</v>
      </c>
      <c r="V769" t="s">
        <v>177</v>
      </c>
    </row>
    <row r="770" spans="1:22" ht="12.75" hidden="1" outlineLevel="1">
      <c r="A770">
        <v>503</v>
      </c>
      <c r="B770" s="33" t="s">
        <v>146</v>
      </c>
      <c r="C770">
        <v>52</v>
      </c>
      <c r="D770">
        <v>3</v>
      </c>
      <c r="E770">
        <v>12</v>
      </c>
      <c r="F770" s="46"/>
      <c r="G770" t="str">
        <f t="shared" si="74"/>
        <v/>
      </c>
      <c r="H770" s="41" t="s">
        <v>202</v>
      </c>
      <c r="I770" t="str">
        <f t="shared" si="75"/>
        <v/>
      </c>
      <c r="J770">
        <f t="shared" si="76"/>
        <v>0</v>
      </c>
      <c r="K770">
        <f t="shared" si="77"/>
        <v>0</v>
      </c>
      <c r="L770" s="78" t="s">
        <v>343</v>
      </c>
      <c r="M770" t="s">
        <v>241</v>
      </c>
      <c r="N770" s="36" t="s">
        <v>177</v>
      </c>
      <c r="O770" s="36"/>
      <c r="P770" t="s">
        <v>177</v>
      </c>
      <c r="Q770" t="s">
        <v>286</v>
      </c>
      <c r="S770" t="s">
        <v>249</v>
      </c>
      <c r="U770" t="s">
        <v>177</v>
      </c>
      <c r="V770" t="s">
        <v>177</v>
      </c>
    </row>
    <row r="771" spans="1:22" ht="12.75" hidden="1" outlineLevel="1">
      <c r="A771">
        <v>504</v>
      </c>
      <c r="B771" s="33" t="s">
        <v>146</v>
      </c>
      <c r="C771">
        <v>52</v>
      </c>
      <c r="D771">
        <v>3</v>
      </c>
      <c r="E771">
        <v>13</v>
      </c>
      <c r="F771" s="46"/>
      <c r="G771" t="str">
        <f t="shared" si="74"/>
        <v/>
      </c>
      <c r="H771" s="41" t="s">
        <v>199</v>
      </c>
      <c r="I771" t="str">
        <f t="shared" si="75"/>
        <v/>
      </c>
      <c r="J771">
        <f t="shared" si="76"/>
        <v>0</v>
      </c>
      <c r="K771">
        <f t="shared" si="77"/>
        <v>0</v>
      </c>
      <c r="L771" s="78" t="s">
        <v>343</v>
      </c>
      <c r="M771" t="s">
        <v>241</v>
      </c>
      <c r="N771" s="36" t="s">
        <v>177</v>
      </c>
      <c r="O771" s="36"/>
      <c r="P771" t="s">
        <v>177</v>
      </c>
      <c r="Q771" t="s">
        <v>285</v>
      </c>
      <c r="R771" t="s">
        <v>35</v>
      </c>
      <c r="S771" t="s">
        <v>249</v>
      </c>
      <c r="U771" t="s">
        <v>177</v>
      </c>
      <c r="V771" t="s">
        <v>177</v>
      </c>
    </row>
    <row r="772" spans="1:22" ht="12.75" hidden="1" outlineLevel="1">
      <c r="A772">
        <v>505</v>
      </c>
      <c r="B772" s="33" t="s">
        <v>146</v>
      </c>
      <c r="C772">
        <v>52</v>
      </c>
      <c r="D772">
        <v>3</v>
      </c>
      <c r="E772">
        <v>14</v>
      </c>
      <c r="F772" s="46"/>
      <c r="G772" t="str">
        <f t="shared" si="74"/>
        <v/>
      </c>
      <c r="H772" s="41" t="s">
        <v>198</v>
      </c>
      <c r="I772" t="str">
        <f t="shared" si="75"/>
        <v/>
      </c>
      <c r="J772">
        <f t="shared" si="76"/>
        <v>0</v>
      </c>
      <c r="K772">
        <f t="shared" si="77"/>
        <v>0</v>
      </c>
      <c r="L772" s="78" t="s">
        <v>343</v>
      </c>
      <c r="M772" t="s">
        <v>241</v>
      </c>
      <c r="N772" s="36" t="s">
        <v>177</v>
      </c>
      <c r="O772" s="36"/>
      <c r="P772" t="s">
        <v>177</v>
      </c>
      <c r="Q772" t="s">
        <v>225</v>
      </c>
      <c r="S772" t="s">
        <v>249</v>
      </c>
      <c r="T772" t="s">
        <v>54</v>
      </c>
      <c r="U772" t="s">
        <v>177</v>
      </c>
      <c r="V772" t="s">
        <v>177</v>
      </c>
    </row>
    <row r="773" spans="1:22" ht="12.75" hidden="1" outlineLevel="1">
      <c r="A773">
        <v>506</v>
      </c>
      <c r="B773" s="33" t="s">
        <v>146</v>
      </c>
      <c r="C773">
        <v>52</v>
      </c>
      <c r="D773">
        <v>3</v>
      </c>
      <c r="E773">
        <v>15</v>
      </c>
      <c r="F773" s="46"/>
      <c r="G773" t="str">
        <f t="shared" si="74"/>
        <v/>
      </c>
      <c r="H773" s="41" t="s">
        <v>199</v>
      </c>
      <c r="I773" t="str">
        <f t="shared" si="75"/>
        <v/>
      </c>
      <c r="J773">
        <f t="shared" si="76"/>
        <v>0</v>
      </c>
      <c r="K773">
        <f t="shared" si="77"/>
        <v>0</v>
      </c>
      <c r="L773" s="78" t="s">
        <v>343</v>
      </c>
      <c r="M773" t="s">
        <v>241</v>
      </c>
      <c r="N773" s="36" t="s">
        <v>177</v>
      </c>
      <c r="O773" s="36"/>
      <c r="P773" t="s">
        <v>177</v>
      </c>
      <c r="Q773" t="s">
        <v>285</v>
      </c>
      <c r="R773" t="s">
        <v>340</v>
      </c>
      <c r="S773" t="s">
        <v>249</v>
      </c>
      <c r="T773" t="s">
        <v>54</v>
      </c>
      <c r="U773" t="s">
        <v>177</v>
      </c>
      <c r="V773" t="s">
        <v>177</v>
      </c>
    </row>
    <row r="774" spans="1:22" ht="12.75" hidden="1" outlineLevel="1">
      <c r="A774">
        <v>507</v>
      </c>
      <c r="B774" s="33" t="s">
        <v>146</v>
      </c>
      <c r="C774">
        <v>52</v>
      </c>
      <c r="D774">
        <v>3</v>
      </c>
      <c r="E774">
        <v>16</v>
      </c>
      <c r="F774" s="46"/>
      <c r="G774" t="str">
        <f t="shared" si="74"/>
        <v/>
      </c>
      <c r="H774" s="41" t="s">
        <v>198</v>
      </c>
      <c r="I774" t="str">
        <f t="shared" si="75"/>
        <v/>
      </c>
      <c r="J774">
        <f t="shared" si="76"/>
        <v>0</v>
      </c>
      <c r="K774">
        <f t="shared" si="77"/>
        <v>0</v>
      </c>
      <c r="L774" s="78" t="s">
        <v>343</v>
      </c>
      <c r="M774" t="s">
        <v>241</v>
      </c>
      <c r="N774" s="36" t="s">
        <v>177</v>
      </c>
      <c r="O774" s="36"/>
      <c r="P774" t="s">
        <v>177</v>
      </c>
      <c r="Q774" t="s">
        <v>286</v>
      </c>
      <c r="S774" t="s">
        <v>249</v>
      </c>
      <c r="U774" t="s">
        <v>177</v>
      </c>
      <c r="V774" t="s">
        <v>177</v>
      </c>
    </row>
    <row r="775" spans="1:22" ht="12.75" hidden="1" outlineLevel="1">
      <c r="A775">
        <v>508</v>
      </c>
      <c r="B775" s="33" t="s">
        <v>146</v>
      </c>
      <c r="C775">
        <v>52</v>
      </c>
      <c r="D775">
        <v>3</v>
      </c>
      <c r="E775">
        <v>17</v>
      </c>
      <c r="F775" s="46"/>
      <c r="G775" t="str">
        <f aca="true" t="shared" si="78" ref="G775:G810">UPPER(F775)</f>
        <v/>
      </c>
      <c r="H775" s="41" t="s">
        <v>200</v>
      </c>
      <c r="I775" t="str">
        <f aca="true" t="shared" si="79" ref="I775:I810">IF(F775=0,"",IF(EXACT(G775,H775),"Correct","Incorrect"))</f>
        <v/>
      </c>
      <c r="J775">
        <f aca="true" t="shared" si="80" ref="J775:J810">IF($I775="Correct",1,IF($I775="Incorrect",1,0))</f>
        <v>0</v>
      </c>
      <c r="K775">
        <f aca="true" t="shared" si="81" ref="K775:K810">IF($I775="Correct",1,IF($I775="Incorrect",0,0))</f>
        <v>0</v>
      </c>
      <c r="L775" s="78" t="s">
        <v>343</v>
      </c>
      <c r="M775" t="s">
        <v>241</v>
      </c>
      <c r="N775" s="36" t="s">
        <v>177</v>
      </c>
      <c r="O775" s="36"/>
      <c r="P775" t="s">
        <v>177</v>
      </c>
      <c r="Q775" t="s">
        <v>98</v>
      </c>
      <c r="R775" t="s">
        <v>36</v>
      </c>
      <c r="S775" t="s">
        <v>249</v>
      </c>
      <c r="U775" t="s">
        <v>177</v>
      </c>
      <c r="V775" t="s">
        <v>177</v>
      </c>
    </row>
    <row r="776" spans="1:22" ht="12.75" hidden="1" outlineLevel="1">
      <c r="A776">
        <v>509</v>
      </c>
      <c r="B776" s="33" t="s">
        <v>146</v>
      </c>
      <c r="C776">
        <v>52</v>
      </c>
      <c r="D776">
        <v>3</v>
      </c>
      <c r="E776">
        <v>18</v>
      </c>
      <c r="F776" s="46"/>
      <c r="G776" t="str">
        <f t="shared" si="78"/>
        <v/>
      </c>
      <c r="H776" s="41" t="s">
        <v>199</v>
      </c>
      <c r="I776" t="str">
        <f t="shared" si="79"/>
        <v/>
      </c>
      <c r="J776">
        <f t="shared" si="80"/>
        <v>0</v>
      </c>
      <c r="K776">
        <f t="shared" si="81"/>
        <v>0</v>
      </c>
      <c r="L776" s="78" t="s">
        <v>343</v>
      </c>
      <c r="M776" t="s">
        <v>241</v>
      </c>
      <c r="N776" s="36" t="s">
        <v>177</v>
      </c>
      <c r="O776" s="36"/>
      <c r="P776" t="s">
        <v>177</v>
      </c>
      <c r="Q776" t="s">
        <v>225</v>
      </c>
      <c r="S776" t="s">
        <v>249</v>
      </c>
      <c r="U776" t="s">
        <v>177</v>
      </c>
      <c r="V776" t="s">
        <v>177</v>
      </c>
    </row>
    <row r="777" spans="1:22" ht="12.75" hidden="1" outlineLevel="1">
      <c r="A777">
        <v>510</v>
      </c>
      <c r="B777" s="33" t="s">
        <v>146</v>
      </c>
      <c r="C777">
        <v>52</v>
      </c>
      <c r="D777">
        <v>3</v>
      </c>
      <c r="E777">
        <v>19</v>
      </c>
      <c r="F777" s="46"/>
      <c r="G777" t="str">
        <f t="shared" si="78"/>
        <v/>
      </c>
      <c r="H777" s="41" t="s">
        <v>201</v>
      </c>
      <c r="I777" t="str">
        <f t="shared" si="79"/>
        <v/>
      </c>
      <c r="J777">
        <f t="shared" si="80"/>
        <v>0</v>
      </c>
      <c r="K777">
        <f t="shared" si="81"/>
        <v>0</v>
      </c>
      <c r="L777" s="78" t="s">
        <v>343</v>
      </c>
      <c r="M777" t="s">
        <v>241</v>
      </c>
      <c r="N777" s="36" t="s">
        <v>177</v>
      </c>
      <c r="O777" s="36"/>
      <c r="P777" t="s">
        <v>177</v>
      </c>
      <c r="Q777" t="s">
        <v>250</v>
      </c>
      <c r="R777" t="s">
        <v>304</v>
      </c>
      <c r="S777" t="s">
        <v>249</v>
      </c>
      <c r="T777" t="s">
        <v>218</v>
      </c>
      <c r="U777" t="s">
        <v>177</v>
      </c>
      <c r="V777" t="s">
        <v>177</v>
      </c>
    </row>
    <row r="778" spans="1:22" ht="12.75" hidden="1" outlineLevel="1">
      <c r="A778">
        <v>511</v>
      </c>
      <c r="B778" s="33" t="s">
        <v>146</v>
      </c>
      <c r="C778">
        <v>52</v>
      </c>
      <c r="D778">
        <v>3</v>
      </c>
      <c r="E778">
        <v>20</v>
      </c>
      <c r="F778" s="46"/>
      <c r="G778" t="str">
        <f t="shared" si="78"/>
        <v/>
      </c>
      <c r="H778" s="41" t="s">
        <v>202</v>
      </c>
      <c r="I778" t="str">
        <f t="shared" si="79"/>
        <v/>
      </c>
      <c r="J778">
        <f t="shared" si="80"/>
        <v>0</v>
      </c>
      <c r="K778">
        <f t="shared" si="81"/>
        <v>0</v>
      </c>
      <c r="L778" s="78" t="s">
        <v>343</v>
      </c>
      <c r="M778" t="s">
        <v>241</v>
      </c>
      <c r="N778" s="36" t="s">
        <v>177</v>
      </c>
      <c r="O778" s="36"/>
      <c r="P778" t="s">
        <v>177</v>
      </c>
      <c r="Q778" t="s">
        <v>119</v>
      </c>
      <c r="S778" t="s">
        <v>249</v>
      </c>
      <c r="T778" t="s">
        <v>218</v>
      </c>
      <c r="U778" t="s">
        <v>177</v>
      </c>
      <c r="V778" t="s">
        <v>177</v>
      </c>
    </row>
    <row r="779" spans="1:22" ht="12.75" hidden="1" outlineLevel="1">
      <c r="A779">
        <v>512</v>
      </c>
      <c r="B779" s="33" t="s">
        <v>146</v>
      </c>
      <c r="C779">
        <v>52</v>
      </c>
      <c r="D779">
        <v>3</v>
      </c>
      <c r="E779">
        <v>21</v>
      </c>
      <c r="F779" s="46"/>
      <c r="G779" t="str">
        <f t="shared" si="78"/>
        <v/>
      </c>
      <c r="H779" s="41" t="s">
        <v>202</v>
      </c>
      <c r="I779" t="str">
        <f t="shared" si="79"/>
        <v/>
      </c>
      <c r="J779">
        <f t="shared" si="80"/>
        <v>0</v>
      </c>
      <c r="K779">
        <f t="shared" si="81"/>
        <v>0</v>
      </c>
      <c r="L779" s="78" t="s">
        <v>343</v>
      </c>
      <c r="M779" t="s">
        <v>241</v>
      </c>
      <c r="N779" s="36" t="s">
        <v>177</v>
      </c>
      <c r="O779" s="36"/>
      <c r="P779" t="s">
        <v>177</v>
      </c>
      <c r="Q779" t="s">
        <v>286</v>
      </c>
      <c r="S779" t="s">
        <v>249</v>
      </c>
      <c r="T779" t="s">
        <v>218</v>
      </c>
      <c r="U779" t="s">
        <v>177</v>
      </c>
      <c r="V779" t="s">
        <v>177</v>
      </c>
    </row>
    <row r="780" spans="1:22" ht="12.75" hidden="1" outlineLevel="1">
      <c r="A780">
        <v>513</v>
      </c>
      <c r="B780" s="33" t="s">
        <v>146</v>
      </c>
      <c r="C780">
        <v>52</v>
      </c>
      <c r="D780">
        <v>3</v>
      </c>
      <c r="E780">
        <v>22</v>
      </c>
      <c r="F780" s="46"/>
      <c r="G780" t="str">
        <f t="shared" si="78"/>
        <v/>
      </c>
      <c r="H780" s="41" t="s">
        <v>202</v>
      </c>
      <c r="I780" t="str">
        <f t="shared" si="79"/>
        <v/>
      </c>
      <c r="J780">
        <f t="shared" si="80"/>
        <v>0</v>
      </c>
      <c r="K780">
        <f t="shared" si="81"/>
        <v>0</v>
      </c>
      <c r="L780" s="78" t="s">
        <v>343</v>
      </c>
      <c r="M780" t="s">
        <v>241</v>
      </c>
      <c r="N780" s="36" t="s">
        <v>177</v>
      </c>
      <c r="O780" s="36"/>
      <c r="P780" t="s">
        <v>177</v>
      </c>
      <c r="Q780" t="s">
        <v>119</v>
      </c>
      <c r="S780" t="s">
        <v>249</v>
      </c>
      <c r="U780" t="s">
        <v>177</v>
      </c>
      <c r="V780" t="s">
        <v>177</v>
      </c>
    </row>
    <row r="781" spans="1:22" ht="12.75" hidden="1" outlineLevel="1">
      <c r="A781">
        <v>514</v>
      </c>
      <c r="B781" s="33" t="s">
        <v>146</v>
      </c>
      <c r="C781">
        <v>52</v>
      </c>
      <c r="D781">
        <v>3</v>
      </c>
      <c r="E781">
        <v>23</v>
      </c>
      <c r="F781" s="46"/>
      <c r="G781" t="str">
        <f t="shared" si="78"/>
        <v/>
      </c>
      <c r="H781" s="41" t="s">
        <v>201</v>
      </c>
      <c r="I781" t="str">
        <f t="shared" si="79"/>
        <v/>
      </c>
      <c r="J781">
        <f t="shared" si="80"/>
        <v>0</v>
      </c>
      <c r="K781">
        <f t="shared" si="81"/>
        <v>0</v>
      </c>
      <c r="L781" s="78" t="s">
        <v>343</v>
      </c>
      <c r="M781" t="s">
        <v>241</v>
      </c>
      <c r="N781" s="36" t="s">
        <v>177</v>
      </c>
      <c r="O781" s="36"/>
      <c r="P781" t="s">
        <v>177</v>
      </c>
      <c r="Q781" t="s">
        <v>225</v>
      </c>
      <c r="S781" t="s">
        <v>249</v>
      </c>
      <c r="T781" t="s">
        <v>218</v>
      </c>
      <c r="U781" t="s">
        <v>177</v>
      </c>
      <c r="V781" t="s">
        <v>177</v>
      </c>
    </row>
    <row r="782" spans="1:22" ht="12.75" hidden="1" outlineLevel="1">
      <c r="A782">
        <v>515</v>
      </c>
      <c r="B782" s="33" t="s">
        <v>146</v>
      </c>
      <c r="C782">
        <v>52</v>
      </c>
      <c r="D782">
        <v>3</v>
      </c>
      <c r="E782">
        <v>24</v>
      </c>
      <c r="F782" s="46"/>
      <c r="G782" t="str">
        <f t="shared" si="78"/>
        <v/>
      </c>
      <c r="H782" s="41" t="s">
        <v>198</v>
      </c>
      <c r="I782" t="str">
        <f t="shared" si="79"/>
        <v/>
      </c>
      <c r="J782">
        <f t="shared" si="80"/>
        <v>0</v>
      </c>
      <c r="K782">
        <f t="shared" si="81"/>
        <v>0</v>
      </c>
      <c r="L782" s="78" t="s">
        <v>343</v>
      </c>
      <c r="M782" t="s">
        <v>241</v>
      </c>
      <c r="N782" s="36" t="s">
        <v>177</v>
      </c>
      <c r="O782" s="36"/>
      <c r="P782" t="s">
        <v>177</v>
      </c>
      <c r="Q782" t="s">
        <v>37</v>
      </c>
      <c r="R782" t="s">
        <v>215</v>
      </c>
      <c r="S782" t="s">
        <v>249</v>
      </c>
      <c r="T782" t="s">
        <v>54</v>
      </c>
      <c r="U782" t="s">
        <v>177</v>
      </c>
      <c r="V782" t="s">
        <v>177</v>
      </c>
    </row>
    <row r="783" spans="1:22" ht="12.75" hidden="1" outlineLevel="1">
      <c r="A783">
        <v>516</v>
      </c>
      <c r="B783" s="33" t="s">
        <v>146</v>
      </c>
      <c r="C783">
        <v>52</v>
      </c>
      <c r="D783">
        <v>3</v>
      </c>
      <c r="E783">
        <v>25</v>
      </c>
      <c r="F783" s="46"/>
      <c r="G783" t="str">
        <f t="shared" si="78"/>
        <v/>
      </c>
      <c r="H783" s="41" t="s">
        <v>201</v>
      </c>
      <c r="I783" t="str">
        <f t="shared" si="79"/>
        <v/>
      </c>
      <c r="J783">
        <f t="shared" si="80"/>
        <v>0</v>
      </c>
      <c r="K783">
        <f t="shared" si="81"/>
        <v>0</v>
      </c>
      <c r="L783" s="78" t="s">
        <v>343</v>
      </c>
      <c r="M783" t="s">
        <v>241</v>
      </c>
      <c r="N783" s="36" t="s">
        <v>177</v>
      </c>
      <c r="O783" s="36"/>
      <c r="P783" t="s">
        <v>177</v>
      </c>
      <c r="Q783" t="s">
        <v>326</v>
      </c>
      <c r="R783" t="s">
        <v>325</v>
      </c>
      <c r="S783" t="s">
        <v>249</v>
      </c>
      <c r="U783" t="s">
        <v>177</v>
      </c>
      <c r="V783" t="s">
        <v>177</v>
      </c>
    </row>
    <row r="784" spans="1:22" ht="12.75" hidden="1" outlineLevel="1">
      <c r="A784">
        <v>517</v>
      </c>
      <c r="B784" s="33" t="s">
        <v>146</v>
      </c>
      <c r="C784">
        <v>52</v>
      </c>
      <c r="D784">
        <v>4</v>
      </c>
      <c r="E784">
        <v>1</v>
      </c>
      <c r="F784" s="46"/>
      <c r="G784" t="str">
        <f t="shared" si="78"/>
        <v/>
      </c>
      <c r="H784" s="41" t="s">
        <v>202</v>
      </c>
      <c r="I784" t="str">
        <f t="shared" si="79"/>
        <v/>
      </c>
      <c r="J784">
        <f t="shared" si="80"/>
        <v>0</v>
      </c>
      <c r="K784">
        <f t="shared" si="81"/>
        <v>0</v>
      </c>
      <c r="L784" s="78" t="s">
        <v>343</v>
      </c>
      <c r="M784" t="s">
        <v>240</v>
      </c>
      <c r="N784" s="36">
        <v>1</v>
      </c>
      <c r="O784" s="36"/>
      <c r="P784" t="s">
        <v>105</v>
      </c>
      <c r="Q784" t="s">
        <v>329</v>
      </c>
      <c r="R784" t="s">
        <v>238</v>
      </c>
      <c r="S784" t="s">
        <v>239</v>
      </c>
      <c r="U784" t="s">
        <v>177</v>
      </c>
      <c r="V784" t="s">
        <v>177</v>
      </c>
    </row>
    <row r="785" spans="1:22" ht="12.75" hidden="1" outlineLevel="1">
      <c r="A785">
        <v>518</v>
      </c>
      <c r="B785" s="33" t="s">
        <v>146</v>
      </c>
      <c r="C785">
        <v>52</v>
      </c>
      <c r="D785">
        <v>4</v>
      </c>
      <c r="E785">
        <v>2</v>
      </c>
      <c r="F785" s="46"/>
      <c r="G785" t="str">
        <f t="shared" si="78"/>
        <v/>
      </c>
      <c r="H785" s="41" t="s">
        <v>202</v>
      </c>
      <c r="I785" t="str">
        <f t="shared" si="79"/>
        <v/>
      </c>
      <c r="J785">
        <f t="shared" si="80"/>
        <v>0</v>
      </c>
      <c r="K785">
        <f t="shared" si="81"/>
        <v>0</v>
      </c>
      <c r="L785" s="78" t="s">
        <v>343</v>
      </c>
      <c r="M785" t="s">
        <v>240</v>
      </c>
      <c r="N785" s="36">
        <v>1</v>
      </c>
      <c r="O785" s="36"/>
      <c r="P785" t="s">
        <v>105</v>
      </c>
      <c r="Q785" t="s">
        <v>330</v>
      </c>
      <c r="R785" t="s">
        <v>247</v>
      </c>
      <c r="S785" t="s">
        <v>239</v>
      </c>
      <c r="U785" t="s">
        <v>177</v>
      </c>
      <c r="V785" t="s">
        <v>177</v>
      </c>
    </row>
    <row r="786" spans="1:22" ht="12.75" hidden="1" outlineLevel="1">
      <c r="A786">
        <v>519</v>
      </c>
      <c r="B786" s="33" t="s">
        <v>146</v>
      </c>
      <c r="C786">
        <v>52</v>
      </c>
      <c r="D786">
        <v>4</v>
      </c>
      <c r="E786">
        <v>3</v>
      </c>
      <c r="F786" s="46"/>
      <c r="G786" t="str">
        <f t="shared" si="78"/>
        <v/>
      </c>
      <c r="H786" s="41" t="s">
        <v>201</v>
      </c>
      <c r="I786" t="str">
        <f t="shared" si="79"/>
        <v/>
      </c>
      <c r="J786">
        <f t="shared" si="80"/>
        <v>0</v>
      </c>
      <c r="K786">
        <f t="shared" si="81"/>
        <v>0</v>
      </c>
      <c r="L786" s="78" t="s">
        <v>343</v>
      </c>
      <c r="M786" t="s">
        <v>240</v>
      </c>
      <c r="N786" s="36">
        <v>1</v>
      </c>
      <c r="O786" s="36"/>
      <c r="P786" t="s">
        <v>105</v>
      </c>
      <c r="Q786" t="s">
        <v>329</v>
      </c>
      <c r="R786" t="s">
        <v>53</v>
      </c>
      <c r="S786" t="s">
        <v>239</v>
      </c>
      <c r="U786" t="s">
        <v>177</v>
      </c>
      <c r="V786" t="s">
        <v>177</v>
      </c>
    </row>
    <row r="787" spans="1:22" ht="12.75" hidden="1" outlineLevel="1">
      <c r="A787">
        <v>520</v>
      </c>
      <c r="B787" s="33" t="s">
        <v>146</v>
      </c>
      <c r="C787">
        <v>52</v>
      </c>
      <c r="D787">
        <v>4</v>
      </c>
      <c r="E787">
        <v>4</v>
      </c>
      <c r="F787" s="46"/>
      <c r="G787" t="str">
        <f t="shared" si="78"/>
        <v/>
      </c>
      <c r="H787" s="41" t="s">
        <v>199</v>
      </c>
      <c r="I787" t="str">
        <f t="shared" si="79"/>
        <v/>
      </c>
      <c r="J787">
        <f t="shared" si="80"/>
        <v>0</v>
      </c>
      <c r="K787">
        <f t="shared" si="81"/>
        <v>0</v>
      </c>
      <c r="L787" s="78" t="s">
        <v>343</v>
      </c>
      <c r="M787" t="s">
        <v>240</v>
      </c>
      <c r="N787" s="36">
        <v>1</v>
      </c>
      <c r="O787" s="36"/>
      <c r="P787" t="s">
        <v>105</v>
      </c>
      <c r="Q787" t="s">
        <v>333</v>
      </c>
      <c r="R787" t="s">
        <v>246</v>
      </c>
      <c r="S787" t="s">
        <v>239</v>
      </c>
      <c r="U787" t="s">
        <v>177</v>
      </c>
      <c r="V787" t="s">
        <v>177</v>
      </c>
    </row>
    <row r="788" spans="1:22" ht="12.75" hidden="1" outlineLevel="1">
      <c r="A788">
        <v>521</v>
      </c>
      <c r="B788" s="33" t="s">
        <v>146</v>
      </c>
      <c r="C788">
        <v>52</v>
      </c>
      <c r="D788">
        <v>4</v>
      </c>
      <c r="E788">
        <v>5</v>
      </c>
      <c r="F788" s="46"/>
      <c r="G788" t="str">
        <f t="shared" si="78"/>
        <v/>
      </c>
      <c r="H788" s="41" t="s">
        <v>198</v>
      </c>
      <c r="I788" t="str">
        <f t="shared" si="79"/>
        <v/>
      </c>
      <c r="J788">
        <f t="shared" si="80"/>
        <v>0</v>
      </c>
      <c r="K788">
        <f t="shared" si="81"/>
        <v>0</v>
      </c>
      <c r="L788" s="78" t="s">
        <v>343</v>
      </c>
      <c r="M788" t="s">
        <v>240</v>
      </c>
      <c r="N788" s="36">
        <v>1</v>
      </c>
      <c r="O788" s="36"/>
      <c r="P788" t="s">
        <v>105</v>
      </c>
      <c r="Q788" t="s">
        <v>333</v>
      </c>
      <c r="R788" t="s">
        <v>246</v>
      </c>
      <c r="S788" t="s">
        <v>239</v>
      </c>
      <c r="U788" t="s">
        <v>177</v>
      </c>
      <c r="V788" t="s">
        <v>177</v>
      </c>
    </row>
    <row r="789" spans="1:22" ht="12.75" hidden="1" outlineLevel="1">
      <c r="A789">
        <v>522</v>
      </c>
      <c r="B789" s="33" t="s">
        <v>146</v>
      </c>
      <c r="C789">
        <v>52</v>
      </c>
      <c r="D789">
        <v>4</v>
      </c>
      <c r="E789">
        <v>6</v>
      </c>
      <c r="F789" s="46"/>
      <c r="G789" t="str">
        <f t="shared" si="78"/>
        <v/>
      </c>
      <c r="H789" s="41" t="s">
        <v>201</v>
      </c>
      <c r="I789" t="str">
        <f t="shared" si="79"/>
        <v/>
      </c>
      <c r="J789">
        <f t="shared" si="80"/>
        <v>0</v>
      </c>
      <c r="K789">
        <f t="shared" si="81"/>
        <v>0</v>
      </c>
      <c r="L789" s="78" t="s">
        <v>343</v>
      </c>
      <c r="M789" t="s">
        <v>240</v>
      </c>
      <c r="N789" s="36">
        <v>1</v>
      </c>
      <c r="O789" s="36"/>
      <c r="P789" t="s">
        <v>105</v>
      </c>
      <c r="Q789" t="s">
        <v>330</v>
      </c>
      <c r="R789" t="s">
        <v>247</v>
      </c>
      <c r="S789" t="s">
        <v>239</v>
      </c>
      <c r="U789" t="s">
        <v>177</v>
      </c>
      <c r="V789" t="s">
        <v>177</v>
      </c>
    </row>
    <row r="790" spans="1:22" ht="12.75" hidden="1" outlineLevel="1">
      <c r="A790">
        <v>523</v>
      </c>
      <c r="B790" s="33" t="s">
        <v>146</v>
      </c>
      <c r="C790">
        <v>52</v>
      </c>
      <c r="D790">
        <v>4</v>
      </c>
      <c r="E790">
        <v>7</v>
      </c>
      <c r="F790" s="46"/>
      <c r="G790" t="str">
        <f t="shared" si="78"/>
        <v/>
      </c>
      <c r="H790" s="41" t="s">
        <v>199</v>
      </c>
      <c r="I790" t="str">
        <f t="shared" si="79"/>
        <v/>
      </c>
      <c r="J790">
        <f t="shared" si="80"/>
        <v>0</v>
      </c>
      <c r="K790">
        <f t="shared" si="81"/>
        <v>0</v>
      </c>
      <c r="L790" s="78" t="s">
        <v>343</v>
      </c>
      <c r="M790" t="s">
        <v>240</v>
      </c>
      <c r="N790" s="36">
        <v>2</v>
      </c>
      <c r="O790" s="36"/>
      <c r="P790" t="s">
        <v>315</v>
      </c>
      <c r="Q790" t="s">
        <v>329</v>
      </c>
      <c r="R790" t="s">
        <v>149</v>
      </c>
      <c r="S790" t="s">
        <v>111</v>
      </c>
      <c r="U790" t="s">
        <v>177</v>
      </c>
      <c r="V790" t="s">
        <v>177</v>
      </c>
    </row>
    <row r="791" spans="1:22" ht="12.75" hidden="1" outlineLevel="1">
      <c r="A791">
        <v>524</v>
      </c>
      <c r="B791" s="33" t="s">
        <v>146</v>
      </c>
      <c r="C791">
        <v>52</v>
      </c>
      <c r="D791">
        <v>4</v>
      </c>
      <c r="E791">
        <v>8</v>
      </c>
      <c r="F791" s="46"/>
      <c r="G791" t="str">
        <f t="shared" si="78"/>
        <v/>
      </c>
      <c r="H791" s="41" t="s">
        <v>200</v>
      </c>
      <c r="I791" t="str">
        <f t="shared" si="79"/>
        <v/>
      </c>
      <c r="J791">
        <f t="shared" si="80"/>
        <v>0</v>
      </c>
      <c r="K791">
        <f t="shared" si="81"/>
        <v>0</v>
      </c>
      <c r="L791" s="78" t="s">
        <v>343</v>
      </c>
      <c r="M791" t="s">
        <v>240</v>
      </c>
      <c r="N791" s="36">
        <v>2</v>
      </c>
      <c r="O791" s="36"/>
      <c r="P791" t="s">
        <v>315</v>
      </c>
      <c r="Q791" t="s">
        <v>329</v>
      </c>
      <c r="R791" t="s">
        <v>246</v>
      </c>
      <c r="S791" t="s">
        <v>111</v>
      </c>
      <c r="U791" t="s">
        <v>177</v>
      </c>
      <c r="V791" t="s">
        <v>177</v>
      </c>
    </row>
    <row r="792" spans="1:22" ht="12.75" hidden="1" outlineLevel="1">
      <c r="A792">
        <v>525</v>
      </c>
      <c r="B792" s="33" t="s">
        <v>146</v>
      </c>
      <c r="C792">
        <v>52</v>
      </c>
      <c r="D792">
        <v>4</v>
      </c>
      <c r="E792">
        <v>9</v>
      </c>
      <c r="F792" s="46"/>
      <c r="G792" t="str">
        <f t="shared" si="78"/>
        <v/>
      </c>
      <c r="H792" s="41" t="s">
        <v>201</v>
      </c>
      <c r="I792" t="str">
        <f t="shared" si="79"/>
        <v/>
      </c>
      <c r="J792">
        <f t="shared" si="80"/>
        <v>0</v>
      </c>
      <c r="K792">
        <f t="shared" si="81"/>
        <v>0</v>
      </c>
      <c r="L792" s="78" t="s">
        <v>343</v>
      </c>
      <c r="M792" t="s">
        <v>240</v>
      </c>
      <c r="N792" s="36">
        <v>2</v>
      </c>
      <c r="O792" s="36"/>
      <c r="P792" t="s">
        <v>315</v>
      </c>
      <c r="Q792" t="s">
        <v>329</v>
      </c>
      <c r="R792" t="s">
        <v>247</v>
      </c>
      <c r="S792" t="s">
        <v>111</v>
      </c>
      <c r="U792" t="s">
        <v>177</v>
      </c>
      <c r="V792" t="s">
        <v>177</v>
      </c>
    </row>
    <row r="793" spans="1:22" ht="12.75" hidden="1" outlineLevel="1">
      <c r="A793">
        <v>526</v>
      </c>
      <c r="B793" s="33" t="s">
        <v>146</v>
      </c>
      <c r="C793">
        <v>52</v>
      </c>
      <c r="D793">
        <v>4</v>
      </c>
      <c r="E793">
        <v>10</v>
      </c>
      <c r="F793" s="46"/>
      <c r="G793" t="str">
        <f t="shared" si="78"/>
        <v/>
      </c>
      <c r="H793" s="41" t="s">
        <v>198</v>
      </c>
      <c r="I793" t="str">
        <f t="shared" si="79"/>
        <v/>
      </c>
      <c r="J793">
        <f t="shared" si="80"/>
        <v>0</v>
      </c>
      <c r="K793">
        <f t="shared" si="81"/>
        <v>0</v>
      </c>
      <c r="L793" s="78" t="s">
        <v>343</v>
      </c>
      <c r="M793" t="s">
        <v>240</v>
      </c>
      <c r="N793" s="36">
        <v>2</v>
      </c>
      <c r="O793" s="36"/>
      <c r="P793" t="s">
        <v>315</v>
      </c>
      <c r="Q793" t="s">
        <v>329</v>
      </c>
      <c r="R793" t="s">
        <v>318</v>
      </c>
      <c r="S793" t="s">
        <v>111</v>
      </c>
      <c r="U793" t="s">
        <v>177</v>
      </c>
      <c r="V793" t="s">
        <v>177</v>
      </c>
    </row>
    <row r="794" spans="1:22" ht="12.75" hidden="1" outlineLevel="1">
      <c r="A794">
        <v>527</v>
      </c>
      <c r="B794" s="33" t="s">
        <v>146</v>
      </c>
      <c r="C794">
        <v>52</v>
      </c>
      <c r="D794">
        <v>4</v>
      </c>
      <c r="E794">
        <v>11</v>
      </c>
      <c r="F794" s="46"/>
      <c r="G794" t="str">
        <f t="shared" si="78"/>
        <v/>
      </c>
      <c r="H794" s="41" t="s">
        <v>200</v>
      </c>
      <c r="I794" t="str">
        <f t="shared" si="79"/>
        <v/>
      </c>
      <c r="J794">
        <f t="shared" si="80"/>
        <v>0</v>
      </c>
      <c r="K794">
        <f t="shared" si="81"/>
        <v>0</v>
      </c>
      <c r="L794" s="78" t="s">
        <v>343</v>
      </c>
      <c r="M794" t="s">
        <v>240</v>
      </c>
      <c r="N794" s="36">
        <v>2</v>
      </c>
      <c r="O794" s="36"/>
      <c r="P794" t="s">
        <v>315</v>
      </c>
      <c r="Q794" t="s">
        <v>329</v>
      </c>
      <c r="R794" t="s">
        <v>53</v>
      </c>
      <c r="S794" t="s">
        <v>111</v>
      </c>
      <c r="U794" t="s">
        <v>177</v>
      </c>
      <c r="V794" t="s">
        <v>177</v>
      </c>
    </row>
    <row r="795" spans="1:22" ht="12.75" hidden="1" outlineLevel="1">
      <c r="A795">
        <v>528</v>
      </c>
      <c r="B795" s="33" t="s">
        <v>146</v>
      </c>
      <c r="C795">
        <v>52</v>
      </c>
      <c r="D795">
        <v>4</v>
      </c>
      <c r="E795">
        <v>12</v>
      </c>
      <c r="F795" s="46"/>
      <c r="G795" t="str">
        <f t="shared" si="78"/>
        <v/>
      </c>
      <c r="H795" s="41" t="s">
        <v>199</v>
      </c>
      <c r="I795" t="str">
        <f t="shared" si="79"/>
        <v/>
      </c>
      <c r="J795">
        <f t="shared" si="80"/>
        <v>0</v>
      </c>
      <c r="K795">
        <f t="shared" si="81"/>
        <v>0</v>
      </c>
      <c r="L795" s="78" t="s">
        <v>343</v>
      </c>
      <c r="M795" t="s">
        <v>240</v>
      </c>
      <c r="N795" s="36">
        <v>2</v>
      </c>
      <c r="O795" s="36"/>
      <c r="P795" t="s">
        <v>315</v>
      </c>
      <c r="Q795" t="s">
        <v>329</v>
      </c>
      <c r="R795" t="s">
        <v>53</v>
      </c>
      <c r="S795" t="s">
        <v>111</v>
      </c>
      <c r="U795" t="s">
        <v>177</v>
      </c>
      <c r="V795" t="s">
        <v>177</v>
      </c>
    </row>
    <row r="796" spans="1:22" ht="12.75" hidden="1" outlineLevel="1">
      <c r="A796">
        <v>529</v>
      </c>
      <c r="B796" s="33" t="s">
        <v>146</v>
      </c>
      <c r="C796">
        <v>52</v>
      </c>
      <c r="D796">
        <v>4</v>
      </c>
      <c r="E796">
        <v>13</v>
      </c>
      <c r="F796" s="46"/>
      <c r="G796" t="str">
        <f t="shared" si="78"/>
        <v/>
      </c>
      <c r="H796" s="41" t="s">
        <v>198</v>
      </c>
      <c r="I796" t="str">
        <f t="shared" si="79"/>
        <v/>
      </c>
      <c r="J796">
        <f t="shared" si="80"/>
        <v>0</v>
      </c>
      <c r="K796">
        <f t="shared" si="81"/>
        <v>0</v>
      </c>
      <c r="L796" s="78" t="s">
        <v>343</v>
      </c>
      <c r="M796" t="s">
        <v>240</v>
      </c>
      <c r="N796" s="36">
        <v>3</v>
      </c>
      <c r="O796" s="36"/>
      <c r="P796" t="s">
        <v>317</v>
      </c>
      <c r="Q796" t="s">
        <v>329</v>
      </c>
      <c r="R796" t="s">
        <v>238</v>
      </c>
      <c r="S796" t="s">
        <v>239</v>
      </c>
      <c r="U796" t="s">
        <v>177</v>
      </c>
      <c r="V796" t="s">
        <v>177</v>
      </c>
    </row>
    <row r="797" spans="1:22" ht="12.75" hidden="1" outlineLevel="1">
      <c r="A797">
        <v>530</v>
      </c>
      <c r="B797" s="33" t="s">
        <v>146</v>
      </c>
      <c r="C797">
        <v>52</v>
      </c>
      <c r="D797">
        <v>4</v>
      </c>
      <c r="E797">
        <v>14</v>
      </c>
      <c r="F797" s="46"/>
      <c r="G797" t="str">
        <f t="shared" si="78"/>
        <v/>
      </c>
      <c r="H797" s="41" t="s">
        <v>202</v>
      </c>
      <c r="I797" t="str">
        <f t="shared" si="79"/>
        <v/>
      </c>
      <c r="J797">
        <f t="shared" si="80"/>
        <v>0</v>
      </c>
      <c r="K797">
        <f t="shared" si="81"/>
        <v>0</v>
      </c>
      <c r="L797" s="78" t="s">
        <v>343</v>
      </c>
      <c r="M797" t="s">
        <v>240</v>
      </c>
      <c r="N797" s="36">
        <v>3</v>
      </c>
      <c r="O797" s="36"/>
      <c r="P797" t="s">
        <v>317</v>
      </c>
      <c r="Q797" t="s">
        <v>333</v>
      </c>
      <c r="R797" t="s">
        <v>246</v>
      </c>
      <c r="S797" t="s">
        <v>239</v>
      </c>
      <c r="U797" t="s">
        <v>177</v>
      </c>
      <c r="V797" t="s">
        <v>177</v>
      </c>
    </row>
    <row r="798" spans="1:22" ht="12.75" hidden="1" outlineLevel="1">
      <c r="A798">
        <v>531</v>
      </c>
      <c r="B798" s="33" t="s">
        <v>146</v>
      </c>
      <c r="C798">
        <v>52</v>
      </c>
      <c r="D798">
        <v>4</v>
      </c>
      <c r="E798">
        <v>15</v>
      </c>
      <c r="F798" s="46"/>
      <c r="G798" t="str">
        <f t="shared" si="78"/>
        <v/>
      </c>
      <c r="H798" s="41"/>
      <c r="I798" t="str">
        <f t="shared" si="79"/>
        <v/>
      </c>
      <c r="J798">
        <f t="shared" si="80"/>
        <v>0</v>
      </c>
      <c r="K798">
        <f t="shared" si="81"/>
        <v>0</v>
      </c>
      <c r="L798" s="78" t="s">
        <v>343</v>
      </c>
      <c r="M798" t="s">
        <v>240</v>
      </c>
      <c r="N798" s="36">
        <v>3</v>
      </c>
      <c r="O798" s="36"/>
      <c r="P798" t="s">
        <v>317</v>
      </c>
      <c r="S798" t="s">
        <v>239</v>
      </c>
      <c r="U798" t="s">
        <v>177</v>
      </c>
      <c r="V798" t="s">
        <v>177</v>
      </c>
    </row>
    <row r="799" spans="1:22" ht="12.75" hidden="1" outlineLevel="1">
      <c r="A799">
        <v>532</v>
      </c>
      <c r="B799" s="33" t="s">
        <v>146</v>
      </c>
      <c r="C799">
        <v>52</v>
      </c>
      <c r="D799">
        <v>4</v>
      </c>
      <c r="E799">
        <v>16</v>
      </c>
      <c r="F799" s="46"/>
      <c r="G799" t="str">
        <f t="shared" si="78"/>
        <v/>
      </c>
      <c r="H799" s="41" t="s">
        <v>199</v>
      </c>
      <c r="I799" t="str">
        <f t="shared" si="79"/>
        <v/>
      </c>
      <c r="J799">
        <f t="shared" si="80"/>
        <v>0</v>
      </c>
      <c r="K799">
        <f t="shared" si="81"/>
        <v>0</v>
      </c>
      <c r="L799" s="78" t="s">
        <v>343</v>
      </c>
      <c r="M799" t="s">
        <v>240</v>
      </c>
      <c r="N799" s="36">
        <v>3</v>
      </c>
      <c r="O799" s="36"/>
      <c r="P799" t="s">
        <v>317</v>
      </c>
      <c r="Q799" t="s">
        <v>329</v>
      </c>
      <c r="R799" t="s">
        <v>246</v>
      </c>
      <c r="S799" t="s">
        <v>239</v>
      </c>
      <c r="U799" t="s">
        <v>177</v>
      </c>
      <c r="V799" t="s">
        <v>177</v>
      </c>
    </row>
    <row r="800" spans="1:22" ht="12.75" hidden="1" outlineLevel="1">
      <c r="A800">
        <v>533</v>
      </c>
      <c r="B800" s="33" t="s">
        <v>146</v>
      </c>
      <c r="C800">
        <v>52</v>
      </c>
      <c r="D800">
        <v>4</v>
      </c>
      <c r="E800">
        <v>17</v>
      </c>
      <c r="F800" s="46"/>
      <c r="G800" t="str">
        <f t="shared" si="78"/>
        <v/>
      </c>
      <c r="H800" s="41" t="s">
        <v>202</v>
      </c>
      <c r="I800" t="str">
        <f t="shared" si="79"/>
        <v/>
      </c>
      <c r="J800">
        <f t="shared" si="80"/>
        <v>0</v>
      </c>
      <c r="K800">
        <f t="shared" si="81"/>
        <v>0</v>
      </c>
      <c r="L800" s="78" t="s">
        <v>343</v>
      </c>
      <c r="M800" t="s">
        <v>240</v>
      </c>
      <c r="N800" s="36">
        <v>3</v>
      </c>
      <c r="O800" s="36"/>
      <c r="P800" t="s">
        <v>317</v>
      </c>
      <c r="Q800" t="s">
        <v>329</v>
      </c>
      <c r="R800" t="s">
        <v>318</v>
      </c>
      <c r="S800" t="s">
        <v>239</v>
      </c>
      <c r="U800" t="s">
        <v>177</v>
      </c>
      <c r="V800" t="s">
        <v>177</v>
      </c>
    </row>
    <row r="801" spans="1:22" ht="12.75" hidden="1" outlineLevel="1">
      <c r="A801">
        <v>534</v>
      </c>
      <c r="B801" s="33" t="s">
        <v>146</v>
      </c>
      <c r="C801">
        <v>52</v>
      </c>
      <c r="D801">
        <v>4</v>
      </c>
      <c r="E801">
        <v>18</v>
      </c>
      <c r="F801" s="46"/>
      <c r="G801" t="str">
        <f t="shared" si="78"/>
        <v/>
      </c>
      <c r="H801" s="41" t="s">
        <v>200</v>
      </c>
      <c r="I801" t="str">
        <f t="shared" si="79"/>
        <v/>
      </c>
      <c r="J801">
        <f t="shared" si="80"/>
        <v>0</v>
      </c>
      <c r="K801">
        <f t="shared" si="81"/>
        <v>0</v>
      </c>
      <c r="L801" s="78" t="s">
        <v>343</v>
      </c>
      <c r="M801" t="s">
        <v>240</v>
      </c>
      <c r="N801" s="36">
        <v>3</v>
      </c>
      <c r="O801" s="36"/>
      <c r="P801" t="s">
        <v>317</v>
      </c>
      <c r="Q801" t="s">
        <v>333</v>
      </c>
      <c r="R801" t="s">
        <v>246</v>
      </c>
      <c r="S801" t="s">
        <v>239</v>
      </c>
      <c r="U801" t="s">
        <v>177</v>
      </c>
      <c r="V801" t="s">
        <v>177</v>
      </c>
    </row>
    <row r="802" spans="1:22" ht="12.75" hidden="1" outlineLevel="1">
      <c r="A802">
        <v>535</v>
      </c>
      <c r="B802" s="33" t="s">
        <v>146</v>
      </c>
      <c r="C802">
        <v>52</v>
      </c>
      <c r="D802">
        <v>4</v>
      </c>
      <c r="E802">
        <v>19</v>
      </c>
      <c r="F802" s="46"/>
      <c r="G802" t="str">
        <f t="shared" si="78"/>
        <v/>
      </c>
      <c r="H802" s="41" t="s">
        <v>201</v>
      </c>
      <c r="I802" t="str">
        <f t="shared" si="79"/>
        <v/>
      </c>
      <c r="J802">
        <f t="shared" si="80"/>
        <v>0</v>
      </c>
      <c r="K802">
        <f t="shared" si="81"/>
        <v>0</v>
      </c>
      <c r="L802" s="78" t="s">
        <v>343</v>
      </c>
      <c r="M802" t="s">
        <v>240</v>
      </c>
      <c r="N802" s="36">
        <v>3</v>
      </c>
      <c r="O802" s="36"/>
      <c r="P802" t="s">
        <v>317</v>
      </c>
      <c r="Q802" t="s">
        <v>329</v>
      </c>
      <c r="R802" t="s">
        <v>238</v>
      </c>
      <c r="S802" t="s">
        <v>239</v>
      </c>
      <c r="U802" t="s">
        <v>177</v>
      </c>
      <c r="V802" t="s">
        <v>177</v>
      </c>
    </row>
    <row r="803" spans="1:22" ht="12.75" hidden="1" outlineLevel="1">
      <c r="A803">
        <v>536</v>
      </c>
      <c r="B803" s="33" t="s">
        <v>146</v>
      </c>
      <c r="C803">
        <v>52</v>
      </c>
      <c r="D803">
        <v>4</v>
      </c>
      <c r="E803">
        <v>20</v>
      </c>
      <c r="F803" s="46"/>
      <c r="G803" t="str">
        <f t="shared" si="78"/>
        <v/>
      </c>
      <c r="H803" s="41" t="s">
        <v>198</v>
      </c>
      <c r="I803" t="str">
        <f t="shared" si="79"/>
        <v/>
      </c>
      <c r="J803">
        <f t="shared" si="80"/>
        <v>0</v>
      </c>
      <c r="K803">
        <f t="shared" si="81"/>
        <v>0</v>
      </c>
      <c r="L803" s="78" t="s">
        <v>343</v>
      </c>
      <c r="M803" t="s">
        <v>240</v>
      </c>
      <c r="N803" s="36">
        <v>4</v>
      </c>
      <c r="O803" s="36"/>
      <c r="P803" t="s">
        <v>40</v>
      </c>
      <c r="Q803" t="s">
        <v>329</v>
      </c>
      <c r="R803" t="s">
        <v>238</v>
      </c>
      <c r="S803" t="s">
        <v>239</v>
      </c>
      <c r="U803" t="s">
        <v>177</v>
      </c>
      <c r="V803" t="s">
        <v>177</v>
      </c>
    </row>
    <row r="804" spans="1:22" ht="12.75" hidden="1" outlineLevel="1">
      <c r="A804">
        <v>537</v>
      </c>
      <c r="B804" s="33" t="s">
        <v>146</v>
      </c>
      <c r="C804">
        <v>52</v>
      </c>
      <c r="D804">
        <v>4</v>
      </c>
      <c r="E804">
        <v>21</v>
      </c>
      <c r="F804" s="46"/>
      <c r="G804" t="str">
        <f t="shared" si="78"/>
        <v/>
      </c>
      <c r="H804" s="41" t="s">
        <v>201</v>
      </c>
      <c r="I804" t="str">
        <f t="shared" si="79"/>
        <v/>
      </c>
      <c r="J804">
        <f t="shared" si="80"/>
        <v>0</v>
      </c>
      <c r="K804">
        <f t="shared" si="81"/>
        <v>0</v>
      </c>
      <c r="L804" s="78" t="s">
        <v>343</v>
      </c>
      <c r="M804" t="s">
        <v>240</v>
      </c>
      <c r="N804" s="36">
        <v>4</v>
      </c>
      <c r="O804" s="36"/>
      <c r="P804" t="s">
        <v>40</v>
      </c>
      <c r="Q804" t="s">
        <v>330</v>
      </c>
      <c r="R804" t="s">
        <v>247</v>
      </c>
      <c r="S804" t="s">
        <v>239</v>
      </c>
      <c r="U804" t="s">
        <v>177</v>
      </c>
      <c r="V804" t="s">
        <v>177</v>
      </c>
    </row>
    <row r="805" spans="1:22" ht="12.75" hidden="1" outlineLevel="1">
      <c r="A805">
        <v>538</v>
      </c>
      <c r="B805" s="33" t="s">
        <v>146</v>
      </c>
      <c r="C805">
        <v>52</v>
      </c>
      <c r="D805">
        <v>4</v>
      </c>
      <c r="E805">
        <v>22</v>
      </c>
      <c r="F805" s="46"/>
      <c r="G805" t="str">
        <f t="shared" si="78"/>
        <v/>
      </c>
      <c r="H805" s="41" t="s">
        <v>200</v>
      </c>
      <c r="I805" t="str">
        <f t="shared" si="79"/>
        <v/>
      </c>
      <c r="J805">
        <f t="shared" si="80"/>
        <v>0</v>
      </c>
      <c r="K805">
        <f t="shared" si="81"/>
        <v>0</v>
      </c>
      <c r="L805" s="78" t="s">
        <v>343</v>
      </c>
      <c r="M805" t="s">
        <v>240</v>
      </c>
      <c r="N805" s="36">
        <v>4</v>
      </c>
      <c r="O805" s="36"/>
      <c r="P805" t="s">
        <v>40</v>
      </c>
      <c r="Q805" t="s">
        <v>329</v>
      </c>
      <c r="R805" t="s">
        <v>248</v>
      </c>
      <c r="S805" t="s">
        <v>239</v>
      </c>
      <c r="U805" t="s">
        <v>177</v>
      </c>
      <c r="V805" t="s">
        <v>177</v>
      </c>
    </row>
    <row r="806" spans="1:22" ht="12.75" hidden="1" outlineLevel="1">
      <c r="A806">
        <v>539</v>
      </c>
      <c r="B806" s="33" t="s">
        <v>146</v>
      </c>
      <c r="C806">
        <v>52</v>
      </c>
      <c r="D806">
        <v>4</v>
      </c>
      <c r="E806">
        <v>23</v>
      </c>
      <c r="F806" s="46"/>
      <c r="G806" t="str">
        <f t="shared" si="78"/>
        <v/>
      </c>
      <c r="H806" s="41" t="s">
        <v>201</v>
      </c>
      <c r="I806" t="str">
        <f t="shared" si="79"/>
        <v/>
      </c>
      <c r="J806">
        <f t="shared" si="80"/>
        <v>0</v>
      </c>
      <c r="K806">
        <f t="shared" si="81"/>
        <v>0</v>
      </c>
      <c r="L806" s="78" t="s">
        <v>343</v>
      </c>
      <c r="M806" t="s">
        <v>240</v>
      </c>
      <c r="N806" s="36">
        <v>4</v>
      </c>
      <c r="O806" s="36"/>
      <c r="P806" t="s">
        <v>40</v>
      </c>
      <c r="Q806" t="s">
        <v>333</v>
      </c>
      <c r="R806" t="s">
        <v>245</v>
      </c>
      <c r="S806" t="s">
        <v>239</v>
      </c>
      <c r="U806" t="s">
        <v>177</v>
      </c>
      <c r="V806" t="s">
        <v>177</v>
      </c>
    </row>
    <row r="807" spans="1:22" ht="12.75" hidden="1" outlineLevel="1">
      <c r="A807">
        <v>540</v>
      </c>
      <c r="B807" s="33" t="s">
        <v>146</v>
      </c>
      <c r="C807">
        <v>52</v>
      </c>
      <c r="D807">
        <v>4</v>
      </c>
      <c r="E807">
        <v>24</v>
      </c>
      <c r="F807" s="46"/>
      <c r="G807" t="str">
        <f t="shared" si="78"/>
        <v/>
      </c>
      <c r="H807" s="41" t="s">
        <v>200</v>
      </c>
      <c r="I807" t="str">
        <f t="shared" si="79"/>
        <v/>
      </c>
      <c r="J807">
        <f t="shared" si="80"/>
        <v>0</v>
      </c>
      <c r="K807">
        <f t="shared" si="81"/>
        <v>0</v>
      </c>
      <c r="L807" s="78" t="s">
        <v>343</v>
      </c>
      <c r="M807" t="s">
        <v>240</v>
      </c>
      <c r="N807" s="36">
        <v>4</v>
      </c>
      <c r="O807" s="36"/>
      <c r="P807" t="s">
        <v>40</v>
      </c>
      <c r="Q807" t="s">
        <v>329</v>
      </c>
      <c r="R807" t="s">
        <v>53</v>
      </c>
      <c r="S807" t="s">
        <v>239</v>
      </c>
      <c r="U807" t="s">
        <v>177</v>
      </c>
      <c r="V807" t="s">
        <v>177</v>
      </c>
    </row>
    <row r="808" spans="1:22" ht="12.75" hidden="1" outlineLevel="1">
      <c r="A808">
        <v>541</v>
      </c>
      <c r="B808" s="33" t="s">
        <v>146</v>
      </c>
      <c r="C808">
        <v>52</v>
      </c>
      <c r="D808">
        <v>4</v>
      </c>
      <c r="E808">
        <v>25</v>
      </c>
      <c r="F808" s="46"/>
      <c r="G808" t="str">
        <f t="shared" si="78"/>
        <v/>
      </c>
      <c r="H808" s="41" t="s">
        <v>198</v>
      </c>
      <c r="I808" t="str">
        <f t="shared" si="79"/>
        <v/>
      </c>
      <c r="J808">
        <f t="shared" si="80"/>
        <v>0</v>
      </c>
      <c r="K808">
        <f t="shared" si="81"/>
        <v>0</v>
      </c>
      <c r="L808" s="78" t="s">
        <v>343</v>
      </c>
      <c r="M808" t="s">
        <v>240</v>
      </c>
      <c r="N808" s="36">
        <v>4</v>
      </c>
      <c r="O808" s="36"/>
      <c r="P808" t="s">
        <v>40</v>
      </c>
      <c r="Q808" t="s">
        <v>329</v>
      </c>
      <c r="R808" t="s">
        <v>248</v>
      </c>
      <c r="S808" t="s">
        <v>239</v>
      </c>
      <c r="U808" t="s">
        <v>177</v>
      </c>
      <c r="V808" t="s">
        <v>177</v>
      </c>
    </row>
    <row r="809" spans="1:22" ht="12.75" hidden="1" outlineLevel="1">
      <c r="A809">
        <v>542</v>
      </c>
      <c r="B809" s="33" t="s">
        <v>146</v>
      </c>
      <c r="C809">
        <v>52</v>
      </c>
      <c r="D809">
        <v>4</v>
      </c>
      <c r="E809">
        <v>26</v>
      </c>
      <c r="F809" s="46"/>
      <c r="G809" t="str">
        <f t="shared" si="78"/>
        <v/>
      </c>
      <c r="H809" s="41" t="s">
        <v>199</v>
      </c>
      <c r="I809" t="str">
        <f t="shared" si="79"/>
        <v/>
      </c>
      <c r="J809">
        <f t="shared" si="80"/>
        <v>0</v>
      </c>
      <c r="K809">
        <f t="shared" si="81"/>
        <v>0</v>
      </c>
      <c r="L809" s="78" t="s">
        <v>343</v>
      </c>
      <c r="M809" t="s">
        <v>240</v>
      </c>
      <c r="N809" s="36">
        <v>4</v>
      </c>
      <c r="O809" s="36"/>
      <c r="P809" t="s">
        <v>40</v>
      </c>
      <c r="Q809" t="s">
        <v>333</v>
      </c>
      <c r="R809" t="s">
        <v>318</v>
      </c>
      <c r="S809" t="s">
        <v>239</v>
      </c>
      <c r="U809" t="s">
        <v>177</v>
      </c>
      <c r="V809" t="s">
        <v>177</v>
      </c>
    </row>
    <row r="810" spans="1:22" ht="12.75" hidden="1" outlineLevel="1">
      <c r="A810">
        <v>543</v>
      </c>
      <c r="B810" s="33" t="s">
        <v>146</v>
      </c>
      <c r="C810">
        <v>52</v>
      </c>
      <c r="D810">
        <v>4</v>
      </c>
      <c r="E810">
        <v>27</v>
      </c>
      <c r="F810" s="46"/>
      <c r="G810" t="str">
        <f t="shared" si="78"/>
        <v/>
      </c>
      <c r="H810" s="41" t="s">
        <v>199</v>
      </c>
      <c r="I810" t="str">
        <f t="shared" si="79"/>
        <v/>
      </c>
      <c r="J810">
        <f t="shared" si="80"/>
        <v>0</v>
      </c>
      <c r="K810">
        <f t="shared" si="81"/>
        <v>0</v>
      </c>
      <c r="L810" s="78" t="s">
        <v>343</v>
      </c>
      <c r="M810" t="s">
        <v>240</v>
      </c>
      <c r="N810" s="36">
        <v>4</v>
      </c>
      <c r="O810" s="36"/>
      <c r="P810" t="s">
        <v>40</v>
      </c>
      <c r="Q810" t="s">
        <v>329</v>
      </c>
      <c r="R810" t="s">
        <v>238</v>
      </c>
      <c r="S810" t="s">
        <v>239</v>
      </c>
      <c r="U810" t="s">
        <v>177</v>
      </c>
      <c r="V810" t="s">
        <v>177</v>
      </c>
    </row>
    <row r="811" spans="1:12" ht="12.75" collapsed="1">
      <c r="A811">
        <v>544</v>
      </c>
      <c r="H811" s="41"/>
      <c r="L811" s="79"/>
    </row>
    <row r="812" spans="1:22" ht="12.75">
      <c r="A812">
        <v>602</v>
      </c>
      <c r="B812" s="33" t="s">
        <v>203</v>
      </c>
      <c r="C812" s="31">
        <v>53</v>
      </c>
      <c r="D812">
        <v>1</v>
      </c>
      <c r="E812">
        <v>1</v>
      </c>
      <c r="F812" s="46"/>
      <c r="G812" s="41" t="str">
        <f aca="true" t="shared" si="82" ref="G812:G875">UPPER(F812)</f>
        <v/>
      </c>
      <c r="H812" s="41" t="s">
        <v>198</v>
      </c>
      <c r="I812" t="str">
        <f aca="true" t="shared" si="83" ref="I812:I875">IF(F812=0,"",IF(EXACT(G812,H812),"Correct","Incorrect"))</f>
        <v/>
      </c>
      <c r="J812">
        <f aca="true" t="shared" si="84" ref="J812:J851">IF($I812="Correct",1,IF($I812="Incorrect",1,0))</f>
        <v>0</v>
      </c>
      <c r="K812">
        <f aca="true" t="shared" si="85" ref="K812:K851">IF($I812="Correct",1,IF($I812="Incorrect",0,0))</f>
        <v>0</v>
      </c>
      <c r="L812" s="78" t="s">
        <v>343</v>
      </c>
      <c r="M812" t="s">
        <v>241</v>
      </c>
      <c r="N812" s="36" t="s">
        <v>177</v>
      </c>
      <c r="O812" s="36"/>
      <c r="P812" t="s">
        <v>177</v>
      </c>
      <c r="Q812" t="s">
        <v>250</v>
      </c>
      <c r="R812" t="s">
        <v>305</v>
      </c>
      <c r="S812" t="s">
        <v>265</v>
      </c>
      <c r="U812" t="s">
        <v>177</v>
      </c>
      <c r="V812" t="s">
        <v>177</v>
      </c>
    </row>
    <row r="813" spans="1:22" ht="12.75" hidden="1" outlineLevel="1">
      <c r="A813">
        <v>603</v>
      </c>
      <c r="B813" s="33" t="s">
        <v>203</v>
      </c>
      <c r="C813" s="31">
        <v>53</v>
      </c>
      <c r="D813">
        <v>1</v>
      </c>
      <c r="E813">
        <v>2</v>
      </c>
      <c r="F813" s="46"/>
      <c r="G813" s="41" t="str">
        <f t="shared" si="82"/>
        <v/>
      </c>
      <c r="H813" s="41" t="s">
        <v>200</v>
      </c>
      <c r="I813" t="str">
        <f t="shared" si="83"/>
        <v/>
      </c>
      <c r="J813">
        <f t="shared" si="84"/>
        <v>0</v>
      </c>
      <c r="K813">
        <f t="shared" si="85"/>
        <v>0</v>
      </c>
      <c r="L813" s="78" t="s">
        <v>343</v>
      </c>
      <c r="M813" t="s">
        <v>241</v>
      </c>
      <c r="N813" s="36" t="s">
        <v>177</v>
      </c>
      <c r="O813" s="36"/>
      <c r="P813" t="s">
        <v>177</v>
      </c>
      <c r="Q813" t="s">
        <v>98</v>
      </c>
      <c r="R813" t="s">
        <v>34</v>
      </c>
      <c r="S813" t="s">
        <v>249</v>
      </c>
      <c r="U813" t="s">
        <v>177</v>
      </c>
      <c r="V813" t="s">
        <v>177</v>
      </c>
    </row>
    <row r="814" spans="1:22" ht="12.75" hidden="1" outlineLevel="1">
      <c r="A814">
        <v>604</v>
      </c>
      <c r="B814" s="33" t="s">
        <v>203</v>
      </c>
      <c r="C814" s="31">
        <v>53</v>
      </c>
      <c r="D814">
        <v>1</v>
      </c>
      <c r="E814">
        <v>3</v>
      </c>
      <c r="F814" s="46"/>
      <c r="G814" s="41" t="str">
        <f t="shared" si="82"/>
        <v/>
      </c>
      <c r="H814" s="41" t="s">
        <v>200</v>
      </c>
      <c r="I814" t="str">
        <f t="shared" si="83"/>
        <v/>
      </c>
      <c r="J814">
        <f t="shared" si="84"/>
        <v>0</v>
      </c>
      <c r="K814">
        <f t="shared" si="85"/>
        <v>0</v>
      </c>
      <c r="L814" s="78" t="s">
        <v>343</v>
      </c>
      <c r="M814" t="s">
        <v>241</v>
      </c>
      <c r="N814" s="36" t="s">
        <v>177</v>
      </c>
      <c r="O814" s="36"/>
      <c r="P814" t="s">
        <v>177</v>
      </c>
      <c r="Q814" t="s">
        <v>250</v>
      </c>
      <c r="R814" t="s">
        <v>304</v>
      </c>
      <c r="S814" t="s">
        <v>249</v>
      </c>
      <c r="T814" t="s">
        <v>218</v>
      </c>
      <c r="U814" t="s">
        <v>177</v>
      </c>
      <c r="V814" t="s">
        <v>177</v>
      </c>
    </row>
    <row r="815" spans="1:22" ht="12.75" hidden="1" outlineLevel="1">
      <c r="A815">
        <v>605</v>
      </c>
      <c r="B815" s="33" t="s">
        <v>203</v>
      </c>
      <c r="C815" s="31">
        <v>53</v>
      </c>
      <c r="D815">
        <v>1</v>
      </c>
      <c r="E815">
        <v>4</v>
      </c>
      <c r="F815" s="46"/>
      <c r="G815" s="41" t="str">
        <f t="shared" si="82"/>
        <v/>
      </c>
      <c r="H815" s="41" t="s">
        <v>201</v>
      </c>
      <c r="I815" t="str">
        <f t="shared" si="83"/>
        <v/>
      </c>
      <c r="J815">
        <f t="shared" si="84"/>
        <v>0</v>
      </c>
      <c r="K815">
        <f t="shared" si="85"/>
        <v>0</v>
      </c>
      <c r="L815" s="78" t="s">
        <v>343</v>
      </c>
      <c r="M815" t="s">
        <v>241</v>
      </c>
      <c r="N815" s="36" t="s">
        <v>177</v>
      </c>
      <c r="O815" s="36"/>
      <c r="P815" t="s">
        <v>177</v>
      </c>
      <c r="Q815" t="s">
        <v>98</v>
      </c>
      <c r="R815" t="s">
        <v>178</v>
      </c>
      <c r="S815" t="s">
        <v>249</v>
      </c>
      <c r="U815" t="s">
        <v>177</v>
      </c>
      <c r="V815" t="s">
        <v>177</v>
      </c>
    </row>
    <row r="816" spans="1:22" ht="12.75" hidden="1" outlineLevel="1">
      <c r="A816">
        <v>606</v>
      </c>
      <c r="B816" s="33" t="s">
        <v>203</v>
      </c>
      <c r="C816" s="31">
        <v>53</v>
      </c>
      <c r="D816">
        <v>1</v>
      </c>
      <c r="E816">
        <v>5</v>
      </c>
      <c r="F816" s="46"/>
      <c r="G816" s="41" t="str">
        <f t="shared" si="82"/>
        <v/>
      </c>
      <c r="H816" s="41" t="s">
        <v>202</v>
      </c>
      <c r="I816" t="str">
        <f t="shared" si="83"/>
        <v/>
      </c>
      <c r="J816">
        <f t="shared" si="84"/>
        <v>0</v>
      </c>
      <c r="K816">
        <f t="shared" si="85"/>
        <v>0</v>
      </c>
      <c r="L816" s="78" t="s">
        <v>343</v>
      </c>
      <c r="M816" t="s">
        <v>241</v>
      </c>
      <c r="N816" s="36" t="s">
        <v>177</v>
      </c>
      <c r="O816" s="36"/>
      <c r="P816" t="s">
        <v>177</v>
      </c>
      <c r="Q816" t="s">
        <v>326</v>
      </c>
      <c r="R816" t="s">
        <v>327</v>
      </c>
      <c r="S816" t="s">
        <v>249</v>
      </c>
      <c r="T816" t="s">
        <v>218</v>
      </c>
      <c r="U816" t="s">
        <v>177</v>
      </c>
      <c r="V816" t="s">
        <v>177</v>
      </c>
    </row>
    <row r="817" spans="1:22" ht="12.75" hidden="1" outlineLevel="1">
      <c r="A817">
        <v>607</v>
      </c>
      <c r="B817" s="33" t="s">
        <v>203</v>
      </c>
      <c r="C817" s="31">
        <v>53</v>
      </c>
      <c r="D817">
        <v>1</v>
      </c>
      <c r="E817">
        <v>6</v>
      </c>
      <c r="F817" s="46"/>
      <c r="G817" s="41" t="str">
        <f t="shared" si="82"/>
        <v/>
      </c>
      <c r="H817" s="41" t="s">
        <v>201</v>
      </c>
      <c r="I817" t="str">
        <f t="shared" si="83"/>
        <v/>
      </c>
      <c r="J817">
        <f t="shared" si="84"/>
        <v>0</v>
      </c>
      <c r="K817">
        <f t="shared" si="85"/>
        <v>0</v>
      </c>
      <c r="L817" s="78" t="s">
        <v>343</v>
      </c>
      <c r="M817" t="s">
        <v>241</v>
      </c>
      <c r="N817" s="36" t="s">
        <v>177</v>
      </c>
      <c r="O817" s="36"/>
      <c r="P817" t="s">
        <v>177</v>
      </c>
      <c r="Q817" t="s">
        <v>250</v>
      </c>
      <c r="R817" t="s">
        <v>305</v>
      </c>
      <c r="S817" t="s">
        <v>249</v>
      </c>
      <c r="U817" t="s">
        <v>177</v>
      </c>
      <c r="V817" t="s">
        <v>177</v>
      </c>
    </row>
    <row r="818" spans="1:22" ht="12.75" hidden="1" outlineLevel="1">
      <c r="A818">
        <v>608</v>
      </c>
      <c r="B818" s="33" t="s">
        <v>203</v>
      </c>
      <c r="C818" s="31">
        <v>53</v>
      </c>
      <c r="D818">
        <v>1</v>
      </c>
      <c r="E818">
        <v>7</v>
      </c>
      <c r="F818" s="46"/>
      <c r="G818" s="41" t="str">
        <f t="shared" si="82"/>
        <v/>
      </c>
      <c r="H818" s="41" t="s">
        <v>201</v>
      </c>
      <c r="I818" t="str">
        <f t="shared" si="83"/>
        <v/>
      </c>
      <c r="J818">
        <f t="shared" si="84"/>
        <v>0</v>
      </c>
      <c r="K818">
        <f t="shared" si="85"/>
        <v>0</v>
      </c>
      <c r="L818" s="78" t="s">
        <v>343</v>
      </c>
      <c r="M818" t="s">
        <v>241</v>
      </c>
      <c r="N818" s="36" t="s">
        <v>177</v>
      </c>
      <c r="O818" s="36"/>
      <c r="P818" t="s">
        <v>177</v>
      </c>
      <c r="Q818" t="s">
        <v>225</v>
      </c>
      <c r="S818" t="s">
        <v>249</v>
      </c>
      <c r="T818" t="s">
        <v>54</v>
      </c>
      <c r="U818" t="s">
        <v>177</v>
      </c>
      <c r="V818" t="s">
        <v>177</v>
      </c>
    </row>
    <row r="819" spans="1:22" ht="12.75" hidden="1" outlineLevel="1">
      <c r="A819">
        <v>609</v>
      </c>
      <c r="B819" s="33" t="s">
        <v>203</v>
      </c>
      <c r="C819" s="31">
        <v>53</v>
      </c>
      <c r="D819">
        <v>1</v>
      </c>
      <c r="E819">
        <v>8</v>
      </c>
      <c r="F819" s="46"/>
      <c r="G819" s="41" t="str">
        <f t="shared" si="82"/>
        <v/>
      </c>
      <c r="H819" s="41" t="s">
        <v>199</v>
      </c>
      <c r="I819" t="str">
        <f t="shared" si="83"/>
        <v/>
      </c>
      <c r="J819">
        <f t="shared" si="84"/>
        <v>0</v>
      </c>
      <c r="K819">
        <f t="shared" si="85"/>
        <v>0</v>
      </c>
      <c r="L819" s="78" t="s">
        <v>343</v>
      </c>
      <c r="M819" t="s">
        <v>241</v>
      </c>
      <c r="N819" s="36" t="s">
        <v>177</v>
      </c>
      <c r="O819" s="36"/>
      <c r="P819" t="s">
        <v>177</v>
      </c>
      <c r="Q819" t="s">
        <v>250</v>
      </c>
      <c r="R819" t="s">
        <v>304</v>
      </c>
      <c r="S819" t="s">
        <v>249</v>
      </c>
      <c r="T819" t="s">
        <v>218</v>
      </c>
      <c r="U819" t="s">
        <v>177</v>
      </c>
      <c r="V819" t="s">
        <v>177</v>
      </c>
    </row>
    <row r="820" spans="1:22" ht="12.75" hidden="1" outlineLevel="1">
      <c r="A820">
        <v>610</v>
      </c>
      <c r="B820" s="33" t="s">
        <v>203</v>
      </c>
      <c r="C820" s="31">
        <v>53</v>
      </c>
      <c r="D820">
        <v>1</v>
      </c>
      <c r="E820">
        <v>9</v>
      </c>
      <c r="F820" s="46"/>
      <c r="G820" s="41" t="str">
        <f t="shared" si="82"/>
        <v/>
      </c>
      <c r="H820" s="41" t="s">
        <v>201</v>
      </c>
      <c r="I820" t="str">
        <f t="shared" si="83"/>
        <v/>
      </c>
      <c r="J820">
        <f t="shared" si="84"/>
        <v>0</v>
      </c>
      <c r="K820">
        <f t="shared" si="85"/>
        <v>0</v>
      </c>
      <c r="L820" s="78" t="s">
        <v>343</v>
      </c>
      <c r="M820" t="s">
        <v>241</v>
      </c>
      <c r="N820" s="36" t="s">
        <v>177</v>
      </c>
      <c r="O820" s="36"/>
      <c r="P820" t="s">
        <v>177</v>
      </c>
      <c r="Q820" t="s">
        <v>285</v>
      </c>
      <c r="R820" t="s">
        <v>35</v>
      </c>
      <c r="S820" t="s">
        <v>249</v>
      </c>
      <c r="T820" t="s">
        <v>54</v>
      </c>
      <c r="U820" t="s">
        <v>177</v>
      </c>
      <c r="V820" t="s">
        <v>177</v>
      </c>
    </row>
    <row r="821" spans="1:22" ht="12.75" hidden="1" outlineLevel="1">
      <c r="A821">
        <v>611</v>
      </c>
      <c r="B821" s="33" t="s">
        <v>203</v>
      </c>
      <c r="C821" s="31">
        <v>53</v>
      </c>
      <c r="D821">
        <v>1</v>
      </c>
      <c r="E821">
        <v>10</v>
      </c>
      <c r="F821" s="46"/>
      <c r="G821" s="41" t="str">
        <f t="shared" si="82"/>
        <v/>
      </c>
      <c r="H821" s="41" t="s">
        <v>199</v>
      </c>
      <c r="I821" t="str">
        <f t="shared" si="83"/>
        <v/>
      </c>
      <c r="J821">
        <f t="shared" si="84"/>
        <v>0</v>
      </c>
      <c r="K821">
        <f t="shared" si="85"/>
        <v>0</v>
      </c>
      <c r="L821" s="78" t="s">
        <v>343</v>
      </c>
      <c r="M821" t="s">
        <v>241</v>
      </c>
      <c r="N821" s="36" t="s">
        <v>177</v>
      </c>
      <c r="O821" s="36"/>
      <c r="P821" t="s">
        <v>177</v>
      </c>
      <c r="Q821" t="s">
        <v>250</v>
      </c>
      <c r="R821" t="s">
        <v>305</v>
      </c>
      <c r="S821" t="s">
        <v>249</v>
      </c>
      <c r="T821" t="s">
        <v>54</v>
      </c>
      <c r="U821" t="s">
        <v>177</v>
      </c>
      <c r="V821" t="s">
        <v>177</v>
      </c>
    </row>
    <row r="822" spans="1:22" ht="12.75" hidden="1" outlineLevel="1">
      <c r="A822">
        <v>612</v>
      </c>
      <c r="B822" s="33" t="s">
        <v>203</v>
      </c>
      <c r="C822" s="31">
        <v>53</v>
      </c>
      <c r="D822">
        <v>1</v>
      </c>
      <c r="E822">
        <v>11</v>
      </c>
      <c r="F822" s="46"/>
      <c r="G822" s="41" t="str">
        <f t="shared" si="82"/>
        <v/>
      </c>
      <c r="H822" s="41" t="s">
        <v>199</v>
      </c>
      <c r="I822" t="str">
        <f t="shared" si="83"/>
        <v/>
      </c>
      <c r="J822">
        <f t="shared" si="84"/>
        <v>0</v>
      </c>
      <c r="K822">
        <f t="shared" si="85"/>
        <v>0</v>
      </c>
      <c r="L822" s="78" t="s">
        <v>343</v>
      </c>
      <c r="M822" t="s">
        <v>241</v>
      </c>
      <c r="N822" s="36" t="s">
        <v>177</v>
      </c>
      <c r="O822" s="36"/>
      <c r="P822" t="s">
        <v>177</v>
      </c>
      <c r="Q822" t="s">
        <v>98</v>
      </c>
      <c r="R822" t="s">
        <v>36</v>
      </c>
      <c r="S822" t="s">
        <v>249</v>
      </c>
      <c r="U822" t="s">
        <v>177</v>
      </c>
      <c r="V822" t="s">
        <v>177</v>
      </c>
    </row>
    <row r="823" spans="1:22" ht="12.75" hidden="1" outlineLevel="1">
      <c r="A823">
        <v>613</v>
      </c>
      <c r="B823" s="33" t="s">
        <v>203</v>
      </c>
      <c r="C823" s="31">
        <v>53</v>
      </c>
      <c r="D823">
        <v>1</v>
      </c>
      <c r="E823">
        <v>12</v>
      </c>
      <c r="F823" s="46"/>
      <c r="G823" s="41" t="str">
        <f t="shared" si="82"/>
        <v/>
      </c>
      <c r="H823" s="41" t="s">
        <v>198</v>
      </c>
      <c r="I823" t="str">
        <f t="shared" si="83"/>
        <v/>
      </c>
      <c r="J823">
        <f t="shared" si="84"/>
        <v>0</v>
      </c>
      <c r="K823">
        <f t="shared" si="85"/>
        <v>0</v>
      </c>
      <c r="L823" s="78" t="s">
        <v>343</v>
      </c>
      <c r="M823" t="s">
        <v>241</v>
      </c>
      <c r="N823" s="36" t="s">
        <v>177</v>
      </c>
      <c r="O823" s="36"/>
      <c r="P823" t="s">
        <v>177</v>
      </c>
      <c r="Q823" t="s">
        <v>286</v>
      </c>
      <c r="S823" t="s">
        <v>249</v>
      </c>
      <c r="T823" t="s">
        <v>134</v>
      </c>
      <c r="U823" t="s">
        <v>177</v>
      </c>
      <c r="V823" t="s">
        <v>177</v>
      </c>
    </row>
    <row r="824" spans="1:22" ht="12.75" hidden="1" outlineLevel="1">
      <c r="A824">
        <v>614</v>
      </c>
      <c r="B824" s="33" t="s">
        <v>203</v>
      </c>
      <c r="C824" s="31">
        <v>53</v>
      </c>
      <c r="D824">
        <v>1</v>
      </c>
      <c r="E824">
        <v>13</v>
      </c>
      <c r="F824" s="46"/>
      <c r="G824" s="41" t="str">
        <f t="shared" si="82"/>
        <v/>
      </c>
      <c r="H824" s="41" t="s">
        <v>201</v>
      </c>
      <c r="I824" t="str">
        <f t="shared" si="83"/>
        <v/>
      </c>
      <c r="J824">
        <f t="shared" si="84"/>
        <v>0</v>
      </c>
      <c r="K824">
        <f t="shared" si="85"/>
        <v>0</v>
      </c>
      <c r="L824" s="78" t="s">
        <v>343</v>
      </c>
      <c r="M824" t="s">
        <v>241</v>
      </c>
      <c r="N824" s="36" t="s">
        <v>177</v>
      </c>
      <c r="O824" s="36"/>
      <c r="P824" t="s">
        <v>177</v>
      </c>
      <c r="Q824" t="s">
        <v>285</v>
      </c>
      <c r="R824" t="s">
        <v>35</v>
      </c>
      <c r="S824" t="s">
        <v>249</v>
      </c>
      <c r="T824" t="s">
        <v>54</v>
      </c>
      <c r="U824" t="s">
        <v>177</v>
      </c>
      <c r="V824" t="s">
        <v>177</v>
      </c>
    </row>
    <row r="825" spans="1:22" ht="12.75" hidden="1" outlineLevel="1">
      <c r="A825">
        <v>615</v>
      </c>
      <c r="B825" s="33" t="s">
        <v>203</v>
      </c>
      <c r="C825" s="31">
        <v>53</v>
      </c>
      <c r="D825">
        <v>1</v>
      </c>
      <c r="E825">
        <v>14</v>
      </c>
      <c r="F825" s="46"/>
      <c r="G825" s="41" t="str">
        <f t="shared" si="82"/>
        <v/>
      </c>
      <c r="H825" s="41" t="s">
        <v>199</v>
      </c>
      <c r="I825" t="str">
        <f t="shared" si="83"/>
        <v/>
      </c>
      <c r="J825">
        <f t="shared" si="84"/>
        <v>0</v>
      </c>
      <c r="K825">
        <f t="shared" si="85"/>
        <v>0</v>
      </c>
      <c r="L825" s="78" t="s">
        <v>343</v>
      </c>
      <c r="M825" t="s">
        <v>241</v>
      </c>
      <c r="N825" s="36" t="s">
        <v>177</v>
      </c>
      <c r="O825" s="36"/>
      <c r="P825" t="s">
        <v>177</v>
      </c>
      <c r="Q825" t="s">
        <v>98</v>
      </c>
      <c r="R825" t="s">
        <v>36</v>
      </c>
      <c r="S825" t="s">
        <v>249</v>
      </c>
      <c r="U825" t="s">
        <v>177</v>
      </c>
      <c r="V825" t="s">
        <v>177</v>
      </c>
    </row>
    <row r="826" spans="1:22" ht="12.75" hidden="1" outlineLevel="1">
      <c r="A826">
        <v>616</v>
      </c>
      <c r="B826" s="33" t="s">
        <v>203</v>
      </c>
      <c r="C826" s="31">
        <v>53</v>
      </c>
      <c r="D826">
        <v>1</v>
      </c>
      <c r="E826">
        <v>15</v>
      </c>
      <c r="F826" s="46"/>
      <c r="G826" s="41" t="str">
        <f t="shared" si="82"/>
        <v/>
      </c>
      <c r="H826" s="41" t="s">
        <v>200</v>
      </c>
      <c r="I826" t="str">
        <f t="shared" si="83"/>
        <v/>
      </c>
      <c r="J826">
        <f t="shared" si="84"/>
        <v>0</v>
      </c>
      <c r="K826">
        <f t="shared" si="85"/>
        <v>0</v>
      </c>
      <c r="L826" s="78" t="s">
        <v>343</v>
      </c>
      <c r="M826" t="s">
        <v>241</v>
      </c>
      <c r="N826" s="36" t="s">
        <v>177</v>
      </c>
      <c r="O826" s="36"/>
      <c r="P826" t="s">
        <v>177</v>
      </c>
      <c r="Q826" t="s">
        <v>285</v>
      </c>
      <c r="R826" t="s">
        <v>35</v>
      </c>
      <c r="S826" t="s">
        <v>249</v>
      </c>
      <c r="U826" t="s">
        <v>177</v>
      </c>
      <c r="V826" t="s">
        <v>177</v>
      </c>
    </row>
    <row r="827" spans="1:22" ht="12.75" hidden="1" outlineLevel="1">
      <c r="A827">
        <v>617</v>
      </c>
      <c r="B827" s="33" t="s">
        <v>203</v>
      </c>
      <c r="C827" s="31">
        <v>53</v>
      </c>
      <c r="D827">
        <v>1</v>
      </c>
      <c r="E827">
        <v>16</v>
      </c>
      <c r="F827" s="46"/>
      <c r="G827" s="41" t="str">
        <f t="shared" si="82"/>
        <v/>
      </c>
      <c r="H827" s="41" t="s">
        <v>202</v>
      </c>
      <c r="I827" t="str">
        <f t="shared" si="83"/>
        <v/>
      </c>
      <c r="J827">
        <f t="shared" si="84"/>
        <v>0</v>
      </c>
      <c r="K827">
        <f t="shared" si="85"/>
        <v>0</v>
      </c>
      <c r="L827" s="78" t="s">
        <v>343</v>
      </c>
      <c r="M827" t="s">
        <v>241</v>
      </c>
      <c r="N827" s="36" t="s">
        <v>177</v>
      </c>
      <c r="O827" s="36"/>
      <c r="P827" t="s">
        <v>177</v>
      </c>
      <c r="Q827" t="s">
        <v>225</v>
      </c>
      <c r="S827" t="s">
        <v>249</v>
      </c>
      <c r="U827" t="s">
        <v>177</v>
      </c>
      <c r="V827" t="s">
        <v>177</v>
      </c>
    </row>
    <row r="828" spans="1:22" ht="12.75" hidden="1" outlineLevel="1">
      <c r="A828">
        <v>618</v>
      </c>
      <c r="B828" s="33" t="s">
        <v>203</v>
      </c>
      <c r="C828" s="31">
        <v>53</v>
      </c>
      <c r="D828">
        <v>1</v>
      </c>
      <c r="E828">
        <v>17</v>
      </c>
      <c r="F828" s="46"/>
      <c r="G828" s="41" t="str">
        <f t="shared" si="82"/>
        <v/>
      </c>
      <c r="H828" s="41" t="s">
        <v>200</v>
      </c>
      <c r="I828" t="str">
        <f t="shared" si="83"/>
        <v/>
      </c>
      <c r="J828">
        <f t="shared" si="84"/>
        <v>0</v>
      </c>
      <c r="K828">
        <f t="shared" si="85"/>
        <v>0</v>
      </c>
      <c r="L828" s="78" t="s">
        <v>343</v>
      </c>
      <c r="M828" t="s">
        <v>241</v>
      </c>
      <c r="N828" s="36" t="s">
        <v>177</v>
      </c>
      <c r="O828" s="36"/>
      <c r="P828" t="s">
        <v>177</v>
      </c>
      <c r="Q828" t="s">
        <v>326</v>
      </c>
      <c r="R828" t="s">
        <v>325</v>
      </c>
      <c r="S828" t="s">
        <v>249</v>
      </c>
      <c r="T828" t="s">
        <v>218</v>
      </c>
      <c r="U828" t="s">
        <v>177</v>
      </c>
      <c r="V828" t="s">
        <v>177</v>
      </c>
    </row>
    <row r="829" spans="1:22" ht="12.75" hidden="1" outlineLevel="1">
      <c r="A829">
        <v>619</v>
      </c>
      <c r="B829" s="33" t="s">
        <v>203</v>
      </c>
      <c r="C829" s="31">
        <v>53</v>
      </c>
      <c r="D829">
        <v>1</v>
      </c>
      <c r="E829">
        <v>18</v>
      </c>
      <c r="F829" s="46"/>
      <c r="G829" s="41" t="str">
        <f t="shared" si="82"/>
        <v/>
      </c>
      <c r="H829" s="41" t="s">
        <v>200</v>
      </c>
      <c r="I829" t="str">
        <f t="shared" si="83"/>
        <v/>
      </c>
      <c r="J829">
        <f t="shared" si="84"/>
        <v>0</v>
      </c>
      <c r="K829">
        <f t="shared" si="85"/>
        <v>0</v>
      </c>
      <c r="L829" s="78" t="s">
        <v>343</v>
      </c>
      <c r="M829" t="s">
        <v>241</v>
      </c>
      <c r="N829" s="36" t="s">
        <v>177</v>
      </c>
      <c r="O829" s="36"/>
      <c r="P829" t="s">
        <v>177</v>
      </c>
      <c r="Q829" t="s">
        <v>286</v>
      </c>
      <c r="S829" t="s">
        <v>249</v>
      </c>
      <c r="T829" t="s">
        <v>54</v>
      </c>
      <c r="U829" t="s">
        <v>177</v>
      </c>
      <c r="V829" t="s">
        <v>177</v>
      </c>
    </row>
    <row r="830" spans="1:22" ht="12.75" hidden="1" outlineLevel="1">
      <c r="A830">
        <v>620</v>
      </c>
      <c r="B830" s="33" t="s">
        <v>203</v>
      </c>
      <c r="C830" s="31">
        <v>53</v>
      </c>
      <c r="D830">
        <v>1</v>
      </c>
      <c r="E830">
        <v>19</v>
      </c>
      <c r="F830" s="46"/>
      <c r="G830" s="41" t="str">
        <f t="shared" si="82"/>
        <v/>
      </c>
      <c r="H830" s="41" t="s">
        <v>201</v>
      </c>
      <c r="I830" t="str">
        <f t="shared" si="83"/>
        <v/>
      </c>
      <c r="J830">
        <f t="shared" si="84"/>
        <v>0</v>
      </c>
      <c r="K830">
        <f t="shared" si="85"/>
        <v>0</v>
      </c>
      <c r="L830" s="78" t="s">
        <v>343</v>
      </c>
      <c r="M830" t="s">
        <v>241</v>
      </c>
      <c r="N830" s="36" t="s">
        <v>177</v>
      </c>
      <c r="O830" s="36"/>
      <c r="P830" t="s">
        <v>177</v>
      </c>
      <c r="Q830" t="s">
        <v>37</v>
      </c>
      <c r="R830" t="s">
        <v>251</v>
      </c>
      <c r="S830" t="s">
        <v>249</v>
      </c>
      <c r="T830" t="s">
        <v>218</v>
      </c>
      <c r="U830" t="s">
        <v>177</v>
      </c>
      <c r="V830" t="s">
        <v>177</v>
      </c>
    </row>
    <row r="831" spans="1:22" ht="12.75" hidden="1" outlineLevel="1">
      <c r="A831">
        <v>621</v>
      </c>
      <c r="B831" s="33" t="s">
        <v>203</v>
      </c>
      <c r="C831" s="31">
        <v>53</v>
      </c>
      <c r="D831">
        <v>1</v>
      </c>
      <c r="E831">
        <v>20</v>
      </c>
      <c r="F831" s="46"/>
      <c r="G831" s="41" t="str">
        <f t="shared" si="82"/>
        <v/>
      </c>
      <c r="H831" s="41" t="s">
        <v>198</v>
      </c>
      <c r="I831" t="str">
        <f t="shared" si="83"/>
        <v/>
      </c>
      <c r="J831">
        <f t="shared" si="84"/>
        <v>0</v>
      </c>
      <c r="K831">
        <f t="shared" si="85"/>
        <v>0</v>
      </c>
      <c r="L831" s="78" t="s">
        <v>343</v>
      </c>
      <c r="M831" t="s">
        <v>241</v>
      </c>
      <c r="N831" s="36" t="s">
        <v>177</v>
      </c>
      <c r="O831" s="36"/>
      <c r="P831" t="s">
        <v>177</v>
      </c>
      <c r="Q831" t="s">
        <v>285</v>
      </c>
      <c r="R831" t="s">
        <v>340</v>
      </c>
      <c r="S831" t="s">
        <v>249</v>
      </c>
      <c r="T831" t="s">
        <v>54</v>
      </c>
      <c r="U831" t="s">
        <v>177</v>
      </c>
      <c r="V831" t="s">
        <v>177</v>
      </c>
    </row>
    <row r="832" spans="1:22" ht="12.75" hidden="1" outlineLevel="1">
      <c r="A832">
        <v>622</v>
      </c>
      <c r="B832" s="33" t="s">
        <v>203</v>
      </c>
      <c r="C832" s="31">
        <v>53</v>
      </c>
      <c r="D832">
        <v>1</v>
      </c>
      <c r="E832">
        <v>21</v>
      </c>
      <c r="F832" s="46"/>
      <c r="G832" s="41" t="str">
        <f t="shared" si="82"/>
        <v/>
      </c>
      <c r="H832" s="41" t="s">
        <v>201</v>
      </c>
      <c r="I832" t="str">
        <f t="shared" si="83"/>
        <v/>
      </c>
      <c r="J832">
        <f t="shared" si="84"/>
        <v>0</v>
      </c>
      <c r="K832">
        <f t="shared" si="85"/>
        <v>0</v>
      </c>
      <c r="L832" s="78" t="s">
        <v>343</v>
      </c>
      <c r="M832" t="s">
        <v>241</v>
      </c>
      <c r="N832" s="36" t="s">
        <v>177</v>
      </c>
      <c r="O832" s="36"/>
      <c r="P832" t="s">
        <v>177</v>
      </c>
      <c r="Q832" t="s">
        <v>37</v>
      </c>
      <c r="R832" t="s">
        <v>215</v>
      </c>
      <c r="S832" t="s">
        <v>249</v>
      </c>
      <c r="T832" t="s">
        <v>54</v>
      </c>
      <c r="U832" t="s">
        <v>177</v>
      </c>
      <c r="V832" t="s">
        <v>177</v>
      </c>
    </row>
    <row r="833" spans="1:22" ht="12.75" hidden="1" outlineLevel="1">
      <c r="A833">
        <v>623</v>
      </c>
      <c r="B833" s="33" t="s">
        <v>203</v>
      </c>
      <c r="C833" s="31">
        <v>53</v>
      </c>
      <c r="D833">
        <v>1</v>
      </c>
      <c r="E833">
        <v>22</v>
      </c>
      <c r="F833" s="46"/>
      <c r="G833" s="41" t="str">
        <f t="shared" si="82"/>
        <v/>
      </c>
      <c r="H833" s="41" t="s">
        <v>202</v>
      </c>
      <c r="I833" t="str">
        <f t="shared" si="83"/>
        <v/>
      </c>
      <c r="J833">
        <f t="shared" si="84"/>
        <v>0</v>
      </c>
      <c r="K833">
        <f t="shared" si="85"/>
        <v>0</v>
      </c>
      <c r="L833" s="78" t="s">
        <v>343</v>
      </c>
      <c r="M833" t="s">
        <v>241</v>
      </c>
      <c r="N833" s="36" t="s">
        <v>177</v>
      </c>
      <c r="O833" s="36"/>
      <c r="P833" t="s">
        <v>177</v>
      </c>
      <c r="Q833" t="s">
        <v>286</v>
      </c>
      <c r="S833" t="s">
        <v>249</v>
      </c>
      <c r="U833" t="s">
        <v>177</v>
      </c>
      <c r="V833" t="s">
        <v>177</v>
      </c>
    </row>
    <row r="834" spans="1:22" ht="12.75" hidden="1" outlineLevel="1">
      <c r="A834">
        <v>624</v>
      </c>
      <c r="B834" s="33" t="s">
        <v>203</v>
      </c>
      <c r="C834" s="31">
        <v>53</v>
      </c>
      <c r="D834">
        <v>1</v>
      </c>
      <c r="E834">
        <v>23</v>
      </c>
      <c r="F834" s="46"/>
      <c r="G834" s="41" t="str">
        <f t="shared" si="82"/>
        <v/>
      </c>
      <c r="H834" s="41" t="s">
        <v>199</v>
      </c>
      <c r="I834" t="str">
        <f t="shared" si="83"/>
        <v/>
      </c>
      <c r="J834">
        <f t="shared" si="84"/>
        <v>0</v>
      </c>
      <c r="K834">
        <f t="shared" si="85"/>
        <v>0</v>
      </c>
      <c r="L834" s="78" t="s">
        <v>343</v>
      </c>
      <c r="M834" t="s">
        <v>241</v>
      </c>
      <c r="N834" s="36" t="s">
        <v>177</v>
      </c>
      <c r="O834" s="36"/>
      <c r="P834" t="s">
        <v>177</v>
      </c>
      <c r="Q834" t="s">
        <v>285</v>
      </c>
      <c r="R834" t="s">
        <v>35</v>
      </c>
      <c r="S834" t="s">
        <v>249</v>
      </c>
      <c r="T834" t="s">
        <v>54</v>
      </c>
      <c r="U834" t="s">
        <v>177</v>
      </c>
      <c r="V834" t="s">
        <v>177</v>
      </c>
    </row>
    <row r="835" spans="1:22" ht="12.75" hidden="1" outlineLevel="1">
      <c r="A835">
        <v>625</v>
      </c>
      <c r="B835" s="33" t="s">
        <v>203</v>
      </c>
      <c r="C835" s="31">
        <v>53</v>
      </c>
      <c r="D835">
        <v>1</v>
      </c>
      <c r="E835">
        <v>24</v>
      </c>
      <c r="F835" s="46"/>
      <c r="G835" s="41" t="str">
        <f t="shared" si="82"/>
        <v/>
      </c>
      <c r="H835" s="41" t="s">
        <v>199</v>
      </c>
      <c r="I835" t="str">
        <f t="shared" si="83"/>
        <v/>
      </c>
      <c r="J835">
        <f t="shared" si="84"/>
        <v>0</v>
      </c>
      <c r="K835">
        <f t="shared" si="85"/>
        <v>0</v>
      </c>
      <c r="L835" s="78" t="s">
        <v>343</v>
      </c>
      <c r="M835" t="s">
        <v>241</v>
      </c>
      <c r="N835" s="36" t="s">
        <v>177</v>
      </c>
      <c r="O835" s="36"/>
      <c r="P835" t="s">
        <v>177</v>
      </c>
      <c r="Q835" t="s">
        <v>119</v>
      </c>
      <c r="S835" t="s">
        <v>265</v>
      </c>
      <c r="T835" t="s">
        <v>218</v>
      </c>
      <c r="U835" t="s">
        <v>177</v>
      </c>
      <c r="V835" t="s">
        <v>177</v>
      </c>
    </row>
    <row r="836" spans="1:22" ht="12.75" hidden="1" outlineLevel="1">
      <c r="A836">
        <v>626</v>
      </c>
      <c r="B836" s="33" t="s">
        <v>203</v>
      </c>
      <c r="C836" s="31">
        <v>53</v>
      </c>
      <c r="D836">
        <v>1</v>
      </c>
      <c r="E836">
        <v>25</v>
      </c>
      <c r="F836" s="46"/>
      <c r="G836" s="41" t="str">
        <f t="shared" si="82"/>
        <v/>
      </c>
      <c r="H836" s="41" t="s">
        <v>200</v>
      </c>
      <c r="I836" t="str">
        <f t="shared" si="83"/>
        <v/>
      </c>
      <c r="J836">
        <f t="shared" si="84"/>
        <v>0</v>
      </c>
      <c r="K836">
        <f t="shared" si="85"/>
        <v>0</v>
      </c>
      <c r="L836" s="78" t="s">
        <v>343</v>
      </c>
      <c r="M836" t="s">
        <v>241</v>
      </c>
      <c r="N836" s="36" t="s">
        <v>177</v>
      </c>
      <c r="O836" s="36"/>
      <c r="P836" t="s">
        <v>177</v>
      </c>
      <c r="Q836" t="s">
        <v>286</v>
      </c>
      <c r="S836" t="s">
        <v>249</v>
      </c>
      <c r="U836" t="s">
        <v>177</v>
      </c>
      <c r="V836" t="s">
        <v>177</v>
      </c>
    </row>
    <row r="837" spans="1:19" ht="12.75" hidden="1" outlineLevel="1">
      <c r="A837">
        <v>627</v>
      </c>
      <c r="B837" s="33" t="s">
        <v>203</v>
      </c>
      <c r="C837" s="31">
        <v>53</v>
      </c>
      <c r="D837">
        <v>2</v>
      </c>
      <c r="E837">
        <v>1</v>
      </c>
      <c r="F837" s="46"/>
      <c r="G837" s="41" t="str">
        <f t="shared" si="82"/>
        <v/>
      </c>
      <c r="H837" s="41" t="s">
        <v>200</v>
      </c>
      <c r="I837" t="str">
        <f t="shared" si="83"/>
        <v/>
      </c>
      <c r="J837">
        <f t="shared" si="84"/>
        <v>0</v>
      </c>
      <c r="K837">
        <f t="shared" si="85"/>
        <v>0</v>
      </c>
      <c r="L837" s="78" t="s">
        <v>343</v>
      </c>
      <c r="M837" t="s">
        <v>117</v>
      </c>
      <c r="N837">
        <v>1</v>
      </c>
      <c r="O837" t="s">
        <v>290</v>
      </c>
      <c r="P837" t="s">
        <v>64</v>
      </c>
      <c r="Q837" t="s">
        <v>38</v>
      </c>
      <c r="R837" t="s">
        <v>171</v>
      </c>
      <c r="S837" t="s">
        <v>27</v>
      </c>
    </row>
    <row r="838" spans="1:19" ht="12.75" hidden="1" outlineLevel="1">
      <c r="A838">
        <v>628</v>
      </c>
      <c r="B838" s="33" t="s">
        <v>203</v>
      </c>
      <c r="C838" s="31">
        <v>53</v>
      </c>
      <c r="D838">
        <v>2</v>
      </c>
      <c r="E838">
        <v>2</v>
      </c>
      <c r="F838" s="46"/>
      <c r="G838" s="41" t="str">
        <f t="shared" si="82"/>
        <v/>
      </c>
      <c r="H838" s="41" t="s">
        <v>201</v>
      </c>
      <c r="I838" t="str">
        <f t="shared" si="83"/>
        <v/>
      </c>
      <c r="J838">
        <f t="shared" si="84"/>
        <v>0</v>
      </c>
      <c r="K838">
        <f t="shared" si="85"/>
        <v>0</v>
      </c>
      <c r="L838" s="78" t="s">
        <v>343</v>
      </c>
      <c r="M838" t="s">
        <v>117</v>
      </c>
      <c r="N838">
        <v>1</v>
      </c>
      <c r="O838" t="s">
        <v>290</v>
      </c>
      <c r="P838" t="s">
        <v>64</v>
      </c>
      <c r="Q838" t="s">
        <v>249</v>
      </c>
      <c r="R838" t="s">
        <v>171</v>
      </c>
      <c r="S838" t="s">
        <v>27</v>
      </c>
    </row>
    <row r="839" spans="1:19" ht="12.75" hidden="1" outlineLevel="1">
      <c r="A839">
        <v>629</v>
      </c>
      <c r="B839" s="33" t="s">
        <v>203</v>
      </c>
      <c r="C839" s="31">
        <v>53</v>
      </c>
      <c r="D839">
        <v>2</v>
      </c>
      <c r="E839">
        <v>3</v>
      </c>
      <c r="F839" s="46"/>
      <c r="G839" s="41" t="str">
        <f t="shared" si="82"/>
        <v/>
      </c>
      <c r="H839" s="41" t="s">
        <v>200</v>
      </c>
      <c r="I839" t="str">
        <f t="shared" si="83"/>
        <v/>
      </c>
      <c r="J839">
        <f t="shared" si="84"/>
        <v>0</v>
      </c>
      <c r="K839">
        <f t="shared" si="85"/>
        <v>0</v>
      </c>
      <c r="L839" s="78" t="s">
        <v>343</v>
      </c>
      <c r="M839" t="s">
        <v>117</v>
      </c>
      <c r="N839">
        <v>1</v>
      </c>
      <c r="O839" t="s">
        <v>290</v>
      </c>
      <c r="P839" t="s">
        <v>64</v>
      </c>
      <c r="Q839" t="s">
        <v>249</v>
      </c>
      <c r="R839" t="s">
        <v>171</v>
      </c>
      <c r="S839" t="s">
        <v>120</v>
      </c>
    </row>
    <row r="840" spans="1:19" ht="12.75" hidden="1" outlineLevel="1">
      <c r="A840">
        <v>630</v>
      </c>
      <c r="B840" s="33" t="s">
        <v>203</v>
      </c>
      <c r="C840" s="31">
        <v>53</v>
      </c>
      <c r="D840">
        <v>2</v>
      </c>
      <c r="E840">
        <v>4</v>
      </c>
      <c r="F840" s="46"/>
      <c r="G840" s="41" t="str">
        <f t="shared" si="82"/>
        <v/>
      </c>
      <c r="H840" s="41" t="s">
        <v>200</v>
      </c>
      <c r="I840" t="str">
        <f t="shared" si="83"/>
        <v/>
      </c>
      <c r="J840">
        <f t="shared" si="84"/>
        <v>0</v>
      </c>
      <c r="K840">
        <f t="shared" si="85"/>
        <v>0</v>
      </c>
      <c r="L840" s="78" t="s">
        <v>343</v>
      </c>
      <c r="M840" t="s">
        <v>117</v>
      </c>
      <c r="N840">
        <v>1</v>
      </c>
      <c r="O840" t="s">
        <v>290</v>
      </c>
      <c r="P840" t="s">
        <v>64</v>
      </c>
      <c r="Q840" t="s">
        <v>112</v>
      </c>
      <c r="R840" t="s">
        <v>171</v>
      </c>
      <c r="S840" t="s">
        <v>130</v>
      </c>
    </row>
    <row r="841" spans="1:19" ht="12.75" hidden="1" outlineLevel="1">
      <c r="A841">
        <v>631</v>
      </c>
      <c r="B841" s="33" t="s">
        <v>203</v>
      </c>
      <c r="C841" s="31">
        <v>53</v>
      </c>
      <c r="D841">
        <v>2</v>
      </c>
      <c r="E841">
        <v>5</v>
      </c>
      <c r="F841" s="46"/>
      <c r="G841" s="41" t="str">
        <f t="shared" si="82"/>
        <v/>
      </c>
      <c r="H841" s="41" t="s">
        <v>198</v>
      </c>
      <c r="I841" t="str">
        <f t="shared" si="83"/>
        <v/>
      </c>
      <c r="J841">
        <f t="shared" si="84"/>
        <v>0</v>
      </c>
      <c r="K841">
        <f t="shared" si="85"/>
        <v>0</v>
      </c>
      <c r="L841" s="78" t="s">
        <v>343</v>
      </c>
      <c r="M841" t="s">
        <v>117</v>
      </c>
      <c r="N841">
        <v>1</v>
      </c>
      <c r="O841" t="s">
        <v>290</v>
      </c>
      <c r="P841" t="s">
        <v>64</v>
      </c>
      <c r="Q841" t="s">
        <v>249</v>
      </c>
      <c r="R841" t="s">
        <v>169</v>
      </c>
      <c r="S841" t="s">
        <v>121</v>
      </c>
    </row>
    <row r="842" spans="1:22" ht="12.75" hidden="1" outlineLevel="1">
      <c r="A842">
        <v>632</v>
      </c>
      <c r="B842" s="33" t="s">
        <v>203</v>
      </c>
      <c r="C842" s="31">
        <v>53</v>
      </c>
      <c r="D842">
        <v>2</v>
      </c>
      <c r="E842">
        <v>6</v>
      </c>
      <c r="F842" s="46"/>
      <c r="G842" s="41" t="str">
        <f t="shared" si="82"/>
        <v/>
      </c>
      <c r="H842" s="41" t="s">
        <v>198</v>
      </c>
      <c r="I842" t="str">
        <f t="shared" si="83"/>
        <v/>
      </c>
      <c r="J842">
        <f t="shared" si="84"/>
        <v>0</v>
      </c>
      <c r="K842">
        <f t="shared" si="85"/>
        <v>0</v>
      </c>
      <c r="L842" s="78" t="s">
        <v>343</v>
      </c>
      <c r="M842" t="s">
        <v>117</v>
      </c>
      <c r="N842">
        <v>2</v>
      </c>
      <c r="O842" t="s">
        <v>289</v>
      </c>
      <c r="P842" t="s">
        <v>254</v>
      </c>
      <c r="Q842" t="s">
        <v>38</v>
      </c>
      <c r="R842" t="s">
        <v>171</v>
      </c>
      <c r="S842" t="s">
        <v>27</v>
      </c>
      <c r="V842" t="s">
        <v>110</v>
      </c>
    </row>
    <row r="843" spans="1:22" ht="12.75" hidden="1" outlineLevel="1">
      <c r="A843">
        <v>633</v>
      </c>
      <c r="B843" s="33" t="s">
        <v>203</v>
      </c>
      <c r="C843" s="31">
        <v>53</v>
      </c>
      <c r="D843">
        <v>2</v>
      </c>
      <c r="E843">
        <v>7</v>
      </c>
      <c r="F843" s="46"/>
      <c r="G843" s="41" t="str">
        <f t="shared" si="82"/>
        <v/>
      </c>
      <c r="H843" s="41" t="s">
        <v>201</v>
      </c>
      <c r="I843" t="str">
        <f t="shared" si="83"/>
        <v/>
      </c>
      <c r="J843">
        <f t="shared" si="84"/>
        <v>0</v>
      </c>
      <c r="K843">
        <f t="shared" si="85"/>
        <v>0</v>
      </c>
      <c r="L843" s="78" t="s">
        <v>343</v>
      </c>
      <c r="M843" t="s">
        <v>117</v>
      </c>
      <c r="N843">
        <v>2</v>
      </c>
      <c r="O843" t="s">
        <v>289</v>
      </c>
      <c r="P843" t="s">
        <v>254</v>
      </c>
      <c r="Q843" t="s">
        <v>249</v>
      </c>
      <c r="R843" t="s">
        <v>171</v>
      </c>
      <c r="S843" t="s">
        <v>121</v>
      </c>
      <c r="V843" t="s">
        <v>110</v>
      </c>
    </row>
    <row r="844" spans="1:22" ht="12.75" hidden="1" outlineLevel="1">
      <c r="A844">
        <v>634</v>
      </c>
      <c r="B844" s="33" t="s">
        <v>203</v>
      </c>
      <c r="C844" s="31">
        <v>53</v>
      </c>
      <c r="D844">
        <v>2</v>
      </c>
      <c r="E844">
        <v>8</v>
      </c>
      <c r="F844" s="46"/>
      <c r="G844" s="41" t="str">
        <f t="shared" si="82"/>
        <v/>
      </c>
      <c r="H844" s="41" t="s">
        <v>201</v>
      </c>
      <c r="I844" t="str">
        <f t="shared" si="83"/>
        <v/>
      </c>
      <c r="J844">
        <f t="shared" si="84"/>
        <v>0</v>
      </c>
      <c r="K844">
        <f t="shared" si="85"/>
        <v>0</v>
      </c>
      <c r="L844" s="78" t="s">
        <v>343</v>
      </c>
      <c r="M844" t="s">
        <v>117</v>
      </c>
      <c r="N844">
        <v>2</v>
      </c>
      <c r="O844" t="s">
        <v>289</v>
      </c>
      <c r="P844" t="s">
        <v>254</v>
      </c>
      <c r="Q844" t="s">
        <v>249</v>
      </c>
      <c r="R844" t="s">
        <v>169</v>
      </c>
      <c r="S844" t="s">
        <v>120</v>
      </c>
      <c r="V844" t="s">
        <v>110</v>
      </c>
    </row>
    <row r="845" spans="1:22" ht="12.75" hidden="1" outlineLevel="1">
      <c r="A845">
        <v>635</v>
      </c>
      <c r="B845" s="33" t="s">
        <v>203</v>
      </c>
      <c r="C845" s="31">
        <v>53</v>
      </c>
      <c r="D845">
        <v>2</v>
      </c>
      <c r="E845">
        <v>9</v>
      </c>
      <c r="F845" s="46"/>
      <c r="G845" s="41" t="str">
        <f t="shared" si="82"/>
        <v/>
      </c>
      <c r="H845" s="41" t="s">
        <v>199</v>
      </c>
      <c r="I845" t="str">
        <f t="shared" si="83"/>
        <v/>
      </c>
      <c r="J845">
        <f t="shared" si="84"/>
        <v>0</v>
      </c>
      <c r="K845">
        <f t="shared" si="85"/>
        <v>0</v>
      </c>
      <c r="L845" s="78" t="s">
        <v>343</v>
      </c>
      <c r="M845" t="s">
        <v>117</v>
      </c>
      <c r="N845">
        <v>2</v>
      </c>
      <c r="O845" t="s">
        <v>289</v>
      </c>
      <c r="P845" t="s">
        <v>254</v>
      </c>
      <c r="Q845" t="s">
        <v>249</v>
      </c>
      <c r="R845" t="s">
        <v>169</v>
      </c>
      <c r="S845" t="s">
        <v>121</v>
      </c>
      <c r="V845" t="s">
        <v>110</v>
      </c>
    </row>
    <row r="846" spans="1:22" ht="12.75" hidden="1" outlineLevel="1">
      <c r="A846">
        <v>636</v>
      </c>
      <c r="B846" s="33" t="s">
        <v>203</v>
      </c>
      <c r="C846" s="31">
        <v>53</v>
      </c>
      <c r="D846">
        <v>2</v>
      </c>
      <c r="E846">
        <v>10</v>
      </c>
      <c r="F846" s="46"/>
      <c r="G846" s="41" t="str">
        <f t="shared" si="82"/>
        <v/>
      </c>
      <c r="H846" s="41" t="s">
        <v>198</v>
      </c>
      <c r="I846" t="str">
        <f t="shared" si="83"/>
        <v/>
      </c>
      <c r="J846">
        <f t="shared" si="84"/>
        <v>0</v>
      </c>
      <c r="K846">
        <f t="shared" si="85"/>
        <v>0</v>
      </c>
      <c r="L846" s="78" t="s">
        <v>343</v>
      </c>
      <c r="M846" t="s">
        <v>117</v>
      </c>
      <c r="N846">
        <v>2</v>
      </c>
      <c r="O846" t="s">
        <v>289</v>
      </c>
      <c r="P846" t="s">
        <v>254</v>
      </c>
      <c r="Q846" t="s">
        <v>249</v>
      </c>
      <c r="R846" t="s">
        <v>171</v>
      </c>
      <c r="S846" t="s">
        <v>121</v>
      </c>
      <c r="V846" t="s">
        <v>110</v>
      </c>
    </row>
    <row r="847" spans="1:22" ht="12.75" hidden="1" outlineLevel="1">
      <c r="A847">
        <v>637</v>
      </c>
      <c r="B847" s="33" t="s">
        <v>203</v>
      </c>
      <c r="C847" s="31">
        <v>53</v>
      </c>
      <c r="D847">
        <v>2</v>
      </c>
      <c r="E847">
        <v>11</v>
      </c>
      <c r="F847" s="46"/>
      <c r="G847" s="41" t="str">
        <f t="shared" si="82"/>
        <v/>
      </c>
      <c r="H847" s="41" t="s">
        <v>200</v>
      </c>
      <c r="I847" t="str">
        <f t="shared" si="83"/>
        <v/>
      </c>
      <c r="J847">
        <f t="shared" si="84"/>
        <v>0</v>
      </c>
      <c r="K847">
        <f t="shared" si="85"/>
        <v>0</v>
      </c>
      <c r="L847" s="78" t="s">
        <v>343</v>
      </c>
      <c r="M847" t="s">
        <v>117</v>
      </c>
      <c r="N847">
        <v>2</v>
      </c>
      <c r="O847" t="s">
        <v>289</v>
      </c>
      <c r="P847" t="s">
        <v>254</v>
      </c>
      <c r="Q847" t="s">
        <v>249</v>
      </c>
      <c r="R847" t="s">
        <v>171</v>
      </c>
      <c r="S847" t="s">
        <v>27</v>
      </c>
      <c r="V847" t="s">
        <v>110</v>
      </c>
    </row>
    <row r="848" spans="1:19" ht="12.75" hidden="1" outlineLevel="1">
      <c r="A848">
        <v>638</v>
      </c>
      <c r="B848" s="33" t="s">
        <v>203</v>
      </c>
      <c r="C848" s="31">
        <v>53</v>
      </c>
      <c r="D848">
        <v>2</v>
      </c>
      <c r="E848">
        <v>12</v>
      </c>
      <c r="F848" s="46"/>
      <c r="G848" s="41" t="str">
        <f t="shared" si="82"/>
        <v/>
      </c>
      <c r="H848" s="41" t="s">
        <v>200</v>
      </c>
      <c r="I848" t="str">
        <f t="shared" si="83"/>
        <v/>
      </c>
      <c r="J848">
        <f t="shared" si="84"/>
        <v>0</v>
      </c>
      <c r="K848">
        <f t="shared" si="85"/>
        <v>0</v>
      </c>
      <c r="L848" s="78" t="s">
        <v>343</v>
      </c>
      <c r="M848" t="s">
        <v>117</v>
      </c>
      <c r="N848">
        <v>3</v>
      </c>
      <c r="O848" t="s">
        <v>289</v>
      </c>
      <c r="P848" t="s">
        <v>221</v>
      </c>
      <c r="Q848" t="s">
        <v>249</v>
      </c>
      <c r="R848" t="s">
        <v>171</v>
      </c>
      <c r="S848" t="s">
        <v>27</v>
      </c>
    </row>
    <row r="849" spans="1:19" ht="12.75" hidden="1" outlineLevel="1">
      <c r="A849">
        <v>639</v>
      </c>
      <c r="B849" s="33" t="s">
        <v>203</v>
      </c>
      <c r="C849" s="31">
        <v>53</v>
      </c>
      <c r="D849">
        <v>2</v>
      </c>
      <c r="E849">
        <v>13</v>
      </c>
      <c r="F849" s="46"/>
      <c r="G849" s="41" t="str">
        <f t="shared" si="82"/>
        <v/>
      </c>
      <c r="H849" s="41" t="s">
        <v>202</v>
      </c>
      <c r="I849" t="str">
        <f t="shared" si="83"/>
        <v/>
      </c>
      <c r="J849">
        <f t="shared" si="84"/>
        <v>0</v>
      </c>
      <c r="K849">
        <f t="shared" si="85"/>
        <v>0</v>
      </c>
      <c r="L849" s="78" t="s">
        <v>343</v>
      </c>
      <c r="M849" t="s">
        <v>117</v>
      </c>
      <c r="N849">
        <v>3</v>
      </c>
      <c r="O849" t="s">
        <v>289</v>
      </c>
      <c r="P849" t="s">
        <v>221</v>
      </c>
      <c r="Q849" t="s">
        <v>249</v>
      </c>
      <c r="R849" t="s">
        <v>169</v>
      </c>
      <c r="S849" t="s">
        <v>121</v>
      </c>
    </row>
    <row r="850" spans="1:19" ht="12.75" hidden="1" outlineLevel="1">
      <c r="A850">
        <v>640</v>
      </c>
      <c r="B850" s="33" t="s">
        <v>203</v>
      </c>
      <c r="C850" s="31">
        <v>53</v>
      </c>
      <c r="D850">
        <v>2</v>
      </c>
      <c r="E850">
        <v>14</v>
      </c>
      <c r="F850" s="46"/>
      <c r="G850" s="41" t="str">
        <f t="shared" si="82"/>
        <v/>
      </c>
      <c r="H850" s="41" t="s">
        <v>201</v>
      </c>
      <c r="I850" t="str">
        <f t="shared" si="83"/>
        <v/>
      </c>
      <c r="J850">
        <f t="shared" si="84"/>
        <v>0</v>
      </c>
      <c r="K850">
        <f t="shared" si="85"/>
        <v>0</v>
      </c>
      <c r="L850" s="78" t="s">
        <v>343</v>
      </c>
      <c r="M850" t="s">
        <v>117</v>
      </c>
      <c r="N850">
        <v>3</v>
      </c>
      <c r="O850" t="s">
        <v>289</v>
      </c>
      <c r="P850" t="s">
        <v>221</v>
      </c>
      <c r="Q850" t="s">
        <v>249</v>
      </c>
      <c r="R850" t="s">
        <v>169</v>
      </c>
      <c r="S850" t="s">
        <v>27</v>
      </c>
    </row>
    <row r="851" spans="1:19" ht="12.75" hidden="1" outlineLevel="1">
      <c r="A851">
        <v>641</v>
      </c>
      <c r="B851" s="33" t="s">
        <v>203</v>
      </c>
      <c r="C851" s="31">
        <v>53</v>
      </c>
      <c r="D851">
        <v>2</v>
      </c>
      <c r="E851">
        <v>15</v>
      </c>
      <c r="F851" s="46"/>
      <c r="G851" s="41" t="str">
        <f t="shared" si="82"/>
        <v/>
      </c>
      <c r="H851" s="41" t="s">
        <v>202</v>
      </c>
      <c r="I851" t="str">
        <f t="shared" si="83"/>
        <v/>
      </c>
      <c r="J851">
        <f t="shared" si="84"/>
        <v>0</v>
      </c>
      <c r="K851">
        <f t="shared" si="85"/>
        <v>0</v>
      </c>
      <c r="L851" s="78" t="s">
        <v>343</v>
      </c>
      <c r="M851" t="s">
        <v>117</v>
      </c>
      <c r="N851">
        <v>3</v>
      </c>
      <c r="O851" t="s">
        <v>289</v>
      </c>
      <c r="P851" t="s">
        <v>221</v>
      </c>
      <c r="Q851" t="s">
        <v>249</v>
      </c>
      <c r="R851" t="s">
        <v>171</v>
      </c>
      <c r="S851" t="s">
        <v>120</v>
      </c>
    </row>
    <row r="852" spans="1:19" ht="12.75" hidden="1" outlineLevel="1">
      <c r="A852">
        <v>642</v>
      </c>
      <c r="B852" s="33" t="s">
        <v>203</v>
      </c>
      <c r="C852" s="31">
        <v>53</v>
      </c>
      <c r="D852">
        <v>2</v>
      </c>
      <c r="E852">
        <v>16</v>
      </c>
      <c r="F852" s="46"/>
      <c r="G852" s="41" t="str">
        <f t="shared" si="82"/>
        <v/>
      </c>
      <c r="H852" s="41" t="s">
        <v>201</v>
      </c>
      <c r="I852" t="str">
        <f t="shared" si="83"/>
        <v/>
      </c>
      <c r="J852">
        <f aca="true" t="shared" si="86" ref="J852:J916">IF($I852="Correct",1,IF($I852="Incorrect",1,0))</f>
        <v>0</v>
      </c>
      <c r="K852">
        <f aca="true" t="shared" si="87" ref="K852:K916">IF($I852="Correct",1,IF($I852="Incorrect",0,0))</f>
        <v>0</v>
      </c>
      <c r="L852" s="78" t="s">
        <v>343</v>
      </c>
      <c r="M852" t="s">
        <v>117</v>
      </c>
      <c r="N852">
        <v>3</v>
      </c>
      <c r="O852" t="s">
        <v>289</v>
      </c>
      <c r="P852" t="s">
        <v>221</v>
      </c>
      <c r="Q852" t="s">
        <v>249</v>
      </c>
      <c r="R852" t="s">
        <v>169</v>
      </c>
      <c r="S852" t="s">
        <v>121</v>
      </c>
    </row>
    <row r="853" spans="1:19" ht="12.75" hidden="1" outlineLevel="1">
      <c r="A853">
        <v>643</v>
      </c>
      <c r="B853" s="33" t="s">
        <v>203</v>
      </c>
      <c r="C853" s="31">
        <v>53</v>
      </c>
      <c r="D853">
        <v>2</v>
      </c>
      <c r="E853">
        <v>17</v>
      </c>
      <c r="F853" s="46"/>
      <c r="G853" s="41" t="str">
        <f t="shared" si="82"/>
        <v/>
      </c>
      <c r="H853" s="41" t="s">
        <v>199</v>
      </c>
      <c r="I853" t="str">
        <f t="shared" si="83"/>
        <v/>
      </c>
      <c r="J853">
        <f t="shared" si="86"/>
        <v>0</v>
      </c>
      <c r="K853">
        <f t="shared" si="87"/>
        <v>0</v>
      </c>
      <c r="L853" s="78" t="s">
        <v>343</v>
      </c>
      <c r="M853" t="s">
        <v>117</v>
      </c>
      <c r="N853">
        <v>3</v>
      </c>
      <c r="O853" t="s">
        <v>289</v>
      </c>
      <c r="P853" t="s">
        <v>221</v>
      </c>
      <c r="Q853" t="s">
        <v>249</v>
      </c>
      <c r="R853" t="s">
        <v>169</v>
      </c>
      <c r="S853" t="s">
        <v>120</v>
      </c>
    </row>
    <row r="854" spans="1:21" ht="12.75" hidden="1" outlineLevel="1">
      <c r="A854">
        <v>644</v>
      </c>
      <c r="B854" s="33" t="s">
        <v>203</v>
      </c>
      <c r="C854" s="31">
        <v>53</v>
      </c>
      <c r="D854">
        <v>2</v>
      </c>
      <c r="E854">
        <v>18</v>
      </c>
      <c r="F854" s="46"/>
      <c r="G854" s="41" t="str">
        <f t="shared" si="82"/>
        <v/>
      </c>
      <c r="H854" s="41" t="s">
        <v>202</v>
      </c>
      <c r="I854" t="str">
        <f t="shared" si="83"/>
        <v/>
      </c>
      <c r="J854">
        <f t="shared" si="86"/>
        <v>0</v>
      </c>
      <c r="K854">
        <f t="shared" si="87"/>
        <v>0</v>
      </c>
      <c r="L854" s="78" t="s">
        <v>343</v>
      </c>
      <c r="M854" t="s">
        <v>117</v>
      </c>
      <c r="N854">
        <v>4</v>
      </c>
      <c r="O854" t="s">
        <v>214</v>
      </c>
      <c r="P854" t="s">
        <v>243</v>
      </c>
      <c r="Q854" t="s">
        <v>38</v>
      </c>
      <c r="R854" t="s">
        <v>171</v>
      </c>
      <c r="S854" t="s">
        <v>27</v>
      </c>
      <c r="U854" t="s">
        <v>254</v>
      </c>
    </row>
    <row r="855" spans="1:21" ht="12.75" hidden="1" outlineLevel="1">
      <c r="A855">
        <v>645</v>
      </c>
      <c r="B855" s="33" t="s">
        <v>203</v>
      </c>
      <c r="C855" s="31">
        <v>53</v>
      </c>
      <c r="D855">
        <v>2</v>
      </c>
      <c r="E855">
        <v>19</v>
      </c>
      <c r="F855" s="46"/>
      <c r="G855" s="41" t="str">
        <f t="shared" si="82"/>
        <v/>
      </c>
      <c r="H855" s="41" t="s">
        <v>201</v>
      </c>
      <c r="I855" t="str">
        <f t="shared" si="83"/>
        <v/>
      </c>
      <c r="J855">
        <f t="shared" si="86"/>
        <v>0</v>
      </c>
      <c r="K855">
        <f t="shared" si="87"/>
        <v>0</v>
      </c>
      <c r="L855" s="78" t="s">
        <v>343</v>
      </c>
      <c r="M855" t="s">
        <v>117</v>
      </c>
      <c r="N855">
        <v>4</v>
      </c>
      <c r="O855" t="s">
        <v>214</v>
      </c>
      <c r="P855" t="s">
        <v>243</v>
      </c>
      <c r="Q855" t="s">
        <v>249</v>
      </c>
      <c r="R855" t="s">
        <v>169</v>
      </c>
      <c r="S855" t="s">
        <v>27</v>
      </c>
      <c r="U855" t="s">
        <v>254</v>
      </c>
    </row>
    <row r="856" spans="1:21" ht="12.75" hidden="1" outlineLevel="1">
      <c r="A856">
        <v>646</v>
      </c>
      <c r="B856" s="33" t="s">
        <v>203</v>
      </c>
      <c r="C856" s="31">
        <v>53</v>
      </c>
      <c r="D856">
        <v>2</v>
      </c>
      <c r="E856">
        <v>20</v>
      </c>
      <c r="F856" s="46"/>
      <c r="G856" s="41" t="str">
        <f t="shared" si="82"/>
        <v/>
      </c>
      <c r="H856" s="41" t="s">
        <v>200</v>
      </c>
      <c r="I856" t="str">
        <f t="shared" si="83"/>
        <v/>
      </c>
      <c r="J856">
        <f t="shared" si="86"/>
        <v>0</v>
      </c>
      <c r="K856">
        <f t="shared" si="87"/>
        <v>0</v>
      </c>
      <c r="L856" s="78" t="s">
        <v>343</v>
      </c>
      <c r="M856" t="s">
        <v>117</v>
      </c>
      <c r="N856">
        <v>4</v>
      </c>
      <c r="O856" t="s">
        <v>214</v>
      </c>
      <c r="P856" t="s">
        <v>243</v>
      </c>
      <c r="Q856" t="s">
        <v>249</v>
      </c>
      <c r="R856" t="s">
        <v>169</v>
      </c>
      <c r="S856" t="s">
        <v>27</v>
      </c>
      <c r="U856" t="s">
        <v>254</v>
      </c>
    </row>
    <row r="857" spans="1:21" ht="12.75" hidden="1" outlineLevel="1">
      <c r="A857">
        <v>647</v>
      </c>
      <c r="B857" s="33" t="s">
        <v>203</v>
      </c>
      <c r="C857" s="31">
        <v>53</v>
      </c>
      <c r="D857">
        <v>2</v>
      </c>
      <c r="E857">
        <v>21</v>
      </c>
      <c r="F857" s="46"/>
      <c r="G857" s="41" t="str">
        <f t="shared" si="82"/>
        <v/>
      </c>
      <c r="H857" s="41" t="s">
        <v>198</v>
      </c>
      <c r="I857" t="str">
        <f t="shared" si="83"/>
        <v/>
      </c>
      <c r="J857">
        <f t="shared" si="86"/>
        <v>0</v>
      </c>
      <c r="K857">
        <f t="shared" si="87"/>
        <v>0</v>
      </c>
      <c r="L857" s="78" t="s">
        <v>343</v>
      </c>
      <c r="M857" t="s">
        <v>117</v>
      </c>
      <c r="N857">
        <v>4</v>
      </c>
      <c r="O857" t="s">
        <v>214</v>
      </c>
      <c r="P857" t="s">
        <v>243</v>
      </c>
      <c r="Q857" t="s">
        <v>112</v>
      </c>
      <c r="R857" t="s">
        <v>169</v>
      </c>
      <c r="S857" t="s">
        <v>130</v>
      </c>
      <c r="U857" t="s">
        <v>254</v>
      </c>
    </row>
    <row r="858" spans="1:21" ht="12.75" hidden="1" outlineLevel="1">
      <c r="A858">
        <v>648</v>
      </c>
      <c r="B858" s="33" t="s">
        <v>203</v>
      </c>
      <c r="C858" s="31">
        <v>53</v>
      </c>
      <c r="D858">
        <v>2</v>
      </c>
      <c r="E858">
        <v>22</v>
      </c>
      <c r="F858" s="46"/>
      <c r="G858" s="41" t="str">
        <f t="shared" si="82"/>
        <v/>
      </c>
      <c r="H858" s="41" t="s">
        <v>202</v>
      </c>
      <c r="I858" t="str">
        <f t="shared" si="83"/>
        <v/>
      </c>
      <c r="J858">
        <f t="shared" si="86"/>
        <v>0</v>
      </c>
      <c r="K858">
        <f t="shared" si="87"/>
        <v>0</v>
      </c>
      <c r="L858" s="78" t="s">
        <v>343</v>
      </c>
      <c r="M858" t="s">
        <v>117</v>
      </c>
      <c r="N858">
        <v>4</v>
      </c>
      <c r="O858" t="s">
        <v>214</v>
      </c>
      <c r="P858" t="s">
        <v>243</v>
      </c>
      <c r="Q858" t="s">
        <v>249</v>
      </c>
      <c r="R858" t="s">
        <v>169</v>
      </c>
      <c r="S858" t="s">
        <v>27</v>
      </c>
      <c r="U858" t="s">
        <v>254</v>
      </c>
    </row>
    <row r="859" spans="1:21" ht="12.75" hidden="1" outlineLevel="1">
      <c r="A859">
        <v>649</v>
      </c>
      <c r="B859" s="33" t="s">
        <v>203</v>
      </c>
      <c r="C859" s="31">
        <v>53</v>
      </c>
      <c r="D859">
        <v>2</v>
      </c>
      <c r="E859">
        <v>23</v>
      </c>
      <c r="F859" s="46"/>
      <c r="G859" s="41" t="str">
        <f t="shared" si="82"/>
        <v/>
      </c>
      <c r="H859" s="41" t="s">
        <v>200</v>
      </c>
      <c r="I859" t="str">
        <f t="shared" si="83"/>
        <v/>
      </c>
      <c r="J859">
        <f t="shared" si="86"/>
        <v>0</v>
      </c>
      <c r="K859">
        <f t="shared" si="87"/>
        <v>0</v>
      </c>
      <c r="L859" s="78" t="s">
        <v>343</v>
      </c>
      <c r="M859" t="s">
        <v>117</v>
      </c>
      <c r="N859">
        <v>4</v>
      </c>
      <c r="O859" t="s">
        <v>214</v>
      </c>
      <c r="P859" t="s">
        <v>243</v>
      </c>
      <c r="Q859" t="s">
        <v>249</v>
      </c>
      <c r="R859" t="s">
        <v>171</v>
      </c>
      <c r="S859" t="s">
        <v>121</v>
      </c>
      <c r="U859" t="s">
        <v>254</v>
      </c>
    </row>
    <row r="860" spans="1:22" ht="12.75" hidden="1" outlineLevel="1">
      <c r="A860">
        <v>650</v>
      </c>
      <c r="B860" s="33" t="s">
        <v>203</v>
      </c>
      <c r="C860" s="31">
        <v>53</v>
      </c>
      <c r="D860">
        <v>3</v>
      </c>
      <c r="E860">
        <v>1</v>
      </c>
      <c r="F860" s="46"/>
      <c r="G860" s="41" t="str">
        <f t="shared" si="82"/>
        <v/>
      </c>
      <c r="H860" s="41" t="s">
        <v>201</v>
      </c>
      <c r="I860" t="str">
        <f t="shared" si="83"/>
        <v/>
      </c>
      <c r="J860">
        <f t="shared" si="86"/>
        <v>0</v>
      </c>
      <c r="K860">
        <f t="shared" si="87"/>
        <v>0</v>
      </c>
      <c r="L860" s="78" t="s">
        <v>343</v>
      </c>
      <c r="M860" t="s">
        <v>241</v>
      </c>
      <c r="N860" s="36" t="s">
        <v>177</v>
      </c>
      <c r="O860" s="36"/>
      <c r="P860" t="s">
        <v>177</v>
      </c>
      <c r="Q860" t="s">
        <v>250</v>
      </c>
      <c r="R860" t="s">
        <v>305</v>
      </c>
      <c r="S860" t="s">
        <v>249</v>
      </c>
      <c r="U860" t="s">
        <v>177</v>
      </c>
      <c r="V860" t="s">
        <v>177</v>
      </c>
    </row>
    <row r="861" spans="1:22" ht="12.75" hidden="1" outlineLevel="1">
      <c r="A861">
        <v>651</v>
      </c>
      <c r="B861" s="33" t="s">
        <v>203</v>
      </c>
      <c r="C861" s="31">
        <v>53</v>
      </c>
      <c r="D861">
        <v>3</v>
      </c>
      <c r="E861">
        <v>2</v>
      </c>
      <c r="F861" s="46"/>
      <c r="G861" s="41" t="str">
        <f t="shared" si="82"/>
        <v/>
      </c>
      <c r="H861" s="41" t="s">
        <v>198</v>
      </c>
      <c r="I861" t="str">
        <f t="shared" si="83"/>
        <v/>
      </c>
      <c r="J861">
        <f t="shared" si="86"/>
        <v>0</v>
      </c>
      <c r="K861">
        <f t="shared" si="87"/>
        <v>0</v>
      </c>
      <c r="L861" s="78" t="s">
        <v>343</v>
      </c>
      <c r="M861" t="s">
        <v>241</v>
      </c>
      <c r="N861" s="36" t="s">
        <v>177</v>
      </c>
      <c r="O861" s="36"/>
      <c r="P861" t="s">
        <v>177</v>
      </c>
      <c r="Q861" t="s">
        <v>286</v>
      </c>
      <c r="S861" t="s">
        <v>249</v>
      </c>
      <c r="U861" t="s">
        <v>177</v>
      </c>
      <c r="V861" t="s">
        <v>177</v>
      </c>
    </row>
    <row r="862" spans="1:22" ht="12.75" hidden="1" outlineLevel="1">
      <c r="A862">
        <v>652</v>
      </c>
      <c r="B862" s="33" t="s">
        <v>203</v>
      </c>
      <c r="C862" s="31">
        <v>53</v>
      </c>
      <c r="D862">
        <v>3</v>
      </c>
      <c r="E862">
        <v>3</v>
      </c>
      <c r="F862" s="46"/>
      <c r="G862" s="41" t="str">
        <f t="shared" si="82"/>
        <v/>
      </c>
      <c r="H862" s="41" t="s">
        <v>202</v>
      </c>
      <c r="I862" t="str">
        <f t="shared" si="83"/>
        <v/>
      </c>
      <c r="J862">
        <f t="shared" si="86"/>
        <v>0</v>
      </c>
      <c r="K862">
        <f t="shared" si="87"/>
        <v>0</v>
      </c>
      <c r="L862" s="78" t="s">
        <v>343</v>
      </c>
      <c r="M862" t="s">
        <v>241</v>
      </c>
      <c r="N862" s="36" t="s">
        <v>177</v>
      </c>
      <c r="O862" s="36"/>
      <c r="P862" t="s">
        <v>177</v>
      </c>
      <c r="Q862" t="s">
        <v>98</v>
      </c>
      <c r="R862" t="s">
        <v>178</v>
      </c>
      <c r="S862" t="s">
        <v>249</v>
      </c>
      <c r="U862" t="s">
        <v>177</v>
      </c>
      <c r="V862" t="s">
        <v>177</v>
      </c>
    </row>
    <row r="863" spans="1:22" ht="12.75" hidden="1" outlineLevel="1">
      <c r="A863">
        <v>653</v>
      </c>
      <c r="B863" s="33" t="s">
        <v>203</v>
      </c>
      <c r="C863" s="31">
        <v>53</v>
      </c>
      <c r="D863">
        <v>3</v>
      </c>
      <c r="E863">
        <v>4</v>
      </c>
      <c r="F863" s="46"/>
      <c r="G863" s="41" t="str">
        <f t="shared" si="82"/>
        <v/>
      </c>
      <c r="H863" s="41" t="s">
        <v>201</v>
      </c>
      <c r="I863" t="str">
        <f t="shared" si="83"/>
        <v/>
      </c>
      <c r="J863">
        <f t="shared" si="86"/>
        <v>0</v>
      </c>
      <c r="K863">
        <f t="shared" si="87"/>
        <v>0</v>
      </c>
      <c r="L863" s="78" t="s">
        <v>343</v>
      </c>
      <c r="M863" t="s">
        <v>241</v>
      </c>
      <c r="N863" s="36" t="s">
        <v>177</v>
      </c>
      <c r="O863" s="36"/>
      <c r="P863" t="s">
        <v>177</v>
      </c>
      <c r="Q863" t="s">
        <v>250</v>
      </c>
      <c r="R863" t="s">
        <v>304</v>
      </c>
      <c r="S863" t="s">
        <v>249</v>
      </c>
      <c r="T863" t="s">
        <v>134</v>
      </c>
      <c r="U863" t="s">
        <v>177</v>
      </c>
      <c r="V863" t="s">
        <v>177</v>
      </c>
    </row>
    <row r="864" spans="1:22" ht="12.75" hidden="1" outlineLevel="1">
      <c r="A864">
        <v>654</v>
      </c>
      <c r="B864" s="33" t="s">
        <v>203</v>
      </c>
      <c r="C864" s="31">
        <v>53</v>
      </c>
      <c r="D864">
        <v>3</v>
      </c>
      <c r="E864">
        <v>5</v>
      </c>
      <c r="F864" s="46"/>
      <c r="G864" s="41" t="str">
        <f t="shared" si="82"/>
        <v/>
      </c>
      <c r="H864" s="41" t="s">
        <v>202</v>
      </c>
      <c r="I864" t="str">
        <f t="shared" si="83"/>
        <v/>
      </c>
      <c r="J864">
        <f t="shared" si="86"/>
        <v>0</v>
      </c>
      <c r="K864">
        <f t="shared" si="87"/>
        <v>0</v>
      </c>
      <c r="L864" s="78" t="s">
        <v>343</v>
      </c>
      <c r="M864" t="s">
        <v>241</v>
      </c>
      <c r="N864" s="36" t="s">
        <v>177</v>
      </c>
      <c r="O864" s="36"/>
      <c r="P864" t="s">
        <v>177</v>
      </c>
      <c r="Q864" t="s">
        <v>98</v>
      </c>
      <c r="R864" t="s">
        <v>178</v>
      </c>
      <c r="S864" t="s">
        <v>249</v>
      </c>
      <c r="U864" t="s">
        <v>177</v>
      </c>
      <c r="V864" t="s">
        <v>177</v>
      </c>
    </row>
    <row r="865" spans="1:22" ht="12.75" hidden="1" outlineLevel="1">
      <c r="A865">
        <v>655</v>
      </c>
      <c r="B865" s="33" t="s">
        <v>203</v>
      </c>
      <c r="C865" s="31">
        <v>53</v>
      </c>
      <c r="D865">
        <v>3</v>
      </c>
      <c r="E865">
        <v>6</v>
      </c>
      <c r="F865" s="46"/>
      <c r="G865" s="41" t="str">
        <f t="shared" si="82"/>
        <v/>
      </c>
      <c r="H865" s="41" t="s">
        <v>199</v>
      </c>
      <c r="I865" t="str">
        <f t="shared" si="83"/>
        <v/>
      </c>
      <c r="J865">
        <f t="shared" si="86"/>
        <v>0</v>
      </c>
      <c r="K865">
        <f t="shared" si="87"/>
        <v>0</v>
      </c>
      <c r="L865" s="78" t="s">
        <v>343</v>
      </c>
      <c r="M865" t="s">
        <v>241</v>
      </c>
      <c r="N865" s="36" t="s">
        <v>177</v>
      </c>
      <c r="O865" s="36"/>
      <c r="P865" t="s">
        <v>177</v>
      </c>
      <c r="Q865" t="s">
        <v>286</v>
      </c>
      <c r="S865" t="s">
        <v>249</v>
      </c>
      <c r="U865" t="s">
        <v>177</v>
      </c>
      <c r="V865" t="s">
        <v>177</v>
      </c>
    </row>
    <row r="866" spans="1:22" ht="12.75" hidden="1" outlineLevel="1">
      <c r="A866">
        <v>656</v>
      </c>
      <c r="B866" s="33" t="s">
        <v>203</v>
      </c>
      <c r="C866" s="31">
        <v>53</v>
      </c>
      <c r="D866">
        <v>3</v>
      </c>
      <c r="E866">
        <v>7</v>
      </c>
      <c r="F866" s="46"/>
      <c r="G866" s="41" t="str">
        <f t="shared" si="82"/>
        <v/>
      </c>
      <c r="H866" s="41" t="s">
        <v>201</v>
      </c>
      <c r="I866" t="str">
        <f t="shared" si="83"/>
        <v/>
      </c>
      <c r="J866">
        <f t="shared" si="86"/>
        <v>0</v>
      </c>
      <c r="K866">
        <f t="shared" si="87"/>
        <v>0</v>
      </c>
      <c r="L866" s="78" t="s">
        <v>343</v>
      </c>
      <c r="M866" t="s">
        <v>241</v>
      </c>
      <c r="N866" s="36" t="s">
        <v>177</v>
      </c>
      <c r="O866" s="36"/>
      <c r="P866" t="s">
        <v>177</v>
      </c>
      <c r="Q866" t="s">
        <v>225</v>
      </c>
      <c r="S866" t="s">
        <v>249</v>
      </c>
      <c r="T866" t="s">
        <v>54</v>
      </c>
      <c r="U866" t="s">
        <v>177</v>
      </c>
      <c r="V866" t="s">
        <v>177</v>
      </c>
    </row>
    <row r="867" spans="1:22" ht="12.75" hidden="1" outlineLevel="1">
      <c r="A867">
        <v>657</v>
      </c>
      <c r="B867" s="33" t="s">
        <v>203</v>
      </c>
      <c r="C867" s="31">
        <v>53</v>
      </c>
      <c r="D867">
        <v>3</v>
      </c>
      <c r="E867">
        <v>8</v>
      </c>
      <c r="F867" s="46"/>
      <c r="G867" s="41" t="str">
        <f t="shared" si="82"/>
        <v/>
      </c>
      <c r="H867" s="41" t="s">
        <v>201</v>
      </c>
      <c r="I867" t="str">
        <f t="shared" si="83"/>
        <v/>
      </c>
      <c r="J867">
        <f t="shared" si="86"/>
        <v>0</v>
      </c>
      <c r="K867">
        <f t="shared" si="87"/>
        <v>0</v>
      </c>
      <c r="L867" s="78" t="s">
        <v>343</v>
      </c>
      <c r="M867" t="s">
        <v>241</v>
      </c>
      <c r="N867" s="36" t="s">
        <v>177</v>
      </c>
      <c r="O867" s="36"/>
      <c r="P867" t="s">
        <v>177</v>
      </c>
      <c r="Q867" t="s">
        <v>285</v>
      </c>
      <c r="R867" t="s">
        <v>35</v>
      </c>
      <c r="S867" t="s">
        <v>249</v>
      </c>
      <c r="T867" t="s">
        <v>54</v>
      </c>
      <c r="U867" t="s">
        <v>177</v>
      </c>
      <c r="V867" t="s">
        <v>177</v>
      </c>
    </row>
    <row r="868" spans="1:22" ht="12.75" hidden="1" outlineLevel="1">
      <c r="A868">
        <v>658</v>
      </c>
      <c r="B868" s="33" t="s">
        <v>203</v>
      </c>
      <c r="C868" s="31">
        <v>53</v>
      </c>
      <c r="D868">
        <v>3</v>
      </c>
      <c r="E868">
        <v>9</v>
      </c>
      <c r="F868" s="46"/>
      <c r="G868" s="41" t="str">
        <f t="shared" si="82"/>
        <v/>
      </c>
      <c r="H868" s="41" t="s">
        <v>202</v>
      </c>
      <c r="I868" t="str">
        <f t="shared" si="83"/>
        <v/>
      </c>
      <c r="J868">
        <f t="shared" si="86"/>
        <v>0</v>
      </c>
      <c r="K868">
        <f t="shared" si="87"/>
        <v>0</v>
      </c>
      <c r="L868" s="78" t="s">
        <v>343</v>
      </c>
      <c r="M868" t="s">
        <v>241</v>
      </c>
      <c r="N868" s="36" t="s">
        <v>177</v>
      </c>
      <c r="O868" s="36"/>
      <c r="P868" t="s">
        <v>177</v>
      </c>
      <c r="Q868" t="s">
        <v>250</v>
      </c>
      <c r="R868" t="s">
        <v>304</v>
      </c>
      <c r="S868" t="s">
        <v>249</v>
      </c>
      <c r="T868" t="s">
        <v>218</v>
      </c>
      <c r="U868" t="s">
        <v>177</v>
      </c>
      <c r="V868" t="s">
        <v>177</v>
      </c>
    </row>
    <row r="869" spans="1:22" ht="12.75" hidden="1" outlineLevel="1">
      <c r="A869">
        <v>659</v>
      </c>
      <c r="B869" s="33" t="s">
        <v>203</v>
      </c>
      <c r="C869" s="31">
        <v>53</v>
      </c>
      <c r="D869">
        <v>3</v>
      </c>
      <c r="E869">
        <v>10</v>
      </c>
      <c r="F869" s="46"/>
      <c r="G869" s="41" t="str">
        <f t="shared" si="82"/>
        <v/>
      </c>
      <c r="H869" s="41" t="s">
        <v>200</v>
      </c>
      <c r="I869" t="str">
        <f t="shared" si="83"/>
        <v/>
      </c>
      <c r="J869">
        <f t="shared" si="86"/>
        <v>0</v>
      </c>
      <c r="K869">
        <f t="shared" si="87"/>
        <v>0</v>
      </c>
      <c r="L869" s="78" t="s">
        <v>343</v>
      </c>
      <c r="M869" t="s">
        <v>241</v>
      </c>
      <c r="N869" s="36" t="s">
        <v>177</v>
      </c>
      <c r="O869" s="36"/>
      <c r="P869" t="s">
        <v>177</v>
      </c>
      <c r="Q869" t="s">
        <v>98</v>
      </c>
      <c r="R869" t="s">
        <v>36</v>
      </c>
      <c r="S869" t="s">
        <v>249</v>
      </c>
      <c r="U869" t="s">
        <v>177</v>
      </c>
      <c r="V869" t="s">
        <v>177</v>
      </c>
    </row>
    <row r="870" spans="1:22" ht="12.75" hidden="1" outlineLevel="1">
      <c r="A870">
        <v>660</v>
      </c>
      <c r="B870" s="33" t="s">
        <v>203</v>
      </c>
      <c r="C870" s="31">
        <v>53</v>
      </c>
      <c r="D870">
        <v>3</v>
      </c>
      <c r="E870">
        <v>11</v>
      </c>
      <c r="F870" s="46"/>
      <c r="G870" s="41" t="str">
        <f t="shared" si="82"/>
        <v/>
      </c>
      <c r="H870" s="41" t="s">
        <v>198</v>
      </c>
      <c r="I870" t="str">
        <f t="shared" si="83"/>
        <v/>
      </c>
      <c r="J870">
        <f t="shared" si="86"/>
        <v>0</v>
      </c>
      <c r="K870">
        <f t="shared" si="87"/>
        <v>0</v>
      </c>
      <c r="L870" s="78" t="s">
        <v>343</v>
      </c>
      <c r="M870" t="s">
        <v>241</v>
      </c>
      <c r="N870" s="36" t="s">
        <v>177</v>
      </c>
      <c r="O870" s="36"/>
      <c r="P870" t="s">
        <v>177</v>
      </c>
      <c r="Q870" t="s">
        <v>250</v>
      </c>
      <c r="R870" t="s">
        <v>305</v>
      </c>
      <c r="S870" t="s">
        <v>249</v>
      </c>
      <c r="T870" t="s">
        <v>218</v>
      </c>
      <c r="U870" t="s">
        <v>177</v>
      </c>
      <c r="V870" t="s">
        <v>177</v>
      </c>
    </row>
    <row r="871" spans="1:22" ht="12.75" hidden="1" outlineLevel="1">
      <c r="A871">
        <v>661</v>
      </c>
      <c r="B871" s="33" t="s">
        <v>203</v>
      </c>
      <c r="C871" s="31">
        <v>53</v>
      </c>
      <c r="D871">
        <v>3</v>
      </c>
      <c r="E871">
        <v>12</v>
      </c>
      <c r="F871" s="46"/>
      <c r="G871" s="41" t="str">
        <f t="shared" si="82"/>
        <v/>
      </c>
      <c r="H871" s="41" t="s">
        <v>200</v>
      </c>
      <c r="I871" t="str">
        <f t="shared" si="83"/>
        <v/>
      </c>
      <c r="J871">
        <f t="shared" si="86"/>
        <v>0</v>
      </c>
      <c r="K871">
        <f t="shared" si="87"/>
        <v>0</v>
      </c>
      <c r="L871" s="78" t="s">
        <v>343</v>
      </c>
      <c r="M871" t="s">
        <v>241</v>
      </c>
      <c r="N871" s="36" t="s">
        <v>177</v>
      </c>
      <c r="O871" s="36"/>
      <c r="P871" t="s">
        <v>177</v>
      </c>
      <c r="Q871" t="s">
        <v>326</v>
      </c>
      <c r="R871" t="s">
        <v>327</v>
      </c>
      <c r="S871" t="s">
        <v>249</v>
      </c>
      <c r="T871" t="s">
        <v>54</v>
      </c>
      <c r="U871" t="s">
        <v>177</v>
      </c>
      <c r="V871" t="s">
        <v>177</v>
      </c>
    </row>
    <row r="872" spans="1:22" ht="12.75" hidden="1" outlineLevel="1">
      <c r="A872">
        <v>662</v>
      </c>
      <c r="B872" s="33" t="s">
        <v>203</v>
      </c>
      <c r="C872" s="31">
        <v>53</v>
      </c>
      <c r="D872">
        <v>3</v>
      </c>
      <c r="E872">
        <v>13</v>
      </c>
      <c r="F872" s="46"/>
      <c r="G872" s="41" t="str">
        <f t="shared" si="82"/>
        <v/>
      </c>
      <c r="H872" s="41" t="s">
        <v>200</v>
      </c>
      <c r="I872" t="str">
        <f t="shared" si="83"/>
        <v/>
      </c>
      <c r="J872">
        <f t="shared" si="86"/>
        <v>0</v>
      </c>
      <c r="K872">
        <f t="shared" si="87"/>
        <v>0</v>
      </c>
      <c r="L872" s="78" t="s">
        <v>343</v>
      </c>
      <c r="M872" t="s">
        <v>241</v>
      </c>
      <c r="N872" s="36" t="s">
        <v>177</v>
      </c>
      <c r="O872" s="36"/>
      <c r="P872" t="s">
        <v>177</v>
      </c>
      <c r="Q872" t="s">
        <v>37</v>
      </c>
      <c r="R872" t="s">
        <v>215</v>
      </c>
      <c r="S872" t="s">
        <v>265</v>
      </c>
      <c r="U872" t="s">
        <v>177</v>
      </c>
      <c r="V872" t="s">
        <v>177</v>
      </c>
    </row>
    <row r="873" spans="1:22" ht="12.75" hidden="1" outlineLevel="1">
      <c r="A873">
        <v>663</v>
      </c>
      <c r="B873" s="33" t="s">
        <v>203</v>
      </c>
      <c r="C873" s="31">
        <v>53</v>
      </c>
      <c r="D873">
        <v>3</v>
      </c>
      <c r="E873">
        <v>14</v>
      </c>
      <c r="F873" s="46"/>
      <c r="G873" s="41" t="str">
        <f t="shared" si="82"/>
        <v/>
      </c>
      <c r="H873" s="41" t="s">
        <v>201</v>
      </c>
      <c r="I873" t="str">
        <f t="shared" si="83"/>
        <v/>
      </c>
      <c r="J873">
        <f t="shared" si="86"/>
        <v>0</v>
      </c>
      <c r="K873">
        <f t="shared" si="87"/>
        <v>0</v>
      </c>
      <c r="L873" s="78" t="s">
        <v>343</v>
      </c>
      <c r="M873" t="s">
        <v>241</v>
      </c>
      <c r="N873" s="36" t="s">
        <v>177</v>
      </c>
      <c r="O873" s="36"/>
      <c r="P873" t="s">
        <v>177</v>
      </c>
      <c r="Q873" t="s">
        <v>250</v>
      </c>
      <c r="R873" t="s">
        <v>304</v>
      </c>
      <c r="S873" t="s">
        <v>249</v>
      </c>
      <c r="U873" t="s">
        <v>177</v>
      </c>
      <c r="V873" t="s">
        <v>177</v>
      </c>
    </row>
    <row r="874" spans="1:22" ht="12.75" hidden="1" outlineLevel="1">
      <c r="A874">
        <v>664</v>
      </c>
      <c r="B874" s="33" t="s">
        <v>203</v>
      </c>
      <c r="C874" s="31">
        <v>53</v>
      </c>
      <c r="D874">
        <v>3</v>
      </c>
      <c r="E874">
        <v>15</v>
      </c>
      <c r="F874" s="46"/>
      <c r="G874" s="41" t="str">
        <f t="shared" si="82"/>
        <v/>
      </c>
      <c r="H874" s="41" t="s">
        <v>202</v>
      </c>
      <c r="I874" t="str">
        <f t="shared" si="83"/>
        <v/>
      </c>
      <c r="J874">
        <f t="shared" si="86"/>
        <v>0</v>
      </c>
      <c r="K874">
        <f t="shared" si="87"/>
        <v>0</v>
      </c>
      <c r="L874" s="78" t="s">
        <v>343</v>
      </c>
      <c r="M874" t="s">
        <v>241</v>
      </c>
      <c r="N874" s="36" t="s">
        <v>177</v>
      </c>
      <c r="O874" s="36"/>
      <c r="P874" t="s">
        <v>177</v>
      </c>
      <c r="Q874" t="s">
        <v>285</v>
      </c>
      <c r="R874" t="s">
        <v>35</v>
      </c>
      <c r="S874" t="s">
        <v>249</v>
      </c>
      <c r="U874" t="s">
        <v>177</v>
      </c>
      <c r="V874" t="s">
        <v>177</v>
      </c>
    </row>
    <row r="875" spans="1:22" ht="12.75" hidden="1" outlineLevel="1">
      <c r="A875">
        <v>665</v>
      </c>
      <c r="B875" s="33" t="s">
        <v>203</v>
      </c>
      <c r="C875" s="31">
        <v>53</v>
      </c>
      <c r="D875">
        <v>3</v>
      </c>
      <c r="E875">
        <v>16</v>
      </c>
      <c r="F875" s="46"/>
      <c r="G875" s="41" t="str">
        <f t="shared" si="82"/>
        <v/>
      </c>
      <c r="H875" s="41" t="s">
        <v>200</v>
      </c>
      <c r="I875" t="str">
        <f t="shared" si="83"/>
        <v/>
      </c>
      <c r="J875">
        <f t="shared" si="86"/>
        <v>0</v>
      </c>
      <c r="K875">
        <f t="shared" si="87"/>
        <v>0</v>
      </c>
      <c r="L875" s="78" t="s">
        <v>343</v>
      </c>
      <c r="M875" t="s">
        <v>241</v>
      </c>
      <c r="N875" s="36" t="s">
        <v>177</v>
      </c>
      <c r="O875" s="36"/>
      <c r="P875" t="s">
        <v>177</v>
      </c>
      <c r="Q875" t="s">
        <v>250</v>
      </c>
      <c r="R875" t="s">
        <v>304</v>
      </c>
      <c r="S875" t="s">
        <v>249</v>
      </c>
      <c r="U875" t="s">
        <v>177</v>
      </c>
      <c r="V875" t="s">
        <v>177</v>
      </c>
    </row>
    <row r="876" spans="1:22" ht="12.75" hidden="1" outlineLevel="1">
      <c r="A876">
        <v>666</v>
      </c>
      <c r="B876" s="33" t="s">
        <v>203</v>
      </c>
      <c r="C876" s="31">
        <v>53</v>
      </c>
      <c r="D876">
        <v>3</v>
      </c>
      <c r="E876">
        <v>17</v>
      </c>
      <c r="F876" s="46"/>
      <c r="G876" s="41" t="str">
        <f aca="true" t="shared" si="88" ref="G876:G940">UPPER(F876)</f>
        <v/>
      </c>
      <c r="H876" s="41" t="s">
        <v>201</v>
      </c>
      <c r="I876" t="str">
        <f aca="true" t="shared" si="89" ref="I876:I940">IF(F876=0,"",IF(EXACT(G876,H876),"Correct","Incorrect"))</f>
        <v/>
      </c>
      <c r="J876">
        <f t="shared" si="86"/>
        <v>0</v>
      </c>
      <c r="K876">
        <f t="shared" si="87"/>
        <v>0</v>
      </c>
      <c r="L876" s="78" t="s">
        <v>343</v>
      </c>
      <c r="M876" t="s">
        <v>241</v>
      </c>
      <c r="N876" s="36" t="s">
        <v>177</v>
      </c>
      <c r="O876" s="36"/>
      <c r="P876" t="s">
        <v>177</v>
      </c>
      <c r="Q876" t="s">
        <v>286</v>
      </c>
      <c r="S876" t="s">
        <v>249</v>
      </c>
      <c r="U876" t="s">
        <v>177</v>
      </c>
      <c r="V876" t="s">
        <v>177</v>
      </c>
    </row>
    <row r="877" spans="1:22" ht="12.75" hidden="1" outlineLevel="1">
      <c r="A877">
        <v>667</v>
      </c>
      <c r="B877" s="33" t="s">
        <v>203</v>
      </c>
      <c r="C877" s="31">
        <v>53</v>
      </c>
      <c r="D877">
        <v>3</v>
      </c>
      <c r="E877">
        <v>18</v>
      </c>
      <c r="F877" s="46"/>
      <c r="G877" s="41" t="str">
        <f t="shared" si="88"/>
        <v/>
      </c>
      <c r="H877" s="41" t="s">
        <v>202</v>
      </c>
      <c r="I877" t="str">
        <f t="shared" si="89"/>
        <v/>
      </c>
      <c r="J877">
        <f t="shared" si="86"/>
        <v>0</v>
      </c>
      <c r="K877">
        <f t="shared" si="87"/>
        <v>0</v>
      </c>
      <c r="L877" s="78" t="s">
        <v>343</v>
      </c>
      <c r="M877" t="s">
        <v>241</v>
      </c>
      <c r="N877" s="36" t="s">
        <v>177</v>
      </c>
      <c r="O877" s="36"/>
      <c r="P877" t="s">
        <v>177</v>
      </c>
      <c r="Q877" t="s">
        <v>326</v>
      </c>
      <c r="R877" t="s">
        <v>327</v>
      </c>
      <c r="S877" t="s">
        <v>249</v>
      </c>
      <c r="T877" t="s">
        <v>54</v>
      </c>
      <c r="U877" t="s">
        <v>177</v>
      </c>
      <c r="V877" t="s">
        <v>177</v>
      </c>
    </row>
    <row r="878" spans="1:22" ht="12.75" hidden="1" outlineLevel="1">
      <c r="A878">
        <v>668</v>
      </c>
      <c r="B878" s="33" t="s">
        <v>203</v>
      </c>
      <c r="C878" s="31">
        <v>53</v>
      </c>
      <c r="D878">
        <v>3</v>
      </c>
      <c r="E878">
        <v>19</v>
      </c>
      <c r="F878" s="46"/>
      <c r="G878" s="41" t="str">
        <f t="shared" si="88"/>
        <v/>
      </c>
      <c r="H878" s="41" t="s">
        <v>201</v>
      </c>
      <c r="I878" t="str">
        <f t="shared" si="89"/>
        <v/>
      </c>
      <c r="J878">
        <f t="shared" si="86"/>
        <v>0</v>
      </c>
      <c r="K878">
        <f t="shared" si="87"/>
        <v>0</v>
      </c>
      <c r="L878" s="78" t="s">
        <v>343</v>
      </c>
      <c r="M878" t="s">
        <v>241</v>
      </c>
      <c r="N878" s="36" t="s">
        <v>177</v>
      </c>
      <c r="O878" s="36"/>
      <c r="P878" t="s">
        <v>177</v>
      </c>
      <c r="Q878" t="s">
        <v>225</v>
      </c>
      <c r="S878" t="s">
        <v>249</v>
      </c>
      <c r="T878" t="s">
        <v>54</v>
      </c>
      <c r="U878" t="s">
        <v>177</v>
      </c>
      <c r="V878" t="s">
        <v>177</v>
      </c>
    </row>
    <row r="879" spans="1:22" ht="12.75" hidden="1" outlineLevel="1">
      <c r="A879">
        <v>669</v>
      </c>
      <c r="B879" s="33" t="s">
        <v>203</v>
      </c>
      <c r="C879" s="31">
        <v>53</v>
      </c>
      <c r="D879">
        <v>3</v>
      </c>
      <c r="E879">
        <v>20</v>
      </c>
      <c r="F879" s="46"/>
      <c r="G879" s="41" t="str">
        <f t="shared" si="88"/>
        <v/>
      </c>
      <c r="H879" s="41" t="s">
        <v>199</v>
      </c>
      <c r="I879" t="str">
        <f t="shared" si="89"/>
        <v/>
      </c>
      <c r="J879">
        <f t="shared" si="86"/>
        <v>0</v>
      </c>
      <c r="K879">
        <f t="shared" si="87"/>
        <v>0</v>
      </c>
      <c r="L879" s="78" t="s">
        <v>343</v>
      </c>
      <c r="M879" t="s">
        <v>241</v>
      </c>
      <c r="N879" s="36" t="s">
        <v>177</v>
      </c>
      <c r="O879" s="36"/>
      <c r="P879" t="s">
        <v>177</v>
      </c>
      <c r="Q879" t="s">
        <v>285</v>
      </c>
      <c r="R879" t="s">
        <v>35</v>
      </c>
      <c r="S879" t="s">
        <v>249</v>
      </c>
      <c r="U879" t="s">
        <v>177</v>
      </c>
      <c r="V879" t="s">
        <v>177</v>
      </c>
    </row>
    <row r="880" spans="1:22" ht="12.75" hidden="1" outlineLevel="1">
      <c r="A880">
        <v>670</v>
      </c>
      <c r="B880" s="33" t="s">
        <v>203</v>
      </c>
      <c r="C880" s="31">
        <v>53</v>
      </c>
      <c r="D880">
        <v>3</v>
      </c>
      <c r="E880">
        <v>21</v>
      </c>
      <c r="F880" s="46"/>
      <c r="G880" s="41" t="str">
        <f t="shared" si="88"/>
        <v/>
      </c>
      <c r="H880" s="41" t="s">
        <v>198</v>
      </c>
      <c r="I880" t="str">
        <f t="shared" si="89"/>
        <v/>
      </c>
      <c r="J880">
        <f t="shared" si="86"/>
        <v>0</v>
      </c>
      <c r="K880">
        <f t="shared" si="87"/>
        <v>0</v>
      </c>
      <c r="L880" s="78" t="s">
        <v>343</v>
      </c>
      <c r="M880" t="s">
        <v>241</v>
      </c>
      <c r="N880" s="36" t="s">
        <v>177</v>
      </c>
      <c r="O880" s="36"/>
      <c r="P880" t="s">
        <v>177</v>
      </c>
      <c r="Q880" t="s">
        <v>225</v>
      </c>
      <c r="S880" t="s">
        <v>249</v>
      </c>
      <c r="U880" t="s">
        <v>177</v>
      </c>
      <c r="V880" t="s">
        <v>177</v>
      </c>
    </row>
    <row r="881" spans="1:22" ht="12.75" hidden="1" outlineLevel="1">
      <c r="A881">
        <v>671</v>
      </c>
      <c r="B881" s="33" t="s">
        <v>203</v>
      </c>
      <c r="C881" s="31">
        <v>53</v>
      </c>
      <c r="D881">
        <v>3</v>
      </c>
      <c r="E881">
        <v>22</v>
      </c>
      <c r="F881" s="46"/>
      <c r="G881" s="41" t="str">
        <f t="shared" si="88"/>
        <v/>
      </c>
      <c r="H881" s="41" t="s">
        <v>200</v>
      </c>
      <c r="I881" t="str">
        <f t="shared" si="89"/>
        <v/>
      </c>
      <c r="J881">
        <f t="shared" si="86"/>
        <v>0</v>
      </c>
      <c r="K881">
        <f t="shared" si="87"/>
        <v>0</v>
      </c>
      <c r="L881" s="78" t="s">
        <v>343</v>
      </c>
      <c r="M881" t="s">
        <v>241</v>
      </c>
      <c r="N881" s="36" t="s">
        <v>177</v>
      </c>
      <c r="O881" s="36"/>
      <c r="P881" t="s">
        <v>177</v>
      </c>
      <c r="Q881" t="s">
        <v>119</v>
      </c>
      <c r="S881" t="s">
        <v>265</v>
      </c>
      <c r="T881" t="s">
        <v>218</v>
      </c>
      <c r="U881" t="s">
        <v>177</v>
      </c>
      <c r="V881" t="s">
        <v>177</v>
      </c>
    </row>
    <row r="882" spans="1:22" ht="12.75" hidden="1" outlineLevel="1">
      <c r="A882">
        <v>672</v>
      </c>
      <c r="B882" s="33" t="s">
        <v>203</v>
      </c>
      <c r="C882" s="31">
        <v>53</v>
      </c>
      <c r="D882">
        <v>3</v>
      </c>
      <c r="E882">
        <v>23</v>
      </c>
      <c r="F882" s="46"/>
      <c r="G882" s="41" t="str">
        <f t="shared" si="88"/>
        <v/>
      </c>
      <c r="H882" s="41" t="s">
        <v>199</v>
      </c>
      <c r="I882" t="str">
        <f t="shared" si="89"/>
        <v/>
      </c>
      <c r="J882">
        <f t="shared" si="86"/>
        <v>0</v>
      </c>
      <c r="K882">
        <f t="shared" si="87"/>
        <v>0</v>
      </c>
      <c r="L882" s="78" t="s">
        <v>343</v>
      </c>
      <c r="M882" t="s">
        <v>241</v>
      </c>
      <c r="N882" s="36" t="s">
        <v>177</v>
      </c>
      <c r="O882" s="36"/>
      <c r="P882" t="s">
        <v>177</v>
      </c>
      <c r="Q882" t="s">
        <v>37</v>
      </c>
      <c r="R882" t="s">
        <v>251</v>
      </c>
      <c r="S882" t="s">
        <v>249</v>
      </c>
      <c r="U882" t="s">
        <v>177</v>
      </c>
      <c r="V882" t="s">
        <v>177</v>
      </c>
    </row>
    <row r="883" spans="1:22" ht="12.75" hidden="1" outlineLevel="1">
      <c r="A883">
        <v>673</v>
      </c>
      <c r="B883" s="33" t="s">
        <v>203</v>
      </c>
      <c r="C883" s="31">
        <v>53</v>
      </c>
      <c r="D883">
        <v>3</v>
      </c>
      <c r="E883">
        <v>24</v>
      </c>
      <c r="F883" s="46"/>
      <c r="G883" s="41" t="str">
        <f t="shared" si="88"/>
        <v/>
      </c>
      <c r="H883" s="41" t="s">
        <v>201</v>
      </c>
      <c r="I883" t="str">
        <f t="shared" si="89"/>
        <v/>
      </c>
      <c r="J883">
        <f t="shared" si="86"/>
        <v>0</v>
      </c>
      <c r="K883">
        <f t="shared" si="87"/>
        <v>0</v>
      </c>
      <c r="L883" s="78" t="s">
        <v>343</v>
      </c>
      <c r="M883" t="s">
        <v>241</v>
      </c>
      <c r="N883" s="36" t="s">
        <v>177</v>
      </c>
      <c r="O883" s="36"/>
      <c r="P883" t="s">
        <v>177</v>
      </c>
      <c r="Q883" t="s">
        <v>98</v>
      </c>
      <c r="R883" t="s">
        <v>216</v>
      </c>
      <c r="S883" t="s">
        <v>249</v>
      </c>
      <c r="U883" t="s">
        <v>177</v>
      </c>
      <c r="V883" t="s">
        <v>177</v>
      </c>
    </row>
    <row r="884" spans="1:22" ht="12.75" hidden="1" outlineLevel="1">
      <c r="A884">
        <v>674</v>
      </c>
      <c r="B884" s="33" t="s">
        <v>203</v>
      </c>
      <c r="C884" s="31">
        <v>53</v>
      </c>
      <c r="D884">
        <v>3</v>
      </c>
      <c r="E884">
        <v>25</v>
      </c>
      <c r="F884" s="46"/>
      <c r="G884" s="41" t="str">
        <f t="shared" si="88"/>
        <v/>
      </c>
      <c r="H884" s="41" t="s">
        <v>198</v>
      </c>
      <c r="I884" t="str">
        <f t="shared" si="89"/>
        <v/>
      </c>
      <c r="J884">
        <f t="shared" si="86"/>
        <v>0</v>
      </c>
      <c r="K884">
        <f t="shared" si="87"/>
        <v>0</v>
      </c>
      <c r="L884" s="78" t="s">
        <v>343</v>
      </c>
      <c r="M884" t="s">
        <v>241</v>
      </c>
      <c r="N884" s="36" t="s">
        <v>177</v>
      </c>
      <c r="O884" s="36"/>
      <c r="P884" t="s">
        <v>177</v>
      </c>
      <c r="Q884" t="s">
        <v>250</v>
      </c>
      <c r="R884" t="s">
        <v>305</v>
      </c>
      <c r="S884" t="s">
        <v>249</v>
      </c>
      <c r="T884" t="s">
        <v>54</v>
      </c>
      <c r="U884" t="s">
        <v>177</v>
      </c>
      <c r="V884" t="s">
        <v>177</v>
      </c>
    </row>
    <row r="885" spans="1:22" ht="12.75" hidden="1" outlineLevel="1">
      <c r="A885">
        <v>675</v>
      </c>
      <c r="B885" s="33" t="s">
        <v>203</v>
      </c>
      <c r="C885" s="31">
        <v>53</v>
      </c>
      <c r="D885">
        <v>4</v>
      </c>
      <c r="E885">
        <v>1</v>
      </c>
      <c r="F885" s="46"/>
      <c r="G885" s="41" t="str">
        <f t="shared" si="88"/>
        <v/>
      </c>
      <c r="H885" s="41" t="s">
        <v>201</v>
      </c>
      <c r="I885" t="str">
        <f t="shared" si="89"/>
        <v/>
      </c>
      <c r="J885">
        <f t="shared" si="86"/>
        <v>0</v>
      </c>
      <c r="K885">
        <f t="shared" si="87"/>
        <v>0</v>
      </c>
      <c r="L885" s="78" t="s">
        <v>343</v>
      </c>
      <c r="M885" t="s">
        <v>240</v>
      </c>
      <c r="N885">
        <v>1</v>
      </c>
      <c r="P885" t="s">
        <v>105</v>
      </c>
      <c r="Q885" t="s">
        <v>329</v>
      </c>
      <c r="R885" t="s">
        <v>238</v>
      </c>
      <c r="S885" t="s">
        <v>239</v>
      </c>
      <c r="U885" t="s">
        <v>177</v>
      </c>
      <c r="V885" t="s">
        <v>177</v>
      </c>
    </row>
    <row r="886" spans="1:22" ht="12.75" hidden="1" outlineLevel="1">
      <c r="A886">
        <v>676</v>
      </c>
      <c r="B886" s="33" t="s">
        <v>203</v>
      </c>
      <c r="C886" s="31">
        <v>53</v>
      </c>
      <c r="D886">
        <v>4</v>
      </c>
      <c r="E886">
        <v>2</v>
      </c>
      <c r="F886" s="46"/>
      <c r="G886" s="41" t="str">
        <f t="shared" si="88"/>
        <v/>
      </c>
      <c r="H886" s="41" t="s">
        <v>198</v>
      </c>
      <c r="I886" t="str">
        <f t="shared" si="89"/>
        <v/>
      </c>
      <c r="J886">
        <f t="shared" si="86"/>
        <v>0</v>
      </c>
      <c r="K886">
        <f t="shared" si="87"/>
        <v>0</v>
      </c>
      <c r="L886" s="78" t="s">
        <v>343</v>
      </c>
      <c r="M886" t="s">
        <v>240</v>
      </c>
      <c r="N886">
        <v>1</v>
      </c>
      <c r="P886" t="s">
        <v>105</v>
      </c>
      <c r="Q886" t="s">
        <v>329</v>
      </c>
      <c r="R886" t="s">
        <v>149</v>
      </c>
      <c r="S886" t="s">
        <v>239</v>
      </c>
      <c r="U886" t="s">
        <v>177</v>
      </c>
      <c r="V886" t="s">
        <v>177</v>
      </c>
    </row>
    <row r="887" spans="1:22" ht="12.75" hidden="1" outlineLevel="1">
      <c r="A887">
        <v>677</v>
      </c>
      <c r="B887" s="33" t="s">
        <v>203</v>
      </c>
      <c r="C887" s="31">
        <v>53</v>
      </c>
      <c r="D887">
        <v>4</v>
      </c>
      <c r="E887">
        <v>3</v>
      </c>
      <c r="F887" s="46"/>
      <c r="G887" s="41" t="str">
        <f t="shared" si="88"/>
        <v/>
      </c>
      <c r="H887" s="41" t="s">
        <v>199</v>
      </c>
      <c r="I887" t="str">
        <f t="shared" si="89"/>
        <v/>
      </c>
      <c r="J887">
        <f t="shared" si="86"/>
        <v>0</v>
      </c>
      <c r="K887">
        <f t="shared" si="87"/>
        <v>0</v>
      </c>
      <c r="L887" s="78" t="s">
        <v>343</v>
      </c>
      <c r="M887" t="s">
        <v>240</v>
      </c>
      <c r="N887">
        <v>1</v>
      </c>
      <c r="P887" t="s">
        <v>105</v>
      </c>
      <c r="Q887" t="s">
        <v>333</v>
      </c>
      <c r="R887" t="s">
        <v>318</v>
      </c>
      <c r="S887" t="s">
        <v>239</v>
      </c>
      <c r="U887" t="s">
        <v>177</v>
      </c>
      <c r="V887" t="s">
        <v>177</v>
      </c>
    </row>
    <row r="888" spans="1:22" ht="12.75" hidden="1" outlineLevel="1">
      <c r="A888">
        <v>678</v>
      </c>
      <c r="B888" s="33" t="s">
        <v>203</v>
      </c>
      <c r="C888" s="31">
        <v>53</v>
      </c>
      <c r="D888">
        <v>4</v>
      </c>
      <c r="E888">
        <v>4</v>
      </c>
      <c r="F888" s="46"/>
      <c r="G888" s="41" t="str">
        <f t="shared" si="88"/>
        <v/>
      </c>
      <c r="H888" s="41" t="s">
        <v>198</v>
      </c>
      <c r="I888" t="str">
        <f t="shared" si="89"/>
        <v/>
      </c>
      <c r="J888">
        <f t="shared" si="86"/>
        <v>0</v>
      </c>
      <c r="K888">
        <f t="shared" si="87"/>
        <v>0</v>
      </c>
      <c r="L888" s="78" t="s">
        <v>343</v>
      </c>
      <c r="M888" t="s">
        <v>240</v>
      </c>
      <c r="N888">
        <v>1</v>
      </c>
      <c r="P888" t="s">
        <v>105</v>
      </c>
      <c r="Q888" t="s">
        <v>330</v>
      </c>
      <c r="R888" t="s">
        <v>247</v>
      </c>
      <c r="S888" t="s">
        <v>239</v>
      </c>
      <c r="U888" t="s">
        <v>177</v>
      </c>
      <c r="V888" t="s">
        <v>177</v>
      </c>
    </row>
    <row r="889" spans="1:22" ht="12.75" hidden="1" outlineLevel="1">
      <c r="A889">
        <v>679</v>
      </c>
      <c r="B889" s="33" t="s">
        <v>203</v>
      </c>
      <c r="C889" s="31">
        <v>53</v>
      </c>
      <c r="D889">
        <v>4</v>
      </c>
      <c r="E889">
        <v>5</v>
      </c>
      <c r="F889" s="46"/>
      <c r="G889" s="41" t="str">
        <f t="shared" si="88"/>
        <v/>
      </c>
      <c r="H889" s="41" t="s">
        <v>199</v>
      </c>
      <c r="I889" t="str">
        <f t="shared" si="89"/>
        <v/>
      </c>
      <c r="J889">
        <f t="shared" si="86"/>
        <v>0</v>
      </c>
      <c r="K889">
        <f t="shared" si="87"/>
        <v>0</v>
      </c>
      <c r="L889" s="78" t="s">
        <v>343</v>
      </c>
      <c r="M889" t="s">
        <v>240</v>
      </c>
      <c r="N889">
        <v>1</v>
      </c>
      <c r="P889" t="s">
        <v>105</v>
      </c>
      <c r="Q889" t="s">
        <v>333</v>
      </c>
      <c r="R889" t="s">
        <v>318</v>
      </c>
      <c r="S889" t="s">
        <v>239</v>
      </c>
      <c r="U889" t="s">
        <v>177</v>
      </c>
      <c r="V889" t="s">
        <v>177</v>
      </c>
    </row>
    <row r="890" spans="1:22" ht="12.75" hidden="1" outlineLevel="1">
      <c r="A890">
        <v>680</v>
      </c>
      <c r="B890" s="33" t="s">
        <v>203</v>
      </c>
      <c r="C890" s="31">
        <v>53</v>
      </c>
      <c r="D890">
        <v>4</v>
      </c>
      <c r="E890">
        <v>6</v>
      </c>
      <c r="F890" s="46"/>
      <c r="G890" s="41" t="str">
        <f t="shared" si="88"/>
        <v/>
      </c>
      <c r="H890" s="41" t="s">
        <v>199</v>
      </c>
      <c r="I890" t="str">
        <f t="shared" si="89"/>
        <v/>
      </c>
      <c r="J890">
        <f t="shared" si="86"/>
        <v>0</v>
      </c>
      <c r="K890">
        <f t="shared" si="87"/>
        <v>0</v>
      </c>
      <c r="L890" s="78" t="s">
        <v>343</v>
      </c>
      <c r="M890" t="s">
        <v>240</v>
      </c>
      <c r="N890">
        <v>1</v>
      </c>
      <c r="P890" t="s">
        <v>105</v>
      </c>
      <c r="Q890" t="s">
        <v>329</v>
      </c>
      <c r="R890" t="s">
        <v>248</v>
      </c>
      <c r="S890" t="s">
        <v>239</v>
      </c>
      <c r="U890" t="s">
        <v>177</v>
      </c>
      <c r="V890" t="s">
        <v>177</v>
      </c>
    </row>
    <row r="891" spans="1:22" ht="12.75" hidden="1" outlineLevel="1">
      <c r="A891">
        <v>681</v>
      </c>
      <c r="B891" s="33" t="s">
        <v>203</v>
      </c>
      <c r="C891" s="31">
        <v>53</v>
      </c>
      <c r="D891">
        <v>4</v>
      </c>
      <c r="E891">
        <v>7</v>
      </c>
      <c r="F891" s="46"/>
      <c r="G891" s="41" t="str">
        <f t="shared" si="88"/>
        <v/>
      </c>
      <c r="H891" s="41" t="s">
        <v>199</v>
      </c>
      <c r="I891" t="str">
        <f t="shared" si="89"/>
        <v/>
      </c>
      <c r="J891">
        <f t="shared" si="86"/>
        <v>0</v>
      </c>
      <c r="K891">
        <f t="shared" si="87"/>
        <v>0</v>
      </c>
      <c r="L891" s="78" t="s">
        <v>343</v>
      </c>
      <c r="M891" t="s">
        <v>240</v>
      </c>
      <c r="N891">
        <v>2</v>
      </c>
      <c r="P891" t="s">
        <v>40</v>
      </c>
      <c r="Q891" t="s">
        <v>329</v>
      </c>
      <c r="R891" t="s">
        <v>238</v>
      </c>
      <c r="S891" t="s">
        <v>239</v>
      </c>
      <c r="U891" t="s">
        <v>177</v>
      </c>
      <c r="V891" t="s">
        <v>177</v>
      </c>
    </row>
    <row r="892" spans="1:22" ht="12.75" hidden="1" outlineLevel="1">
      <c r="A892">
        <v>682</v>
      </c>
      <c r="B892" s="33" t="s">
        <v>203</v>
      </c>
      <c r="C892" s="31">
        <v>53</v>
      </c>
      <c r="D892">
        <v>4</v>
      </c>
      <c r="E892">
        <v>8</v>
      </c>
      <c r="F892" s="46"/>
      <c r="G892" s="41" t="str">
        <f t="shared" si="88"/>
        <v/>
      </c>
      <c r="H892" s="41" t="s">
        <v>201</v>
      </c>
      <c r="I892" t="str">
        <f t="shared" si="89"/>
        <v/>
      </c>
      <c r="J892">
        <f t="shared" si="86"/>
        <v>0</v>
      </c>
      <c r="K892">
        <f t="shared" si="87"/>
        <v>0</v>
      </c>
      <c r="L892" s="78" t="s">
        <v>343</v>
      </c>
      <c r="M892" t="s">
        <v>240</v>
      </c>
      <c r="N892">
        <v>2</v>
      </c>
      <c r="P892" t="s">
        <v>40</v>
      </c>
      <c r="Q892" t="s">
        <v>333</v>
      </c>
      <c r="R892" t="s">
        <v>245</v>
      </c>
      <c r="S892" t="s">
        <v>239</v>
      </c>
      <c r="U892" t="s">
        <v>177</v>
      </c>
      <c r="V892" t="s">
        <v>177</v>
      </c>
    </row>
    <row r="893" spans="1:22" ht="12.75" hidden="1" outlineLevel="1">
      <c r="A893">
        <v>683</v>
      </c>
      <c r="B893" s="33" t="s">
        <v>203</v>
      </c>
      <c r="C893" s="31">
        <v>53</v>
      </c>
      <c r="D893">
        <v>4</v>
      </c>
      <c r="E893">
        <v>9</v>
      </c>
      <c r="F893" s="46"/>
      <c r="G893" s="41" t="str">
        <f t="shared" si="88"/>
        <v/>
      </c>
      <c r="H893" s="41" t="s">
        <v>198</v>
      </c>
      <c r="I893" t="str">
        <f t="shared" si="89"/>
        <v/>
      </c>
      <c r="J893">
        <f t="shared" si="86"/>
        <v>0</v>
      </c>
      <c r="K893">
        <f t="shared" si="87"/>
        <v>0</v>
      </c>
      <c r="L893" s="78" t="s">
        <v>343</v>
      </c>
      <c r="M893" t="s">
        <v>240</v>
      </c>
      <c r="N893">
        <v>2</v>
      </c>
      <c r="P893" t="s">
        <v>40</v>
      </c>
      <c r="Q893" t="s">
        <v>329</v>
      </c>
      <c r="R893" t="s">
        <v>53</v>
      </c>
      <c r="S893" t="s">
        <v>239</v>
      </c>
      <c r="U893" t="s">
        <v>177</v>
      </c>
      <c r="V893" t="s">
        <v>177</v>
      </c>
    </row>
    <row r="894" spans="1:22" ht="12.75" hidden="1" outlineLevel="1">
      <c r="A894">
        <v>684</v>
      </c>
      <c r="B894" s="33" t="s">
        <v>203</v>
      </c>
      <c r="C894" s="31">
        <v>53</v>
      </c>
      <c r="D894">
        <v>4</v>
      </c>
      <c r="E894">
        <v>10</v>
      </c>
      <c r="F894" s="46"/>
      <c r="G894" s="41" t="str">
        <f t="shared" si="88"/>
        <v/>
      </c>
      <c r="H894" s="41" t="s">
        <v>202</v>
      </c>
      <c r="I894" t="str">
        <f t="shared" si="89"/>
        <v/>
      </c>
      <c r="J894">
        <f t="shared" si="86"/>
        <v>0</v>
      </c>
      <c r="K894">
        <f t="shared" si="87"/>
        <v>0</v>
      </c>
      <c r="L894" s="78" t="s">
        <v>343</v>
      </c>
      <c r="M894" t="s">
        <v>240</v>
      </c>
      <c r="N894">
        <v>2</v>
      </c>
      <c r="P894" t="s">
        <v>40</v>
      </c>
      <c r="Q894" t="s">
        <v>333</v>
      </c>
      <c r="R894" t="s">
        <v>316</v>
      </c>
      <c r="S894" t="s">
        <v>239</v>
      </c>
      <c r="U894" t="s">
        <v>177</v>
      </c>
      <c r="V894" t="s">
        <v>177</v>
      </c>
    </row>
    <row r="895" spans="1:22" ht="12.75" hidden="1" outlineLevel="1">
      <c r="A895">
        <v>685</v>
      </c>
      <c r="B895" s="33" t="s">
        <v>203</v>
      </c>
      <c r="C895" s="31">
        <v>53</v>
      </c>
      <c r="D895">
        <v>4</v>
      </c>
      <c r="E895">
        <v>11</v>
      </c>
      <c r="F895" s="46"/>
      <c r="G895" s="41" t="str">
        <f t="shared" si="88"/>
        <v/>
      </c>
      <c r="H895" s="41" t="s">
        <v>199</v>
      </c>
      <c r="I895" t="str">
        <f t="shared" si="89"/>
        <v/>
      </c>
      <c r="J895">
        <f t="shared" si="86"/>
        <v>0</v>
      </c>
      <c r="K895">
        <f t="shared" si="87"/>
        <v>0</v>
      </c>
      <c r="L895" s="78" t="s">
        <v>343</v>
      </c>
      <c r="M895" t="s">
        <v>240</v>
      </c>
      <c r="N895">
        <v>2</v>
      </c>
      <c r="P895" t="s">
        <v>40</v>
      </c>
      <c r="Q895" t="s">
        <v>333</v>
      </c>
      <c r="R895" t="s">
        <v>246</v>
      </c>
      <c r="S895" t="s">
        <v>239</v>
      </c>
      <c r="U895" t="s">
        <v>177</v>
      </c>
      <c r="V895" t="s">
        <v>177</v>
      </c>
    </row>
    <row r="896" spans="1:22" ht="12.75" hidden="1" outlineLevel="1">
      <c r="A896">
        <v>686</v>
      </c>
      <c r="B896" s="33" t="s">
        <v>203</v>
      </c>
      <c r="C896" s="31">
        <v>53</v>
      </c>
      <c r="D896">
        <v>4</v>
      </c>
      <c r="E896">
        <v>12</v>
      </c>
      <c r="F896" s="46"/>
      <c r="G896" s="41" t="str">
        <f t="shared" si="88"/>
        <v/>
      </c>
      <c r="H896" s="41" t="s">
        <v>200</v>
      </c>
      <c r="I896" t="str">
        <f t="shared" si="89"/>
        <v/>
      </c>
      <c r="J896">
        <f t="shared" si="86"/>
        <v>0</v>
      </c>
      <c r="K896">
        <f t="shared" si="87"/>
        <v>0</v>
      </c>
      <c r="L896" s="78" t="s">
        <v>343</v>
      </c>
      <c r="M896" t="s">
        <v>240</v>
      </c>
      <c r="N896">
        <v>2</v>
      </c>
      <c r="P896" t="s">
        <v>40</v>
      </c>
      <c r="Q896" t="s">
        <v>330</v>
      </c>
      <c r="R896" t="s">
        <v>247</v>
      </c>
      <c r="S896" t="s">
        <v>239</v>
      </c>
      <c r="U896" t="s">
        <v>177</v>
      </c>
      <c r="V896" t="s">
        <v>177</v>
      </c>
    </row>
    <row r="897" spans="1:22" ht="12.75" hidden="1" outlineLevel="1">
      <c r="A897">
        <v>687</v>
      </c>
      <c r="B897" s="33" t="s">
        <v>203</v>
      </c>
      <c r="C897" s="31">
        <v>53</v>
      </c>
      <c r="D897">
        <v>4</v>
      </c>
      <c r="E897">
        <v>13</v>
      </c>
      <c r="F897" s="46"/>
      <c r="G897" s="41" t="str">
        <f t="shared" si="88"/>
        <v/>
      </c>
      <c r="H897" s="41" t="s">
        <v>200</v>
      </c>
      <c r="I897" t="str">
        <f t="shared" si="89"/>
        <v/>
      </c>
      <c r="J897">
        <f t="shared" si="86"/>
        <v>0</v>
      </c>
      <c r="K897">
        <f t="shared" si="87"/>
        <v>0</v>
      </c>
      <c r="L897" s="78" t="s">
        <v>343</v>
      </c>
      <c r="M897" t="s">
        <v>240</v>
      </c>
      <c r="N897">
        <v>2</v>
      </c>
      <c r="P897" t="s">
        <v>40</v>
      </c>
      <c r="Q897" t="s">
        <v>329</v>
      </c>
      <c r="R897" t="s">
        <v>248</v>
      </c>
      <c r="S897" t="s">
        <v>239</v>
      </c>
      <c r="U897" t="s">
        <v>177</v>
      </c>
      <c r="V897" t="s">
        <v>177</v>
      </c>
    </row>
    <row r="898" spans="1:22" ht="12.75" hidden="1" outlineLevel="1">
      <c r="A898">
        <v>688</v>
      </c>
      <c r="B898" s="33" t="s">
        <v>203</v>
      </c>
      <c r="C898" s="31">
        <v>53</v>
      </c>
      <c r="D898">
        <v>4</v>
      </c>
      <c r="E898">
        <v>14</v>
      </c>
      <c r="F898" s="46"/>
      <c r="G898" s="41" t="str">
        <f t="shared" si="88"/>
        <v/>
      </c>
      <c r="H898" s="41" t="s">
        <v>201</v>
      </c>
      <c r="I898" t="str">
        <f t="shared" si="89"/>
        <v/>
      </c>
      <c r="J898">
        <f t="shared" si="86"/>
        <v>0</v>
      </c>
      <c r="K898">
        <f t="shared" si="87"/>
        <v>0</v>
      </c>
      <c r="L898" s="78" t="s">
        <v>343</v>
      </c>
      <c r="M898" t="s">
        <v>240</v>
      </c>
      <c r="N898">
        <v>2</v>
      </c>
      <c r="P898" t="s">
        <v>40</v>
      </c>
      <c r="Q898" t="s">
        <v>329</v>
      </c>
      <c r="R898" t="s">
        <v>238</v>
      </c>
      <c r="S898" t="s">
        <v>239</v>
      </c>
      <c r="U898" t="s">
        <v>177</v>
      </c>
      <c r="V898" t="s">
        <v>177</v>
      </c>
    </row>
    <row r="899" spans="1:22" ht="12.75" hidden="1" outlineLevel="1">
      <c r="A899">
        <v>689</v>
      </c>
      <c r="B899" s="33" t="s">
        <v>203</v>
      </c>
      <c r="C899" s="31">
        <v>53</v>
      </c>
      <c r="D899">
        <v>4</v>
      </c>
      <c r="E899">
        <v>15</v>
      </c>
      <c r="F899" s="46"/>
      <c r="G899" s="41" t="str">
        <f t="shared" si="88"/>
        <v/>
      </c>
      <c r="H899" s="41" t="s">
        <v>201</v>
      </c>
      <c r="I899" t="str">
        <f t="shared" si="89"/>
        <v/>
      </c>
      <c r="J899">
        <f t="shared" si="86"/>
        <v>0</v>
      </c>
      <c r="K899">
        <f t="shared" si="87"/>
        <v>0</v>
      </c>
      <c r="L899" s="78" t="s">
        <v>343</v>
      </c>
      <c r="M899" t="s">
        <v>240</v>
      </c>
      <c r="N899">
        <v>3</v>
      </c>
      <c r="P899" t="s">
        <v>315</v>
      </c>
      <c r="Q899" t="s">
        <v>329</v>
      </c>
      <c r="R899" t="s">
        <v>247</v>
      </c>
      <c r="S899" t="s">
        <v>111</v>
      </c>
      <c r="U899" t="s">
        <v>177</v>
      </c>
      <c r="V899" t="s">
        <v>177</v>
      </c>
    </row>
    <row r="900" spans="1:22" ht="12.75" hidden="1" outlineLevel="1">
      <c r="A900">
        <v>690</v>
      </c>
      <c r="B900" s="33" t="s">
        <v>203</v>
      </c>
      <c r="C900" s="31">
        <v>53</v>
      </c>
      <c r="D900">
        <v>4</v>
      </c>
      <c r="E900">
        <v>16</v>
      </c>
      <c r="F900" s="46"/>
      <c r="G900" s="41" t="str">
        <f t="shared" si="88"/>
        <v/>
      </c>
      <c r="H900" s="41" t="s">
        <v>198</v>
      </c>
      <c r="I900" t="str">
        <f t="shared" si="89"/>
        <v/>
      </c>
      <c r="J900">
        <f t="shared" si="86"/>
        <v>0</v>
      </c>
      <c r="K900">
        <f t="shared" si="87"/>
        <v>0</v>
      </c>
      <c r="L900" s="78" t="s">
        <v>343</v>
      </c>
      <c r="M900" t="s">
        <v>240</v>
      </c>
      <c r="N900">
        <v>3</v>
      </c>
      <c r="P900" t="s">
        <v>315</v>
      </c>
      <c r="Q900" t="s">
        <v>329</v>
      </c>
      <c r="R900" t="s">
        <v>247</v>
      </c>
      <c r="S900" t="s">
        <v>111</v>
      </c>
      <c r="U900" t="s">
        <v>177</v>
      </c>
      <c r="V900" t="s">
        <v>177</v>
      </c>
    </row>
    <row r="901" spans="1:22" ht="12.75" hidden="1" outlineLevel="1">
      <c r="A901">
        <v>691</v>
      </c>
      <c r="B901" s="33" t="s">
        <v>203</v>
      </c>
      <c r="C901" s="31">
        <v>53</v>
      </c>
      <c r="D901">
        <v>4</v>
      </c>
      <c r="E901">
        <v>17</v>
      </c>
      <c r="F901" s="46"/>
      <c r="G901" s="41" t="str">
        <f t="shared" si="88"/>
        <v/>
      </c>
      <c r="H901" s="41" t="s">
        <v>199</v>
      </c>
      <c r="I901" t="str">
        <f t="shared" si="89"/>
        <v/>
      </c>
      <c r="J901">
        <f t="shared" si="86"/>
        <v>0</v>
      </c>
      <c r="K901">
        <f t="shared" si="87"/>
        <v>0</v>
      </c>
      <c r="L901" s="78" t="s">
        <v>343</v>
      </c>
      <c r="M901" t="s">
        <v>240</v>
      </c>
      <c r="N901">
        <v>3</v>
      </c>
      <c r="P901" t="s">
        <v>315</v>
      </c>
      <c r="Q901" t="s">
        <v>329</v>
      </c>
      <c r="R901" t="s">
        <v>247</v>
      </c>
      <c r="S901" t="s">
        <v>111</v>
      </c>
      <c r="U901" t="s">
        <v>177</v>
      </c>
      <c r="V901" t="s">
        <v>177</v>
      </c>
    </row>
    <row r="902" spans="1:22" ht="12.75" hidden="1" outlineLevel="1">
      <c r="A902">
        <v>692</v>
      </c>
      <c r="B902" s="33" t="s">
        <v>203</v>
      </c>
      <c r="C902" s="31">
        <v>53</v>
      </c>
      <c r="D902">
        <v>4</v>
      </c>
      <c r="E902">
        <v>18</v>
      </c>
      <c r="F902" s="46"/>
      <c r="G902" s="41" t="str">
        <f t="shared" si="88"/>
        <v/>
      </c>
      <c r="H902" s="41" t="s">
        <v>198</v>
      </c>
      <c r="I902" t="str">
        <f t="shared" si="89"/>
        <v/>
      </c>
      <c r="J902">
        <f t="shared" si="86"/>
        <v>0</v>
      </c>
      <c r="K902">
        <f t="shared" si="87"/>
        <v>0</v>
      </c>
      <c r="L902" s="78" t="s">
        <v>343</v>
      </c>
      <c r="M902" t="s">
        <v>240</v>
      </c>
      <c r="N902">
        <v>3</v>
      </c>
      <c r="P902" t="s">
        <v>315</v>
      </c>
      <c r="Q902" t="s">
        <v>329</v>
      </c>
      <c r="R902" t="s">
        <v>248</v>
      </c>
      <c r="S902" t="s">
        <v>111</v>
      </c>
      <c r="U902" t="s">
        <v>177</v>
      </c>
      <c r="V902" t="s">
        <v>177</v>
      </c>
    </row>
    <row r="903" spans="1:22" ht="12.75" hidden="1" outlineLevel="1">
      <c r="A903">
        <v>693</v>
      </c>
      <c r="B903" s="33" t="s">
        <v>203</v>
      </c>
      <c r="C903" s="31">
        <v>53</v>
      </c>
      <c r="D903">
        <v>4</v>
      </c>
      <c r="E903">
        <v>19</v>
      </c>
      <c r="F903" s="46"/>
      <c r="G903" s="41" t="str">
        <f t="shared" si="88"/>
        <v/>
      </c>
      <c r="H903" s="41" t="s">
        <v>199</v>
      </c>
      <c r="I903" t="str">
        <f t="shared" si="89"/>
        <v/>
      </c>
      <c r="J903">
        <f t="shared" si="86"/>
        <v>0</v>
      </c>
      <c r="K903">
        <f t="shared" si="87"/>
        <v>0</v>
      </c>
      <c r="L903" s="78" t="s">
        <v>343</v>
      </c>
      <c r="M903" t="s">
        <v>240</v>
      </c>
      <c r="N903">
        <v>3</v>
      </c>
      <c r="P903" t="s">
        <v>315</v>
      </c>
      <c r="Q903" t="s">
        <v>329</v>
      </c>
      <c r="R903" t="s">
        <v>149</v>
      </c>
      <c r="S903" t="s">
        <v>111</v>
      </c>
      <c r="U903" t="s">
        <v>177</v>
      </c>
      <c r="V903" t="s">
        <v>177</v>
      </c>
    </row>
    <row r="904" spans="1:22" ht="12.75" hidden="1" outlineLevel="1">
      <c r="A904">
        <v>694</v>
      </c>
      <c r="B904" s="33" t="s">
        <v>203</v>
      </c>
      <c r="C904" s="31">
        <v>53</v>
      </c>
      <c r="D904">
        <v>4</v>
      </c>
      <c r="E904">
        <v>20</v>
      </c>
      <c r="F904" s="46"/>
      <c r="G904" s="41" t="str">
        <f t="shared" si="88"/>
        <v/>
      </c>
      <c r="H904" s="41" t="s">
        <v>198</v>
      </c>
      <c r="I904" t="str">
        <f t="shared" si="89"/>
        <v/>
      </c>
      <c r="J904">
        <f t="shared" si="86"/>
        <v>0</v>
      </c>
      <c r="K904">
        <f t="shared" si="87"/>
        <v>0</v>
      </c>
      <c r="L904" s="78" t="s">
        <v>343</v>
      </c>
      <c r="M904" t="s">
        <v>240</v>
      </c>
      <c r="N904">
        <v>4</v>
      </c>
      <c r="P904" t="s">
        <v>317</v>
      </c>
      <c r="Q904" t="s">
        <v>329</v>
      </c>
      <c r="R904" t="s">
        <v>238</v>
      </c>
      <c r="S904" t="s">
        <v>239</v>
      </c>
      <c r="U904" t="s">
        <v>177</v>
      </c>
      <c r="V904" t="s">
        <v>177</v>
      </c>
    </row>
    <row r="905" spans="1:22" ht="12.75" hidden="1" outlineLevel="1">
      <c r="A905">
        <v>695</v>
      </c>
      <c r="B905" s="33" t="s">
        <v>203</v>
      </c>
      <c r="C905" s="31">
        <v>53</v>
      </c>
      <c r="D905">
        <v>4</v>
      </c>
      <c r="E905">
        <v>21</v>
      </c>
      <c r="F905" s="46"/>
      <c r="G905" s="41" t="str">
        <f t="shared" si="88"/>
        <v/>
      </c>
      <c r="H905" s="41" t="s">
        <v>199</v>
      </c>
      <c r="I905" t="str">
        <f t="shared" si="89"/>
        <v/>
      </c>
      <c r="J905">
        <f t="shared" si="86"/>
        <v>0</v>
      </c>
      <c r="K905">
        <f t="shared" si="87"/>
        <v>0</v>
      </c>
      <c r="L905" s="78" t="s">
        <v>343</v>
      </c>
      <c r="M905" t="s">
        <v>240</v>
      </c>
      <c r="N905">
        <v>4</v>
      </c>
      <c r="P905" t="s">
        <v>317</v>
      </c>
      <c r="Q905" t="s">
        <v>333</v>
      </c>
      <c r="R905" t="s">
        <v>245</v>
      </c>
      <c r="S905" t="s">
        <v>239</v>
      </c>
      <c r="U905" t="s">
        <v>177</v>
      </c>
      <c r="V905" t="s">
        <v>177</v>
      </c>
    </row>
    <row r="906" spans="1:22" ht="12.75" hidden="1" outlineLevel="1">
      <c r="A906">
        <v>696</v>
      </c>
      <c r="B906" s="33" t="s">
        <v>203</v>
      </c>
      <c r="C906" s="31">
        <v>53</v>
      </c>
      <c r="D906">
        <v>4</v>
      </c>
      <c r="E906">
        <v>22</v>
      </c>
      <c r="F906" s="46"/>
      <c r="G906" s="41" t="str">
        <f t="shared" si="88"/>
        <v/>
      </c>
      <c r="H906" s="41" t="s">
        <v>202</v>
      </c>
      <c r="I906" t="str">
        <f t="shared" si="89"/>
        <v/>
      </c>
      <c r="J906">
        <f t="shared" si="86"/>
        <v>0</v>
      </c>
      <c r="K906">
        <f t="shared" si="87"/>
        <v>0</v>
      </c>
      <c r="L906" s="78" t="s">
        <v>343</v>
      </c>
      <c r="M906" t="s">
        <v>240</v>
      </c>
      <c r="N906">
        <v>4</v>
      </c>
      <c r="P906" t="s">
        <v>317</v>
      </c>
      <c r="Q906" t="s">
        <v>330</v>
      </c>
      <c r="R906" t="s">
        <v>247</v>
      </c>
      <c r="S906" t="s">
        <v>239</v>
      </c>
      <c r="U906" t="s">
        <v>177</v>
      </c>
      <c r="V906" t="s">
        <v>177</v>
      </c>
    </row>
    <row r="907" spans="1:22" ht="12.75" hidden="1" outlineLevel="1">
      <c r="A907">
        <v>697</v>
      </c>
      <c r="B907" s="33" t="s">
        <v>203</v>
      </c>
      <c r="C907" s="31">
        <v>53</v>
      </c>
      <c r="D907">
        <v>4</v>
      </c>
      <c r="E907">
        <v>23</v>
      </c>
      <c r="F907" s="46"/>
      <c r="G907" s="41" t="str">
        <f t="shared" si="88"/>
        <v/>
      </c>
      <c r="H907" s="41" t="s">
        <v>201</v>
      </c>
      <c r="I907" t="str">
        <f t="shared" si="89"/>
        <v/>
      </c>
      <c r="J907">
        <f t="shared" si="86"/>
        <v>0</v>
      </c>
      <c r="K907">
        <f t="shared" si="87"/>
        <v>0</v>
      </c>
      <c r="L907" s="78" t="s">
        <v>343</v>
      </c>
      <c r="M907" t="s">
        <v>240</v>
      </c>
      <c r="N907">
        <v>4</v>
      </c>
      <c r="P907" t="s">
        <v>317</v>
      </c>
      <c r="Q907" t="s">
        <v>329</v>
      </c>
      <c r="R907" t="s">
        <v>53</v>
      </c>
      <c r="S907" t="s">
        <v>239</v>
      </c>
      <c r="U907" t="s">
        <v>177</v>
      </c>
      <c r="V907" t="s">
        <v>177</v>
      </c>
    </row>
    <row r="908" spans="1:22" ht="12.75" hidden="1" outlineLevel="1">
      <c r="A908">
        <v>698</v>
      </c>
      <c r="B908" s="33" t="s">
        <v>203</v>
      </c>
      <c r="C908" s="31">
        <v>53</v>
      </c>
      <c r="D908">
        <v>4</v>
      </c>
      <c r="E908">
        <v>24</v>
      </c>
      <c r="F908" s="46"/>
      <c r="G908" s="41" t="str">
        <f t="shared" si="88"/>
        <v/>
      </c>
      <c r="H908" s="41" t="s">
        <v>198</v>
      </c>
      <c r="I908" t="str">
        <f t="shared" si="89"/>
        <v/>
      </c>
      <c r="J908">
        <f t="shared" si="86"/>
        <v>0</v>
      </c>
      <c r="K908">
        <f t="shared" si="87"/>
        <v>0</v>
      </c>
      <c r="L908" s="78" t="s">
        <v>343</v>
      </c>
      <c r="M908" t="s">
        <v>240</v>
      </c>
      <c r="N908">
        <v>4</v>
      </c>
      <c r="P908" t="s">
        <v>317</v>
      </c>
      <c r="Q908" t="s">
        <v>329</v>
      </c>
      <c r="R908" t="s">
        <v>248</v>
      </c>
      <c r="S908" t="s">
        <v>239</v>
      </c>
      <c r="U908" t="s">
        <v>177</v>
      </c>
      <c r="V908" t="s">
        <v>177</v>
      </c>
    </row>
    <row r="909" spans="1:22" ht="12.75" hidden="1" outlineLevel="1">
      <c r="A909">
        <v>699</v>
      </c>
      <c r="B909" s="33" t="s">
        <v>203</v>
      </c>
      <c r="C909" s="31">
        <v>53</v>
      </c>
      <c r="D909">
        <v>4</v>
      </c>
      <c r="E909">
        <v>25</v>
      </c>
      <c r="F909" s="46"/>
      <c r="G909" s="41" t="str">
        <f t="shared" si="88"/>
        <v/>
      </c>
      <c r="H909" s="41" t="s">
        <v>199</v>
      </c>
      <c r="I909" t="str">
        <f t="shared" si="89"/>
        <v/>
      </c>
      <c r="J909">
        <f t="shared" si="86"/>
        <v>0</v>
      </c>
      <c r="K909">
        <f t="shared" si="87"/>
        <v>0</v>
      </c>
      <c r="L909" s="78" t="s">
        <v>343</v>
      </c>
      <c r="M909" t="s">
        <v>240</v>
      </c>
      <c r="N909">
        <v>4</v>
      </c>
      <c r="P909" t="s">
        <v>317</v>
      </c>
      <c r="Q909" t="s">
        <v>333</v>
      </c>
      <c r="R909" t="s">
        <v>318</v>
      </c>
      <c r="S909" t="s">
        <v>239</v>
      </c>
      <c r="U909" t="s">
        <v>177</v>
      </c>
      <c r="V909" t="s">
        <v>177</v>
      </c>
    </row>
    <row r="910" spans="1:22" ht="12.75" hidden="1" outlineLevel="1">
      <c r="A910">
        <v>700</v>
      </c>
      <c r="B910" s="33" t="s">
        <v>203</v>
      </c>
      <c r="C910" s="31">
        <v>53</v>
      </c>
      <c r="D910">
        <v>4</v>
      </c>
      <c r="E910">
        <v>26</v>
      </c>
      <c r="F910" s="46"/>
      <c r="G910" s="41" t="str">
        <f t="shared" si="88"/>
        <v/>
      </c>
      <c r="H910" s="41" t="s">
        <v>202</v>
      </c>
      <c r="I910" t="str">
        <f t="shared" si="89"/>
        <v/>
      </c>
      <c r="J910">
        <f t="shared" si="86"/>
        <v>0</v>
      </c>
      <c r="K910">
        <f t="shared" si="87"/>
        <v>0</v>
      </c>
      <c r="L910" s="78" t="s">
        <v>343</v>
      </c>
      <c r="M910" t="s">
        <v>240</v>
      </c>
      <c r="N910">
        <v>4</v>
      </c>
      <c r="P910" t="s">
        <v>317</v>
      </c>
      <c r="Q910" t="s">
        <v>329</v>
      </c>
      <c r="R910" t="s">
        <v>53</v>
      </c>
      <c r="S910" t="s">
        <v>239</v>
      </c>
      <c r="U910" t="s">
        <v>177</v>
      </c>
      <c r="V910" t="s">
        <v>177</v>
      </c>
    </row>
    <row r="911" spans="1:22" ht="12.75" hidden="1" outlineLevel="1">
      <c r="A911">
        <v>701</v>
      </c>
      <c r="B911" s="33" t="s">
        <v>203</v>
      </c>
      <c r="C911" s="31">
        <v>53</v>
      </c>
      <c r="D911">
        <v>4</v>
      </c>
      <c r="E911">
        <v>27</v>
      </c>
      <c r="F911" s="46"/>
      <c r="G911" s="41" t="str">
        <f t="shared" si="88"/>
        <v/>
      </c>
      <c r="H911" s="41" t="s">
        <v>201</v>
      </c>
      <c r="I911" t="str">
        <f t="shared" si="89"/>
        <v/>
      </c>
      <c r="J911">
        <f t="shared" si="86"/>
        <v>0</v>
      </c>
      <c r="K911">
        <f t="shared" si="87"/>
        <v>0</v>
      </c>
      <c r="L911" s="78" t="s">
        <v>343</v>
      </c>
      <c r="M911" t="s">
        <v>240</v>
      </c>
      <c r="N911">
        <v>4</v>
      </c>
      <c r="P911" t="s">
        <v>317</v>
      </c>
      <c r="Q911" t="s">
        <v>333</v>
      </c>
      <c r="R911" t="s">
        <v>246</v>
      </c>
      <c r="S911" t="s">
        <v>239</v>
      </c>
      <c r="U911" t="s">
        <v>177</v>
      </c>
      <c r="V911" t="s">
        <v>177</v>
      </c>
    </row>
    <row r="912" spans="2:15" ht="12.75" collapsed="1">
      <c r="B912" s="33"/>
      <c r="C912" s="40"/>
      <c r="G912" s="41"/>
      <c r="H912" s="41"/>
      <c r="L912" s="78"/>
      <c r="N912" s="36"/>
      <c r="O912" s="36"/>
    </row>
    <row r="913" spans="1:22" ht="12.75">
      <c r="A913">
        <v>702</v>
      </c>
      <c r="B913" s="33" t="s">
        <v>297</v>
      </c>
      <c r="C913" s="31">
        <v>54</v>
      </c>
      <c r="D913">
        <v>1</v>
      </c>
      <c r="E913">
        <v>1</v>
      </c>
      <c r="F913" s="46"/>
      <c r="G913" s="41" t="str">
        <f t="shared" si="88"/>
        <v/>
      </c>
      <c r="H913" s="41" t="s">
        <v>201</v>
      </c>
      <c r="I913" t="str">
        <f t="shared" si="89"/>
        <v/>
      </c>
      <c r="J913">
        <f t="shared" si="86"/>
        <v>0</v>
      </c>
      <c r="K913">
        <f t="shared" si="87"/>
        <v>0</v>
      </c>
      <c r="L913" s="78" t="s">
        <v>343</v>
      </c>
      <c r="M913" t="s">
        <v>240</v>
      </c>
      <c r="N913">
        <v>1</v>
      </c>
      <c r="P913" t="s">
        <v>40</v>
      </c>
      <c r="Q913" t="s">
        <v>329</v>
      </c>
      <c r="R913" t="s">
        <v>238</v>
      </c>
      <c r="S913" t="s">
        <v>239</v>
      </c>
      <c r="U913" t="s">
        <v>177</v>
      </c>
      <c r="V913" t="s">
        <v>177</v>
      </c>
    </row>
    <row r="914" spans="1:22" ht="12.75" hidden="1" outlineLevel="1">
      <c r="A914">
        <v>703</v>
      </c>
      <c r="B914" s="33" t="s">
        <v>297</v>
      </c>
      <c r="C914" s="31">
        <v>54</v>
      </c>
      <c r="D914">
        <v>1</v>
      </c>
      <c r="E914">
        <v>2</v>
      </c>
      <c r="F914" s="46"/>
      <c r="G914" s="41" t="str">
        <f t="shared" si="88"/>
        <v/>
      </c>
      <c r="H914" s="41" t="s">
        <v>198</v>
      </c>
      <c r="I914" t="str">
        <f t="shared" si="89"/>
        <v/>
      </c>
      <c r="J914">
        <f t="shared" si="86"/>
        <v>0</v>
      </c>
      <c r="K914">
        <f t="shared" si="87"/>
        <v>0</v>
      </c>
      <c r="L914" s="78" t="s">
        <v>343</v>
      </c>
      <c r="M914" t="s">
        <v>240</v>
      </c>
      <c r="N914">
        <v>1</v>
      </c>
      <c r="P914" t="s">
        <v>40</v>
      </c>
      <c r="Q914" t="s">
        <v>333</v>
      </c>
      <c r="R914" t="s">
        <v>318</v>
      </c>
      <c r="S914" t="s">
        <v>239</v>
      </c>
      <c r="U914" t="s">
        <v>177</v>
      </c>
      <c r="V914" t="s">
        <v>177</v>
      </c>
    </row>
    <row r="915" spans="1:22" ht="12.75" hidden="1" outlineLevel="1">
      <c r="A915">
        <v>704</v>
      </c>
      <c r="B915" s="33" t="s">
        <v>297</v>
      </c>
      <c r="C915" s="31">
        <v>54</v>
      </c>
      <c r="D915">
        <v>1</v>
      </c>
      <c r="E915">
        <v>3</v>
      </c>
      <c r="F915" s="46"/>
      <c r="G915" s="41" t="str">
        <f t="shared" si="88"/>
        <v/>
      </c>
      <c r="H915" s="41" t="s">
        <v>199</v>
      </c>
      <c r="I915" t="str">
        <f t="shared" si="89"/>
        <v/>
      </c>
      <c r="J915">
        <f t="shared" si="86"/>
        <v>0</v>
      </c>
      <c r="K915">
        <f t="shared" si="87"/>
        <v>0</v>
      </c>
      <c r="L915" s="78" t="s">
        <v>343</v>
      </c>
      <c r="M915" t="s">
        <v>240</v>
      </c>
      <c r="N915">
        <v>1</v>
      </c>
      <c r="P915" t="s">
        <v>40</v>
      </c>
      <c r="Q915" t="s">
        <v>330</v>
      </c>
      <c r="R915" t="s">
        <v>247</v>
      </c>
      <c r="S915" t="s">
        <v>239</v>
      </c>
      <c r="U915" t="s">
        <v>177</v>
      </c>
      <c r="V915" t="s">
        <v>177</v>
      </c>
    </row>
    <row r="916" spans="1:22" ht="12.75" hidden="1" outlineLevel="1">
      <c r="A916">
        <v>705</v>
      </c>
      <c r="B916" s="33" t="s">
        <v>297</v>
      </c>
      <c r="C916" s="31">
        <v>54</v>
      </c>
      <c r="D916">
        <v>1</v>
      </c>
      <c r="E916">
        <v>4</v>
      </c>
      <c r="F916" s="46"/>
      <c r="G916" s="41" t="str">
        <f t="shared" si="88"/>
        <v/>
      </c>
      <c r="H916" s="41" t="s">
        <v>199</v>
      </c>
      <c r="I916" t="str">
        <f t="shared" si="89"/>
        <v/>
      </c>
      <c r="J916">
        <f t="shared" si="86"/>
        <v>0</v>
      </c>
      <c r="K916">
        <f t="shared" si="87"/>
        <v>0</v>
      </c>
      <c r="L916" s="78" t="s">
        <v>343</v>
      </c>
      <c r="M916" t="s">
        <v>240</v>
      </c>
      <c r="N916">
        <v>1</v>
      </c>
      <c r="P916" t="s">
        <v>40</v>
      </c>
      <c r="Q916" t="s">
        <v>329</v>
      </c>
      <c r="R916" t="s">
        <v>245</v>
      </c>
      <c r="S916" t="s">
        <v>239</v>
      </c>
      <c r="U916" t="s">
        <v>177</v>
      </c>
      <c r="V916" t="s">
        <v>177</v>
      </c>
    </row>
    <row r="917" spans="1:22" ht="12.75" hidden="1" outlineLevel="1">
      <c r="A917">
        <v>706</v>
      </c>
      <c r="B917" s="33" t="s">
        <v>297</v>
      </c>
      <c r="C917" s="31">
        <v>54</v>
      </c>
      <c r="D917">
        <v>1</v>
      </c>
      <c r="E917">
        <v>5</v>
      </c>
      <c r="F917" s="46"/>
      <c r="G917" s="41" t="str">
        <f t="shared" si="88"/>
        <v/>
      </c>
      <c r="H917" s="41" t="s">
        <v>202</v>
      </c>
      <c r="I917" t="str">
        <f t="shared" si="89"/>
        <v/>
      </c>
      <c r="J917">
        <f aca="true" t="shared" si="90" ref="J917:J980">IF($I917="Correct",1,IF($I917="Incorrect",1,0))</f>
        <v>0</v>
      </c>
      <c r="K917">
        <f aca="true" t="shared" si="91" ref="K917:K980">IF($I917="Correct",1,IF($I917="Incorrect",0,0))</f>
        <v>0</v>
      </c>
      <c r="L917" s="78" t="s">
        <v>343</v>
      </c>
      <c r="M917" t="s">
        <v>240</v>
      </c>
      <c r="N917">
        <v>1</v>
      </c>
      <c r="P917" t="s">
        <v>40</v>
      </c>
      <c r="Q917" t="s">
        <v>329</v>
      </c>
      <c r="R917" t="s">
        <v>318</v>
      </c>
      <c r="S917" t="s">
        <v>239</v>
      </c>
      <c r="U917" t="s">
        <v>177</v>
      </c>
      <c r="V917" t="s">
        <v>177</v>
      </c>
    </row>
    <row r="918" spans="1:22" ht="12.75" hidden="1" outlineLevel="1">
      <c r="A918">
        <v>707</v>
      </c>
      <c r="B918" s="33" t="s">
        <v>297</v>
      </c>
      <c r="C918" s="31">
        <v>54</v>
      </c>
      <c r="D918">
        <v>1</v>
      </c>
      <c r="E918">
        <v>6</v>
      </c>
      <c r="F918" s="46"/>
      <c r="G918" s="41" t="str">
        <f t="shared" si="88"/>
        <v/>
      </c>
      <c r="H918" s="41" t="s">
        <v>200</v>
      </c>
      <c r="I918" t="str">
        <f t="shared" si="89"/>
        <v/>
      </c>
      <c r="J918">
        <f t="shared" si="90"/>
        <v>0</v>
      </c>
      <c r="K918">
        <f t="shared" si="91"/>
        <v>0</v>
      </c>
      <c r="L918" s="78" t="s">
        <v>343</v>
      </c>
      <c r="M918" t="s">
        <v>240</v>
      </c>
      <c r="N918">
        <v>2</v>
      </c>
      <c r="P918" t="s">
        <v>317</v>
      </c>
      <c r="Q918" t="s">
        <v>329</v>
      </c>
      <c r="R918" t="s">
        <v>238</v>
      </c>
      <c r="S918" t="s">
        <v>111</v>
      </c>
      <c r="U918" t="s">
        <v>177</v>
      </c>
      <c r="V918" t="s">
        <v>177</v>
      </c>
    </row>
    <row r="919" spans="1:22" ht="12.75" hidden="1" outlineLevel="1">
      <c r="A919">
        <v>708</v>
      </c>
      <c r="B919" s="33" t="s">
        <v>297</v>
      </c>
      <c r="C919" s="31">
        <v>54</v>
      </c>
      <c r="D919">
        <v>1</v>
      </c>
      <c r="E919">
        <v>7</v>
      </c>
      <c r="F919" s="46"/>
      <c r="G919" s="41" t="str">
        <f t="shared" si="88"/>
        <v/>
      </c>
      <c r="H919" s="41" t="s">
        <v>202</v>
      </c>
      <c r="I919" t="str">
        <f t="shared" si="89"/>
        <v/>
      </c>
      <c r="J919">
        <f t="shared" si="90"/>
        <v>0</v>
      </c>
      <c r="K919">
        <f t="shared" si="91"/>
        <v>0</v>
      </c>
      <c r="L919" s="78" t="s">
        <v>343</v>
      </c>
      <c r="M919" t="s">
        <v>240</v>
      </c>
      <c r="N919">
        <v>2</v>
      </c>
      <c r="P919" t="s">
        <v>317</v>
      </c>
      <c r="Q919" t="s">
        <v>329</v>
      </c>
      <c r="R919" t="s">
        <v>247</v>
      </c>
      <c r="S919" t="s">
        <v>111</v>
      </c>
      <c r="U919" t="s">
        <v>177</v>
      </c>
      <c r="V919" t="s">
        <v>177</v>
      </c>
    </row>
    <row r="920" spans="1:22" ht="12.75" hidden="1" outlineLevel="1">
      <c r="A920">
        <v>709</v>
      </c>
      <c r="B920" s="33" t="s">
        <v>297</v>
      </c>
      <c r="C920" s="31">
        <v>54</v>
      </c>
      <c r="D920">
        <v>1</v>
      </c>
      <c r="E920">
        <v>8</v>
      </c>
      <c r="F920" s="46"/>
      <c r="G920" s="41" t="str">
        <f t="shared" si="88"/>
        <v/>
      </c>
      <c r="H920" s="41" t="s">
        <v>202</v>
      </c>
      <c r="I920" t="str">
        <f t="shared" si="89"/>
        <v/>
      </c>
      <c r="J920">
        <f t="shared" si="90"/>
        <v>0</v>
      </c>
      <c r="K920">
        <f t="shared" si="91"/>
        <v>0</v>
      </c>
      <c r="L920" s="78" t="s">
        <v>343</v>
      </c>
      <c r="M920" t="s">
        <v>240</v>
      </c>
      <c r="N920">
        <v>2</v>
      </c>
      <c r="P920" t="s">
        <v>317</v>
      </c>
      <c r="Q920" t="s">
        <v>329</v>
      </c>
      <c r="R920" t="s">
        <v>246</v>
      </c>
      <c r="S920" t="s">
        <v>111</v>
      </c>
      <c r="U920" t="s">
        <v>177</v>
      </c>
      <c r="V920" t="s">
        <v>177</v>
      </c>
    </row>
    <row r="921" spans="1:22" ht="12.75" hidden="1" outlineLevel="1">
      <c r="A921">
        <v>710</v>
      </c>
      <c r="B921" s="33" t="s">
        <v>297</v>
      </c>
      <c r="C921" s="31">
        <v>54</v>
      </c>
      <c r="D921">
        <v>1</v>
      </c>
      <c r="E921">
        <v>9</v>
      </c>
      <c r="F921" s="46"/>
      <c r="G921" s="41" t="str">
        <f t="shared" si="88"/>
        <v/>
      </c>
      <c r="H921" s="41" t="s">
        <v>200</v>
      </c>
      <c r="I921" t="str">
        <f t="shared" si="89"/>
        <v/>
      </c>
      <c r="J921">
        <f t="shared" si="90"/>
        <v>0</v>
      </c>
      <c r="K921">
        <f t="shared" si="91"/>
        <v>0</v>
      </c>
      <c r="L921" s="78" t="s">
        <v>343</v>
      </c>
      <c r="M921" t="s">
        <v>240</v>
      </c>
      <c r="N921">
        <v>2</v>
      </c>
      <c r="P921" t="s">
        <v>317</v>
      </c>
      <c r="Q921" t="s">
        <v>329</v>
      </c>
      <c r="R921" t="s">
        <v>246</v>
      </c>
      <c r="S921" t="s">
        <v>111</v>
      </c>
      <c r="U921" t="s">
        <v>177</v>
      </c>
      <c r="V921" t="s">
        <v>177</v>
      </c>
    </row>
    <row r="922" spans="1:22" ht="12.75" hidden="1" outlineLevel="1">
      <c r="A922">
        <v>711</v>
      </c>
      <c r="B922" s="33" t="s">
        <v>297</v>
      </c>
      <c r="C922" s="31">
        <v>54</v>
      </c>
      <c r="D922">
        <v>1</v>
      </c>
      <c r="E922">
        <v>10</v>
      </c>
      <c r="F922" s="46"/>
      <c r="G922" s="41" t="str">
        <f t="shared" si="88"/>
        <v/>
      </c>
      <c r="H922" s="41" t="s">
        <v>200</v>
      </c>
      <c r="I922" t="str">
        <f t="shared" si="89"/>
        <v/>
      </c>
      <c r="J922">
        <f t="shared" si="90"/>
        <v>0</v>
      </c>
      <c r="K922">
        <f t="shared" si="91"/>
        <v>0</v>
      </c>
      <c r="L922" s="78" t="s">
        <v>343</v>
      </c>
      <c r="M922" t="s">
        <v>240</v>
      </c>
      <c r="N922">
        <v>2</v>
      </c>
      <c r="P922" t="s">
        <v>317</v>
      </c>
      <c r="Q922" t="s">
        <v>329</v>
      </c>
      <c r="R922" t="s">
        <v>246</v>
      </c>
      <c r="S922" t="s">
        <v>111</v>
      </c>
      <c r="U922" t="s">
        <v>177</v>
      </c>
      <c r="V922" t="s">
        <v>177</v>
      </c>
    </row>
    <row r="923" spans="1:22" ht="12.75" hidden="1" outlineLevel="1">
      <c r="A923">
        <v>712</v>
      </c>
      <c r="B923" s="33" t="s">
        <v>297</v>
      </c>
      <c r="C923" s="31">
        <v>54</v>
      </c>
      <c r="D923">
        <v>1</v>
      </c>
      <c r="E923">
        <v>11</v>
      </c>
      <c r="F923" s="46"/>
      <c r="G923" s="41" t="str">
        <f t="shared" si="88"/>
        <v/>
      </c>
      <c r="H923" s="41" t="s">
        <v>198</v>
      </c>
      <c r="I923" t="str">
        <f t="shared" si="89"/>
        <v/>
      </c>
      <c r="J923">
        <f t="shared" si="90"/>
        <v>0</v>
      </c>
      <c r="K923">
        <f t="shared" si="91"/>
        <v>0</v>
      </c>
      <c r="L923" s="78" t="s">
        <v>343</v>
      </c>
      <c r="M923" t="s">
        <v>240</v>
      </c>
      <c r="N923">
        <v>2</v>
      </c>
      <c r="P923" t="s">
        <v>317</v>
      </c>
      <c r="Q923" t="s">
        <v>329</v>
      </c>
      <c r="R923" t="s">
        <v>53</v>
      </c>
      <c r="S923" t="s">
        <v>111</v>
      </c>
      <c r="U923" t="s">
        <v>177</v>
      </c>
      <c r="V923" t="s">
        <v>177</v>
      </c>
    </row>
    <row r="924" spans="1:22" ht="12.75" hidden="1" outlineLevel="1">
      <c r="A924">
        <v>713</v>
      </c>
      <c r="B924" s="33" t="s">
        <v>297</v>
      </c>
      <c r="C924" s="31">
        <v>54</v>
      </c>
      <c r="D924">
        <v>1</v>
      </c>
      <c r="E924">
        <v>12</v>
      </c>
      <c r="F924" s="46"/>
      <c r="G924" s="41" t="str">
        <f t="shared" si="88"/>
        <v/>
      </c>
      <c r="H924" s="41" t="s">
        <v>201</v>
      </c>
      <c r="I924" t="str">
        <f t="shared" si="89"/>
        <v/>
      </c>
      <c r="J924">
        <f t="shared" si="90"/>
        <v>0</v>
      </c>
      <c r="K924">
        <f t="shared" si="91"/>
        <v>0</v>
      </c>
      <c r="L924" s="78" t="s">
        <v>343</v>
      </c>
      <c r="M924" t="s">
        <v>240</v>
      </c>
      <c r="N924">
        <v>2</v>
      </c>
      <c r="P924" t="s">
        <v>317</v>
      </c>
      <c r="Q924" t="s">
        <v>330</v>
      </c>
      <c r="R924" t="s">
        <v>247</v>
      </c>
      <c r="S924" t="s">
        <v>111</v>
      </c>
      <c r="U924" t="s">
        <v>177</v>
      </c>
      <c r="V924" t="s">
        <v>177</v>
      </c>
    </row>
    <row r="925" spans="1:22" ht="12.75" hidden="1" outlineLevel="1">
      <c r="A925">
        <v>714</v>
      </c>
      <c r="B925" s="33" t="s">
        <v>297</v>
      </c>
      <c r="C925" s="31">
        <v>54</v>
      </c>
      <c r="D925">
        <v>1</v>
      </c>
      <c r="E925">
        <v>13</v>
      </c>
      <c r="F925" s="46"/>
      <c r="G925" s="41" t="str">
        <f t="shared" si="88"/>
        <v/>
      </c>
      <c r="H925" s="41" t="s">
        <v>198</v>
      </c>
      <c r="I925" t="str">
        <f t="shared" si="89"/>
        <v/>
      </c>
      <c r="J925">
        <f t="shared" si="90"/>
        <v>0</v>
      </c>
      <c r="K925">
        <f t="shared" si="91"/>
        <v>0</v>
      </c>
      <c r="L925" s="78" t="s">
        <v>343</v>
      </c>
      <c r="M925" t="s">
        <v>240</v>
      </c>
      <c r="N925">
        <v>3</v>
      </c>
      <c r="P925" t="s">
        <v>105</v>
      </c>
      <c r="Q925" t="s">
        <v>329</v>
      </c>
      <c r="R925" t="s">
        <v>238</v>
      </c>
      <c r="S925" t="s">
        <v>239</v>
      </c>
      <c r="U925" t="s">
        <v>177</v>
      </c>
      <c r="V925" t="s">
        <v>177</v>
      </c>
    </row>
    <row r="926" spans="1:22" ht="12.75" hidden="1" outlineLevel="1">
      <c r="A926">
        <v>715</v>
      </c>
      <c r="B926" s="33" t="s">
        <v>297</v>
      </c>
      <c r="C926" s="31">
        <v>54</v>
      </c>
      <c r="D926">
        <v>1</v>
      </c>
      <c r="E926">
        <v>14</v>
      </c>
      <c r="F926" s="46"/>
      <c r="G926" s="41" t="str">
        <f t="shared" si="88"/>
        <v/>
      </c>
      <c r="H926" s="41" t="s">
        <v>199</v>
      </c>
      <c r="I926" t="str">
        <f t="shared" si="89"/>
        <v/>
      </c>
      <c r="J926">
        <f t="shared" si="90"/>
        <v>0</v>
      </c>
      <c r="K926">
        <f t="shared" si="91"/>
        <v>0</v>
      </c>
      <c r="L926" s="78" t="s">
        <v>343</v>
      </c>
      <c r="M926" t="s">
        <v>240</v>
      </c>
      <c r="N926">
        <v>3</v>
      </c>
      <c r="P926" t="s">
        <v>105</v>
      </c>
      <c r="Q926" t="s">
        <v>333</v>
      </c>
      <c r="R926" t="s">
        <v>318</v>
      </c>
      <c r="S926" t="s">
        <v>239</v>
      </c>
      <c r="U926" t="s">
        <v>177</v>
      </c>
      <c r="V926" t="s">
        <v>177</v>
      </c>
    </row>
    <row r="927" spans="1:22" ht="12.75" hidden="1" outlineLevel="1">
      <c r="A927">
        <v>716</v>
      </c>
      <c r="B927" s="33" t="s">
        <v>297</v>
      </c>
      <c r="C927" s="31">
        <v>54</v>
      </c>
      <c r="D927">
        <v>1</v>
      </c>
      <c r="E927">
        <v>15</v>
      </c>
      <c r="F927" s="46"/>
      <c r="G927" s="41" t="str">
        <f t="shared" si="88"/>
        <v/>
      </c>
      <c r="H927" s="41" t="s">
        <v>198</v>
      </c>
      <c r="I927" t="str">
        <f t="shared" si="89"/>
        <v/>
      </c>
      <c r="J927">
        <f t="shared" si="90"/>
        <v>0</v>
      </c>
      <c r="K927">
        <f t="shared" si="91"/>
        <v>0</v>
      </c>
      <c r="L927" s="78" t="s">
        <v>343</v>
      </c>
      <c r="M927" t="s">
        <v>240</v>
      </c>
      <c r="N927">
        <v>3</v>
      </c>
      <c r="P927" t="s">
        <v>105</v>
      </c>
      <c r="Q927" t="s">
        <v>329</v>
      </c>
      <c r="R927" t="s">
        <v>53</v>
      </c>
      <c r="S927" t="s">
        <v>239</v>
      </c>
      <c r="U927" t="s">
        <v>177</v>
      </c>
      <c r="V927" t="s">
        <v>177</v>
      </c>
    </row>
    <row r="928" spans="1:22" ht="12.75" hidden="1" outlineLevel="1">
      <c r="A928">
        <v>717</v>
      </c>
      <c r="B928" s="33" t="s">
        <v>297</v>
      </c>
      <c r="C928" s="31">
        <v>54</v>
      </c>
      <c r="D928">
        <v>1</v>
      </c>
      <c r="E928">
        <v>16</v>
      </c>
      <c r="F928" s="46"/>
      <c r="G928" s="41" t="str">
        <f t="shared" si="88"/>
        <v/>
      </c>
      <c r="H928" s="41" t="s">
        <v>202</v>
      </c>
      <c r="I928" t="str">
        <f t="shared" si="89"/>
        <v/>
      </c>
      <c r="J928">
        <f t="shared" si="90"/>
        <v>0</v>
      </c>
      <c r="K928">
        <f t="shared" si="91"/>
        <v>0</v>
      </c>
      <c r="L928" s="78" t="s">
        <v>343</v>
      </c>
      <c r="M928" t="s">
        <v>240</v>
      </c>
      <c r="N928">
        <v>3</v>
      </c>
      <c r="P928" t="s">
        <v>105</v>
      </c>
      <c r="Q928" t="s">
        <v>330</v>
      </c>
      <c r="R928" t="s">
        <v>247</v>
      </c>
      <c r="S928" t="s">
        <v>239</v>
      </c>
      <c r="U928" t="s">
        <v>177</v>
      </c>
      <c r="V928" t="s">
        <v>177</v>
      </c>
    </row>
    <row r="929" spans="1:22" ht="12.75" hidden="1" outlineLevel="1">
      <c r="A929">
        <v>718</v>
      </c>
      <c r="B929" s="33" t="s">
        <v>297</v>
      </c>
      <c r="C929" s="31">
        <v>54</v>
      </c>
      <c r="D929">
        <v>1</v>
      </c>
      <c r="E929">
        <v>17</v>
      </c>
      <c r="F929" s="46"/>
      <c r="G929" s="41" t="str">
        <f t="shared" si="88"/>
        <v/>
      </c>
      <c r="H929" s="41" t="s">
        <v>202</v>
      </c>
      <c r="I929" t="str">
        <f t="shared" si="89"/>
        <v/>
      </c>
      <c r="J929">
        <f t="shared" si="90"/>
        <v>0</v>
      </c>
      <c r="K929">
        <f t="shared" si="91"/>
        <v>0</v>
      </c>
      <c r="L929" s="78" t="s">
        <v>343</v>
      </c>
      <c r="M929" t="s">
        <v>240</v>
      </c>
      <c r="N929">
        <v>3</v>
      </c>
      <c r="P929" t="s">
        <v>105</v>
      </c>
      <c r="Q929" t="s">
        <v>333</v>
      </c>
      <c r="R929" t="s">
        <v>245</v>
      </c>
      <c r="S929" t="s">
        <v>239</v>
      </c>
      <c r="U929" t="s">
        <v>177</v>
      </c>
      <c r="V929" t="s">
        <v>177</v>
      </c>
    </row>
    <row r="930" spans="1:22" ht="12.75" hidden="1" outlineLevel="1">
      <c r="A930">
        <v>719</v>
      </c>
      <c r="B930" s="33" t="s">
        <v>297</v>
      </c>
      <c r="C930" s="31">
        <v>54</v>
      </c>
      <c r="D930">
        <v>1</v>
      </c>
      <c r="E930">
        <v>18</v>
      </c>
      <c r="F930" s="46"/>
      <c r="G930" s="41" t="str">
        <f t="shared" si="88"/>
        <v/>
      </c>
      <c r="H930" s="41" t="s">
        <v>201</v>
      </c>
      <c r="I930" t="str">
        <f t="shared" si="89"/>
        <v/>
      </c>
      <c r="J930">
        <f t="shared" si="90"/>
        <v>0</v>
      </c>
      <c r="K930">
        <f t="shared" si="91"/>
        <v>0</v>
      </c>
      <c r="L930" s="78" t="s">
        <v>343</v>
      </c>
      <c r="M930" t="s">
        <v>240</v>
      </c>
      <c r="N930">
        <v>3</v>
      </c>
      <c r="P930" t="s">
        <v>105</v>
      </c>
      <c r="Q930" t="s">
        <v>329</v>
      </c>
      <c r="R930" t="s">
        <v>149</v>
      </c>
      <c r="S930" t="s">
        <v>239</v>
      </c>
      <c r="U930" t="s">
        <v>177</v>
      </c>
      <c r="V930" t="s">
        <v>177</v>
      </c>
    </row>
    <row r="931" spans="1:22" ht="12.75" hidden="1" outlineLevel="1">
      <c r="A931">
        <v>720</v>
      </c>
      <c r="B931" s="33" t="s">
        <v>297</v>
      </c>
      <c r="C931" s="31">
        <v>54</v>
      </c>
      <c r="D931">
        <v>1</v>
      </c>
      <c r="E931">
        <v>19</v>
      </c>
      <c r="F931" s="46"/>
      <c r="G931" s="41" t="str">
        <f t="shared" si="88"/>
        <v/>
      </c>
      <c r="H931" s="41" t="s">
        <v>201</v>
      </c>
      <c r="I931" t="str">
        <f t="shared" si="89"/>
        <v/>
      </c>
      <c r="J931">
        <f t="shared" si="90"/>
        <v>0</v>
      </c>
      <c r="K931">
        <f t="shared" si="91"/>
        <v>0</v>
      </c>
      <c r="L931" s="78" t="s">
        <v>343</v>
      </c>
      <c r="M931" t="s">
        <v>240</v>
      </c>
      <c r="N931">
        <v>3</v>
      </c>
      <c r="P931" t="s">
        <v>105</v>
      </c>
      <c r="Q931" t="s">
        <v>330</v>
      </c>
      <c r="R931" t="s">
        <v>247</v>
      </c>
      <c r="S931" t="s">
        <v>239</v>
      </c>
      <c r="U931" t="s">
        <v>177</v>
      </c>
      <c r="V931" t="s">
        <v>177</v>
      </c>
    </row>
    <row r="932" spans="1:22" ht="12.75" hidden="1" outlineLevel="1">
      <c r="A932">
        <v>721</v>
      </c>
      <c r="B932" s="33" t="s">
        <v>297</v>
      </c>
      <c r="C932" s="31">
        <v>54</v>
      </c>
      <c r="D932">
        <v>1</v>
      </c>
      <c r="E932">
        <v>20</v>
      </c>
      <c r="F932" s="46"/>
      <c r="G932" s="41" t="str">
        <f t="shared" si="88"/>
        <v/>
      </c>
      <c r="H932" s="41" t="s">
        <v>201</v>
      </c>
      <c r="I932" t="str">
        <f t="shared" si="89"/>
        <v/>
      </c>
      <c r="J932">
        <f t="shared" si="90"/>
        <v>0</v>
      </c>
      <c r="K932">
        <f t="shared" si="91"/>
        <v>0</v>
      </c>
      <c r="L932" s="78" t="s">
        <v>343</v>
      </c>
      <c r="M932" t="s">
        <v>240</v>
      </c>
      <c r="N932">
        <v>4</v>
      </c>
      <c r="P932" t="s">
        <v>315</v>
      </c>
      <c r="Q932" t="s">
        <v>329</v>
      </c>
      <c r="R932" t="s">
        <v>238</v>
      </c>
      <c r="S932" t="s">
        <v>239</v>
      </c>
      <c r="U932" t="s">
        <v>177</v>
      </c>
      <c r="V932" t="s">
        <v>177</v>
      </c>
    </row>
    <row r="933" spans="1:22" ht="12.75" hidden="1" outlineLevel="1">
      <c r="A933">
        <v>722</v>
      </c>
      <c r="B933" s="33" t="s">
        <v>297</v>
      </c>
      <c r="C933" s="31">
        <v>54</v>
      </c>
      <c r="D933">
        <v>1</v>
      </c>
      <c r="E933">
        <v>21</v>
      </c>
      <c r="F933" s="46"/>
      <c r="G933" s="41" t="str">
        <f t="shared" si="88"/>
        <v/>
      </c>
      <c r="H933" s="41" t="s">
        <v>198</v>
      </c>
      <c r="I933" t="str">
        <f t="shared" si="89"/>
        <v/>
      </c>
      <c r="J933">
        <f t="shared" si="90"/>
        <v>0</v>
      </c>
      <c r="K933">
        <f t="shared" si="91"/>
        <v>0</v>
      </c>
      <c r="L933" s="78" t="s">
        <v>343</v>
      </c>
      <c r="M933" t="s">
        <v>240</v>
      </c>
      <c r="N933">
        <v>4</v>
      </c>
      <c r="P933" t="s">
        <v>315</v>
      </c>
      <c r="Q933" t="s">
        <v>329</v>
      </c>
      <c r="R933" t="s">
        <v>53</v>
      </c>
      <c r="S933" t="s">
        <v>239</v>
      </c>
      <c r="U933" t="s">
        <v>177</v>
      </c>
      <c r="V933" t="s">
        <v>177</v>
      </c>
    </row>
    <row r="934" spans="1:22" ht="12.75" hidden="1" outlineLevel="1">
      <c r="A934">
        <v>723</v>
      </c>
      <c r="B934" s="33" t="s">
        <v>297</v>
      </c>
      <c r="C934" s="31">
        <v>54</v>
      </c>
      <c r="D934">
        <v>1</v>
      </c>
      <c r="E934">
        <v>22</v>
      </c>
      <c r="F934" s="46"/>
      <c r="G934" s="41" t="str">
        <f t="shared" si="88"/>
        <v/>
      </c>
      <c r="H934" s="41" t="s">
        <v>198</v>
      </c>
      <c r="I934" t="str">
        <f t="shared" si="89"/>
        <v/>
      </c>
      <c r="J934">
        <f t="shared" si="90"/>
        <v>0</v>
      </c>
      <c r="K934">
        <f t="shared" si="91"/>
        <v>0</v>
      </c>
      <c r="L934" s="78" t="s">
        <v>343</v>
      </c>
      <c r="M934" t="s">
        <v>240</v>
      </c>
      <c r="N934">
        <v>4</v>
      </c>
      <c r="P934" t="s">
        <v>315</v>
      </c>
      <c r="Q934" t="s">
        <v>329</v>
      </c>
      <c r="R934" t="s">
        <v>53</v>
      </c>
      <c r="S934" t="s">
        <v>239</v>
      </c>
      <c r="U934" t="s">
        <v>177</v>
      </c>
      <c r="V934" t="s">
        <v>177</v>
      </c>
    </row>
    <row r="935" spans="1:22" ht="12.75" hidden="1" outlineLevel="1">
      <c r="A935">
        <v>724</v>
      </c>
      <c r="B935" s="33" t="s">
        <v>297</v>
      </c>
      <c r="C935" s="31">
        <v>54</v>
      </c>
      <c r="D935">
        <v>1</v>
      </c>
      <c r="E935">
        <v>23</v>
      </c>
      <c r="F935" s="46"/>
      <c r="G935" s="41" t="str">
        <f t="shared" si="88"/>
        <v/>
      </c>
      <c r="H935" s="41" t="s">
        <v>200</v>
      </c>
      <c r="I935" t="str">
        <f t="shared" si="89"/>
        <v/>
      </c>
      <c r="J935">
        <f t="shared" si="90"/>
        <v>0</v>
      </c>
      <c r="K935">
        <f t="shared" si="91"/>
        <v>0</v>
      </c>
      <c r="L935" s="78" t="s">
        <v>343</v>
      </c>
      <c r="M935" t="s">
        <v>240</v>
      </c>
      <c r="N935">
        <v>4</v>
      </c>
      <c r="P935" t="s">
        <v>315</v>
      </c>
      <c r="Q935" t="s">
        <v>330</v>
      </c>
      <c r="R935" t="s">
        <v>247</v>
      </c>
      <c r="S935" t="s">
        <v>239</v>
      </c>
      <c r="U935" t="s">
        <v>177</v>
      </c>
      <c r="V935" t="s">
        <v>177</v>
      </c>
    </row>
    <row r="936" spans="1:22" ht="12.75" hidden="1" outlineLevel="1">
      <c r="A936">
        <v>725</v>
      </c>
      <c r="B936" s="33" t="s">
        <v>297</v>
      </c>
      <c r="C936" s="31">
        <v>54</v>
      </c>
      <c r="D936">
        <v>1</v>
      </c>
      <c r="E936">
        <v>24</v>
      </c>
      <c r="F936" s="46"/>
      <c r="G936" s="41" t="str">
        <f t="shared" si="88"/>
        <v/>
      </c>
      <c r="H936" s="41" t="s">
        <v>202</v>
      </c>
      <c r="I936" t="str">
        <f t="shared" si="89"/>
        <v/>
      </c>
      <c r="J936">
        <f t="shared" si="90"/>
        <v>0</v>
      </c>
      <c r="K936">
        <f t="shared" si="91"/>
        <v>0</v>
      </c>
      <c r="L936" s="78" t="s">
        <v>343</v>
      </c>
      <c r="M936" t="s">
        <v>240</v>
      </c>
      <c r="N936">
        <v>4</v>
      </c>
      <c r="P936" t="s">
        <v>315</v>
      </c>
      <c r="Q936" t="s">
        <v>333</v>
      </c>
      <c r="R936" t="s">
        <v>245</v>
      </c>
      <c r="S936" t="s">
        <v>239</v>
      </c>
      <c r="U936" t="s">
        <v>177</v>
      </c>
      <c r="V936" t="s">
        <v>177</v>
      </c>
    </row>
    <row r="937" spans="1:22" ht="12.75" hidden="1" outlineLevel="1">
      <c r="A937">
        <v>726</v>
      </c>
      <c r="B937" s="33" t="s">
        <v>297</v>
      </c>
      <c r="C937" s="31">
        <v>54</v>
      </c>
      <c r="D937">
        <v>1</v>
      </c>
      <c r="E937">
        <v>25</v>
      </c>
      <c r="F937" s="46"/>
      <c r="G937" s="41" t="str">
        <f t="shared" si="88"/>
        <v/>
      </c>
      <c r="H937" s="41" t="s">
        <v>202</v>
      </c>
      <c r="I937" t="str">
        <f t="shared" si="89"/>
        <v/>
      </c>
      <c r="J937">
        <f t="shared" si="90"/>
        <v>0</v>
      </c>
      <c r="K937">
        <f t="shared" si="91"/>
        <v>0</v>
      </c>
      <c r="L937" s="78" t="s">
        <v>343</v>
      </c>
      <c r="M937" t="s">
        <v>240</v>
      </c>
      <c r="N937">
        <v>4</v>
      </c>
      <c r="P937" t="s">
        <v>315</v>
      </c>
      <c r="Q937" t="s">
        <v>330</v>
      </c>
      <c r="R937" t="s">
        <v>247</v>
      </c>
      <c r="S937" t="s">
        <v>239</v>
      </c>
      <c r="U937" t="s">
        <v>177</v>
      </c>
      <c r="V937" t="s">
        <v>177</v>
      </c>
    </row>
    <row r="938" spans="1:22" ht="12.75" hidden="1" outlineLevel="1">
      <c r="A938">
        <v>727</v>
      </c>
      <c r="B938" s="33" t="s">
        <v>297</v>
      </c>
      <c r="C938" s="31">
        <v>54</v>
      </c>
      <c r="D938">
        <v>1</v>
      </c>
      <c r="E938">
        <v>26</v>
      </c>
      <c r="F938" s="46"/>
      <c r="G938" s="41" t="str">
        <f t="shared" si="88"/>
        <v/>
      </c>
      <c r="H938" s="41" t="s">
        <v>201</v>
      </c>
      <c r="I938" t="str">
        <f t="shared" si="89"/>
        <v/>
      </c>
      <c r="J938">
        <f t="shared" si="90"/>
        <v>0</v>
      </c>
      <c r="K938">
        <f t="shared" si="91"/>
        <v>0</v>
      </c>
      <c r="L938" s="78" t="s">
        <v>343</v>
      </c>
      <c r="M938" t="s">
        <v>240</v>
      </c>
      <c r="N938">
        <v>4</v>
      </c>
      <c r="P938" t="s">
        <v>315</v>
      </c>
      <c r="Q938" t="s">
        <v>333</v>
      </c>
      <c r="R938" t="s">
        <v>318</v>
      </c>
      <c r="S938" t="s">
        <v>239</v>
      </c>
      <c r="U938" t="s">
        <v>177</v>
      </c>
      <c r="V938" t="s">
        <v>177</v>
      </c>
    </row>
    <row r="939" spans="1:22" ht="12.75" hidden="1" outlineLevel="1">
      <c r="A939">
        <v>728</v>
      </c>
      <c r="B939" s="33" t="s">
        <v>297</v>
      </c>
      <c r="C939" s="31">
        <v>54</v>
      </c>
      <c r="D939">
        <v>1</v>
      </c>
      <c r="E939">
        <v>27</v>
      </c>
      <c r="F939" s="46"/>
      <c r="G939" s="41" t="str">
        <f t="shared" si="88"/>
        <v/>
      </c>
      <c r="H939" s="41" t="s">
        <v>200</v>
      </c>
      <c r="I939" t="str">
        <f t="shared" si="89"/>
        <v/>
      </c>
      <c r="J939">
        <f t="shared" si="90"/>
        <v>0</v>
      </c>
      <c r="K939">
        <f t="shared" si="91"/>
        <v>0</v>
      </c>
      <c r="L939" s="78" t="s">
        <v>343</v>
      </c>
      <c r="M939" t="s">
        <v>240</v>
      </c>
      <c r="N939">
        <v>4</v>
      </c>
      <c r="P939" t="s">
        <v>315</v>
      </c>
      <c r="Q939" t="s">
        <v>329</v>
      </c>
      <c r="R939" t="s">
        <v>248</v>
      </c>
      <c r="S939" t="s">
        <v>239</v>
      </c>
      <c r="U939" t="s">
        <v>177</v>
      </c>
      <c r="V939" t="s">
        <v>177</v>
      </c>
    </row>
    <row r="940" spans="1:22" ht="12.75" hidden="1" outlineLevel="1">
      <c r="A940">
        <v>729</v>
      </c>
      <c r="B940" s="33" t="s">
        <v>297</v>
      </c>
      <c r="C940" s="31">
        <v>54</v>
      </c>
      <c r="D940">
        <v>2</v>
      </c>
      <c r="E940">
        <v>1</v>
      </c>
      <c r="F940" s="46"/>
      <c r="G940" s="41" t="str">
        <f t="shared" si="88"/>
        <v/>
      </c>
      <c r="H940" s="41" t="s">
        <v>199</v>
      </c>
      <c r="I940" t="str">
        <f t="shared" si="89"/>
        <v/>
      </c>
      <c r="J940">
        <f t="shared" si="90"/>
        <v>0</v>
      </c>
      <c r="K940">
        <f t="shared" si="91"/>
        <v>0</v>
      </c>
      <c r="L940" s="78" t="s">
        <v>343</v>
      </c>
      <c r="M940" t="s">
        <v>241</v>
      </c>
      <c r="N940" s="36" t="s">
        <v>177</v>
      </c>
      <c r="O940" s="36"/>
      <c r="P940" t="s">
        <v>177</v>
      </c>
      <c r="Q940" t="s">
        <v>286</v>
      </c>
      <c r="S940" t="s">
        <v>249</v>
      </c>
      <c r="U940" t="s">
        <v>177</v>
      </c>
      <c r="V940" t="s">
        <v>177</v>
      </c>
    </row>
    <row r="941" spans="1:22" ht="12.75" hidden="1" outlineLevel="1">
      <c r="A941">
        <v>730</v>
      </c>
      <c r="B941" s="33" t="s">
        <v>297</v>
      </c>
      <c r="C941" s="31">
        <v>54</v>
      </c>
      <c r="D941">
        <v>2</v>
      </c>
      <c r="E941">
        <v>2</v>
      </c>
      <c r="F941" s="46"/>
      <c r="G941" s="41" t="str">
        <f aca="true" t="shared" si="92" ref="G941:G1004">UPPER(F941)</f>
        <v/>
      </c>
      <c r="H941" s="41" t="s">
        <v>202</v>
      </c>
      <c r="I941" t="str">
        <f aca="true" t="shared" si="93" ref="I941:I1004">IF(F941=0,"",IF(EXACT(G941,H941),"Correct","Incorrect"))</f>
        <v/>
      </c>
      <c r="J941">
        <f t="shared" si="90"/>
        <v>0</v>
      </c>
      <c r="K941">
        <f t="shared" si="91"/>
        <v>0</v>
      </c>
      <c r="L941" s="78" t="s">
        <v>343</v>
      </c>
      <c r="M941" t="s">
        <v>241</v>
      </c>
      <c r="N941" s="36" t="s">
        <v>177</v>
      </c>
      <c r="O941" s="36"/>
      <c r="P941" t="s">
        <v>177</v>
      </c>
      <c r="Q941" t="s">
        <v>285</v>
      </c>
      <c r="R941" t="s">
        <v>35</v>
      </c>
      <c r="S941" t="s">
        <v>249</v>
      </c>
      <c r="T941" t="s">
        <v>218</v>
      </c>
      <c r="U941" t="s">
        <v>177</v>
      </c>
      <c r="V941" t="s">
        <v>177</v>
      </c>
    </row>
    <row r="942" spans="1:22" ht="12.75" hidden="1" outlineLevel="1">
      <c r="A942">
        <v>731</v>
      </c>
      <c r="B942" s="33" t="s">
        <v>297</v>
      </c>
      <c r="C942" s="31">
        <v>54</v>
      </c>
      <c r="D942">
        <v>2</v>
      </c>
      <c r="E942">
        <v>3</v>
      </c>
      <c r="F942" s="46"/>
      <c r="G942" s="41" t="str">
        <f t="shared" si="92"/>
        <v/>
      </c>
      <c r="H942" s="41" t="s">
        <v>201</v>
      </c>
      <c r="I942" t="str">
        <f t="shared" si="93"/>
        <v/>
      </c>
      <c r="J942">
        <f t="shared" si="90"/>
        <v>0</v>
      </c>
      <c r="K942">
        <f t="shared" si="91"/>
        <v>0</v>
      </c>
      <c r="L942" s="78" t="s">
        <v>343</v>
      </c>
      <c r="M942" t="s">
        <v>241</v>
      </c>
      <c r="N942" s="36" t="s">
        <v>177</v>
      </c>
      <c r="O942" s="36"/>
      <c r="P942" t="s">
        <v>177</v>
      </c>
      <c r="Q942" t="s">
        <v>250</v>
      </c>
      <c r="R942" t="s">
        <v>304</v>
      </c>
      <c r="S942" t="s">
        <v>249</v>
      </c>
      <c r="T942" t="s">
        <v>218</v>
      </c>
      <c r="U942" t="s">
        <v>177</v>
      </c>
      <c r="V942" t="s">
        <v>177</v>
      </c>
    </row>
    <row r="943" spans="1:22" ht="12.75" hidden="1" outlineLevel="1">
      <c r="A943">
        <v>732</v>
      </c>
      <c r="B943" s="33" t="s">
        <v>297</v>
      </c>
      <c r="C943" s="31">
        <v>54</v>
      </c>
      <c r="D943">
        <v>2</v>
      </c>
      <c r="E943">
        <v>4</v>
      </c>
      <c r="F943" s="46"/>
      <c r="G943" s="41" t="str">
        <f t="shared" si="92"/>
        <v/>
      </c>
      <c r="H943" s="41" t="s">
        <v>202</v>
      </c>
      <c r="I943" t="str">
        <f t="shared" si="93"/>
        <v/>
      </c>
      <c r="J943">
        <f t="shared" si="90"/>
        <v>0</v>
      </c>
      <c r="K943">
        <f t="shared" si="91"/>
        <v>0</v>
      </c>
      <c r="L943" s="78" t="s">
        <v>343</v>
      </c>
      <c r="M943" t="s">
        <v>241</v>
      </c>
      <c r="N943" s="36" t="s">
        <v>177</v>
      </c>
      <c r="O943" s="36"/>
      <c r="P943" t="s">
        <v>177</v>
      </c>
      <c r="Q943" t="s">
        <v>119</v>
      </c>
      <c r="S943" t="s">
        <v>249</v>
      </c>
      <c r="T943" t="s">
        <v>218</v>
      </c>
      <c r="U943" t="s">
        <v>177</v>
      </c>
      <c r="V943" t="s">
        <v>177</v>
      </c>
    </row>
    <row r="944" spans="1:22" ht="12.75" hidden="1" outlineLevel="1">
      <c r="A944">
        <v>733</v>
      </c>
      <c r="B944" s="33" t="s">
        <v>297</v>
      </c>
      <c r="C944" s="31">
        <v>54</v>
      </c>
      <c r="D944">
        <v>2</v>
      </c>
      <c r="E944">
        <v>5</v>
      </c>
      <c r="F944" s="46"/>
      <c r="G944" s="41" t="str">
        <f t="shared" si="92"/>
        <v/>
      </c>
      <c r="H944" s="41" t="s">
        <v>200</v>
      </c>
      <c r="I944" t="str">
        <f t="shared" si="93"/>
        <v/>
      </c>
      <c r="J944">
        <f t="shared" si="90"/>
        <v>0</v>
      </c>
      <c r="K944">
        <f t="shared" si="91"/>
        <v>0</v>
      </c>
      <c r="L944" s="78" t="s">
        <v>343</v>
      </c>
      <c r="M944" t="s">
        <v>241</v>
      </c>
      <c r="N944" s="36" t="s">
        <v>177</v>
      </c>
      <c r="O944" s="36"/>
      <c r="P944" t="s">
        <v>177</v>
      </c>
      <c r="Q944" t="s">
        <v>286</v>
      </c>
      <c r="S944" t="s">
        <v>249</v>
      </c>
      <c r="T944" t="s">
        <v>54</v>
      </c>
      <c r="U944" t="s">
        <v>177</v>
      </c>
      <c r="V944" t="s">
        <v>177</v>
      </c>
    </row>
    <row r="945" spans="1:22" ht="12.75" hidden="1" outlineLevel="1">
      <c r="A945">
        <v>734</v>
      </c>
      <c r="B945" s="33" t="s">
        <v>297</v>
      </c>
      <c r="C945" s="31">
        <v>54</v>
      </c>
      <c r="D945">
        <v>2</v>
      </c>
      <c r="E945">
        <v>6</v>
      </c>
      <c r="F945" s="46"/>
      <c r="G945" s="41" t="str">
        <f t="shared" si="92"/>
        <v/>
      </c>
      <c r="H945" s="41" t="s">
        <v>198</v>
      </c>
      <c r="I945" t="str">
        <f t="shared" si="93"/>
        <v/>
      </c>
      <c r="J945">
        <f t="shared" si="90"/>
        <v>0</v>
      </c>
      <c r="K945">
        <f t="shared" si="91"/>
        <v>0</v>
      </c>
      <c r="L945" s="78" t="s">
        <v>343</v>
      </c>
      <c r="M945" t="s">
        <v>241</v>
      </c>
      <c r="N945" s="36" t="s">
        <v>177</v>
      </c>
      <c r="O945" s="36"/>
      <c r="P945" t="s">
        <v>177</v>
      </c>
      <c r="Q945" t="s">
        <v>285</v>
      </c>
      <c r="R945" t="s">
        <v>35</v>
      </c>
      <c r="S945" t="s">
        <v>249</v>
      </c>
      <c r="T945" t="s">
        <v>54</v>
      </c>
      <c r="U945" t="s">
        <v>177</v>
      </c>
      <c r="V945" t="s">
        <v>177</v>
      </c>
    </row>
    <row r="946" spans="1:22" ht="12.75" hidden="1" outlineLevel="1">
      <c r="A946">
        <v>735</v>
      </c>
      <c r="B946" s="33" t="s">
        <v>297</v>
      </c>
      <c r="C946" s="31">
        <v>54</v>
      </c>
      <c r="D946">
        <v>2</v>
      </c>
      <c r="E946">
        <v>7</v>
      </c>
      <c r="F946" s="46"/>
      <c r="G946" s="41" t="str">
        <f t="shared" si="92"/>
        <v/>
      </c>
      <c r="H946" s="41" t="s">
        <v>198</v>
      </c>
      <c r="I946" t="str">
        <f t="shared" si="93"/>
        <v/>
      </c>
      <c r="J946">
        <f t="shared" si="90"/>
        <v>0</v>
      </c>
      <c r="K946">
        <f t="shared" si="91"/>
        <v>0</v>
      </c>
      <c r="L946" s="78" t="s">
        <v>343</v>
      </c>
      <c r="M946" t="s">
        <v>241</v>
      </c>
      <c r="N946" s="36" t="s">
        <v>177</v>
      </c>
      <c r="O946" s="36"/>
      <c r="P946" t="s">
        <v>177</v>
      </c>
      <c r="Q946" t="s">
        <v>225</v>
      </c>
      <c r="S946" t="s">
        <v>249</v>
      </c>
      <c r="T946" t="s">
        <v>54</v>
      </c>
      <c r="U946" t="s">
        <v>177</v>
      </c>
      <c r="V946" t="s">
        <v>177</v>
      </c>
    </row>
    <row r="947" spans="1:22" ht="12.75" hidden="1" outlineLevel="1">
      <c r="A947">
        <v>736</v>
      </c>
      <c r="B947" s="33" t="s">
        <v>297</v>
      </c>
      <c r="C947" s="31">
        <v>54</v>
      </c>
      <c r="D947">
        <v>2</v>
      </c>
      <c r="E947">
        <v>8</v>
      </c>
      <c r="F947" s="46"/>
      <c r="G947" s="41" t="str">
        <f t="shared" si="92"/>
        <v/>
      </c>
      <c r="H947" s="41" t="s">
        <v>201</v>
      </c>
      <c r="I947" t="str">
        <f t="shared" si="93"/>
        <v/>
      </c>
      <c r="J947">
        <f t="shared" si="90"/>
        <v>0</v>
      </c>
      <c r="K947">
        <f t="shared" si="91"/>
        <v>0</v>
      </c>
      <c r="L947" s="78" t="s">
        <v>343</v>
      </c>
      <c r="M947" t="s">
        <v>241</v>
      </c>
      <c r="N947" s="36" t="s">
        <v>177</v>
      </c>
      <c r="O947" s="36"/>
      <c r="P947" t="s">
        <v>177</v>
      </c>
      <c r="Q947" t="s">
        <v>225</v>
      </c>
      <c r="S947" t="s">
        <v>249</v>
      </c>
      <c r="U947" t="s">
        <v>177</v>
      </c>
      <c r="V947" t="s">
        <v>177</v>
      </c>
    </row>
    <row r="948" spans="1:22" ht="12.75" hidden="1" outlineLevel="1">
      <c r="A948">
        <v>737</v>
      </c>
      <c r="B948" s="33" t="s">
        <v>297</v>
      </c>
      <c r="C948" s="31">
        <v>54</v>
      </c>
      <c r="D948">
        <v>2</v>
      </c>
      <c r="E948">
        <v>9</v>
      </c>
      <c r="F948" s="46"/>
      <c r="G948" s="41" t="str">
        <f t="shared" si="92"/>
        <v/>
      </c>
      <c r="H948" s="41" t="s">
        <v>201</v>
      </c>
      <c r="I948" t="str">
        <f t="shared" si="93"/>
        <v/>
      </c>
      <c r="J948">
        <f t="shared" si="90"/>
        <v>0</v>
      </c>
      <c r="K948">
        <f t="shared" si="91"/>
        <v>0</v>
      </c>
      <c r="L948" s="78" t="s">
        <v>343</v>
      </c>
      <c r="M948" t="s">
        <v>241</v>
      </c>
      <c r="N948" s="36" t="s">
        <v>177</v>
      </c>
      <c r="O948" s="36"/>
      <c r="P948" t="s">
        <v>177</v>
      </c>
      <c r="Q948" t="s">
        <v>285</v>
      </c>
      <c r="R948" t="s">
        <v>35</v>
      </c>
      <c r="S948" t="s">
        <v>249</v>
      </c>
      <c r="U948" t="s">
        <v>177</v>
      </c>
      <c r="V948" t="s">
        <v>177</v>
      </c>
    </row>
    <row r="949" spans="1:22" ht="12.75" hidden="1" outlineLevel="1">
      <c r="A949">
        <v>738</v>
      </c>
      <c r="B949" s="33" t="s">
        <v>297</v>
      </c>
      <c r="C949" s="31">
        <v>54</v>
      </c>
      <c r="D949">
        <v>2</v>
      </c>
      <c r="E949">
        <v>10</v>
      </c>
      <c r="F949" s="46"/>
      <c r="G949" s="41" t="str">
        <f t="shared" si="92"/>
        <v/>
      </c>
      <c r="H949" s="41" t="s">
        <v>200</v>
      </c>
      <c r="I949" t="str">
        <f t="shared" si="93"/>
        <v/>
      </c>
      <c r="J949">
        <f t="shared" si="90"/>
        <v>0</v>
      </c>
      <c r="K949">
        <f t="shared" si="91"/>
        <v>0</v>
      </c>
      <c r="L949" s="78" t="s">
        <v>343</v>
      </c>
      <c r="M949" t="s">
        <v>241</v>
      </c>
      <c r="N949" s="36" t="s">
        <v>177</v>
      </c>
      <c r="O949" s="36"/>
      <c r="P949" t="s">
        <v>177</v>
      </c>
      <c r="Q949" t="s">
        <v>98</v>
      </c>
      <c r="R949" t="s">
        <v>216</v>
      </c>
      <c r="S949" t="s">
        <v>249</v>
      </c>
      <c r="U949" t="s">
        <v>177</v>
      </c>
      <c r="V949" t="s">
        <v>177</v>
      </c>
    </row>
    <row r="950" spans="1:22" ht="12.75" hidden="1" outlineLevel="1">
      <c r="A950">
        <v>739</v>
      </c>
      <c r="B950" s="33" t="s">
        <v>297</v>
      </c>
      <c r="C950" s="31">
        <v>54</v>
      </c>
      <c r="D950">
        <v>2</v>
      </c>
      <c r="E950">
        <v>11</v>
      </c>
      <c r="F950" s="46"/>
      <c r="G950" s="41" t="str">
        <f t="shared" si="92"/>
        <v/>
      </c>
      <c r="H950" s="41" t="s">
        <v>200</v>
      </c>
      <c r="I950" t="str">
        <f t="shared" si="93"/>
        <v/>
      </c>
      <c r="J950">
        <f t="shared" si="90"/>
        <v>0</v>
      </c>
      <c r="K950">
        <f t="shared" si="91"/>
        <v>0</v>
      </c>
      <c r="L950" s="78" t="s">
        <v>343</v>
      </c>
      <c r="M950" t="s">
        <v>241</v>
      </c>
      <c r="N950" s="36" t="s">
        <v>177</v>
      </c>
      <c r="O950" s="36"/>
      <c r="P950" t="s">
        <v>177</v>
      </c>
      <c r="Q950" t="s">
        <v>98</v>
      </c>
      <c r="R950" t="s">
        <v>178</v>
      </c>
      <c r="S950" t="s">
        <v>249</v>
      </c>
      <c r="U950" t="s">
        <v>177</v>
      </c>
      <c r="V950" t="s">
        <v>177</v>
      </c>
    </row>
    <row r="951" spans="1:22" ht="12.75" hidden="1" outlineLevel="1">
      <c r="A951">
        <v>740</v>
      </c>
      <c r="B951" s="33" t="s">
        <v>297</v>
      </c>
      <c r="C951" s="31">
        <v>54</v>
      </c>
      <c r="D951">
        <v>2</v>
      </c>
      <c r="E951">
        <v>12</v>
      </c>
      <c r="F951" s="46"/>
      <c r="G951" s="41" t="str">
        <f t="shared" si="92"/>
        <v/>
      </c>
      <c r="H951" s="41" t="s">
        <v>199</v>
      </c>
      <c r="I951" t="str">
        <f t="shared" si="93"/>
        <v/>
      </c>
      <c r="J951">
        <f t="shared" si="90"/>
        <v>0</v>
      </c>
      <c r="K951">
        <f t="shared" si="91"/>
        <v>0</v>
      </c>
      <c r="L951" s="78" t="s">
        <v>343</v>
      </c>
      <c r="M951" t="s">
        <v>241</v>
      </c>
      <c r="N951" s="36" t="s">
        <v>177</v>
      </c>
      <c r="O951" s="36"/>
      <c r="P951" t="s">
        <v>177</v>
      </c>
      <c r="Q951" t="s">
        <v>225</v>
      </c>
      <c r="S951" t="s">
        <v>249</v>
      </c>
      <c r="U951" t="s">
        <v>177</v>
      </c>
      <c r="V951" t="s">
        <v>177</v>
      </c>
    </row>
    <row r="952" spans="1:22" ht="12.75" hidden="1" outlineLevel="1">
      <c r="A952">
        <v>741</v>
      </c>
      <c r="B952" s="33" t="s">
        <v>297</v>
      </c>
      <c r="C952" s="31">
        <v>54</v>
      </c>
      <c r="D952">
        <v>2</v>
      </c>
      <c r="E952">
        <v>13</v>
      </c>
      <c r="F952" s="46"/>
      <c r="G952" s="41" t="str">
        <f t="shared" si="92"/>
        <v/>
      </c>
      <c r="H952" s="41" t="s">
        <v>200</v>
      </c>
      <c r="I952" t="str">
        <f t="shared" si="93"/>
        <v/>
      </c>
      <c r="J952">
        <f t="shared" si="90"/>
        <v>0</v>
      </c>
      <c r="K952">
        <f t="shared" si="91"/>
        <v>0</v>
      </c>
      <c r="L952" s="78" t="s">
        <v>343</v>
      </c>
      <c r="M952" t="s">
        <v>241</v>
      </c>
      <c r="N952" s="36" t="s">
        <v>177</v>
      </c>
      <c r="O952" s="36"/>
      <c r="P952" t="s">
        <v>177</v>
      </c>
      <c r="Q952" t="s">
        <v>285</v>
      </c>
      <c r="R952" t="s">
        <v>340</v>
      </c>
      <c r="S952" t="s">
        <v>249</v>
      </c>
      <c r="T952" t="s">
        <v>54</v>
      </c>
      <c r="U952" t="s">
        <v>177</v>
      </c>
      <c r="V952" t="s">
        <v>177</v>
      </c>
    </row>
    <row r="953" spans="1:22" ht="12.75" hidden="1" outlineLevel="1">
      <c r="A953">
        <v>742</v>
      </c>
      <c r="B953" s="33" t="s">
        <v>297</v>
      </c>
      <c r="C953" s="31">
        <v>54</v>
      </c>
      <c r="D953">
        <v>2</v>
      </c>
      <c r="E953">
        <v>14</v>
      </c>
      <c r="F953" s="46"/>
      <c r="G953" s="41" t="str">
        <f t="shared" si="92"/>
        <v/>
      </c>
      <c r="H953" s="41" t="s">
        <v>198</v>
      </c>
      <c r="I953" t="str">
        <f t="shared" si="93"/>
        <v/>
      </c>
      <c r="J953">
        <f t="shared" si="90"/>
        <v>0</v>
      </c>
      <c r="K953">
        <f t="shared" si="91"/>
        <v>0</v>
      </c>
      <c r="L953" s="78" t="s">
        <v>343</v>
      </c>
      <c r="M953" t="s">
        <v>241</v>
      </c>
      <c r="N953" s="36" t="s">
        <v>177</v>
      </c>
      <c r="O953" s="36"/>
      <c r="P953" t="s">
        <v>177</v>
      </c>
      <c r="Q953" t="s">
        <v>250</v>
      </c>
      <c r="R953" t="s">
        <v>304</v>
      </c>
      <c r="S953" t="s">
        <v>249</v>
      </c>
      <c r="T953" t="s">
        <v>218</v>
      </c>
      <c r="U953" t="s">
        <v>177</v>
      </c>
      <c r="V953" t="s">
        <v>177</v>
      </c>
    </row>
    <row r="954" spans="1:22" ht="12.75" hidden="1" outlineLevel="1">
      <c r="A954">
        <v>743</v>
      </c>
      <c r="B954" s="33" t="s">
        <v>297</v>
      </c>
      <c r="C954" s="31">
        <v>54</v>
      </c>
      <c r="D954">
        <v>2</v>
      </c>
      <c r="E954">
        <v>15</v>
      </c>
      <c r="F954" s="46"/>
      <c r="G954" s="41" t="str">
        <f t="shared" si="92"/>
        <v/>
      </c>
      <c r="H954" s="41" t="s">
        <v>202</v>
      </c>
      <c r="I954" t="str">
        <f t="shared" si="93"/>
        <v/>
      </c>
      <c r="J954">
        <f t="shared" si="90"/>
        <v>0</v>
      </c>
      <c r="K954">
        <f t="shared" si="91"/>
        <v>0</v>
      </c>
      <c r="L954" s="78" t="s">
        <v>343</v>
      </c>
      <c r="M954" t="s">
        <v>241</v>
      </c>
      <c r="N954" s="36" t="s">
        <v>177</v>
      </c>
      <c r="O954" s="36"/>
      <c r="P954" t="s">
        <v>177</v>
      </c>
      <c r="Q954" t="s">
        <v>286</v>
      </c>
      <c r="S954" t="s">
        <v>249</v>
      </c>
      <c r="U954" t="s">
        <v>177</v>
      </c>
      <c r="V954" t="s">
        <v>177</v>
      </c>
    </row>
    <row r="955" spans="1:22" ht="12.75" hidden="1" outlineLevel="1">
      <c r="A955">
        <v>744</v>
      </c>
      <c r="B955" s="33" t="s">
        <v>297</v>
      </c>
      <c r="C955" s="31">
        <v>54</v>
      </c>
      <c r="D955">
        <v>2</v>
      </c>
      <c r="E955">
        <v>16</v>
      </c>
      <c r="F955" s="46"/>
      <c r="G955" s="41" t="str">
        <f t="shared" si="92"/>
        <v/>
      </c>
      <c r="H955" s="41" t="s">
        <v>199</v>
      </c>
      <c r="I955" t="str">
        <f t="shared" si="93"/>
        <v/>
      </c>
      <c r="J955">
        <f t="shared" si="90"/>
        <v>0</v>
      </c>
      <c r="K955">
        <f t="shared" si="91"/>
        <v>0</v>
      </c>
      <c r="L955" s="78" t="s">
        <v>343</v>
      </c>
      <c r="M955" t="s">
        <v>241</v>
      </c>
      <c r="N955" s="36" t="s">
        <v>177</v>
      </c>
      <c r="O955" s="36"/>
      <c r="P955" t="s">
        <v>177</v>
      </c>
      <c r="Q955" t="s">
        <v>225</v>
      </c>
      <c r="S955" t="s">
        <v>249</v>
      </c>
      <c r="T955" t="s">
        <v>55</v>
      </c>
      <c r="U955" t="s">
        <v>177</v>
      </c>
      <c r="V955" t="s">
        <v>177</v>
      </c>
    </row>
    <row r="956" spans="1:22" ht="12.75" hidden="1" outlineLevel="1">
      <c r="A956">
        <v>745</v>
      </c>
      <c r="B956" s="33" t="s">
        <v>297</v>
      </c>
      <c r="C956" s="31">
        <v>54</v>
      </c>
      <c r="D956">
        <v>2</v>
      </c>
      <c r="E956">
        <v>17</v>
      </c>
      <c r="F956" s="46"/>
      <c r="G956" s="41" t="str">
        <f t="shared" si="92"/>
        <v/>
      </c>
      <c r="H956" s="41" t="s">
        <v>199</v>
      </c>
      <c r="I956" t="str">
        <f t="shared" si="93"/>
        <v/>
      </c>
      <c r="J956">
        <f t="shared" si="90"/>
        <v>0</v>
      </c>
      <c r="K956">
        <f t="shared" si="91"/>
        <v>0</v>
      </c>
      <c r="L956" s="78" t="s">
        <v>343</v>
      </c>
      <c r="M956" t="s">
        <v>241</v>
      </c>
      <c r="N956" s="36" t="s">
        <v>177</v>
      </c>
      <c r="O956" s="36"/>
      <c r="P956" t="s">
        <v>177</v>
      </c>
      <c r="Q956" t="s">
        <v>98</v>
      </c>
      <c r="R956" t="s">
        <v>36</v>
      </c>
      <c r="S956" t="s">
        <v>249</v>
      </c>
      <c r="U956" t="s">
        <v>177</v>
      </c>
      <c r="V956" t="s">
        <v>177</v>
      </c>
    </row>
    <row r="957" spans="1:22" ht="12.75" hidden="1" outlineLevel="1">
      <c r="A957">
        <v>746</v>
      </c>
      <c r="B957" s="33" t="s">
        <v>297</v>
      </c>
      <c r="C957" s="31">
        <v>54</v>
      </c>
      <c r="D957">
        <v>2</v>
      </c>
      <c r="E957">
        <v>18</v>
      </c>
      <c r="F957" s="46"/>
      <c r="G957" s="41" t="str">
        <f t="shared" si="92"/>
        <v/>
      </c>
      <c r="H957" s="41" t="s">
        <v>198</v>
      </c>
      <c r="I957" t="str">
        <f t="shared" si="93"/>
        <v/>
      </c>
      <c r="J957">
        <f t="shared" si="90"/>
        <v>0</v>
      </c>
      <c r="K957">
        <f t="shared" si="91"/>
        <v>0</v>
      </c>
      <c r="L957" s="78" t="s">
        <v>343</v>
      </c>
      <c r="M957" t="s">
        <v>241</v>
      </c>
      <c r="N957" s="36" t="s">
        <v>177</v>
      </c>
      <c r="O957" s="36"/>
      <c r="P957" t="s">
        <v>177</v>
      </c>
      <c r="Q957" t="s">
        <v>326</v>
      </c>
      <c r="R957" t="s">
        <v>327</v>
      </c>
      <c r="S957" t="s">
        <v>249</v>
      </c>
      <c r="T957" t="s">
        <v>54</v>
      </c>
      <c r="U957" t="s">
        <v>177</v>
      </c>
      <c r="V957" t="s">
        <v>177</v>
      </c>
    </row>
    <row r="958" spans="1:22" ht="12.75" hidden="1" outlineLevel="1">
      <c r="A958">
        <v>747</v>
      </c>
      <c r="B958" s="33" t="s">
        <v>297</v>
      </c>
      <c r="C958" s="31">
        <v>54</v>
      </c>
      <c r="D958">
        <v>2</v>
      </c>
      <c r="E958">
        <v>19</v>
      </c>
      <c r="F958" s="46"/>
      <c r="G958" s="41" t="str">
        <f t="shared" si="92"/>
        <v/>
      </c>
      <c r="H958" s="41" t="s">
        <v>199</v>
      </c>
      <c r="I958" t="str">
        <f t="shared" si="93"/>
        <v/>
      </c>
      <c r="J958">
        <f t="shared" si="90"/>
        <v>0</v>
      </c>
      <c r="K958">
        <f t="shared" si="91"/>
        <v>0</v>
      </c>
      <c r="L958" s="78" t="s">
        <v>343</v>
      </c>
      <c r="M958" t="s">
        <v>241</v>
      </c>
      <c r="N958" s="36" t="s">
        <v>177</v>
      </c>
      <c r="O958" s="36"/>
      <c r="P958" t="s">
        <v>177</v>
      </c>
      <c r="Q958" t="s">
        <v>286</v>
      </c>
      <c r="S958" t="s">
        <v>249</v>
      </c>
      <c r="U958" t="s">
        <v>177</v>
      </c>
      <c r="V958" t="s">
        <v>177</v>
      </c>
    </row>
    <row r="959" spans="1:22" ht="12.75" hidden="1" outlineLevel="1">
      <c r="A959">
        <v>748</v>
      </c>
      <c r="B959" s="33" t="s">
        <v>297</v>
      </c>
      <c r="C959" s="31">
        <v>54</v>
      </c>
      <c r="D959">
        <v>2</v>
      </c>
      <c r="E959">
        <v>20</v>
      </c>
      <c r="F959" s="46"/>
      <c r="G959" s="41" t="str">
        <f t="shared" si="92"/>
        <v/>
      </c>
      <c r="H959" s="41" t="s">
        <v>202</v>
      </c>
      <c r="I959" t="str">
        <f t="shared" si="93"/>
        <v/>
      </c>
      <c r="J959">
        <f t="shared" si="90"/>
        <v>0</v>
      </c>
      <c r="K959">
        <f t="shared" si="91"/>
        <v>0</v>
      </c>
      <c r="L959" s="78" t="s">
        <v>343</v>
      </c>
      <c r="M959" t="s">
        <v>241</v>
      </c>
      <c r="N959" s="36" t="s">
        <v>177</v>
      </c>
      <c r="O959" s="36"/>
      <c r="P959" t="s">
        <v>177</v>
      </c>
      <c r="Q959" t="s">
        <v>225</v>
      </c>
      <c r="S959" t="s">
        <v>249</v>
      </c>
      <c r="U959" t="s">
        <v>177</v>
      </c>
      <c r="V959" t="s">
        <v>177</v>
      </c>
    </row>
    <row r="960" spans="1:22" ht="12.75" hidden="1" outlineLevel="1">
      <c r="A960">
        <v>749</v>
      </c>
      <c r="B960" s="33" t="s">
        <v>297</v>
      </c>
      <c r="C960" s="31">
        <v>54</v>
      </c>
      <c r="D960">
        <v>2</v>
      </c>
      <c r="E960">
        <v>21</v>
      </c>
      <c r="F960" s="46"/>
      <c r="G960" s="41" t="str">
        <f t="shared" si="92"/>
        <v/>
      </c>
      <c r="H960" s="41" t="s">
        <v>201</v>
      </c>
      <c r="I960" t="str">
        <f t="shared" si="93"/>
        <v/>
      </c>
      <c r="J960">
        <f t="shared" si="90"/>
        <v>0</v>
      </c>
      <c r="K960">
        <f t="shared" si="91"/>
        <v>0</v>
      </c>
      <c r="L960" s="78" t="s">
        <v>343</v>
      </c>
      <c r="M960" t="s">
        <v>241</v>
      </c>
      <c r="N960" s="36" t="s">
        <v>177</v>
      </c>
      <c r="O960" s="36"/>
      <c r="P960" t="s">
        <v>177</v>
      </c>
      <c r="Q960" t="s">
        <v>37</v>
      </c>
      <c r="R960" t="s">
        <v>215</v>
      </c>
      <c r="S960" t="s">
        <v>249</v>
      </c>
      <c r="T960" t="s">
        <v>55</v>
      </c>
      <c r="U960" t="s">
        <v>177</v>
      </c>
      <c r="V960" t="s">
        <v>177</v>
      </c>
    </row>
    <row r="961" spans="1:22" ht="12.75" hidden="1" outlineLevel="1">
      <c r="A961">
        <v>750</v>
      </c>
      <c r="B961" s="33" t="s">
        <v>297</v>
      </c>
      <c r="C961" s="31">
        <v>54</v>
      </c>
      <c r="D961">
        <v>2</v>
      </c>
      <c r="E961">
        <v>22</v>
      </c>
      <c r="F961" s="46"/>
      <c r="G961" s="41" t="str">
        <f t="shared" si="92"/>
        <v/>
      </c>
      <c r="H961" s="41" t="s">
        <v>202</v>
      </c>
      <c r="I961" t="str">
        <f t="shared" si="93"/>
        <v/>
      </c>
      <c r="J961">
        <f t="shared" si="90"/>
        <v>0</v>
      </c>
      <c r="K961">
        <f t="shared" si="91"/>
        <v>0</v>
      </c>
      <c r="L961" s="78" t="s">
        <v>343</v>
      </c>
      <c r="M961" t="s">
        <v>241</v>
      </c>
      <c r="N961" s="36" t="s">
        <v>177</v>
      </c>
      <c r="O961" s="36"/>
      <c r="P961" t="s">
        <v>177</v>
      </c>
      <c r="Q961" t="s">
        <v>286</v>
      </c>
      <c r="S961" t="s">
        <v>249</v>
      </c>
      <c r="U961" t="s">
        <v>177</v>
      </c>
      <c r="V961" t="s">
        <v>177</v>
      </c>
    </row>
    <row r="962" spans="1:22" ht="12.75" hidden="1" outlineLevel="1">
      <c r="A962">
        <v>751</v>
      </c>
      <c r="B962" s="33" t="s">
        <v>297</v>
      </c>
      <c r="C962" s="31">
        <v>54</v>
      </c>
      <c r="D962">
        <v>2</v>
      </c>
      <c r="E962">
        <v>23</v>
      </c>
      <c r="F962" s="46"/>
      <c r="G962" s="41" t="str">
        <f t="shared" si="92"/>
        <v/>
      </c>
      <c r="H962" s="41" t="s">
        <v>198</v>
      </c>
      <c r="I962" t="str">
        <f t="shared" si="93"/>
        <v/>
      </c>
      <c r="J962">
        <f t="shared" si="90"/>
        <v>0</v>
      </c>
      <c r="K962">
        <f t="shared" si="91"/>
        <v>0</v>
      </c>
      <c r="L962" s="78" t="s">
        <v>343</v>
      </c>
      <c r="M962" t="s">
        <v>241</v>
      </c>
      <c r="N962" s="36" t="s">
        <v>177</v>
      </c>
      <c r="O962" s="36"/>
      <c r="P962" t="s">
        <v>177</v>
      </c>
      <c r="Q962" t="s">
        <v>37</v>
      </c>
      <c r="R962" t="s">
        <v>251</v>
      </c>
      <c r="S962" t="s">
        <v>249</v>
      </c>
      <c r="T962" t="s">
        <v>54</v>
      </c>
      <c r="U962" t="s">
        <v>177</v>
      </c>
      <c r="V962" t="s">
        <v>177</v>
      </c>
    </row>
    <row r="963" spans="1:22" ht="12.75" hidden="1" outlineLevel="1">
      <c r="A963">
        <v>752</v>
      </c>
      <c r="B963" s="33" t="s">
        <v>297</v>
      </c>
      <c r="C963" s="31">
        <v>54</v>
      </c>
      <c r="D963">
        <v>2</v>
      </c>
      <c r="E963">
        <v>24</v>
      </c>
      <c r="F963" s="46"/>
      <c r="G963" s="41" t="str">
        <f t="shared" si="92"/>
        <v/>
      </c>
      <c r="H963" s="41" t="s">
        <v>201</v>
      </c>
      <c r="I963" t="str">
        <f t="shared" si="93"/>
        <v/>
      </c>
      <c r="J963">
        <f t="shared" si="90"/>
        <v>0</v>
      </c>
      <c r="K963">
        <f t="shared" si="91"/>
        <v>0</v>
      </c>
      <c r="L963" s="78" t="s">
        <v>343</v>
      </c>
      <c r="M963" t="s">
        <v>241</v>
      </c>
      <c r="N963" s="36" t="s">
        <v>177</v>
      </c>
      <c r="O963" s="36"/>
      <c r="P963" t="s">
        <v>177</v>
      </c>
      <c r="Q963" t="s">
        <v>250</v>
      </c>
      <c r="R963" t="s">
        <v>305</v>
      </c>
      <c r="S963" t="s">
        <v>249</v>
      </c>
      <c r="U963" t="s">
        <v>177</v>
      </c>
      <c r="V963" t="s">
        <v>177</v>
      </c>
    </row>
    <row r="964" spans="1:22" ht="12.75" hidden="1" outlineLevel="1">
      <c r="A964">
        <v>753</v>
      </c>
      <c r="B964" s="33" t="s">
        <v>297</v>
      </c>
      <c r="C964" s="31">
        <v>54</v>
      </c>
      <c r="D964">
        <v>2</v>
      </c>
      <c r="E964">
        <v>25</v>
      </c>
      <c r="F964" s="46"/>
      <c r="G964" s="41" t="str">
        <f t="shared" si="92"/>
        <v/>
      </c>
      <c r="H964" s="41" t="s">
        <v>199</v>
      </c>
      <c r="I964" t="str">
        <f t="shared" si="93"/>
        <v/>
      </c>
      <c r="J964">
        <f t="shared" si="90"/>
        <v>0</v>
      </c>
      <c r="K964">
        <f t="shared" si="91"/>
        <v>0</v>
      </c>
      <c r="L964" s="78" t="s">
        <v>343</v>
      </c>
      <c r="M964" t="s">
        <v>241</v>
      </c>
      <c r="N964" s="36" t="s">
        <v>177</v>
      </c>
      <c r="O964" s="36"/>
      <c r="P964" t="s">
        <v>177</v>
      </c>
      <c r="Q964" t="s">
        <v>225</v>
      </c>
      <c r="S964" t="s">
        <v>249</v>
      </c>
      <c r="T964" t="s">
        <v>54</v>
      </c>
      <c r="U964" t="s">
        <v>177</v>
      </c>
      <c r="V964" t="s">
        <v>177</v>
      </c>
    </row>
    <row r="965" spans="1:22" ht="12.75" hidden="1" outlineLevel="1">
      <c r="A965">
        <v>754</v>
      </c>
      <c r="B965" s="33" t="s">
        <v>297</v>
      </c>
      <c r="C965" s="31">
        <v>54</v>
      </c>
      <c r="D965">
        <v>2</v>
      </c>
      <c r="E965">
        <v>26</v>
      </c>
      <c r="F965" s="46"/>
      <c r="G965" s="41" t="str">
        <f t="shared" si="92"/>
        <v/>
      </c>
      <c r="H965" s="41" t="s">
        <v>199</v>
      </c>
      <c r="I965" t="str">
        <f t="shared" si="93"/>
        <v/>
      </c>
      <c r="J965">
        <f t="shared" si="90"/>
        <v>0</v>
      </c>
      <c r="K965">
        <f t="shared" si="91"/>
        <v>0</v>
      </c>
      <c r="L965" s="78" t="s">
        <v>343</v>
      </c>
      <c r="M965" t="s">
        <v>241</v>
      </c>
      <c r="N965" s="36" t="s">
        <v>177</v>
      </c>
      <c r="O965" s="36"/>
      <c r="P965" t="s">
        <v>177</v>
      </c>
      <c r="Q965" t="s">
        <v>285</v>
      </c>
      <c r="R965" t="s">
        <v>340</v>
      </c>
      <c r="S965" t="s">
        <v>249</v>
      </c>
      <c r="T965" t="s">
        <v>54</v>
      </c>
      <c r="U965" t="s">
        <v>177</v>
      </c>
      <c r="V965" t="s">
        <v>177</v>
      </c>
    </row>
    <row r="966" spans="1:22" ht="12.75" hidden="1" outlineLevel="1">
      <c r="A966">
        <v>755</v>
      </c>
      <c r="B966" s="33" t="s">
        <v>297</v>
      </c>
      <c r="C966" s="31">
        <v>54</v>
      </c>
      <c r="D966">
        <v>3</v>
      </c>
      <c r="E966">
        <v>1</v>
      </c>
      <c r="F966" s="46"/>
      <c r="G966" s="41" t="str">
        <f t="shared" si="92"/>
        <v/>
      </c>
      <c r="H966" s="41" t="s">
        <v>198</v>
      </c>
      <c r="I966" t="str">
        <f t="shared" si="93"/>
        <v/>
      </c>
      <c r="J966">
        <f t="shared" si="90"/>
        <v>0</v>
      </c>
      <c r="K966">
        <f t="shared" si="91"/>
        <v>0</v>
      </c>
      <c r="L966" s="78" t="s">
        <v>343</v>
      </c>
      <c r="M966" t="s">
        <v>117</v>
      </c>
      <c r="N966">
        <v>1</v>
      </c>
      <c r="O966" t="s">
        <v>290</v>
      </c>
      <c r="P966" t="s">
        <v>61</v>
      </c>
      <c r="Q966" t="s">
        <v>38</v>
      </c>
      <c r="R966" t="s">
        <v>171</v>
      </c>
      <c r="S966" t="s">
        <v>27</v>
      </c>
      <c r="V966" t="s">
        <v>58</v>
      </c>
    </row>
    <row r="967" spans="1:22" ht="12.75" hidden="1" outlineLevel="1">
      <c r="A967">
        <v>756</v>
      </c>
      <c r="B967" s="33" t="s">
        <v>297</v>
      </c>
      <c r="C967" s="31">
        <v>54</v>
      </c>
      <c r="D967">
        <v>3</v>
      </c>
      <c r="E967">
        <v>2</v>
      </c>
      <c r="F967" s="46"/>
      <c r="G967" s="41" t="str">
        <f t="shared" si="92"/>
        <v/>
      </c>
      <c r="H967" s="41" t="s">
        <v>199</v>
      </c>
      <c r="I967" t="str">
        <f t="shared" si="93"/>
        <v/>
      </c>
      <c r="J967">
        <f t="shared" si="90"/>
        <v>0</v>
      </c>
      <c r="K967">
        <f t="shared" si="91"/>
        <v>0</v>
      </c>
      <c r="L967" s="78" t="s">
        <v>343</v>
      </c>
      <c r="M967" t="s">
        <v>117</v>
      </c>
      <c r="N967">
        <v>1</v>
      </c>
      <c r="O967" t="s">
        <v>290</v>
      </c>
      <c r="P967" t="s">
        <v>61</v>
      </c>
      <c r="Q967" t="s">
        <v>249</v>
      </c>
      <c r="R967" t="s">
        <v>171</v>
      </c>
      <c r="S967" t="s">
        <v>121</v>
      </c>
      <c r="V967" t="s">
        <v>58</v>
      </c>
    </row>
    <row r="968" spans="1:22" ht="12.75" hidden="1" outlineLevel="1">
      <c r="A968">
        <v>757</v>
      </c>
      <c r="B968" s="33" t="s">
        <v>297</v>
      </c>
      <c r="C968" s="31">
        <v>54</v>
      </c>
      <c r="D968">
        <v>3</v>
      </c>
      <c r="E968">
        <v>3</v>
      </c>
      <c r="F968" s="46"/>
      <c r="G968" s="41" t="str">
        <f t="shared" si="92"/>
        <v/>
      </c>
      <c r="H968" s="41" t="s">
        <v>202</v>
      </c>
      <c r="I968" t="str">
        <f t="shared" si="93"/>
        <v/>
      </c>
      <c r="J968">
        <f t="shared" si="90"/>
        <v>0</v>
      </c>
      <c r="K968">
        <f t="shared" si="91"/>
        <v>0</v>
      </c>
      <c r="L968" s="78" t="s">
        <v>343</v>
      </c>
      <c r="M968" t="s">
        <v>117</v>
      </c>
      <c r="N968">
        <v>1</v>
      </c>
      <c r="O968" t="s">
        <v>290</v>
      </c>
      <c r="P968" t="s">
        <v>61</v>
      </c>
      <c r="Q968" t="s">
        <v>123</v>
      </c>
      <c r="R968" t="s">
        <v>169</v>
      </c>
      <c r="S968" t="s">
        <v>27</v>
      </c>
      <c r="V968" t="s">
        <v>58</v>
      </c>
    </row>
    <row r="969" spans="1:22" ht="12.75" hidden="1" outlineLevel="1">
      <c r="A969">
        <v>758</v>
      </c>
      <c r="B969" s="33" t="s">
        <v>297</v>
      </c>
      <c r="C969" s="31">
        <v>54</v>
      </c>
      <c r="D969">
        <v>3</v>
      </c>
      <c r="E969">
        <v>4</v>
      </c>
      <c r="F969" s="46"/>
      <c r="G969" s="41" t="str">
        <f t="shared" si="92"/>
        <v/>
      </c>
      <c r="H969" s="41" t="s">
        <v>198</v>
      </c>
      <c r="I969" t="str">
        <f t="shared" si="93"/>
        <v/>
      </c>
      <c r="J969">
        <f t="shared" si="90"/>
        <v>0</v>
      </c>
      <c r="K969">
        <f t="shared" si="91"/>
        <v>0</v>
      </c>
      <c r="L969" s="78" t="s">
        <v>343</v>
      </c>
      <c r="M969" t="s">
        <v>117</v>
      </c>
      <c r="N969">
        <v>1</v>
      </c>
      <c r="O969" t="s">
        <v>290</v>
      </c>
      <c r="P969" t="s">
        <v>61</v>
      </c>
      <c r="Q969" t="s">
        <v>123</v>
      </c>
      <c r="R969" t="s">
        <v>169</v>
      </c>
      <c r="S969" t="s">
        <v>130</v>
      </c>
      <c r="V969" t="s">
        <v>58</v>
      </c>
    </row>
    <row r="970" spans="1:22" ht="12.75" hidden="1" outlineLevel="1">
      <c r="A970">
        <v>759</v>
      </c>
      <c r="B970" s="33" t="s">
        <v>297</v>
      </c>
      <c r="C970" s="31">
        <v>54</v>
      </c>
      <c r="D970">
        <v>3</v>
      </c>
      <c r="E970">
        <v>5</v>
      </c>
      <c r="F970" s="46"/>
      <c r="G970" s="41" t="str">
        <f t="shared" si="92"/>
        <v/>
      </c>
      <c r="H970" s="41" t="s">
        <v>198</v>
      </c>
      <c r="I970" t="str">
        <f t="shared" si="93"/>
        <v/>
      </c>
      <c r="J970">
        <f t="shared" si="90"/>
        <v>0</v>
      </c>
      <c r="K970">
        <f t="shared" si="91"/>
        <v>0</v>
      </c>
      <c r="L970" s="78" t="s">
        <v>343</v>
      </c>
      <c r="M970" t="s">
        <v>117</v>
      </c>
      <c r="N970">
        <v>1</v>
      </c>
      <c r="O970" t="s">
        <v>290</v>
      </c>
      <c r="P970" t="s">
        <v>61</v>
      </c>
      <c r="Q970" t="s">
        <v>113</v>
      </c>
      <c r="R970" t="s">
        <v>171</v>
      </c>
      <c r="S970" t="s">
        <v>130</v>
      </c>
      <c r="V970" t="s">
        <v>58</v>
      </c>
    </row>
    <row r="971" spans="1:21" ht="12.75" hidden="1" outlineLevel="1">
      <c r="A971">
        <v>760</v>
      </c>
      <c r="B971" s="33" t="s">
        <v>297</v>
      </c>
      <c r="C971" s="31">
        <v>54</v>
      </c>
      <c r="D971">
        <v>3</v>
      </c>
      <c r="E971">
        <v>6</v>
      </c>
      <c r="F971" s="46"/>
      <c r="G971" s="41" t="str">
        <f t="shared" si="92"/>
        <v/>
      </c>
      <c r="H971" s="41" t="s">
        <v>201</v>
      </c>
      <c r="I971" t="str">
        <f t="shared" si="93"/>
        <v/>
      </c>
      <c r="J971">
        <f t="shared" si="90"/>
        <v>0</v>
      </c>
      <c r="K971">
        <f t="shared" si="91"/>
        <v>0</v>
      </c>
      <c r="L971" s="78" t="s">
        <v>343</v>
      </c>
      <c r="M971" t="s">
        <v>117</v>
      </c>
      <c r="N971">
        <v>2</v>
      </c>
      <c r="O971" t="s">
        <v>290</v>
      </c>
      <c r="P971" t="s">
        <v>64</v>
      </c>
      <c r="Q971" t="s">
        <v>38</v>
      </c>
      <c r="R971" t="s">
        <v>171</v>
      </c>
      <c r="S971" t="s">
        <v>27</v>
      </c>
    </row>
    <row r="972" spans="1:21" ht="12.75" hidden="1" outlineLevel="1">
      <c r="A972">
        <v>761</v>
      </c>
      <c r="B972" s="33" t="s">
        <v>297</v>
      </c>
      <c r="C972" s="31">
        <v>54</v>
      </c>
      <c r="D972">
        <v>3</v>
      </c>
      <c r="E972">
        <v>7</v>
      </c>
      <c r="F972" s="46"/>
      <c r="G972" s="41" t="str">
        <f t="shared" si="92"/>
        <v/>
      </c>
      <c r="H972" s="41" t="s">
        <v>201</v>
      </c>
      <c r="I972" t="str">
        <f t="shared" si="93"/>
        <v/>
      </c>
      <c r="J972">
        <f t="shared" si="90"/>
        <v>0</v>
      </c>
      <c r="K972">
        <f t="shared" si="91"/>
        <v>0</v>
      </c>
      <c r="L972" s="78" t="s">
        <v>343</v>
      </c>
      <c r="M972" t="s">
        <v>117</v>
      </c>
      <c r="N972">
        <v>2</v>
      </c>
      <c r="O972" t="s">
        <v>290</v>
      </c>
      <c r="P972" t="s">
        <v>87</v>
      </c>
      <c r="Q972" t="s">
        <v>249</v>
      </c>
      <c r="R972" t="s">
        <v>169</v>
      </c>
      <c r="S972" t="s">
        <v>120</v>
      </c>
    </row>
    <row r="973" spans="1:21" ht="12.75" hidden="1" outlineLevel="1">
      <c r="A973">
        <v>762</v>
      </c>
      <c r="B973" s="33" t="s">
        <v>297</v>
      </c>
      <c r="C973" s="31">
        <v>54</v>
      </c>
      <c r="D973">
        <v>3</v>
      </c>
      <c r="E973">
        <v>8</v>
      </c>
      <c r="F973" s="46"/>
      <c r="G973" s="41" t="str">
        <f t="shared" si="92"/>
        <v/>
      </c>
      <c r="H973" s="41" t="s">
        <v>199</v>
      </c>
      <c r="I973" t="str">
        <f t="shared" si="93"/>
        <v/>
      </c>
      <c r="J973">
        <f t="shared" si="90"/>
        <v>0</v>
      </c>
      <c r="K973">
        <f t="shared" si="91"/>
        <v>0</v>
      </c>
      <c r="L973" s="78" t="s">
        <v>343</v>
      </c>
      <c r="M973" t="s">
        <v>117</v>
      </c>
      <c r="N973">
        <v>2</v>
      </c>
      <c r="O973" t="s">
        <v>290</v>
      </c>
      <c r="P973" t="s">
        <v>64</v>
      </c>
      <c r="Q973" t="s">
        <v>249</v>
      </c>
      <c r="R973" t="s">
        <v>169</v>
      </c>
      <c r="S973" t="s">
        <v>120</v>
      </c>
    </row>
    <row r="974" spans="1:21" ht="12.75" hidden="1" outlineLevel="1">
      <c r="A974">
        <v>763</v>
      </c>
      <c r="B974" s="33" t="s">
        <v>297</v>
      </c>
      <c r="C974" s="31">
        <v>54</v>
      </c>
      <c r="D974">
        <v>3</v>
      </c>
      <c r="E974">
        <v>9</v>
      </c>
      <c r="F974" s="46"/>
      <c r="G974" s="41" t="str">
        <f t="shared" si="92"/>
        <v/>
      </c>
      <c r="H974" s="41" t="s">
        <v>202</v>
      </c>
      <c r="I974" t="str">
        <f t="shared" si="93"/>
        <v/>
      </c>
      <c r="J974">
        <f t="shared" si="90"/>
        <v>0</v>
      </c>
      <c r="K974">
        <f t="shared" si="91"/>
        <v>0</v>
      </c>
      <c r="L974" s="78" t="s">
        <v>343</v>
      </c>
      <c r="M974" t="s">
        <v>117</v>
      </c>
      <c r="N974">
        <v>2</v>
      </c>
      <c r="O974" t="s">
        <v>290</v>
      </c>
      <c r="P974" t="s">
        <v>64</v>
      </c>
      <c r="Q974" t="s">
        <v>249</v>
      </c>
      <c r="R974" t="s">
        <v>169</v>
      </c>
      <c r="S974" t="s">
        <v>27</v>
      </c>
    </row>
    <row r="975" spans="1:21" ht="12.75" hidden="1" outlineLevel="1">
      <c r="A975">
        <v>764</v>
      </c>
      <c r="B975" s="33" t="s">
        <v>297</v>
      </c>
      <c r="C975" s="31">
        <v>54</v>
      </c>
      <c r="D975">
        <v>3</v>
      </c>
      <c r="E975">
        <v>10</v>
      </c>
      <c r="F975" s="46"/>
      <c r="G975" s="41" t="str">
        <f t="shared" si="92"/>
        <v/>
      </c>
      <c r="H975" s="41" t="s">
        <v>199</v>
      </c>
      <c r="I975" t="str">
        <f t="shared" si="93"/>
        <v/>
      </c>
      <c r="J975">
        <f t="shared" si="90"/>
        <v>0</v>
      </c>
      <c r="K975">
        <f t="shared" si="91"/>
        <v>0</v>
      </c>
      <c r="L975" s="78" t="s">
        <v>343</v>
      </c>
      <c r="M975" t="s">
        <v>117</v>
      </c>
      <c r="N975">
        <v>2</v>
      </c>
      <c r="O975" t="s">
        <v>290</v>
      </c>
      <c r="P975" t="s">
        <v>64</v>
      </c>
      <c r="Q975" t="s">
        <v>249</v>
      </c>
      <c r="R975" t="s">
        <v>171</v>
      </c>
      <c r="S975" t="s">
        <v>121</v>
      </c>
    </row>
    <row r="976" spans="1:21" ht="12.75" hidden="1" outlineLevel="1">
      <c r="A976">
        <v>765</v>
      </c>
      <c r="B976" s="33" t="s">
        <v>297</v>
      </c>
      <c r="C976" s="31">
        <v>54</v>
      </c>
      <c r="D976">
        <v>3</v>
      </c>
      <c r="E976">
        <v>11</v>
      </c>
      <c r="F976" s="46"/>
      <c r="G976" s="41" t="str">
        <f t="shared" si="92"/>
        <v/>
      </c>
      <c r="H976" s="41" t="s">
        <v>202</v>
      </c>
      <c r="I976" t="str">
        <f t="shared" si="93"/>
        <v/>
      </c>
      <c r="J976">
        <f t="shared" si="90"/>
        <v>0</v>
      </c>
      <c r="K976">
        <f t="shared" si="91"/>
        <v>0</v>
      </c>
      <c r="L976" s="78" t="s">
        <v>343</v>
      </c>
      <c r="M976" t="s">
        <v>117</v>
      </c>
      <c r="N976">
        <v>2</v>
      </c>
      <c r="O976" t="s">
        <v>290</v>
      </c>
      <c r="P976" t="s">
        <v>64</v>
      </c>
      <c r="Q976" t="s">
        <v>249</v>
      </c>
      <c r="R976" t="s">
        <v>169</v>
      </c>
      <c r="S976" t="s">
        <v>27</v>
      </c>
    </row>
    <row r="977" spans="1:21" ht="12.75" hidden="1" outlineLevel="1">
      <c r="A977">
        <v>766</v>
      </c>
      <c r="B977" s="33" t="s">
        <v>297</v>
      </c>
      <c r="C977" s="31">
        <v>54</v>
      </c>
      <c r="D977">
        <v>3</v>
      </c>
      <c r="E977">
        <v>12</v>
      </c>
      <c r="F977" s="46"/>
      <c r="G977" s="41" t="str">
        <f t="shared" si="92"/>
        <v/>
      </c>
      <c r="H977" s="41" t="s">
        <v>200</v>
      </c>
      <c r="I977" t="str">
        <f t="shared" si="93"/>
        <v/>
      </c>
      <c r="J977">
        <f t="shared" si="90"/>
        <v>0</v>
      </c>
      <c r="K977">
        <f t="shared" si="91"/>
        <v>0</v>
      </c>
      <c r="L977" s="78" t="s">
        <v>343</v>
      </c>
      <c r="M977" t="s">
        <v>117</v>
      </c>
      <c r="N977">
        <v>2</v>
      </c>
      <c r="O977" t="s">
        <v>290</v>
      </c>
      <c r="P977" t="s">
        <v>64</v>
      </c>
      <c r="Q977" t="s">
        <v>249</v>
      </c>
      <c r="R977" t="s">
        <v>171</v>
      </c>
      <c r="S977" t="s">
        <v>121</v>
      </c>
    </row>
    <row r="978" spans="1:21" ht="12.75" hidden="1" outlineLevel="1">
      <c r="A978">
        <v>767</v>
      </c>
      <c r="B978" s="33" t="s">
        <v>297</v>
      </c>
      <c r="C978" s="31">
        <v>54</v>
      </c>
      <c r="D978">
        <v>3</v>
      </c>
      <c r="E978">
        <v>13</v>
      </c>
      <c r="F978" s="46"/>
      <c r="G978" s="41" t="str">
        <f t="shared" si="92"/>
        <v/>
      </c>
      <c r="H978" s="41" t="s">
        <v>201</v>
      </c>
      <c r="I978" t="str">
        <f t="shared" si="93"/>
        <v/>
      </c>
      <c r="J978">
        <f t="shared" si="90"/>
        <v>0</v>
      </c>
      <c r="K978">
        <f t="shared" si="91"/>
        <v>0</v>
      </c>
      <c r="L978" s="78" t="s">
        <v>343</v>
      </c>
      <c r="M978" t="s">
        <v>117</v>
      </c>
      <c r="N978">
        <v>3</v>
      </c>
      <c r="O978" t="s">
        <v>289</v>
      </c>
      <c r="P978" t="s">
        <v>88</v>
      </c>
      <c r="Q978" t="s">
        <v>38</v>
      </c>
      <c r="R978" t="s">
        <v>171</v>
      </c>
      <c r="S978" t="s">
        <v>27</v>
      </c>
    </row>
    <row r="979" spans="1:21" ht="12.75" hidden="1" outlineLevel="1">
      <c r="A979">
        <v>768</v>
      </c>
      <c r="B979" s="33" t="s">
        <v>297</v>
      </c>
      <c r="C979" s="31">
        <v>54</v>
      </c>
      <c r="D979">
        <v>3</v>
      </c>
      <c r="E979">
        <v>14</v>
      </c>
      <c r="F979" s="46"/>
      <c r="G979" s="41" t="str">
        <f t="shared" si="92"/>
        <v/>
      </c>
      <c r="H979" s="41" t="s">
        <v>200</v>
      </c>
      <c r="I979" t="str">
        <f t="shared" si="93"/>
        <v/>
      </c>
      <c r="J979">
        <f t="shared" si="90"/>
        <v>0</v>
      </c>
      <c r="K979">
        <f t="shared" si="91"/>
        <v>0</v>
      </c>
      <c r="L979" s="78" t="s">
        <v>343</v>
      </c>
      <c r="M979" t="s">
        <v>117</v>
      </c>
      <c r="N979">
        <v>3</v>
      </c>
      <c r="O979" t="s">
        <v>289</v>
      </c>
      <c r="P979" t="s">
        <v>88</v>
      </c>
      <c r="Q979" t="s">
        <v>249</v>
      </c>
      <c r="R979" t="s">
        <v>169</v>
      </c>
      <c r="S979" t="s">
        <v>27</v>
      </c>
    </row>
    <row r="980" spans="1:21" ht="12.75" hidden="1" outlineLevel="1">
      <c r="A980">
        <v>769</v>
      </c>
      <c r="B980" s="33" t="s">
        <v>297</v>
      </c>
      <c r="C980" s="31">
        <v>54</v>
      </c>
      <c r="D980">
        <v>3</v>
      </c>
      <c r="E980">
        <v>15</v>
      </c>
      <c r="F980" s="46"/>
      <c r="G980" s="41" t="str">
        <f t="shared" si="92"/>
        <v/>
      </c>
      <c r="H980" s="41" t="s">
        <v>202</v>
      </c>
      <c r="I980" t="str">
        <f t="shared" si="93"/>
        <v/>
      </c>
      <c r="J980">
        <f t="shared" si="90"/>
        <v>0</v>
      </c>
      <c r="K980">
        <f t="shared" si="91"/>
        <v>0</v>
      </c>
      <c r="L980" s="78" t="s">
        <v>343</v>
      </c>
      <c r="M980" t="s">
        <v>117</v>
      </c>
      <c r="N980">
        <v>3</v>
      </c>
      <c r="O980" t="s">
        <v>289</v>
      </c>
      <c r="P980" t="s">
        <v>88</v>
      </c>
      <c r="Q980" t="s">
        <v>123</v>
      </c>
      <c r="R980" t="s">
        <v>169</v>
      </c>
      <c r="S980" t="s">
        <v>27</v>
      </c>
    </row>
    <row r="981" spans="1:21" ht="12.75" hidden="1" outlineLevel="1">
      <c r="A981">
        <v>770</v>
      </c>
      <c r="B981" s="33" t="s">
        <v>297</v>
      </c>
      <c r="C981" s="31">
        <v>54</v>
      </c>
      <c r="D981">
        <v>3</v>
      </c>
      <c r="E981">
        <v>16</v>
      </c>
      <c r="F981" s="46"/>
      <c r="G981" s="41" t="str">
        <f t="shared" si="92"/>
        <v/>
      </c>
      <c r="H981" s="41" t="s">
        <v>200</v>
      </c>
      <c r="I981" t="str">
        <f t="shared" si="93"/>
        <v/>
      </c>
      <c r="J981">
        <f aca="true" t="shared" si="94" ref="J981:J1045">IF($I981="Correct",1,IF($I981="Incorrect",1,0))</f>
        <v>0</v>
      </c>
      <c r="K981">
        <f aca="true" t="shared" si="95" ref="K981:K1045">IF($I981="Correct",1,IF($I981="Incorrect",0,0))</f>
        <v>0</v>
      </c>
      <c r="L981" s="78" t="s">
        <v>343</v>
      </c>
      <c r="M981" t="s">
        <v>117</v>
      </c>
      <c r="N981">
        <v>3</v>
      </c>
      <c r="O981" t="s">
        <v>289</v>
      </c>
      <c r="P981" t="s">
        <v>88</v>
      </c>
      <c r="Q981" t="s">
        <v>249</v>
      </c>
      <c r="R981" t="s">
        <v>169</v>
      </c>
      <c r="S981" t="s">
        <v>27</v>
      </c>
    </row>
    <row r="982" spans="1:21" ht="12.75" hidden="1" outlineLevel="1">
      <c r="A982">
        <v>771</v>
      </c>
      <c r="B982" s="33" t="s">
        <v>297</v>
      </c>
      <c r="C982" s="31">
        <v>54</v>
      </c>
      <c r="D982">
        <v>3</v>
      </c>
      <c r="E982">
        <v>17</v>
      </c>
      <c r="F982" s="46"/>
      <c r="G982" s="41" t="str">
        <f t="shared" si="92"/>
        <v/>
      </c>
      <c r="H982" s="41" t="s">
        <v>200</v>
      </c>
      <c r="I982" t="str">
        <f t="shared" si="93"/>
        <v/>
      </c>
      <c r="J982">
        <f t="shared" si="94"/>
        <v>0</v>
      </c>
      <c r="K982">
        <f t="shared" si="95"/>
        <v>0</v>
      </c>
      <c r="L982" s="78" t="s">
        <v>343</v>
      </c>
      <c r="M982" t="s">
        <v>117</v>
      </c>
      <c r="N982">
        <v>3</v>
      </c>
      <c r="O982" t="s">
        <v>289</v>
      </c>
      <c r="P982" t="s">
        <v>88</v>
      </c>
      <c r="Q982" t="s">
        <v>249</v>
      </c>
      <c r="R982" t="s">
        <v>171</v>
      </c>
      <c r="S982" t="s">
        <v>27</v>
      </c>
    </row>
    <row r="983" spans="1:22" ht="12.75" hidden="1" outlineLevel="1">
      <c r="A983">
        <v>772</v>
      </c>
      <c r="B983" s="33" t="s">
        <v>297</v>
      </c>
      <c r="C983" s="31">
        <v>54</v>
      </c>
      <c r="D983">
        <v>3</v>
      </c>
      <c r="E983">
        <v>18</v>
      </c>
      <c r="F983" s="46"/>
      <c r="G983" s="41" t="str">
        <f t="shared" si="92"/>
        <v/>
      </c>
      <c r="H983" s="41" t="s">
        <v>200</v>
      </c>
      <c r="I983" t="str">
        <f t="shared" si="93"/>
        <v/>
      </c>
      <c r="J983">
        <f t="shared" si="94"/>
        <v>0</v>
      </c>
      <c r="K983">
        <f t="shared" si="95"/>
        <v>0</v>
      </c>
      <c r="L983" s="78" t="s">
        <v>343</v>
      </c>
      <c r="M983" t="s">
        <v>117</v>
      </c>
      <c r="N983">
        <v>4</v>
      </c>
      <c r="O983" t="s">
        <v>289</v>
      </c>
      <c r="P983" t="s">
        <v>88</v>
      </c>
      <c r="Q983" t="s">
        <v>38</v>
      </c>
      <c r="R983" t="s">
        <v>171</v>
      </c>
      <c r="S983" t="s">
        <v>27</v>
      </c>
      <c r="V983" t="s">
        <v>110</v>
      </c>
    </row>
    <row r="984" spans="1:22" ht="12.75" hidden="1" outlineLevel="1">
      <c r="A984">
        <v>773</v>
      </c>
      <c r="B984" s="33" t="s">
        <v>297</v>
      </c>
      <c r="C984" s="31">
        <v>54</v>
      </c>
      <c r="D984">
        <v>3</v>
      </c>
      <c r="E984">
        <v>19</v>
      </c>
      <c r="F984" s="46"/>
      <c r="G984" s="41" t="str">
        <f t="shared" si="92"/>
        <v/>
      </c>
      <c r="H984" s="41" t="s">
        <v>201</v>
      </c>
      <c r="I984" t="str">
        <f t="shared" si="93"/>
        <v/>
      </c>
      <c r="J984">
        <f t="shared" si="94"/>
        <v>0</v>
      </c>
      <c r="K984">
        <f t="shared" si="95"/>
        <v>0</v>
      </c>
      <c r="L984" s="78" t="s">
        <v>343</v>
      </c>
      <c r="M984" t="s">
        <v>117</v>
      </c>
      <c r="N984">
        <v>4</v>
      </c>
      <c r="O984" t="s">
        <v>289</v>
      </c>
      <c r="P984" t="s">
        <v>88</v>
      </c>
      <c r="Q984" t="s">
        <v>249</v>
      </c>
      <c r="R984" t="s">
        <v>171</v>
      </c>
      <c r="S984" t="s">
        <v>121</v>
      </c>
      <c r="V984" t="s">
        <v>110</v>
      </c>
    </row>
    <row r="985" spans="1:22" ht="12.75" hidden="1" outlineLevel="1">
      <c r="A985">
        <v>774</v>
      </c>
      <c r="B985" s="33" t="s">
        <v>297</v>
      </c>
      <c r="C985" s="31">
        <v>54</v>
      </c>
      <c r="D985">
        <v>3</v>
      </c>
      <c r="E985">
        <v>20</v>
      </c>
      <c r="F985" s="46"/>
      <c r="G985" s="41" t="str">
        <f t="shared" si="92"/>
        <v/>
      </c>
      <c r="H985" s="41" t="s">
        <v>200</v>
      </c>
      <c r="I985" t="str">
        <f t="shared" si="93"/>
        <v/>
      </c>
      <c r="J985">
        <f t="shared" si="94"/>
        <v>0</v>
      </c>
      <c r="K985">
        <f t="shared" si="95"/>
        <v>0</v>
      </c>
      <c r="L985" s="78" t="s">
        <v>343</v>
      </c>
      <c r="M985" t="s">
        <v>117</v>
      </c>
      <c r="N985">
        <v>4</v>
      </c>
      <c r="O985" t="s">
        <v>289</v>
      </c>
      <c r="P985" t="s">
        <v>88</v>
      </c>
      <c r="Q985" t="s">
        <v>249</v>
      </c>
      <c r="R985" t="s">
        <v>171</v>
      </c>
      <c r="S985" t="s">
        <v>121</v>
      </c>
      <c r="V985" t="s">
        <v>110</v>
      </c>
    </row>
    <row r="986" spans="1:22" ht="12.75" hidden="1" outlineLevel="1">
      <c r="A986">
        <v>775</v>
      </c>
      <c r="B986" s="33" t="s">
        <v>297</v>
      </c>
      <c r="C986" s="31">
        <v>54</v>
      </c>
      <c r="D986">
        <v>3</v>
      </c>
      <c r="E986">
        <v>21</v>
      </c>
      <c r="F986" s="46"/>
      <c r="G986" s="41" t="str">
        <f t="shared" si="92"/>
        <v/>
      </c>
      <c r="H986" s="41" t="s">
        <v>199</v>
      </c>
      <c r="I986" t="str">
        <f t="shared" si="93"/>
        <v/>
      </c>
      <c r="J986">
        <f t="shared" si="94"/>
        <v>0</v>
      </c>
      <c r="K986">
        <f t="shared" si="95"/>
        <v>0</v>
      </c>
      <c r="L986" s="78" t="s">
        <v>343</v>
      </c>
      <c r="M986" t="s">
        <v>117</v>
      </c>
      <c r="N986">
        <v>4</v>
      </c>
      <c r="O986" t="s">
        <v>289</v>
      </c>
      <c r="P986" t="s">
        <v>88</v>
      </c>
      <c r="Q986" t="s">
        <v>249</v>
      </c>
      <c r="R986" t="s">
        <v>169</v>
      </c>
      <c r="S986" t="s">
        <v>120</v>
      </c>
      <c r="V986" t="s">
        <v>110</v>
      </c>
    </row>
    <row r="987" spans="1:22" ht="12.75" hidden="1" outlineLevel="1">
      <c r="A987">
        <v>776</v>
      </c>
      <c r="B987" s="33" t="s">
        <v>297</v>
      </c>
      <c r="C987" s="31">
        <v>54</v>
      </c>
      <c r="D987">
        <v>3</v>
      </c>
      <c r="E987">
        <v>22</v>
      </c>
      <c r="F987" s="46"/>
      <c r="G987" s="41" t="str">
        <f t="shared" si="92"/>
        <v/>
      </c>
      <c r="H987" s="41" t="s">
        <v>198</v>
      </c>
      <c r="I987" t="str">
        <f t="shared" si="93"/>
        <v/>
      </c>
      <c r="J987">
        <f t="shared" si="94"/>
        <v>0</v>
      </c>
      <c r="K987">
        <f t="shared" si="95"/>
        <v>0</v>
      </c>
      <c r="L987" s="78" t="s">
        <v>343</v>
      </c>
      <c r="M987" t="s">
        <v>117</v>
      </c>
      <c r="N987">
        <v>4</v>
      </c>
      <c r="O987" t="s">
        <v>289</v>
      </c>
      <c r="P987" t="s">
        <v>88</v>
      </c>
      <c r="Q987" t="s">
        <v>249</v>
      </c>
      <c r="R987" t="s">
        <v>171</v>
      </c>
      <c r="S987" t="s">
        <v>120</v>
      </c>
      <c r="V987" t="s">
        <v>110</v>
      </c>
    </row>
    <row r="988" spans="1:22" ht="12.75" hidden="1" outlineLevel="1">
      <c r="A988">
        <v>777</v>
      </c>
      <c r="B988" s="33" t="s">
        <v>297</v>
      </c>
      <c r="C988" s="31">
        <v>54</v>
      </c>
      <c r="D988">
        <v>3</v>
      </c>
      <c r="E988">
        <v>23</v>
      </c>
      <c r="F988" s="46"/>
      <c r="G988" s="41" t="str">
        <f t="shared" si="92"/>
        <v/>
      </c>
      <c r="H988" s="41" t="s">
        <v>201</v>
      </c>
      <c r="I988" t="str">
        <f t="shared" si="93"/>
        <v/>
      </c>
      <c r="J988">
        <f t="shared" si="94"/>
        <v>0</v>
      </c>
      <c r="K988">
        <f t="shared" si="95"/>
        <v>0</v>
      </c>
      <c r="L988" s="78" t="s">
        <v>343</v>
      </c>
      <c r="M988" t="s">
        <v>117</v>
      </c>
      <c r="N988">
        <v>4</v>
      </c>
      <c r="O988" t="s">
        <v>289</v>
      </c>
      <c r="P988" t="s">
        <v>88</v>
      </c>
      <c r="Q988" t="s">
        <v>249</v>
      </c>
      <c r="R988" t="s">
        <v>169</v>
      </c>
      <c r="S988" t="s">
        <v>296</v>
      </c>
      <c r="V988" t="s">
        <v>110</v>
      </c>
    </row>
    <row r="989" spans="1:22" ht="12.75" hidden="1" outlineLevel="1">
      <c r="A989">
        <v>778</v>
      </c>
      <c r="B989" s="33" t="s">
        <v>297</v>
      </c>
      <c r="C989" s="31">
        <v>54</v>
      </c>
      <c r="D989">
        <v>4</v>
      </c>
      <c r="E989">
        <v>1</v>
      </c>
      <c r="F989" s="46"/>
      <c r="G989" s="41" t="str">
        <f t="shared" si="92"/>
        <v/>
      </c>
      <c r="H989" s="41" t="s">
        <v>202</v>
      </c>
      <c r="I989" t="str">
        <f t="shared" si="93"/>
        <v/>
      </c>
      <c r="J989">
        <f t="shared" si="94"/>
        <v>0</v>
      </c>
      <c r="K989">
        <f t="shared" si="95"/>
        <v>0</v>
      </c>
      <c r="L989" s="78" t="s">
        <v>343</v>
      </c>
      <c r="M989" t="s">
        <v>241</v>
      </c>
      <c r="N989" s="36" t="s">
        <v>177</v>
      </c>
      <c r="O989" s="36"/>
      <c r="P989" t="s">
        <v>177</v>
      </c>
      <c r="Q989" t="s">
        <v>250</v>
      </c>
      <c r="R989" t="s">
        <v>305</v>
      </c>
      <c r="S989" t="s">
        <v>249</v>
      </c>
      <c r="U989" t="s">
        <v>177</v>
      </c>
      <c r="V989" t="s">
        <v>177</v>
      </c>
    </row>
    <row r="990" spans="1:22" ht="12.75" hidden="1" outlineLevel="1">
      <c r="A990">
        <v>779</v>
      </c>
      <c r="B990" s="33" t="s">
        <v>297</v>
      </c>
      <c r="C990" s="31">
        <v>54</v>
      </c>
      <c r="D990">
        <v>4</v>
      </c>
      <c r="E990">
        <v>2</v>
      </c>
      <c r="F990" s="46"/>
      <c r="G990" s="41" t="str">
        <f t="shared" si="92"/>
        <v/>
      </c>
      <c r="H990" s="41" t="s">
        <v>199</v>
      </c>
      <c r="I990" t="str">
        <f t="shared" si="93"/>
        <v/>
      </c>
      <c r="J990">
        <f t="shared" si="94"/>
        <v>0</v>
      </c>
      <c r="K990">
        <f t="shared" si="95"/>
        <v>0</v>
      </c>
      <c r="L990" s="78" t="s">
        <v>343</v>
      </c>
      <c r="M990" t="s">
        <v>241</v>
      </c>
      <c r="N990" s="36" t="s">
        <v>177</v>
      </c>
      <c r="O990" s="36"/>
      <c r="P990" t="s">
        <v>177</v>
      </c>
      <c r="Q990" t="s">
        <v>98</v>
      </c>
      <c r="R990" t="s">
        <v>216</v>
      </c>
      <c r="S990" t="s">
        <v>249</v>
      </c>
      <c r="U990" t="s">
        <v>177</v>
      </c>
      <c r="V990" t="s">
        <v>177</v>
      </c>
    </row>
    <row r="991" spans="1:22" ht="12.75" hidden="1" outlineLevel="1">
      <c r="A991">
        <v>780</v>
      </c>
      <c r="B991" s="33" t="s">
        <v>297</v>
      </c>
      <c r="C991" s="31">
        <v>54</v>
      </c>
      <c r="D991">
        <v>4</v>
      </c>
      <c r="E991">
        <v>3</v>
      </c>
      <c r="F991" s="46"/>
      <c r="G991" s="41" t="str">
        <f t="shared" si="92"/>
        <v/>
      </c>
      <c r="H991" s="41" t="s">
        <v>201</v>
      </c>
      <c r="I991" t="str">
        <f t="shared" si="93"/>
        <v/>
      </c>
      <c r="J991">
        <f t="shared" si="94"/>
        <v>0</v>
      </c>
      <c r="K991">
        <f t="shared" si="95"/>
        <v>0</v>
      </c>
      <c r="L991" s="78" t="s">
        <v>343</v>
      </c>
      <c r="M991" t="s">
        <v>241</v>
      </c>
      <c r="N991" s="36" t="s">
        <v>177</v>
      </c>
      <c r="O991" s="36"/>
      <c r="P991" t="s">
        <v>177</v>
      </c>
      <c r="Q991" t="s">
        <v>285</v>
      </c>
      <c r="R991" t="s">
        <v>35</v>
      </c>
      <c r="S991" t="s">
        <v>249</v>
      </c>
      <c r="T991" t="s">
        <v>54</v>
      </c>
      <c r="U991" t="s">
        <v>177</v>
      </c>
      <c r="V991" t="s">
        <v>177</v>
      </c>
    </row>
    <row r="992" spans="1:22" ht="12.75" hidden="1" outlineLevel="1">
      <c r="A992">
        <v>781</v>
      </c>
      <c r="B992" s="33" t="s">
        <v>297</v>
      </c>
      <c r="C992" s="31">
        <v>54</v>
      </c>
      <c r="D992">
        <v>4</v>
      </c>
      <c r="E992">
        <v>4</v>
      </c>
      <c r="F992" s="46"/>
      <c r="G992" s="41" t="str">
        <f t="shared" si="92"/>
        <v/>
      </c>
      <c r="H992" s="41" t="s">
        <v>199</v>
      </c>
      <c r="I992" t="str">
        <f t="shared" si="93"/>
        <v/>
      </c>
      <c r="J992">
        <f t="shared" si="94"/>
        <v>0</v>
      </c>
      <c r="K992">
        <f t="shared" si="95"/>
        <v>0</v>
      </c>
      <c r="L992" s="78" t="s">
        <v>343</v>
      </c>
      <c r="M992" t="s">
        <v>241</v>
      </c>
      <c r="N992" s="36" t="s">
        <v>177</v>
      </c>
      <c r="O992" s="36"/>
      <c r="P992" t="s">
        <v>177</v>
      </c>
      <c r="Q992" t="s">
        <v>286</v>
      </c>
      <c r="S992" t="s">
        <v>249</v>
      </c>
      <c r="T992" t="s">
        <v>218</v>
      </c>
      <c r="U992" t="s">
        <v>177</v>
      </c>
      <c r="V992" t="s">
        <v>177</v>
      </c>
    </row>
    <row r="993" spans="1:22" ht="12.75" hidden="1" outlineLevel="1">
      <c r="A993">
        <v>782</v>
      </c>
      <c r="B993" s="33" t="s">
        <v>297</v>
      </c>
      <c r="C993" s="31">
        <v>54</v>
      </c>
      <c r="D993">
        <v>4</v>
      </c>
      <c r="E993">
        <v>5</v>
      </c>
      <c r="F993" s="46"/>
      <c r="G993" s="41" t="str">
        <f t="shared" si="92"/>
        <v/>
      </c>
      <c r="H993" s="41" t="s">
        <v>202</v>
      </c>
      <c r="I993" t="str">
        <f t="shared" si="93"/>
        <v/>
      </c>
      <c r="J993">
        <f t="shared" si="94"/>
        <v>0</v>
      </c>
      <c r="K993">
        <f t="shared" si="95"/>
        <v>0</v>
      </c>
      <c r="L993" s="78" t="s">
        <v>343</v>
      </c>
      <c r="M993" t="s">
        <v>241</v>
      </c>
      <c r="N993" s="36" t="s">
        <v>177</v>
      </c>
      <c r="O993" s="36"/>
      <c r="P993" t="s">
        <v>177</v>
      </c>
      <c r="Q993" t="s">
        <v>225</v>
      </c>
      <c r="S993" t="s">
        <v>249</v>
      </c>
      <c r="U993" t="s">
        <v>177</v>
      </c>
      <c r="V993" t="s">
        <v>177</v>
      </c>
    </row>
    <row r="994" spans="1:22" ht="12.75" hidden="1" outlineLevel="1">
      <c r="A994">
        <v>783</v>
      </c>
      <c r="B994" s="33" t="s">
        <v>297</v>
      </c>
      <c r="C994" s="31">
        <v>54</v>
      </c>
      <c r="D994">
        <v>4</v>
      </c>
      <c r="E994">
        <v>6</v>
      </c>
      <c r="F994" s="46"/>
      <c r="G994" s="41" t="str">
        <f t="shared" si="92"/>
        <v/>
      </c>
      <c r="H994" s="41" t="s">
        <v>198</v>
      </c>
      <c r="I994" t="str">
        <f t="shared" si="93"/>
        <v/>
      </c>
      <c r="J994">
        <f t="shared" si="94"/>
        <v>0</v>
      </c>
      <c r="K994">
        <f t="shared" si="95"/>
        <v>0</v>
      </c>
      <c r="L994" s="78" t="s">
        <v>343</v>
      </c>
      <c r="M994" t="s">
        <v>241</v>
      </c>
      <c r="N994" s="36" t="s">
        <v>177</v>
      </c>
      <c r="O994" s="36"/>
      <c r="P994" t="s">
        <v>177</v>
      </c>
      <c r="Q994" t="s">
        <v>119</v>
      </c>
      <c r="S994" t="s">
        <v>249</v>
      </c>
      <c r="U994" t="s">
        <v>177</v>
      </c>
      <c r="V994" t="s">
        <v>177</v>
      </c>
    </row>
    <row r="995" spans="1:22" ht="12.75" hidden="1" outlineLevel="1">
      <c r="A995">
        <v>784</v>
      </c>
      <c r="B995" s="33" t="s">
        <v>297</v>
      </c>
      <c r="C995" s="31">
        <v>54</v>
      </c>
      <c r="D995">
        <v>4</v>
      </c>
      <c r="E995">
        <v>7</v>
      </c>
      <c r="F995" s="46"/>
      <c r="G995" s="41" t="str">
        <f t="shared" si="92"/>
        <v/>
      </c>
      <c r="H995" s="41" t="s">
        <v>199</v>
      </c>
      <c r="I995" t="str">
        <f t="shared" si="93"/>
        <v/>
      </c>
      <c r="J995">
        <f t="shared" si="94"/>
        <v>0</v>
      </c>
      <c r="K995">
        <f t="shared" si="95"/>
        <v>0</v>
      </c>
      <c r="L995" s="78" t="s">
        <v>343</v>
      </c>
      <c r="M995" t="s">
        <v>241</v>
      </c>
      <c r="N995" s="36" t="s">
        <v>177</v>
      </c>
      <c r="O995" s="36"/>
      <c r="P995" t="s">
        <v>177</v>
      </c>
      <c r="Q995" t="s">
        <v>285</v>
      </c>
      <c r="R995" t="s">
        <v>35</v>
      </c>
      <c r="S995" t="s">
        <v>249</v>
      </c>
      <c r="T995" t="s">
        <v>218</v>
      </c>
      <c r="U995" t="s">
        <v>177</v>
      </c>
      <c r="V995" t="s">
        <v>177</v>
      </c>
    </row>
    <row r="996" spans="1:22" ht="12.75" hidden="1" outlineLevel="1">
      <c r="A996">
        <v>785</v>
      </c>
      <c r="B996" s="33" t="s">
        <v>297</v>
      </c>
      <c r="C996" s="31">
        <v>54</v>
      </c>
      <c r="D996">
        <v>4</v>
      </c>
      <c r="E996">
        <v>8</v>
      </c>
      <c r="F996" s="46"/>
      <c r="G996" s="41" t="str">
        <f t="shared" si="92"/>
        <v/>
      </c>
      <c r="H996" s="41" t="s">
        <v>198</v>
      </c>
      <c r="I996" t="str">
        <f t="shared" si="93"/>
        <v/>
      </c>
      <c r="J996">
        <f t="shared" si="94"/>
        <v>0</v>
      </c>
      <c r="K996">
        <f t="shared" si="95"/>
        <v>0</v>
      </c>
      <c r="L996" s="78" t="s">
        <v>343</v>
      </c>
      <c r="M996" t="s">
        <v>241</v>
      </c>
      <c r="N996" s="36" t="s">
        <v>177</v>
      </c>
      <c r="O996" s="36"/>
      <c r="P996" t="s">
        <v>177</v>
      </c>
      <c r="Q996" t="s">
        <v>37</v>
      </c>
      <c r="R996" t="s">
        <v>215</v>
      </c>
      <c r="S996" t="s">
        <v>249</v>
      </c>
      <c r="U996" t="s">
        <v>177</v>
      </c>
      <c r="V996" t="s">
        <v>177</v>
      </c>
    </row>
    <row r="997" spans="1:22" ht="12.75" hidden="1" outlineLevel="1">
      <c r="A997">
        <v>786</v>
      </c>
      <c r="B997" s="33" t="s">
        <v>297</v>
      </c>
      <c r="C997" s="31">
        <v>54</v>
      </c>
      <c r="D997">
        <v>4</v>
      </c>
      <c r="E997">
        <v>9</v>
      </c>
      <c r="F997" s="46"/>
      <c r="G997" s="41" t="str">
        <f t="shared" si="92"/>
        <v/>
      </c>
      <c r="H997" s="41" t="s">
        <v>201</v>
      </c>
      <c r="I997" t="str">
        <f t="shared" si="93"/>
        <v/>
      </c>
      <c r="J997">
        <f t="shared" si="94"/>
        <v>0</v>
      </c>
      <c r="K997">
        <f t="shared" si="95"/>
        <v>0</v>
      </c>
      <c r="L997" s="78" t="s">
        <v>343</v>
      </c>
      <c r="M997" t="s">
        <v>241</v>
      </c>
      <c r="N997" s="36" t="s">
        <v>177</v>
      </c>
      <c r="O997" s="36"/>
      <c r="P997" t="s">
        <v>177</v>
      </c>
      <c r="Q997" t="s">
        <v>326</v>
      </c>
      <c r="R997" t="s">
        <v>327</v>
      </c>
      <c r="S997" t="s">
        <v>249</v>
      </c>
      <c r="T997" t="s">
        <v>151</v>
      </c>
      <c r="U997" t="s">
        <v>177</v>
      </c>
      <c r="V997" t="s">
        <v>177</v>
      </c>
    </row>
    <row r="998" spans="1:22" ht="12.75" hidden="1" outlineLevel="1">
      <c r="A998">
        <v>787</v>
      </c>
      <c r="B998" s="33" t="s">
        <v>297</v>
      </c>
      <c r="C998" s="31">
        <v>54</v>
      </c>
      <c r="D998">
        <v>4</v>
      </c>
      <c r="E998">
        <v>10</v>
      </c>
      <c r="F998" s="46"/>
      <c r="G998" s="41" t="str">
        <f t="shared" si="92"/>
        <v/>
      </c>
      <c r="H998" s="41" t="s">
        <v>199</v>
      </c>
      <c r="I998" t="str">
        <f t="shared" si="93"/>
        <v/>
      </c>
      <c r="J998">
        <f t="shared" si="94"/>
        <v>0</v>
      </c>
      <c r="K998">
        <f t="shared" si="95"/>
        <v>0</v>
      </c>
      <c r="L998" s="78" t="s">
        <v>343</v>
      </c>
      <c r="M998" t="s">
        <v>241</v>
      </c>
      <c r="N998" s="36" t="s">
        <v>177</v>
      </c>
      <c r="O998" s="36"/>
      <c r="P998" t="s">
        <v>177</v>
      </c>
      <c r="Q998" t="s">
        <v>250</v>
      </c>
      <c r="R998" t="s">
        <v>304</v>
      </c>
      <c r="S998" t="s">
        <v>249</v>
      </c>
      <c r="U998" t="s">
        <v>177</v>
      </c>
      <c r="V998" t="s">
        <v>177</v>
      </c>
    </row>
    <row r="999" spans="1:22" ht="12.75" hidden="1" outlineLevel="1">
      <c r="A999">
        <v>788</v>
      </c>
      <c r="B999" s="33" t="s">
        <v>297</v>
      </c>
      <c r="C999" s="31">
        <v>54</v>
      </c>
      <c r="D999">
        <v>4</v>
      </c>
      <c r="E999">
        <v>11</v>
      </c>
      <c r="F999" s="46"/>
      <c r="G999" s="41" t="str">
        <f t="shared" si="92"/>
        <v/>
      </c>
      <c r="H999" s="41" t="s">
        <v>198</v>
      </c>
      <c r="I999" t="str">
        <f t="shared" si="93"/>
        <v/>
      </c>
      <c r="J999">
        <f t="shared" si="94"/>
        <v>0</v>
      </c>
      <c r="K999">
        <f t="shared" si="95"/>
        <v>0</v>
      </c>
      <c r="L999" s="78" t="s">
        <v>343</v>
      </c>
      <c r="M999" t="s">
        <v>241</v>
      </c>
      <c r="N999" s="36" t="s">
        <v>177</v>
      </c>
      <c r="O999" s="36"/>
      <c r="P999" t="s">
        <v>177</v>
      </c>
      <c r="Q999" t="s">
        <v>98</v>
      </c>
      <c r="R999" t="s">
        <v>178</v>
      </c>
      <c r="S999" t="s">
        <v>249</v>
      </c>
      <c r="U999" t="s">
        <v>177</v>
      </c>
      <c r="V999" t="s">
        <v>177</v>
      </c>
    </row>
    <row r="1000" spans="1:22" ht="12.75" hidden="1" outlineLevel="1">
      <c r="A1000">
        <v>789</v>
      </c>
      <c r="B1000" s="33" t="s">
        <v>297</v>
      </c>
      <c r="C1000" s="31">
        <v>54</v>
      </c>
      <c r="D1000">
        <v>4</v>
      </c>
      <c r="E1000">
        <v>12</v>
      </c>
      <c r="F1000" s="46"/>
      <c r="G1000" s="41" t="str">
        <f t="shared" si="92"/>
        <v/>
      </c>
      <c r="H1000" s="41" t="s">
        <v>199</v>
      </c>
      <c r="I1000" t="str">
        <f t="shared" si="93"/>
        <v/>
      </c>
      <c r="J1000">
        <f t="shared" si="94"/>
        <v>0</v>
      </c>
      <c r="K1000">
        <f t="shared" si="95"/>
        <v>0</v>
      </c>
      <c r="L1000" s="78" t="s">
        <v>343</v>
      </c>
      <c r="M1000" t="s">
        <v>241</v>
      </c>
      <c r="N1000" s="36" t="s">
        <v>177</v>
      </c>
      <c r="O1000" s="36"/>
      <c r="P1000" t="s">
        <v>177</v>
      </c>
      <c r="Q1000" t="s">
        <v>225</v>
      </c>
      <c r="S1000" t="s">
        <v>249</v>
      </c>
      <c r="U1000" t="s">
        <v>177</v>
      </c>
      <c r="V1000" t="s">
        <v>177</v>
      </c>
    </row>
    <row r="1001" spans="1:22" ht="12.75" hidden="1" outlineLevel="1">
      <c r="A1001">
        <v>790</v>
      </c>
      <c r="B1001" s="33" t="s">
        <v>297</v>
      </c>
      <c r="C1001" s="31">
        <v>54</v>
      </c>
      <c r="D1001">
        <v>4</v>
      </c>
      <c r="E1001">
        <v>13</v>
      </c>
      <c r="F1001" s="46"/>
      <c r="G1001" s="41" t="str">
        <f t="shared" si="92"/>
        <v/>
      </c>
      <c r="H1001" s="41" t="s">
        <v>201</v>
      </c>
      <c r="I1001" t="str">
        <f t="shared" si="93"/>
        <v/>
      </c>
      <c r="J1001">
        <f t="shared" si="94"/>
        <v>0</v>
      </c>
      <c r="K1001">
        <f t="shared" si="95"/>
        <v>0</v>
      </c>
      <c r="L1001" s="78" t="s">
        <v>343</v>
      </c>
      <c r="M1001" t="s">
        <v>241</v>
      </c>
      <c r="N1001" s="36" t="s">
        <v>177</v>
      </c>
      <c r="O1001" s="36"/>
      <c r="P1001" t="s">
        <v>177</v>
      </c>
      <c r="Q1001" t="s">
        <v>119</v>
      </c>
      <c r="S1001" t="s">
        <v>249</v>
      </c>
      <c r="T1001" t="s">
        <v>218</v>
      </c>
      <c r="U1001" t="s">
        <v>177</v>
      </c>
      <c r="V1001" t="s">
        <v>177</v>
      </c>
    </row>
    <row r="1002" spans="1:22" ht="12.75" hidden="1" outlineLevel="1">
      <c r="A1002">
        <v>791</v>
      </c>
      <c r="B1002" s="33" t="s">
        <v>297</v>
      </c>
      <c r="C1002" s="31">
        <v>54</v>
      </c>
      <c r="D1002">
        <v>4</v>
      </c>
      <c r="E1002">
        <v>14</v>
      </c>
      <c r="F1002" s="46"/>
      <c r="G1002" s="41" t="str">
        <f t="shared" si="92"/>
        <v/>
      </c>
      <c r="H1002" s="41" t="s">
        <v>199</v>
      </c>
      <c r="I1002" t="str">
        <f t="shared" si="93"/>
        <v/>
      </c>
      <c r="J1002">
        <f t="shared" si="94"/>
        <v>0</v>
      </c>
      <c r="K1002">
        <f t="shared" si="95"/>
        <v>0</v>
      </c>
      <c r="L1002" s="78" t="s">
        <v>343</v>
      </c>
      <c r="M1002" t="s">
        <v>241</v>
      </c>
      <c r="N1002" s="36" t="s">
        <v>177</v>
      </c>
      <c r="O1002" s="36"/>
      <c r="P1002" t="s">
        <v>177</v>
      </c>
      <c r="Q1002" t="s">
        <v>286</v>
      </c>
      <c r="S1002" t="s">
        <v>249</v>
      </c>
      <c r="T1002" t="s">
        <v>54</v>
      </c>
      <c r="U1002" t="s">
        <v>177</v>
      </c>
      <c r="V1002" t="s">
        <v>177</v>
      </c>
    </row>
    <row r="1003" spans="1:22" ht="12.75" hidden="1" outlineLevel="1">
      <c r="A1003">
        <v>792</v>
      </c>
      <c r="B1003" s="33" t="s">
        <v>297</v>
      </c>
      <c r="C1003" s="31">
        <v>54</v>
      </c>
      <c r="D1003">
        <v>4</v>
      </c>
      <c r="E1003">
        <v>15</v>
      </c>
      <c r="F1003" s="46"/>
      <c r="G1003" s="41" t="str">
        <f t="shared" si="92"/>
        <v/>
      </c>
      <c r="H1003" s="41" t="s">
        <v>200</v>
      </c>
      <c r="I1003" t="str">
        <f t="shared" si="93"/>
        <v/>
      </c>
      <c r="J1003">
        <f t="shared" si="94"/>
        <v>0</v>
      </c>
      <c r="K1003">
        <f t="shared" si="95"/>
        <v>0</v>
      </c>
      <c r="L1003" s="78" t="s">
        <v>343</v>
      </c>
      <c r="M1003" t="s">
        <v>241</v>
      </c>
      <c r="N1003" s="36" t="s">
        <v>177</v>
      </c>
      <c r="O1003" s="36"/>
      <c r="P1003" t="s">
        <v>177</v>
      </c>
      <c r="Q1003" t="s">
        <v>98</v>
      </c>
      <c r="R1003" t="s">
        <v>36</v>
      </c>
      <c r="S1003" t="s">
        <v>249</v>
      </c>
      <c r="U1003" t="s">
        <v>177</v>
      </c>
      <c r="V1003" t="s">
        <v>177</v>
      </c>
    </row>
    <row r="1004" spans="1:22" ht="12.75" hidden="1" outlineLevel="1">
      <c r="A1004">
        <v>793</v>
      </c>
      <c r="B1004" s="33" t="s">
        <v>297</v>
      </c>
      <c r="C1004" s="31">
        <v>54</v>
      </c>
      <c r="D1004">
        <v>4</v>
      </c>
      <c r="E1004">
        <v>16</v>
      </c>
      <c r="F1004" s="46"/>
      <c r="G1004" s="41" t="str">
        <f t="shared" si="92"/>
        <v/>
      </c>
      <c r="H1004" s="41" t="s">
        <v>201</v>
      </c>
      <c r="I1004" t="str">
        <f t="shared" si="93"/>
        <v/>
      </c>
      <c r="J1004">
        <f t="shared" si="94"/>
        <v>0</v>
      </c>
      <c r="K1004">
        <f t="shared" si="95"/>
        <v>0</v>
      </c>
      <c r="L1004" s="78" t="s">
        <v>343</v>
      </c>
      <c r="M1004" t="s">
        <v>241</v>
      </c>
      <c r="N1004" s="36" t="s">
        <v>177</v>
      </c>
      <c r="O1004" s="36"/>
      <c r="P1004" t="s">
        <v>177</v>
      </c>
      <c r="Q1004" t="s">
        <v>286</v>
      </c>
      <c r="S1004" t="s">
        <v>249</v>
      </c>
      <c r="T1004" t="s">
        <v>218</v>
      </c>
      <c r="U1004" t="s">
        <v>177</v>
      </c>
      <c r="V1004" t="s">
        <v>177</v>
      </c>
    </row>
    <row r="1005" spans="1:22" ht="12.75" hidden="1" outlineLevel="1">
      <c r="A1005">
        <v>794</v>
      </c>
      <c r="B1005" s="33" t="s">
        <v>297</v>
      </c>
      <c r="C1005" s="31">
        <v>54</v>
      </c>
      <c r="D1005">
        <v>4</v>
      </c>
      <c r="E1005">
        <v>17</v>
      </c>
      <c r="F1005" s="46"/>
      <c r="G1005" s="41" t="str">
        <f aca="true" t="shared" si="96" ref="G1005:G1069">UPPER(F1005)</f>
        <v/>
      </c>
      <c r="H1005" s="41" t="s">
        <v>202</v>
      </c>
      <c r="I1005" t="str">
        <f aca="true" t="shared" si="97" ref="I1005:I1013">IF(F1005=0,"",IF(EXACT(G1005,H1005),"Correct","Incorrect"))</f>
        <v/>
      </c>
      <c r="J1005">
        <f t="shared" si="94"/>
        <v>0</v>
      </c>
      <c r="K1005">
        <f t="shared" si="95"/>
        <v>0</v>
      </c>
      <c r="L1005" s="78" t="s">
        <v>343</v>
      </c>
      <c r="M1005" t="s">
        <v>241</v>
      </c>
      <c r="N1005" s="36" t="s">
        <v>177</v>
      </c>
      <c r="O1005" s="36"/>
      <c r="P1005" t="s">
        <v>177</v>
      </c>
      <c r="Q1005" t="s">
        <v>326</v>
      </c>
      <c r="R1005" t="s">
        <v>325</v>
      </c>
      <c r="S1005" t="s">
        <v>249</v>
      </c>
      <c r="T1005" t="s">
        <v>54</v>
      </c>
      <c r="U1005" t="s">
        <v>177</v>
      </c>
      <c r="V1005" t="s">
        <v>177</v>
      </c>
    </row>
    <row r="1006" spans="1:22" ht="12.75" hidden="1" outlineLevel="1">
      <c r="A1006">
        <v>795</v>
      </c>
      <c r="B1006" s="33" t="s">
        <v>297</v>
      </c>
      <c r="C1006" s="31">
        <v>54</v>
      </c>
      <c r="D1006">
        <v>4</v>
      </c>
      <c r="E1006">
        <v>18</v>
      </c>
      <c r="F1006" s="46"/>
      <c r="G1006" s="41" t="str">
        <f t="shared" si="96"/>
        <v/>
      </c>
      <c r="H1006" s="41" t="s">
        <v>198</v>
      </c>
      <c r="I1006" t="str">
        <f t="shared" si="97"/>
        <v/>
      </c>
      <c r="J1006">
        <f t="shared" si="94"/>
        <v>0</v>
      </c>
      <c r="K1006">
        <f t="shared" si="95"/>
        <v>0</v>
      </c>
      <c r="L1006" s="78" t="s">
        <v>343</v>
      </c>
      <c r="M1006" t="s">
        <v>241</v>
      </c>
      <c r="N1006" s="36" t="s">
        <v>177</v>
      </c>
      <c r="O1006" s="36"/>
      <c r="P1006" t="s">
        <v>177</v>
      </c>
      <c r="Q1006" t="s">
        <v>285</v>
      </c>
      <c r="R1006" t="s">
        <v>35</v>
      </c>
      <c r="S1006" t="s">
        <v>249</v>
      </c>
      <c r="T1006" t="s">
        <v>54</v>
      </c>
      <c r="U1006" t="s">
        <v>177</v>
      </c>
      <c r="V1006" t="s">
        <v>177</v>
      </c>
    </row>
    <row r="1007" spans="1:22" ht="12.75" hidden="1" outlineLevel="1">
      <c r="A1007">
        <v>796</v>
      </c>
      <c r="B1007" s="33" t="s">
        <v>297</v>
      </c>
      <c r="C1007" s="31">
        <v>54</v>
      </c>
      <c r="D1007">
        <v>4</v>
      </c>
      <c r="E1007">
        <v>19</v>
      </c>
      <c r="F1007" s="46"/>
      <c r="G1007" s="41" t="str">
        <f t="shared" si="96"/>
        <v/>
      </c>
      <c r="H1007" s="41" t="s">
        <v>200</v>
      </c>
      <c r="I1007" t="str">
        <f t="shared" si="97"/>
        <v/>
      </c>
      <c r="J1007">
        <f t="shared" si="94"/>
        <v>0</v>
      </c>
      <c r="K1007">
        <f t="shared" si="95"/>
        <v>0</v>
      </c>
      <c r="L1007" s="78" t="s">
        <v>343</v>
      </c>
      <c r="M1007" t="s">
        <v>241</v>
      </c>
      <c r="N1007" s="36" t="s">
        <v>177</v>
      </c>
      <c r="O1007" s="36"/>
      <c r="P1007" t="s">
        <v>177</v>
      </c>
      <c r="Q1007" t="s">
        <v>286</v>
      </c>
      <c r="S1007" t="s">
        <v>249</v>
      </c>
      <c r="T1007" t="s">
        <v>54</v>
      </c>
      <c r="U1007" t="s">
        <v>177</v>
      </c>
      <c r="V1007" t="s">
        <v>177</v>
      </c>
    </row>
    <row r="1008" spans="1:22" ht="12.75" hidden="1" outlineLevel="1">
      <c r="A1008">
        <v>797</v>
      </c>
      <c r="B1008" s="33" t="s">
        <v>297</v>
      </c>
      <c r="C1008" s="31">
        <v>54</v>
      </c>
      <c r="D1008">
        <v>4</v>
      </c>
      <c r="E1008">
        <v>20</v>
      </c>
      <c r="F1008" s="46"/>
      <c r="G1008" s="41" t="str">
        <f t="shared" si="96"/>
        <v/>
      </c>
      <c r="H1008" s="41" t="s">
        <v>201</v>
      </c>
      <c r="I1008" t="str">
        <f t="shared" si="97"/>
        <v/>
      </c>
      <c r="J1008">
        <f t="shared" si="94"/>
        <v>0</v>
      </c>
      <c r="K1008">
        <f t="shared" si="95"/>
        <v>0</v>
      </c>
      <c r="L1008" s="78" t="s">
        <v>343</v>
      </c>
      <c r="M1008" t="s">
        <v>241</v>
      </c>
      <c r="N1008" s="36" t="s">
        <v>177</v>
      </c>
      <c r="O1008" s="36"/>
      <c r="P1008" t="s">
        <v>177</v>
      </c>
      <c r="Q1008" t="s">
        <v>250</v>
      </c>
      <c r="R1008" t="s">
        <v>305</v>
      </c>
      <c r="S1008" t="s">
        <v>249</v>
      </c>
      <c r="U1008" t="s">
        <v>177</v>
      </c>
      <c r="V1008" t="s">
        <v>177</v>
      </c>
    </row>
    <row r="1009" spans="1:22" ht="12.75" hidden="1" outlineLevel="1">
      <c r="A1009">
        <v>798</v>
      </c>
      <c r="B1009" s="33" t="s">
        <v>297</v>
      </c>
      <c r="C1009" s="31">
        <v>54</v>
      </c>
      <c r="D1009">
        <v>4</v>
      </c>
      <c r="E1009">
        <v>21</v>
      </c>
      <c r="F1009" s="46"/>
      <c r="G1009" s="41" t="str">
        <f t="shared" si="96"/>
        <v/>
      </c>
      <c r="H1009" s="41" t="s">
        <v>198</v>
      </c>
      <c r="I1009" t="str">
        <f t="shared" si="97"/>
        <v/>
      </c>
      <c r="J1009">
        <f t="shared" si="94"/>
        <v>0</v>
      </c>
      <c r="K1009">
        <f t="shared" si="95"/>
        <v>0</v>
      </c>
      <c r="L1009" s="78" t="s">
        <v>343</v>
      </c>
      <c r="M1009" t="s">
        <v>241</v>
      </c>
      <c r="N1009" s="36" t="s">
        <v>177</v>
      </c>
      <c r="O1009" s="36"/>
      <c r="P1009" t="s">
        <v>177</v>
      </c>
      <c r="Q1009" t="s">
        <v>119</v>
      </c>
      <c r="S1009" t="s">
        <v>249</v>
      </c>
      <c r="T1009" t="s">
        <v>218</v>
      </c>
      <c r="U1009" t="s">
        <v>177</v>
      </c>
      <c r="V1009" t="s">
        <v>177</v>
      </c>
    </row>
    <row r="1010" spans="1:22" ht="12.75" hidden="1" outlineLevel="1">
      <c r="A1010">
        <v>799</v>
      </c>
      <c r="B1010" s="33" t="s">
        <v>297</v>
      </c>
      <c r="C1010" s="31">
        <v>54</v>
      </c>
      <c r="D1010">
        <v>4</v>
      </c>
      <c r="E1010">
        <v>22</v>
      </c>
      <c r="F1010" s="46"/>
      <c r="G1010" s="41" t="str">
        <f t="shared" si="96"/>
        <v/>
      </c>
      <c r="H1010" s="41" t="s">
        <v>200</v>
      </c>
      <c r="I1010" t="str">
        <f t="shared" si="97"/>
        <v/>
      </c>
      <c r="J1010">
        <f t="shared" si="94"/>
        <v>0</v>
      </c>
      <c r="K1010">
        <f t="shared" si="95"/>
        <v>0</v>
      </c>
      <c r="L1010" s="78" t="s">
        <v>343</v>
      </c>
      <c r="M1010" t="s">
        <v>241</v>
      </c>
      <c r="N1010" s="36" t="s">
        <v>177</v>
      </c>
      <c r="O1010" s="36"/>
      <c r="P1010" t="s">
        <v>177</v>
      </c>
      <c r="Q1010" t="s">
        <v>285</v>
      </c>
      <c r="R1010" t="s">
        <v>340</v>
      </c>
      <c r="S1010" t="s">
        <v>249</v>
      </c>
      <c r="T1010" t="s">
        <v>54</v>
      </c>
      <c r="U1010" t="s">
        <v>177</v>
      </c>
      <c r="V1010" t="s">
        <v>177</v>
      </c>
    </row>
    <row r="1011" spans="1:22" ht="12.75" hidden="1" outlineLevel="1">
      <c r="A1011">
        <v>800</v>
      </c>
      <c r="B1011" s="33" t="s">
        <v>297</v>
      </c>
      <c r="C1011" s="31">
        <v>54</v>
      </c>
      <c r="D1011">
        <v>4</v>
      </c>
      <c r="E1011">
        <v>23</v>
      </c>
      <c r="F1011" s="46"/>
      <c r="G1011" s="41" t="str">
        <f t="shared" si="96"/>
        <v/>
      </c>
      <c r="H1011" s="41" t="s">
        <v>200</v>
      </c>
      <c r="I1011" t="str">
        <f t="shared" si="97"/>
        <v/>
      </c>
      <c r="J1011">
        <f t="shared" si="94"/>
        <v>0</v>
      </c>
      <c r="K1011">
        <f t="shared" si="95"/>
        <v>0</v>
      </c>
      <c r="L1011" s="78" t="s">
        <v>343</v>
      </c>
      <c r="M1011" t="s">
        <v>241</v>
      </c>
      <c r="N1011" s="36" t="s">
        <v>177</v>
      </c>
      <c r="O1011" s="36"/>
      <c r="P1011" t="s">
        <v>177</v>
      </c>
      <c r="Q1011" t="s">
        <v>225</v>
      </c>
      <c r="S1011" t="s">
        <v>249</v>
      </c>
      <c r="U1011" t="s">
        <v>177</v>
      </c>
      <c r="V1011" t="s">
        <v>177</v>
      </c>
    </row>
    <row r="1012" spans="1:22" ht="12.75" hidden="1" outlineLevel="1">
      <c r="A1012">
        <v>801</v>
      </c>
      <c r="B1012" s="33" t="s">
        <v>297</v>
      </c>
      <c r="C1012" s="31">
        <v>54</v>
      </c>
      <c r="D1012">
        <v>4</v>
      </c>
      <c r="E1012">
        <v>24</v>
      </c>
      <c r="F1012" s="46"/>
      <c r="G1012" s="41" t="str">
        <f t="shared" si="96"/>
        <v/>
      </c>
      <c r="H1012" s="41" t="s">
        <v>202</v>
      </c>
      <c r="I1012" t="str">
        <f t="shared" si="97"/>
        <v/>
      </c>
      <c r="J1012">
        <f t="shared" si="94"/>
        <v>0</v>
      </c>
      <c r="K1012">
        <f t="shared" si="95"/>
        <v>0</v>
      </c>
      <c r="L1012" s="78" t="s">
        <v>343</v>
      </c>
      <c r="M1012" t="s">
        <v>241</v>
      </c>
      <c r="N1012" s="36" t="s">
        <v>177</v>
      </c>
      <c r="O1012" s="36"/>
      <c r="P1012" t="s">
        <v>177</v>
      </c>
      <c r="Q1012" t="s">
        <v>285</v>
      </c>
      <c r="R1012" t="s">
        <v>35</v>
      </c>
      <c r="S1012" t="s">
        <v>249</v>
      </c>
      <c r="U1012" t="s">
        <v>177</v>
      </c>
      <c r="V1012" t="s">
        <v>177</v>
      </c>
    </row>
    <row r="1013" spans="1:22" ht="12.75" hidden="1" outlineLevel="1">
      <c r="A1013">
        <v>802</v>
      </c>
      <c r="B1013" s="33" t="s">
        <v>297</v>
      </c>
      <c r="C1013" s="31">
        <v>54</v>
      </c>
      <c r="D1013">
        <v>4</v>
      </c>
      <c r="E1013">
        <v>25</v>
      </c>
      <c r="F1013" s="46"/>
      <c r="G1013" s="41" t="str">
        <f t="shared" si="96"/>
        <v/>
      </c>
      <c r="H1013" s="41" t="s">
        <v>198</v>
      </c>
      <c r="I1013" t="str">
        <f t="shared" si="97"/>
        <v/>
      </c>
      <c r="J1013">
        <f t="shared" si="94"/>
        <v>0</v>
      </c>
      <c r="K1013">
        <f t="shared" si="95"/>
        <v>0</v>
      </c>
      <c r="L1013" s="78" t="s">
        <v>343</v>
      </c>
      <c r="M1013" t="s">
        <v>241</v>
      </c>
      <c r="N1013" s="36" t="s">
        <v>177</v>
      </c>
      <c r="O1013" s="36"/>
      <c r="P1013" t="s">
        <v>177</v>
      </c>
      <c r="Q1013" t="s">
        <v>37</v>
      </c>
      <c r="R1013" t="s">
        <v>251</v>
      </c>
      <c r="S1013" t="s">
        <v>249</v>
      </c>
      <c r="T1013" t="s">
        <v>54</v>
      </c>
      <c r="U1013" t="s">
        <v>177</v>
      </c>
      <c r="V1013" t="s">
        <v>177</v>
      </c>
    </row>
    <row r="1014" spans="2:15" ht="12.75" collapsed="1">
      <c r="B1014" s="33"/>
      <c r="C1014" s="31"/>
      <c r="G1014" s="41"/>
      <c r="H1014" s="41"/>
      <c r="L1014" s="78"/>
      <c r="N1014" s="36"/>
      <c r="O1014" s="36"/>
    </row>
    <row r="1015" spans="1:22" ht="12.75">
      <c r="A1015">
        <v>803</v>
      </c>
      <c r="B1015" s="33" t="s">
        <v>299</v>
      </c>
      <c r="C1015" s="31">
        <v>55</v>
      </c>
      <c r="D1015">
        <v>1</v>
      </c>
      <c r="E1015">
        <v>1</v>
      </c>
      <c r="F1015" s="46"/>
      <c r="G1015" s="41" t="str">
        <f t="shared" si="96"/>
        <v/>
      </c>
      <c r="H1015" s="41" t="s">
        <v>200</v>
      </c>
      <c r="I1015" t="str">
        <f aca="true" t="shared" si="98" ref="I1015:I1078">IF(F1015=0,"",IF(EXACT(G1015,H1015),"Correct","Incorrect"))</f>
        <v/>
      </c>
      <c r="J1015">
        <f t="shared" si="94"/>
        <v>0</v>
      </c>
      <c r="K1015">
        <f t="shared" si="95"/>
        <v>0</v>
      </c>
      <c r="L1015" s="78" t="s">
        <v>343</v>
      </c>
      <c r="M1015" t="s">
        <v>241</v>
      </c>
      <c r="N1015" s="36" t="s">
        <v>177</v>
      </c>
      <c r="O1015" s="36"/>
      <c r="P1015" t="s">
        <v>177</v>
      </c>
      <c r="Q1015" t="s">
        <v>37</v>
      </c>
      <c r="R1015" t="s">
        <v>215</v>
      </c>
      <c r="S1015" t="s">
        <v>249</v>
      </c>
      <c r="U1015" t="s">
        <v>177</v>
      </c>
      <c r="V1015" t="s">
        <v>177</v>
      </c>
    </row>
    <row r="1016" spans="1:22" ht="12.75" hidden="1" outlineLevel="1">
      <c r="A1016">
        <v>804</v>
      </c>
      <c r="B1016" s="33" t="s">
        <v>299</v>
      </c>
      <c r="C1016" s="31">
        <v>55</v>
      </c>
      <c r="D1016">
        <v>1</v>
      </c>
      <c r="E1016">
        <v>2</v>
      </c>
      <c r="F1016" s="46"/>
      <c r="G1016" s="41" t="str">
        <f t="shared" si="96"/>
        <v/>
      </c>
      <c r="H1016" s="41" t="s">
        <v>201</v>
      </c>
      <c r="I1016" t="str">
        <f t="shared" si="98"/>
        <v/>
      </c>
      <c r="J1016">
        <f t="shared" si="94"/>
        <v>0</v>
      </c>
      <c r="K1016">
        <f t="shared" si="95"/>
        <v>0</v>
      </c>
      <c r="L1016" s="78" t="s">
        <v>343</v>
      </c>
      <c r="M1016" t="s">
        <v>241</v>
      </c>
      <c r="N1016" s="36" t="s">
        <v>177</v>
      </c>
      <c r="O1016" s="36"/>
      <c r="P1016" t="s">
        <v>177</v>
      </c>
      <c r="Q1016" t="s">
        <v>285</v>
      </c>
      <c r="R1016" t="s">
        <v>35</v>
      </c>
      <c r="S1016" t="s">
        <v>249</v>
      </c>
      <c r="U1016" t="s">
        <v>177</v>
      </c>
      <c r="V1016" t="s">
        <v>177</v>
      </c>
    </row>
    <row r="1017" spans="1:22" ht="12.75" hidden="1" outlineLevel="1">
      <c r="A1017">
        <v>805</v>
      </c>
      <c r="B1017" s="33" t="s">
        <v>299</v>
      </c>
      <c r="C1017" s="31">
        <v>55</v>
      </c>
      <c r="D1017">
        <v>1</v>
      </c>
      <c r="E1017">
        <v>3</v>
      </c>
      <c r="F1017" s="46"/>
      <c r="G1017" s="41" t="str">
        <f t="shared" si="96"/>
        <v/>
      </c>
      <c r="H1017" s="41" t="s">
        <v>198</v>
      </c>
      <c r="I1017" t="str">
        <f t="shared" si="98"/>
        <v/>
      </c>
      <c r="J1017">
        <f t="shared" si="94"/>
        <v>0</v>
      </c>
      <c r="K1017">
        <f t="shared" si="95"/>
        <v>0</v>
      </c>
      <c r="L1017" s="78" t="s">
        <v>343</v>
      </c>
      <c r="M1017" t="s">
        <v>241</v>
      </c>
      <c r="N1017" s="36" t="s">
        <v>177</v>
      </c>
      <c r="O1017" s="36"/>
      <c r="P1017" t="s">
        <v>177</v>
      </c>
      <c r="Q1017" t="s">
        <v>98</v>
      </c>
      <c r="R1017" t="s">
        <v>216</v>
      </c>
      <c r="S1017" t="s">
        <v>249</v>
      </c>
      <c r="U1017" t="s">
        <v>177</v>
      </c>
      <c r="V1017" t="s">
        <v>177</v>
      </c>
    </row>
    <row r="1018" spans="1:22" ht="12.75" hidden="1" outlineLevel="1">
      <c r="A1018">
        <v>806</v>
      </c>
      <c r="B1018" s="33" t="s">
        <v>299</v>
      </c>
      <c r="C1018" s="31">
        <v>55</v>
      </c>
      <c r="D1018">
        <v>1</v>
      </c>
      <c r="E1018">
        <v>4</v>
      </c>
      <c r="F1018" s="46"/>
      <c r="G1018" s="41" t="str">
        <f t="shared" si="96"/>
        <v/>
      </c>
      <c r="H1018" s="41" t="s">
        <v>201</v>
      </c>
      <c r="I1018" t="str">
        <f t="shared" si="98"/>
        <v/>
      </c>
      <c r="J1018">
        <f t="shared" si="94"/>
        <v>0</v>
      </c>
      <c r="K1018">
        <f t="shared" si="95"/>
        <v>0</v>
      </c>
      <c r="L1018" s="78" t="s">
        <v>343</v>
      </c>
      <c r="M1018" t="s">
        <v>241</v>
      </c>
      <c r="N1018" s="36" t="s">
        <v>177</v>
      </c>
      <c r="O1018" s="36"/>
      <c r="P1018" t="s">
        <v>177</v>
      </c>
      <c r="Q1018" t="s">
        <v>285</v>
      </c>
      <c r="R1018" t="s">
        <v>340</v>
      </c>
      <c r="S1018" t="s">
        <v>249</v>
      </c>
      <c r="T1018" t="s">
        <v>218</v>
      </c>
      <c r="U1018" t="s">
        <v>177</v>
      </c>
      <c r="V1018" t="s">
        <v>177</v>
      </c>
    </row>
    <row r="1019" spans="1:22" ht="12.75" hidden="1" outlineLevel="1">
      <c r="A1019">
        <v>807</v>
      </c>
      <c r="B1019" s="33" t="s">
        <v>299</v>
      </c>
      <c r="C1019" s="31">
        <v>55</v>
      </c>
      <c r="D1019">
        <v>1</v>
      </c>
      <c r="E1019">
        <v>5</v>
      </c>
      <c r="F1019" s="46"/>
      <c r="G1019" s="41" t="str">
        <f t="shared" si="96"/>
        <v/>
      </c>
      <c r="H1019" s="41" t="s">
        <v>200</v>
      </c>
      <c r="I1019" t="str">
        <f t="shared" si="98"/>
        <v/>
      </c>
      <c r="J1019">
        <f t="shared" si="94"/>
        <v>0</v>
      </c>
      <c r="K1019">
        <f t="shared" si="95"/>
        <v>0</v>
      </c>
      <c r="L1019" s="78" t="s">
        <v>343</v>
      </c>
      <c r="M1019" t="s">
        <v>241</v>
      </c>
      <c r="N1019" s="36" t="s">
        <v>177</v>
      </c>
      <c r="O1019" s="36"/>
      <c r="P1019" t="s">
        <v>177</v>
      </c>
      <c r="Q1019" t="s">
        <v>225</v>
      </c>
      <c r="S1019" t="s">
        <v>249</v>
      </c>
      <c r="U1019" t="s">
        <v>177</v>
      </c>
      <c r="V1019" t="s">
        <v>177</v>
      </c>
    </row>
    <row r="1020" spans="1:22" ht="12.75" hidden="1" outlineLevel="1">
      <c r="A1020">
        <v>808</v>
      </c>
      <c r="B1020" s="33" t="s">
        <v>299</v>
      </c>
      <c r="C1020" s="31">
        <v>55</v>
      </c>
      <c r="D1020">
        <v>1</v>
      </c>
      <c r="E1020">
        <v>6</v>
      </c>
      <c r="F1020" s="46"/>
      <c r="G1020" s="41" t="str">
        <f t="shared" si="96"/>
        <v/>
      </c>
      <c r="H1020" s="41" t="s">
        <v>201</v>
      </c>
      <c r="I1020" t="str">
        <f t="shared" si="98"/>
        <v/>
      </c>
      <c r="J1020">
        <f t="shared" si="94"/>
        <v>0</v>
      </c>
      <c r="K1020">
        <f t="shared" si="95"/>
        <v>0</v>
      </c>
      <c r="L1020" s="78" t="s">
        <v>343</v>
      </c>
      <c r="M1020" t="s">
        <v>241</v>
      </c>
      <c r="N1020" s="36" t="s">
        <v>177</v>
      </c>
      <c r="O1020" s="36"/>
      <c r="P1020" t="s">
        <v>177</v>
      </c>
      <c r="Q1020" t="s">
        <v>326</v>
      </c>
      <c r="R1020" t="s">
        <v>327</v>
      </c>
      <c r="S1020" t="s">
        <v>249</v>
      </c>
      <c r="T1020" t="s">
        <v>54</v>
      </c>
      <c r="U1020" t="s">
        <v>177</v>
      </c>
      <c r="V1020" t="s">
        <v>177</v>
      </c>
    </row>
    <row r="1021" spans="1:22" ht="12.75" hidden="1" outlineLevel="1">
      <c r="A1021">
        <v>809</v>
      </c>
      <c r="B1021" s="33" t="s">
        <v>299</v>
      </c>
      <c r="C1021" s="31">
        <v>55</v>
      </c>
      <c r="D1021">
        <v>1</v>
      </c>
      <c r="E1021">
        <v>7</v>
      </c>
      <c r="F1021" s="46"/>
      <c r="G1021" s="41" t="str">
        <f t="shared" si="96"/>
        <v/>
      </c>
      <c r="H1021" s="41" t="s">
        <v>201</v>
      </c>
      <c r="I1021" t="str">
        <f t="shared" si="98"/>
        <v/>
      </c>
      <c r="J1021">
        <f t="shared" si="94"/>
        <v>0</v>
      </c>
      <c r="K1021">
        <f t="shared" si="95"/>
        <v>0</v>
      </c>
      <c r="L1021" s="78" t="s">
        <v>343</v>
      </c>
      <c r="M1021" t="s">
        <v>241</v>
      </c>
      <c r="N1021" s="36" t="s">
        <v>177</v>
      </c>
      <c r="O1021" s="36"/>
      <c r="P1021" t="s">
        <v>177</v>
      </c>
      <c r="Q1021" t="s">
        <v>250</v>
      </c>
      <c r="R1021" t="s">
        <v>304</v>
      </c>
      <c r="S1021" t="s">
        <v>249</v>
      </c>
      <c r="T1021" t="s">
        <v>218</v>
      </c>
      <c r="U1021" t="s">
        <v>177</v>
      </c>
      <c r="V1021" t="s">
        <v>177</v>
      </c>
    </row>
    <row r="1022" spans="1:22" ht="12.75" hidden="1" outlineLevel="1">
      <c r="A1022">
        <v>810</v>
      </c>
      <c r="B1022" s="33" t="s">
        <v>299</v>
      </c>
      <c r="C1022" s="31">
        <v>55</v>
      </c>
      <c r="D1022">
        <v>1</v>
      </c>
      <c r="E1022">
        <v>8</v>
      </c>
      <c r="F1022" s="46"/>
      <c r="G1022" s="41" t="str">
        <f t="shared" si="96"/>
        <v/>
      </c>
      <c r="H1022" s="41" t="s">
        <v>199</v>
      </c>
      <c r="I1022" t="str">
        <f t="shared" si="98"/>
        <v/>
      </c>
      <c r="J1022">
        <f t="shared" si="94"/>
        <v>0</v>
      </c>
      <c r="K1022">
        <f t="shared" si="95"/>
        <v>0</v>
      </c>
      <c r="L1022" s="78" t="s">
        <v>343</v>
      </c>
      <c r="M1022" t="s">
        <v>241</v>
      </c>
      <c r="N1022" s="36" t="s">
        <v>177</v>
      </c>
      <c r="O1022" s="36"/>
      <c r="P1022" t="s">
        <v>177</v>
      </c>
      <c r="Q1022" t="s">
        <v>225</v>
      </c>
      <c r="S1022" t="s">
        <v>249</v>
      </c>
      <c r="U1022" t="s">
        <v>177</v>
      </c>
      <c r="V1022" t="s">
        <v>177</v>
      </c>
    </row>
    <row r="1023" spans="1:22" ht="12.75" hidden="1" outlineLevel="1">
      <c r="A1023">
        <v>811</v>
      </c>
      <c r="B1023" s="33" t="s">
        <v>299</v>
      </c>
      <c r="C1023" s="31">
        <v>55</v>
      </c>
      <c r="D1023">
        <v>1</v>
      </c>
      <c r="E1023">
        <v>9</v>
      </c>
      <c r="F1023" s="46"/>
      <c r="G1023" s="41" t="str">
        <f t="shared" si="96"/>
        <v/>
      </c>
      <c r="H1023" s="41" t="s">
        <v>199</v>
      </c>
      <c r="I1023" t="str">
        <f t="shared" si="98"/>
        <v/>
      </c>
      <c r="J1023">
        <f t="shared" si="94"/>
        <v>0</v>
      </c>
      <c r="K1023">
        <f t="shared" si="95"/>
        <v>0</v>
      </c>
      <c r="L1023" s="78" t="s">
        <v>343</v>
      </c>
      <c r="M1023" t="s">
        <v>241</v>
      </c>
      <c r="N1023" s="36" t="s">
        <v>177</v>
      </c>
      <c r="O1023" s="36"/>
      <c r="P1023" t="s">
        <v>177</v>
      </c>
      <c r="Q1023" t="s">
        <v>250</v>
      </c>
      <c r="R1023" t="s">
        <v>304</v>
      </c>
      <c r="S1023" t="s">
        <v>249</v>
      </c>
      <c r="U1023" t="s">
        <v>177</v>
      </c>
      <c r="V1023" t="s">
        <v>177</v>
      </c>
    </row>
    <row r="1024" spans="1:22" ht="12.75" hidden="1" outlineLevel="1">
      <c r="A1024">
        <v>812</v>
      </c>
      <c r="B1024" s="33" t="s">
        <v>299</v>
      </c>
      <c r="C1024" s="31">
        <v>55</v>
      </c>
      <c r="D1024">
        <v>1</v>
      </c>
      <c r="E1024">
        <v>10</v>
      </c>
      <c r="F1024" s="46"/>
      <c r="G1024" s="41" t="str">
        <f t="shared" si="96"/>
        <v/>
      </c>
      <c r="H1024" s="41" t="s">
        <v>200</v>
      </c>
      <c r="I1024" t="str">
        <f t="shared" si="98"/>
        <v/>
      </c>
      <c r="J1024">
        <f t="shared" si="94"/>
        <v>0</v>
      </c>
      <c r="K1024">
        <f t="shared" si="95"/>
        <v>0</v>
      </c>
      <c r="L1024" s="78" t="s">
        <v>343</v>
      </c>
      <c r="M1024" t="s">
        <v>241</v>
      </c>
      <c r="N1024" s="36" t="s">
        <v>177</v>
      </c>
      <c r="O1024" s="36"/>
      <c r="P1024" t="s">
        <v>177</v>
      </c>
      <c r="Q1024" t="s">
        <v>225</v>
      </c>
      <c r="S1024" t="s">
        <v>249</v>
      </c>
      <c r="U1024" t="s">
        <v>177</v>
      </c>
      <c r="V1024" t="s">
        <v>177</v>
      </c>
    </row>
    <row r="1025" spans="1:22" ht="12.75" hidden="1" outlineLevel="1">
      <c r="A1025">
        <v>813</v>
      </c>
      <c r="B1025" s="33" t="s">
        <v>299</v>
      </c>
      <c r="C1025" s="31">
        <v>55</v>
      </c>
      <c r="D1025">
        <v>1</v>
      </c>
      <c r="E1025">
        <v>11</v>
      </c>
      <c r="F1025" s="46"/>
      <c r="G1025" s="41" t="str">
        <f t="shared" si="96"/>
        <v/>
      </c>
      <c r="H1025" s="41" t="s">
        <v>202</v>
      </c>
      <c r="I1025" t="str">
        <f t="shared" si="98"/>
        <v/>
      </c>
      <c r="J1025">
        <f t="shared" si="94"/>
        <v>0</v>
      </c>
      <c r="K1025">
        <f t="shared" si="95"/>
        <v>0</v>
      </c>
      <c r="L1025" s="78" t="s">
        <v>343</v>
      </c>
      <c r="M1025" t="s">
        <v>241</v>
      </c>
      <c r="N1025" s="36" t="s">
        <v>177</v>
      </c>
      <c r="O1025" s="36"/>
      <c r="P1025" t="s">
        <v>177</v>
      </c>
      <c r="Q1025" t="s">
        <v>326</v>
      </c>
      <c r="R1025" t="s">
        <v>325</v>
      </c>
      <c r="S1025" t="s">
        <v>249</v>
      </c>
      <c r="T1025" t="s">
        <v>54</v>
      </c>
      <c r="U1025" t="s">
        <v>177</v>
      </c>
      <c r="V1025" t="s">
        <v>177</v>
      </c>
    </row>
    <row r="1026" spans="1:22" ht="12.75" hidden="1" outlineLevel="1">
      <c r="A1026">
        <v>814</v>
      </c>
      <c r="B1026" s="33" t="s">
        <v>299</v>
      </c>
      <c r="C1026" s="31">
        <v>55</v>
      </c>
      <c r="D1026">
        <v>1</v>
      </c>
      <c r="E1026">
        <v>12</v>
      </c>
      <c r="F1026" s="46"/>
      <c r="G1026" s="41" t="str">
        <f t="shared" si="96"/>
        <v/>
      </c>
      <c r="H1026" s="41" t="s">
        <v>198</v>
      </c>
      <c r="I1026" t="str">
        <f t="shared" si="98"/>
        <v/>
      </c>
      <c r="J1026">
        <f t="shared" si="94"/>
        <v>0</v>
      </c>
      <c r="K1026">
        <f t="shared" si="95"/>
        <v>0</v>
      </c>
      <c r="L1026" s="78" t="s">
        <v>343</v>
      </c>
      <c r="M1026" t="s">
        <v>241</v>
      </c>
      <c r="N1026" s="36" t="s">
        <v>177</v>
      </c>
      <c r="O1026" s="36"/>
      <c r="P1026" t="s">
        <v>177</v>
      </c>
      <c r="Q1026" t="s">
        <v>285</v>
      </c>
      <c r="R1026" t="s">
        <v>35</v>
      </c>
      <c r="S1026" t="s">
        <v>249</v>
      </c>
      <c r="T1026" t="s">
        <v>54</v>
      </c>
      <c r="U1026" t="s">
        <v>177</v>
      </c>
      <c r="V1026" t="s">
        <v>177</v>
      </c>
    </row>
    <row r="1027" spans="1:22" ht="12.75" hidden="1" outlineLevel="1">
      <c r="A1027">
        <v>815</v>
      </c>
      <c r="B1027" s="33" t="s">
        <v>299</v>
      </c>
      <c r="C1027" s="31">
        <v>55</v>
      </c>
      <c r="D1027">
        <v>1</v>
      </c>
      <c r="E1027">
        <v>13</v>
      </c>
      <c r="F1027" s="46"/>
      <c r="G1027" s="41" t="str">
        <f t="shared" si="96"/>
        <v/>
      </c>
      <c r="H1027" s="41" t="s">
        <v>199</v>
      </c>
      <c r="I1027" t="str">
        <f t="shared" si="98"/>
        <v/>
      </c>
      <c r="J1027">
        <f t="shared" si="94"/>
        <v>0</v>
      </c>
      <c r="K1027">
        <f t="shared" si="95"/>
        <v>0</v>
      </c>
      <c r="L1027" s="78" t="s">
        <v>343</v>
      </c>
      <c r="M1027" t="s">
        <v>241</v>
      </c>
      <c r="N1027" s="36" t="s">
        <v>177</v>
      </c>
      <c r="O1027" s="36"/>
      <c r="P1027" t="s">
        <v>177</v>
      </c>
      <c r="Q1027" t="s">
        <v>119</v>
      </c>
      <c r="S1027" t="s">
        <v>249</v>
      </c>
      <c r="T1027" t="s">
        <v>218</v>
      </c>
      <c r="U1027" t="s">
        <v>177</v>
      </c>
      <c r="V1027" t="s">
        <v>177</v>
      </c>
    </row>
    <row r="1028" spans="1:22" ht="12.75" hidden="1" outlineLevel="1">
      <c r="A1028">
        <v>816</v>
      </c>
      <c r="B1028" s="33" t="s">
        <v>299</v>
      </c>
      <c r="C1028" s="31">
        <v>55</v>
      </c>
      <c r="D1028">
        <v>1</v>
      </c>
      <c r="E1028">
        <v>14</v>
      </c>
      <c r="F1028" s="46"/>
      <c r="G1028" s="41" t="str">
        <f t="shared" si="96"/>
        <v/>
      </c>
      <c r="H1028" s="41" t="s">
        <v>202</v>
      </c>
      <c r="I1028" t="str">
        <f t="shared" si="98"/>
        <v/>
      </c>
      <c r="J1028">
        <f t="shared" si="94"/>
        <v>0</v>
      </c>
      <c r="K1028">
        <f t="shared" si="95"/>
        <v>0</v>
      </c>
      <c r="L1028" s="78" t="s">
        <v>343</v>
      </c>
      <c r="M1028" t="s">
        <v>241</v>
      </c>
      <c r="N1028" s="36" t="s">
        <v>177</v>
      </c>
      <c r="O1028" s="36"/>
      <c r="P1028" t="s">
        <v>177</v>
      </c>
      <c r="Q1028" t="s">
        <v>286</v>
      </c>
      <c r="S1028" t="s">
        <v>249</v>
      </c>
      <c r="U1028" t="s">
        <v>177</v>
      </c>
      <c r="V1028" t="s">
        <v>177</v>
      </c>
    </row>
    <row r="1029" spans="1:22" ht="12.75" hidden="1" outlineLevel="1">
      <c r="A1029">
        <v>817</v>
      </c>
      <c r="B1029" s="33" t="s">
        <v>299</v>
      </c>
      <c r="C1029" s="31">
        <v>55</v>
      </c>
      <c r="D1029">
        <v>1</v>
      </c>
      <c r="E1029">
        <v>15</v>
      </c>
      <c r="F1029" s="46"/>
      <c r="G1029" s="41" t="str">
        <f t="shared" si="96"/>
        <v/>
      </c>
      <c r="H1029" s="41" t="s">
        <v>199</v>
      </c>
      <c r="I1029" t="str">
        <f t="shared" si="98"/>
        <v/>
      </c>
      <c r="J1029">
        <f t="shared" si="94"/>
        <v>0</v>
      </c>
      <c r="K1029">
        <f t="shared" si="95"/>
        <v>0</v>
      </c>
      <c r="L1029" s="78" t="s">
        <v>343</v>
      </c>
      <c r="M1029" t="s">
        <v>241</v>
      </c>
      <c r="N1029" s="36" t="s">
        <v>177</v>
      </c>
      <c r="O1029" s="36"/>
      <c r="P1029" t="s">
        <v>177</v>
      </c>
      <c r="Q1029" t="s">
        <v>225</v>
      </c>
      <c r="S1029" t="s">
        <v>249</v>
      </c>
      <c r="T1029" t="s">
        <v>54</v>
      </c>
      <c r="U1029" t="s">
        <v>177</v>
      </c>
      <c r="V1029" t="s">
        <v>177</v>
      </c>
    </row>
    <row r="1030" spans="1:22" ht="12.75" hidden="1" outlineLevel="1">
      <c r="A1030">
        <v>818</v>
      </c>
      <c r="B1030" s="33" t="s">
        <v>299</v>
      </c>
      <c r="C1030" s="31">
        <v>55</v>
      </c>
      <c r="D1030">
        <v>1</v>
      </c>
      <c r="E1030">
        <v>16</v>
      </c>
      <c r="F1030" s="46"/>
      <c r="G1030" s="41" t="str">
        <f t="shared" si="96"/>
        <v/>
      </c>
      <c r="H1030" s="41" t="s">
        <v>200</v>
      </c>
      <c r="I1030" t="str">
        <f t="shared" si="98"/>
        <v/>
      </c>
      <c r="J1030">
        <f t="shared" si="94"/>
        <v>0</v>
      </c>
      <c r="K1030">
        <f t="shared" si="95"/>
        <v>0</v>
      </c>
      <c r="L1030" s="78" t="s">
        <v>343</v>
      </c>
      <c r="M1030" t="s">
        <v>241</v>
      </c>
      <c r="N1030" s="36" t="s">
        <v>177</v>
      </c>
      <c r="O1030" s="36"/>
      <c r="P1030" t="s">
        <v>177</v>
      </c>
      <c r="Q1030" t="s">
        <v>326</v>
      </c>
      <c r="R1030" t="s">
        <v>325</v>
      </c>
      <c r="S1030" t="s">
        <v>249</v>
      </c>
      <c r="T1030" t="s">
        <v>54</v>
      </c>
      <c r="U1030" t="s">
        <v>177</v>
      </c>
      <c r="V1030" t="s">
        <v>177</v>
      </c>
    </row>
    <row r="1031" spans="1:22" ht="12.75" hidden="1" outlineLevel="1">
      <c r="A1031">
        <v>819</v>
      </c>
      <c r="B1031" s="33" t="s">
        <v>299</v>
      </c>
      <c r="C1031" s="31">
        <v>55</v>
      </c>
      <c r="D1031">
        <v>1</v>
      </c>
      <c r="E1031">
        <v>17</v>
      </c>
      <c r="F1031" s="46"/>
      <c r="G1031" s="41" t="str">
        <f t="shared" si="96"/>
        <v/>
      </c>
      <c r="H1031" s="41" t="s">
        <v>199</v>
      </c>
      <c r="I1031" t="str">
        <f t="shared" si="98"/>
        <v/>
      </c>
      <c r="J1031">
        <f t="shared" si="94"/>
        <v>0</v>
      </c>
      <c r="K1031">
        <f t="shared" si="95"/>
        <v>0</v>
      </c>
      <c r="L1031" s="78" t="s">
        <v>343</v>
      </c>
      <c r="M1031" t="s">
        <v>241</v>
      </c>
      <c r="N1031" s="36" t="s">
        <v>177</v>
      </c>
      <c r="O1031" s="36"/>
      <c r="P1031" t="s">
        <v>177</v>
      </c>
      <c r="Q1031" t="s">
        <v>285</v>
      </c>
      <c r="R1031" t="s">
        <v>35</v>
      </c>
      <c r="S1031" t="s">
        <v>249</v>
      </c>
      <c r="U1031" t="s">
        <v>177</v>
      </c>
      <c r="V1031" t="s">
        <v>177</v>
      </c>
    </row>
    <row r="1032" spans="1:22" ht="12.75" hidden="1" outlineLevel="1">
      <c r="A1032">
        <v>820</v>
      </c>
      <c r="B1032" s="33" t="s">
        <v>299</v>
      </c>
      <c r="C1032" s="31">
        <v>55</v>
      </c>
      <c r="D1032">
        <v>1</v>
      </c>
      <c r="E1032">
        <v>18</v>
      </c>
      <c r="F1032" s="46"/>
      <c r="G1032" s="41" t="str">
        <f t="shared" si="96"/>
        <v/>
      </c>
      <c r="H1032" s="41" t="s">
        <v>202</v>
      </c>
      <c r="I1032" t="str">
        <f t="shared" si="98"/>
        <v/>
      </c>
      <c r="J1032">
        <f t="shared" si="94"/>
        <v>0</v>
      </c>
      <c r="K1032">
        <f t="shared" si="95"/>
        <v>0</v>
      </c>
      <c r="L1032" s="78" t="s">
        <v>343</v>
      </c>
      <c r="M1032" t="s">
        <v>241</v>
      </c>
      <c r="N1032" s="36" t="s">
        <v>177</v>
      </c>
      <c r="O1032" s="36"/>
      <c r="P1032" t="s">
        <v>177</v>
      </c>
      <c r="Q1032" t="s">
        <v>98</v>
      </c>
      <c r="R1032" t="s">
        <v>178</v>
      </c>
      <c r="S1032" t="s">
        <v>249</v>
      </c>
      <c r="U1032" t="s">
        <v>177</v>
      </c>
      <c r="V1032" t="s">
        <v>177</v>
      </c>
    </row>
    <row r="1033" spans="1:22" ht="12.75" hidden="1" outlineLevel="1">
      <c r="A1033">
        <v>821</v>
      </c>
      <c r="B1033" s="33" t="s">
        <v>299</v>
      </c>
      <c r="C1033" s="31">
        <v>55</v>
      </c>
      <c r="D1033">
        <v>1</v>
      </c>
      <c r="E1033">
        <v>19</v>
      </c>
      <c r="F1033" s="46"/>
      <c r="G1033" s="41" t="str">
        <f t="shared" si="96"/>
        <v/>
      </c>
      <c r="H1033" s="41" t="s">
        <v>198</v>
      </c>
      <c r="I1033" t="str">
        <f t="shared" si="98"/>
        <v/>
      </c>
      <c r="J1033">
        <f t="shared" si="94"/>
        <v>0</v>
      </c>
      <c r="K1033">
        <f t="shared" si="95"/>
        <v>0</v>
      </c>
      <c r="L1033" s="78" t="s">
        <v>343</v>
      </c>
      <c r="M1033" t="s">
        <v>241</v>
      </c>
      <c r="N1033" s="36" t="s">
        <v>177</v>
      </c>
      <c r="O1033" s="36"/>
      <c r="P1033" t="s">
        <v>177</v>
      </c>
      <c r="Q1033" t="s">
        <v>98</v>
      </c>
      <c r="R1033" t="s">
        <v>36</v>
      </c>
      <c r="S1033" t="s">
        <v>249</v>
      </c>
      <c r="U1033" t="s">
        <v>177</v>
      </c>
      <c r="V1033" t="s">
        <v>177</v>
      </c>
    </row>
    <row r="1034" spans="1:22" ht="12.75" hidden="1" outlineLevel="1">
      <c r="A1034">
        <v>822</v>
      </c>
      <c r="B1034" s="33" t="s">
        <v>299</v>
      </c>
      <c r="C1034" s="31">
        <v>55</v>
      </c>
      <c r="D1034">
        <v>1</v>
      </c>
      <c r="E1034">
        <v>20</v>
      </c>
      <c r="F1034" s="46"/>
      <c r="G1034" s="41" t="str">
        <f t="shared" si="96"/>
        <v/>
      </c>
      <c r="H1034" s="41" t="s">
        <v>201</v>
      </c>
      <c r="I1034" t="str">
        <f t="shared" si="98"/>
        <v/>
      </c>
      <c r="J1034">
        <f t="shared" si="94"/>
        <v>0</v>
      </c>
      <c r="K1034">
        <f t="shared" si="95"/>
        <v>0</v>
      </c>
      <c r="L1034" s="78" t="s">
        <v>343</v>
      </c>
      <c r="M1034" t="s">
        <v>241</v>
      </c>
      <c r="N1034" s="36" t="s">
        <v>177</v>
      </c>
      <c r="O1034" s="36"/>
      <c r="P1034" t="s">
        <v>177</v>
      </c>
      <c r="Q1034" t="s">
        <v>286</v>
      </c>
      <c r="S1034" t="s">
        <v>249</v>
      </c>
      <c r="U1034" t="s">
        <v>177</v>
      </c>
      <c r="V1034" t="s">
        <v>177</v>
      </c>
    </row>
    <row r="1035" spans="1:22" ht="12.75" hidden="1" outlineLevel="1">
      <c r="A1035">
        <v>823</v>
      </c>
      <c r="B1035" s="33" t="s">
        <v>299</v>
      </c>
      <c r="C1035" s="31">
        <v>55</v>
      </c>
      <c r="D1035">
        <v>1</v>
      </c>
      <c r="E1035">
        <v>21</v>
      </c>
      <c r="F1035" s="46"/>
      <c r="G1035" s="41" t="str">
        <f t="shared" si="96"/>
        <v/>
      </c>
      <c r="H1035" s="41" t="s">
        <v>200</v>
      </c>
      <c r="I1035" t="str">
        <f t="shared" si="98"/>
        <v/>
      </c>
      <c r="J1035">
        <f t="shared" si="94"/>
        <v>0</v>
      </c>
      <c r="K1035">
        <f t="shared" si="95"/>
        <v>0</v>
      </c>
      <c r="L1035" s="78" t="s">
        <v>343</v>
      </c>
      <c r="M1035" t="s">
        <v>241</v>
      </c>
      <c r="N1035" s="36" t="s">
        <v>177</v>
      </c>
      <c r="O1035" s="36"/>
      <c r="P1035" t="s">
        <v>177</v>
      </c>
      <c r="Q1035" t="s">
        <v>326</v>
      </c>
      <c r="R1035" t="s">
        <v>327</v>
      </c>
      <c r="S1035" t="s">
        <v>249</v>
      </c>
      <c r="T1035" t="s">
        <v>54</v>
      </c>
      <c r="U1035" t="s">
        <v>177</v>
      </c>
      <c r="V1035" t="s">
        <v>177</v>
      </c>
    </row>
    <row r="1036" spans="1:22" ht="12.75" hidden="1" outlineLevel="1">
      <c r="A1036">
        <v>824</v>
      </c>
      <c r="B1036" s="33" t="s">
        <v>299</v>
      </c>
      <c r="C1036" s="31">
        <v>55</v>
      </c>
      <c r="D1036">
        <v>1</v>
      </c>
      <c r="E1036">
        <v>22</v>
      </c>
      <c r="F1036" s="46"/>
      <c r="G1036" s="41" t="str">
        <f t="shared" si="96"/>
        <v/>
      </c>
      <c r="H1036" s="41" t="s">
        <v>202</v>
      </c>
      <c r="I1036" t="str">
        <f t="shared" si="98"/>
        <v/>
      </c>
      <c r="J1036">
        <f t="shared" si="94"/>
        <v>0</v>
      </c>
      <c r="K1036">
        <f t="shared" si="95"/>
        <v>0</v>
      </c>
      <c r="L1036" s="78" t="s">
        <v>343</v>
      </c>
      <c r="M1036" t="s">
        <v>241</v>
      </c>
      <c r="N1036" s="36" t="s">
        <v>177</v>
      </c>
      <c r="O1036" s="36"/>
      <c r="P1036" t="s">
        <v>177</v>
      </c>
      <c r="Q1036" t="s">
        <v>250</v>
      </c>
      <c r="R1036" t="s">
        <v>304</v>
      </c>
      <c r="S1036" t="s">
        <v>249</v>
      </c>
      <c r="T1036" t="s">
        <v>218</v>
      </c>
      <c r="U1036" t="s">
        <v>177</v>
      </c>
      <c r="V1036" t="s">
        <v>177</v>
      </c>
    </row>
    <row r="1037" spans="1:22" ht="12.75" hidden="1" outlineLevel="1">
      <c r="A1037">
        <v>825</v>
      </c>
      <c r="B1037" s="33" t="s">
        <v>299</v>
      </c>
      <c r="C1037" s="31">
        <v>55</v>
      </c>
      <c r="D1037">
        <v>1</v>
      </c>
      <c r="E1037">
        <v>23</v>
      </c>
      <c r="F1037" s="46"/>
      <c r="G1037" s="41" t="str">
        <f t="shared" si="96"/>
        <v/>
      </c>
      <c r="H1037" s="41" t="s">
        <v>200</v>
      </c>
      <c r="I1037" t="str">
        <f t="shared" si="98"/>
        <v/>
      </c>
      <c r="J1037">
        <f t="shared" si="94"/>
        <v>0</v>
      </c>
      <c r="K1037">
        <f t="shared" si="95"/>
        <v>0</v>
      </c>
      <c r="L1037" s="78" t="s">
        <v>343</v>
      </c>
      <c r="M1037" t="s">
        <v>241</v>
      </c>
      <c r="N1037" s="36" t="s">
        <v>177</v>
      </c>
      <c r="O1037" s="36"/>
      <c r="P1037" t="s">
        <v>177</v>
      </c>
      <c r="Q1037" t="s">
        <v>250</v>
      </c>
      <c r="R1037" t="s">
        <v>305</v>
      </c>
      <c r="S1037" t="s">
        <v>249</v>
      </c>
      <c r="U1037" t="s">
        <v>177</v>
      </c>
      <c r="V1037" t="s">
        <v>177</v>
      </c>
    </row>
    <row r="1038" spans="1:22" ht="12.75" hidden="1" outlineLevel="1">
      <c r="A1038">
        <v>826</v>
      </c>
      <c r="B1038" s="33" t="s">
        <v>299</v>
      </c>
      <c r="C1038" s="31">
        <v>55</v>
      </c>
      <c r="D1038">
        <v>1</v>
      </c>
      <c r="E1038">
        <v>24</v>
      </c>
      <c r="F1038" s="46"/>
      <c r="G1038" s="41" t="str">
        <f t="shared" si="96"/>
        <v/>
      </c>
      <c r="H1038" s="41" t="s">
        <v>199</v>
      </c>
      <c r="I1038" t="str">
        <f t="shared" si="98"/>
        <v/>
      </c>
      <c r="J1038">
        <f t="shared" si="94"/>
        <v>0</v>
      </c>
      <c r="K1038">
        <f t="shared" si="95"/>
        <v>0</v>
      </c>
      <c r="L1038" s="78" t="s">
        <v>343</v>
      </c>
      <c r="M1038" t="s">
        <v>241</v>
      </c>
      <c r="N1038" s="36" t="s">
        <v>177</v>
      </c>
      <c r="O1038" s="36"/>
      <c r="P1038" t="s">
        <v>177</v>
      </c>
      <c r="Q1038" t="s">
        <v>286</v>
      </c>
      <c r="S1038" t="s">
        <v>249</v>
      </c>
      <c r="T1038" t="s">
        <v>54</v>
      </c>
      <c r="U1038" t="s">
        <v>177</v>
      </c>
      <c r="V1038" t="s">
        <v>177</v>
      </c>
    </row>
    <row r="1039" spans="1:22" ht="12.75" hidden="1" outlineLevel="1">
      <c r="A1039">
        <v>827</v>
      </c>
      <c r="B1039" s="33" t="s">
        <v>299</v>
      </c>
      <c r="C1039" s="31">
        <v>55</v>
      </c>
      <c r="D1039">
        <v>1</v>
      </c>
      <c r="E1039">
        <v>25</v>
      </c>
      <c r="F1039" s="46"/>
      <c r="G1039" s="41" t="str">
        <f t="shared" si="96"/>
        <v/>
      </c>
      <c r="H1039" s="41" t="s">
        <v>198</v>
      </c>
      <c r="I1039" t="str">
        <f t="shared" si="98"/>
        <v/>
      </c>
      <c r="J1039">
        <f t="shared" si="94"/>
        <v>0</v>
      </c>
      <c r="K1039">
        <f t="shared" si="95"/>
        <v>0</v>
      </c>
      <c r="L1039" s="78" t="s">
        <v>343</v>
      </c>
      <c r="M1039" t="s">
        <v>241</v>
      </c>
      <c r="N1039" s="36" t="s">
        <v>177</v>
      </c>
      <c r="O1039" s="36"/>
      <c r="P1039" t="s">
        <v>177</v>
      </c>
      <c r="Q1039" t="s">
        <v>333</v>
      </c>
      <c r="S1039" t="s">
        <v>265</v>
      </c>
      <c r="T1039" t="s">
        <v>152</v>
      </c>
      <c r="U1039" t="s">
        <v>177</v>
      </c>
      <c r="V1039" t="s">
        <v>177</v>
      </c>
    </row>
    <row r="1040" spans="1:22" ht="12.75" hidden="1" outlineLevel="1">
      <c r="A1040">
        <v>828</v>
      </c>
      <c r="B1040" s="33" t="s">
        <v>299</v>
      </c>
      <c r="C1040" s="31">
        <v>55</v>
      </c>
      <c r="D1040">
        <v>2</v>
      </c>
      <c r="E1040">
        <v>1</v>
      </c>
      <c r="F1040" s="46"/>
      <c r="G1040" s="41" t="str">
        <f t="shared" si="96"/>
        <v/>
      </c>
      <c r="H1040" s="41" t="s">
        <v>199</v>
      </c>
      <c r="I1040" t="str">
        <f t="shared" si="98"/>
        <v/>
      </c>
      <c r="J1040">
        <f t="shared" si="94"/>
        <v>0</v>
      </c>
      <c r="K1040">
        <f t="shared" si="95"/>
        <v>0</v>
      </c>
      <c r="L1040" s="78" t="s">
        <v>343</v>
      </c>
      <c r="M1040" t="s">
        <v>240</v>
      </c>
      <c r="N1040">
        <v>1</v>
      </c>
      <c r="P1040" t="s">
        <v>40</v>
      </c>
      <c r="Q1040" t="s">
        <v>329</v>
      </c>
      <c r="R1040" t="s">
        <v>238</v>
      </c>
      <c r="S1040" t="s">
        <v>239</v>
      </c>
      <c r="U1040" t="s">
        <v>177</v>
      </c>
      <c r="V1040" t="s">
        <v>177</v>
      </c>
    </row>
    <row r="1041" spans="1:22" ht="12.75" hidden="1" outlineLevel="1">
      <c r="A1041">
        <v>829</v>
      </c>
      <c r="B1041" s="33" t="s">
        <v>299</v>
      </c>
      <c r="C1041" s="31">
        <v>55</v>
      </c>
      <c r="D1041">
        <v>2</v>
      </c>
      <c r="E1041">
        <v>2</v>
      </c>
      <c r="F1041" s="46"/>
      <c r="G1041" s="41" t="str">
        <f t="shared" si="96"/>
        <v/>
      </c>
      <c r="H1041" s="41" t="s">
        <v>201</v>
      </c>
      <c r="I1041" t="str">
        <f t="shared" si="98"/>
        <v/>
      </c>
      <c r="J1041">
        <f t="shared" si="94"/>
        <v>0</v>
      </c>
      <c r="K1041">
        <f t="shared" si="95"/>
        <v>0</v>
      </c>
      <c r="L1041" s="78" t="s">
        <v>343</v>
      </c>
      <c r="M1041" t="s">
        <v>240</v>
      </c>
      <c r="N1041">
        <v>1</v>
      </c>
      <c r="P1041" t="s">
        <v>40</v>
      </c>
      <c r="Q1041" t="s">
        <v>329</v>
      </c>
      <c r="R1041" t="s">
        <v>53</v>
      </c>
      <c r="S1041" t="s">
        <v>239</v>
      </c>
      <c r="U1041" t="s">
        <v>177</v>
      </c>
      <c r="V1041" t="s">
        <v>177</v>
      </c>
    </row>
    <row r="1042" spans="1:22" ht="12.75" hidden="1" outlineLevel="1">
      <c r="A1042">
        <v>830</v>
      </c>
      <c r="B1042" s="33" t="s">
        <v>299</v>
      </c>
      <c r="C1042" s="31">
        <v>55</v>
      </c>
      <c r="D1042">
        <v>2</v>
      </c>
      <c r="E1042">
        <v>3</v>
      </c>
      <c r="F1042" s="46"/>
      <c r="G1042" s="41" t="str">
        <f t="shared" si="96"/>
        <v/>
      </c>
      <c r="H1042" s="41" t="s">
        <v>201</v>
      </c>
      <c r="I1042" t="str">
        <f t="shared" si="98"/>
        <v/>
      </c>
      <c r="J1042">
        <f t="shared" si="94"/>
        <v>0</v>
      </c>
      <c r="K1042">
        <f t="shared" si="95"/>
        <v>0</v>
      </c>
      <c r="L1042" s="78" t="s">
        <v>343</v>
      </c>
      <c r="M1042" t="s">
        <v>240</v>
      </c>
      <c r="N1042">
        <v>1</v>
      </c>
      <c r="P1042" t="s">
        <v>40</v>
      </c>
      <c r="Q1042" t="s">
        <v>329</v>
      </c>
      <c r="R1042" t="s">
        <v>238</v>
      </c>
      <c r="S1042" t="s">
        <v>239</v>
      </c>
      <c r="U1042" t="s">
        <v>177</v>
      </c>
      <c r="V1042" t="s">
        <v>177</v>
      </c>
    </row>
    <row r="1043" spans="1:22" ht="12.75" hidden="1" outlineLevel="1">
      <c r="A1043">
        <v>831</v>
      </c>
      <c r="B1043" s="33" t="s">
        <v>299</v>
      </c>
      <c r="C1043" s="31">
        <v>55</v>
      </c>
      <c r="D1043">
        <v>2</v>
      </c>
      <c r="E1043">
        <v>4</v>
      </c>
      <c r="F1043" s="46"/>
      <c r="G1043" s="41" t="str">
        <f t="shared" si="96"/>
        <v/>
      </c>
      <c r="H1043" s="41" t="s">
        <v>200</v>
      </c>
      <c r="I1043" t="str">
        <f t="shared" si="98"/>
        <v/>
      </c>
      <c r="J1043">
        <f t="shared" si="94"/>
        <v>0</v>
      </c>
      <c r="K1043">
        <f t="shared" si="95"/>
        <v>0</v>
      </c>
      <c r="L1043" s="78" t="s">
        <v>343</v>
      </c>
      <c r="M1043" t="s">
        <v>240</v>
      </c>
      <c r="N1043">
        <v>1</v>
      </c>
      <c r="P1043" t="s">
        <v>40</v>
      </c>
      <c r="Q1043" t="s">
        <v>329</v>
      </c>
      <c r="R1043" t="s">
        <v>149</v>
      </c>
      <c r="S1043" t="s">
        <v>239</v>
      </c>
      <c r="U1043" t="s">
        <v>177</v>
      </c>
      <c r="V1043" t="s">
        <v>177</v>
      </c>
    </row>
    <row r="1044" spans="1:22" ht="12.75" hidden="1" outlineLevel="1">
      <c r="A1044">
        <v>832</v>
      </c>
      <c r="B1044" s="33" t="s">
        <v>299</v>
      </c>
      <c r="C1044" s="31">
        <v>55</v>
      </c>
      <c r="D1044">
        <v>2</v>
      </c>
      <c r="E1044">
        <v>5</v>
      </c>
      <c r="F1044" s="46"/>
      <c r="G1044" s="41" t="str">
        <f t="shared" si="96"/>
        <v/>
      </c>
      <c r="H1044" s="41" t="s">
        <v>202</v>
      </c>
      <c r="I1044" t="str">
        <f t="shared" si="98"/>
        <v/>
      </c>
      <c r="J1044">
        <f t="shared" si="94"/>
        <v>0</v>
      </c>
      <c r="K1044">
        <f t="shared" si="95"/>
        <v>0</v>
      </c>
      <c r="L1044" s="78" t="s">
        <v>343</v>
      </c>
      <c r="M1044" t="s">
        <v>240</v>
      </c>
      <c r="N1044">
        <v>1</v>
      </c>
      <c r="P1044" t="s">
        <v>40</v>
      </c>
      <c r="Q1044" t="s">
        <v>333</v>
      </c>
      <c r="R1044" t="s">
        <v>245</v>
      </c>
      <c r="S1044" t="s">
        <v>239</v>
      </c>
      <c r="U1044" t="s">
        <v>177</v>
      </c>
      <c r="V1044" t="s">
        <v>177</v>
      </c>
    </row>
    <row r="1045" spans="1:22" ht="12.75" hidden="1" outlineLevel="1">
      <c r="A1045">
        <v>833</v>
      </c>
      <c r="B1045" s="33" t="s">
        <v>299</v>
      </c>
      <c r="C1045" s="31">
        <v>55</v>
      </c>
      <c r="D1045">
        <v>2</v>
      </c>
      <c r="E1045">
        <v>6</v>
      </c>
      <c r="F1045" s="46"/>
      <c r="G1045" s="41" t="str">
        <f t="shared" si="96"/>
        <v/>
      </c>
      <c r="H1045" s="41" t="s">
        <v>202</v>
      </c>
      <c r="I1045" t="str">
        <f t="shared" si="98"/>
        <v/>
      </c>
      <c r="J1045">
        <f t="shared" si="94"/>
        <v>0</v>
      </c>
      <c r="K1045">
        <f t="shared" si="95"/>
        <v>0</v>
      </c>
      <c r="L1045" s="78" t="s">
        <v>343</v>
      </c>
      <c r="M1045" t="s">
        <v>240</v>
      </c>
      <c r="N1045">
        <v>1</v>
      </c>
      <c r="P1045" t="s">
        <v>40</v>
      </c>
      <c r="Q1045" t="s">
        <v>330</v>
      </c>
      <c r="R1045" t="s">
        <v>247</v>
      </c>
      <c r="S1045" t="s">
        <v>239</v>
      </c>
      <c r="U1045" t="s">
        <v>177</v>
      </c>
      <c r="V1045" t="s">
        <v>177</v>
      </c>
    </row>
    <row r="1046" spans="1:22" ht="12.75" hidden="1" outlineLevel="1">
      <c r="A1046">
        <v>834</v>
      </c>
      <c r="B1046" s="33" t="s">
        <v>299</v>
      </c>
      <c r="C1046" s="31">
        <v>55</v>
      </c>
      <c r="D1046">
        <v>2</v>
      </c>
      <c r="E1046">
        <v>7</v>
      </c>
      <c r="F1046" s="46"/>
      <c r="G1046" s="41" t="str">
        <f t="shared" si="96"/>
        <v/>
      </c>
      <c r="H1046" s="41" t="s">
        <v>201</v>
      </c>
      <c r="I1046" t="str">
        <f t="shared" si="98"/>
        <v/>
      </c>
      <c r="J1046">
        <f aca="true" t="shared" si="99" ref="J1046:J1109">IF($I1046="Correct",1,IF($I1046="Incorrect",1,0))</f>
        <v>0</v>
      </c>
      <c r="K1046">
        <f aca="true" t="shared" si="100" ref="K1046:K1109">IF($I1046="Correct",1,IF($I1046="Incorrect",0,0))</f>
        <v>0</v>
      </c>
      <c r="L1046" s="78" t="s">
        <v>343</v>
      </c>
      <c r="M1046" t="s">
        <v>240</v>
      </c>
      <c r="N1046">
        <v>2</v>
      </c>
      <c r="P1046" t="s">
        <v>317</v>
      </c>
      <c r="Q1046" t="s">
        <v>329</v>
      </c>
      <c r="R1046" t="s">
        <v>247</v>
      </c>
      <c r="S1046" t="s">
        <v>111</v>
      </c>
      <c r="U1046" t="s">
        <v>177</v>
      </c>
      <c r="V1046" t="s">
        <v>177</v>
      </c>
    </row>
    <row r="1047" spans="1:22" ht="12.75" hidden="1" outlineLevel="1">
      <c r="A1047">
        <v>835</v>
      </c>
      <c r="B1047" s="33" t="s">
        <v>299</v>
      </c>
      <c r="C1047" s="31">
        <v>55</v>
      </c>
      <c r="D1047">
        <v>2</v>
      </c>
      <c r="E1047">
        <v>8</v>
      </c>
      <c r="F1047" s="46"/>
      <c r="G1047" s="41" t="str">
        <f t="shared" si="96"/>
        <v/>
      </c>
      <c r="H1047" s="41" t="s">
        <v>202</v>
      </c>
      <c r="I1047" t="str">
        <f t="shared" si="98"/>
        <v/>
      </c>
      <c r="J1047">
        <f t="shared" si="99"/>
        <v>0</v>
      </c>
      <c r="K1047">
        <f t="shared" si="100"/>
        <v>0</v>
      </c>
      <c r="L1047" s="78" t="s">
        <v>343</v>
      </c>
      <c r="M1047" t="s">
        <v>240</v>
      </c>
      <c r="N1047">
        <v>2</v>
      </c>
      <c r="P1047" t="s">
        <v>317</v>
      </c>
      <c r="Q1047" t="s">
        <v>329</v>
      </c>
      <c r="R1047" t="s">
        <v>246</v>
      </c>
      <c r="S1047" t="s">
        <v>111</v>
      </c>
      <c r="U1047" t="s">
        <v>177</v>
      </c>
      <c r="V1047" t="s">
        <v>177</v>
      </c>
    </row>
    <row r="1048" spans="1:22" ht="12.75" hidden="1" outlineLevel="1">
      <c r="A1048">
        <v>836</v>
      </c>
      <c r="B1048" s="33" t="s">
        <v>299</v>
      </c>
      <c r="C1048" s="31">
        <v>55</v>
      </c>
      <c r="D1048">
        <v>2</v>
      </c>
      <c r="E1048">
        <v>9</v>
      </c>
      <c r="F1048" s="46"/>
      <c r="G1048" s="41" t="str">
        <f t="shared" si="96"/>
        <v/>
      </c>
      <c r="H1048" s="41" t="s">
        <v>200</v>
      </c>
      <c r="I1048" t="str">
        <f t="shared" si="98"/>
        <v/>
      </c>
      <c r="J1048">
        <f t="shared" si="99"/>
        <v>0</v>
      </c>
      <c r="K1048">
        <f t="shared" si="100"/>
        <v>0</v>
      </c>
      <c r="L1048" s="78" t="s">
        <v>343</v>
      </c>
      <c r="M1048" t="s">
        <v>240</v>
      </c>
      <c r="N1048">
        <v>2</v>
      </c>
      <c r="P1048" t="s">
        <v>317</v>
      </c>
      <c r="Q1048" t="s">
        <v>329</v>
      </c>
      <c r="R1048" t="s">
        <v>248</v>
      </c>
      <c r="S1048" t="s">
        <v>111</v>
      </c>
      <c r="U1048" t="s">
        <v>177</v>
      </c>
      <c r="V1048" t="s">
        <v>177</v>
      </c>
    </row>
    <row r="1049" spans="1:22" ht="12.75" hidden="1" outlineLevel="1">
      <c r="A1049">
        <v>837</v>
      </c>
      <c r="B1049" s="33" t="s">
        <v>299</v>
      </c>
      <c r="C1049" s="31">
        <v>55</v>
      </c>
      <c r="D1049">
        <v>2</v>
      </c>
      <c r="E1049">
        <v>10</v>
      </c>
      <c r="F1049" s="46"/>
      <c r="G1049" s="41" t="str">
        <f t="shared" si="96"/>
        <v/>
      </c>
      <c r="H1049" s="41" t="s">
        <v>202</v>
      </c>
      <c r="I1049" t="str">
        <f t="shared" si="98"/>
        <v/>
      </c>
      <c r="J1049">
        <f t="shared" si="99"/>
        <v>0</v>
      </c>
      <c r="K1049">
        <f t="shared" si="100"/>
        <v>0</v>
      </c>
      <c r="L1049" s="78" t="s">
        <v>343</v>
      </c>
      <c r="M1049" t="s">
        <v>240</v>
      </c>
      <c r="N1049">
        <v>2</v>
      </c>
      <c r="P1049" t="s">
        <v>317</v>
      </c>
      <c r="Q1049" t="s">
        <v>329</v>
      </c>
      <c r="R1049" t="s">
        <v>248</v>
      </c>
      <c r="S1049" t="s">
        <v>111</v>
      </c>
      <c r="U1049" t="s">
        <v>177</v>
      </c>
      <c r="V1049" t="s">
        <v>177</v>
      </c>
    </row>
    <row r="1050" spans="1:22" ht="12.75" hidden="1" outlineLevel="1">
      <c r="A1050">
        <v>838</v>
      </c>
      <c r="B1050" s="33" t="s">
        <v>299</v>
      </c>
      <c r="C1050" s="31">
        <v>55</v>
      </c>
      <c r="D1050">
        <v>2</v>
      </c>
      <c r="E1050">
        <v>11</v>
      </c>
      <c r="F1050" s="46"/>
      <c r="G1050" s="41" t="str">
        <f t="shared" si="96"/>
        <v/>
      </c>
      <c r="H1050" s="41" t="s">
        <v>201</v>
      </c>
      <c r="I1050" t="str">
        <f t="shared" si="98"/>
        <v/>
      </c>
      <c r="J1050">
        <f t="shared" si="99"/>
        <v>0</v>
      </c>
      <c r="K1050">
        <f t="shared" si="100"/>
        <v>0</v>
      </c>
      <c r="L1050" s="78" t="s">
        <v>343</v>
      </c>
      <c r="M1050" t="s">
        <v>240</v>
      </c>
      <c r="N1050">
        <v>2</v>
      </c>
      <c r="P1050" t="s">
        <v>317</v>
      </c>
      <c r="Q1050" t="s">
        <v>329</v>
      </c>
      <c r="R1050" t="s">
        <v>245</v>
      </c>
      <c r="S1050" t="s">
        <v>111</v>
      </c>
      <c r="U1050" t="s">
        <v>177</v>
      </c>
      <c r="V1050" t="s">
        <v>177</v>
      </c>
    </row>
    <row r="1051" spans="1:22" ht="12.75" hidden="1" outlineLevel="1">
      <c r="A1051">
        <v>839</v>
      </c>
      <c r="B1051" s="33" t="s">
        <v>299</v>
      </c>
      <c r="C1051" s="31">
        <v>55</v>
      </c>
      <c r="D1051">
        <v>2</v>
      </c>
      <c r="E1051">
        <v>12</v>
      </c>
      <c r="F1051" s="46"/>
      <c r="G1051" s="41" t="str">
        <f t="shared" si="96"/>
        <v/>
      </c>
      <c r="H1051" s="41" t="s">
        <v>198</v>
      </c>
      <c r="I1051" t="str">
        <f t="shared" si="98"/>
        <v/>
      </c>
      <c r="J1051">
        <f t="shared" si="99"/>
        <v>0</v>
      </c>
      <c r="K1051">
        <f t="shared" si="100"/>
        <v>0</v>
      </c>
      <c r="L1051" s="78" t="s">
        <v>343</v>
      </c>
      <c r="M1051" t="s">
        <v>240</v>
      </c>
      <c r="N1051">
        <v>2</v>
      </c>
      <c r="P1051" t="s">
        <v>317</v>
      </c>
      <c r="Q1051" t="s">
        <v>329</v>
      </c>
      <c r="R1051" t="s">
        <v>318</v>
      </c>
      <c r="S1051" t="s">
        <v>111</v>
      </c>
      <c r="U1051" t="s">
        <v>177</v>
      </c>
      <c r="V1051" t="s">
        <v>177</v>
      </c>
    </row>
    <row r="1052" spans="1:22" ht="12.75" hidden="1" outlineLevel="1">
      <c r="A1052">
        <v>840</v>
      </c>
      <c r="B1052" s="33" t="s">
        <v>299</v>
      </c>
      <c r="C1052" s="31">
        <v>55</v>
      </c>
      <c r="D1052">
        <v>2</v>
      </c>
      <c r="E1052">
        <v>13</v>
      </c>
      <c r="F1052" s="46"/>
      <c r="G1052" s="41" t="str">
        <f t="shared" si="96"/>
        <v/>
      </c>
      <c r="H1052" s="41" t="s">
        <v>201</v>
      </c>
      <c r="I1052" t="str">
        <f t="shared" si="98"/>
        <v/>
      </c>
      <c r="J1052">
        <f t="shared" si="99"/>
        <v>0</v>
      </c>
      <c r="K1052">
        <f t="shared" si="100"/>
        <v>0</v>
      </c>
      <c r="L1052" s="78" t="s">
        <v>343</v>
      </c>
      <c r="M1052" t="s">
        <v>240</v>
      </c>
      <c r="N1052">
        <v>2</v>
      </c>
      <c r="P1052" t="s">
        <v>317</v>
      </c>
      <c r="Q1052" t="s">
        <v>329</v>
      </c>
      <c r="R1052" t="s">
        <v>53</v>
      </c>
      <c r="S1052" t="s">
        <v>111</v>
      </c>
      <c r="U1052" t="s">
        <v>177</v>
      </c>
      <c r="V1052" t="s">
        <v>177</v>
      </c>
    </row>
    <row r="1053" spans="1:22" ht="12.75" hidden="1" outlineLevel="1">
      <c r="A1053">
        <v>841</v>
      </c>
      <c r="B1053" s="33" t="s">
        <v>299</v>
      </c>
      <c r="C1053" s="31">
        <v>55</v>
      </c>
      <c r="D1053">
        <v>2</v>
      </c>
      <c r="E1053">
        <v>14</v>
      </c>
      <c r="F1053" s="46"/>
      <c r="G1053" s="41" t="str">
        <f t="shared" si="96"/>
        <v/>
      </c>
      <c r="H1053" s="41" t="s">
        <v>201</v>
      </c>
      <c r="I1053" t="str">
        <f t="shared" si="98"/>
        <v/>
      </c>
      <c r="J1053">
        <f t="shared" si="99"/>
        <v>0</v>
      </c>
      <c r="K1053">
        <f t="shared" si="100"/>
        <v>0</v>
      </c>
      <c r="L1053" s="78" t="s">
        <v>343</v>
      </c>
      <c r="M1053" t="s">
        <v>240</v>
      </c>
      <c r="N1053">
        <v>3</v>
      </c>
      <c r="P1053" t="s">
        <v>105</v>
      </c>
      <c r="Q1053" t="s">
        <v>329</v>
      </c>
      <c r="R1053" t="s">
        <v>238</v>
      </c>
      <c r="S1053" t="s">
        <v>239</v>
      </c>
      <c r="U1053" t="s">
        <v>177</v>
      </c>
      <c r="V1053" t="s">
        <v>177</v>
      </c>
    </row>
    <row r="1054" spans="1:22" ht="12.75" hidden="1" outlineLevel="1">
      <c r="A1054">
        <v>842</v>
      </c>
      <c r="B1054" s="33" t="s">
        <v>299</v>
      </c>
      <c r="C1054" s="31">
        <v>55</v>
      </c>
      <c r="D1054">
        <v>2</v>
      </c>
      <c r="E1054">
        <v>15</v>
      </c>
      <c r="F1054" s="46"/>
      <c r="G1054" s="41" t="str">
        <f t="shared" si="96"/>
        <v/>
      </c>
      <c r="H1054" s="41" t="s">
        <v>199</v>
      </c>
      <c r="I1054" t="str">
        <f t="shared" si="98"/>
        <v/>
      </c>
      <c r="J1054">
        <f t="shared" si="99"/>
        <v>0</v>
      </c>
      <c r="K1054">
        <f t="shared" si="100"/>
        <v>0</v>
      </c>
      <c r="L1054" s="78" t="s">
        <v>343</v>
      </c>
      <c r="M1054" t="s">
        <v>240</v>
      </c>
      <c r="N1054">
        <v>3</v>
      </c>
      <c r="P1054" t="s">
        <v>105</v>
      </c>
      <c r="Q1054" t="s">
        <v>333</v>
      </c>
      <c r="R1054" t="s">
        <v>246</v>
      </c>
      <c r="S1054" t="s">
        <v>239</v>
      </c>
      <c r="U1054" t="s">
        <v>177</v>
      </c>
      <c r="V1054" t="s">
        <v>177</v>
      </c>
    </row>
    <row r="1055" spans="1:22" ht="12.75" hidden="1" outlineLevel="1">
      <c r="A1055">
        <v>843</v>
      </c>
      <c r="B1055" s="33" t="s">
        <v>299</v>
      </c>
      <c r="C1055" s="31">
        <v>55</v>
      </c>
      <c r="D1055">
        <v>2</v>
      </c>
      <c r="E1055">
        <v>16</v>
      </c>
      <c r="F1055" s="46"/>
      <c r="G1055" s="41" t="str">
        <f t="shared" si="96"/>
        <v/>
      </c>
      <c r="H1055" s="41" t="s">
        <v>198</v>
      </c>
      <c r="I1055" t="str">
        <f t="shared" si="98"/>
        <v/>
      </c>
      <c r="J1055">
        <f t="shared" si="99"/>
        <v>0</v>
      </c>
      <c r="K1055">
        <f t="shared" si="100"/>
        <v>0</v>
      </c>
      <c r="L1055" s="78" t="s">
        <v>343</v>
      </c>
      <c r="M1055" t="s">
        <v>240</v>
      </c>
      <c r="N1055">
        <v>3</v>
      </c>
      <c r="P1055" t="s">
        <v>105</v>
      </c>
      <c r="Q1055" t="s">
        <v>333</v>
      </c>
      <c r="R1055" t="s">
        <v>318</v>
      </c>
      <c r="S1055" t="s">
        <v>239</v>
      </c>
      <c r="U1055" t="s">
        <v>177</v>
      </c>
      <c r="V1055" t="s">
        <v>177</v>
      </c>
    </row>
    <row r="1056" spans="1:22" ht="12.75" hidden="1" outlineLevel="1">
      <c r="A1056">
        <v>844</v>
      </c>
      <c r="B1056" s="33" t="s">
        <v>299</v>
      </c>
      <c r="C1056" s="31">
        <v>55</v>
      </c>
      <c r="D1056">
        <v>2</v>
      </c>
      <c r="E1056">
        <v>17</v>
      </c>
      <c r="F1056" s="46"/>
      <c r="G1056" s="41" t="str">
        <f t="shared" si="96"/>
        <v/>
      </c>
      <c r="H1056" s="41" t="s">
        <v>200</v>
      </c>
      <c r="I1056" t="str">
        <f t="shared" si="98"/>
        <v/>
      </c>
      <c r="J1056">
        <f t="shared" si="99"/>
        <v>0</v>
      </c>
      <c r="K1056">
        <f t="shared" si="100"/>
        <v>0</v>
      </c>
      <c r="L1056" s="78" t="s">
        <v>343</v>
      </c>
      <c r="M1056" t="s">
        <v>240</v>
      </c>
      <c r="N1056">
        <v>3</v>
      </c>
      <c r="P1056" t="s">
        <v>105</v>
      </c>
      <c r="Q1056" t="s">
        <v>329</v>
      </c>
      <c r="R1056" t="s">
        <v>53</v>
      </c>
      <c r="S1056" t="s">
        <v>239</v>
      </c>
      <c r="U1056" t="s">
        <v>177</v>
      </c>
      <c r="V1056" t="s">
        <v>177</v>
      </c>
    </row>
    <row r="1057" spans="1:22" ht="12.75" hidden="1" outlineLevel="1">
      <c r="A1057">
        <v>845</v>
      </c>
      <c r="B1057" s="33" t="s">
        <v>299</v>
      </c>
      <c r="C1057" s="31">
        <v>55</v>
      </c>
      <c r="D1057">
        <v>2</v>
      </c>
      <c r="E1057">
        <v>18</v>
      </c>
      <c r="F1057" s="46"/>
      <c r="G1057" s="41" t="str">
        <f t="shared" si="96"/>
        <v/>
      </c>
      <c r="H1057" s="41" t="s">
        <v>198</v>
      </c>
      <c r="I1057" t="str">
        <f t="shared" si="98"/>
        <v/>
      </c>
      <c r="J1057">
        <f t="shared" si="99"/>
        <v>0</v>
      </c>
      <c r="K1057">
        <f t="shared" si="100"/>
        <v>0</v>
      </c>
      <c r="L1057" s="78" t="s">
        <v>343</v>
      </c>
      <c r="M1057" t="s">
        <v>240</v>
      </c>
      <c r="N1057">
        <v>3</v>
      </c>
      <c r="P1057" t="s">
        <v>105</v>
      </c>
      <c r="Q1057" t="s">
        <v>333</v>
      </c>
      <c r="R1057" t="s">
        <v>316</v>
      </c>
      <c r="S1057" t="s">
        <v>239</v>
      </c>
      <c r="U1057" t="s">
        <v>177</v>
      </c>
      <c r="V1057" t="s">
        <v>177</v>
      </c>
    </row>
    <row r="1058" spans="1:22" ht="12.75" hidden="1" outlineLevel="1">
      <c r="A1058">
        <v>846</v>
      </c>
      <c r="B1058" s="33" t="s">
        <v>299</v>
      </c>
      <c r="C1058" s="31">
        <v>55</v>
      </c>
      <c r="D1058">
        <v>2</v>
      </c>
      <c r="E1058">
        <v>19</v>
      </c>
      <c r="F1058" s="46"/>
      <c r="G1058" s="41" t="str">
        <f t="shared" si="96"/>
        <v/>
      </c>
      <c r="H1058" s="41" t="s">
        <v>199</v>
      </c>
      <c r="I1058" t="str">
        <f t="shared" si="98"/>
        <v/>
      </c>
      <c r="J1058">
        <f t="shared" si="99"/>
        <v>0</v>
      </c>
      <c r="K1058">
        <f t="shared" si="100"/>
        <v>0</v>
      </c>
      <c r="L1058" s="78" t="s">
        <v>343</v>
      </c>
      <c r="M1058" t="s">
        <v>240</v>
      </c>
      <c r="N1058">
        <v>3</v>
      </c>
      <c r="P1058" t="s">
        <v>105</v>
      </c>
      <c r="Q1058" t="s">
        <v>329</v>
      </c>
      <c r="R1058" t="s">
        <v>53</v>
      </c>
      <c r="S1058" t="s">
        <v>239</v>
      </c>
      <c r="U1058" t="s">
        <v>177</v>
      </c>
      <c r="V1058" t="s">
        <v>177</v>
      </c>
    </row>
    <row r="1059" spans="1:22" ht="12.75" hidden="1" outlineLevel="1">
      <c r="A1059">
        <v>847</v>
      </c>
      <c r="B1059" s="33" t="s">
        <v>299</v>
      </c>
      <c r="C1059" s="31">
        <v>55</v>
      </c>
      <c r="D1059">
        <v>2</v>
      </c>
      <c r="E1059">
        <v>20</v>
      </c>
      <c r="F1059" s="46"/>
      <c r="G1059" s="41" t="str">
        <f t="shared" si="96"/>
        <v/>
      </c>
      <c r="H1059" s="41" t="s">
        <v>200</v>
      </c>
      <c r="I1059" t="str">
        <f t="shared" si="98"/>
        <v/>
      </c>
      <c r="J1059">
        <f t="shared" si="99"/>
        <v>0</v>
      </c>
      <c r="K1059">
        <f t="shared" si="100"/>
        <v>0</v>
      </c>
      <c r="L1059" s="78" t="s">
        <v>343</v>
      </c>
      <c r="M1059" t="s">
        <v>240</v>
      </c>
      <c r="N1059">
        <v>3</v>
      </c>
      <c r="P1059" t="s">
        <v>105</v>
      </c>
      <c r="Q1059" t="s">
        <v>329</v>
      </c>
      <c r="R1059" t="s">
        <v>149</v>
      </c>
      <c r="S1059" t="s">
        <v>239</v>
      </c>
      <c r="U1059" t="s">
        <v>177</v>
      </c>
      <c r="V1059" t="s">
        <v>177</v>
      </c>
    </row>
    <row r="1060" spans="1:22" ht="12.75" hidden="1" outlineLevel="1">
      <c r="A1060">
        <v>848</v>
      </c>
      <c r="B1060" s="33" t="s">
        <v>299</v>
      </c>
      <c r="C1060" s="31">
        <v>55</v>
      </c>
      <c r="D1060">
        <v>2</v>
      </c>
      <c r="E1060">
        <v>21</v>
      </c>
      <c r="F1060" s="46"/>
      <c r="G1060" s="41" t="str">
        <f t="shared" si="96"/>
        <v/>
      </c>
      <c r="H1060" s="41" t="s">
        <v>201</v>
      </c>
      <c r="I1060" t="str">
        <f t="shared" si="98"/>
        <v/>
      </c>
      <c r="J1060">
        <f t="shared" si="99"/>
        <v>0</v>
      </c>
      <c r="K1060">
        <f t="shared" si="100"/>
        <v>0</v>
      </c>
      <c r="L1060" s="78" t="s">
        <v>343</v>
      </c>
      <c r="M1060" t="s">
        <v>240</v>
      </c>
      <c r="N1060">
        <v>3</v>
      </c>
      <c r="P1060" t="s">
        <v>105</v>
      </c>
      <c r="Q1060" t="s">
        <v>329</v>
      </c>
      <c r="R1060" t="s">
        <v>248</v>
      </c>
      <c r="S1060" t="s">
        <v>239</v>
      </c>
      <c r="U1060" t="s">
        <v>177</v>
      </c>
      <c r="V1060" t="s">
        <v>177</v>
      </c>
    </row>
    <row r="1061" spans="1:22" ht="12.75" hidden="1" outlineLevel="1">
      <c r="A1061">
        <v>849</v>
      </c>
      <c r="B1061" s="33" t="s">
        <v>299</v>
      </c>
      <c r="C1061" s="31">
        <v>55</v>
      </c>
      <c r="D1061">
        <v>2</v>
      </c>
      <c r="E1061">
        <v>22</v>
      </c>
      <c r="F1061" s="46"/>
      <c r="G1061" s="41" t="str">
        <f t="shared" si="96"/>
        <v/>
      </c>
      <c r="H1061" s="41" t="s">
        <v>199</v>
      </c>
      <c r="I1061" t="str">
        <f t="shared" si="98"/>
        <v/>
      </c>
      <c r="J1061">
        <f t="shared" si="99"/>
        <v>0</v>
      </c>
      <c r="K1061">
        <f t="shared" si="100"/>
        <v>0</v>
      </c>
      <c r="L1061" s="78" t="s">
        <v>343</v>
      </c>
      <c r="M1061" t="s">
        <v>240</v>
      </c>
      <c r="N1061">
        <v>4</v>
      </c>
      <c r="P1061" t="s">
        <v>315</v>
      </c>
      <c r="Q1061" t="s">
        <v>329</v>
      </c>
      <c r="R1061" t="s">
        <v>238</v>
      </c>
      <c r="S1061" t="s">
        <v>239</v>
      </c>
      <c r="U1061" t="s">
        <v>177</v>
      </c>
      <c r="V1061" t="s">
        <v>177</v>
      </c>
    </row>
    <row r="1062" spans="1:22" ht="12.75" hidden="1" outlineLevel="1">
      <c r="A1062">
        <v>850</v>
      </c>
      <c r="B1062" s="33" t="s">
        <v>299</v>
      </c>
      <c r="C1062" s="31">
        <v>55</v>
      </c>
      <c r="D1062">
        <v>2</v>
      </c>
      <c r="E1062">
        <v>23</v>
      </c>
      <c r="F1062" s="46"/>
      <c r="G1062" s="41" t="str">
        <f t="shared" si="96"/>
        <v/>
      </c>
      <c r="H1062" s="41" t="s">
        <v>199</v>
      </c>
      <c r="I1062" t="str">
        <f t="shared" si="98"/>
        <v/>
      </c>
      <c r="J1062">
        <f t="shared" si="99"/>
        <v>0</v>
      </c>
      <c r="K1062">
        <f t="shared" si="100"/>
        <v>0</v>
      </c>
      <c r="L1062" s="78" t="s">
        <v>343</v>
      </c>
      <c r="M1062" t="s">
        <v>240</v>
      </c>
      <c r="N1062">
        <v>4</v>
      </c>
      <c r="P1062" t="s">
        <v>315</v>
      </c>
      <c r="Q1062" t="s">
        <v>329</v>
      </c>
      <c r="R1062" t="s">
        <v>53</v>
      </c>
      <c r="S1062" t="s">
        <v>239</v>
      </c>
      <c r="U1062" t="s">
        <v>177</v>
      </c>
      <c r="V1062" t="s">
        <v>177</v>
      </c>
    </row>
    <row r="1063" spans="1:22" ht="12.75" hidden="1" outlineLevel="1">
      <c r="A1063">
        <v>851</v>
      </c>
      <c r="B1063" s="33" t="s">
        <v>299</v>
      </c>
      <c r="C1063" s="31">
        <v>55</v>
      </c>
      <c r="D1063">
        <v>2</v>
      </c>
      <c r="E1063">
        <v>24</v>
      </c>
      <c r="F1063" s="46"/>
      <c r="G1063" s="41" t="str">
        <f t="shared" si="96"/>
        <v/>
      </c>
      <c r="H1063" s="41" t="s">
        <v>200</v>
      </c>
      <c r="I1063" t="str">
        <f t="shared" si="98"/>
        <v/>
      </c>
      <c r="J1063">
        <f t="shared" si="99"/>
        <v>0</v>
      </c>
      <c r="K1063">
        <f t="shared" si="100"/>
        <v>0</v>
      </c>
      <c r="L1063" s="78" t="s">
        <v>343</v>
      </c>
      <c r="M1063" t="s">
        <v>240</v>
      </c>
      <c r="N1063">
        <v>4</v>
      </c>
      <c r="P1063" t="s">
        <v>315</v>
      </c>
      <c r="Q1063" t="s">
        <v>333</v>
      </c>
      <c r="R1063" t="s">
        <v>245</v>
      </c>
      <c r="S1063" t="s">
        <v>239</v>
      </c>
      <c r="U1063" t="s">
        <v>177</v>
      </c>
      <c r="V1063" t="s">
        <v>177</v>
      </c>
    </row>
    <row r="1064" spans="1:22" ht="12.75" hidden="1" outlineLevel="1">
      <c r="A1064">
        <v>852</v>
      </c>
      <c r="B1064" s="33" t="s">
        <v>299</v>
      </c>
      <c r="C1064" s="31">
        <v>55</v>
      </c>
      <c r="D1064">
        <v>2</v>
      </c>
      <c r="E1064">
        <v>25</v>
      </c>
      <c r="F1064" s="46"/>
      <c r="G1064" s="41" t="str">
        <f t="shared" si="96"/>
        <v/>
      </c>
      <c r="H1064" s="41" t="s">
        <v>200</v>
      </c>
      <c r="I1064" t="str">
        <f t="shared" si="98"/>
        <v/>
      </c>
      <c r="J1064">
        <f t="shared" si="99"/>
        <v>0</v>
      </c>
      <c r="K1064">
        <f t="shared" si="100"/>
        <v>0</v>
      </c>
      <c r="L1064" s="78" t="s">
        <v>343</v>
      </c>
      <c r="M1064" t="s">
        <v>240</v>
      </c>
      <c r="N1064">
        <v>4</v>
      </c>
      <c r="P1064" t="s">
        <v>315</v>
      </c>
      <c r="Q1064" t="s">
        <v>330</v>
      </c>
      <c r="R1064" t="s">
        <v>247</v>
      </c>
      <c r="S1064" t="s">
        <v>239</v>
      </c>
      <c r="U1064" t="s">
        <v>177</v>
      </c>
      <c r="V1064" t="s">
        <v>177</v>
      </c>
    </row>
    <row r="1065" spans="1:22" ht="12.75" hidden="1" outlineLevel="1">
      <c r="A1065">
        <v>853</v>
      </c>
      <c r="B1065" s="33" t="s">
        <v>299</v>
      </c>
      <c r="C1065" s="31">
        <v>55</v>
      </c>
      <c r="D1065">
        <v>2</v>
      </c>
      <c r="E1065">
        <v>26</v>
      </c>
      <c r="F1065" s="46"/>
      <c r="G1065" s="41" t="str">
        <f t="shared" si="96"/>
        <v/>
      </c>
      <c r="H1065" s="41" t="s">
        <v>198</v>
      </c>
      <c r="I1065" t="str">
        <f t="shared" si="98"/>
        <v/>
      </c>
      <c r="J1065">
        <f t="shared" si="99"/>
        <v>0</v>
      </c>
      <c r="K1065">
        <f t="shared" si="100"/>
        <v>0</v>
      </c>
      <c r="L1065" s="78" t="s">
        <v>343</v>
      </c>
      <c r="M1065" t="s">
        <v>240</v>
      </c>
      <c r="N1065">
        <v>4</v>
      </c>
      <c r="P1065" t="s">
        <v>315</v>
      </c>
      <c r="Q1065" t="s">
        <v>333</v>
      </c>
      <c r="R1065" t="s">
        <v>318</v>
      </c>
      <c r="S1065" t="s">
        <v>239</v>
      </c>
      <c r="U1065" t="s">
        <v>177</v>
      </c>
      <c r="V1065" t="s">
        <v>177</v>
      </c>
    </row>
    <row r="1066" spans="1:22" ht="12.75" hidden="1" outlineLevel="1">
      <c r="A1066">
        <v>854</v>
      </c>
      <c r="B1066" s="33" t="s">
        <v>299</v>
      </c>
      <c r="C1066" s="31">
        <v>55</v>
      </c>
      <c r="D1066">
        <v>2</v>
      </c>
      <c r="E1066">
        <v>27</v>
      </c>
      <c r="F1066" s="46"/>
      <c r="G1066" s="41" t="str">
        <f t="shared" si="96"/>
        <v/>
      </c>
      <c r="H1066" s="41" t="s">
        <v>199</v>
      </c>
      <c r="I1066" t="str">
        <f t="shared" si="98"/>
        <v/>
      </c>
      <c r="J1066">
        <f t="shared" si="99"/>
        <v>0</v>
      </c>
      <c r="K1066">
        <f t="shared" si="100"/>
        <v>0</v>
      </c>
      <c r="L1066" s="78" t="s">
        <v>343</v>
      </c>
      <c r="M1066" t="s">
        <v>240</v>
      </c>
      <c r="N1066">
        <v>4</v>
      </c>
      <c r="P1066" t="s">
        <v>315</v>
      </c>
      <c r="Q1066" t="s">
        <v>333</v>
      </c>
      <c r="R1066" t="s">
        <v>246</v>
      </c>
      <c r="S1066" t="s">
        <v>239</v>
      </c>
      <c r="U1066" t="s">
        <v>177</v>
      </c>
      <c r="V1066" t="s">
        <v>177</v>
      </c>
    </row>
    <row r="1067" spans="1:22" ht="12.75" hidden="1" outlineLevel="1">
      <c r="A1067">
        <v>855</v>
      </c>
      <c r="B1067" s="33" t="s">
        <v>299</v>
      </c>
      <c r="C1067" s="31">
        <v>55</v>
      </c>
      <c r="D1067">
        <v>3</v>
      </c>
      <c r="E1067">
        <v>1</v>
      </c>
      <c r="F1067" s="46"/>
      <c r="G1067" s="41" t="str">
        <f t="shared" si="96"/>
        <v/>
      </c>
      <c r="H1067" s="41" t="s">
        <v>200</v>
      </c>
      <c r="I1067" t="str">
        <f t="shared" si="98"/>
        <v/>
      </c>
      <c r="J1067">
        <f t="shared" si="99"/>
        <v>0</v>
      </c>
      <c r="K1067">
        <f t="shared" si="100"/>
        <v>0</v>
      </c>
      <c r="L1067" s="78" t="s">
        <v>343</v>
      </c>
      <c r="M1067" t="s">
        <v>241</v>
      </c>
      <c r="N1067" s="36" t="s">
        <v>177</v>
      </c>
      <c r="O1067" s="36"/>
      <c r="P1067" t="s">
        <v>177</v>
      </c>
      <c r="Q1067" t="s">
        <v>119</v>
      </c>
      <c r="S1067" t="s">
        <v>249</v>
      </c>
      <c r="U1067" t="s">
        <v>177</v>
      </c>
      <c r="V1067" t="s">
        <v>177</v>
      </c>
    </row>
    <row r="1068" spans="1:22" ht="12.75" hidden="1" outlineLevel="1">
      <c r="A1068">
        <v>856</v>
      </c>
      <c r="B1068" s="33" t="s">
        <v>299</v>
      </c>
      <c r="C1068" s="31">
        <v>55</v>
      </c>
      <c r="D1068">
        <v>3</v>
      </c>
      <c r="E1068">
        <v>2</v>
      </c>
      <c r="F1068" s="46"/>
      <c r="G1068" s="41" t="str">
        <f t="shared" si="96"/>
        <v/>
      </c>
      <c r="H1068" s="41" t="s">
        <v>198</v>
      </c>
      <c r="I1068" t="str">
        <f t="shared" si="98"/>
        <v/>
      </c>
      <c r="J1068">
        <f t="shared" si="99"/>
        <v>0</v>
      </c>
      <c r="K1068">
        <f t="shared" si="100"/>
        <v>0</v>
      </c>
      <c r="L1068" s="78" t="s">
        <v>343</v>
      </c>
      <c r="M1068" t="s">
        <v>241</v>
      </c>
      <c r="N1068" s="36" t="s">
        <v>177</v>
      </c>
      <c r="O1068" s="36"/>
      <c r="P1068" t="s">
        <v>177</v>
      </c>
      <c r="Q1068" t="s">
        <v>286</v>
      </c>
      <c r="S1068" t="s">
        <v>249</v>
      </c>
      <c r="T1068" t="s">
        <v>54</v>
      </c>
      <c r="U1068" t="s">
        <v>177</v>
      </c>
      <c r="V1068" t="s">
        <v>177</v>
      </c>
    </row>
    <row r="1069" spans="1:22" ht="12.75" hidden="1" outlineLevel="1">
      <c r="A1069">
        <v>857</v>
      </c>
      <c r="B1069" s="33" t="s">
        <v>299</v>
      </c>
      <c r="C1069" s="31">
        <v>55</v>
      </c>
      <c r="D1069">
        <v>3</v>
      </c>
      <c r="E1069">
        <v>3</v>
      </c>
      <c r="F1069" s="46"/>
      <c r="G1069" s="41" t="str">
        <f t="shared" si="96"/>
        <v/>
      </c>
      <c r="H1069" s="41" t="s">
        <v>200</v>
      </c>
      <c r="I1069" t="str">
        <f t="shared" si="98"/>
        <v/>
      </c>
      <c r="J1069">
        <f t="shared" si="99"/>
        <v>0</v>
      </c>
      <c r="K1069">
        <f t="shared" si="100"/>
        <v>0</v>
      </c>
      <c r="L1069" s="78" t="s">
        <v>343</v>
      </c>
      <c r="M1069" t="s">
        <v>241</v>
      </c>
      <c r="N1069" s="36" t="s">
        <v>177</v>
      </c>
      <c r="O1069" s="36"/>
      <c r="P1069" t="s">
        <v>177</v>
      </c>
      <c r="Q1069" t="s">
        <v>250</v>
      </c>
      <c r="R1069" t="s">
        <v>305</v>
      </c>
      <c r="S1069" t="s">
        <v>249</v>
      </c>
      <c r="U1069" t="s">
        <v>177</v>
      </c>
      <c r="V1069" t="s">
        <v>177</v>
      </c>
    </row>
    <row r="1070" spans="1:22" ht="12.75" hidden="1" outlineLevel="1">
      <c r="A1070">
        <v>858</v>
      </c>
      <c r="B1070" s="33" t="s">
        <v>299</v>
      </c>
      <c r="C1070" s="31">
        <v>55</v>
      </c>
      <c r="D1070">
        <v>3</v>
      </c>
      <c r="E1070">
        <v>4</v>
      </c>
      <c r="F1070" s="46"/>
      <c r="G1070" s="41" t="str">
        <f aca="true" t="shared" si="101" ref="G1070:G1134">UPPER(F1070)</f>
        <v/>
      </c>
      <c r="H1070" s="41" t="s">
        <v>201</v>
      </c>
      <c r="I1070" t="str">
        <f t="shared" si="98"/>
        <v/>
      </c>
      <c r="J1070">
        <f t="shared" si="99"/>
        <v>0</v>
      </c>
      <c r="K1070">
        <f t="shared" si="100"/>
        <v>0</v>
      </c>
      <c r="L1070" s="78" t="s">
        <v>343</v>
      </c>
      <c r="M1070" t="s">
        <v>241</v>
      </c>
      <c r="N1070" s="36" t="s">
        <v>177</v>
      </c>
      <c r="O1070" s="36"/>
      <c r="P1070" t="s">
        <v>177</v>
      </c>
      <c r="Q1070" t="s">
        <v>250</v>
      </c>
      <c r="R1070" t="s">
        <v>304</v>
      </c>
      <c r="S1070" t="s">
        <v>249</v>
      </c>
      <c r="U1070" t="s">
        <v>177</v>
      </c>
      <c r="V1070" t="s">
        <v>177</v>
      </c>
    </row>
    <row r="1071" spans="1:22" ht="12.75" hidden="1" outlineLevel="1">
      <c r="A1071">
        <v>859</v>
      </c>
      <c r="B1071" s="33" t="s">
        <v>299</v>
      </c>
      <c r="C1071" s="31">
        <v>55</v>
      </c>
      <c r="D1071">
        <v>3</v>
      </c>
      <c r="E1071">
        <v>5</v>
      </c>
      <c r="F1071" s="46"/>
      <c r="G1071" s="41" t="str">
        <f t="shared" si="101"/>
        <v/>
      </c>
      <c r="H1071" s="41" t="s">
        <v>201</v>
      </c>
      <c r="I1071" t="str">
        <f t="shared" si="98"/>
        <v/>
      </c>
      <c r="J1071">
        <f t="shared" si="99"/>
        <v>0</v>
      </c>
      <c r="K1071">
        <f t="shared" si="100"/>
        <v>0</v>
      </c>
      <c r="L1071" s="78" t="s">
        <v>343</v>
      </c>
      <c r="M1071" t="s">
        <v>241</v>
      </c>
      <c r="N1071" s="36" t="s">
        <v>177</v>
      </c>
      <c r="O1071" s="36"/>
      <c r="P1071" t="s">
        <v>177</v>
      </c>
      <c r="Q1071" t="s">
        <v>225</v>
      </c>
      <c r="S1071" t="s">
        <v>249</v>
      </c>
      <c r="U1071" t="s">
        <v>177</v>
      </c>
      <c r="V1071" t="s">
        <v>177</v>
      </c>
    </row>
    <row r="1072" spans="1:22" ht="12.75" hidden="1" outlineLevel="1">
      <c r="A1072">
        <v>860</v>
      </c>
      <c r="B1072" s="33" t="s">
        <v>299</v>
      </c>
      <c r="C1072" s="31">
        <v>55</v>
      </c>
      <c r="D1072">
        <v>3</v>
      </c>
      <c r="E1072">
        <v>6</v>
      </c>
      <c r="F1072" s="46"/>
      <c r="G1072" s="41" t="str">
        <f t="shared" si="101"/>
        <v/>
      </c>
      <c r="H1072" s="41" t="s">
        <v>199</v>
      </c>
      <c r="I1072" t="str">
        <f t="shared" si="98"/>
        <v/>
      </c>
      <c r="J1072">
        <f t="shared" si="99"/>
        <v>0</v>
      </c>
      <c r="K1072">
        <f t="shared" si="100"/>
        <v>0</v>
      </c>
      <c r="L1072" s="78" t="s">
        <v>343</v>
      </c>
      <c r="M1072" t="s">
        <v>241</v>
      </c>
      <c r="N1072" s="36" t="s">
        <v>177</v>
      </c>
      <c r="O1072" s="36"/>
      <c r="P1072" t="s">
        <v>177</v>
      </c>
      <c r="Q1072" t="s">
        <v>326</v>
      </c>
      <c r="R1072" t="s">
        <v>325</v>
      </c>
      <c r="S1072" t="s">
        <v>265</v>
      </c>
      <c r="T1072" t="s">
        <v>218</v>
      </c>
      <c r="U1072" t="s">
        <v>177</v>
      </c>
      <c r="V1072" t="s">
        <v>177</v>
      </c>
    </row>
    <row r="1073" spans="1:22" ht="12.75" hidden="1" outlineLevel="1">
      <c r="A1073">
        <v>861</v>
      </c>
      <c r="B1073" s="33" t="s">
        <v>299</v>
      </c>
      <c r="C1073" s="31">
        <v>55</v>
      </c>
      <c r="D1073">
        <v>3</v>
      </c>
      <c r="E1073">
        <v>7</v>
      </c>
      <c r="F1073" s="46"/>
      <c r="G1073" s="41" t="str">
        <f t="shared" si="101"/>
        <v/>
      </c>
      <c r="H1073" s="41" t="s">
        <v>202</v>
      </c>
      <c r="I1073" t="str">
        <f t="shared" si="98"/>
        <v/>
      </c>
      <c r="J1073">
        <f t="shared" si="99"/>
        <v>0</v>
      </c>
      <c r="K1073">
        <f t="shared" si="100"/>
        <v>0</v>
      </c>
      <c r="L1073" s="78" t="s">
        <v>343</v>
      </c>
      <c r="M1073" t="s">
        <v>241</v>
      </c>
      <c r="N1073" s="36" t="s">
        <v>177</v>
      </c>
      <c r="O1073" s="36"/>
      <c r="P1073" t="s">
        <v>177</v>
      </c>
      <c r="Q1073" t="s">
        <v>98</v>
      </c>
      <c r="R1073" t="s">
        <v>36</v>
      </c>
      <c r="S1073" t="s">
        <v>249</v>
      </c>
      <c r="U1073" t="s">
        <v>177</v>
      </c>
      <c r="V1073" t="s">
        <v>177</v>
      </c>
    </row>
    <row r="1074" spans="1:22" ht="12.75" hidden="1" outlineLevel="1">
      <c r="A1074">
        <v>862</v>
      </c>
      <c r="B1074" s="33" t="s">
        <v>299</v>
      </c>
      <c r="C1074" s="31">
        <v>55</v>
      </c>
      <c r="D1074">
        <v>3</v>
      </c>
      <c r="E1074">
        <v>8</v>
      </c>
      <c r="F1074" s="46"/>
      <c r="G1074" s="41" t="str">
        <f t="shared" si="101"/>
        <v/>
      </c>
      <c r="H1074" s="41" t="s">
        <v>202</v>
      </c>
      <c r="I1074" t="str">
        <f t="shared" si="98"/>
        <v/>
      </c>
      <c r="J1074">
        <f t="shared" si="99"/>
        <v>0</v>
      </c>
      <c r="K1074">
        <f t="shared" si="100"/>
        <v>0</v>
      </c>
      <c r="L1074" s="78" t="s">
        <v>343</v>
      </c>
      <c r="M1074" t="s">
        <v>241</v>
      </c>
      <c r="N1074" s="36" t="s">
        <v>177</v>
      </c>
      <c r="O1074" s="36"/>
      <c r="P1074" t="s">
        <v>177</v>
      </c>
      <c r="Q1074" t="s">
        <v>285</v>
      </c>
      <c r="R1074" t="s">
        <v>35</v>
      </c>
      <c r="S1074" t="s">
        <v>249</v>
      </c>
      <c r="T1074" t="s">
        <v>54</v>
      </c>
      <c r="U1074" t="s">
        <v>177</v>
      </c>
      <c r="V1074" t="s">
        <v>177</v>
      </c>
    </row>
    <row r="1075" spans="1:22" ht="12.75" hidden="1" outlineLevel="1">
      <c r="A1075">
        <v>863</v>
      </c>
      <c r="B1075" s="33" t="s">
        <v>299</v>
      </c>
      <c r="C1075" s="31">
        <v>55</v>
      </c>
      <c r="D1075">
        <v>3</v>
      </c>
      <c r="E1075">
        <v>9</v>
      </c>
      <c r="F1075" s="46"/>
      <c r="G1075" s="41" t="str">
        <f t="shared" si="101"/>
        <v/>
      </c>
      <c r="H1075" s="41" t="s">
        <v>199</v>
      </c>
      <c r="I1075" t="str">
        <f t="shared" si="98"/>
        <v/>
      </c>
      <c r="J1075">
        <f t="shared" si="99"/>
        <v>0</v>
      </c>
      <c r="K1075">
        <f t="shared" si="100"/>
        <v>0</v>
      </c>
      <c r="L1075" s="78" t="s">
        <v>343</v>
      </c>
      <c r="M1075" t="s">
        <v>241</v>
      </c>
      <c r="N1075" s="36" t="s">
        <v>177</v>
      </c>
      <c r="O1075" s="36"/>
      <c r="P1075" t="s">
        <v>177</v>
      </c>
      <c r="Q1075" t="s">
        <v>250</v>
      </c>
      <c r="R1075" t="s">
        <v>304</v>
      </c>
      <c r="S1075" t="s">
        <v>249</v>
      </c>
      <c r="T1075" t="s">
        <v>218</v>
      </c>
      <c r="U1075" t="s">
        <v>177</v>
      </c>
      <c r="V1075" t="s">
        <v>177</v>
      </c>
    </row>
    <row r="1076" spans="1:22" ht="12.75" hidden="1" outlineLevel="1">
      <c r="A1076">
        <v>864</v>
      </c>
      <c r="B1076" s="33" t="s">
        <v>299</v>
      </c>
      <c r="C1076" s="31">
        <v>55</v>
      </c>
      <c r="D1076">
        <v>3</v>
      </c>
      <c r="E1076">
        <v>10</v>
      </c>
      <c r="F1076" s="46"/>
      <c r="G1076" s="41" t="str">
        <f t="shared" si="101"/>
        <v/>
      </c>
      <c r="H1076" s="41" t="s">
        <v>199</v>
      </c>
      <c r="I1076" t="str">
        <f t="shared" si="98"/>
        <v/>
      </c>
      <c r="J1076">
        <f t="shared" si="99"/>
        <v>0</v>
      </c>
      <c r="K1076">
        <f t="shared" si="100"/>
        <v>0</v>
      </c>
      <c r="L1076" s="78" t="s">
        <v>343</v>
      </c>
      <c r="M1076" t="s">
        <v>241</v>
      </c>
      <c r="N1076" s="36" t="s">
        <v>177</v>
      </c>
      <c r="O1076" s="36"/>
      <c r="P1076" t="s">
        <v>177</v>
      </c>
      <c r="Q1076" t="s">
        <v>285</v>
      </c>
      <c r="R1076" t="s">
        <v>340</v>
      </c>
      <c r="S1076" t="s">
        <v>249</v>
      </c>
      <c r="T1076" t="s">
        <v>54</v>
      </c>
      <c r="U1076" t="s">
        <v>177</v>
      </c>
      <c r="V1076" t="s">
        <v>177</v>
      </c>
    </row>
    <row r="1077" spans="1:22" ht="12.75" hidden="1" outlineLevel="1">
      <c r="A1077">
        <v>865</v>
      </c>
      <c r="B1077" s="33" t="s">
        <v>299</v>
      </c>
      <c r="C1077" s="31">
        <v>55</v>
      </c>
      <c r="D1077">
        <v>3</v>
      </c>
      <c r="E1077">
        <v>11</v>
      </c>
      <c r="F1077" s="46"/>
      <c r="G1077" s="41" t="str">
        <f t="shared" si="101"/>
        <v/>
      </c>
      <c r="H1077" s="41" t="s">
        <v>200</v>
      </c>
      <c r="I1077" t="str">
        <f t="shared" si="98"/>
        <v/>
      </c>
      <c r="J1077">
        <f t="shared" si="99"/>
        <v>0</v>
      </c>
      <c r="K1077">
        <f t="shared" si="100"/>
        <v>0</v>
      </c>
      <c r="L1077" s="78" t="s">
        <v>343</v>
      </c>
      <c r="M1077" t="s">
        <v>241</v>
      </c>
      <c r="N1077" s="36" t="s">
        <v>177</v>
      </c>
      <c r="O1077" s="36"/>
      <c r="P1077" t="s">
        <v>177</v>
      </c>
      <c r="Q1077" t="s">
        <v>286</v>
      </c>
      <c r="S1077" t="s">
        <v>249</v>
      </c>
      <c r="T1077" t="s">
        <v>54</v>
      </c>
      <c r="U1077" t="s">
        <v>177</v>
      </c>
      <c r="V1077" t="s">
        <v>177</v>
      </c>
    </row>
    <row r="1078" spans="1:22" ht="12.75" hidden="1" outlineLevel="1">
      <c r="A1078">
        <v>866</v>
      </c>
      <c r="B1078" s="33" t="s">
        <v>299</v>
      </c>
      <c r="C1078" s="31">
        <v>55</v>
      </c>
      <c r="D1078">
        <v>3</v>
      </c>
      <c r="E1078">
        <v>12</v>
      </c>
      <c r="F1078" s="46"/>
      <c r="G1078" s="41" t="str">
        <f t="shared" si="101"/>
        <v/>
      </c>
      <c r="H1078" s="41" t="s">
        <v>199</v>
      </c>
      <c r="I1078" t="str">
        <f t="shared" si="98"/>
        <v/>
      </c>
      <c r="J1078">
        <f t="shared" si="99"/>
        <v>0</v>
      </c>
      <c r="K1078">
        <f t="shared" si="100"/>
        <v>0</v>
      </c>
      <c r="L1078" s="78" t="s">
        <v>343</v>
      </c>
      <c r="M1078" t="s">
        <v>241</v>
      </c>
      <c r="N1078" s="36" t="s">
        <v>177</v>
      </c>
      <c r="O1078" s="36"/>
      <c r="P1078" t="s">
        <v>177</v>
      </c>
      <c r="Q1078" t="s">
        <v>225</v>
      </c>
      <c r="S1078" t="s">
        <v>249</v>
      </c>
      <c r="T1078" t="s">
        <v>218</v>
      </c>
      <c r="U1078" t="s">
        <v>177</v>
      </c>
      <c r="V1078" t="s">
        <v>177</v>
      </c>
    </row>
    <row r="1079" spans="1:22" ht="12.75" hidden="1" outlineLevel="1">
      <c r="A1079">
        <v>867</v>
      </c>
      <c r="B1079" s="33" t="s">
        <v>299</v>
      </c>
      <c r="C1079" s="31">
        <v>55</v>
      </c>
      <c r="D1079">
        <v>3</v>
      </c>
      <c r="E1079">
        <v>13</v>
      </c>
      <c r="F1079" s="46"/>
      <c r="G1079" s="41" t="str">
        <f t="shared" si="101"/>
        <v/>
      </c>
      <c r="H1079" s="41" t="s">
        <v>199</v>
      </c>
      <c r="I1079" t="str">
        <f aca="true" t="shared" si="102" ref="I1079:I1114">IF(F1079=0,"",IF(EXACT(G1079,H1079),"Correct","Incorrect"))</f>
        <v/>
      </c>
      <c r="J1079">
        <f t="shared" si="99"/>
        <v>0</v>
      </c>
      <c r="K1079">
        <f t="shared" si="100"/>
        <v>0</v>
      </c>
      <c r="L1079" s="78" t="s">
        <v>343</v>
      </c>
      <c r="M1079" t="s">
        <v>241</v>
      </c>
      <c r="N1079" s="36" t="s">
        <v>177</v>
      </c>
      <c r="O1079" s="36"/>
      <c r="P1079" t="s">
        <v>177</v>
      </c>
      <c r="Q1079" t="s">
        <v>98</v>
      </c>
      <c r="R1079" t="s">
        <v>178</v>
      </c>
      <c r="S1079" t="s">
        <v>249</v>
      </c>
      <c r="U1079" t="s">
        <v>177</v>
      </c>
      <c r="V1079" t="s">
        <v>177</v>
      </c>
    </row>
    <row r="1080" spans="1:22" ht="12.75" hidden="1" outlineLevel="1">
      <c r="A1080">
        <v>868</v>
      </c>
      <c r="B1080" s="33" t="s">
        <v>299</v>
      </c>
      <c r="C1080" s="31">
        <v>55</v>
      </c>
      <c r="D1080">
        <v>3</v>
      </c>
      <c r="E1080">
        <v>14</v>
      </c>
      <c r="F1080" s="46"/>
      <c r="G1080" s="41" t="str">
        <f t="shared" si="101"/>
        <v/>
      </c>
      <c r="H1080" s="41" t="s">
        <v>200</v>
      </c>
      <c r="I1080" t="str">
        <f t="shared" si="102"/>
        <v/>
      </c>
      <c r="J1080">
        <f t="shared" si="99"/>
        <v>0</v>
      </c>
      <c r="K1080">
        <f t="shared" si="100"/>
        <v>0</v>
      </c>
      <c r="L1080" s="78" t="s">
        <v>343</v>
      </c>
      <c r="M1080" t="s">
        <v>241</v>
      </c>
      <c r="N1080" s="36" t="s">
        <v>177</v>
      </c>
      <c r="O1080" s="36"/>
      <c r="P1080" t="s">
        <v>177</v>
      </c>
      <c r="Q1080" t="s">
        <v>250</v>
      </c>
      <c r="R1080" t="s">
        <v>305</v>
      </c>
      <c r="S1080" t="s">
        <v>249</v>
      </c>
      <c r="T1080" t="s">
        <v>134</v>
      </c>
      <c r="U1080" t="s">
        <v>177</v>
      </c>
      <c r="V1080" t="s">
        <v>177</v>
      </c>
    </row>
    <row r="1081" spans="1:22" ht="12.75" hidden="1" outlineLevel="1">
      <c r="A1081">
        <v>869</v>
      </c>
      <c r="B1081" s="33" t="s">
        <v>299</v>
      </c>
      <c r="C1081" s="31">
        <v>55</v>
      </c>
      <c r="D1081">
        <v>3</v>
      </c>
      <c r="E1081">
        <v>15</v>
      </c>
      <c r="F1081" s="46"/>
      <c r="G1081" s="41" t="str">
        <f t="shared" si="101"/>
        <v/>
      </c>
      <c r="H1081" s="41" t="s">
        <v>202</v>
      </c>
      <c r="I1081" t="str">
        <f t="shared" si="102"/>
        <v/>
      </c>
      <c r="J1081">
        <f t="shared" si="99"/>
        <v>0</v>
      </c>
      <c r="K1081">
        <f t="shared" si="100"/>
        <v>0</v>
      </c>
      <c r="L1081" s="78" t="s">
        <v>343</v>
      </c>
      <c r="M1081" t="s">
        <v>241</v>
      </c>
      <c r="N1081" s="36" t="s">
        <v>177</v>
      </c>
      <c r="O1081" s="36"/>
      <c r="P1081" t="s">
        <v>177</v>
      </c>
      <c r="Q1081" t="s">
        <v>37</v>
      </c>
      <c r="R1081" t="s">
        <v>251</v>
      </c>
      <c r="S1081" t="s">
        <v>249</v>
      </c>
      <c r="T1081" t="s">
        <v>54</v>
      </c>
      <c r="U1081" t="s">
        <v>177</v>
      </c>
      <c r="V1081" t="s">
        <v>177</v>
      </c>
    </row>
    <row r="1082" spans="1:22" ht="12.75" hidden="1" outlineLevel="1">
      <c r="A1082">
        <v>870</v>
      </c>
      <c r="B1082" s="33" t="s">
        <v>299</v>
      </c>
      <c r="C1082" s="31">
        <v>55</v>
      </c>
      <c r="D1082">
        <v>3</v>
      </c>
      <c r="E1082">
        <v>16</v>
      </c>
      <c r="F1082" s="46"/>
      <c r="G1082" s="41" t="str">
        <f t="shared" si="101"/>
        <v/>
      </c>
      <c r="H1082" s="41" t="s">
        <v>198</v>
      </c>
      <c r="I1082" t="str">
        <f t="shared" si="102"/>
        <v/>
      </c>
      <c r="J1082">
        <f t="shared" si="99"/>
        <v>0</v>
      </c>
      <c r="K1082">
        <f t="shared" si="100"/>
        <v>0</v>
      </c>
      <c r="L1082" s="78" t="s">
        <v>343</v>
      </c>
      <c r="M1082" t="s">
        <v>241</v>
      </c>
      <c r="N1082" s="36" t="s">
        <v>177</v>
      </c>
      <c r="O1082" s="36"/>
      <c r="P1082" t="s">
        <v>177</v>
      </c>
      <c r="Q1082" t="s">
        <v>225</v>
      </c>
      <c r="S1082" t="s">
        <v>249</v>
      </c>
      <c r="T1082" t="s">
        <v>134</v>
      </c>
      <c r="U1082" t="s">
        <v>177</v>
      </c>
      <c r="V1082" t="s">
        <v>177</v>
      </c>
    </row>
    <row r="1083" spans="1:22" ht="12.75" hidden="1" outlineLevel="1">
      <c r="A1083">
        <v>871</v>
      </c>
      <c r="B1083" s="33" t="s">
        <v>299</v>
      </c>
      <c r="C1083" s="31">
        <v>55</v>
      </c>
      <c r="D1083">
        <v>3</v>
      </c>
      <c r="E1083">
        <v>17</v>
      </c>
      <c r="F1083" s="46"/>
      <c r="G1083" s="41" t="str">
        <f t="shared" si="101"/>
        <v/>
      </c>
      <c r="H1083" s="41" t="s">
        <v>201</v>
      </c>
      <c r="I1083" t="str">
        <f t="shared" si="102"/>
        <v/>
      </c>
      <c r="J1083">
        <f t="shared" si="99"/>
        <v>0</v>
      </c>
      <c r="K1083">
        <f t="shared" si="100"/>
        <v>0</v>
      </c>
      <c r="L1083" s="78" t="s">
        <v>343</v>
      </c>
      <c r="M1083" t="s">
        <v>241</v>
      </c>
      <c r="N1083" s="36" t="s">
        <v>177</v>
      </c>
      <c r="O1083" s="36"/>
      <c r="P1083" t="s">
        <v>177</v>
      </c>
      <c r="Q1083" t="s">
        <v>326</v>
      </c>
      <c r="R1083" t="s">
        <v>327</v>
      </c>
      <c r="S1083" t="s">
        <v>249</v>
      </c>
      <c r="T1083" t="s">
        <v>54</v>
      </c>
      <c r="U1083" t="s">
        <v>177</v>
      </c>
      <c r="V1083" t="s">
        <v>177</v>
      </c>
    </row>
    <row r="1084" spans="1:22" ht="12.75" hidden="1" outlineLevel="1">
      <c r="A1084">
        <v>872</v>
      </c>
      <c r="B1084" s="33" t="s">
        <v>299</v>
      </c>
      <c r="C1084" s="31">
        <v>55</v>
      </c>
      <c r="D1084">
        <v>3</v>
      </c>
      <c r="E1084">
        <v>18</v>
      </c>
      <c r="F1084" s="46"/>
      <c r="G1084" s="41" t="str">
        <f t="shared" si="101"/>
        <v/>
      </c>
      <c r="H1084" s="41" t="s">
        <v>202</v>
      </c>
      <c r="I1084" t="str">
        <f t="shared" si="102"/>
        <v/>
      </c>
      <c r="J1084">
        <f t="shared" si="99"/>
        <v>0</v>
      </c>
      <c r="K1084">
        <f t="shared" si="100"/>
        <v>0</v>
      </c>
      <c r="L1084" s="78" t="s">
        <v>343</v>
      </c>
      <c r="M1084" t="s">
        <v>241</v>
      </c>
      <c r="N1084" s="36" t="s">
        <v>177</v>
      </c>
      <c r="O1084" s="36"/>
      <c r="P1084" t="s">
        <v>177</v>
      </c>
      <c r="Q1084" t="s">
        <v>286</v>
      </c>
      <c r="S1084" t="s">
        <v>249</v>
      </c>
      <c r="T1084" t="s">
        <v>54</v>
      </c>
      <c r="U1084" t="s">
        <v>177</v>
      </c>
      <c r="V1084" t="s">
        <v>177</v>
      </c>
    </row>
    <row r="1085" spans="1:22" ht="12.75" hidden="1" outlineLevel="1">
      <c r="A1085">
        <v>873</v>
      </c>
      <c r="B1085" s="33" t="s">
        <v>299</v>
      </c>
      <c r="C1085" s="31">
        <v>55</v>
      </c>
      <c r="D1085">
        <v>3</v>
      </c>
      <c r="E1085">
        <v>19</v>
      </c>
      <c r="F1085" s="46"/>
      <c r="G1085" s="41" t="str">
        <f t="shared" si="101"/>
        <v/>
      </c>
      <c r="H1085" s="41" t="s">
        <v>198</v>
      </c>
      <c r="I1085" t="str">
        <f t="shared" si="102"/>
        <v/>
      </c>
      <c r="J1085">
        <f t="shared" si="99"/>
        <v>0</v>
      </c>
      <c r="K1085">
        <f t="shared" si="100"/>
        <v>0</v>
      </c>
      <c r="L1085" s="78" t="s">
        <v>343</v>
      </c>
      <c r="M1085" t="s">
        <v>241</v>
      </c>
      <c r="N1085" s="36" t="s">
        <v>177</v>
      </c>
      <c r="O1085" s="36"/>
      <c r="P1085" t="s">
        <v>177</v>
      </c>
      <c r="Q1085" t="s">
        <v>285</v>
      </c>
      <c r="R1085" t="s">
        <v>35</v>
      </c>
      <c r="S1085" t="s">
        <v>249</v>
      </c>
      <c r="U1085" t="s">
        <v>177</v>
      </c>
      <c r="V1085" t="s">
        <v>177</v>
      </c>
    </row>
    <row r="1086" spans="1:22" ht="12.75" hidden="1" outlineLevel="1">
      <c r="A1086">
        <v>874</v>
      </c>
      <c r="B1086" s="33" t="s">
        <v>299</v>
      </c>
      <c r="C1086" s="31">
        <v>55</v>
      </c>
      <c r="D1086">
        <v>3</v>
      </c>
      <c r="E1086">
        <v>20</v>
      </c>
      <c r="F1086" s="46"/>
      <c r="G1086" s="41" t="str">
        <f t="shared" si="101"/>
        <v/>
      </c>
      <c r="H1086" s="41" t="s">
        <v>200</v>
      </c>
      <c r="I1086" t="str">
        <f t="shared" si="102"/>
        <v/>
      </c>
      <c r="J1086">
        <f t="shared" si="99"/>
        <v>0</v>
      </c>
      <c r="K1086">
        <f t="shared" si="100"/>
        <v>0</v>
      </c>
      <c r="L1086" s="78" t="s">
        <v>343</v>
      </c>
      <c r="M1086" t="s">
        <v>241</v>
      </c>
      <c r="N1086" s="36" t="s">
        <v>177</v>
      </c>
      <c r="O1086" s="36"/>
      <c r="P1086" t="s">
        <v>177</v>
      </c>
      <c r="Q1086" t="s">
        <v>98</v>
      </c>
      <c r="R1086" t="s">
        <v>178</v>
      </c>
      <c r="S1086" t="s">
        <v>249</v>
      </c>
      <c r="U1086" t="s">
        <v>177</v>
      </c>
      <c r="V1086" t="s">
        <v>177</v>
      </c>
    </row>
    <row r="1087" spans="1:22" ht="12.75" hidden="1" outlineLevel="1">
      <c r="A1087">
        <v>875</v>
      </c>
      <c r="B1087" s="33" t="s">
        <v>299</v>
      </c>
      <c r="C1087" s="31">
        <v>55</v>
      </c>
      <c r="D1087">
        <v>3</v>
      </c>
      <c r="E1087">
        <v>21</v>
      </c>
      <c r="F1087" s="46"/>
      <c r="G1087" s="41" t="str">
        <f t="shared" si="101"/>
        <v/>
      </c>
      <c r="H1087" s="41" t="s">
        <v>201</v>
      </c>
      <c r="I1087" t="str">
        <f t="shared" si="102"/>
        <v/>
      </c>
      <c r="J1087">
        <f t="shared" si="99"/>
        <v>0</v>
      </c>
      <c r="K1087">
        <f t="shared" si="100"/>
        <v>0</v>
      </c>
      <c r="L1087" s="78" t="s">
        <v>343</v>
      </c>
      <c r="M1087" t="s">
        <v>241</v>
      </c>
      <c r="N1087" s="36" t="s">
        <v>177</v>
      </c>
      <c r="O1087" s="36"/>
      <c r="P1087" t="s">
        <v>177</v>
      </c>
      <c r="Q1087" t="s">
        <v>285</v>
      </c>
      <c r="R1087" t="s">
        <v>340</v>
      </c>
      <c r="S1087" t="s">
        <v>249</v>
      </c>
      <c r="T1087" t="s">
        <v>54</v>
      </c>
      <c r="U1087" t="s">
        <v>177</v>
      </c>
      <c r="V1087" t="s">
        <v>177</v>
      </c>
    </row>
    <row r="1088" spans="1:22" ht="12.75" hidden="1" outlineLevel="1">
      <c r="A1088">
        <v>876</v>
      </c>
      <c r="B1088" s="33" t="s">
        <v>299</v>
      </c>
      <c r="C1088" s="31">
        <v>55</v>
      </c>
      <c r="D1088">
        <v>3</v>
      </c>
      <c r="E1088">
        <v>22</v>
      </c>
      <c r="F1088" s="46"/>
      <c r="G1088" s="41" t="str">
        <f t="shared" si="101"/>
        <v/>
      </c>
      <c r="H1088" s="41" t="s">
        <v>201</v>
      </c>
      <c r="I1088" t="str">
        <f t="shared" si="102"/>
        <v/>
      </c>
      <c r="J1088">
        <f t="shared" si="99"/>
        <v>0</v>
      </c>
      <c r="K1088">
        <f t="shared" si="100"/>
        <v>0</v>
      </c>
      <c r="L1088" s="78" t="s">
        <v>343</v>
      </c>
      <c r="M1088" t="s">
        <v>241</v>
      </c>
      <c r="N1088" s="36" t="s">
        <v>177</v>
      </c>
      <c r="O1088" s="36"/>
      <c r="P1088" t="s">
        <v>177</v>
      </c>
      <c r="Q1088" t="s">
        <v>250</v>
      </c>
      <c r="R1088" t="s">
        <v>304</v>
      </c>
      <c r="S1088" t="s">
        <v>249</v>
      </c>
      <c r="U1088" t="s">
        <v>177</v>
      </c>
      <c r="V1088" t="s">
        <v>177</v>
      </c>
    </row>
    <row r="1089" spans="1:22" ht="12.75" hidden="1" outlineLevel="1">
      <c r="A1089">
        <v>877</v>
      </c>
      <c r="B1089" s="33" t="s">
        <v>299</v>
      </c>
      <c r="C1089" s="31">
        <v>55</v>
      </c>
      <c r="D1089">
        <v>3</v>
      </c>
      <c r="E1089">
        <v>23</v>
      </c>
      <c r="F1089" s="46"/>
      <c r="G1089" s="41" t="str">
        <f t="shared" si="101"/>
        <v/>
      </c>
      <c r="H1089" s="41" t="s">
        <v>198</v>
      </c>
      <c r="I1089" t="str">
        <f t="shared" si="102"/>
        <v/>
      </c>
      <c r="J1089">
        <f t="shared" si="99"/>
        <v>0</v>
      </c>
      <c r="K1089">
        <f t="shared" si="100"/>
        <v>0</v>
      </c>
      <c r="L1089" s="78" t="s">
        <v>343</v>
      </c>
      <c r="M1089" t="s">
        <v>241</v>
      </c>
      <c r="N1089" s="36" t="s">
        <v>177</v>
      </c>
      <c r="O1089" s="36"/>
      <c r="P1089" t="s">
        <v>177</v>
      </c>
      <c r="Q1089" t="s">
        <v>37</v>
      </c>
      <c r="R1089" t="s">
        <v>215</v>
      </c>
      <c r="S1089" t="s">
        <v>249</v>
      </c>
      <c r="U1089" t="s">
        <v>177</v>
      </c>
      <c r="V1089" t="s">
        <v>177</v>
      </c>
    </row>
    <row r="1090" spans="1:22" ht="12.75" hidden="1" outlineLevel="1">
      <c r="A1090">
        <v>878</v>
      </c>
      <c r="B1090" s="33" t="s">
        <v>299</v>
      </c>
      <c r="C1090" s="31">
        <v>55</v>
      </c>
      <c r="D1090">
        <v>3</v>
      </c>
      <c r="E1090">
        <v>24</v>
      </c>
      <c r="F1090" s="46"/>
      <c r="G1090" s="41" t="str">
        <f t="shared" si="101"/>
        <v/>
      </c>
      <c r="H1090" s="41" t="s">
        <v>199</v>
      </c>
      <c r="I1090" t="str">
        <f t="shared" si="102"/>
        <v/>
      </c>
      <c r="J1090">
        <f t="shared" si="99"/>
        <v>0</v>
      </c>
      <c r="K1090">
        <f t="shared" si="100"/>
        <v>0</v>
      </c>
      <c r="L1090" s="78" t="s">
        <v>343</v>
      </c>
      <c r="M1090" t="s">
        <v>241</v>
      </c>
      <c r="N1090" s="36" t="s">
        <v>177</v>
      </c>
      <c r="O1090" s="36"/>
      <c r="P1090" t="s">
        <v>177</v>
      </c>
      <c r="Q1090" t="s">
        <v>285</v>
      </c>
      <c r="R1090" t="s">
        <v>35</v>
      </c>
      <c r="S1090" t="s">
        <v>249</v>
      </c>
      <c r="T1090" t="s">
        <v>54</v>
      </c>
      <c r="U1090" t="s">
        <v>177</v>
      </c>
      <c r="V1090" t="s">
        <v>177</v>
      </c>
    </row>
    <row r="1091" spans="1:22" ht="12.75" hidden="1" outlineLevel="1">
      <c r="A1091">
        <v>879</v>
      </c>
      <c r="B1091" s="33" t="s">
        <v>299</v>
      </c>
      <c r="C1091" s="31">
        <v>55</v>
      </c>
      <c r="D1091">
        <v>3</v>
      </c>
      <c r="E1091">
        <v>25</v>
      </c>
      <c r="F1091" s="46"/>
      <c r="G1091" s="41" t="str">
        <f t="shared" si="101"/>
        <v/>
      </c>
      <c r="H1091" s="41" t="s">
        <v>200</v>
      </c>
      <c r="I1091" t="str">
        <f t="shared" si="102"/>
        <v/>
      </c>
      <c r="J1091">
        <f t="shared" si="99"/>
        <v>0</v>
      </c>
      <c r="K1091">
        <f t="shared" si="100"/>
        <v>0</v>
      </c>
      <c r="L1091" s="78" t="s">
        <v>343</v>
      </c>
      <c r="M1091" t="s">
        <v>241</v>
      </c>
      <c r="N1091" s="36" t="s">
        <v>177</v>
      </c>
      <c r="O1091" s="36"/>
      <c r="P1091" t="s">
        <v>177</v>
      </c>
      <c r="Q1091" t="s">
        <v>286</v>
      </c>
      <c r="S1091" t="s">
        <v>249</v>
      </c>
      <c r="U1091" t="s">
        <v>177</v>
      </c>
      <c r="V1091" t="s">
        <v>177</v>
      </c>
    </row>
    <row r="1092" spans="1:22" ht="12.75" hidden="1" outlineLevel="1">
      <c r="A1092">
        <v>880</v>
      </c>
      <c r="B1092" s="33" t="s">
        <v>299</v>
      </c>
      <c r="C1092" s="31">
        <v>55</v>
      </c>
      <c r="D1092">
        <v>4</v>
      </c>
      <c r="E1092">
        <v>1</v>
      </c>
      <c r="F1092" s="46"/>
      <c r="G1092" s="41" t="str">
        <f t="shared" si="101"/>
        <v/>
      </c>
      <c r="H1092" s="41" t="s">
        <v>199</v>
      </c>
      <c r="I1092" t="str">
        <f t="shared" si="102"/>
        <v/>
      </c>
      <c r="J1092">
        <f t="shared" si="99"/>
        <v>0</v>
      </c>
      <c r="K1092">
        <f t="shared" si="100"/>
        <v>0</v>
      </c>
      <c r="L1092" s="78" t="s">
        <v>343</v>
      </c>
      <c r="M1092" t="s">
        <v>117</v>
      </c>
      <c r="N1092">
        <v>1</v>
      </c>
      <c r="O1092" t="s">
        <v>290</v>
      </c>
      <c r="P1092" t="s">
        <v>132</v>
      </c>
      <c r="Q1092" t="s">
        <v>38</v>
      </c>
      <c r="R1092" t="s">
        <v>171</v>
      </c>
      <c r="S1092" t="s">
        <v>27</v>
      </c>
      <c r="V1092" t="s">
        <v>110</v>
      </c>
    </row>
    <row r="1093" spans="1:22" ht="12.75" hidden="1" outlineLevel="1">
      <c r="A1093">
        <v>881</v>
      </c>
      <c r="B1093" s="33" t="s">
        <v>299</v>
      </c>
      <c r="C1093" s="31">
        <v>55</v>
      </c>
      <c r="D1093">
        <v>4</v>
      </c>
      <c r="E1093">
        <v>2</v>
      </c>
      <c r="F1093" s="46"/>
      <c r="G1093" s="41" t="str">
        <f t="shared" si="101"/>
        <v/>
      </c>
      <c r="H1093" s="41" t="s">
        <v>198</v>
      </c>
      <c r="I1093" t="str">
        <f t="shared" si="102"/>
        <v/>
      </c>
      <c r="J1093">
        <f t="shared" si="99"/>
        <v>0</v>
      </c>
      <c r="K1093">
        <f t="shared" si="100"/>
        <v>0</v>
      </c>
      <c r="L1093" s="78" t="s">
        <v>343</v>
      </c>
      <c r="M1093" t="s">
        <v>117</v>
      </c>
      <c r="N1093">
        <v>1</v>
      </c>
      <c r="O1093" t="s">
        <v>290</v>
      </c>
      <c r="P1093" t="s">
        <v>132</v>
      </c>
      <c r="Q1093" t="s">
        <v>249</v>
      </c>
      <c r="R1093" t="s">
        <v>169</v>
      </c>
      <c r="S1093" t="s">
        <v>27</v>
      </c>
      <c r="V1093" t="s">
        <v>110</v>
      </c>
    </row>
    <row r="1094" spans="1:22" ht="12.75" hidden="1" outlineLevel="1">
      <c r="A1094">
        <v>882</v>
      </c>
      <c r="B1094" s="33" t="s">
        <v>299</v>
      </c>
      <c r="C1094" s="31">
        <v>55</v>
      </c>
      <c r="D1094">
        <v>4</v>
      </c>
      <c r="E1094">
        <v>3</v>
      </c>
      <c r="F1094" s="46"/>
      <c r="G1094" s="41" t="str">
        <f t="shared" si="101"/>
        <v/>
      </c>
      <c r="H1094" s="41" t="s">
        <v>201</v>
      </c>
      <c r="I1094" t="str">
        <f t="shared" si="102"/>
        <v/>
      </c>
      <c r="J1094">
        <f t="shared" si="99"/>
        <v>0</v>
      </c>
      <c r="K1094">
        <f t="shared" si="100"/>
        <v>0</v>
      </c>
      <c r="L1094" s="78" t="s">
        <v>343</v>
      </c>
      <c r="M1094" t="s">
        <v>117</v>
      </c>
      <c r="N1094">
        <v>1</v>
      </c>
      <c r="O1094" t="s">
        <v>290</v>
      </c>
      <c r="P1094" t="s">
        <v>132</v>
      </c>
      <c r="Q1094" t="s">
        <v>249</v>
      </c>
      <c r="R1094" t="s">
        <v>171</v>
      </c>
      <c r="S1094" t="s">
        <v>27</v>
      </c>
      <c r="V1094" t="s">
        <v>110</v>
      </c>
    </row>
    <row r="1095" spans="1:22" ht="12.75" hidden="1" outlineLevel="1">
      <c r="A1095">
        <v>883</v>
      </c>
      <c r="B1095" s="33" t="s">
        <v>299</v>
      </c>
      <c r="C1095" s="31">
        <v>55</v>
      </c>
      <c r="D1095">
        <v>4</v>
      </c>
      <c r="E1095">
        <v>4</v>
      </c>
      <c r="F1095" s="46"/>
      <c r="G1095" s="41" t="str">
        <f t="shared" si="101"/>
        <v/>
      </c>
      <c r="H1095" s="41" t="s">
        <v>200</v>
      </c>
      <c r="I1095" t="str">
        <f t="shared" si="102"/>
        <v/>
      </c>
      <c r="J1095">
        <f t="shared" si="99"/>
        <v>0</v>
      </c>
      <c r="K1095">
        <f t="shared" si="100"/>
        <v>0</v>
      </c>
      <c r="L1095" s="78" t="s">
        <v>343</v>
      </c>
      <c r="M1095" t="s">
        <v>117</v>
      </c>
      <c r="N1095">
        <v>1</v>
      </c>
      <c r="O1095" t="s">
        <v>290</v>
      </c>
      <c r="P1095" t="s">
        <v>132</v>
      </c>
      <c r="Q1095" t="s">
        <v>112</v>
      </c>
      <c r="R1095" t="s">
        <v>169</v>
      </c>
      <c r="S1095" t="s">
        <v>130</v>
      </c>
      <c r="V1095" t="s">
        <v>110</v>
      </c>
    </row>
    <row r="1096" spans="1:22" ht="12.75" hidden="1" outlineLevel="1">
      <c r="A1096">
        <v>884</v>
      </c>
      <c r="B1096" s="33" t="s">
        <v>299</v>
      </c>
      <c r="C1096" s="31">
        <v>55</v>
      </c>
      <c r="D1096">
        <v>4</v>
      </c>
      <c r="E1096">
        <v>5</v>
      </c>
      <c r="F1096" s="46"/>
      <c r="G1096" s="41" t="str">
        <f t="shared" si="101"/>
        <v/>
      </c>
      <c r="H1096" s="41" t="s">
        <v>202</v>
      </c>
      <c r="I1096" t="str">
        <f t="shared" si="102"/>
        <v/>
      </c>
      <c r="J1096">
        <f t="shared" si="99"/>
        <v>0</v>
      </c>
      <c r="K1096">
        <f t="shared" si="100"/>
        <v>0</v>
      </c>
      <c r="L1096" s="78" t="s">
        <v>343</v>
      </c>
      <c r="M1096" t="s">
        <v>117</v>
      </c>
      <c r="N1096">
        <v>1</v>
      </c>
      <c r="O1096" t="s">
        <v>290</v>
      </c>
      <c r="P1096" t="s">
        <v>132</v>
      </c>
      <c r="Q1096" t="s">
        <v>249</v>
      </c>
      <c r="R1096" t="s">
        <v>169</v>
      </c>
      <c r="S1096" t="s">
        <v>120</v>
      </c>
      <c r="V1096" t="s">
        <v>110</v>
      </c>
    </row>
    <row r="1097" spans="1:22" ht="12.75" hidden="1" outlineLevel="1">
      <c r="A1097">
        <v>885</v>
      </c>
      <c r="B1097" s="33" t="s">
        <v>299</v>
      </c>
      <c r="C1097" s="31">
        <v>55</v>
      </c>
      <c r="D1097">
        <v>4</v>
      </c>
      <c r="E1097">
        <v>6</v>
      </c>
      <c r="F1097" s="46"/>
      <c r="G1097" s="41" t="str">
        <f t="shared" si="101"/>
        <v/>
      </c>
      <c r="H1097" s="41" t="s">
        <v>198</v>
      </c>
      <c r="I1097" t="str">
        <f t="shared" si="102"/>
        <v/>
      </c>
      <c r="J1097">
        <f t="shared" si="99"/>
        <v>0</v>
      </c>
      <c r="K1097">
        <f t="shared" si="100"/>
        <v>0</v>
      </c>
      <c r="L1097" s="78" t="s">
        <v>343</v>
      </c>
      <c r="M1097" t="s">
        <v>117</v>
      </c>
      <c r="N1097">
        <v>1</v>
      </c>
      <c r="O1097" t="s">
        <v>290</v>
      </c>
      <c r="P1097" t="s">
        <v>132</v>
      </c>
      <c r="Q1097" t="s">
        <v>249</v>
      </c>
      <c r="R1097" t="s">
        <v>169</v>
      </c>
      <c r="S1097" t="s">
        <v>27</v>
      </c>
      <c r="V1097" t="s">
        <v>110</v>
      </c>
    </row>
    <row r="1098" spans="1:22" ht="12.75" hidden="1" outlineLevel="1">
      <c r="A1098">
        <v>886</v>
      </c>
      <c r="B1098" s="33" t="s">
        <v>299</v>
      </c>
      <c r="C1098" s="31">
        <v>55</v>
      </c>
      <c r="D1098">
        <v>4</v>
      </c>
      <c r="E1098">
        <v>7</v>
      </c>
      <c r="F1098" s="46"/>
      <c r="G1098" s="41" t="str">
        <f t="shared" si="101"/>
        <v/>
      </c>
      <c r="H1098" s="41" t="s">
        <v>199</v>
      </c>
      <c r="I1098" t="str">
        <f t="shared" si="102"/>
        <v/>
      </c>
      <c r="J1098">
        <f t="shared" si="99"/>
        <v>0</v>
      </c>
      <c r="K1098">
        <f t="shared" si="100"/>
        <v>0</v>
      </c>
      <c r="L1098" s="78" t="s">
        <v>343</v>
      </c>
      <c r="M1098" t="s">
        <v>117</v>
      </c>
      <c r="N1098">
        <v>2</v>
      </c>
      <c r="O1098" t="s">
        <v>289</v>
      </c>
      <c r="P1098" t="s">
        <v>88</v>
      </c>
      <c r="Q1098" t="s">
        <v>38</v>
      </c>
      <c r="R1098" t="s">
        <v>171</v>
      </c>
      <c r="S1098" t="s">
        <v>27</v>
      </c>
      <c r="V1098" t="s">
        <v>133</v>
      </c>
    </row>
    <row r="1099" spans="1:22" ht="12.75" hidden="1" outlineLevel="1">
      <c r="A1099">
        <v>887</v>
      </c>
      <c r="B1099" s="33" t="s">
        <v>299</v>
      </c>
      <c r="C1099" s="31">
        <v>55</v>
      </c>
      <c r="D1099">
        <v>4</v>
      </c>
      <c r="E1099">
        <v>8</v>
      </c>
      <c r="F1099" s="46"/>
      <c r="G1099" s="41" t="str">
        <f t="shared" si="101"/>
        <v/>
      </c>
      <c r="H1099" s="41" t="s">
        <v>198</v>
      </c>
      <c r="I1099" t="str">
        <f t="shared" si="102"/>
        <v/>
      </c>
      <c r="J1099">
        <f t="shared" si="99"/>
        <v>0</v>
      </c>
      <c r="K1099">
        <f t="shared" si="100"/>
        <v>0</v>
      </c>
      <c r="L1099" s="78" t="s">
        <v>343</v>
      </c>
      <c r="M1099" t="s">
        <v>117</v>
      </c>
      <c r="N1099">
        <v>2</v>
      </c>
      <c r="O1099" t="s">
        <v>289</v>
      </c>
      <c r="P1099" t="s">
        <v>88</v>
      </c>
      <c r="Q1099" t="s">
        <v>113</v>
      </c>
      <c r="R1099" t="s">
        <v>171</v>
      </c>
      <c r="S1099" t="s">
        <v>130</v>
      </c>
      <c r="V1099" t="s">
        <v>133</v>
      </c>
    </row>
    <row r="1100" spans="1:22" ht="12.75" hidden="1" outlineLevel="1">
      <c r="A1100">
        <v>888</v>
      </c>
      <c r="B1100" s="33" t="s">
        <v>299</v>
      </c>
      <c r="C1100" s="31">
        <v>55</v>
      </c>
      <c r="D1100">
        <v>4</v>
      </c>
      <c r="E1100">
        <v>9</v>
      </c>
      <c r="F1100" s="46"/>
      <c r="G1100" s="41" t="str">
        <f t="shared" si="101"/>
        <v/>
      </c>
      <c r="H1100" s="41" t="s">
        <v>201</v>
      </c>
      <c r="I1100" t="str">
        <f t="shared" si="102"/>
        <v/>
      </c>
      <c r="J1100">
        <f t="shared" si="99"/>
        <v>0</v>
      </c>
      <c r="K1100">
        <f t="shared" si="100"/>
        <v>0</v>
      </c>
      <c r="L1100" s="78" t="s">
        <v>343</v>
      </c>
      <c r="M1100" t="s">
        <v>117</v>
      </c>
      <c r="N1100">
        <v>2</v>
      </c>
      <c r="O1100" t="s">
        <v>289</v>
      </c>
      <c r="P1100" t="s">
        <v>88</v>
      </c>
      <c r="Q1100" t="s">
        <v>249</v>
      </c>
      <c r="R1100" t="s">
        <v>169</v>
      </c>
      <c r="S1100" t="s">
        <v>120</v>
      </c>
      <c r="V1100" t="s">
        <v>133</v>
      </c>
    </row>
    <row r="1101" spans="1:22" ht="12.75" hidden="1" outlineLevel="1">
      <c r="A1101">
        <v>889</v>
      </c>
      <c r="B1101" s="33" t="s">
        <v>299</v>
      </c>
      <c r="C1101" s="31">
        <v>55</v>
      </c>
      <c r="D1101">
        <v>4</v>
      </c>
      <c r="E1101">
        <v>10</v>
      </c>
      <c r="F1101" s="46"/>
      <c r="G1101" s="41" t="str">
        <f t="shared" si="101"/>
        <v/>
      </c>
      <c r="H1101" s="41" t="s">
        <v>202</v>
      </c>
      <c r="I1101" t="str">
        <f t="shared" si="102"/>
        <v/>
      </c>
      <c r="J1101">
        <f t="shared" si="99"/>
        <v>0</v>
      </c>
      <c r="K1101">
        <f t="shared" si="100"/>
        <v>0</v>
      </c>
      <c r="L1101" s="78" t="s">
        <v>343</v>
      </c>
      <c r="M1101" t="s">
        <v>117</v>
      </c>
      <c r="N1101">
        <v>2</v>
      </c>
      <c r="O1101" t="s">
        <v>289</v>
      </c>
      <c r="P1101" t="s">
        <v>88</v>
      </c>
      <c r="Q1101" t="s">
        <v>249</v>
      </c>
      <c r="R1101" t="s">
        <v>171</v>
      </c>
      <c r="S1101" t="s">
        <v>121</v>
      </c>
      <c r="V1101" t="s">
        <v>133</v>
      </c>
    </row>
    <row r="1102" spans="1:22" ht="12.75" hidden="1" outlineLevel="1">
      <c r="A1102">
        <v>890</v>
      </c>
      <c r="B1102" s="33" t="s">
        <v>299</v>
      </c>
      <c r="C1102" s="31">
        <v>55</v>
      </c>
      <c r="D1102">
        <v>4</v>
      </c>
      <c r="E1102">
        <v>11</v>
      </c>
      <c r="F1102" s="46"/>
      <c r="G1102" s="41" t="str">
        <f t="shared" si="101"/>
        <v/>
      </c>
      <c r="H1102" s="41" t="s">
        <v>199</v>
      </c>
      <c r="I1102" t="str">
        <f t="shared" si="102"/>
        <v/>
      </c>
      <c r="J1102">
        <f t="shared" si="99"/>
        <v>0</v>
      </c>
      <c r="K1102">
        <f t="shared" si="100"/>
        <v>0</v>
      </c>
      <c r="L1102" s="78" t="s">
        <v>343</v>
      </c>
      <c r="M1102" t="s">
        <v>117</v>
      </c>
      <c r="N1102">
        <v>2</v>
      </c>
      <c r="O1102" t="s">
        <v>289</v>
      </c>
      <c r="P1102" t="s">
        <v>88</v>
      </c>
      <c r="Q1102" t="s">
        <v>249</v>
      </c>
      <c r="R1102" t="s">
        <v>169</v>
      </c>
      <c r="S1102" t="s">
        <v>120</v>
      </c>
      <c r="V1102" t="s">
        <v>133</v>
      </c>
    </row>
    <row r="1103" spans="1:22" ht="12.75" hidden="1" outlineLevel="1">
      <c r="A1103">
        <v>891</v>
      </c>
      <c r="B1103" s="33" t="s">
        <v>299</v>
      </c>
      <c r="C1103" s="31">
        <v>55</v>
      </c>
      <c r="D1103">
        <v>4</v>
      </c>
      <c r="E1103">
        <v>12</v>
      </c>
      <c r="F1103" s="46"/>
      <c r="G1103" s="41" t="str">
        <f t="shared" si="101"/>
        <v/>
      </c>
      <c r="H1103" s="41" t="s">
        <v>200</v>
      </c>
      <c r="I1103" t="str">
        <f t="shared" si="102"/>
        <v/>
      </c>
      <c r="J1103">
        <f t="shared" si="99"/>
        <v>0</v>
      </c>
      <c r="K1103">
        <f t="shared" si="100"/>
        <v>0</v>
      </c>
      <c r="L1103" s="78" t="s">
        <v>343</v>
      </c>
      <c r="M1103" t="s">
        <v>117</v>
      </c>
      <c r="N1103">
        <v>2</v>
      </c>
      <c r="O1103" t="s">
        <v>289</v>
      </c>
      <c r="P1103" t="s">
        <v>88</v>
      </c>
      <c r="Q1103" t="s">
        <v>113</v>
      </c>
      <c r="R1103" t="s">
        <v>169</v>
      </c>
      <c r="S1103" t="s">
        <v>130</v>
      </c>
      <c r="V1103" t="s">
        <v>133</v>
      </c>
    </row>
    <row r="1104" spans="1:22" ht="12.75" hidden="1" outlineLevel="1">
      <c r="A1104">
        <v>892</v>
      </c>
      <c r="B1104" s="33" t="s">
        <v>299</v>
      </c>
      <c r="C1104" s="31">
        <v>55</v>
      </c>
      <c r="D1104">
        <v>4</v>
      </c>
      <c r="E1104">
        <v>13</v>
      </c>
      <c r="F1104" s="46"/>
      <c r="G1104" s="41" t="str">
        <f t="shared" si="101"/>
        <v/>
      </c>
      <c r="H1104" s="41" t="s">
        <v>199</v>
      </c>
      <c r="I1104" t="str">
        <f t="shared" si="102"/>
        <v/>
      </c>
      <c r="J1104">
        <f t="shared" si="99"/>
        <v>0</v>
      </c>
      <c r="K1104">
        <f t="shared" si="100"/>
        <v>0</v>
      </c>
      <c r="L1104" s="78" t="s">
        <v>343</v>
      </c>
      <c r="M1104" t="s">
        <v>117</v>
      </c>
      <c r="N1104">
        <v>3</v>
      </c>
      <c r="O1104" t="s">
        <v>289</v>
      </c>
      <c r="P1104" t="s">
        <v>254</v>
      </c>
      <c r="Q1104" t="s">
        <v>38</v>
      </c>
      <c r="R1104" t="s">
        <v>171</v>
      </c>
      <c r="S1104" t="s">
        <v>27</v>
      </c>
      <c r="V1104" t="s">
        <v>110</v>
      </c>
    </row>
    <row r="1105" spans="1:22" ht="12.75" hidden="1" outlineLevel="1">
      <c r="A1105">
        <v>893</v>
      </c>
      <c r="B1105" s="33" t="s">
        <v>299</v>
      </c>
      <c r="C1105" s="31">
        <v>55</v>
      </c>
      <c r="D1105">
        <v>4</v>
      </c>
      <c r="E1105">
        <v>14</v>
      </c>
      <c r="F1105" s="46"/>
      <c r="G1105" s="41" t="str">
        <f t="shared" si="101"/>
        <v/>
      </c>
      <c r="H1105" s="41" t="s">
        <v>200</v>
      </c>
      <c r="I1105" t="str">
        <f t="shared" si="102"/>
        <v/>
      </c>
      <c r="J1105">
        <f t="shared" si="99"/>
        <v>0</v>
      </c>
      <c r="K1105">
        <f t="shared" si="100"/>
        <v>0</v>
      </c>
      <c r="L1105" s="78" t="s">
        <v>343</v>
      </c>
      <c r="M1105" t="s">
        <v>117</v>
      </c>
      <c r="N1105">
        <v>3</v>
      </c>
      <c r="O1105" t="s">
        <v>289</v>
      </c>
      <c r="P1105" t="s">
        <v>254</v>
      </c>
      <c r="Q1105" t="s">
        <v>249</v>
      </c>
      <c r="R1105" t="s">
        <v>169</v>
      </c>
      <c r="S1105" t="s">
        <v>27</v>
      </c>
      <c r="V1105" t="s">
        <v>110</v>
      </c>
    </row>
    <row r="1106" spans="1:22" ht="12.75" hidden="1" outlineLevel="1">
      <c r="A1106">
        <v>894</v>
      </c>
      <c r="B1106" s="33" t="s">
        <v>299</v>
      </c>
      <c r="C1106" s="31">
        <v>55</v>
      </c>
      <c r="D1106">
        <v>4</v>
      </c>
      <c r="E1106">
        <v>15</v>
      </c>
      <c r="F1106" s="46"/>
      <c r="G1106" s="41" t="str">
        <f t="shared" si="101"/>
        <v/>
      </c>
      <c r="H1106" s="41" t="s">
        <v>198</v>
      </c>
      <c r="I1106" t="str">
        <f t="shared" si="102"/>
        <v/>
      </c>
      <c r="J1106">
        <f t="shared" si="99"/>
        <v>0</v>
      </c>
      <c r="K1106">
        <f t="shared" si="100"/>
        <v>0</v>
      </c>
      <c r="L1106" s="78" t="s">
        <v>343</v>
      </c>
      <c r="M1106" t="s">
        <v>117</v>
      </c>
      <c r="N1106">
        <v>3</v>
      </c>
      <c r="O1106" t="s">
        <v>289</v>
      </c>
      <c r="P1106" t="s">
        <v>254</v>
      </c>
      <c r="Q1106" t="s">
        <v>249</v>
      </c>
      <c r="R1106" t="s">
        <v>171</v>
      </c>
      <c r="S1106" t="s">
        <v>121</v>
      </c>
      <c r="V1106" t="s">
        <v>110</v>
      </c>
    </row>
    <row r="1107" spans="1:22" ht="12.75" hidden="1" outlineLevel="1">
      <c r="A1107">
        <v>895</v>
      </c>
      <c r="B1107" s="33" t="s">
        <v>299</v>
      </c>
      <c r="C1107" s="31">
        <v>55</v>
      </c>
      <c r="D1107">
        <v>4</v>
      </c>
      <c r="E1107">
        <v>16</v>
      </c>
      <c r="F1107" s="46"/>
      <c r="G1107" s="41" t="str">
        <f t="shared" si="101"/>
        <v/>
      </c>
      <c r="H1107" s="41" t="s">
        <v>198</v>
      </c>
      <c r="I1107" t="str">
        <f t="shared" si="102"/>
        <v/>
      </c>
      <c r="J1107">
        <f t="shared" si="99"/>
        <v>0</v>
      </c>
      <c r="K1107">
        <f t="shared" si="100"/>
        <v>0</v>
      </c>
      <c r="L1107" s="78" t="s">
        <v>343</v>
      </c>
      <c r="M1107" t="s">
        <v>117</v>
      </c>
      <c r="N1107">
        <v>3</v>
      </c>
      <c r="O1107" t="s">
        <v>289</v>
      </c>
      <c r="P1107" t="s">
        <v>254</v>
      </c>
      <c r="Q1107" t="s">
        <v>112</v>
      </c>
      <c r="R1107" t="s">
        <v>171</v>
      </c>
      <c r="S1107" t="s">
        <v>130</v>
      </c>
      <c r="V1107" t="s">
        <v>110</v>
      </c>
    </row>
    <row r="1108" spans="1:22" ht="12.75" hidden="1" outlineLevel="1">
      <c r="A1108">
        <v>896</v>
      </c>
      <c r="B1108" s="33" t="s">
        <v>299</v>
      </c>
      <c r="C1108" s="31">
        <v>55</v>
      </c>
      <c r="D1108">
        <v>4</v>
      </c>
      <c r="E1108">
        <v>17</v>
      </c>
      <c r="F1108" s="46"/>
      <c r="G1108" s="41" t="str">
        <f t="shared" si="101"/>
        <v/>
      </c>
      <c r="H1108" s="41" t="s">
        <v>198</v>
      </c>
      <c r="I1108" t="str">
        <f t="shared" si="102"/>
        <v/>
      </c>
      <c r="J1108">
        <f t="shared" si="99"/>
        <v>0</v>
      </c>
      <c r="K1108">
        <f t="shared" si="100"/>
        <v>0</v>
      </c>
      <c r="L1108" s="78" t="s">
        <v>343</v>
      </c>
      <c r="M1108" t="s">
        <v>117</v>
      </c>
      <c r="N1108">
        <v>3</v>
      </c>
      <c r="O1108" t="s">
        <v>289</v>
      </c>
      <c r="P1108" t="s">
        <v>254</v>
      </c>
      <c r="Q1108" t="s">
        <v>249</v>
      </c>
      <c r="R1108" t="s">
        <v>169</v>
      </c>
      <c r="S1108" t="s">
        <v>27</v>
      </c>
      <c r="V1108" t="s">
        <v>110</v>
      </c>
    </row>
    <row r="1109" spans="1:22" ht="12.75" hidden="1" outlineLevel="1">
      <c r="A1109">
        <v>897</v>
      </c>
      <c r="B1109" s="33" t="s">
        <v>299</v>
      </c>
      <c r="C1109" s="31">
        <v>55</v>
      </c>
      <c r="D1109">
        <v>4</v>
      </c>
      <c r="E1109">
        <v>18</v>
      </c>
      <c r="F1109" s="46"/>
      <c r="G1109" s="41" t="str">
        <f t="shared" si="101"/>
        <v/>
      </c>
      <c r="H1109" s="41" t="s">
        <v>202</v>
      </c>
      <c r="I1109" t="str">
        <f t="shared" si="102"/>
        <v/>
      </c>
      <c r="J1109">
        <f t="shared" si="99"/>
        <v>0</v>
      </c>
      <c r="K1109">
        <f t="shared" si="100"/>
        <v>0</v>
      </c>
      <c r="L1109" s="78" t="s">
        <v>343</v>
      </c>
      <c r="M1109" t="s">
        <v>117</v>
      </c>
      <c r="N1109">
        <v>3</v>
      </c>
      <c r="O1109" t="s">
        <v>289</v>
      </c>
      <c r="P1109" t="s">
        <v>254</v>
      </c>
      <c r="Q1109" t="s">
        <v>123</v>
      </c>
      <c r="R1109" t="s">
        <v>171</v>
      </c>
      <c r="S1109" t="s">
        <v>121</v>
      </c>
      <c r="V1109" t="s">
        <v>110</v>
      </c>
    </row>
    <row r="1110" spans="1:22" ht="12.75" hidden="1" outlineLevel="1">
      <c r="A1110">
        <v>898</v>
      </c>
      <c r="B1110" s="33" t="s">
        <v>299</v>
      </c>
      <c r="C1110" s="31">
        <v>55</v>
      </c>
      <c r="D1110">
        <v>4</v>
      </c>
      <c r="E1110">
        <v>19</v>
      </c>
      <c r="F1110" s="46"/>
      <c r="G1110" s="41" t="str">
        <f t="shared" si="101"/>
        <v/>
      </c>
      <c r="H1110" s="41" t="s">
        <v>202</v>
      </c>
      <c r="I1110" t="str">
        <f t="shared" si="102"/>
        <v/>
      </c>
      <c r="J1110">
        <f aca="true" t="shared" si="103" ref="J1110:J1174">IF($I1110="Correct",1,IF($I1110="Incorrect",1,0))</f>
        <v>0</v>
      </c>
      <c r="K1110">
        <f aca="true" t="shared" si="104" ref="K1110:K1174">IF($I1110="Correct",1,IF($I1110="Incorrect",0,0))</f>
        <v>0</v>
      </c>
      <c r="L1110" s="78" t="s">
        <v>343</v>
      </c>
      <c r="M1110" t="s">
        <v>117</v>
      </c>
      <c r="N1110">
        <v>4</v>
      </c>
      <c r="O1110" t="s">
        <v>289</v>
      </c>
      <c r="P1110" t="s">
        <v>221</v>
      </c>
      <c r="Q1110" t="s">
        <v>38</v>
      </c>
      <c r="R1110" t="s">
        <v>171</v>
      </c>
      <c r="S1110" t="s">
        <v>27</v>
      </c>
      <c r="V1110" t="s">
        <v>110</v>
      </c>
    </row>
    <row r="1111" spans="1:22" ht="12.75" hidden="1" outlineLevel="1">
      <c r="A1111">
        <v>899</v>
      </c>
      <c r="B1111" s="33" t="s">
        <v>299</v>
      </c>
      <c r="C1111" s="31">
        <v>55</v>
      </c>
      <c r="D1111">
        <v>4</v>
      </c>
      <c r="E1111">
        <v>20</v>
      </c>
      <c r="F1111" s="46"/>
      <c r="G1111" s="41" t="str">
        <f t="shared" si="101"/>
        <v/>
      </c>
      <c r="H1111" s="41" t="s">
        <v>199</v>
      </c>
      <c r="I1111" t="str">
        <f t="shared" si="102"/>
        <v/>
      </c>
      <c r="J1111">
        <f t="shared" si="103"/>
        <v>0</v>
      </c>
      <c r="K1111">
        <f t="shared" si="104"/>
        <v>0</v>
      </c>
      <c r="L1111" s="78" t="s">
        <v>343</v>
      </c>
      <c r="M1111" t="s">
        <v>117</v>
      </c>
      <c r="N1111">
        <v>4</v>
      </c>
      <c r="O1111" t="s">
        <v>289</v>
      </c>
      <c r="P1111" t="s">
        <v>221</v>
      </c>
      <c r="Q1111" t="s">
        <v>123</v>
      </c>
      <c r="R1111" t="s">
        <v>169</v>
      </c>
      <c r="S1111" t="s">
        <v>27</v>
      </c>
      <c r="V1111" t="s">
        <v>110</v>
      </c>
    </row>
    <row r="1112" spans="1:22" ht="12.75" hidden="1" outlineLevel="1">
      <c r="A1112">
        <v>900</v>
      </c>
      <c r="B1112" s="33" t="s">
        <v>299</v>
      </c>
      <c r="C1112" s="31">
        <v>55</v>
      </c>
      <c r="D1112">
        <v>4</v>
      </c>
      <c r="E1112">
        <v>21</v>
      </c>
      <c r="F1112" s="46"/>
      <c r="G1112" s="41" t="str">
        <f t="shared" si="101"/>
        <v/>
      </c>
      <c r="H1112" s="41" t="s">
        <v>199</v>
      </c>
      <c r="I1112" t="str">
        <f t="shared" si="102"/>
        <v/>
      </c>
      <c r="J1112">
        <f t="shared" si="103"/>
        <v>0</v>
      </c>
      <c r="K1112">
        <f t="shared" si="104"/>
        <v>0</v>
      </c>
      <c r="L1112" s="78" t="s">
        <v>343</v>
      </c>
      <c r="M1112" t="s">
        <v>117</v>
      </c>
      <c r="N1112">
        <v>4</v>
      </c>
      <c r="O1112" t="s">
        <v>289</v>
      </c>
      <c r="P1112" t="s">
        <v>221</v>
      </c>
      <c r="Q1112" t="s">
        <v>249</v>
      </c>
      <c r="R1112" t="s">
        <v>169</v>
      </c>
      <c r="S1112" t="s">
        <v>27</v>
      </c>
      <c r="V1112" t="s">
        <v>110</v>
      </c>
    </row>
    <row r="1113" spans="1:22" ht="12.75" hidden="1" outlineLevel="1">
      <c r="A1113">
        <v>901</v>
      </c>
      <c r="B1113" s="33" t="s">
        <v>299</v>
      </c>
      <c r="C1113" s="31">
        <v>55</v>
      </c>
      <c r="D1113">
        <v>4</v>
      </c>
      <c r="E1113">
        <v>22</v>
      </c>
      <c r="F1113" s="46"/>
      <c r="G1113" s="41" t="str">
        <f t="shared" si="101"/>
        <v/>
      </c>
      <c r="H1113" s="41" t="s">
        <v>198</v>
      </c>
      <c r="I1113" t="str">
        <f t="shared" si="102"/>
        <v/>
      </c>
      <c r="J1113">
        <f t="shared" si="103"/>
        <v>0</v>
      </c>
      <c r="K1113">
        <f t="shared" si="104"/>
        <v>0</v>
      </c>
      <c r="L1113" s="78" t="s">
        <v>343</v>
      </c>
      <c r="M1113" t="s">
        <v>117</v>
      </c>
      <c r="N1113">
        <v>4</v>
      </c>
      <c r="O1113" t="s">
        <v>289</v>
      </c>
      <c r="P1113" t="s">
        <v>221</v>
      </c>
      <c r="Q1113" t="s">
        <v>249</v>
      </c>
      <c r="R1113" t="s">
        <v>169</v>
      </c>
      <c r="S1113" t="s">
        <v>120</v>
      </c>
      <c r="V1113" t="s">
        <v>110</v>
      </c>
    </row>
    <row r="1114" spans="1:22" ht="12.75" hidden="1" outlineLevel="1">
      <c r="A1114">
        <v>902</v>
      </c>
      <c r="B1114" s="33" t="s">
        <v>299</v>
      </c>
      <c r="C1114" s="31">
        <v>55</v>
      </c>
      <c r="D1114">
        <v>4</v>
      </c>
      <c r="E1114">
        <v>23</v>
      </c>
      <c r="F1114" s="46"/>
      <c r="G1114" s="41" t="str">
        <f t="shared" si="101"/>
        <v/>
      </c>
      <c r="H1114" s="41" t="s">
        <v>199</v>
      </c>
      <c r="I1114" t="str">
        <f t="shared" si="102"/>
        <v/>
      </c>
      <c r="J1114">
        <f t="shared" si="103"/>
        <v>0</v>
      </c>
      <c r="K1114">
        <f t="shared" si="104"/>
        <v>0</v>
      </c>
      <c r="L1114" s="78" t="s">
        <v>343</v>
      </c>
      <c r="M1114" t="s">
        <v>117</v>
      </c>
      <c r="N1114">
        <v>4</v>
      </c>
      <c r="O1114" t="s">
        <v>289</v>
      </c>
      <c r="P1114" t="s">
        <v>221</v>
      </c>
      <c r="Q1114" t="s">
        <v>249</v>
      </c>
      <c r="R1114" t="s">
        <v>169</v>
      </c>
      <c r="S1114" t="s">
        <v>121</v>
      </c>
      <c r="V1114" t="s">
        <v>110</v>
      </c>
    </row>
    <row r="1115" spans="2:12" ht="12.75" collapsed="1">
      <c r="B1115" s="33"/>
      <c r="C1115" s="31"/>
      <c r="G1115" s="41"/>
      <c r="H1115" s="41"/>
      <c r="L1115" s="78"/>
    </row>
    <row r="1116" spans="1:19" ht="12.75">
      <c r="A1116">
        <v>903</v>
      </c>
      <c r="B1116" s="33" t="s">
        <v>300</v>
      </c>
      <c r="C1116" s="31">
        <v>56</v>
      </c>
      <c r="D1116">
        <v>1</v>
      </c>
      <c r="E1116">
        <v>1</v>
      </c>
      <c r="F1116" s="71"/>
      <c r="G1116" s="41" t="str">
        <f t="shared" si="101"/>
        <v/>
      </c>
      <c r="H1116" s="41" t="s">
        <v>173</v>
      </c>
      <c r="I1116" t="str">
        <f aca="true" t="shared" si="105" ref="I1116:I1179">IF(F1116=0,"",IF(EXACT(G1116,H1116),"Correct","Incorrect"))</f>
        <v/>
      </c>
      <c r="J1116">
        <f t="shared" si="103"/>
        <v>0</v>
      </c>
      <c r="K1116">
        <f t="shared" si="104"/>
        <v>0</v>
      </c>
      <c r="L1116" s="78" t="s">
        <v>343</v>
      </c>
      <c r="M1116" t="s">
        <v>117</v>
      </c>
      <c r="N1116">
        <v>1</v>
      </c>
      <c r="O1116" t="s">
        <v>289</v>
      </c>
      <c r="P1116" t="s">
        <v>88</v>
      </c>
      <c r="Q1116" t="s">
        <v>38</v>
      </c>
      <c r="R1116" t="s">
        <v>171</v>
      </c>
      <c r="S1116" t="s">
        <v>27</v>
      </c>
    </row>
    <row r="1117" spans="1:19" ht="12.75" hidden="1" outlineLevel="1">
      <c r="A1117">
        <v>904</v>
      </c>
      <c r="B1117" s="33" t="s">
        <v>300</v>
      </c>
      <c r="C1117" s="31">
        <v>56</v>
      </c>
      <c r="D1117">
        <v>1</v>
      </c>
      <c r="E1117">
        <v>2</v>
      </c>
      <c r="F1117" s="71"/>
      <c r="G1117" s="41" t="str">
        <f t="shared" si="101"/>
        <v/>
      </c>
      <c r="H1117" s="41" t="s">
        <v>175</v>
      </c>
      <c r="I1117" t="str">
        <f t="shared" si="105"/>
        <v/>
      </c>
      <c r="J1117">
        <f t="shared" si="103"/>
        <v>0</v>
      </c>
      <c r="K1117">
        <f t="shared" si="104"/>
        <v>0</v>
      </c>
      <c r="L1117" s="78" t="s">
        <v>343</v>
      </c>
      <c r="M1117" t="s">
        <v>117</v>
      </c>
      <c r="N1117">
        <v>1</v>
      </c>
      <c r="O1117" t="s">
        <v>289</v>
      </c>
      <c r="P1117" t="s">
        <v>88</v>
      </c>
      <c r="Q1117" t="s">
        <v>249</v>
      </c>
      <c r="R1117" t="s">
        <v>171</v>
      </c>
      <c r="S1117" t="s">
        <v>120</v>
      </c>
    </row>
    <row r="1118" spans="1:19" ht="12.75" hidden="1" outlineLevel="1">
      <c r="A1118">
        <v>905</v>
      </c>
      <c r="B1118" s="33" t="s">
        <v>300</v>
      </c>
      <c r="C1118" s="31">
        <v>56</v>
      </c>
      <c r="D1118">
        <v>1</v>
      </c>
      <c r="E1118">
        <v>3</v>
      </c>
      <c r="F1118" s="71"/>
      <c r="G1118" s="41" t="str">
        <f t="shared" si="101"/>
        <v/>
      </c>
      <c r="H1118" s="41" t="s">
        <v>172</v>
      </c>
      <c r="I1118" t="str">
        <f t="shared" si="105"/>
        <v/>
      </c>
      <c r="J1118">
        <f t="shared" si="103"/>
        <v>0</v>
      </c>
      <c r="K1118">
        <f t="shared" si="104"/>
        <v>0</v>
      </c>
      <c r="L1118" s="78" t="s">
        <v>343</v>
      </c>
      <c r="M1118" t="s">
        <v>117</v>
      </c>
      <c r="N1118">
        <v>1</v>
      </c>
      <c r="O1118" t="s">
        <v>289</v>
      </c>
      <c r="P1118" t="s">
        <v>88</v>
      </c>
      <c r="Q1118" t="s">
        <v>249</v>
      </c>
      <c r="R1118" t="s">
        <v>171</v>
      </c>
      <c r="S1118" t="s">
        <v>130</v>
      </c>
    </row>
    <row r="1119" spans="1:19" ht="12.75" hidden="1" outlineLevel="1">
      <c r="A1119">
        <v>906</v>
      </c>
      <c r="B1119" s="33" t="s">
        <v>300</v>
      </c>
      <c r="C1119" s="31">
        <v>56</v>
      </c>
      <c r="D1119">
        <v>1</v>
      </c>
      <c r="E1119">
        <v>4</v>
      </c>
      <c r="F1119" s="71"/>
      <c r="G1119" s="41" t="str">
        <f t="shared" si="101"/>
        <v/>
      </c>
      <c r="H1119" s="41" t="s">
        <v>172</v>
      </c>
      <c r="I1119" t="str">
        <f t="shared" si="105"/>
        <v/>
      </c>
      <c r="J1119">
        <f t="shared" si="103"/>
        <v>0</v>
      </c>
      <c r="K1119">
        <f t="shared" si="104"/>
        <v>0</v>
      </c>
      <c r="L1119" s="78" t="s">
        <v>343</v>
      </c>
      <c r="M1119" t="s">
        <v>117</v>
      </c>
      <c r="N1119">
        <v>1</v>
      </c>
      <c r="O1119" t="s">
        <v>289</v>
      </c>
      <c r="P1119" t="s">
        <v>88</v>
      </c>
      <c r="Q1119" t="s">
        <v>123</v>
      </c>
      <c r="R1119" t="s">
        <v>169</v>
      </c>
      <c r="S1119" t="s">
        <v>130</v>
      </c>
    </row>
    <row r="1120" spans="1:19" ht="12.75" hidden="1" outlineLevel="1">
      <c r="A1120">
        <v>907</v>
      </c>
      <c r="B1120" s="33" t="s">
        <v>300</v>
      </c>
      <c r="C1120" s="31">
        <v>56</v>
      </c>
      <c r="D1120">
        <v>1</v>
      </c>
      <c r="E1120">
        <v>5</v>
      </c>
      <c r="F1120" s="71"/>
      <c r="G1120" s="41" t="str">
        <f t="shared" si="101"/>
        <v/>
      </c>
      <c r="H1120" s="41" t="s">
        <v>170</v>
      </c>
      <c r="I1120" t="str">
        <f t="shared" si="105"/>
        <v/>
      </c>
      <c r="J1120">
        <f t="shared" si="103"/>
        <v>0</v>
      </c>
      <c r="K1120">
        <f t="shared" si="104"/>
        <v>0</v>
      </c>
      <c r="L1120" s="78" t="s">
        <v>343</v>
      </c>
      <c r="M1120" t="s">
        <v>117</v>
      </c>
      <c r="N1120">
        <v>1</v>
      </c>
      <c r="O1120" t="s">
        <v>289</v>
      </c>
      <c r="P1120" t="s">
        <v>88</v>
      </c>
      <c r="Q1120" t="s">
        <v>249</v>
      </c>
      <c r="R1120" t="s">
        <v>169</v>
      </c>
      <c r="S1120" t="s">
        <v>27</v>
      </c>
    </row>
    <row r="1121" spans="1:19" ht="12.75" hidden="1" outlineLevel="1">
      <c r="A1121">
        <v>908</v>
      </c>
      <c r="B1121" s="33" t="s">
        <v>300</v>
      </c>
      <c r="C1121" s="31">
        <v>56</v>
      </c>
      <c r="D1121">
        <v>1</v>
      </c>
      <c r="E1121">
        <v>6</v>
      </c>
      <c r="F1121" s="71"/>
      <c r="G1121" s="41" t="str">
        <f t="shared" si="101"/>
        <v/>
      </c>
      <c r="H1121" s="41" t="s">
        <v>173</v>
      </c>
      <c r="I1121" t="str">
        <f t="shared" si="105"/>
        <v/>
      </c>
      <c r="J1121">
        <f t="shared" si="103"/>
        <v>0</v>
      </c>
      <c r="K1121">
        <f t="shared" si="104"/>
        <v>0</v>
      </c>
      <c r="L1121" s="78" t="s">
        <v>343</v>
      </c>
      <c r="M1121" t="s">
        <v>117</v>
      </c>
      <c r="N1121">
        <v>1</v>
      </c>
      <c r="O1121" t="s">
        <v>289</v>
      </c>
      <c r="P1121" t="s">
        <v>88</v>
      </c>
      <c r="Q1121" t="s">
        <v>249</v>
      </c>
      <c r="R1121" t="s">
        <v>171</v>
      </c>
      <c r="S1121" t="s">
        <v>120</v>
      </c>
    </row>
    <row r="1122" spans="1:22" ht="12.75" hidden="1" outlineLevel="1">
      <c r="A1122">
        <v>909</v>
      </c>
      <c r="B1122" s="33" t="s">
        <v>300</v>
      </c>
      <c r="C1122" s="31">
        <v>56</v>
      </c>
      <c r="D1122">
        <v>1</v>
      </c>
      <c r="E1122">
        <v>7</v>
      </c>
      <c r="F1122" s="71"/>
      <c r="G1122" s="41" t="str">
        <f t="shared" si="101"/>
        <v/>
      </c>
      <c r="H1122" s="41" t="s">
        <v>170</v>
      </c>
      <c r="I1122" t="str">
        <f t="shared" si="105"/>
        <v/>
      </c>
      <c r="J1122">
        <f t="shared" si="103"/>
        <v>0</v>
      </c>
      <c r="K1122">
        <f t="shared" si="104"/>
        <v>0</v>
      </c>
      <c r="L1122" s="78" t="s">
        <v>343</v>
      </c>
      <c r="M1122" t="s">
        <v>117</v>
      </c>
      <c r="N1122">
        <v>2</v>
      </c>
      <c r="O1122" t="s">
        <v>290</v>
      </c>
      <c r="P1122" t="s">
        <v>243</v>
      </c>
      <c r="Q1122" t="s">
        <v>38</v>
      </c>
      <c r="R1122" t="s">
        <v>171</v>
      </c>
      <c r="S1122" t="s">
        <v>27</v>
      </c>
      <c r="V1122" t="s">
        <v>133</v>
      </c>
    </row>
    <row r="1123" spans="1:22" ht="12.75" hidden="1" outlineLevel="1">
      <c r="A1123">
        <v>910</v>
      </c>
      <c r="B1123" s="33" t="s">
        <v>300</v>
      </c>
      <c r="C1123" s="31">
        <v>56</v>
      </c>
      <c r="D1123">
        <v>1</v>
      </c>
      <c r="E1123">
        <v>8</v>
      </c>
      <c r="F1123" s="71"/>
      <c r="G1123" s="41" t="str">
        <f t="shared" si="101"/>
        <v/>
      </c>
      <c r="H1123" s="41" t="s">
        <v>174</v>
      </c>
      <c r="I1123" t="str">
        <f t="shared" si="105"/>
        <v/>
      </c>
      <c r="J1123">
        <f t="shared" si="103"/>
        <v>0</v>
      </c>
      <c r="K1123">
        <f t="shared" si="104"/>
        <v>0</v>
      </c>
      <c r="L1123" s="78" t="s">
        <v>343</v>
      </c>
      <c r="M1123" t="s">
        <v>117</v>
      </c>
      <c r="N1123">
        <v>2</v>
      </c>
      <c r="O1123" t="s">
        <v>290</v>
      </c>
      <c r="P1123" t="s">
        <v>243</v>
      </c>
      <c r="Q1123" t="s">
        <v>249</v>
      </c>
      <c r="R1123" t="s">
        <v>169</v>
      </c>
      <c r="S1123" t="s">
        <v>120</v>
      </c>
      <c r="V1123" t="s">
        <v>133</v>
      </c>
    </row>
    <row r="1124" spans="1:22" ht="12.75" hidden="1" outlineLevel="1">
      <c r="A1124">
        <v>911</v>
      </c>
      <c r="B1124" s="33" t="s">
        <v>300</v>
      </c>
      <c r="C1124" s="31">
        <v>56</v>
      </c>
      <c r="D1124">
        <v>1</v>
      </c>
      <c r="E1124">
        <v>9</v>
      </c>
      <c r="F1124" s="71"/>
      <c r="G1124" s="41" t="str">
        <f t="shared" si="101"/>
        <v/>
      </c>
      <c r="H1124" s="41" t="s">
        <v>175</v>
      </c>
      <c r="I1124" t="str">
        <f t="shared" si="105"/>
        <v/>
      </c>
      <c r="J1124">
        <f t="shared" si="103"/>
        <v>0</v>
      </c>
      <c r="K1124">
        <f t="shared" si="104"/>
        <v>0</v>
      </c>
      <c r="L1124" s="78" t="s">
        <v>343</v>
      </c>
      <c r="M1124" t="s">
        <v>117</v>
      </c>
      <c r="N1124">
        <v>2</v>
      </c>
      <c r="O1124" t="s">
        <v>290</v>
      </c>
      <c r="P1124" t="s">
        <v>243</v>
      </c>
      <c r="Q1124" t="s">
        <v>249</v>
      </c>
      <c r="R1124" t="s">
        <v>169</v>
      </c>
      <c r="S1124" t="s">
        <v>27</v>
      </c>
      <c r="V1124" t="s">
        <v>133</v>
      </c>
    </row>
    <row r="1125" spans="1:22" ht="12.75" hidden="1" outlineLevel="1">
      <c r="A1125">
        <v>912</v>
      </c>
      <c r="B1125" s="33" t="s">
        <v>300</v>
      </c>
      <c r="C1125" s="31">
        <v>56</v>
      </c>
      <c r="D1125">
        <v>1</v>
      </c>
      <c r="E1125">
        <v>10</v>
      </c>
      <c r="F1125" s="71"/>
      <c r="G1125" s="41" t="str">
        <f t="shared" si="101"/>
        <v/>
      </c>
      <c r="H1125" s="41" t="s">
        <v>175</v>
      </c>
      <c r="I1125" t="str">
        <f t="shared" si="105"/>
        <v/>
      </c>
      <c r="J1125">
        <f t="shared" si="103"/>
        <v>0</v>
      </c>
      <c r="K1125">
        <f t="shared" si="104"/>
        <v>0</v>
      </c>
      <c r="L1125" s="78" t="s">
        <v>343</v>
      </c>
      <c r="M1125" t="s">
        <v>117</v>
      </c>
      <c r="N1125">
        <v>2</v>
      </c>
      <c r="O1125" t="s">
        <v>290</v>
      </c>
      <c r="P1125" t="s">
        <v>243</v>
      </c>
      <c r="Q1125" t="s">
        <v>249</v>
      </c>
      <c r="R1125" t="s">
        <v>171</v>
      </c>
      <c r="S1125" t="s">
        <v>27</v>
      </c>
      <c r="V1125" t="s">
        <v>133</v>
      </c>
    </row>
    <row r="1126" spans="1:22" ht="12.75" hidden="1" outlineLevel="1">
      <c r="A1126">
        <v>913</v>
      </c>
      <c r="B1126" s="33" t="s">
        <v>300</v>
      </c>
      <c r="C1126" s="31">
        <v>56</v>
      </c>
      <c r="D1126">
        <v>1</v>
      </c>
      <c r="E1126">
        <v>11</v>
      </c>
      <c r="F1126" s="71"/>
      <c r="G1126" s="41" t="str">
        <f t="shared" si="101"/>
        <v/>
      </c>
      <c r="H1126" s="41" t="s">
        <v>173</v>
      </c>
      <c r="I1126" t="str">
        <f t="shared" si="105"/>
        <v/>
      </c>
      <c r="J1126">
        <f t="shared" si="103"/>
        <v>0</v>
      </c>
      <c r="K1126">
        <f t="shared" si="104"/>
        <v>0</v>
      </c>
      <c r="L1126" s="78" t="s">
        <v>343</v>
      </c>
      <c r="M1126" t="s">
        <v>117</v>
      </c>
      <c r="N1126">
        <v>2</v>
      </c>
      <c r="O1126" t="s">
        <v>290</v>
      </c>
      <c r="P1126" t="s">
        <v>243</v>
      </c>
      <c r="Q1126" t="s">
        <v>249</v>
      </c>
      <c r="R1126" t="s">
        <v>169</v>
      </c>
      <c r="S1126" t="s">
        <v>27</v>
      </c>
      <c r="V1126" t="s">
        <v>133</v>
      </c>
    </row>
    <row r="1127" spans="1:22" ht="12.75" hidden="1" outlineLevel="1">
      <c r="A1127">
        <v>914</v>
      </c>
      <c r="B1127" s="33" t="s">
        <v>300</v>
      </c>
      <c r="C1127" s="31">
        <v>56</v>
      </c>
      <c r="D1127">
        <v>1</v>
      </c>
      <c r="E1127">
        <v>12</v>
      </c>
      <c r="F1127" s="71"/>
      <c r="G1127" s="41" t="str">
        <f t="shared" si="101"/>
        <v/>
      </c>
      <c r="H1127" s="41" t="s">
        <v>174</v>
      </c>
      <c r="I1127" t="str">
        <f t="shared" si="105"/>
        <v/>
      </c>
      <c r="J1127">
        <f t="shared" si="103"/>
        <v>0</v>
      </c>
      <c r="K1127">
        <f t="shared" si="104"/>
        <v>0</v>
      </c>
      <c r="L1127" s="78" t="s">
        <v>343</v>
      </c>
      <c r="M1127" t="s">
        <v>117</v>
      </c>
      <c r="N1127">
        <v>3</v>
      </c>
      <c r="O1127" t="s">
        <v>290</v>
      </c>
      <c r="P1127" t="s">
        <v>243</v>
      </c>
      <c r="Q1127" t="s">
        <v>38</v>
      </c>
      <c r="R1127" t="s">
        <v>171</v>
      </c>
      <c r="S1127" t="s">
        <v>27</v>
      </c>
      <c r="V1127" t="s">
        <v>133</v>
      </c>
    </row>
    <row r="1128" spans="1:22" ht="12.75" hidden="1" outlineLevel="1">
      <c r="A1128">
        <v>915</v>
      </c>
      <c r="B1128" s="33" t="s">
        <v>300</v>
      </c>
      <c r="C1128" s="31">
        <v>56</v>
      </c>
      <c r="D1128">
        <v>1</v>
      </c>
      <c r="E1128">
        <v>13</v>
      </c>
      <c r="F1128" s="71"/>
      <c r="G1128" s="41" t="str">
        <f t="shared" si="101"/>
        <v/>
      </c>
      <c r="H1128" s="41" t="s">
        <v>172</v>
      </c>
      <c r="I1128" t="str">
        <f t="shared" si="105"/>
        <v/>
      </c>
      <c r="J1128">
        <f t="shared" si="103"/>
        <v>0</v>
      </c>
      <c r="K1128">
        <f t="shared" si="104"/>
        <v>0</v>
      </c>
      <c r="L1128" s="78" t="s">
        <v>343</v>
      </c>
      <c r="M1128" t="s">
        <v>117</v>
      </c>
      <c r="N1128">
        <v>3</v>
      </c>
      <c r="O1128" t="s">
        <v>290</v>
      </c>
      <c r="P1128" t="s">
        <v>243</v>
      </c>
      <c r="Q1128" t="s">
        <v>249</v>
      </c>
      <c r="R1128" t="s">
        <v>171</v>
      </c>
      <c r="S1128" t="s">
        <v>120</v>
      </c>
      <c r="V1128" t="s">
        <v>133</v>
      </c>
    </row>
    <row r="1129" spans="1:22" ht="12.75" hidden="1" outlineLevel="1">
      <c r="A1129">
        <v>916</v>
      </c>
      <c r="B1129" s="33" t="s">
        <v>300</v>
      </c>
      <c r="C1129" s="31">
        <v>56</v>
      </c>
      <c r="D1129">
        <v>1</v>
      </c>
      <c r="E1129">
        <v>14</v>
      </c>
      <c r="F1129" s="71"/>
      <c r="G1129" s="41" t="str">
        <f t="shared" si="101"/>
        <v/>
      </c>
      <c r="H1129" s="41" t="s">
        <v>170</v>
      </c>
      <c r="I1129" t="str">
        <f t="shared" si="105"/>
        <v/>
      </c>
      <c r="J1129">
        <f t="shared" si="103"/>
        <v>0</v>
      </c>
      <c r="K1129">
        <f t="shared" si="104"/>
        <v>0</v>
      </c>
      <c r="L1129" s="78" t="s">
        <v>343</v>
      </c>
      <c r="M1129" t="s">
        <v>117</v>
      </c>
      <c r="N1129">
        <v>3</v>
      </c>
      <c r="O1129" t="s">
        <v>290</v>
      </c>
      <c r="P1129" t="s">
        <v>243</v>
      </c>
      <c r="Q1129" t="s">
        <v>249</v>
      </c>
      <c r="R1129" t="s">
        <v>169</v>
      </c>
      <c r="S1129" t="s">
        <v>27</v>
      </c>
      <c r="V1129" t="s">
        <v>133</v>
      </c>
    </row>
    <row r="1130" spans="1:22" ht="12.75" hidden="1" outlineLevel="1">
      <c r="A1130">
        <v>917</v>
      </c>
      <c r="B1130" s="33" t="s">
        <v>300</v>
      </c>
      <c r="C1130" s="31">
        <v>56</v>
      </c>
      <c r="D1130">
        <v>1</v>
      </c>
      <c r="E1130">
        <v>15</v>
      </c>
      <c r="F1130" s="71"/>
      <c r="G1130" s="41" t="str">
        <f t="shared" si="101"/>
        <v/>
      </c>
      <c r="H1130" s="41" t="s">
        <v>170</v>
      </c>
      <c r="I1130" t="str">
        <f t="shared" si="105"/>
        <v/>
      </c>
      <c r="J1130">
        <f t="shared" si="103"/>
        <v>0</v>
      </c>
      <c r="K1130">
        <f t="shared" si="104"/>
        <v>0</v>
      </c>
      <c r="L1130" s="78" t="s">
        <v>343</v>
      </c>
      <c r="M1130" t="s">
        <v>117</v>
      </c>
      <c r="N1130">
        <v>3</v>
      </c>
      <c r="O1130" t="s">
        <v>290</v>
      </c>
      <c r="P1130" t="s">
        <v>243</v>
      </c>
      <c r="Q1130" t="s">
        <v>249</v>
      </c>
      <c r="R1130" t="s">
        <v>171</v>
      </c>
      <c r="S1130" t="s">
        <v>121</v>
      </c>
      <c r="V1130" t="s">
        <v>133</v>
      </c>
    </row>
    <row r="1131" spans="1:22" ht="12.75" hidden="1" outlineLevel="1">
      <c r="A1131">
        <v>918</v>
      </c>
      <c r="B1131" s="33" t="s">
        <v>300</v>
      </c>
      <c r="C1131" s="31">
        <v>56</v>
      </c>
      <c r="D1131">
        <v>1</v>
      </c>
      <c r="E1131">
        <v>16</v>
      </c>
      <c r="F1131" s="71"/>
      <c r="G1131" s="41" t="str">
        <f t="shared" si="101"/>
        <v/>
      </c>
      <c r="H1131" s="41" t="s">
        <v>173</v>
      </c>
      <c r="I1131" t="str">
        <f t="shared" si="105"/>
        <v/>
      </c>
      <c r="J1131">
        <f t="shared" si="103"/>
        <v>0</v>
      </c>
      <c r="K1131">
        <f t="shared" si="104"/>
        <v>0</v>
      </c>
      <c r="L1131" s="78" t="s">
        <v>343</v>
      </c>
      <c r="M1131" t="s">
        <v>117</v>
      </c>
      <c r="N1131">
        <v>3</v>
      </c>
      <c r="O1131" t="s">
        <v>290</v>
      </c>
      <c r="P1131" t="s">
        <v>243</v>
      </c>
      <c r="Q1131" t="s">
        <v>249</v>
      </c>
      <c r="R1131" t="s">
        <v>171</v>
      </c>
      <c r="S1131" t="s">
        <v>27</v>
      </c>
      <c r="V1131" t="s">
        <v>133</v>
      </c>
    </row>
    <row r="1132" spans="1:21" ht="12.75" hidden="1" outlineLevel="1">
      <c r="A1132">
        <v>919</v>
      </c>
      <c r="B1132" s="33" t="s">
        <v>300</v>
      </c>
      <c r="C1132" s="31">
        <v>56</v>
      </c>
      <c r="D1132">
        <v>1</v>
      </c>
      <c r="E1132">
        <v>17</v>
      </c>
      <c r="F1132" s="71"/>
      <c r="G1132" s="41" t="str">
        <f t="shared" si="101"/>
        <v/>
      </c>
      <c r="H1132" s="41" t="s">
        <v>170</v>
      </c>
      <c r="I1132" t="str">
        <f t="shared" si="105"/>
        <v/>
      </c>
      <c r="J1132">
        <f t="shared" si="103"/>
        <v>0</v>
      </c>
      <c r="K1132">
        <f t="shared" si="104"/>
        <v>0</v>
      </c>
      <c r="L1132" s="78" t="s">
        <v>343</v>
      </c>
      <c r="M1132" t="s">
        <v>117</v>
      </c>
      <c r="N1132">
        <v>4</v>
      </c>
      <c r="O1132" t="s">
        <v>214</v>
      </c>
      <c r="P1132" t="s">
        <v>64</v>
      </c>
      <c r="Q1132" t="s">
        <v>38</v>
      </c>
      <c r="R1132" t="s">
        <v>171</v>
      </c>
      <c r="S1132" t="s">
        <v>27</v>
      </c>
      <c r="U1132" t="s">
        <v>88</v>
      </c>
    </row>
    <row r="1133" spans="1:21" ht="12.75" hidden="1" outlineLevel="1">
      <c r="A1133">
        <v>920</v>
      </c>
      <c r="B1133" s="33" t="s">
        <v>300</v>
      </c>
      <c r="C1133" s="31">
        <v>56</v>
      </c>
      <c r="D1133">
        <v>1</v>
      </c>
      <c r="E1133">
        <v>18</v>
      </c>
      <c r="F1133" s="71"/>
      <c r="G1133" s="41" t="str">
        <f t="shared" si="101"/>
        <v/>
      </c>
      <c r="H1133" s="41" t="s">
        <v>170</v>
      </c>
      <c r="I1133" t="str">
        <f t="shared" si="105"/>
        <v/>
      </c>
      <c r="J1133">
        <f t="shared" si="103"/>
        <v>0</v>
      </c>
      <c r="K1133">
        <f t="shared" si="104"/>
        <v>0</v>
      </c>
      <c r="L1133" s="78" t="s">
        <v>343</v>
      </c>
      <c r="M1133" t="s">
        <v>117</v>
      </c>
      <c r="N1133">
        <v>4</v>
      </c>
      <c r="O1133" t="s">
        <v>214</v>
      </c>
      <c r="P1133" t="s">
        <v>64</v>
      </c>
      <c r="Q1133" t="s">
        <v>249</v>
      </c>
      <c r="R1133" t="s">
        <v>169</v>
      </c>
      <c r="S1133" t="s">
        <v>120</v>
      </c>
      <c r="U1133" t="s">
        <v>88</v>
      </c>
    </row>
    <row r="1134" spans="1:21" ht="12.75" hidden="1" outlineLevel="1">
      <c r="A1134">
        <v>921</v>
      </c>
      <c r="B1134" s="33" t="s">
        <v>300</v>
      </c>
      <c r="C1134" s="31">
        <v>56</v>
      </c>
      <c r="D1134">
        <v>1</v>
      </c>
      <c r="E1134">
        <v>19</v>
      </c>
      <c r="F1134" s="71"/>
      <c r="G1134" s="41" t="str">
        <f t="shared" si="101"/>
        <v/>
      </c>
      <c r="H1134" s="41" t="s">
        <v>172</v>
      </c>
      <c r="I1134" t="str">
        <f t="shared" si="105"/>
        <v/>
      </c>
      <c r="J1134">
        <f t="shared" si="103"/>
        <v>0</v>
      </c>
      <c r="K1134">
        <f t="shared" si="104"/>
        <v>0</v>
      </c>
      <c r="L1134" s="78" t="s">
        <v>343</v>
      </c>
      <c r="M1134" t="s">
        <v>117</v>
      </c>
      <c r="N1134">
        <v>4</v>
      </c>
      <c r="O1134" t="s">
        <v>214</v>
      </c>
      <c r="P1134" t="s">
        <v>64</v>
      </c>
      <c r="Q1134" t="s">
        <v>249</v>
      </c>
      <c r="R1134" t="s">
        <v>169</v>
      </c>
      <c r="S1134" t="s">
        <v>27</v>
      </c>
      <c r="U1134" t="s">
        <v>88</v>
      </c>
    </row>
    <row r="1135" spans="1:21" ht="12.75" hidden="1" outlineLevel="1">
      <c r="A1135">
        <v>922</v>
      </c>
      <c r="B1135" s="33" t="s">
        <v>300</v>
      </c>
      <c r="C1135" s="31">
        <v>56</v>
      </c>
      <c r="D1135">
        <v>1</v>
      </c>
      <c r="E1135">
        <v>20</v>
      </c>
      <c r="F1135" s="71"/>
      <c r="G1135" s="41" t="str">
        <f aca="true" t="shared" si="106" ref="G1135:G1198">UPPER(F1135)</f>
        <v/>
      </c>
      <c r="H1135" s="41" t="s">
        <v>174</v>
      </c>
      <c r="I1135" t="str">
        <f t="shared" si="105"/>
        <v/>
      </c>
      <c r="J1135">
        <f t="shared" si="103"/>
        <v>0</v>
      </c>
      <c r="K1135">
        <f t="shared" si="104"/>
        <v>0</v>
      </c>
      <c r="L1135" s="78" t="s">
        <v>343</v>
      </c>
      <c r="M1135" t="s">
        <v>117</v>
      </c>
      <c r="N1135">
        <v>4</v>
      </c>
      <c r="O1135" t="s">
        <v>214</v>
      </c>
      <c r="P1135" t="s">
        <v>64</v>
      </c>
      <c r="Q1135" t="s">
        <v>249</v>
      </c>
      <c r="R1135" t="s">
        <v>171</v>
      </c>
      <c r="S1135" t="s">
        <v>121</v>
      </c>
      <c r="U1135" t="s">
        <v>88</v>
      </c>
    </row>
    <row r="1136" spans="1:21" ht="12.75" hidden="1" outlineLevel="1">
      <c r="A1136">
        <v>923</v>
      </c>
      <c r="B1136" s="33" t="s">
        <v>300</v>
      </c>
      <c r="C1136" s="31">
        <v>56</v>
      </c>
      <c r="D1136">
        <v>1</v>
      </c>
      <c r="E1136">
        <v>21</v>
      </c>
      <c r="F1136" s="71"/>
      <c r="G1136" s="41" t="str">
        <f t="shared" si="106"/>
        <v/>
      </c>
      <c r="H1136" s="41" t="s">
        <v>173</v>
      </c>
      <c r="I1136" t="str">
        <f t="shared" si="105"/>
        <v/>
      </c>
      <c r="J1136">
        <f t="shared" si="103"/>
        <v>0</v>
      </c>
      <c r="K1136">
        <f t="shared" si="104"/>
        <v>0</v>
      </c>
      <c r="L1136" s="78" t="s">
        <v>343</v>
      </c>
      <c r="M1136" t="s">
        <v>117</v>
      </c>
      <c r="N1136">
        <v>4</v>
      </c>
      <c r="O1136" t="s">
        <v>214</v>
      </c>
      <c r="P1136" t="s">
        <v>64</v>
      </c>
      <c r="Q1136" t="s">
        <v>249</v>
      </c>
      <c r="R1136" t="s">
        <v>169</v>
      </c>
      <c r="S1136" t="s">
        <v>27</v>
      </c>
      <c r="U1136" t="s">
        <v>88</v>
      </c>
    </row>
    <row r="1137" spans="1:21" ht="12.75" hidden="1" outlineLevel="1">
      <c r="A1137">
        <v>924</v>
      </c>
      <c r="B1137" s="33" t="s">
        <v>300</v>
      </c>
      <c r="C1137" s="31">
        <v>56</v>
      </c>
      <c r="D1137">
        <v>1</v>
      </c>
      <c r="E1137">
        <v>22</v>
      </c>
      <c r="F1137" s="71"/>
      <c r="G1137" s="41" t="str">
        <f t="shared" si="106"/>
        <v/>
      </c>
      <c r="H1137" s="41" t="s">
        <v>173</v>
      </c>
      <c r="I1137" t="str">
        <f t="shared" si="105"/>
        <v/>
      </c>
      <c r="J1137">
        <f t="shared" si="103"/>
        <v>0</v>
      </c>
      <c r="K1137">
        <f t="shared" si="104"/>
        <v>0</v>
      </c>
      <c r="L1137" s="78" t="s">
        <v>343</v>
      </c>
      <c r="M1137" t="s">
        <v>117</v>
      </c>
      <c r="N1137">
        <v>4</v>
      </c>
      <c r="O1137" t="s">
        <v>214</v>
      </c>
      <c r="P1137" t="s">
        <v>64</v>
      </c>
      <c r="Q1137" t="s">
        <v>249</v>
      </c>
      <c r="R1137" t="s">
        <v>171</v>
      </c>
      <c r="S1137" t="s">
        <v>120</v>
      </c>
      <c r="U1137" t="s">
        <v>88</v>
      </c>
    </row>
    <row r="1138" spans="1:21" ht="12.75" hidden="1" outlineLevel="1">
      <c r="A1138">
        <v>925</v>
      </c>
      <c r="B1138" s="33" t="s">
        <v>300</v>
      </c>
      <c r="C1138" s="31">
        <v>56</v>
      </c>
      <c r="D1138">
        <v>1</v>
      </c>
      <c r="E1138">
        <v>23</v>
      </c>
      <c r="F1138" s="71"/>
      <c r="G1138" s="41" t="str">
        <f t="shared" si="106"/>
        <v/>
      </c>
      <c r="H1138" s="41" t="s">
        <v>175</v>
      </c>
      <c r="I1138" t="str">
        <f t="shared" si="105"/>
        <v/>
      </c>
      <c r="J1138">
        <f t="shared" si="103"/>
        <v>0</v>
      </c>
      <c r="K1138">
        <f t="shared" si="104"/>
        <v>0</v>
      </c>
      <c r="L1138" s="78" t="s">
        <v>343</v>
      </c>
      <c r="M1138" t="s">
        <v>117</v>
      </c>
      <c r="N1138">
        <v>4</v>
      </c>
      <c r="O1138" t="s">
        <v>214</v>
      </c>
      <c r="P1138" t="s">
        <v>64</v>
      </c>
      <c r="Q1138" t="s">
        <v>249</v>
      </c>
      <c r="R1138" t="s">
        <v>169</v>
      </c>
      <c r="S1138" t="s">
        <v>120</v>
      </c>
      <c r="U1138" t="s">
        <v>88</v>
      </c>
    </row>
    <row r="1139" spans="1:22" ht="12.75" hidden="1" outlineLevel="1">
      <c r="A1139">
        <v>926</v>
      </c>
      <c r="B1139" s="33" t="s">
        <v>300</v>
      </c>
      <c r="C1139" s="31">
        <v>56</v>
      </c>
      <c r="D1139">
        <v>2</v>
      </c>
      <c r="E1139">
        <v>1</v>
      </c>
      <c r="F1139" s="71"/>
      <c r="G1139" s="41" t="str">
        <f t="shared" si="106"/>
        <v/>
      </c>
      <c r="H1139" s="41" t="s">
        <v>173</v>
      </c>
      <c r="I1139" t="str">
        <f t="shared" si="105"/>
        <v/>
      </c>
      <c r="J1139">
        <f t="shared" si="103"/>
        <v>0</v>
      </c>
      <c r="K1139">
        <f t="shared" si="104"/>
        <v>0</v>
      </c>
      <c r="L1139" s="78" t="s">
        <v>343</v>
      </c>
      <c r="M1139" t="s">
        <v>241</v>
      </c>
      <c r="N1139" t="s">
        <v>177</v>
      </c>
      <c r="P1139" t="s">
        <v>177</v>
      </c>
      <c r="Q1139" t="s">
        <v>286</v>
      </c>
      <c r="S1139" t="s">
        <v>249</v>
      </c>
      <c r="T1139" t="s">
        <v>134</v>
      </c>
      <c r="U1139" t="s">
        <v>177</v>
      </c>
      <c r="V1139" t="s">
        <v>177</v>
      </c>
    </row>
    <row r="1140" spans="1:22" ht="12.75" hidden="1" outlineLevel="1">
      <c r="A1140">
        <v>927</v>
      </c>
      <c r="B1140" s="33" t="s">
        <v>300</v>
      </c>
      <c r="C1140" s="31">
        <v>56</v>
      </c>
      <c r="D1140">
        <v>2</v>
      </c>
      <c r="E1140">
        <v>2</v>
      </c>
      <c r="F1140" s="71"/>
      <c r="G1140" s="41" t="str">
        <f t="shared" si="106"/>
        <v/>
      </c>
      <c r="H1140" s="41" t="s">
        <v>170</v>
      </c>
      <c r="I1140" t="str">
        <f t="shared" si="105"/>
        <v/>
      </c>
      <c r="J1140">
        <f t="shared" si="103"/>
        <v>0</v>
      </c>
      <c r="K1140">
        <f t="shared" si="104"/>
        <v>0</v>
      </c>
      <c r="L1140" s="78" t="s">
        <v>343</v>
      </c>
      <c r="M1140" t="s">
        <v>241</v>
      </c>
      <c r="N1140" t="s">
        <v>177</v>
      </c>
      <c r="P1140" t="s">
        <v>177</v>
      </c>
      <c r="Q1140" t="s">
        <v>98</v>
      </c>
      <c r="R1140" t="s">
        <v>34</v>
      </c>
      <c r="S1140" t="s">
        <v>249</v>
      </c>
      <c r="U1140" t="s">
        <v>177</v>
      </c>
      <c r="V1140" t="s">
        <v>177</v>
      </c>
    </row>
    <row r="1141" spans="1:22" ht="12.75" hidden="1" outlineLevel="1">
      <c r="A1141">
        <v>928</v>
      </c>
      <c r="B1141" s="33" t="s">
        <v>300</v>
      </c>
      <c r="C1141" s="31">
        <v>56</v>
      </c>
      <c r="D1141">
        <v>2</v>
      </c>
      <c r="E1141">
        <v>3</v>
      </c>
      <c r="F1141" s="71"/>
      <c r="G1141" s="41" t="str">
        <f t="shared" si="106"/>
        <v/>
      </c>
      <c r="H1141" s="41" t="s">
        <v>175</v>
      </c>
      <c r="I1141" t="str">
        <f t="shared" si="105"/>
        <v/>
      </c>
      <c r="J1141">
        <f t="shared" si="103"/>
        <v>0</v>
      </c>
      <c r="K1141">
        <f t="shared" si="104"/>
        <v>0</v>
      </c>
      <c r="L1141" s="78" t="s">
        <v>343</v>
      </c>
      <c r="M1141" t="s">
        <v>241</v>
      </c>
      <c r="N1141" t="s">
        <v>177</v>
      </c>
      <c r="P1141" t="s">
        <v>177</v>
      </c>
      <c r="Q1141" t="s">
        <v>250</v>
      </c>
      <c r="R1141" t="s">
        <v>304</v>
      </c>
      <c r="S1141" t="s">
        <v>249</v>
      </c>
      <c r="U1141" t="s">
        <v>177</v>
      </c>
      <c r="V1141" t="s">
        <v>177</v>
      </c>
    </row>
    <row r="1142" spans="1:22" ht="12.75" hidden="1" outlineLevel="1">
      <c r="A1142">
        <v>929</v>
      </c>
      <c r="B1142" s="33" t="s">
        <v>300</v>
      </c>
      <c r="C1142" s="31">
        <v>56</v>
      </c>
      <c r="D1142">
        <v>2</v>
      </c>
      <c r="E1142">
        <v>4</v>
      </c>
      <c r="F1142" s="71"/>
      <c r="G1142" s="41" t="str">
        <f t="shared" si="106"/>
        <v/>
      </c>
      <c r="H1142" s="41" t="s">
        <v>172</v>
      </c>
      <c r="I1142" t="str">
        <f t="shared" si="105"/>
        <v/>
      </c>
      <c r="J1142">
        <f t="shared" si="103"/>
        <v>0</v>
      </c>
      <c r="K1142">
        <f t="shared" si="104"/>
        <v>0</v>
      </c>
      <c r="L1142" s="78" t="s">
        <v>343</v>
      </c>
      <c r="M1142" t="s">
        <v>241</v>
      </c>
      <c r="N1142" t="s">
        <v>177</v>
      </c>
      <c r="P1142" t="s">
        <v>177</v>
      </c>
      <c r="Q1142" t="s">
        <v>285</v>
      </c>
      <c r="S1142" t="s">
        <v>249</v>
      </c>
      <c r="U1142" t="s">
        <v>177</v>
      </c>
      <c r="V1142" t="s">
        <v>177</v>
      </c>
    </row>
    <row r="1143" spans="1:22" ht="12.75" hidden="1" outlineLevel="1">
      <c r="A1143">
        <v>930</v>
      </c>
      <c r="B1143" s="33" t="s">
        <v>300</v>
      </c>
      <c r="C1143" s="31">
        <v>56</v>
      </c>
      <c r="D1143">
        <v>2</v>
      </c>
      <c r="E1143">
        <v>5</v>
      </c>
      <c r="F1143" s="71"/>
      <c r="G1143" s="41" t="str">
        <f t="shared" si="106"/>
        <v/>
      </c>
      <c r="H1143" s="41" t="s">
        <v>173</v>
      </c>
      <c r="I1143" t="str">
        <f t="shared" si="105"/>
        <v/>
      </c>
      <c r="J1143">
        <f t="shared" si="103"/>
        <v>0</v>
      </c>
      <c r="K1143">
        <f t="shared" si="104"/>
        <v>0</v>
      </c>
      <c r="L1143" s="78" t="s">
        <v>343</v>
      </c>
      <c r="M1143" t="s">
        <v>241</v>
      </c>
      <c r="N1143" t="s">
        <v>177</v>
      </c>
      <c r="P1143" t="s">
        <v>177</v>
      </c>
      <c r="Q1143" t="s">
        <v>98</v>
      </c>
      <c r="R1143" t="s">
        <v>216</v>
      </c>
      <c r="S1143" t="s">
        <v>249</v>
      </c>
      <c r="U1143" t="s">
        <v>177</v>
      </c>
      <c r="V1143" t="s">
        <v>177</v>
      </c>
    </row>
    <row r="1144" spans="1:22" ht="12.75" hidden="1" outlineLevel="1">
      <c r="A1144">
        <v>931</v>
      </c>
      <c r="B1144" s="33" t="s">
        <v>300</v>
      </c>
      <c r="C1144" s="31">
        <v>56</v>
      </c>
      <c r="D1144">
        <v>2</v>
      </c>
      <c r="E1144">
        <v>6</v>
      </c>
      <c r="F1144" s="71"/>
      <c r="G1144" s="41" t="str">
        <f t="shared" si="106"/>
        <v/>
      </c>
      <c r="H1144" s="41" t="s">
        <v>173</v>
      </c>
      <c r="I1144" t="str">
        <f t="shared" si="105"/>
        <v/>
      </c>
      <c r="J1144">
        <f t="shared" si="103"/>
        <v>0</v>
      </c>
      <c r="K1144">
        <f t="shared" si="104"/>
        <v>0</v>
      </c>
      <c r="L1144" s="78" t="s">
        <v>343</v>
      </c>
      <c r="M1144" t="s">
        <v>241</v>
      </c>
      <c r="N1144" t="s">
        <v>177</v>
      </c>
      <c r="P1144" t="s">
        <v>177</v>
      </c>
      <c r="Q1144" t="s">
        <v>285</v>
      </c>
      <c r="R1144" t="s">
        <v>35</v>
      </c>
      <c r="S1144" t="s">
        <v>249</v>
      </c>
      <c r="U1144" t="s">
        <v>177</v>
      </c>
      <c r="V1144" t="s">
        <v>177</v>
      </c>
    </row>
    <row r="1145" spans="1:22" ht="12.75" hidden="1" outlineLevel="1">
      <c r="A1145">
        <v>932</v>
      </c>
      <c r="B1145" s="33" t="s">
        <v>300</v>
      </c>
      <c r="C1145" s="31">
        <v>56</v>
      </c>
      <c r="D1145">
        <v>2</v>
      </c>
      <c r="E1145">
        <v>7</v>
      </c>
      <c r="F1145" s="71"/>
      <c r="G1145" s="41" t="str">
        <f t="shared" si="106"/>
        <v/>
      </c>
      <c r="H1145" s="41" t="s">
        <v>172</v>
      </c>
      <c r="I1145" t="str">
        <f t="shared" si="105"/>
        <v/>
      </c>
      <c r="J1145">
        <f t="shared" si="103"/>
        <v>0</v>
      </c>
      <c r="K1145">
        <f t="shared" si="104"/>
        <v>0</v>
      </c>
      <c r="L1145" s="78" t="s">
        <v>343</v>
      </c>
      <c r="M1145" t="s">
        <v>241</v>
      </c>
      <c r="N1145" t="s">
        <v>177</v>
      </c>
      <c r="P1145" t="s">
        <v>177</v>
      </c>
      <c r="Q1145" t="s">
        <v>37</v>
      </c>
      <c r="R1145" t="s">
        <v>215</v>
      </c>
      <c r="S1145" t="s">
        <v>249</v>
      </c>
      <c r="T1145" t="s">
        <v>218</v>
      </c>
      <c r="U1145" t="s">
        <v>177</v>
      </c>
      <c r="V1145" t="s">
        <v>177</v>
      </c>
    </row>
    <row r="1146" spans="1:22" ht="12.75" hidden="1" outlineLevel="1">
      <c r="A1146">
        <v>933</v>
      </c>
      <c r="B1146" s="33" t="s">
        <v>300</v>
      </c>
      <c r="C1146" s="31">
        <v>56</v>
      </c>
      <c r="D1146">
        <v>2</v>
      </c>
      <c r="E1146">
        <v>8</v>
      </c>
      <c r="F1146" s="71"/>
      <c r="G1146" s="41" t="str">
        <f t="shared" si="106"/>
        <v/>
      </c>
      <c r="H1146" s="41" t="s">
        <v>174</v>
      </c>
      <c r="I1146" t="str">
        <f t="shared" si="105"/>
        <v/>
      </c>
      <c r="J1146">
        <f t="shared" si="103"/>
        <v>0</v>
      </c>
      <c r="K1146">
        <f t="shared" si="104"/>
        <v>0</v>
      </c>
      <c r="L1146" s="78" t="s">
        <v>343</v>
      </c>
      <c r="M1146" t="s">
        <v>241</v>
      </c>
      <c r="N1146" t="s">
        <v>177</v>
      </c>
      <c r="P1146" t="s">
        <v>177</v>
      </c>
      <c r="Q1146" t="s">
        <v>250</v>
      </c>
      <c r="R1146" t="s">
        <v>304</v>
      </c>
      <c r="S1146" t="s">
        <v>249</v>
      </c>
      <c r="T1146" t="s">
        <v>218</v>
      </c>
      <c r="U1146" t="s">
        <v>177</v>
      </c>
      <c r="V1146" t="s">
        <v>177</v>
      </c>
    </row>
    <row r="1147" spans="1:22" ht="12.75" hidden="1" outlineLevel="1">
      <c r="A1147">
        <v>934</v>
      </c>
      <c r="B1147" s="33" t="s">
        <v>300</v>
      </c>
      <c r="C1147" s="31">
        <v>56</v>
      </c>
      <c r="D1147">
        <v>2</v>
      </c>
      <c r="E1147">
        <v>9</v>
      </c>
      <c r="F1147" s="71"/>
      <c r="G1147" s="41" t="str">
        <f t="shared" si="106"/>
        <v/>
      </c>
      <c r="H1147" s="41" t="s">
        <v>175</v>
      </c>
      <c r="I1147" t="str">
        <f t="shared" si="105"/>
        <v/>
      </c>
      <c r="J1147">
        <f t="shared" si="103"/>
        <v>0</v>
      </c>
      <c r="K1147">
        <f t="shared" si="104"/>
        <v>0</v>
      </c>
      <c r="L1147" s="78" t="s">
        <v>343</v>
      </c>
      <c r="M1147" t="s">
        <v>241</v>
      </c>
      <c r="N1147" t="s">
        <v>177</v>
      </c>
      <c r="P1147" t="s">
        <v>177</v>
      </c>
      <c r="Q1147" t="s">
        <v>98</v>
      </c>
      <c r="R1147" t="s">
        <v>36</v>
      </c>
      <c r="S1147" t="s">
        <v>249</v>
      </c>
      <c r="T1147" t="s">
        <v>54</v>
      </c>
      <c r="U1147" t="s">
        <v>177</v>
      </c>
      <c r="V1147" t="s">
        <v>177</v>
      </c>
    </row>
    <row r="1148" spans="1:22" ht="12.75" hidden="1" outlineLevel="1">
      <c r="A1148">
        <v>935</v>
      </c>
      <c r="B1148" s="33" t="s">
        <v>300</v>
      </c>
      <c r="C1148" s="31">
        <v>56</v>
      </c>
      <c r="D1148">
        <v>2</v>
      </c>
      <c r="E1148">
        <v>10</v>
      </c>
      <c r="F1148" s="71"/>
      <c r="G1148" s="41" t="str">
        <f t="shared" si="106"/>
        <v/>
      </c>
      <c r="H1148" s="41" t="s">
        <v>174</v>
      </c>
      <c r="I1148" t="str">
        <f t="shared" si="105"/>
        <v/>
      </c>
      <c r="J1148">
        <f t="shared" si="103"/>
        <v>0</v>
      </c>
      <c r="K1148">
        <f t="shared" si="104"/>
        <v>0</v>
      </c>
      <c r="L1148" s="78" t="s">
        <v>343</v>
      </c>
      <c r="M1148" t="s">
        <v>241</v>
      </c>
      <c r="N1148" t="s">
        <v>177</v>
      </c>
      <c r="P1148" t="s">
        <v>177</v>
      </c>
      <c r="Q1148" t="s">
        <v>285</v>
      </c>
      <c r="R1148" t="s">
        <v>340</v>
      </c>
      <c r="S1148" t="s">
        <v>249</v>
      </c>
      <c r="T1148" t="s">
        <v>54</v>
      </c>
      <c r="U1148" t="s">
        <v>177</v>
      </c>
      <c r="V1148" t="s">
        <v>177</v>
      </c>
    </row>
    <row r="1149" spans="1:22" ht="12.75" hidden="1" outlineLevel="1">
      <c r="A1149">
        <v>936</v>
      </c>
      <c r="B1149" s="33" t="s">
        <v>300</v>
      </c>
      <c r="C1149" s="31">
        <v>56</v>
      </c>
      <c r="D1149">
        <v>2</v>
      </c>
      <c r="E1149">
        <v>11</v>
      </c>
      <c r="F1149" s="71"/>
      <c r="G1149" s="41" t="str">
        <f t="shared" si="106"/>
        <v/>
      </c>
      <c r="H1149" s="41" t="s">
        <v>175</v>
      </c>
      <c r="I1149" t="str">
        <f t="shared" si="105"/>
        <v/>
      </c>
      <c r="J1149">
        <f t="shared" si="103"/>
        <v>0</v>
      </c>
      <c r="K1149">
        <f t="shared" si="104"/>
        <v>0</v>
      </c>
      <c r="L1149" s="78" t="s">
        <v>343</v>
      </c>
      <c r="M1149" t="s">
        <v>241</v>
      </c>
      <c r="N1149" t="s">
        <v>177</v>
      </c>
      <c r="P1149" t="s">
        <v>177</v>
      </c>
      <c r="Q1149" t="s">
        <v>98</v>
      </c>
      <c r="R1149" t="s">
        <v>216</v>
      </c>
      <c r="S1149" t="s">
        <v>249</v>
      </c>
      <c r="T1149" t="s">
        <v>54</v>
      </c>
      <c r="U1149" t="s">
        <v>177</v>
      </c>
      <c r="V1149" t="s">
        <v>177</v>
      </c>
    </row>
    <row r="1150" spans="1:22" ht="12.75" hidden="1" outlineLevel="1">
      <c r="A1150">
        <v>937</v>
      </c>
      <c r="B1150" s="33" t="s">
        <v>300</v>
      </c>
      <c r="C1150" s="31">
        <v>56</v>
      </c>
      <c r="D1150">
        <v>2</v>
      </c>
      <c r="E1150">
        <v>12</v>
      </c>
      <c r="F1150" s="71"/>
      <c r="G1150" s="41" t="str">
        <f t="shared" si="106"/>
        <v/>
      </c>
      <c r="H1150" s="41" t="s">
        <v>173</v>
      </c>
      <c r="I1150" t="str">
        <f t="shared" si="105"/>
        <v/>
      </c>
      <c r="J1150">
        <f t="shared" si="103"/>
        <v>0</v>
      </c>
      <c r="K1150">
        <f t="shared" si="104"/>
        <v>0</v>
      </c>
      <c r="L1150" s="78" t="s">
        <v>343</v>
      </c>
      <c r="M1150" t="s">
        <v>241</v>
      </c>
      <c r="N1150" t="s">
        <v>177</v>
      </c>
      <c r="P1150" t="s">
        <v>177</v>
      </c>
      <c r="Q1150" t="s">
        <v>286</v>
      </c>
      <c r="S1150" t="s">
        <v>249</v>
      </c>
      <c r="T1150" t="s">
        <v>54</v>
      </c>
      <c r="U1150" t="s">
        <v>177</v>
      </c>
      <c r="V1150" t="s">
        <v>177</v>
      </c>
    </row>
    <row r="1151" spans="1:22" ht="12.75" hidden="1" outlineLevel="1">
      <c r="A1151">
        <v>938</v>
      </c>
      <c r="B1151" s="33" t="s">
        <v>300</v>
      </c>
      <c r="C1151" s="31">
        <v>56</v>
      </c>
      <c r="D1151">
        <v>2</v>
      </c>
      <c r="E1151">
        <v>13</v>
      </c>
      <c r="F1151" s="71"/>
      <c r="G1151" s="41" t="str">
        <f t="shared" si="106"/>
        <v/>
      </c>
      <c r="H1151" s="41" t="s">
        <v>170</v>
      </c>
      <c r="I1151" t="str">
        <f t="shared" si="105"/>
        <v/>
      </c>
      <c r="J1151">
        <f t="shared" si="103"/>
        <v>0</v>
      </c>
      <c r="K1151">
        <f t="shared" si="104"/>
        <v>0</v>
      </c>
      <c r="L1151" s="78" t="s">
        <v>343</v>
      </c>
      <c r="M1151" t="s">
        <v>241</v>
      </c>
      <c r="N1151" t="s">
        <v>177</v>
      </c>
      <c r="P1151" t="s">
        <v>177</v>
      </c>
      <c r="Q1151" t="s">
        <v>119</v>
      </c>
      <c r="S1151" t="s">
        <v>249</v>
      </c>
      <c r="T1151" t="s">
        <v>218</v>
      </c>
      <c r="U1151" t="s">
        <v>177</v>
      </c>
      <c r="V1151" t="s">
        <v>177</v>
      </c>
    </row>
    <row r="1152" spans="1:22" ht="12.75" hidden="1" outlineLevel="1">
      <c r="A1152">
        <v>939</v>
      </c>
      <c r="B1152" s="33" t="s">
        <v>300</v>
      </c>
      <c r="C1152" s="31">
        <v>56</v>
      </c>
      <c r="D1152">
        <v>2</v>
      </c>
      <c r="E1152">
        <v>14</v>
      </c>
      <c r="F1152" s="71"/>
      <c r="G1152" s="41" t="str">
        <f t="shared" si="106"/>
        <v/>
      </c>
      <c r="H1152" s="41" t="s">
        <v>174</v>
      </c>
      <c r="I1152" t="str">
        <f t="shared" si="105"/>
        <v/>
      </c>
      <c r="J1152">
        <f t="shared" si="103"/>
        <v>0</v>
      </c>
      <c r="K1152">
        <f t="shared" si="104"/>
        <v>0</v>
      </c>
      <c r="L1152" s="78" t="s">
        <v>343</v>
      </c>
      <c r="M1152" t="s">
        <v>241</v>
      </c>
      <c r="N1152" t="s">
        <v>177</v>
      </c>
      <c r="P1152" t="s">
        <v>177</v>
      </c>
      <c r="Q1152" t="s">
        <v>250</v>
      </c>
      <c r="R1152" t="s">
        <v>305</v>
      </c>
      <c r="S1152" t="s">
        <v>249</v>
      </c>
      <c r="T1152" t="s">
        <v>134</v>
      </c>
      <c r="U1152" t="s">
        <v>177</v>
      </c>
      <c r="V1152" t="s">
        <v>177</v>
      </c>
    </row>
    <row r="1153" spans="1:22" ht="12.75" hidden="1" outlineLevel="1">
      <c r="A1153">
        <v>940</v>
      </c>
      <c r="B1153" s="33" t="s">
        <v>300</v>
      </c>
      <c r="C1153" s="31">
        <v>56</v>
      </c>
      <c r="D1153">
        <v>2</v>
      </c>
      <c r="E1153">
        <v>15</v>
      </c>
      <c r="F1153" s="71"/>
      <c r="G1153" s="41" t="str">
        <f t="shared" si="106"/>
        <v/>
      </c>
      <c r="H1153" s="41" t="s">
        <v>175</v>
      </c>
      <c r="I1153" t="str">
        <f t="shared" si="105"/>
        <v/>
      </c>
      <c r="J1153">
        <f t="shared" si="103"/>
        <v>0</v>
      </c>
      <c r="K1153">
        <f t="shared" si="104"/>
        <v>0</v>
      </c>
      <c r="L1153" s="78" t="s">
        <v>343</v>
      </c>
      <c r="M1153" t="s">
        <v>241</v>
      </c>
      <c r="N1153" t="s">
        <v>177</v>
      </c>
      <c r="P1153" t="s">
        <v>177</v>
      </c>
      <c r="Q1153" t="s">
        <v>286</v>
      </c>
      <c r="S1153" t="s">
        <v>249</v>
      </c>
      <c r="T1153" t="s">
        <v>54</v>
      </c>
      <c r="U1153" t="s">
        <v>177</v>
      </c>
      <c r="V1153" t="s">
        <v>177</v>
      </c>
    </row>
    <row r="1154" spans="1:22" ht="12.75" hidden="1" outlineLevel="1">
      <c r="A1154">
        <v>941</v>
      </c>
      <c r="B1154" s="33" t="s">
        <v>300</v>
      </c>
      <c r="C1154" s="31">
        <v>56</v>
      </c>
      <c r="D1154">
        <v>2</v>
      </c>
      <c r="E1154">
        <v>16</v>
      </c>
      <c r="F1154" s="71"/>
      <c r="G1154" s="41" t="str">
        <f t="shared" si="106"/>
        <v/>
      </c>
      <c r="H1154" s="41" t="s">
        <v>174</v>
      </c>
      <c r="I1154" t="str">
        <f t="shared" si="105"/>
        <v/>
      </c>
      <c r="J1154">
        <f t="shared" si="103"/>
        <v>0</v>
      </c>
      <c r="K1154">
        <f t="shared" si="104"/>
        <v>0</v>
      </c>
      <c r="L1154" s="78" t="s">
        <v>343</v>
      </c>
      <c r="M1154" t="s">
        <v>241</v>
      </c>
      <c r="N1154" t="s">
        <v>177</v>
      </c>
      <c r="P1154" t="s">
        <v>177</v>
      </c>
      <c r="Q1154" t="s">
        <v>328</v>
      </c>
      <c r="R1154" t="s">
        <v>327</v>
      </c>
      <c r="S1154" t="s">
        <v>249</v>
      </c>
      <c r="T1154" t="s">
        <v>54</v>
      </c>
      <c r="U1154" t="s">
        <v>177</v>
      </c>
      <c r="V1154" t="s">
        <v>177</v>
      </c>
    </row>
    <row r="1155" spans="1:22" ht="12.75" hidden="1" outlineLevel="1">
      <c r="A1155">
        <v>942</v>
      </c>
      <c r="B1155" s="33" t="s">
        <v>300</v>
      </c>
      <c r="C1155" s="31">
        <v>56</v>
      </c>
      <c r="D1155">
        <v>2</v>
      </c>
      <c r="E1155">
        <v>17</v>
      </c>
      <c r="F1155" s="71"/>
      <c r="G1155" s="41" t="str">
        <f t="shared" si="106"/>
        <v/>
      </c>
      <c r="H1155" s="41" t="s">
        <v>173</v>
      </c>
      <c r="I1155" t="str">
        <f t="shared" si="105"/>
        <v/>
      </c>
      <c r="J1155">
        <f t="shared" si="103"/>
        <v>0</v>
      </c>
      <c r="K1155">
        <f t="shared" si="104"/>
        <v>0</v>
      </c>
      <c r="L1155" s="78" t="s">
        <v>343</v>
      </c>
      <c r="M1155" t="s">
        <v>241</v>
      </c>
      <c r="N1155" t="s">
        <v>177</v>
      </c>
      <c r="P1155" t="s">
        <v>177</v>
      </c>
      <c r="Q1155" t="s">
        <v>98</v>
      </c>
      <c r="R1155" t="s">
        <v>34</v>
      </c>
      <c r="S1155" t="s">
        <v>249</v>
      </c>
      <c r="U1155" t="s">
        <v>177</v>
      </c>
      <c r="V1155" t="s">
        <v>177</v>
      </c>
    </row>
    <row r="1156" spans="1:22" ht="12.75" hidden="1" outlineLevel="1">
      <c r="A1156">
        <v>943</v>
      </c>
      <c r="B1156" s="33" t="s">
        <v>300</v>
      </c>
      <c r="C1156" s="31">
        <v>56</v>
      </c>
      <c r="D1156">
        <v>2</v>
      </c>
      <c r="E1156">
        <v>18</v>
      </c>
      <c r="F1156" s="71"/>
      <c r="G1156" s="41" t="str">
        <f t="shared" si="106"/>
        <v/>
      </c>
      <c r="H1156" s="41" t="s">
        <v>172</v>
      </c>
      <c r="I1156" t="str">
        <f t="shared" si="105"/>
        <v/>
      </c>
      <c r="J1156">
        <f t="shared" si="103"/>
        <v>0</v>
      </c>
      <c r="K1156">
        <f t="shared" si="104"/>
        <v>0</v>
      </c>
      <c r="L1156" s="78" t="s">
        <v>343</v>
      </c>
      <c r="M1156" t="s">
        <v>241</v>
      </c>
      <c r="N1156" t="s">
        <v>177</v>
      </c>
      <c r="P1156" t="s">
        <v>177</v>
      </c>
      <c r="Q1156" t="s">
        <v>326</v>
      </c>
      <c r="R1156" t="s">
        <v>325</v>
      </c>
      <c r="S1156" t="s">
        <v>249</v>
      </c>
      <c r="U1156" t="s">
        <v>177</v>
      </c>
      <c r="V1156" t="s">
        <v>177</v>
      </c>
    </row>
    <row r="1157" spans="1:22" ht="12.75" hidden="1" outlineLevel="1">
      <c r="A1157">
        <v>944</v>
      </c>
      <c r="B1157" s="33" t="s">
        <v>300</v>
      </c>
      <c r="C1157" s="31">
        <v>56</v>
      </c>
      <c r="D1157">
        <v>2</v>
      </c>
      <c r="E1157">
        <v>19</v>
      </c>
      <c r="F1157" s="71"/>
      <c r="G1157" s="41" t="str">
        <f t="shared" si="106"/>
        <v/>
      </c>
      <c r="H1157" s="41" t="s">
        <v>170</v>
      </c>
      <c r="I1157" t="str">
        <f t="shared" si="105"/>
        <v/>
      </c>
      <c r="J1157">
        <f t="shared" si="103"/>
        <v>0</v>
      </c>
      <c r="K1157">
        <f t="shared" si="104"/>
        <v>0</v>
      </c>
      <c r="L1157" s="78" t="s">
        <v>343</v>
      </c>
      <c r="M1157" t="s">
        <v>241</v>
      </c>
      <c r="N1157" t="s">
        <v>177</v>
      </c>
      <c r="P1157" t="s">
        <v>177</v>
      </c>
      <c r="Q1157" t="s">
        <v>225</v>
      </c>
      <c r="S1157" t="s">
        <v>249</v>
      </c>
      <c r="T1157" t="s">
        <v>55</v>
      </c>
      <c r="U1157" t="s">
        <v>177</v>
      </c>
      <c r="V1157" t="s">
        <v>177</v>
      </c>
    </row>
    <row r="1158" spans="1:22" ht="12.75" hidden="1" outlineLevel="1">
      <c r="A1158">
        <v>945</v>
      </c>
      <c r="B1158" s="33" t="s">
        <v>300</v>
      </c>
      <c r="C1158" s="31">
        <v>56</v>
      </c>
      <c r="D1158">
        <v>2</v>
      </c>
      <c r="E1158">
        <v>20</v>
      </c>
      <c r="F1158" s="71"/>
      <c r="G1158" s="41" t="str">
        <f t="shared" si="106"/>
        <v/>
      </c>
      <c r="H1158" s="41" t="s">
        <v>173</v>
      </c>
      <c r="I1158" t="str">
        <f t="shared" si="105"/>
        <v/>
      </c>
      <c r="J1158">
        <f t="shared" si="103"/>
        <v>0</v>
      </c>
      <c r="K1158">
        <f t="shared" si="104"/>
        <v>0</v>
      </c>
      <c r="L1158" s="78" t="s">
        <v>343</v>
      </c>
      <c r="M1158" t="s">
        <v>241</v>
      </c>
      <c r="N1158" t="s">
        <v>177</v>
      </c>
      <c r="P1158" t="s">
        <v>177</v>
      </c>
      <c r="Q1158" t="s">
        <v>326</v>
      </c>
      <c r="R1158" t="s">
        <v>327</v>
      </c>
      <c r="S1158" t="s">
        <v>249</v>
      </c>
      <c r="T1158" t="s">
        <v>54</v>
      </c>
      <c r="U1158" t="s">
        <v>177</v>
      </c>
      <c r="V1158" t="s">
        <v>177</v>
      </c>
    </row>
    <row r="1159" spans="1:22" ht="12.75" hidden="1" outlineLevel="1">
      <c r="A1159">
        <v>946</v>
      </c>
      <c r="B1159" s="33" t="s">
        <v>300</v>
      </c>
      <c r="C1159" s="31">
        <v>56</v>
      </c>
      <c r="D1159">
        <v>2</v>
      </c>
      <c r="E1159">
        <v>21</v>
      </c>
      <c r="F1159" s="71"/>
      <c r="G1159" s="41" t="str">
        <f t="shared" si="106"/>
        <v/>
      </c>
      <c r="H1159" s="41" t="s">
        <v>175</v>
      </c>
      <c r="I1159" t="str">
        <f t="shared" si="105"/>
        <v/>
      </c>
      <c r="J1159">
        <f t="shared" si="103"/>
        <v>0</v>
      </c>
      <c r="K1159">
        <f t="shared" si="104"/>
        <v>0</v>
      </c>
      <c r="L1159" s="78" t="s">
        <v>343</v>
      </c>
      <c r="M1159" t="s">
        <v>241</v>
      </c>
      <c r="N1159" t="s">
        <v>177</v>
      </c>
      <c r="P1159" t="s">
        <v>177</v>
      </c>
      <c r="Q1159" t="s">
        <v>98</v>
      </c>
      <c r="R1159" t="s">
        <v>34</v>
      </c>
      <c r="S1159" t="s">
        <v>249</v>
      </c>
      <c r="T1159" t="s">
        <v>54</v>
      </c>
      <c r="U1159" t="s">
        <v>177</v>
      </c>
      <c r="V1159" t="s">
        <v>177</v>
      </c>
    </row>
    <row r="1160" spans="1:22" ht="12.75" hidden="1" outlineLevel="1">
      <c r="A1160">
        <v>947</v>
      </c>
      <c r="B1160" s="33" t="s">
        <v>300</v>
      </c>
      <c r="C1160" s="31">
        <v>56</v>
      </c>
      <c r="D1160">
        <v>2</v>
      </c>
      <c r="E1160">
        <v>22</v>
      </c>
      <c r="F1160" s="71"/>
      <c r="G1160" s="41" t="str">
        <f t="shared" si="106"/>
        <v/>
      </c>
      <c r="H1160" s="41" t="s">
        <v>172</v>
      </c>
      <c r="I1160" t="str">
        <f t="shared" si="105"/>
        <v/>
      </c>
      <c r="J1160">
        <f t="shared" si="103"/>
        <v>0</v>
      </c>
      <c r="K1160">
        <f t="shared" si="104"/>
        <v>0</v>
      </c>
      <c r="L1160" s="78" t="s">
        <v>343</v>
      </c>
      <c r="M1160" t="s">
        <v>241</v>
      </c>
      <c r="N1160" t="s">
        <v>177</v>
      </c>
      <c r="P1160" t="s">
        <v>177</v>
      </c>
      <c r="Q1160" t="s">
        <v>119</v>
      </c>
      <c r="S1160" t="s">
        <v>249</v>
      </c>
      <c r="U1160" t="s">
        <v>177</v>
      </c>
      <c r="V1160" t="s">
        <v>177</v>
      </c>
    </row>
    <row r="1161" spans="1:22" ht="12.75" hidden="1" outlineLevel="1">
      <c r="A1161">
        <v>948</v>
      </c>
      <c r="B1161" s="33" t="s">
        <v>300</v>
      </c>
      <c r="C1161" s="31">
        <v>56</v>
      </c>
      <c r="D1161">
        <v>2</v>
      </c>
      <c r="E1161">
        <v>23</v>
      </c>
      <c r="F1161" s="71"/>
      <c r="G1161" s="41" t="str">
        <f t="shared" si="106"/>
        <v/>
      </c>
      <c r="H1161" s="41" t="s">
        <v>173</v>
      </c>
      <c r="I1161" t="str">
        <f t="shared" si="105"/>
        <v/>
      </c>
      <c r="J1161">
        <f t="shared" si="103"/>
        <v>0</v>
      </c>
      <c r="K1161">
        <f t="shared" si="104"/>
        <v>0</v>
      </c>
      <c r="L1161" s="78" t="s">
        <v>343</v>
      </c>
      <c r="M1161" t="s">
        <v>241</v>
      </c>
      <c r="N1161" t="s">
        <v>177</v>
      </c>
      <c r="P1161" t="s">
        <v>177</v>
      </c>
      <c r="Q1161" t="s">
        <v>225</v>
      </c>
      <c r="S1161" t="s">
        <v>249</v>
      </c>
      <c r="T1161" t="s">
        <v>54</v>
      </c>
      <c r="U1161" t="s">
        <v>177</v>
      </c>
      <c r="V1161" t="s">
        <v>177</v>
      </c>
    </row>
    <row r="1162" spans="1:22" ht="12.75" hidden="1" outlineLevel="1">
      <c r="A1162">
        <v>949</v>
      </c>
      <c r="B1162" s="33" t="s">
        <v>300</v>
      </c>
      <c r="C1162" s="31">
        <v>56</v>
      </c>
      <c r="D1162">
        <v>2</v>
      </c>
      <c r="E1162">
        <v>24</v>
      </c>
      <c r="F1162" s="71"/>
      <c r="G1162" s="41" t="str">
        <f t="shared" si="106"/>
        <v/>
      </c>
      <c r="H1162" s="41" t="s">
        <v>170</v>
      </c>
      <c r="I1162" t="str">
        <f t="shared" si="105"/>
        <v/>
      </c>
      <c r="J1162">
        <f t="shared" si="103"/>
        <v>0</v>
      </c>
      <c r="K1162">
        <f t="shared" si="104"/>
        <v>0</v>
      </c>
      <c r="L1162" s="78" t="s">
        <v>343</v>
      </c>
      <c r="M1162" t="s">
        <v>241</v>
      </c>
      <c r="N1162" t="s">
        <v>177</v>
      </c>
      <c r="P1162" t="s">
        <v>177</v>
      </c>
      <c r="Q1162" t="s">
        <v>250</v>
      </c>
      <c r="R1162" t="s">
        <v>305</v>
      </c>
      <c r="S1162" t="s">
        <v>249</v>
      </c>
      <c r="U1162" t="s">
        <v>177</v>
      </c>
      <c r="V1162" t="s">
        <v>177</v>
      </c>
    </row>
    <row r="1163" spans="1:22" ht="12.75" hidden="1" outlineLevel="1">
      <c r="A1163">
        <v>950</v>
      </c>
      <c r="B1163" s="33" t="s">
        <v>300</v>
      </c>
      <c r="C1163" s="31">
        <v>56</v>
      </c>
      <c r="D1163">
        <v>2</v>
      </c>
      <c r="E1163">
        <v>25</v>
      </c>
      <c r="F1163" s="71"/>
      <c r="G1163" s="41" t="str">
        <f t="shared" si="106"/>
        <v/>
      </c>
      <c r="H1163" s="41" t="s">
        <v>175</v>
      </c>
      <c r="I1163" t="str">
        <f t="shared" si="105"/>
        <v/>
      </c>
      <c r="J1163">
        <f t="shared" si="103"/>
        <v>0</v>
      </c>
      <c r="K1163">
        <f t="shared" si="104"/>
        <v>0</v>
      </c>
      <c r="L1163" s="78" t="s">
        <v>343</v>
      </c>
      <c r="M1163" t="s">
        <v>241</v>
      </c>
      <c r="N1163" t="s">
        <v>177</v>
      </c>
      <c r="P1163" t="s">
        <v>177</v>
      </c>
      <c r="Q1163" t="s">
        <v>98</v>
      </c>
      <c r="R1163" t="s">
        <v>36</v>
      </c>
      <c r="S1163" t="s">
        <v>249</v>
      </c>
      <c r="T1163" t="s">
        <v>218</v>
      </c>
      <c r="U1163" t="s">
        <v>177</v>
      </c>
      <c r="V1163" t="s">
        <v>177</v>
      </c>
    </row>
    <row r="1164" spans="1:22" ht="12.75" hidden="1" outlineLevel="1">
      <c r="A1164">
        <v>951</v>
      </c>
      <c r="B1164" s="33" t="s">
        <v>300</v>
      </c>
      <c r="C1164" s="31">
        <v>56</v>
      </c>
      <c r="D1164">
        <v>3</v>
      </c>
      <c r="E1164">
        <v>1</v>
      </c>
      <c r="F1164" s="71"/>
      <c r="G1164" s="41" t="str">
        <f t="shared" si="106"/>
        <v/>
      </c>
      <c r="H1164" s="41" t="s">
        <v>172</v>
      </c>
      <c r="I1164" t="str">
        <f t="shared" si="105"/>
        <v/>
      </c>
      <c r="J1164">
        <f t="shared" si="103"/>
        <v>0</v>
      </c>
      <c r="K1164">
        <f t="shared" si="104"/>
        <v>0</v>
      </c>
      <c r="L1164" s="78" t="s">
        <v>343</v>
      </c>
      <c r="M1164" t="s">
        <v>241</v>
      </c>
      <c r="N1164" t="s">
        <v>177</v>
      </c>
      <c r="P1164" t="s">
        <v>177</v>
      </c>
      <c r="Q1164" t="s">
        <v>286</v>
      </c>
      <c r="S1164" t="s">
        <v>249</v>
      </c>
      <c r="U1164" t="s">
        <v>177</v>
      </c>
      <c r="V1164" t="s">
        <v>177</v>
      </c>
    </row>
    <row r="1165" spans="1:22" ht="12.75" hidden="1" outlineLevel="1">
      <c r="A1165">
        <v>952</v>
      </c>
      <c r="B1165" s="33" t="s">
        <v>300</v>
      </c>
      <c r="C1165" s="31">
        <v>56</v>
      </c>
      <c r="D1165">
        <v>3</v>
      </c>
      <c r="E1165">
        <v>2</v>
      </c>
      <c r="F1165" s="71"/>
      <c r="G1165" s="41" t="str">
        <f t="shared" si="106"/>
        <v/>
      </c>
      <c r="H1165" s="41" t="s">
        <v>173</v>
      </c>
      <c r="I1165" t="str">
        <f t="shared" si="105"/>
        <v/>
      </c>
      <c r="J1165">
        <f t="shared" si="103"/>
        <v>0</v>
      </c>
      <c r="K1165">
        <f t="shared" si="104"/>
        <v>0</v>
      </c>
      <c r="L1165" s="78" t="s">
        <v>343</v>
      </c>
      <c r="M1165" t="s">
        <v>241</v>
      </c>
      <c r="N1165" t="s">
        <v>177</v>
      </c>
      <c r="P1165" t="s">
        <v>177</v>
      </c>
      <c r="Q1165" t="s">
        <v>225</v>
      </c>
      <c r="S1165" t="s">
        <v>249</v>
      </c>
      <c r="U1165" t="s">
        <v>177</v>
      </c>
      <c r="V1165" t="s">
        <v>177</v>
      </c>
    </row>
    <row r="1166" spans="1:22" ht="12.75" hidden="1" outlineLevel="1">
      <c r="A1166">
        <v>953</v>
      </c>
      <c r="B1166" s="33" t="s">
        <v>300</v>
      </c>
      <c r="C1166" s="31">
        <v>56</v>
      </c>
      <c r="D1166">
        <v>3</v>
      </c>
      <c r="E1166">
        <v>3</v>
      </c>
      <c r="F1166" s="71"/>
      <c r="G1166" s="41" t="str">
        <f t="shared" si="106"/>
        <v/>
      </c>
      <c r="H1166" s="41" t="s">
        <v>175</v>
      </c>
      <c r="I1166" t="str">
        <f t="shared" si="105"/>
        <v/>
      </c>
      <c r="J1166">
        <f t="shared" si="103"/>
        <v>0</v>
      </c>
      <c r="K1166">
        <f t="shared" si="104"/>
        <v>0</v>
      </c>
      <c r="L1166" s="78" t="s">
        <v>343</v>
      </c>
      <c r="M1166" t="s">
        <v>241</v>
      </c>
      <c r="N1166" t="s">
        <v>177</v>
      </c>
      <c r="P1166" t="s">
        <v>177</v>
      </c>
      <c r="Q1166" t="s">
        <v>326</v>
      </c>
      <c r="R1166" t="s">
        <v>327</v>
      </c>
      <c r="S1166" t="s">
        <v>249</v>
      </c>
      <c r="U1166" t="s">
        <v>177</v>
      </c>
      <c r="V1166" t="s">
        <v>177</v>
      </c>
    </row>
    <row r="1167" spans="1:22" ht="12.75" hidden="1" outlineLevel="1">
      <c r="A1167">
        <v>954</v>
      </c>
      <c r="B1167" s="33" t="s">
        <v>300</v>
      </c>
      <c r="C1167" s="31">
        <v>56</v>
      </c>
      <c r="D1167">
        <v>3</v>
      </c>
      <c r="E1167">
        <v>4</v>
      </c>
      <c r="F1167" s="71"/>
      <c r="G1167" s="41" t="str">
        <f t="shared" si="106"/>
        <v/>
      </c>
      <c r="H1167" s="41" t="s">
        <v>170</v>
      </c>
      <c r="I1167" t="str">
        <f t="shared" si="105"/>
        <v/>
      </c>
      <c r="J1167">
        <f t="shared" si="103"/>
        <v>0</v>
      </c>
      <c r="K1167">
        <f t="shared" si="104"/>
        <v>0</v>
      </c>
      <c r="L1167" s="78" t="s">
        <v>343</v>
      </c>
      <c r="M1167" t="s">
        <v>241</v>
      </c>
      <c r="N1167" t="s">
        <v>177</v>
      </c>
      <c r="P1167" t="s">
        <v>177</v>
      </c>
      <c r="Q1167" t="s">
        <v>286</v>
      </c>
      <c r="S1167" t="s">
        <v>249</v>
      </c>
      <c r="T1167" t="s">
        <v>218</v>
      </c>
      <c r="U1167" t="s">
        <v>177</v>
      </c>
      <c r="V1167" t="s">
        <v>177</v>
      </c>
    </row>
    <row r="1168" spans="1:22" ht="12.75" hidden="1" outlineLevel="1">
      <c r="A1168">
        <v>955</v>
      </c>
      <c r="B1168" s="33" t="s">
        <v>300</v>
      </c>
      <c r="C1168" s="31">
        <v>56</v>
      </c>
      <c r="D1168">
        <v>3</v>
      </c>
      <c r="E1168">
        <v>5</v>
      </c>
      <c r="F1168" s="71"/>
      <c r="G1168" s="41" t="str">
        <f t="shared" si="106"/>
        <v/>
      </c>
      <c r="H1168" s="41" t="s">
        <v>174</v>
      </c>
      <c r="I1168" t="str">
        <f t="shared" si="105"/>
        <v/>
      </c>
      <c r="J1168">
        <f t="shared" si="103"/>
        <v>0</v>
      </c>
      <c r="K1168">
        <f t="shared" si="104"/>
        <v>0</v>
      </c>
      <c r="L1168" s="78" t="s">
        <v>343</v>
      </c>
      <c r="M1168" t="s">
        <v>241</v>
      </c>
      <c r="N1168" t="s">
        <v>177</v>
      </c>
      <c r="P1168" t="s">
        <v>177</v>
      </c>
      <c r="Q1168" t="s">
        <v>98</v>
      </c>
      <c r="R1168" t="s">
        <v>178</v>
      </c>
      <c r="S1168" t="s">
        <v>249</v>
      </c>
      <c r="U1168" t="s">
        <v>177</v>
      </c>
      <c r="V1168" t="s">
        <v>177</v>
      </c>
    </row>
    <row r="1169" spans="1:22" ht="12.75" hidden="1" outlineLevel="1">
      <c r="A1169">
        <v>956</v>
      </c>
      <c r="B1169" s="33" t="s">
        <v>300</v>
      </c>
      <c r="C1169" s="31">
        <v>56</v>
      </c>
      <c r="D1169">
        <v>3</v>
      </c>
      <c r="E1169">
        <v>6</v>
      </c>
      <c r="F1169" s="71"/>
      <c r="G1169" s="41" t="str">
        <f t="shared" si="106"/>
        <v/>
      </c>
      <c r="H1169" s="41" t="s">
        <v>174</v>
      </c>
      <c r="I1169" t="str">
        <f t="shared" si="105"/>
        <v/>
      </c>
      <c r="J1169">
        <f t="shared" si="103"/>
        <v>0</v>
      </c>
      <c r="K1169">
        <f t="shared" si="104"/>
        <v>0</v>
      </c>
      <c r="L1169" s="78" t="s">
        <v>343</v>
      </c>
      <c r="M1169" t="s">
        <v>241</v>
      </c>
      <c r="N1169" t="s">
        <v>177</v>
      </c>
      <c r="P1169" t="s">
        <v>177</v>
      </c>
      <c r="Q1169" t="s">
        <v>98</v>
      </c>
      <c r="R1169" t="s">
        <v>216</v>
      </c>
      <c r="S1169" t="s">
        <v>249</v>
      </c>
      <c r="U1169" t="s">
        <v>177</v>
      </c>
      <c r="V1169" t="s">
        <v>177</v>
      </c>
    </row>
    <row r="1170" spans="1:22" ht="12.75" hidden="1" outlineLevel="1">
      <c r="A1170">
        <v>957</v>
      </c>
      <c r="B1170" s="33" t="s">
        <v>300</v>
      </c>
      <c r="C1170" s="31">
        <v>56</v>
      </c>
      <c r="D1170">
        <v>3</v>
      </c>
      <c r="E1170">
        <v>7</v>
      </c>
      <c r="F1170" s="71"/>
      <c r="G1170" s="41" t="str">
        <f t="shared" si="106"/>
        <v/>
      </c>
      <c r="H1170" s="41" t="s">
        <v>173</v>
      </c>
      <c r="I1170" t="str">
        <f t="shared" si="105"/>
        <v/>
      </c>
      <c r="J1170">
        <f t="shared" si="103"/>
        <v>0</v>
      </c>
      <c r="K1170">
        <f t="shared" si="104"/>
        <v>0</v>
      </c>
      <c r="L1170" s="78" t="s">
        <v>343</v>
      </c>
      <c r="M1170" t="s">
        <v>241</v>
      </c>
      <c r="N1170" t="s">
        <v>177</v>
      </c>
      <c r="P1170" t="s">
        <v>177</v>
      </c>
      <c r="Q1170" t="s">
        <v>119</v>
      </c>
      <c r="S1170" t="s">
        <v>249</v>
      </c>
      <c r="T1170" t="s">
        <v>218</v>
      </c>
      <c r="U1170" t="s">
        <v>177</v>
      </c>
      <c r="V1170" t="s">
        <v>177</v>
      </c>
    </row>
    <row r="1171" spans="1:22" ht="12.75" hidden="1" outlineLevel="1">
      <c r="A1171">
        <v>958</v>
      </c>
      <c r="B1171" s="33" t="s">
        <v>300</v>
      </c>
      <c r="C1171" s="31">
        <v>56</v>
      </c>
      <c r="D1171">
        <v>3</v>
      </c>
      <c r="E1171">
        <v>8</v>
      </c>
      <c r="F1171" s="71"/>
      <c r="G1171" s="41" t="str">
        <f t="shared" si="106"/>
        <v/>
      </c>
      <c r="H1171" s="41" t="s">
        <v>170</v>
      </c>
      <c r="I1171" t="str">
        <f t="shared" si="105"/>
        <v/>
      </c>
      <c r="J1171">
        <f t="shared" si="103"/>
        <v>0</v>
      </c>
      <c r="K1171">
        <f t="shared" si="104"/>
        <v>0</v>
      </c>
      <c r="L1171" s="78" t="s">
        <v>343</v>
      </c>
      <c r="M1171" t="s">
        <v>241</v>
      </c>
      <c r="N1171" t="s">
        <v>177</v>
      </c>
      <c r="P1171" t="s">
        <v>177</v>
      </c>
      <c r="Q1171" t="s">
        <v>250</v>
      </c>
      <c r="R1171" t="s">
        <v>305</v>
      </c>
      <c r="S1171" t="s">
        <v>249</v>
      </c>
      <c r="U1171" t="s">
        <v>177</v>
      </c>
      <c r="V1171" t="s">
        <v>177</v>
      </c>
    </row>
    <row r="1172" spans="1:22" ht="12.75" hidden="1" outlineLevel="1">
      <c r="A1172">
        <v>959</v>
      </c>
      <c r="B1172" s="33" t="s">
        <v>300</v>
      </c>
      <c r="C1172" s="31">
        <v>56</v>
      </c>
      <c r="D1172">
        <v>3</v>
      </c>
      <c r="E1172">
        <v>9</v>
      </c>
      <c r="F1172" s="71"/>
      <c r="G1172" s="41" t="str">
        <f t="shared" si="106"/>
        <v/>
      </c>
      <c r="H1172" s="41" t="s">
        <v>170</v>
      </c>
      <c r="I1172" t="str">
        <f t="shared" si="105"/>
        <v/>
      </c>
      <c r="J1172">
        <f t="shared" si="103"/>
        <v>0</v>
      </c>
      <c r="K1172">
        <f t="shared" si="104"/>
        <v>0</v>
      </c>
      <c r="L1172" s="78" t="s">
        <v>343</v>
      </c>
      <c r="M1172" t="s">
        <v>241</v>
      </c>
      <c r="N1172" t="s">
        <v>177</v>
      </c>
      <c r="P1172" t="s">
        <v>177</v>
      </c>
      <c r="Q1172" t="s">
        <v>285</v>
      </c>
      <c r="R1172" t="s">
        <v>35</v>
      </c>
      <c r="S1172" t="s">
        <v>249</v>
      </c>
      <c r="U1172" t="s">
        <v>177</v>
      </c>
      <c r="V1172" t="s">
        <v>177</v>
      </c>
    </row>
    <row r="1173" spans="1:22" ht="12.75" hidden="1" outlineLevel="1">
      <c r="A1173">
        <v>960</v>
      </c>
      <c r="B1173" s="33" t="s">
        <v>300</v>
      </c>
      <c r="C1173" s="31">
        <v>56</v>
      </c>
      <c r="D1173">
        <v>3</v>
      </c>
      <c r="E1173">
        <v>10</v>
      </c>
      <c r="F1173" s="71"/>
      <c r="G1173" s="41" t="str">
        <f t="shared" si="106"/>
        <v/>
      </c>
      <c r="H1173" s="41" t="s">
        <v>172</v>
      </c>
      <c r="I1173" t="str">
        <f t="shared" si="105"/>
        <v/>
      </c>
      <c r="J1173">
        <f t="shared" si="103"/>
        <v>0</v>
      </c>
      <c r="K1173">
        <f t="shared" si="104"/>
        <v>0</v>
      </c>
      <c r="L1173" s="78" t="s">
        <v>343</v>
      </c>
      <c r="M1173" t="s">
        <v>241</v>
      </c>
      <c r="N1173" t="s">
        <v>177</v>
      </c>
      <c r="P1173" t="s">
        <v>177</v>
      </c>
      <c r="Q1173" t="s">
        <v>286</v>
      </c>
      <c r="S1173" t="s">
        <v>249</v>
      </c>
      <c r="U1173" t="s">
        <v>177</v>
      </c>
      <c r="V1173" t="s">
        <v>177</v>
      </c>
    </row>
    <row r="1174" spans="1:22" ht="12.75" hidden="1" outlineLevel="1">
      <c r="A1174">
        <v>961</v>
      </c>
      <c r="B1174" s="33" t="s">
        <v>300</v>
      </c>
      <c r="C1174" s="31">
        <v>56</v>
      </c>
      <c r="D1174">
        <v>3</v>
      </c>
      <c r="E1174">
        <v>11</v>
      </c>
      <c r="F1174" s="71"/>
      <c r="G1174" s="41" t="str">
        <f t="shared" si="106"/>
        <v/>
      </c>
      <c r="H1174" s="41" t="s">
        <v>173</v>
      </c>
      <c r="I1174" t="str">
        <f t="shared" si="105"/>
        <v/>
      </c>
      <c r="J1174">
        <f t="shared" si="103"/>
        <v>0</v>
      </c>
      <c r="K1174">
        <f t="shared" si="104"/>
        <v>0</v>
      </c>
      <c r="L1174" s="78" t="s">
        <v>343</v>
      </c>
      <c r="M1174" t="s">
        <v>241</v>
      </c>
      <c r="N1174" t="s">
        <v>177</v>
      </c>
      <c r="P1174" t="s">
        <v>177</v>
      </c>
      <c r="Q1174" t="s">
        <v>225</v>
      </c>
      <c r="S1174" t="s">
        <v>249</v>
      </c>
      <c r="U1174" t="s">
        <v>177</v>
      </c>
      <c r="V1174" t="s">
        <v>177</v>
      </c>
    </row>
    <row r="1175" spans="1:22" ht="12.75" hidden="1" outlineLevel="1">
      <c r="A1175">
        <v>962</v>
      </c>
      <c r="B1175" s="33" t="s">
        <v>300</v>
      </c>
      <c r="C1175" s="31">
        <v>56</v>
      </c>
      <c r="D1175">
        <v>3</v>
      </c>
      <c r="E1175">
        <v>12</v>
      </c>
      <c r="F1175" s="71"/>
      <c r="G1175" s="41" t="str">
        <f t="shared" si="106"/>
        <v/>
      </c>
      <c r="H1175" s="41" t="s">
        <v>170</v>
      </c>
      <c r="I1175" t="str">
        <f t="shared" si="105"/>
        <v/>
      </c>
      <c r="J1175">
        <f aca="true" t="shared" si="107" ref="J1175:J1239">IF($I1175="Correct",1,IF($I1175="Incorrect",1,0))</f>
        <v>0</v>
      </c>
      <c r="K1175">
        <f aca="true" t="shared" si="108" ref="K1175:K1239">IF($I1175="Correct",1,IF($I1175="Incorrect",0,0))</f>
        <v>0</v>
      </c>
      <c r="L1175" s="78" t="s">
        <v>343</v>
      </c>
      <c r="M1175" t="s">
        <v>241</v>
      </c>
      <c r="N1175" t="s">
        <v>177</v>
      </c>
      <c r="P1175" t="s">
        <v>177</v>
      </c>
      <c r="Q1175" t="s">
        <v>326</v>
      </c>
      <c r="R1175" t="s">
        <v>327</v>
      </c>
      <c r="S1175" t="s">
        <v>249</v>
      </c>
      <c r="T1175" t="s">
        <v>54</v>
      </c>
      <c r="U1175" t="s">
        <v>177</v>
      </c>
      <c r="V1175" t="s">
        <v>177</v>
      </c>
    </row>
    <row r="1176" spans="1:22" ht="12.75" hidden="1" outlineLevel="1">
      <c r="A1176">
        <v>963</v>
      </c>
      <c r="B1176" s="33" t="s">
        <v>300</v>
      </c>
      <c r="C1176" s="31">
        <v>56</v>
      </c>
      <c r="D1176">
        <v>3</v>
      </c>
      <c r="E1176">
        <v>13</v>
      </c>
      <c r="F1176" s="71"/>
      <c r="G1176" s="41" t="str">
        <f t="shared" si="106"/>
        <v/>
      </c>
      <c r="H1176" s="41" t="s">
        <v>170</v>
      </c>
      <c r="I1176" t="str">
        <f t="shared" si="105"/>
        <v/>
      </c>
      <c r="J1176">
        <f t="shared" si="107"/>
        <v>0</v>
      </c>
      <c r="K1176">
        <f t="shared" si="108"/>
        <v>0</v>
      </c>
      <c r="L1176" s="78" t="s">
        <v>343</v>
      </c>
      <c r="M1176" t="s">
        <v>241</v>
      </c>
      <c r="N1176" t="s">
        <v>177</v>
      </c>
      <c r="P1176" t="s">
        <v>177</v>
      </c>
      <c r="Q1176" t="s">
        <v>250</v>
      </c>
      <c r="R1176" t="s">
        <v>305</v>
      </c>
      <c r="S1176" t="s">
        <v>249</v>
      </c>
      <c r="T1176" t="s">
        <v>218</v>
      </c>
      <c r="U1176" t="s">
        <v>177</v>
      </c>
      <c r="V1176" t="s">
        <v>177</v>
      </c>
    </row>
    <row r="1177" spans="1:22" ht="12.75" hidden="1" outlineLevel="1">
      <c r="A1177">
        <v>964</v>
      </c>
      <c r="B1177" s="33" t="s">
        <v>300</v>
      </c>
      <c r="C1177" s="31">
        <v>56</v>
      </c>
      <c r="D1177">
        <v>3</v>
      </c>
      <c r="E1177">
        <v>14</v>
      </c>
      <c r="F1177" s="71"/>
      <c r="G1177" s="41" t="str">
        <f t="shared" si="106"/>
        <v/>
      </c>
      <c r="H1177" s="41" t="s">
        <v>175</v>
      </c>
      <c r="I1177" t="str">
        <f t="shared" si="105"/>
        <v/>
      </c>
      <c r="J1177">
        <f t="shared" si="107"/>
        <v>0</v>
      </c>
      <c r="K1177">
        <f t="shared" si="108"/>
        <v>0</v>
      </c>
      <c r="L1177" s="78" t="s">
        <v>343</v>
      </c>
      <c r="M1177" t="s">
        <v>241</v>
      </c>
      <c r="N1177" t="s">
        <v>177</v>
      </c>
      <c r="P1177" t="s">
        <v>177</v>
      </c>
      <c r="Q1177" t="s">
        <v>37</v>
      </c>
      <c r="R1177" t="s">
        <v>215</v>
      </c>
      <c r="S1177" t="s">
        <v>249</v>
      </c>
      <c r="T1177" t="s">
        <v>54</v>
      </c>
      <c r="U1177" t="s">
        <v>177</v>
      </c>
      <c r="V1177" t="s">
        <v>177</v>
      </c>
    </row>
    <row r="1178" spans="1:22" ht="12.75" hidden="1" outlineLevel="1">
      <c r="A1178">
        <v>965</v>
      </c>
      <c r="B1178" s="33" t="s">
        <v>300</v>
      </c>
      <c r="C1178" s="31">
        <v>56</v>
      </c>
      <c r="D1178">
        <v>3</v>
      </c>
      <c r="E1178">
        <v>15</v>
      </c>
      <c r="F1178" s="71"/>
      <c r="G1178" s="41" t="str">
        <f t="shared" si="106"/>
        <v/>
      </c>
      <c r="H1178" s="41" t="s">
        <v>174</v>
      </c>
      <c r="I1178" t="str">
        <f t="shared" si="105"/>
        <v/>
      </c>
      <c r="J1178">
        <f t="shared" si="107"/>
        <v>0</v>
      </c>
      <c r="K1178">
        <f t="shared" si="108"/>
        <v>0</v>
      </c>
      <c r="L1178" s="78" t="s">
        <v>343</v>
      </c>
      <c r="M1178" t="s">
        <v>241</v>
      </c>
      <c r="N1178" t="s">
        <v>177</v>
      </c>
      <c r="P1178" t="s">
        <v>177</v>
      </c>
      <c r="Q1178" t="s">
        <v>225</v>
      </c>
      <c r="S1178" t="s">
        <v>249</v>
      </c>
      <c r="T1178" t="s">
        <v>218</v>
      </c>
      <c r="U1178" t="s">
        <v>177</v>
      </c>
      <c r="V1178" t="s">
        <v>177</v>
      </c>
    </row>
    <row r="1179" spans="1:22" ht="12.75" hidden="1" outlineLevel="1">
      <c r="A1179">
        <v>966</v>
      </c>
      <c r="B1179" s="33" t="s">
        <v>300</v>
      </c>
      <c r="C1179" s="31">
        <v>56</v>
      </c>
      <c r="D1179">
        <v>3</v>
      </c>
      <c r="E1179">
        <v>16</v>
      </c>
      <c r="F1179" s="71"/>
      <c r="G1179" s="41" t="str">
        <f t="shared" si="106"/>
        <v/>
      </c>
      <c r="H1179" s="41" t="s">
        <v>170</v>
      </c>
      <c r="I1179" t="str">
        <f t="shared" si="105"/>
        <v/>
      </c>
      <c r="J1179">
        <f t="shared" si="107"/>
        <v>0</v>
      </c>
      <c r="K1179">
        <f t="shared" si="108"/>
        <v>0</v>
      </c>
      <c r="L1179" s="78" t="s">
        <v>343</v>
      </c>
      <c r="M1179" t="s">
        <v>241</v>
      </c>
      <c r="N1179" t="s">
        <v>177</v>
      </c>
      <c r="P1179" t="s">
        <v>177</v>
      </c>
      <c r="Q1179" t="s">
        <v>285</v>
      </c>
      <c r="R1179" t="s">
        <v>340</v>
      </c>
      <c r="S1179" t="s">
        <v>249</v>
      </c>
      <c r="T1179" t="s">
        <v>54</v>
      </c>
      <c r="U1179" t="s">
        <v>177</v>
      </c>
      <c r="V1179" t="s">
        <v>177</v>
      </c>
    </row>
    <row r="1180" spans="1:22" ht="12.75" hidden="1" outlineLevel="1">
      <c r="A1180">
        <v>967</v>
      </c>
      <c r="B1180" s="33" t="s">
        <v>300</v>
      </c>
      <c r="C1180" s="31">
        <v>56</v>
      </c>
      <c r="D1180">
        <v>3</v>
      </c>
      <c r="E1180">
        <v>17</v>
      </c>
      <c r="F1180" s="71"/>
      <c r="G1180" s="41" t="str">
        <f t="shared" si="106"/>
        <v/>
      </c>
      <c r="H1180" s="41" t="s">
        <v>172</v>
      </c>
      <c r="I1180" t="str">
        <f aca="true" t="shared" si="109" ref="I1180:I1215">IF(F1180=0,"",IF(EXACT(G1180,H1180),"Correct","Incorrect"))</f>
        <v/>
      </c>
      <c r="J1180">
        <f t="shared" si="107"/>
        <v>0</v>
      </c>
      <c r="K1180">
        <f t="shared" si="108"/>
        <v>0</v>
      </c>
      <c r="L1180" s="78" t="s">
        <v>343</v>
      </c>
      <c r="M1180" t="s">
        <v>241</v>
      </c>
      <c r="N1180" t="s">
        <v>177</v>
      </c>
      <c r="P1180" t="s">
        <v>177</v>
      </c>
      <c r="Q1180" t="s">
        <v>286</v>
      </c>
      <c r="S1180" t="s">
        <v>249</v>
      </c>
      <c r="T1180" t="s">
        <v>218</v>
      </c>
      <c r="U1180" t="s">
        <v>177</v>
      </c>
      <c r="V1180" t="s">
        <v>177</v>
      </c>
    </row>
    <row r="1181" spans="1:22" ht="12.75" hidden="1" outlineLevel="1">
      <c r="A1181">
        <v>968</v>
      </c>
      <c r="B1181" s="33" t="s">
        <v>300</v>
      </c>
      <c r="C1181" s="31">
        <v>56</v>
      </c>
      <c r="D1181">
        <v>3</v>
      </c>
      <c r="E1181">
        <v>18</v>
      </c>
      <c r="F1181" s="71"/>
      <c r="G1181" s="41" t="str">
        <f t="shared" si="106"/>
        <v/>
      </c>
      <c r="H1181" s="41" t="s">
        <v>173</v>
      </c>
      <c r="I1181" t="str">
        <f t="shared" si="109"/>
        <v/>
      </c>
      <c r="J1181">
        <f t="shared" si="107"/>
        <v>0</v>
      </c>
      <c r="K1181">
        <f t="shared" si="108"/>
        <v>0</v>
      </c>
      <c r="L1181" s="78" t="s">
        <v>343</v>
      </c>
      <c r="M1181" t="s">
        <v>241</v>
      </c>
      <c r="N1181" t="s">
        <v>177</v>
      </c>
      <c r="P1181" t="s">
        <v>177</v>
      </c>
      <c r="Q1181" t="s">
        <v>285</v>
      </c>
      <c r="R1181" t="s">
        <v>35</v>
      </c>
      <c r="S1181" t="s">
        <v>249</v>
      </c>
      <c r="T1181" t="s">
        <v>218</v>
      </c>
      <c r="U1181" t="s">
        <v>177</v>
      </c>
      <c r="V1181" t="s">
        <v>177</v>
      </c>
    </row>
    <row r="1182" spans="1:22" ht="12.75" hidden="1" outlineLevel="1">
      <c r="A1182">
        <v>969</v>
      </c>
      <c r="B1182" s="33" t="s">
        <v>300</v>
      </c>
      <c r="C1182" s="31">
        <v>56</v>
      </c>
      <c r="D1182">
        <v>3</v>
      </c>
      <c r="E1182">
        <v>19</v>
      </c>
      <c r="F1182" s="71"/>
      <c r="G1182" s="41" t="str">
        <f t="shared" si="106"/>
        <v/>
      </c>
      <c r="H1182" s="41" t="s">
        <v>173</v>
      </c>
      <c r="I1182" t="str">
        <f t="shared" si="109"/>
        <v/>
      </c>
      <c r="J1182">
        <f t="shared" si="107"/>
        <v>0</v>
      </c>
      <c r="K1182">
        <f t="shared" si="108"/>
        <v>0</v>
      </c>
      <c r="L1182" s="78" t="s">
        <v>343</v>
      </c>
      <c r="M1182" t="s">
        <v>241</v>
      </c>
      <c r="N1182" t="s">
        <v>177</v>
      </c>
      <c r="P1182" t="s">
        <v>177</v>
      </c>
      <c r="Q1182" t="s">
        <v>98</v>
      </c>
      <c r="R1182" t="s">
        <v>178</v>
      </c>
      <c r="S1182" t="s">
        <v>249</v>
      </c>
      <c r="U1182" t="s">
        <v>177</v>
      </c>
      <c r="V1182" t="s">
        <v>177</v>
      </c>
    </row>
    <row r="1183" spans="1:22" ht="12.75" hidden="1" outlineLevel="1">
      <c r="A1183">
        <v>970</v>
      </c>
      <c r="B1183" s="33" t="s">
        <v>300</v>
      </c>
      <c r="C1183" s="31">
        <v>56</v>
      </c>
      <c r="D1183">
        <v>3</v>
      </c>
      <c r="E1183">
        <v>20</v>
      </c>
      <c r="F1183" s="71"/>
      <c r="G1183" s="41" t="str">
        <f t="shared" si="106"/>
        <v/>
      </c>
      <c r="H1183" s="41" t="s">
        <v>174</v>
      </c>
      <c r="I1183" t="str">
        <f t="shared" si="109"/>
        <v/>
      </c>
      <c r="J1183">
        <f t="shared" si="107"/>
        <v>0</v>
      </c>
      <c r="K1183">
        <f t="shared" si="108"/>
        <v>0</v>
      </c>
      <c r="L1183" s="78" t="s">
        <v>343</v>
      </c>
      <c r="M1183" t="s">
        <v>241</v>
      </c>
      <c r="N1183" t="s">
        <v>177</v>
      </c>
      <c r="P1183" t="s">
        <v>177</v>
      </c>
      <c r="Q1183" t="s">
        <v>250</v>
      </c>
      <c r="R1183" t="s">
        <v>304</v>
      </c>
      <c r="S1183" t="s">
        <v>249</v>
      </c>
      <c r="U1183" t="s">
        <v>177</v>
      </c>
      <c r="V1183" t="s">
        <v>177</v>
      </c>
    </row>
    <row r="1184" spans="1:22" ht="12.75" hidden="1" outlineLevel="1">
      <c r="A1184">
        <v>971</v>
      </c>
      <c r="B1184" s="33" t="s">
        <v>300</v>
      </c>
      <c r="C1184" s="31">
        <v>56</v>
      </c>
      <c r="D1184">
        <v>3</v>
      </c>
      <c r="E1184">
        <v>21</v>
      </c>
      <c r="F1184" s="71"/>
      <c r="G1184" s="41" t="str">
        <f t="shared" si="106"/>
        <v/>
      </c>
      <c r="H1184" s="41" t="s">
        <v>174</v>
      </c>
      <c r="I1184" t="str">
        <f t="shared" si="109"/>
        <v/>
      </c>
      <c r="J1184">
        <f t="shared" si="107"/>
        <v>0</v>
      </c>
      <c r="K1184">
        <f t="shared" si="108"/>
        <v>0</v>
      </c>
      <c r="L1184" s="78" t="s">
        <v>343</v>
      </c>
      <c r="M1184" t="s">
        <v>241</v>
      </c>
      <c r="N1184" t="s">
        <v>177</v>
      </c>
      <c r="P1184" t="s">
        <v>177</v>
      </c>
      <c r="Q1184" t="s">
        <v>286</v>
      </c>
      <c r="S1184" t="s">
        <v>249</v>
      </c>
      <c r="T1184" t="s">
        <v>218</v>
      </c>
      <c r="U1184" t="s">
        <v>177</v>
      </c>
      <c r="V1184" t="s">
        <v>177</v>
      </c>
    </row>
    <row r="1185" spans="1:22" ht="12.75" hidden="1" outlineLevel="1">
      <c r="A1185">
        <v>972</v>
      </c>
      <c r="B1185" s="33" t="s">
        <v>300</v>
      </c>
      <c r="C1185" s="31">
        <v>56</v>
      </c>
      <c r="D1185">
        <v>3</v>
      </c>
      <c r="E1185">
        <v>22</v>
      </c>
      <c r="F1185" s="71"/>
      <c r="G1185" s="41" t="str">
        <f t="shared" si="106"/>
        <v/>
      </c>
      <c r="H1185" s="41" t="s">
        <v>175</v>
      </c>
      <c r="I1185" t="str">
        <f t="shared" si="109"/>
        <v/>
      </c>
      <c r="J1185">
        <f t="shared" si="107"/>
        <v>0</v>
      </c>
      <c r="K1185">
        <f t="shared" si="108"/>
        <v>0</v>
      </c>
      <c r="L1185" s="78" t="s">
        <v>343</v>
      </c>
      <c r="M1185" t="s">
        <v>241</v>
      </c>
      <c r="N1185" t="s">
        <v>177</v>
      </c>
      <c r="P1185" t="s">
        <v>177</v>
      </c>
      <c r="Q1185" t="s">
        <v>225</v>
      </c>
      <c r="S1185" t="s">
        <v>265</v>
      </c>
      <c r="T1185" t="s">
        <v>54</v>
      </c>
      <c r="U1185" t="s">
        <v>177</v>
      </c>
      <c r="V1185" t="s">
        <v>177</v>
      </c>
    </row>
    <row r="1186" spans="1:22" ht="12.75" hidden="1" outlineLevel="1">
      <c r="A1186">
        <v>973</v>
      </c>
      <c r="B1186" s="33" t="s">
        <v>300</v>
      </c>
      <c r="C1186" s="31">
        <v>56</v>
      </c>
      <c r="D1186">
        <v>3</v>
      </c>
      <c r="E1186">
        <v>23</v>
      </c>
      <c r="F1186" s="71"/>
      <c r="G1186" s="41" t="str">
        <f t="shared" si="106"/>
        <v/>
      </c>
      <c r="H1186" s="41" t="s">
        <v>173</v>
      </c>
      <c r="I1186" t="str">
        <f t="shared" si="109"/>
        <v/>
      </c>
      <c r="J1186">
        <f t="shared" si="107"/>
        <v>0</v>
      </c>
      <c r="K1186">
        <f t="shared" si="108"/>
        <v>0</v>
      </c>
      <c r="L1186" s="78" t="s">
        <v>343</v>
      </c>
      <c r="M1186" t="s">
        <v>241</v>
      </c>
      <c r="N1186" t="s">
        <v>177</v>
      </c>
      <c r="P1186" t="s">
        <v>177</v>
      </c>
      <c r="Q1186" t="s">
        <v>326</v>
      </c>
      <c r="R1186" t="s">
        <v>325</v>
      </c>
      <c r="S1186" t="s">
        <v>249</v>
      </c>
      <c r="T1186" t="s">
        <v>54</v>
      </c>
      <c r="U1186" t="s">
        <v>177</v>
      </c>
      <c r="V1186" t="s">
        <v>177</v>
      </c>
    </row>
    <row r="1187" spans="1:22" ht="12.75" hidden="1" outlineLevel="1">
      <c r="A1187">
        <v>974</v>
      </c>
      <c r="B1187" s="33" t="s">
        <v>300</v>
      </c>
      <c r="C1187" s="31">
        <v>56</v>
      </c>
      <c r="D1187">
        <v>3</v>
      </c>
      <c r="E1187">
        <v>24</v>
      </c>
      <c r="F1187" s="71"/>
      <c r="G1187" s="41" t="str">
        <f t="shared" si="106"/>
        <v/>
      </c>
      <c r="H1187" s="41" t="s">
        <v>174</v>
      </c>
      <c r="I1187" t="str">
        <f t="shared" si="109"/>
        <v/>
      </c>
      <c r="J1187">
        <f t="shared" si="107"/>
        <v>0</v>
      </c>
      <c r="K1187">
        <f t="shared" si="108"/>
        <v>0</v>
      </c>
      <c r="L1187" s="78" t="s">
        <v>343</v>
      </c>
      <c r="M1187" t="s">
        <v>241</v>
      </c>
      <c r="N1187" t="s">
        <v>177</v>
      </c>
      <c r="P1187" t="s">
        <v>177</v>
      </c>
      <c r="Q1187" t="s">
        <v>37</v>
      </c>
      <c r="R1187" t="s">
        <v>251</v>
      </c>
      <c r="S1187" t="s">
        <v>249</v>
      </c>
      <c r="U1187" t="s">
        <v>177</v>
      </c>
      <c r="V1187" t="s">
        <v>177</v>
      </c>
    </row>
    <row r="1188" spans="1:22" ht="12.75" hidden="1" outlineLevel="1">
      <c r="A1188">
        <v>975</v>
      </c>
      <c r="B1188" s="33" t="s">
        <v>300</v>
      </c>
      <c r="C1188" s="31">
        <v>56</v>
      </c>
      <c r="D1188">
        <v>3</v>
      </c>
      <c r="E1188">
        <v>25</v>
      </c>
      <c r="F1188" s="71"/>
      <c r="G1188" s="41" t="str">
        <f t="shared" si="106"/>
        <v/>
      </c>
      <c r="H1188" s="41" t="s">
        <v>173</v>
      </c>
      <c r="I1188" t="str">
        <f t="shared" si="109"/>
        <v/>
      </c>
      <c r="J1188">
        <f t="shared" si="107"/>
        <v>0</v>
      </c>
      <c r="K1188">
        <f t="shared" si="108"/>
        <v>0</v>
      </c>
      <c r="L1188" s="78" t="s">
        <v>343</v>
      </c>
      <c r="M1188" t="s">
        <v>241</v>
      </c>
      <c r="N1188" t="s">
        <v>177</v>
      </c>
      <c r="P1188" t="s">
        <v>177</v>
      </c>
      <c r="Q1188" t="s">
        <v>285</v>
      </c>
      <c r="R1188" t="s">
        <v>35</v>
      </c>
      <c r="S1188" t="s">
        <v>249</v>
      </c>
      <c r="T1188" t="s">
        <v>54</v>
      </c>
      <c r="U1188" t="s">
        <v>177</v>
      </c>
      <c r="V1188" t="s">
        <v>177</v>
      </c>
    </row>
    <row r="1189" spans="1:22" ht="12.75" hidden="1" outlineLevel="1">
      <c r="A1189">
        <v>976</v>
      </c>
      <c r="B1189" s="33" t="s">
        <v>300</v>
      </c>
      <c r="C1189" s="31">
        <v>56</v>
      </c>
      <c r="D1189">
        <v>4</v>
      </c>
      <c r="E1189">
        <v>1</v>
      </c>
      <c r="F1189" s="71"/>
      <c r="G1189" s="41" t="str">
        <f t="shared" si="106"/>
        <v/>
      </c>
      <c r="H1189" s="41" t="s">
        <v>175</v>
      </c>
      <c r="I1189" t="str">
        <f t="shared" si="109"/>
        <v/>
      </c>
      <c r="J1189">
        <f t="shared" si="107"/>
        <v>0</v>
      </c>
      <c r="K1189">
        <f t="shared" si="108"/>
        <v>0</v>
      </c>
      <c r="L1189" s="78" t="s">
        <v>343</v>
      </c>
      <c r="M1189" t="s">
        <v>240</v>
      </c>
      <c r="N1189">
        <v>1</v>
      </c>
      <c r="P1189" t="s">
        <v>105</v>
      </c>
      <c r="Q1189" t="s">
        <v>329</v>
      </c>
      <c r="R1189" t="s">
        <v>238</v>
      </c>
      <c r="S1189" t="s">
        <v>239</v>
      </c>
      <c r="U1189" t="s">
        <v>177</v>
      </c>
      <c r="V1189" t="s">
        <v>177</v>
      </c>
    </row>
    <row r="1190" spans="1:22" ht="12.75" hidden="1" outlineLevel="1">
      <c r="A1190">
        <v>977</v>
      </c>
      <c r="B1190" s="33" t="s">
        <v>300</v>
      </c>
      <c r="C1190" s="31">
        <v>56</v>
      </c>
      <c r="D1190">
        <v>4</v>
      </c>
      <c r="E1190">
        <v>2</v>
      </c>
      <c r="F1190" s="71"/>
      <c r="G1190" s="41" t="str">
        <f t="shared" si="106"/>
        <v/>
      </c>
      <c r="H1190" s="41" t="s">
        <v>174</v>
      </c>
      <c r="I1190" t="str">
        <f t="shared" si="109"/>
        <v/>
      </c>
      <c r="J1190">
        <f t="shared" si="107"/>
        <v>0</v>
      </c>
      <c r="K1190">
        <f t="shared" si="108"/>
        <v>0</v>
      </c>
      <c r="L1190" s="78" t="s">
        <v>343</v>
      </c>
      <c r="M1190" t="s">
        <v>240</v>
      </c>
      <c r="N1190">
        <v>1</v>
      </c>
      <c r="P1190" t="s">
        <v>105</v>
      </c>
      <c r="Q1190" t="s">
        <v>329</v>
      </c>
      <c r="R1190" t="s">
        <v>53</v>
      </c>
      <c r="S1190" t="s">
        <v>239</v>
      </c>
      <c r="U1190" t="s">
        <v>177</v>
      </c>
      <c r="V1190" t="s">
        <v>177</v>
      </c>
    </row>
    <row r="1191" spans="1:22" ht="12.75" hidden="1" outlineLevel="1">
      <c r="A1191">
        <v>978</v>
      </c>
      <c r="B1191" s="33" t="s">
        <v>300</v>
      </c>
      <c r="C1191" s="31">
        <v>56</v>
      </c>
      <c r="D1191">
        <v>4</v>
      </c>
      <c r="E1191">
        <v>3</v>
      </c>
      <c r="F1191" s="71"/>
      <c r="G1191" s="41" t="str">
        <f t="shared" si="106"/>
        <v/>
      </c>
      <c r="H1191" s="41" t="s">
        <v>170</v>
      </c>
      <c r="I1191" t="str">
        <f t="shared" si="109"/>
        <v/>
      </c>
      <c r="J1191">
        <f t="shared" si="107"/>
        <v>0</v>
      </c>
      <c r="K1191">
        <f t="shared" si="108"/>
        <v>0</v>
      </c>
      <c r="L1191" s="78" t="s">
        <v>343</v>
      </c>
      <c r="M1191" t="s">
        <v>240</v>
      </c>
      <c r="N1191">
        <v>1</v>
      </c>
      <c r="P1191" t="s">
        <v>105</v>
      </c>
      <c r="Q1191" t="s">
        <v>329</v>
      </c>
      <c r="R1191" t="s">
        <v>248</v>
      </c>
      <c r="S1191" t="s">
        <v>239</v>
      </c>
      <c r="U1191" t="s">
        <v>177</v>
      </c>
      <c r="V1191" t="s">
        <v>177</v>
      </c>
    </row>
    <row r="1192" spans="1:22" ht="12.75" hidden="1" outlineLevel="1">
      <c r="A1192">
        <v>979</v>
      </c>
      <c r="B1192" s="33" t="s">
        <v>300</v>
      </c>
      <c r="C1192" s="31">
        <v>56</v>
      </c>
      <c r="D1192">
        <v>4</v>
      </c>
      <c r="E1192">
        <v>4</v>
      </c>
      <c r="F1192" s="71"/>
      <c r="G1192" s="41" t="str">
        <f t="shared" si="106"/>
        <v/>
      </c>
      <c r="H1192" s="41" t="s">
        <v>174</v>
      </c>
      <c r="I1192" t="str">
        <f t="shared" si="109"/>
        <v/>
      </c>
      <c r="J1192">
        <f t="shared" si="107"/>
        <v>0</v>
      </c>
      <c r="K1192">
        <f t="shared" si="108"/>
        <v>0</v>
      </c>
      <c r="L1192" s="78" t="s">
        <v>343</v>
      </c>
      <c r="M1192" t="s">
        <v>240</v>
      </c>
      <c r="N1192">
        <v>1</v>
      </c>
      <c r="P1192" t="s">
        <v>105</v>
      </c>
      <c r="Q1192" t="s">
        <v>330</v>
      </c>
      <c r="R1192" t="s">
        <v>247</v>
      </c>
      <c r="S1192" t="s">
        <v>239</v>
      </c>
      <c r="U1192" t="s">
        <v>177</v>
      </c>
      <c r="V1192" t="s">
        <v>177</v>
      </c>
    </row>
    <row r="1193" spans="1:22" ht="12.75" hidden="1" outlineLevel="1">
      <c r="A1193">
        <v>980</v>
      </c>
      <c r="B1193" s="33" t="s">
        <v>300</v>
      </c>
      <c r="C1193" s="31">
        <v>56</v>
      </c>
      <c r="D1193">
        <v>4</v>
      </c>
      <c r="E1193">
        <v>5</v>
      </c>
      <c r="F1193" s="71"/>
      <c r="G1193" s="41" t="str">
        <f t="shared" si="106"/>
        <v/>
      </c>
      <c r="H1193" s="41" t="s">
        <v>173</v>
      </c>
      <c r="I1193" t="str">
        <f t="shared" si="109"/>
        <v/>
      </c>
      <c r="J1193">
        <f t="shared" si="107"/>
        <v>0</v>
      </c>
      <c r="K1193">
        <f t="shared" si="108"/>
        <v>0</v>
      </c>
      <c r="L1193" s="78" t="s">
        <v>343</v>
      </c>
      <c r="M1193" t="s">
        <v>240</v>
      </c>
      <c r="N1193">
        <v>1</v>
      </c>
      <c r="P1193" t="s">
        <v>105</v>
      </c>
      <c r="Q1193" t="s">
        <v>330</v>
      </c>
      <c r="R1193" t="s">
        <v>247</v>
      </c>
      <c r="S1193" t="s">
        <v>239</v>
      </c>
      <c r="U1193" t="s">
        <v>177</v>
      </c>
      <c r="V1193" t="s">
        <v>177</v>
      </c>
    </row>
    <row r="1194" spans="1:22" ht="12.75" hidden="1" outlineLevel="1">
      <c r="A1194">
        <v>981</v>
      </c>
      <c r="B1194" s="33" t="s">
        <v>300</v>
      </c>
      <c r="C1194" s="31">
        <v>56</v>
      </c>
      <c r="D1194">
        <v>4</v>
      </c>
      <c r="E1194">
        <v>6</v>
      </c>
      <c r="F1194" s="71"/>
      <c r="G1194" s="41" t="str">
        <f t="shared" si="106"/>
        <v/>
      </c>
      <c r="H1194" s="41" t="s">
        <v>170</v>
      </c>
      <c r="I1194" t="str">
        <f t="shared" si="109"/>
        <v/>
      </c>
      <c r="J1194">
        <f t="shared" si="107"/>
        <v>0</v>
      </c>
      <c r="K1194">
        <f t="shared" si="108"/>
        <v>0</v>
      </c>
      <c r="L1194" s="78" t="s">
        <v>343</v>
      </c>
      <c r="M1194" t="s">
        <v>240</v>
      </c>
      <c r="N1194">
        <v>1</v>
      </c>
      <c r="P1194" t="s">
        <v>105</v>
      </c>
      <c r="Q1194" t="s">
        <v>333</v>
      </c>
      <c r="R1194" t="s">
        <v>246</v>
      </c>
      <c r="S1194" t="s">
        <v>239</v>
      </c>
      <c r="U1194" t="s">
        <v>177</v>
      </c>
      <c r="V1194" t="s">
        <v>177</v>
      </c>
    </row>
    <row r="1195" spans="1:22" ht="12.75" hidden="1" outlineLevel="1">
      <c r="A1195">
        <v>982</v>
      </c>
      <c r="B1195" s="33" t="s">
        <v>300</v>
      </c>
      <c r="C1195" s="31">
        <v>56</v>
      </c>
      <c r="D1195">
        <v>4</v>
      </c>
      <c r="E1195">
        <v>7</v>
      </c>
      <c r="F1195" s="71"/>
      <c r="G1195" s="41" t="str">
        <f t="shared" si="106"/>
        <v/>
      </c>
      <c r="H1195" s="41" t="s">
        <v>172</v>
      </c>
      <c r="I1195" t="str">
        <f t="shared" si="109"/>
        <v/>
      </c>
      <c r="J1195">
        <f t="shared" si="107"/>
        <v>0</v>
      </c>
      <c r="K1195">
        <f t="shared" si="108"/>
        <v>0</v>
      </c>
      <c r="L1195" s="78" t="s">
        <v>343</v>
      </c>
      <c r="M1195" t="s">
        <v>240</v>
      </c>
      <c r="N1195">
        <v>1</v>
      </c>
      <c r="P1195" t="s">
        <v>105</v>
      </c>
      <c r="Q1195" t="s">
        <v>329</v>
      </c>
      <c r="R1195" t="s">
        <v>238</v>
      </c>
      <c r="S1195" t="s">
        <v>239</v>
      </c>
      <c r="U1195" t="s">
        <v>177</v>
      </c>
      <c r="V1195" t="s">
        <v>177</v>
      </c>
    </row>
    <row r="1196" spans="1:22" ht="12.75" hidden="1" outlineLevel="1">
      <c r="A1196">
        <v>983</v>
      </c>
      <c r="B1196" s="33" t="s">
        <v>300</v>
      </c>
      <c r="C1196" s="31">
        <v>56</v>
      </c>
      <c r="D1196">
        <v>4</v>
      </c>
      <c r="E1196">
        <v>8</v>
      </c>
      <c r="F1196" s="71"/>
      <c r="G1196" s="41" t="str">
        <f t="shared" si="106"/>
        <v/>
      </c>
      <c r="H1196" s="41" t="s">
        <v>170</v>
      </c>
      <c r="I1196" t="str">
        <f t="shared" si="109"/>
        <v/>
      </c>
      <c r="J1196">
        <f t="shared" si="107"/>
        <v>0</v>
      </c>
      <c r="K1196">
        <f t="shared" si="108"/>
        <v>0</v>
      </c>
      <c r="L1196" s="78" t="s">
        <v>343</v>
      </c>
      <c r="M1196" t="s">
        <v>240</v>
      </c>
      <c r="N1196">
        <v>2</v>
      </c>
      <c r="P1196" t="s">
        <v>317</v>
      </c>
      <c r="Q1196" t="s">
        <v>329</v>
      </c>
      <c r="R1196" t="s">
        <v>238</v>
      </c>
      <c r="S1196" t="s">
        <v>239</v>
      </c>
      <c r="U1196" t="s">
        <v>177</v>
      </c>
      <c r="V1196" t="s">
        <v>177</v>
      </c>
    </row>
    <row r="1197" spans="1:22" ht="12.75" hidden="1" outlineLevel="1">
      <c r="A1197">
        <v>984</v>
      </c>
      <c r="B1197" s="33" t="s">
        <v>300</v>
      </c>
      <c r="C1197" s="31">
        <v>56</v>
      </c>
      <c r="D1197">
        <v>4</v>
      </c>
      <c r="E1197">
        <v>9</v>
      </c>
      <c r="F1197" s="71"/>
      <c r="G1197" s="41" t="str">
        <f t="shared" si="106"/>
        <v/>
      </c>
      <c r="H1197" s="41" t="s">
        <v>172</v>
      </c>
      <c r="I1197" t="str">
        <f t="shared" si="109"/>
        <v/>
      </c>
      <c r="J1197">
        <f t="shared" si="107"/>
        <v>0</v>
      </c>
      <c r="K1197">
        <f t="shared" si="108"/>
        <v>0</v>
      </c>
      <c r="L1197" s="78" t="s">
        <v>343</v>
      </c>
      <c r="M1197" t="s">
        <v>240</v>
      </c>
      <c r="N1197">
        <v>2</v>
      </c>
      <c r="P1197" t="s">
        <v>317</v>
      </c>
      <c r="Q1197" t="s">
        <v>330</v>
      </c>
      <c r="R1197" t="s">
        <v>247</v>
      </c>
      <c r="S1197" t="s">
        <v>239</v>
      </c>
      <c r="U1197" t="s">
        <v>177</v>
      </c>
      <c r="V1197" t="s">
        <v>177</v>
      </c>
    </row>
    <row r="1198" spans="1:22" ht="12.75" hidden="1" outlineLevel="1">
      <c r="A1198">
        <v>985</v>
      </c>
      <c r="B1198" s="33" t="s">
        <v>300</v>
      </c>
      <c r="C1198" s="31">
        <v>56</v>
      </c>
      <c r="D1198">
        <v>4</v>
      </c>
      <c r="E1198">
        <v>10</v>
      </c>
      <c r="F1198" s="71"/>
      <c r="G1198" s="41" t="str">
        <f t="shared" si="106"/>
        <v/>
      </c>
      <c r="H1198" s="41" t="s">
        <v>174</v>
      </c>
      <c r="I1198" t="str">
        <f t="shared" si="109"/>
        <v/>
      </c>
      <c r="J1198">
        <f t="shared" si="107"/>
        <v>0</v>
      </c>
      <c r="K1198">
        <f t="shared" si="108"/>
        <v>0</v>
      </c>
      <c r="L1198" s="78" t="s">
        <v>343</v>
      </c>
      <c r="M1198" t="s">
        <v>240</v>
      </c>
      <c r="N1198">
        <v>2</v>
      </c>
      <c r="P1198" t="s">
        <v>317</v>
      </c>
      <c r="Q1198" t="s">
        <v>333</v>
      </c>
      <c r="R1198" t="s">
        <v>245</v>
      </c>
      <c r="S1198" t="s">
        <v>239</v>
      </c>
      <c r="U1198" t="s">
        <v>177</v>
      </c>
      <c r="V1198" t="s">
        <v>177</v>
      </c>
    </row>
    <row r="1199" spans="1:22" ht="12.75" hidden="1" outlineLevel="1">
      <c r="A1199">
        <v>986</v>
      </c>
      <c r="B1199" s="33" t="s">
        <v>300</v>
      </c>
      <c r="C1199" s="31">
        <v>56</v>
      </c>
      <c r="D1199">
        <v>4</v>
      </c>
      <c r="E1199">
        <v>11</v>
      </c>
      <c r="F1199" s="71"/>
      <c r="G1199" s="41" t="str">
        <f aca="true" t="shared" si="110" ref="G1199:G1263">UPPER(F1199)</f>
        <v/>
      </c>
      <c r="H1199" s="41" t="s">
        <v>170</v>
      </c>
      <c r="I1199" t="str">
        <f t="shared" si="109"/>
        <v/>
      </c>
      <c r="J1199">
        <f t="shared" si="107"/>
        <v>0</v>
      </c>
      <c r="K1199">
        <f t="shared" si="108"/>
        <v>0</v>
      </c>
      <c r="L1199" s="78" t="s">
        <v>343</v>
      </c>
      <c r="M1199" t="s">
        <v>240</v>
      </c>
      <c r="N1199">
        <v>2</v>
      </c>
      <c r="P1199" t="s">
        <v>317</v>
      </c>
      <c r="Q1199" t="s">
        <v>333</v>
      </c>
      <c r="R1199" t="s">
        <v>318</v>
      </c>
      <c r="S1199" t="s">
        <v>239</v>
      </c>
      <c r="U1199" t="s">
        <v>177</v>
      </c>
      <c r="V1199" t="s">
        <v>177</v>
      </c>
    </row>
    <row r="1200" spans="1:22" ht="12.75" hidden="1" outlineLevel="1">
      <c r="A1200">
        <v>987</v>
      </c>
      <c r="B1200" s="33" t="s">
        <v>300</v>
      </c>
      <c r="C1200" s="31">
        <v>56</v>
      </c>
      <c r="D1200">
        <v>4</v>
      </c>
      <c r="E1200">
        <v>12</v>
      </c>
      <c r="F1200" s="71"/>
      <c r="G1200" s="41" t="str">
        <f t="shared" si="110"/>
        <v/>
      </c>
      <c r="H1200" s="41" t="s">
        <v>170</v>
      </c>
      <c r="I1200" t="str">
        <f t="shared" si="109"/>
        <v/>
      </c>
      <c r="J1200">
        <f t="shared" si="107"/>
        <v>0</v>
      </c>
      <c r="K1200">
        <f t="shared" si="108"/>
        <v>0</v>
      </c>
      <c r="L1200" s="78" t="s">
        <v>343</v>
      </c>
      <c r="M1200" t="s">
        <v>8</v>
      </c>
      <c r="N1200">
        <v>2</v>
      </c>
      <c r="P1200" t="s">
        <v>317</v>
      </c>
      <c r="Q1200" t="s">
        <v>333</v>
      </c>
      <c r="R1200" t="s">
        <v>246</v>
      </c>
      <c r="S1200" t="s">
        <v>239</v>
      </c>
      <c r="U1200" t="s">
        <v>177</v>
      </c>
      <c r="V1200" t="s">
        <v>177</v>
      </c>
    </row>
    <row r="1201" spans="1:22" ht="12.75" hidden="1" outlineLevel="1">
      <c r="A1201">
        <v>988</v>
      </c>
      <c r="B1201" s="33" t="s">
        <v>300</v>
      </c>
      <c r="C1201" s="31">
        <v>56</v>
      </c>
      <c r="D1201">
        <v>4</v>
      </c>
      <c r="E1201">
        <v>13</v>
      </c>
      <c r="F1201" s="71"/>
      <c r="G1201" s="41" t="str">
        <f t="shared" si="110"/>
        <v/>
      </c>
      <c r="H1201" s="41" t="s">
        <v>175</v>
      </c>
      <c r="I1201" t="str">
        <f t="shared" si="109"/>
        <v/>
      </c>
      <c r="J1201">
        <f t="shared" si="107"/>
        <v>0</v>
      </c>
      <c r="K1201">
        <f t="shared" si="108"/>
        <v>0</v>
      </c>
      <c r="L1201" s="78" t="s">
        <v>343</v>
      </c>
      <c r="M1201" t="s">
        <v>240</v>
      </c>
      <c r="N1201">
        <v>2</v>
      </c>
      <c r="P1201" t="s">
        <v>317</v>
      </c>
      <c r="Q1201" t="s">
        <v>330</v>
      </c>
      <c r="R1201" t="s">
        <v>247</v>
      </c>
      <c r="S1201" t="s">
        <v>239</v>
      </c>
      <c r="U1201" t="s">
        <v>177</v>
      </c>
      <c r="V1201" t="s">
        <v>177</v>
      </c>
    </row>
    <row r="1202" spans="1:22" ht="12.75" hidden="1" outlineLevel="1">
      <c r="A1202">
        <v>989</v>
      </c>
      <c r="B1202" s="33" t="s">
        <v>300</v>
      </c>
      <c r="C1202" s="31">
        <v>56</v>
      </c>
      <c r="D1202">
        <v>4</v>
      </c>
      <c r="E1202">
        <v>14</v>
      </c>
      <c r="F1202" s="71"/>
      <c r="G1202" s="41" t="str">
        <f t="shared" si="110"/>
        <v/>
      </c>
      <c r="H1202" s="41" t="s">
        <v>173</v>
      </c>
      <c r="I1202" t="str">
        <f t="shared" si="109"/>
        <v/>
      </c>
      <c r="J1202">
        <f t="shared" si="107"/>
        <v>0</v>
      </c>
      <c r="K1202">
        <f t="shared" si="108"/>
        <v>0</v>
      </c>
      <c r="L1202" s="78" t="s">
        <v>343</v>
      </c>
      <c r="M1202" t="s">
        <v>240</v>
      </c>
      <c r="N1202">
        <v>2</v>
      </c>
      <c r="P1202" t="s">
        <v>317</v>
      </c>
      <c r="Q1202" t="s">
        <v>333</v>
      </c>
      <c r="R1202" t="s">
        <v>246</v>
      </c>
      <c r="S1202" t="s">
        <v>239</v>
      </c>
      <c r="U1202" t="s">
        <v>177</v>
      </c>
      <c r="V1202" t="s">
        <v>177</v>
      </c>
    </row>
    <row r="1203" spans="1:22" ht="12.75" hidden="1" outlineLevel="1">
      <c r="A1203">
        <v>990</v>
      </c>
      <c r="B1203" s="33" t="s">
        <v>300</v>
      </c>
      <c r="C1203" s="31">
        <v>56</v>
      </c>
      <c r="D1203">
        <v>4</v>
      </c>
      <c r="E1203">
        <v>15</v>
      </c>
      <c r="F1203" s="71"/>
      <c r="G1203" s="41" t="str">
        <f t="shared" si="110"/>
        <v/>
      </c>
      <c r="H1203" s="41" t="s">
        <v>172</v>
      </c>
      <c r="I1203" t="str">
        <f t="shared" si="109"/>
        <v/>
      </c>
      <c r="J1203">
        <f t="shared" si="107"/>
        <v>0</v>
      </c>
      <c r="K1203">
        <f t="shared" si="108"/>
        <v>0</v>
      </c>
      <c r="L1203" s="78" t="s">
        <v>343</v>
      </c>
      <c r="M1203" t="s">
        <v>240</v>
      </c>
      <c r="N1203">
        <v>2</v>
      </c>
      <c r="P1203" t="s">
        <v>317</v>
      </c>
      <c r="Q1203" t="s">
        <v>329</v>
      </c>
      <c r="R1203" t="s">
        <v>53</v>
      </c>
      <c r="S1203" t="s">
        <v>239</v>
      </c>
      <c r="U1203" t="s">
        <v>177</v>
      </c>
      <c r="V1203" t="s">
        <v>177</v>
      </c>
    </row>
    <row r="1204" spans="1:22" ht="12.75" hidden="1" outlineLevel="1">
      <c r="A1204">
        <v>991</v>
      </c>
      <c r="B1204" s="33" t="s">
        <v>300</v>
      </c>
      <c r="C1204" s="31">
        <v>56</v>
      </c>
      <c r="D1204">
        <v>4</v>
      </c>
      <c r="E1204">
        <v>16</v>
      </c>
      <c r="F1204" s="71"/>
      <c r="G1204" s="41" t="str">
        <f t="shared" si="110"/>
        <v/>
      </c>
      <c r="H1204" s="41" t="s">
        <v>173</v>
      </c>
      <c r="I1204" t="str">
        <f t="shared" si="109"/>
        <v/>
      </c>
      <c r="J1204">
        <f t="shared" si="107"/>
        <v>0</v>
      </c>
      <c r="K1204">
        <f t="shared" si="108"/>
        <v>0</v>
      </c>
      <c r="L1204" s="78" t="s">
        <v>343</v>
      </c>
      <c r="M1204" t="s">
        <v>240</v>
      </c>
      <c r="N1204">
        <v>3</v>
      </c>
      <c r="P1204" t="s">
        <v>40</v>
      </c>
      <c r="Q1204" t="s">
        <v>329</v>
      </c>
      <c r="R1204" t="s">
        <v>238</v>
      </c>
      <c r="S1204" t="s">
        <v>111</v>
      </c>
      <c r="U1204" t="s">
        <v>177</v>
      </c>
      <c r="V1204" t="s">
        <v>177</v>
      </c>
    </row>
    <row r="1205" spans="1:22" ht="12.75" hidden="1" outlineLevel="1">
      <c r="A1205">
        <v>992</v>
      </c>
      <c r="B1205" s="33" t="s">
        <v>300</v>
      </c>
      <c r="C1205" s="31">
        <v>56</v>
      </c>
      <c r="D1205">
        <v>4</v>
      </c>
      <c r="E1205">
        <v>17</v>
      </c>
      <c r="F1205" s="71"/>
      <c r="G1205" s="41" t="str">
        <f t="shared" si="110"/>
        <v/>
      </c>
      <c r="H1205" s="41" t="s">
        <v>172</v>
      </c>
      <c r="I1205" t="str">
        <f t="shared" si="109"/>
        <v/>
      </c>
      <c r="J1205">
        <f t="shared" si="107"/>
        <v>0</v>
      </c>
      <c r="K1205">
        <f t="shared" si="108"/>
        <v>0</v>
      </c>
      <c r="L1205" s="78" t="s">
        <v>343</v>
      </c>
      <c r="M1205" t="s">
        <v>240</v>
      </c>
      <c r="N1205">
        <v>3</v>
      </c>
      <c r="P1205" t="s">
        <v>40</v>
      </c>
      <c r="Q1205" t="s">
        <v>329</v>
      </c>
      <c r="R1205" t="s">
        <v>246</v>
      </c>
      <c r="S1205" t="s">
        <v>111</v>
      </c>
      <c r="U1205" t="s">
        <v>177</v>
      </c>
      <c r="V1205" t="s">
        <v>177</v>
      </c>
    </row>
    <row r="1206" spans="1:22" ht="12.75" hidden="1" outlineLevel="1">
      <c r="A1206">
        <v>993</v>
      </c>
      <c r="B1206" s="33" t="s">
        <v>300</v>
      </c>
      <c r="C1206" s="31">
        <v>56</v>
      </c>
      <c r="D1206">
        <v>4</v>
      </c>
      <c r="E1206">
        <v>18</v>
      </c>
      <c r="F1206" s="71"/>
      <c r="G1206" s="41" t="str">
        <f t="shared" si="110"/>
        <v/>
      </c>
      <c r="H1206" s="41" t="s">
        <v>174</v>
      </c>
      <c r="I1206" t="str">
        <f t="shared" si="109"/>
        <v/>
      </c>
      <c r="J1206">
        <f t="shared" si="107"/>
        <v>0</v>
      </c>
      <c r="K1206">
        <f t="shared" si="108"/>
        <v>0</v>
      </c>
      <c r="L1206" s="78" t="s">
        <v>343</v>
      </c>
      <c r="M1206" t="s">
        <v>240</v>
      </c>
      <c r="N1206">
        <v>3</v>
      </c>
      <c r="P1206" t="s">
        <v>40</v>
      </c>
      <c r="Q1206" t="s">
        <v>330</v>
      </c>
      <c r="R1206" t="s">
        <v>247</v>
      </c>
      <c r="S1206" t="s">
        <v>111</v>
      </c>
      <c r="U1206" t="s">
        <v>177</v>
      </c>
      <c r="V1206" t="s">
        <v>177</v>
      </c>
    </row>
    <row r="1207" spans="1:22" ht="12.75" hidden="1" outlineLevel="1">
      <c r="A1207">
        <v>994</v>
      </c>
      <c r="B1207" s="33" t="s">
        <v>300</v>
      </c>
      <c r="C1207" s="31">
        <v>56</v>
      </c>
      <c r="D1207">
        <v>4</v>
      </c>
      <c r="E1207">
        <v>19</v>
      </c>
      <c r="F1207" s="71"/>
      <c r="G1207" s="41" t="str">
        <f t="shared" si="110"/>
        <v/>
      </c>
      <c r="H1207" s="41" t="s">
        <v>173</v>
      </c>
      <c r="I1207" t="str">
        <f t="shared" si="109"/>
        <v/>
      </c>
      <c r="J1207">
        <f t="shared" si="107"/>
        <v>0</v>
      </c>
      <c r="K1207">
        <f t="shared" si="108"/>
        <v>0</v>
      </c>
      <c r="L1207" s="78" t="s">
        <v>343</v>
      </c>
      <c r="M1207" t="s">
        <v>240</v>
      </c>
      <c r="N1207">
        <v>3</v>
      </c>
      <c r="P1207" t="s">
        <v>40</v>
      </c>
      <c r="Q1207" t="s">
        <v>329</v>
      </c>
      <c r="R1207" t="s">
        <v>248</v>
      </c>
      <c r="S1207" t="s">
        <v>111</v>
      </c>
      <c r="U1207" t="s">
        <v>177</v>
      </c>
      <c r="V1207" t="s">
        <v>177</v>
      </c>
    </row>
    <row r="1208" spans="1:22" ht="12.75" hidden="1" outlineLevel="1">
      <c r="A1208">
        <v>995</v>
      </c>
      <c r="B1208" s="33" t="s">
        <v>300</v>
      </c>
      <c r="C1208" s="31">
        <v>56</v>
      </c>
      <c r="D1208">
        <v>4</v>
      </c>
      <c r="E1208">
        <v>20</v>
      </c>
      <c r="F1208" s="71"/>
      <c r="G1208" s="41" t="str">
        <f t="shared" si="110"/>
        <v/>
      </c>
      <c r="H1208" s="41" t="s">
        <v>170</v>
      </c>
      <c r="I1208" t="str">
        <f t="shared" si="109"/>
        <v/>
      </c>
      <c r="J1208">
        <f t="shared" si="107"/>
        <v>0</v>
      </c>
      <c r="K1208">
        <f t="shared" si="108"/>
        <v>0</v>
      </c>
      <c r="L1208" s="78" t="s">
        <v>343</v>
      </c>
      <c r="M1208" t="s">
        <v>240</v>
      </c>
      <c r="N1208">
        <v>3</v>
      </c>
      <c r="P1208" t="s">
        <v>40</v>
      </c>
      <c r="Q1208" t="s">
        <v>329</v>
      </c>
      <c r="R1208" t="s">
        <v>53</v>
      </c>
      <c r="S1208" t="s">
        <v>111</v>
      </c>
      <c r="U1208" t="s">
        <v>177</v>
      </c>
      <c r="V1208" t="s">
        <v>177</v>
      </c>
    </row>
    <row r="1209" spans="1:22" ht="12.75" hidden="1" outlineLevel="1">
      <c r="A1209">
        <v>996</v>
      </c>
      <c r="B1209" s="33" t="s">
        <v>300</v>
      </c>
      <c r="C1209" s="31">
        <v>56</v>
      </c>
      <c r="D1209">
        <v>4</v>
      </c>
      <c r="E1209">
        <v>21</v>
      </c>
      <c r="F1209" s="71"/>
      <c r="G1209" s="41" t="str">
        <f t="shared" si="110"/>
        <v/>
      </c>
      <c r="H1209" s="41" t="s">
        <v>175</v>
      </c>
      <c r="I1209" t="str">
        <f t="shared" si="109"/>
        <v/>
      </c>
      <c r="J1209">
        <f t="shared" si="107"/>
        <v>0</v>
      </c>
      <c r="K1209">
        <f t="shared" si="108"/>
        <v>0</v>
      </c>
      <c r="L1209" s="78" t="s">
        <v>343</v>
      </c>
      <c r="M1209" t="s">
        <v>240</v>
      </c>
      <c r="N1209">
        <v>3</v>
      </c>
      <c r="P1209" t="s">
        <v>40</v>
      </c>
      <c r="Q1209" t="s">
        <v>329</v>
      </c>
      <c r="R1209" t="s">
        <v>53</v>
      </c>
      <c r="S1209" t="s">
        <v>111</v>
      </c>
      <c r="U1209" t="s">
        <v>177</v>
      </c>
      <c r="V1209" t="s">
        <v>177</v>
      </c>
    </row>
    <row r="1210" spans="1:22" ht="12.75" hidden="1" outlineLevel="1">
      <c r="A1210">
        <v>997</v>
      </c>
      <c r="B1210" s="33" t="s">
        <v>300</v>
      </c>
      <c r="C1210" s="31">
        <v>56</v>
      </c>
      <c r="D1210">
        <v>4</v>
      </c>
      <c r="E1210">
        <v>22</v>
      </c>
      <c r="F1210" s="71"/>
      <c r="G1210" s="41" t="str">
        <f t="shared" si="110"/>
        <v/>
      </c>
      <c r="H1210" s="41" t="s">
        <v>172</v>
      </c>
      <c r="I1210" t="str">
        <f t="shared" si="109"/>
        <v/>
      </c>
      <c r="J1210">
        <f t="shared" si="107"/>
        <v>0</v>
      </c>
      <c r="K1210">
        <f t="shared" si="108"/>
        <v>0</v>
      </c>
      <c r="L1210" s="78" t="s">
        <v>343</v>
      </c>
      <c r="M1210" t="s">
        <v>240</v>
      </c>
      <c r="N1210">
        <v>4</v>
      </c>
      <c r="P1210" t="s">
        <v>315</v>
      </c>
      <c r="Q1210" t="s">
        <v>333</v>
      </c>
      <c r="R1210" t="s">
        <v>246</v>
      </c>
      <c r="S1210" t="s">
        <v>239</v>
      </c>
      <c r="U1210" t="s">
        <v>177</v>
      </c>
      <c r="V1210" t="s">
        <v>177</v>
      </c>
    </row>
    <row r="1211" spans="1:22" ht="12.75" hidden="1" outlineLevel="1">
      <c r="A1211">
        <v>998</v>
      </c>
      <c r="B1211" s="33" t="s">
        <v>300</v>
      </c>
      <c r="C1211" s="31">
        <v>56</v>
      </c>
      <c r="D1211">
        <v>4</v>
      </c>
      <c r="E1211">
        <v>23</v>
      </c>
      <c r="F1211" s="71"/>
      <c r="G1211" s="41" t="str">
        <f t="shared" si="110"/>
        <v/>
      </c>
      <c r="H1211" s="41" t="s">
        <v>173</v>
      </c>
      <c r="I1211" t="str">
        <f t="shared" si="109"/>
        <v/>
      </c>
      <c r="J1211">
        <f t="shared" si="107"/>
        <v>0</v>
      </c>
      <c r="K1211">
        <f t="shared" si="108"/>
        <v>0</v>
      </c>
      <c r="L1211" s="78" t="s">
        <v>343</v>
      </c>
      <c r="M1211" t="s">
        <v>240</v>
      </c>
      <c r="N1211">
        <v>4</v>
      </c>
      <c r="P1211" t="s">
        <v>315</v>
      </c>
      <c r="Q1211" t="s">
        <v>329</v>
      </c>
      <c r="R1211" t="s">
        <v>318</v>
      </c>
      <c r="S1211" t="s">
        <v>239</v>
      </c>
      <c r="U1211" t="s">
        <v>177</v>
      </c>
      <c r="V1211" t="s">
        <v>177</v>
      </c>
    </row>
    <row r="1212" spans="1:22" ht="12.75" hidden="1" outlineLevel="1">
      <c r="A1212">
        <v>999</v>
      </c>
      <c r="B1212" s="33" t="s">
        <v>300</v>
      </c>
      <c r="C1212" s="31">
        <v>56</v>
      </c>
      <c r="D1212">
        <v>4</v>
      </c>
      <c r="E1212">
        <v>24</v>
      </c>
      <c r="F1212" s="71"/>
      <c r="G1212" s="41" t="str">
        <f t="shared" si="110"/>
        <v/>
      </c>
      <c r="H1212" s="41" t="s">
        <v>170</v>
      </c>
      <c r="I1212" t="str">
        <f t="shared" si="109"/>
        <v/>
      </c>
      <c r="J1212">
        <f t="shared" si="107"/>
        <v>0</v>
      </c>
      <c r="K1212">
        <f t="shared" si="108"/>
        <v>0</v>
      </c>
      <c r="L1212" s="78" t="s">
        <v>343</v>
      </c>
      <c r="M1212" t="s">
        <v>240</v>
      </c>
      <c r="N1212">
        <v>4</v>
      </c>
      <c r="P1212" t="s">
        <v>315</v>
      </c>
      <c r="Q1212" t="s">
        <v>329</v>
      </c>
      <c r="R1212" t="s">
        <v>53</v>
      </c>
      <c r="S1212" t="s">
        <v>239</v>
      </c>
      <c r="U1212" t="s">
        <v>177</v>
      </c>
      <c r="V1212" t="s">
        <v>177</v>
      </c>
    </row>
    <row r="1213" spans="1:22" ht="12.75" hidden="1" outlineLevel="1">
      <c r="A1213">
        <v>1000</v>
      </c>
      <c r="B1213" s="33" t="s">
        <v>300</v>
      </c>
      <c r="C1213" s="31">
        <v>56</v>
      </c>
      <c r="D1213">
        <v>4</v>
      </c>
      <c r="E1213">
        <v>25</v>
      </c>
      <c r="F1213" s="71"/>
      <c r="G1213" s="41" t="str">
        <f t="shared" si="110"/>
        <v/>
      </c>
      <c r="H1213" s="41" t="s">
        <v>175</v>
      </c>
      <c r="I1213" t="str">
        <f t="shared" si="109"/>
        <v/>
      </c>
      <c r="J1213">
        <f t="shared" si="107"/>
        <v>0</v>
      </c>
      <c r="K1213">
        <f t="shared" si="108"/>
        <v>0</v>
      </c>
      <c r="L1213" s="78" t="s">
        <v>343</v>
      </c>
      <c r="M1213" t="s">
        <v>240</v>
      </c>
      <c r="N1213">
        <v>4</v>
      </c>
      <c r="P1213" t="s">
        <v>315</v>
      </c>
      <c r="Q1213" t="s">
        <v>330</v>
      </c>
      <c r="R1213" t="s">
        <v>247</v>
      </c>
      <c r="S1213" t="s">
        <v>239</v>
      </c>
      <c r="U1213" t="s">
        <v>177</v>
      </c>
      <c r="V1213" t="s">
        <v>177</v>
      </c>
    </row>
    <row r="1214" spans="1:22" ht="12.75" hidden="1" outlineLevel="1">
      <c r="A1214">
        <v>1001</v>
      </c>
      <c r="B1214" s="33" t="s">
        <v>300</v>
      </c>
      <c r="C1214" s="31">
        <v>56</v>
      </c>
      <c r="D1214">
        <v>4</v>
      </c>
      <c r="E1214">
        <v>26</v>
      </c>
      <c r="F1214" s="71"/>
      <c r="G1214" s="41" t="str">
        <f t="shared" si="110"/>
        <v/>
      </c>
      <c r="H1214" s="41" t="s">
        <v>173</v>
      </c>
      <c r="I1214" t="str">
        <f t="shared" si="109"/>
        <v/>
      </c>
      <c r="J1214">
        <f t="shared" si="107"/>
        <v>0</v>
      </c>
      <c r="K1214">
        <f t="shared" si="108"/>
        <v>0</v>
      </c>
      <c r="L1214" s="78" t="s">
        <v>343</v>
      </c>
      <c r="M1214" t="s">
        <v>240</v>
      </c>
      <c r="N1214">
        <v>4</v>
      </c>
      <c r="P1214" t="s">
        <v>315</v>
      </c>
      <c r="Q1214" t="s">
        <v>333</v>
      </c>
      <c r="R1214" t="s">
        <v>246</v>
      </c>
      <c r="S1214" t="s">
        <v>239</v>
      </c>
      <c r="U1214" t="s">
        <v>177</v>
      </c>
      <c r="V1214" t="s">
        <v>177</v>
      </c>
    </row>
    <row r="1215" spans="1:22" ht="12.75" hidden="1" outlineLevel="1">
      <c r="A1215">
        <v>1002</v>
      </c>
      <c r="B1215" s="33" t="s">
        <v>300</v>
      </c>
      <c r="C1215" s="31">
        <v>56</v>
      </c>
      <c r="D1215">
        <v>4</v>
      </c>
      <c r="E1215">
        <v>27</v>
      </c>
      <c r="F1215" s="71"/>
      <c r="G1215" s="41" t="str">
        <f t="shared" si="110"/>
        <v/>
      </c>
      <c r="H1215" s="41" t="s">
        <v>172</v>
      </c>
      <c r="I1215" t="str">
        <f t="shared" si="109"/>
        <v/>
      </c>
      <c r="J1215">
        <f t="shared" si="107"/>
        <v>0</v>
      </c>
      <c r="K1215">
        <f t="shared" si="108"/>
        <v>0</v>
      </c>
      <c r="L1215" s="78" t="s">
        <v>343</v>
      </c>
      <c r="M1215" t="s">
        <v>240</v>
      </c>
      <c r="N1215">
        <v>4</v>
      </c>
      <c r="P1215" t="s">
        <v>315</v>
      </c>
      <c r="Q1215" t="s">
        <v>329</v>
      </c>
      <c r="R1215" t="s">
        <v>248</v>
      </c>
      <c r="S1215" t="s">
        <v>239</v>
      </c>
      <c r="U1215" t="s">
        <v>177</v>
      </c>
      <c r="V1215" t="s">
        <v>177</v>
      </c>
    </row>
    <row r="1216" spans="2:12" ht="12.75" collapsed="1">
      <c r="B1216" s="33"/>
      <c r="C1216" s="31"/>
      <c r="G1216" s="41"/>
      <c r="H1216" s="41"/>
      <c r="L1216" s="78"/>
    </row>
    <row r="1217" spans="1:19" ht="12.75">
      <c r="A1217">
        <v>1003</v>
      </c>
      <c r="B1217" s="33" t="s">
        <v>302</v>
      </c>
      <c r="C1217" s="31">
        <v>57</v>
      </c>
      <c r="D1217">
        <v>1</v>
      </c>
      <c r="E1217">
        <v>1</v>
      </c>
      <c r="F1217" s="46"/>
      <c r="G1217" s="41" t="str">
        <f t="shared" si="110"/>
        <v/>
      </c>
      <c r="H1217" s="41" t="s">
        <v>199</v>
      </c>
      <c r="I1217" t="str">
        <f aca="true" t="shared" si="111" ref="I1217:I1280">IF(F1217=0,"",IF(EXACT(G1217,H1217),"Correct","Incorrect"))</f>
        <v/>
      </c>
      <c r="J1217">
        <f t="shared" si="107"/>
        <v>0</v>
      </c>
      <c r="K1217">
        <f t="shared" si="108"/>
        <v>0</v>
      </c>
      <c r="L1217" s="78" t="s">
        <v>343</v>
      </c>
      <c r="M1217" t="s">
        <v>117</v>
      </c>
      <c r="N1217">
        <v>1</v>
      </c>
      <c r="O1217" t="s">
        <v>289</v>
      </c>
      <c r="P1217" t="s">
        <v>88</v>
      </c>
      <c r="Q1217" t="s">
        <v>38</v>
      </c>
      <c r="R1217" t="s">
        <v>171</v>
      </c>
      <c r="S1217" t="s">
        <v>27</v>
      </c>
    </row>
    <row r="1218" spans="1:19" ht="12.75" hidden="1" outlineLevel="1">
      <c r="A1218">
        <v>1004</v>
      </c>
      <c r="B1218" s="33" t="s">
        <v>302</v>
      </c>
      <c r="C1218" s="31">
        <v>57</v>
      </c>
      <c r="D1218">
        <v>1</v>
      </c>
      <c r="E1218">
        <v>2</v>
      </c>
      <c r="F1218" s="46"/>
      <c r="G1218" s="41" t="str">
        <f t="shared" si="110"/>
        <v/>
      </c>
      <c r="H1218" s="41" t="s">
        <v>200</v>
      </c>
      <c r="I1218" t="str">
        <f t="shared" si="111"/>
        <v/>
      </c>
      <c r="J1218">
        <f t="shared" si="107"/>
        <v>0</v>
      </c>
      <c r="K1218">
        <f t="shared" si="108"/>
        <v>0</v>
      </c>
      <c r="L1218" s="78" t="s">
        <v>343</v>
      </c>
      <c r="M1218" t="s">
        <v>117</v>
      </c>
      <c r="N1218">
        <v>1</v>
      </c>
      <c r="O1218" t="s">
        <v>289</v>
      </c>
      <c r="P1218" t="s">
        <v>88</v>
      </c>
      <c r="Q1218" t="s">
        <v>249</v>
      </c>
      <c r="R1218" t="s">
        <v>171</v>
      </c>
      <c r="S1218" t="s">
        <v>121</v>
      </c>
    </row>
    <row r="1219" spans="1:19" ht="12.75" hidden="1" outlineLevel="1">
      <c r="A1219">
        <v>1005</v>
      </c>
      <c r="B1219" s="33" t="s">
        <v>302</v>
      </c>
      <c r="C1219" s="31">
        <v>57</v>
      </c>
      <c r="D1219">
        <v>1</v>
      </c>
      <c r="E1219">
        <v>3</v>
      </c>
      <c r="F1219" s="46"/>
      <c r="G1219" s="41" t="str">
        <f t="shared" si="110"/>
        <v/>
      </c>
      <c r="H1219" s="41" t="s">
        <v>198</v>
      </c>
      <c r="I1219" t="str">
        <f t="shared" si="111"/>
        <v/>
      </c>
      <c r="J1219">
        <f t="shared" si="107"/>
        <v>0</v>
      </c>
      <c r="K1219">
        <f t="shared" si="108"/>
        <v>0</v>
      </c>
      <c r="L1219" s="78" t="s">
        <v>343</v>
      </c>
      <c r="M1219" t="s">
        <v>117</v>
      </c>
      <c r="N1219">
        <v>1</v>
      </c>
      <c r="O1219" t="s">
        <v>289</v>
      </c>
      <c r="P1219" t="s">
        <v>88</v>
      </c>
      <c r="Q1219" t="s">
        <v>249</v>
      </c>
      <c r="R1219" t="s">
        <v>171</v>
      </c>
      <c r="S1219" t="s">
        <v>121</v>
      </c>
    </row>
    <row r="1220" spans="1:19" ht="12.75" hidden="1" outlineLevel="1">
      <c r="A1220">
        <v>1006</v>
      </c>
      <c r="B1220" s="33" t="s">
        <v>302</v>
      </c>
      <c r="C1220" s="31">
        <v>57</v>
      </c>
      <c r="D1220">
        <v>1</v>
      </c>
      <c r="E1220">
        <v>4</v>
      </c>
      <c r="F1220" s="46"/>
      <c r="G1220" s="41" t="str">
        <f t="shared" si="110"/>
        <v/>
      </c>
      <c r="H1220" s="41" t="s">
        <v>199</v>
      </c>
      <c r="I1220" t="str">
        <f t="shared" si="111"/>
        <v/>
      </c>
      <c r="J1220">
        <f t="shared" si="107"/>
        <v>0</v>
      </c>
      <c r="K1220">
        <f t="shared" si="108"/>
        <v>0</v>
      </c>
      <c r="L1220" s="78" t="s">
        <v>343</v>
      </c>
      <c r="M1220" t="s">
        <v>117</v>
      </c>
      <c r="N1220">
        <v>1</v>
      </c>
      <c r="O1220" t="s">
        <v>289</v>
      </c>
      <c r="P1220" t="s">
        <v>88</v>
      </c>
      <c r="Q1220" t="s">
        <v>249</v>
      </c>
      <c r="R1220" t="s">
        <v>171</v>
      </c>
      <c r="S1220" t="s">
        <v>121</v>
      </c>
    </row>
    <row r="1221" spans="1:19" ht="12.75" hidden="1" outlineLevel="1">
      <c r="A1221">
        <v>1007</v>
      </c>
      <c r="B1221" s="33" t="s">
        <v>302</v>
      </c>
      <c r="C1221" s="31">
        <v>57</v>
      </c>
      <c r="D1221">
        <v>1</v>
      </c>
      <c r="E1221">
        <v>5</v>
      </c>
      <c r="F1221" s="46"/>
      <c r="G1221" s="41" t="str">
        <f t="shared" si="110"/>
        <v/>
      </c>
      <c r="H1221" s="41" t="s">
        <v>198</v>
      </c>
      <c r="I1221" t="str">
        <f t="shared" si="111"/>
        <v/>
      </c>
      <c r="J1221">
        <f t="shared" si="107"/>
        <v>0</v>
      </c>
      <c r="K1221">
        <f t="shared" si="108"/>
        <v>0</v>
      </c>
      <c r="L1221" s="78" t="s">
        <v>343</v>
      </c>
      <c r="M1221" t="s">
        <v>117</v>
      </c>
      <c r="N1221">
        <v>1</v>
      </c>
      <c r="O1221" t="s">
        <v>289</v>
      </c>
      <c r="P1221" t="s">
        <v>88</v>
      </c>
      <c r="Q1221" t="s">
        <v>301</v>
      </c>
      <c r="R1221" t="s">
        <v>171</v>
      </c>
      <c r="S1221" t="s">
        <v>130</v>
      </c>
    </row>
    <row r="1222" spans="1:22" ht="12.75" hidden="1" outlineLevel="1">
      <c r="A1222">
        <v>1008</v>
      </c>
      <c r="B1222" s="33" t="s">
        <v>302</v>
      </c>
      <c r="C1222" s="31">
        <v>57</v>
      </c>
      <c r="D1222">
        <v>1</v>
      </c>
      <c r="E1222">
        <v>6</v>
      </c>
      <c r="F1222" s="46"/>
      <c r="G1222" s="41" t="str">
        <f t="shared" si="110"/>
        <v/>
      </c>
      <c r="H1222" s="41" t="s">
        <v>200</v>
      </c>
      <c r="I1222" t="str">
        <f t="shared" si="111"/>
        <v/>
      </c>
      <c r="J1222">
        <f t="shared" si="107"/>
        <v>0</v>
      </c>
      <c r="K1222">
        <f t="shared" si="108"/>
        <v>0</v>
      </c>
      <c r="L1222" s="78" t="s">
        <v>343</v>
      </c>
      <c r="M1222" t="s">
        <v>117</v>
      </c>
      <c r="N1222">
        <v>2</v>
      </c>
      <c r="O1222" t="s">
        <v>289</v>
      </c>
      <c r="P1222" t="s">
        <v>88</v>
      </c>
      <c r="Q1222" t="s">
        <v>38</v>
      </c>
      <c r="R1222" t="s">
        <v>171</v>
      </c>
      <c r="S1222" t="s">
        <v>27</v>
      </c>
      <c r="V1222" t="s">
        <v>133</v>
      </c>
    </row>
    <row r="1223" spans="1:22" ht="12.75" hidden="1" outlineLevel="1">
      <c r="A1223">
        <v>1009</v>
      </c>
      <c r="B1223" s="33" t="s">
        <v>302</v>
      </c>
      <c r="C1223" s="31">
        <v>57</v>
      </c>
      <c r="D1223">
        <v>1</v>
      </c>
      <c r="E1223">
        <v>7</v>
      </c>
      <c r="F1223" s="46"/>
      <c r="G1223" s="41" t="str">
        <f t="shared" si="110"/>
        <v/>
      </c>
      <c r="H1223" s="41" t="s">
        <v>200</v>
      </c>
      <c r="I1223" t="str">
        <f t="shared" si="111"/>
        <v/>
      </c>
      <c r="J1223">
        <f t="shared" si="107"/>
        <v>0</v>
      </c>
      <c r="K1223">
        <f t="shared" si="108"/>
        <v>0</v>
      </c>
      <c r="L1223" s="78" t="s">
        <v>343</v>
      </c>
      <c r="M1223" t="s">
        <v>117</v>
      </c>
      <c r="N1223">
        <v>2</v>
      </c>
      <c r="O1223" t="s">
        <v>289</v>
      </c>
      <c r="P1223" t="s">
        <v>88</v>
      </c>
      <c r="Q1223" t="s">
        <v>249</v>
      </c>
      <c r="R1223" t="s">
        <v>169</v>
      </c>
      <c r="S1223" t="s">
        <v>27</v>
      </c>
      <c r="V1223" t="s">
        <v>133</v>
      </c>
    </row>
    <row r="1224" spans="1:22" ht="12.75" hidden="1" outlineLevel="1">
      <c r="A1224">
        <v>1010</v>
      </c>
      <c r="B1224" s="33" t="s">
        <v>302</v>
      </c>
      <c r="C1224" s="31">
        <v>57</v>
      </c>
      <c r="D1224">
        <v>1</v>
      </c>
      <c r="E1224">
        <v>8</v>
      </c>
      <c r="F1224" s="46"/>
      <c r="G1224" s="41" t="str">
        <f t="shared" si="110"/>
        <v/>
      </c>
      <c r="H1224" s="41" t="s">
        <v>202</v>
      </c>
      <c r="I1224" t="str">
        <f t="shared" si="111"/>
        <v/>
      </c>
      <c r="J1224">
        <f t="shared" si="107"/>
        <v>0</v>
      </c>
      <c r="K1224">
        <f t="shared" si="108"/>
        <v>0</v>
      </c>
      <c r="L1224" s="78" t="s">
        <v>343</v>
      </c>
      <c r="M1224" t="s">
        <v>117</v>
      </c>
      <c r="N1224">
        <v>2</v>
      </c>
      <c r="O1224" t="s">
        <v>289</v>
      </c>
      <c r="P1224" t="s">
        <v>88</v>
      </c>
      <c r="Q1224" t="s">
        <v>249</v>
      </c>
      <c r="R1224" t="s">
        <v>171</v>
      </c>
      <c r="S1224" t="s">
        <v>121</v>
      </c>
      <c r="V1224" t="s">
        <v>133</v>
      </c>
    </row>
    <row r="1225" spans="1:22" ht="12.75" hidden="1" outlineLevel="1">
      <c r="A1225">
        <v>1011</v>
      </c>
      <c r="B1225" s="33" t="s">
        <v>302</v>
      </c>
      <c r="C1225" s="31">
        <v>57</v>
      </c>
      <c r="D1225">
        <v>1</v>
      </c>
      <c r="E1225">
        <v>9</v>
      </c>
      <c r="F1225" s="46"/>
      <c r="G1225" s="41" t="str">
        <f t="shared" si="110"/>
        <v/>
      </c>
      <c r="H1225" s="41" t="s">
        <v>199</v>
      </c>
      <c r="I1225" t="str">
        <f t="shared" si="111"/>
        <v/>
      </c>
      <c r="J1225">
        <f t="shared" si="107"/>
        <v>0</v>
      </c>
      <c r="K1225">
        <f t="shared" si="108"/>
        <v>0</v>
      </c>
      <c r="L1225" s="78" t="s">
        <v>343</v>
      </c>
      <c r="M1225" t="s">
        <v>117</v>
      </c>
      <c r="N1225">
        <v>2</v>
      </c>
      <c r="O1225" t="s">
        <v>289</v>
      </c>
      <c r="P1225" t="s">
        <v>88</v>
      </c>
      <c r="Q1225" t="s">
        <v>249</v>
      </c>
      <c r="R1225" t="s">
        <v>171</v>
      </c>
      <c r="S1225" t="s">
        <v>121</v>
      </c>
      <c r="V1225" t="s">
        <v>133</v>
      </c>
    </row>
    <row r="1226" spans="1:22" ht="12.75" hidden="1" outlineLevel="1">
      <c r="A1226">
        <v>1012</v>
      </c>
      <c r="B1226" s="33" t="s">
        <v>302</v>
      </c>
      <c r="C1226" s="31">
        <v>57</v>
      </c>
      <c r="D1226">
        <v>1</v>
      </c>
      <c r="E1226">
        <v>10</v>
      </c>
      <c r="F1226" s="46"/>
      <c r="G1226" s="41" t="str">
        <f t="shared" si="110"/>
        <v/>
      </c>
      <c r="H1226" s="41" t="s">
        <v>198</v>
      </c>
      <c r="I1226" t="str">
        <f t="shared" si="111"/>
        <v/>
      </c>
      <c r="J1226">
        <f t="shared" si="107"/>
        <v>0</v>
      </c>
      <c r="K1226">
        <f t="shared" si="108"/>
        <v>0</v>
      </c>
      <c r="L1226" s="78" t="s">
        <v>343</v>
      </c>
      <c r="M1226" t="s">
        <v>117</v>
      </c>
      <c r="N1226">
        <v>2</v>
      </c>
      <c r="O1226" t="s">
        <v>289</v>
      </c>
      <c r="P1226" t="s">
        <v>88</v>
      </c>
      <c r="Q1226" t="s">
        <v>249</v>
      </c>
      <c r="R1226" t="s">
        <v>171</v>
      </c>
      <c r="S1226" t="s">
        <v>27</v>
      </c>
      <c r="V1226" t="s">
        <v>133</v>
      </c>
    </row>
    <row r="1227" spans="1:22" ht="12.75" hidden="1" outlineLevel="1">
      <c r="A1227">
        <v>1013</v>
      </c>
      <c r="B1227" s="33" t="s">
        <v>302</v>
      </c>
      <c r="C1227" s="31">
        <v>57</v>
      </c>
      <c r="D1227">
        <v>1</v>
      </c>
      <c r="E1227">
        <v>11</v>
      </c>
      <c r="F1227" s="46"/>
      <c r="G1227" s="41" t="str">
        <f t="shared" si="110"/>
        <v/>
      </c>
      <c r="H1227" s="41" t="s">
        <v>200</v>
      </c>
      <c r="I1227" t="str">
        <f t="shared" si="111"/>
        <v/>
      </c>
      <c r="J1227">
        <f t="shared" si="107"/>
        <v>0</v>
      </c>
      <c r="K1227">
        <f t="shared" si="108"/>
        <v>0</v>
      </c>
      <c r="L1227" s="78" t="s">
        <v>343</v>
      </c>
      <c r="M1227" t="s">
        <v>117</v>
      </c>
      <c r="N1227">
        <v>2</v>
      </c>
      <c r="O1227" t="s">
        <v>289</v>
      </c>
      <c r="P1227" t="s">
        <v>88</v>
      </c>
      <c r="Q1227" t="s">
        <v>249</v>
      </c>
      <c r="R1227" t="s">
        <v>169</v>
      </c>
      <c r="S1227" t="s">
        <v>27</v>
      </c>
      <c r="V1227" t="s">
        <v>133</v>
      </c>
    </row>
    <row r="1228" spans="1:19" ht="12.75" hidden="1" outlineLevel="1">
      <c r="A1228">
        <v>1014</v>
      </c>
      <c r="B1228" s="33" t="s">
        <v>302</v>
      </c>
      <c r="C1228" s="31">
        <v>57</v>
      </c>
      <c r="D1228">
        <v>1</v>
      </c>
      <c r="E1228">
        <v>12</v>
      </c>
      <c r="F1228" s="46"/>
      <c r="G1228" s="41" t="str">
        <f t="shared" si="110"/>
        <v/>
      </c>
      <c r="H1228" s="41" t="s">
        <v>200</v>
      </c>
      <c r="I1228" t="str">
        <f t="shared" si="111"/>
        <v/>
      </c>
      <c r="J1228">
        <f t="shared" si="107"/>
        <v>0</v>
      </c>
      <c r="K1228">
        <f t="shared" si="108"/>
        <v>0</v>
      </c>
      <c r="L1228" s="78" t="s">
        <v>343</v>
      </c>
      <c r="M1228" t="s">
        <v>117</v>
      </c>
      <c r="N1228">
        <v>3</v>
      </c>
      <c r="O1228" t="s">
        <v>290</v>
      </c>
      <c r="P1228" t="s">
        <v>284</v>
      </c>
      <c r="Q1228" t="s">
        <v>38</v>
      </c>
      <c r="R1228" t="s">
        <v>171</v>
      </c>
      <c r="S1228" t="s">
        <v>27</v>
      </c>
    </row>
    <row r="1229" spans="1:19" ht="12.75" hidden="1" outlineLevel="1">
      <c r="A1229">
        <v>1015</v>
      </c>
      <c r="B1229" s="33" t="s">
        <v>302</v>
      </c>
      <c r="C1229" s="31">
        <v>57</v>
      </c>
      <c r="D1229">
        <v>1</v>
      </c>
      <c r="E1229">
        <v>13</v>
      </c>
      <c r="F1229" s="46"/>
      <c r="G1229" s="41" t="str">
        <f t="shared" si="110"/>
        <v/>
      </c>
      <c r="H1229" s="41" t="s">
        <v>199</v>
      </c>
      <c r="I1229" t="str">
        <f t="shared" si="111"/>
        <v/>
      </c>
      <c r="J1229">
        <f t="shared" si="107"/>
        <v>0</v>
      </c>
      <c r="K1229">
        <f t="shared" si="108"/>
        <v>0</v>
      </c>
      <c r="L1229" s="78" t="s">
        <v>343</v>
      </c>
      <c r="M1229" t="s">
        <v>117</v>
      </c>
      <c r="N1229">
        <v>3</v>
      </c>
      <c r="O1229" t="s">
        <v>290</v>
      </c>
      <c r="P1229" t="s">
        <v>284</v>
      </c>
      <c r="Q1229" t="s">
        <v>249</v>
      </c>
      <c r="R1229" t="s">
        <v>169</v>
      </c>
      <c r="S1229" t="s">
        <v>296</v>
      </c>
    </row>
    <row r="1230" spans="1:19" ht="12.75" hidden="1" outlineLevel="1">
      <c r="A1230">
        <v>1016</v>
      </c>
      <c r="B1230" s="33" t="s">
        <v>302</v>
      </c>
      <c r="C1230" s="31">
        <v>57</v>
      </c>
      <c r="D1230">
        <v>1</v>
      </c>
      <c r="E1230">
        <v>14</v>
      </c>
      <c r="F1230" s="46"/>
      <c r="G1230" s="41" t="str">
        <f t="shared" si="110"/>
        <v/>
      </c>
      <c r="H1230" s="41" t="s">
        <v>201</v>
      </c>
      <c r="I1230" t="str">
        <f t="shared" si="111"/>
        <v/>
      </c>
      <c r="J1230">
        <f t="shared" si="107"/>
        <v>0</v>
      </c>
      <c r="K1230">
        <f t="shared" si="108"/>
        <v>0</v>
      </c>
      <c r="L1230" s="78" t="s">
        <v>343</v>
      </c>
      <c r="M1230" t="s">
        <v>117</v>
      </c>
      <c r="N1230">
        <v>3</v>
      </c>
      <c r="O1230" t="s">
        <v>290</v>
      </c>
      <c r="P1230" t="s">
        <v>284</v>
      </c>
      <c r="Q1230" t="s">
        <v>249</v>
      </c>
      <c r="R1230" t="s">
        <v>171</v>
      </c>
      <c r="S1230" t="s">
        <v>27</v>
      </c>
    </row>
    <row r="1231" spans="1:19" ht="12.75" hidden="1" outlineLevel="1">
      <c r="A1231">
        <v>1017</v>
      </c>
      <c r="B1231" s="33" t="s">
        <v>302</v>
      </c>
      <c r="C1231" s="31">
        <v>57</v>
      </c>
      <c r="D1231">
        <v>1</v>
      </c>
      <c r="E1231">
        <v>15</v>
      </c>
      <c r="F1231" s="46"/>
      <c r="G1231" s="41" t="str">
        <f t="shared" si="110"/>
        <v/>
      </c>
      <c r="H1231" s="41" t="s">
        <v>202</v>
      </c>
      <c r="I1231" t="str">
        <f t="shared" si="111"/>
        <v/>
      </c>
      <c r="J1231">
        <f t="shared" si="107"/>
        <v>0</v>
      </c>
      <c r="K1231">
        <f t="shared" si="108"/>
        <v>0</v>
      </c>
      <c r="L1231" s="78" t="s">
        <v>343</v>
      </c>
      <c r="M1231" t="s">
        <v>117</v>
      </c>
      <c r="N1231">
        <v>3</v>
      </c>
      <c r="O1231" t="s">
        <v>290</v>
      </c>
      <c r="P1231" t="s">
        <v>284</v>
      </c>
      <c r="Q1231" t="s">
        <v>249</v>
      </c>
      <c r="R1231" t="s">
        <v>169</v>
      </c>
      <c r="S1231" t="s">
        <v>120</v>
      </c>
    </row>
    <row r="1232" spans="1:19" ht="12.75" hidden="1" outlineLevel="1">
      <c r="A1232">
        <v>1018</v>
      </c>
      <c r="B1232" s="33" t="s">
        <v>302</v>
      </c>
      <c r="C1232" s="31">
        <v>57</v>
      </c>
      <c r="D1232">
        <v>1</v>
      </c>
      <c r="E1232">
        <v>16</v>
      </c>
      <c r="F1232" s="46"/>
      <c r="G1232" s="41" t="str">
        <f t="shared" si="110"/>
        <v/>
      </c>
      <c r="H1232" s="41" t="s">
        <v>201</v>
      </c>
      <c r="I1232" t="str">
        <f t="shared" si="111"/>
        <v/>
      </c>
      <c r="J1232">
        <f t="shared" si="107"/>
        <v>0</v>
      </c>
      <c r="K1232">
        <f t="shared" si="108"/>
        <v>0</v>
      </c>
      <c r="L1232" s="78" t="s">
        <v>343</v>
      </c>
      <c r="M1232" t="s">
        <v>117</v>
      </c>
      <c r="N1232">
        <v>3</v>
      </c>
      <c r="O1232" t="s">
        <v>290</v>
      </c>
      <c r="P1232" t="s">
        <v>284</v>
      </c>
      <c r="Q1232" t="s">
        <v>249</v>
      </c>
      <c r="R1232" t="s">
        <v>169</v>
      </c>
      <c r="S1232" t="s">
        <v>120</v>
      </c>
    </row>
    <row r="1233" spans="1:19" ht="12.75" hidden="1" outlineLevel="1">
      <c r="A1233">
        <v>1019</v>
      </c>
      <c r="B1233" s="33" t="s">
        <v>302</v>
      </c>
      <c r="C1233" s="31">
        <v>57</v>
      </c>
      <c r="D1233">
        <v>1</v>
      </c>
      <c r="E1233">
        <v>17</v>
      </c>
      <c r="F1233" s="46"/>
      <c r="G1233" s="41" t="str">
        <f t="shared" si="110"/>
        <v/>
      </c>
      <c r="H1233" s="41" t="s">
        <v>200</v>
      </c>
      <c r="I1233" t="str">
        <f t="shared" si="111"/>
        <v/>
      </c>
      <c r="J1233">
        <f t="shared" si="107"/>
        <v>0</v>
      </c>
      <c r="K1233">
        <f t="shared" si="108"/>
        <v>0</v>
      </c>
      <c r="L1233" s="78" t="s">
        <v>343</v>
      </c>
      <c r="M1233" t="s">
        <v>117</v>
      </c>
      <c r="N1233">
        <v>3</v>
      </c>
      <c r="O1233" t="s">
        <v>290</v>
      </c>
      <c r="P1233" t="s">
        <v>284</v>
      </c>
      <c r="Q1233" t="s">
        <v>249</v>
      </c>
      <c r="R1233" t="s">
        <v>169</v>
      </c>
      <c r="S1233" t="s">
        <v>27</v>
      </c>
    </row>
    <row r="1234" spans="1:22" ht="12.75" hidden="1" outlineLevel="1">
      <c r="A1234">
        <v>1020</v>
      </c>
      <c r="B1234" s="33" t="s">
        <v>302</v>
      </c>
      <c r="C1234" s="31">
        <v>57</v>
      </c>
      <c r="D1234">
        <v>1</v>
      </c>
      <c r="E1234">
        <v>18</v>
      </c>
      <c r="F1234" s="46"/>
      <c r="G1234" s="41" t="str">
        <f t="shared" si="110"/>
        <v/>
      </c>
      <c r="H1234" s="41" t="s">
        <v>198</v>
      </c>
      <c r="I1234" t="str">
        <f t="shared" si="111"/>
        <v/>
      </c>
      <c r="J1234">
        <f t="shared" si="107"/>
        <v>0</v>
      </c>
      <c r="K1234">
        <f t="shared" si="108"/>
        <v>0</v>
      </c>
      <c r="L1234" s="78" t="s">
        <v>343</v>
      </c>
      <c r="M1234" t="s">
        <v>117</v>
      </c>
      <c r="N1234">
        <v>4</v>
      </c>
      <c r="O1234" t="s">
        <v>290</v>
      </c>
      <c r="P1234" t="s">
        <v>64</v>
      </c>
      <c r="Q1234" t="s">
        <v>38</v>
      </c>
      <c r="R1234" t="s">
        <v>171</v>
      </c>
      <c r="S1234" t="s">
        <v>27</v>
      </c>
      <c r="V1234" t="s">
        <v>133</v>
      </c>
    </row>
    <row r="1235" spans="1:22" ht="12.75" hidden="1" outlineLevel="1">
      <c r="A1235">
        <v>1021</v>
      </c>
      <c r="B1235" s="33" t="s">
        <v>302</v>
      </c>
      <c r="C1235" s="31">
        <v>57</v>
      </c>
      <c r="D1235">
        <v>1</v>
      </c>
      <c r="E1235">
        <v>19</v>
      </c>
      <c r="F1235" s="46"/>
      <c r="G1235" s="41" t="str">
        <f t="shared" si="110"/>
        <v/>
      </c>
      <c r="H1235" s="41" t="s">
        <v>199</v>
      </c>
      <c r="I1235" t="str">
        <f t="shared" si="111"/>
        <v/>
      </c>
      <c r="J1235">
        <f t="shared" si="107"/>
        <v>0</v>
      </c>
      <c r="K1235">
        <f t="shared" si="108"/>
        <v>0</v>
      </c>
      <c r="L1235" s="78" t="s">
        <v>343</v>
      </c>
      <c r="M1235" t="s">
        <v>117</v>
      </c>
      <c r="N1235">
        <v>4</v>
      </c>
      <c r="O1235" t="s">
        <v>290</v>
      </c>
      <c r="P1235" t="s">
        <v>64</v>
      </c>
      <c r="Q1235" t="s">
        <v>249</v>
      </c>
      <c r="R1235" t="s">
        <v>171</v>
      </c>
      <c r="S1235" t="s">
        <v>121</v>
      </c>
      <c r="V1235" t="s">
        <v>133</v>
      </c>
    </row>
    <row r="1236" spans="1:22" ht="12.75" hidden="1" outlineLevel="1">
      <c r="A1236">
        <v>1022</v>
      </c>
      <c r="B1236" s="33" t="s">
        <v>302</v>
      </c>
      <c r="C1236" s="31">
        <v>57</v>
      </c>
      <c r="D1236">
        <v>1</v>
      </c>
      <c r="E1236">
        <v>20</v>
      </c>
      <c r="F1236" s="46"/>
      <c r="G1236" s="41" t="str">
        <f t="shared" si="110"/>
        <v/>
      </c>
      <c r="H1236" s="41" t="s">
        <v>202</v>
      </c>
      <c r="I1236" t="str">
        <f t="shared" si="111"/>
        <v/>
      </c>
      <c r="J1236">
        <f t="shared" si="107"/>
        <v>0</v>
      </c>
      <c r="K1236">
        <f t="shared" si="108"/>
        <v>0</v>
      </c>
      <c r="L1236" s="78" t="s">
        <v>343</v>
      </c>
      <c r="M1236" t="s">
        <v>117</v>
      </c>
      <c r="N1236">
        <v>4</v>
      </c>
      <c r="O1236" t="s">
        <v>290</v>
      </c>
      <c r="P1236" t="s">
        <v>64</v>
      </c>
      <c r="Q1236" t="s">
        <v>249</v>
      </c>
      <c r="R1236" t="s">
        <v>169</v>
      </c>
      <c r="S1236" t="s">
        <v>122</v>
      </c>
      <c r="V1236" t="s">
        <v>133</v>
      </c>
    </row>
    <row r="1237" spans="1:22" ht="12.75" hidden="1" outlineLevel="1">
      <c r="A1237">
        <v>1023</v>
      </c>
      <c r="B1237" s="33" t="s">
        <v>302</v>
      </c>
      <c r="C1237" s="31">
        <v>57</v>
      </c>
      <c r="D1237">
        <v>1</v>
      </c>
      <c r="E1237">
        <v>21</v>
      </c>
      <c r="F1237" s="46"/>
      <c r="G1237" s="41" t="str">
        <f t="shared" si="110"/>
        <v/>
      </c>
      <c r="H1237" s="41" t="s">
        <v>200</v>
      </c>
      <c r="I1237" t="str">
        <f t="shared" si="111"/>
        <v/>
      </c>
      <c r="J1237">
        <f t="shared" si="107"/>
        <v>0</v>
      </c>
      <c r="K1237">
        <f t="shared" si="108"/>
        <v>0</v>
      </c>
      <c r="L1237" s="78" t="s">
        <v>343</v>
      </c>
      <c r="M1237" t="s">
        <v>117</v>
      </c>
      <c r="N1237">
        <v>4</v>
      </c>
      <c r="O1237" t="s">
        <v>290</v>
      </c>
      <c r="P1237" t="s">
        <v>64</v>
      </c>
      <c r="Q1237" t="s">
        <v>249</v>
      </c>
      <c r="R1237" t="s">
        <v>169</v>
      </c>
      <c r="S1237" t="s">
        <v>27</v>
      </c>
      <c r="V1237" t="s">
        <v>133</v>
      </c>
    </row>
    <row r="1238" spans="1:22" ht="12.75" hidden="1" outlineLevel="1">
      <c r="A1238">
        <v>1024</v>
      </c>
      <c r="B1238" s="33" t="s">
        <v>302</v>
      </c>
      <c r="C1238" s="31">
        <v>57</v>
      </c>
      <c r="D1238">
        <v>1</v>
      </c>
      <c r="E1238">
        <v>22</v>
      </c>
      <c r="F1238" s="46"/>
      <c r="G1238" s="41" t="str">
        <f t="shared" si="110"/>
        <v/>
      </c>
      <c r="H1238" s="41" t="s">
        <v>199</v>
      </c>
      <c r="I1238" t="str">
        <f t="shared" si="111"/>
        <v/>
      </c>
      <c r="J1238">
        <f t="shared" si="107"/>
        <v>0</v>
      </c>
      <c r="K1238">
        <f t="shared" si="108"/>
        <v>0</v>
      </c>
      <c r="L1238" s="78" t="s">
        <v>343</v>
      </c>
      <c r="M1238" t="s">
        <v>117</v>
      </c>
      <c r="N1238">
        <v>4</v>
      </c>
      <c r="O1238" t="s">
        <v>290</v>
      </c>
      <c r="P1238" t="s">
        <v>64</v>
      </c>
      <c r="Q1238" t="s">
        <v>249</v>
      </c>
      <c r="R1238" t="s">
        <v>171</v>
      </c>
      <c r="S1238" t="s">
        <v>121</v>
      </c>
      <c r="V1238" t="s">
        <v>133</v>
      </c>
    </row>
    <row r="1239" spans="1:22" ht="12.75" hidden="1" outlineLevel="1">
      <c r="A1239">
        <v>1025</v>
      </c>
      <c r="B1239" s="33" t="s">
        <v>302</v>
      </c>
      <c r="C1239" s="31">
        <v>57</v>
      </c>
      <c r="D1239">
        <v>1</v>
      </c>
      <c r="E1239">
        <v>23</v>
      </c>
      <c r="F1239" s="46"/>
      <c r="G1239" s="41" t="str">
        <f t="shared" si="110"/>
        <v/>
      </c>
      <c r="H1239" s="41" t="s">
        <v>202</v>
      </c>
      <c r="I1239" t="str">
        <f t="shared" si="111"/>
        <v/>
      </c>
      <c r="J1239">
        <f t="shared" si="107"/>
        <v>0</v>
      </c>
      <c r="K1239">
        <f t="shared" si="108"/>
        <v>0</v>
      </c>
      <c r="L1239" s="78" t="s">
        <v>343</v>
      </c>
      <c r="M1239" t="s">
        <v>117</v>
      </c>
      <c r="N1239">
        <v>4</v>
      </c>
      <c r="O1239" t="s">
        <v>290</v>
      </c>
      <c r="P1239" t="s">
        <v>64</v>
      </c>
      <c r="Q1239" t="s">
        <v>112</v>
      </c>
      <c r="R1239" t="s">
        <v>169</v>
      </c>
      <c r="S1239" t="s">
        <v>130</v>
      </c>
      <c r="V1239" t="s">
        <v>133</v>
      </c>
    </row>
    <row r="1240" spans="1:22" ht="12.75" hidden="1" outlineLevel="1">
      <c r="A1240">
        <v>1026</v>
      </c>
      <c r="B1240" s="33" t="s">
        <v>302</v>
      </c>
      <c r="C1240" s="31">
        <v>57</v>
      </c>
      <c r="D1240">
        <v>2</v>
      </c>
      <c r="E1240">
        <v>1</v>
      </c>
      <c r="F1240" s="46"/>
      <c r="G1240" s="41" t="str">
        <f t="shared" si="110"/>
        <v/>
      </c>
      <c r="H1240" s="41" t="s">
        <v>201</v>
      </c>
      <c r="I1240" t="str">
        <f t="shared" si="111"/>
        <v/>
      </c>
      <c r="J1240">
        <f aca="true" t="shared" si="112" ref="J1240:J1303">IF($I1240="Correct",1,IF($I1240="Incorrect",1,0))</f>
        <v>0</v>
      </c>
      <c r="K1240">
        <f aca="true" t="shared" si="113" ref="K1240:K1303">IF($I1240="Correct",1,IF($I1240="Incorrect",0,0))</f>
        <v>0</v>
      </c>
      <c r="L1240" s="78" t="s">
        <v>343</v>
      </c>
      <c r="M1240" t="s">
        <v>241</v>
      </c>
      <c r="N1240" t="s">
        <v>177</v>
      </c>
      <c r="P1240" t="s">
        <v>177</v>
      </c>
      <c r="Q1240" t="s">
        <v>326</v>
      </c>
      <c r="R1240" t="s">
        <v>327</v>
      </c>
      <c r="S1240" t="s">
        <v>249</v>
      </c>
      <c r="T1240" t="s">
        <v>54</v>
      </c>
      <c r="U1240" t="s">
        <v>177</v>
      </c>
      <c r="V1240" t="s">
        <v>177</v>
      </c>
    </row>
    <row r="1241" spans="1:22" ht="12.75" hidden="1" outlineLevel="1">
      <c r="A1241">
        <v>1027</v>
      </c>
      <c r="B1241" s="33" t="s">
        <v>302</v>
      </c>
      <c r="C1241" s="31">
        <v>57</v>
      </c>
      <c r="D1241">
        <v>2</v>
      </c>
      <c r="E1241">
        <v>2</v>
      </c>
      <c r="F1241" s="46"/>
      <c r="G1241" s="41" t="str">
        <f t="shared" si="110"/>
        <v/>
      </c>
      <c r="H1241" s="41" t="s">
        <v>201</v>
      </c>
      <c r="I1241" t="str">
        <f t="shared" si="111"/>
        <v/>
      </c>
      <c r="J1241">
        <f t="shared" si="112"/>
        <v>0</v>
      </c>
      <c r="K1241">
        <f t="shared" si="113"/>
        <v>0</v>
      </c>
      <c r="L1241" s="78" t="s">
        <v>343</v>
      </c>
      <c r="M1241" t="s">
        <v>241</v>
      </c>
      <c r="N1241" t="s">
        <v>177</v>
      </c>
      <c r="P1241" t="s">
        <v>177</v>
      </c>
      <c r="Q1241" t="s">
        <v>225</v>
      </c>
      <c r="S1241" t="s">
        <v>249</v>
      </c>
      <c r="U1241" t="s">
        <v>177</v>
      </c>
      <c r="V1241" t="s">
        <v>177</v>
      </c>
    </row>
    <row r="1242" spans="1:22" ht="12.75" hidden="1" outlineLevel="1">
      <c r="A1242">
        <v>1028</v>
      </c>
      <c r="B1242" s="33" t="s">
        <v>302</v>
      </c>
      <c r="C1242" s="31">
        <v>57</v>
      </c>
      <c r="D1242">
        <v>2</v>
      </c>
      <c r="E1242">
        <v>3</v>
      </c>
      <c r="F1242" s="46"/>
      <c r="G1242" s="41" t="str">
        <f t="shared" si="110"/>
        <v/>
      </c>
      <c r="H1242" s="41" t="s">
        <v>199</v>
      </c>
      <c r="I1242" t="str">
        <f t="shared" si="111"/>
        <v/>
      </c>
      <c r="J1242">
        <f t="shared" si="112"/>
        <v>0</v>
      </c>
      <c r="K1242">
        <f t="shared" si="113"/>
        <v>0</v>
      </c>
      <c r="L1242" s="78" t="s">
        <v>343</v>
      </c>
      <c r="M1242" t="s">
        <v>241</v>
      </c>
      <c r="N1242" t="s">
        <v>177</v>
      </c>
      <c r="P1242" t="s">
        <v>177</v>
      </c>
      <c r="Q1242" t="s">
        <v>119</v>
      </c>
      <c r="S1242" t="s">
        <v>249</v>
      </c>
      <c r="T1242" t="s">
        <v>218</v>
      </c>
      <c r="U1242" t="s">
        <v>177</v>
      </c>
      <c r="V1242" t="s">
        <v>177</v>
      </c>
    </row>
    <row r="1243" spans="1:22" ht="12.75" hidden="1" outlineLevel="1">
      <c r="A1243">
        <v>1029</v>
      </c>
      <c r="B1243" s="33" t="s">
        <v>302</v>
      </c>
      <c r="C1243" s="31">
        <v>57</v>
      </c>
      <c r="D1243">
        <v>2</v>
      </c>
      <c r="E1243">
        <v>4</v>
      </c>
      <c r="F1243" s="46"/>
      <c r="G1243" s="41" t="str">
        <f t="shared" si="110"/>
        <v/>
      </c>
      <c r="H1243" s="41" t="s">
        <v>199</v>
      </c>
      <c r="I1243" t="str">
        <f t="shared" si="111"/>
        <v/>
      </c>
      <c r="J1243">
        <f t="shared" si="112"/>
        <v>0</v>
      </c>
      <c r="K1243">
        <f t="shared" si="113"/>
        <v>0</v>
      </c>
      <c r="L1243" s="78" t="s">
        <v>343</v>
      </c>
      <c r="M1243" t="s">
        <v>241</v>
      </c>
      <c r="N1243" t="s">
        <v>177</v>
      </c>
      <c r="P1243" t="s">
        <v>177</v>
      </c>
      <c r="Q1243" t="s">
        <v>286</v>
      </c>
      <c r="S1243" t="s">
        <v>249</v>
      </c>
      <c r="U1243" t="s">
        <v>177</v>
      </c>
      <c r="V1243" t="s">
        <v>177</v>
      </c>
    </row>
    <row r="1244" spans="1:22" ht="12.75" hidden="1" outlineLevel="1">
      <c r="A1244">
        <v>1030</v>
      </c>
      <c r="B1244" s="33" t="s">
        <v>302</v>
      </c>
      <c r="C1244" s="31">
        <v>57</v>
      </c>
      <c r="D1244">
        <v>2</v>
      </c>
      <c r="E1244">
        <v>5</v>
      </c>
      <c r="F1244" s="46"/>
      <c r="G1244" s="41" t="str">
        <f t="shared" si="110"/>
        <v/>
      </c>
      <c r="H1244" s="41" t="s">
        <v>202</v>
      </c>
      <c r="I1244" t="str">
        <f t="shared" si="111"/>
        <v/>
      </c>
      <c r="J1244">
        <f t="shared" si="112"/>
        <v>0</v>
      </c>
      <c r="K1244">
        <f t="shared" si="113"/>
        <v>0</v>
      </c>
      <c r="L1244" s="78" t="s">
        <v>343</v>
      </c>
      <c r="M1244" t="s">
        <v>241</v>
      </c>
      <c r="N1244" t="s">
        <v>177</v>
      </c>
      <c r="P1244" t="s">
        <v>177</v>
      </c>
      <c r="Q1244" t="s">
        <v>250</v>
      </c>
      <c r="R1244" t="s">
        <v>305</v>
      </c>
      <c r="S1244" t="s">
        <v>249</v>
      </c>
      <c r="T1244" t="s">
        <v>218</v>
      </c>
      <c r="U1244" t="s">
        <v>177</v>
      </c>
      <c r="V1244" t="s">
        <v>177</v>
      </c>
    </row>
    <row r="1245" spans="1:22" ht="12.75" hidden="1" outlineLevel="1">
      <c r="A1245">
        <v>1031</v>
      </c>
      <c r="B1245" s="33" t="s">
        <v>302</v>
      </c>
      <c r="C1245" s="31">
        <v>57</v>
      </c>
      <c r="D1245">
        <v>2</v>
      </c>
      <c r="E1245">
        <v>6</v>
      </c>
      <c r="F1245" s="46"/>
      <c r="G1245" s="41" t="str">
        <f t="shared" si="110"/>
        <v/>
      </c>
      <c r="H1245" s="41" t="s">
        <v>198</v>
      </c>
      <c r="I1245" t="str">
        <f t="shared" si="111"/>
        <v/>
      </c>
      <c r="J1245">
        <f t="shared" si="112"/>
        <v>0</v>
      </c>
      <c r="K1245">
        <f t="shared" si="113"/>
        <v>0</v>
      </c>
      <c r="L1245" s="78" t="s">
        <v>343</v>
      </c>
      <c r="M1245" t="s">
        <v>241</v>
      </c>
      <c r="N1245" t="s">
        <v>177</v>
      </c>
      <c r="P1245" t="s">
        <v>177</v>
      </c>
      <c r="Q1245" t="s">
        <v>286</v>
      </c>
      <c r="S1245" t="s">
        <v>249</v>
      </c>
      <c r="T1245" t="s">
        <v>218</v>
      </c>
      <c r="U1245" t="s">
        <v>177</v>
      </c>
      <c r="V1245" t="s">
        <v>177</v>
      </c>
    </row>
    <row r="1246" spans="1:22" ht="12.75" hidden="1" outlineLevel="1">
      <c r="A1246">
        <v>1032</v>
      </c>
      <c r="B1246" s="33" t="s">
        <v>302</v>
      </c>
      <c r="C1246" s="31">
        <v>57</v>
      </c>
      <c r="D1246">
        <v>2</v>
      </c>
      <c r="E1246">
        <v>7</v>
      </c>
      <c r="F1246" s="46"/>
      <c r="G1246" s="41" t="str">
        <f t="shared" si="110"/>
        <v/>
      </c>
      <c r="H1246" s="41" t="s">
        <v>201</v>
      </c>
      <c r="I1246" t="str">
        <f t="shared" si="111"/>
        <v/>
      </c>
      <c r="J1246">
        <f t="shared" si="112"/>
        <v>0</v>
      </c>
      <c r="K1246">
        <f t="shared" si="113"/>
        <v>0</v>
      </c>
      <c r="L1246" s="78" t="s">
        <v>343</v>
      </c>
      <c r="M1246" t="s">
        <v>241</v>
      </c>
      <c r="N1246" t="s">
        <v>177</v>
      </c>
      <c r="P1246" t="s">
        <v>177</v>
      </c>
      <c r="Q1246" t="s">
        <v>285</v>
      </c>
      <c r="R1246" t="s">
        <v>340</v>
      </c>
      <c r="S1246" t="s">
        <v>249</v>
      </c>
      <c r="T1246" t="s">
        <v>54</v>
      </c>
      <c r="U1246" t="s">
        <v>177</v>
      </c>
      <c r="V1246" t="s">
        <v>177</v>
      </c>
    </row>
    <row r="1247" spans="1:22" ht="12.75" hidden="1" outlineLevel="1">
      <c r="A1247">
        <v>1033</v>
      </c>
      <c r="B1247" s="33" t="s">
        <v>302</v>
      </c>
      <c r="C1247" s="31">
        <v>57</v>
      </c>
      <c r="D1247">
        <v>2</v>
      </c>
      <c r="E1247">
        <v>8</v>
      </c>
      <c r="F1247" s="46"/>
      <c r="G1247" s="41" t="str">
        <f t="shared" si="110"/>
        <v/>
      </c>
      <c r="H1247" s="41" t="s">
        <v>202</v>
      </c>
      <c r="I1247" t="str">
        <f t="shared" si="111"/>
        <v/>
      </c>
      <c r="J1247">
        <f t="shared" si="112"/>
        <v>0</v>
      </c>
      <c r="K1247">
        <f t="shared" si="113"/>
        <v>0</v>
      </c>
      <c r="L1247" s="78" t="s">
        <v>343</v>
      </c>
      <c r="M1247" t="s">
        <v>241</v>
      </c>
      <c r="N1247" t="s">
        <v>177</v>
      </c>
      <c r="P1247" t="s">
        <v>177</v>
      </c>
      <c r="Q1247" t="s">
        <v>37</v>
      </c>
      <c r="R1247" t="s">
        <v>215</v>
      </c>
      <c r="S1247" t="s">
        <v>249</v>
      </c>
      <c r="U1247" t="s">
        <v>177</v>
      </c>
      <c r="V1247" t="s">
        <v>177</v>
      </c>
    </row>
    <row r="1248" spans="1:22" ht="12.75" hidden="1" outlineLevel="1">
      <c r="A1248">
        <v>1034</v>
      </c>
      <c r="B1248" s="33" t="s">
        <v>302</v>
      </c>
      <c r="C1248" s="31">
        <v>57</v>
      </c>
      <c r="D1248">
        <v>2</v>
      </c>
      <c r="E1248">
        <v>9</v>
      </c>
      <c r="F1248" s="46"/>
      <c r="G1248" s="41" t="str">
        <f t="shared" si="110"/>
        <v/>
      </c>
      <c r="H1248" s="41" t="s">
        <v>198</v>
      </c>
      <c r="I1248" t="str">
        <f t="shared" si="111"/>
        <v/>
      </c>
      <c r="J1248">
        <f t="shared" si="112"/>
        <v>0</v>
      </c>
      <c r="K1248">
        <f t="shared" si="113"/>
        <v>0</v>
      </c>
      <c r="L1248" s="78" t="s">
        <v>343</v>
      </c>
      <c r="M1248" t="s">
        <v>241</v>
      </c>
      <c r="N1248" t="s">
        <v>177</v>
      </c>
      <c r="P1248" t="s">
        <v>177</v>
      </c>
      <c r="Q1248" t="s">
        <v>250</v>
      </c>
      <c r="R1248" t="s">
        <v>304</v>
      </c>
      <c r="S1248" t="s">
        <v>249</v>
      </c>
      <c r="U1248" t="s">
        <v>177</v>
      </c>
      <c r="V1248" t="s">
        <v>177</v>
      </c>
    </row>
    <row r="1249" spans="1:22" ht="12.75" hidden="1" outlineLevel="1">
      <c r="A1249">
        <v>1035</v>
      </c>
      <c r="B1249" s="33" t="s">
        <v>302</v>
      </c>
      <c r="C1249" s="31">
        <v>57</v>
      </c>
      <c r="D1249">
        <v>2</v>
      </c>
      <c r="E1249">
        <v>10</v>
      </c>
      <c r="F1249" s="46"/>
      <c r="G1249" s="41" t="str">
        <f t="shared" si="110"/>
        <v/>
      </c>
      <c r="H1249" s="41" t="s">
        <v>200</v>
      </c>
      <c r="I1249" t="str">
        <f t="shared" si="111"/>
        <v/>
      </c>
      <c r="J1249">
        <f t="shared" si="112"/>
        <v>0</v>
      </c>
      <c r="K1249">
        <f t="shared" si="113"/>
        <v>0</v>
      </c>
      <c r="L1249" s="78" t="s">
        <v>343</v>
      </c>
      <c r="M1249" t="s">
        <v>241</v>
      </c>
      <c r="N1249" t="s">
        <v>177</v>
      </c>
      <c r="P1249" t="s">
        <v>177</v>
      </c>
      <c r="Q1249" t="s">
        <v>326</v>
      </c>
      <c r="R1249" t="s">
        <v>325</v>
      </c>
      <c r="S1249" t="s">
        <v>249</v>
      </c>
      <c r="T1249" t="s">
        <v>218</v>
      </c>
      <c r="U1249" t="s">
        <v>177</v>
      </c>
      <c r="V1249" t="s">
        <v>177</v>
      </c>
    </row>
    <row r="1250" spans="1:22" ht="12.75" hidden="1" outlineLevel="1">
      <c r="A1250">
        <v>1036</v>
      </c>
      <c r="B1250" s="33" t="s">
        <v>302</v>
      </c>
      <c r="C1250" s="31">
        <v>57</v>
      </c>
      <c r="D1250">
        <v>2</v>
      </c>
      <c r="E1250">
        <v>11</v>
      </c>
      <c r="F1250" s="46"/>
      <c r="G1250" s="41" t="str">
        <f t="shared" si="110"/>
        <v/>
      </c>
      <c r="H1250" s="41" t="s">
        <v>198</v>
      </c>
      <c r="I1250" t="str">
        <f t="shared" si="111"/>
        <v/>
      </c>
      <c r="J1250">
        <f t="shared" si="112"/>
        <v>0</v>
      </c>
      <c r="K1250">
        <f t="shared" si="113"/>
        <v>0</v>
      </c>
      <c r="L1250" s="78" t="s">
        <v>343</v>
      </c>
      <c r="M1250" t="s">
        <v>241</v>
      </c>
      <c r="N1250" t="s">
        <v>177</v>
      </c>
      <c r="P1250" t="s">
        <v>177</v>
      </c>
      <c r="Q1250" t="s">
        <v>98</v>
      </c>
      <c r="R1250" t="s">
        <v>36</v>
      </c>
      <c r="S1250" t="s">
        <v>249</v>
      </c>
      <c r="T1250" t="s">
        <v>54</v>
      </c>
      <c r="U1250" t="s">
        <v>177</v>
      </c>
      <c r="V1250" t="s">
        <v>177</v>
      </c>
    </row>
    <row r="1251" spans="1:22" ht="12.75" hidden="1" outlineLevel="1">
      <c r="A1251">
        <v>1037</v>
      </c>
      <c r="B1251" s="33" t="s">
        <v>302</v>
      </c>
      <c r="C1251" s="31">
        <v>57</v>
      </c>
      <c r="D1251">
        <v>2</v>
      </c>
      <c r="E1251">
        <v>12</v>
      </c>
      <c r="F1251" s="46"/>
      <c r="G1251" s="41" t="str">
        <f t="shared" si="110"/>
        <v/>
      </c>
      <c r="H1251" s="41" t="s">
        <v>199</v>
      </c>
      <c r="I1251" t="str">
        <f t="shared" si="111"/>
        <v/>
      </c>
      <c r="J1251">
        <f t="shared" si="112"/>
        <v>0</v>
      </c>
      <c r="K1251">
        <f t="shared" si="113"/>
        <v>0</v>
      </c>
      <c r="L1251" s="78" t="s">
        <v>343</v>
      </c>
      <c r="M1251" t="s">
        <v>241</v>
      </c>
      <c r="N1251" t="s">
        <v>177</v>
      </c>
      <c r="P1251" t="s">
        <v>177</v>
      </c>
      <c r="Q1251" t="s">
        <v>285</v>
      </c>
      <c r="R1251" t="s">
        <v>340</v>
      </c>
      <c r="S1251" t="s">
        <v>249</v>
      </c>
      <c r="T1251" t="s">
        <v>54</v>
      </c>
      <c r="U1251" t="s">
        <v>177</v>
      </c>
      <c r="V1251" t="s">
        <v>177</v>
      </c>
    </row>
    <row r="1252" spans="1:22" ht="12.75" hidden="1" outlineLevel="1">
      <c r="A1252">
        <v>1038</v>
      </c>
      <c r="B1252" s="33" t="s">
        <v>302</v>
      </c>
      <c r="C1252" s="31">
        <v>57</v>
      </c>
      <c r="D1252">
        <v>2</v>
      </c>
      <c r="E1252">
        <v>13</v>
      </c>
      <c r="F1252" s="46"/>
      <c r="G1252" s="41" t="str">
        <f t="shared" si="110"/>
        <v/>
      </c>
      <c r="H1252" s="41" t="s">
        <v>198</v>
      </c>
      <c r="I1252" t="str">
        <f t="shared" si="111"/>
        <v/>
      </c>
      <c r="J1252">
        <f t="shared" si="112"/>
        <v>0</v>
      </c>
      <c r="K1252">
        <f t="shared" si="113"/>
        <v>0</v>
      </c>
      <c r="L1252" s="78" t="s">
        <v>343</v>
      </c>
      <c r="M1252" t="s">
        <v>241</v>
      </c>
      <c r="N1252" t="s">
        <v>177</v>
      </c>
      <c r="P1252" t="s">
        <v>177</v>
      </c>
      <c r="Q1252" t="s">
        <v>98</v>
      </c>
      <c r="R1252" t="s">
        <v>36</v>
      </c>
      <c r="S1252" t="s">
        <v>249</v>
      </c>
      <c r="U1252" t="s">
        <v>177</v>
      </c>
      <c r="V1252" t="s">
        <v>177</v>
      </c>
    </row>
    <row r="1253" spans="1:22" ht="12.75" hidden="1" outlineLevel="1">
      <c r="A1253">
        <v>1039</v>
      </c>
      <c r="B1253" s="33" t="s">
        <v>302</v>
      </c>
      <c r="C1253" s="31">
        <v>57</v>
      </c>
      <c r="D1253">
        <v>2</v>
      </c>
      <c r="E1253">
        <v>14</v>
      </c>
      <c r="F1253" s="46"/>
      <c r="G1253" s="41" t="str">
        <f t="shared" si="110"/>
        <v/>
      </c>
      <c r="H1253" s="41" t="s">
        <v>202</v>
      </c>
      <c r="I1253" t="str">
        <f t="shared" si="111"/>
        <v/>
      </c>
      <c r="J1253">
        <f t="shared" si="112"/>
        <v>0</v>
      </c>
      <c r="K1253">
        <f t="shared" si="113"/>
        <v>0</v>
      </c>
      <c r="L1253" s="78" t="s">
        <v>343</v>
      </c>
      <c r="M1253" t="s">
        <v>241</v>
      </c>
      <c r="N1253" t="s">
        <v>177</v>
      </c>
      <c r="P1253" t="s">
        <v>177</v>
      </c>
      <c r="Q1253" t="s">
        <v>250</v>
      </c>
      <c r="R1253" t="s">
        <v>304</v>
      </c>
      <c r="S1253" t="s">
        <v>249</v>
      </c>
      <c r="T1253" t="s">
        <v>218</v>
      </c>
      <c r="U1253" t="s">
        <v>177</v>
      </c>
      <c r="V1253" t="s">
        <v>177</v>
      </c>
    </row>
    <row r="1254" spans="1:22" ht="12.75" hidden="1" outlineLevel="1">
      <c r="A1254">
        <v>1040</v>
      </c>
      <c r="B1254" s="33" t="s">
        <v>302</v>
      </c>
      <c r="C1254" s="31">
        <v>57</v>
      </c>
      <c r="D1254">
        <v>2</v>
      </c>
      <c r="E1254">
        <v>15</v>
      </c>
      <c r="F1254" s="46"/>
      <c r="G1254" s="41" t="str">
        <f t="shared" si="110"/>
        <v/>
      </c>
      <c r="H1254" s="41" t="s">
        <v>201</v>
      </c>
      <c r="I1254" t="str">
        <f t="shared" si="111"/>
        <v/>
      </c>
      <c r="J1254">
        <f t="shared" si="112"/>
        <v>0</v>
      </c>
      <c r="K1254">
        <f t="shared" si="113"/>
        <v>0</v>
      </c>
      <c r="L1254" s="78" t="s">
        <v>343</v>
      </c>
      <c r="M1254" t="s">
        <v>241</v>
      </c>
      <c r="N1254" t="s">
        <v>177</v>
      </c>
      <c r="P1254" t="s">
        <v>177</v>
      </c>
      <c r="Q1254" t="s">
        <v>286</v>
      </c>
      <c r="S1254" t="s">
        <v>249</v>
      </c>
      <c r="U1254" t="s">
        <v>177</v>
      </c>
      <c r="V1254" t="s">
        <v>177</v>
      </c>
    </row>
    <row r="1255" spans="1:22" ht="12.75" hidden="1" outlineLevel="1">
      <c r="A1255">
        <v>1041</v>
      </c>
      <c r="B1255" s="33" t="s">
        <v>302</v>
      </c>
      <c r="C1255" s="31">
        <v>57</v>
      </c>
      <c r="D1255">
        <v>2</v>
      </c>
      <c r="E1255">
        <v>16</v>
      </c>
      <c r="F1255" s="46"/>
      <c r="G1255" s="41" t="str">
        <f t="shared" si="110"/>
        <v/>
      </c>
      <c r="H1255" s="41" t="s">
        <v>200</v>
      </c>
      <c r="I1255" t="str">
        <f t="shared" si="111"/>
        <v/>
      </c>
      <c r="J1255">
        <f t="shared" si="112"/>
        <v>0</v>
      </c>
      <c r="K1255">
        <f t="shared" si="113"/>
        <v>0</v>
      </c>
      <c r="L1255" s="78" t="s">
        <v>343</v>
      </c>
      <c r="M1255" t="s">
        <v>241</v>
      </c>
      <c r="N1255" t="s">
        <v>177</v>
      </c>
      <c r="P1255" t="s">
        <v>177</v>
      </c>
      <c r="Q1255" t="s">
        <v>98</v>
      </c>
      <c r="R1255" t="s">
        <v>36</v>
      </c>
      <c r="S1255" t="s">
        <v>249</v>
      </c>
      <c r="U1255" t="s">
        <v>177</v>
      </c>
      <c r="V1255" t="s">
        <v>177</v>
      </c>
    </row>
    <row r="1256" spans="1:22" ht="12.75" hidden="1" outlineLevel="1">
      <c r="A1256">
        <v>1042</v>
      </c>
      <c r="B1256" s="33" t="s">
        <v>302</v>
      </c>
      <c r="C1256" s="31">
        <v>57</v>
      </c>
      <c r="D1256">
        <v>2</v>
      </c>
      <c r="E1256">
        <v>17</v>
      </c>
      <c r="F1256" s="46"/>
      <c r="G1256" s="41" t="str">
        <f t="shared" si="110"/>
        <v/>
      </c>
      <c r="H1256" s="41" t="s">
        <v>202</v>
      </c>
      <c r="I1256" t="str">
        <f t="shared" si="111"/>
        <v/>
      </c>
      <c r="J1256">
        <f t="shared" si="112"/>
        <v>0</v>
      </c>
      <c r="K1256">
        <f t="shared" si="113"/>
        <v>0</v>
      </c>
      <c r="L1256" s="78" t="s">
        <v>343</v>
      </c>
      <c r="M1256" t="s">
        <v>241</v>
      </c>
      <c r="N1256" t="s">
        <v>177</v>
      </c>
      <c r="P1256" t="s">
        <v>177</v>
      </c>
      <c r="Q1256" t="s">
        <v>250</v>
      </c>
      <c r="R1256" t="s">
        <v>304</v>
      </c>
      <c r="S1256" t="s">
        <v>249</v>
      </c>
      <c r="T1256" t="s">
        <v>218</v>
      </c>
      <c r="U1256" t="s">
        <v>177</v>
      </c>
      <c r="V1256" t="s">
        <v>177</v>
      </c>
    </row>
    <row r="1257" spans="1:22" ht="12.75" hidden="1" outlineLevel="1">
      <c r="A1257">
        <v>1043</v>
      </c>
      <c r="B1257" s="33" t="s">
        <v>302</v>
      </c>
      <c r="C1257" s="31">
        <v>57</v>
      </c>
      <c r="D1257">
        <v>2</v>
      </c>
      <c r="E1257">
        <v>18</v>
      </c>
      <c r="F1257" s="46"/>
      <c r="G1257" s="41" t="str">
        <f t="shared" si="110"/>
        <v/>
      </c>
      <c r="H1257" s="41" t="s">
        <v>199</v>
      </c>
      <c r="I1257" t="str">
        <f t="shared" si="111"/>
        <v/>
      </c>
      <c r="J1257">
        <f t="shared" si="112"/>
        <v>0</v>
      </c>
      <c r="K1257">
        <f t="shared" si="113"/>
        <v>0</v>
      </c>
      <c r="L1257" s="78" t="s">
        <v>343</v>
      </c>
      <c r="M1257" t="s">
        <v>241</v>
      </c>
      <c r="N1257" t="s">
        <v>177</v>
      </c>
      <c r="P1257" t="s">
        <v>177</v>
      </c>
      <c r="Q1257" t="s">
        <v>225</v>
      </c>
      <c r="S1257" t="s">
        <v>249</v>
      </c>
      <c r="U1257" t="s">
        <v>177</v>
      </c>
      <c r="V1257" t="s">
        <v>177</v>
      </c>
    </row>
    <row r="1258" spans="1:22" ht="12.75" hidden="1" outlineLevel="1">
      <c r="A1258">
        <v>1044</v>
      </c>
      <c r="B1258" s="33" t="s">
        <v>302</v>
      </c>
      <c r="C1258" s="31">
        <v>57</v>
      </c>
      <c r="D1258">
        <v>2</v>
      </c>
      <c r="E1258">
        <v>19</v>
      </c>
      <c r="F1258" s="46"/>
      <c r="G1258" s="41" t="str">
        <f t="shared" si="110"/>
        <v/>
      </c>
      <c r="H1258" s="41" t="s">
        <v>198</v>
      </c>
      <c r="I1258" t="str">
        <f t="shared" si="111"/>
        <v/>
      </c>
      <c r="J1258">
        <f t="shared" si="112"/>
        <v>0</v>
      </c>
      <c r="K1258">
        <f t="shared" si="113"/>
        <v>0</v>
      </c>
      <c r="L1258" s="78" t="s">
        <v>343</v>
      </c>
      <c r="M1258" t="s">
        <v>241</v>
      </c>
      <c r="N1258" t="s">
        <v>177</v>
      </c>
      <c r="P1258" t="s">
        <v>177</v>
      </c>
      <c r="Q1258" t="s">
        <v>37</v>
      </c>
      <c r="R1258" t="s">
        <v>251</v>
      </c>
      <c r="S1258" t="s">
        <v>249</v>
      </c>
      <c r="T1258" t="s">
        <v>54</v>
      </c>
      <c r="U1258" t="s">
        <v>177</v>
      </c>
      <c r="V1258" t="s">
        <v>177</v>
      </c>
    </row>
    <row r="1259" spans="1:22" ht="12.75" hidden="1" outlineLevel="1">
      <c r="A1259">
        <v>1045</v>
      </c>
      <c r="B1259" s="33" t="s">
        <v>302</v>
      </c>
      <c r="C1259" s="31">
        <v>57</v>
      </c>
      <c r="D1259">
        <v>2</v>
      </c>
      <c r="E1259">
        <v>20</v>
      </c>
      <c r="F1259" s="46"/>
      <c r="G1259" s="41" t="str">
        <f t="shared" si="110"/>
        <v/>
      </c>
      <c r="H1259" s="41" t="s">
        <v>199</v>
      </c>
      <c r="I1259" t="str">
        <f t="shared" si="111"/>
        <v/>
      </c>
      <c r="J1259">
        <f t="shared" si="112"/>
        <v>0</v>
      </c>
      <c r="K1259">
        <f t="shared" si="113"/>
        <v>0</v>
      </c>
      <c r="L1259" s="78" t="s">
        <v>343</v>
      </c>
      <c r="M1259" t="s">
        <v>241</v>
      </c>
      <c r="N1259" t="s">
        <v>177</v>
      </c>
      <c r="P1259" t="s">
        <v>177</v>
      </c>
      <c r="Q1259" t="s">
        <v>250</v>
      </c>
      <c r="R1259" t="s">
        <v>304</v>
      </c>
      <c r="S1259" t="s">
        <v>249</v>
      </c>
      <c r="T1259" t="s">
        <v>218</v>
      </c>
      <c r="U1259" t="s">
        <v>177</v>
      </c>
      <c r="V1259" t="s">
        <v>177</v>
      </c>
    </row>
    <row r="1260" spans="1:22" ht="12.75" hidden="1" outlineLevel="1">
      <c r="A1260">
        <v>1046</v>
      </c>
      <c r="B1260" s="33" t="s">
        <v>302</v>
      </c>
      <c r="C1260" s="31">
        <v>57</v>
      </c>
      <c r="D1260">
        <v>2</v>
      </c>
      <c r="E1260">
        <v>21</v>
      </c>
      <c r="F1260" s="46"/>
      <c r="G1260" s="41" t="str">
        <f t="shared" si="110"/>
        <v/>
      </c>
      <c r="H1260" s="41" t="s">
        <v>202</v>
      </c>
      <c r="I1260" t="str">
        <f t="shared" si="111"/>
        <v/>
      </c>
      <c r="J1260">
        <f t="shared" si="112"/>
        <v>0</v>
      </c>
      <c r="K1260">
        <f t="shared" si="113"/>
        <v>0</v>
      </c>
      <c r="L1260" s="78" t="s">
        <v>343</v>
      </c>
      <c r="M1260" t="s">
        <v>241</v>
      </c>
      <c r="N1260" t="s">
        <v>177</v>
      </c>
      <c r="P1260" t="s">
        <v>177</v>
      </c>
      <c r="Q1260" t="s">
        <v>98</v>
      </c>
      <c r="R1260" t="s">
        <v>36</v>
      </c>
      <c r="S1260" t="s">
        <v>249</v>
      </c>
      <c r="U1260" t="s">
        <v>177</v>
      </c>
      <c r="V1260" t="s">
        <v>177</v>
      </c>
    </row>
    <row r="1261" spans="1:22" ht="12.75" hidden="1" outlineLevel="1">
      <c r="A1261">
        <v>1047</v>
      </c>
      <c r="B1261" s="33" t="s">
        <v>302</v>
      </c>
      <c r="C1261" s="31">
        <v>57</v>
      </c>
      <c r="D1261">
        <v>2</v>
      </c>
      <c r="E1261">
        <v>22</v>
      </c>
      <c r="F1261" s="46"/>
      <c r="G1261" s="41" t="str">
        <f t="shared" si="110"/>
        <v/>
      </c>
      <c r="H1261" s="41" t="s">
        <v>201</v>
      </c>
      <c r="I1261" t="str">
        <f t="shared" si="111"/>
        <v/>
      </c>
      <c r="J1261">
        <f t="shared" si="112"/>
        <v>0</v>
      </c>
      <c r="K1261">
        <f t="shared" si="113"/>
        <v>0</v>
      </c>
      <c r="L1261" s="78" t="s">
        <v>343</v>
      </c>
      <c r="M1261" t="s">
        <v>241</v>
      </c>
      <c r="N1261" t="s">
        <v>177</v>
      </c>
      <c r="P1261" t="s">
        <v>177</v>
      </c>
      <c r="Q1261" t="s">
        <v>250</v>
      </c>
      <c r="R1261" t="s">
        <v>305</v>
      </c>
      <c r="S1261" t="s">
        <v>249</v>
      </c>
      <c r="U1261" t="s">
        <v>177</v>
      </c>
      <c r="V1261" t="s">
        <v>177</v>
      </c>
    </row>
    <row r="1262" spans="1:22" ht="12.75" hidden="1" outlineLevel="1">
      <c r="A1262">
        <v>1048</v>
      </c>
      <c r="B1262" s="33" t="s">
        <v>302</v>
      </c>
      <c r="C1262" s="31">
        <v>57</v>
      </c>
      <c r="D1262">
        <v>2</v>
      </c>
      <c r="E1262">
        <v>23</v>
      </c>
      <c r="F1262" s="46"/>
      <c r="G1262" s="41" t="str">
        <f t="shared" si="110"/>
        <v/>
      </c>
      <c r="H1262" s="41" t="s">
        <v>200</v>
      </c>
      <c r="I1262" t="str">
        <f t="shared" si="111"/>
        <v/>
      </c>
      <c r="J1262">
        <f t="shared" si="112"/>
        <v>0</v>
      </c>
      <c r="K1262">
        <f t="shared" si="113"/>
        <v>0</v>
      </c>
      <c r="L1262" s="78" t="s">
        <v>343</v>
      </c>
      <c r="M1262" t="s">
        <v>241</v>
      </c>
      <c r="N1262" t="s">
        <v>177</v>
      </c>
      <c r="P1262" t="s">
        <v>177</v>
      </c>
      <c r="Q1262" t="s">
        <v>225</v>
      </c>
      <c r="S1262" t="s">
        <v>249</v>
      </c>
      <c r="T1262" t="s">
        <v>54</v>
      </c>
      <c r="U1262" t="s">
        <v>177</v>
      </c>
      <c r="V1262" t="s">
        <v>177</v>
      </c>
    </row>
    <row r="1263" spans="1:22" ht="12.75" hidden="1" outlineLevel="1">
      <c r="A1263">
        <v>1049</v>
      </c>
      <c r="B1263" s="33" t="s">
        <v>302</v>
      </c>
      <c r="C1263" s="31">
        <v>57</v>
      </c>
      <c r="D1263">
        <v>2</v>
      </c>
      <c r="E1263">
        <v>24</v>
      </c>
      <c r="F1263" s="46"/>
      <c r="G1263" s="41" t="str">
        <f t="shared" si="110"/>
        <v/>
      </c>
      <c r="H1263" s="41" t="s">
        <v>202</v>
      </c>
      <c r="I1263" t="str">
        <f t="shared" si="111"/>
        <v/>
      </c>
      <c r="J1263">
        <f t="shared" si="112"/>
        <v>0</v>
      </c>
      <c r="K1263">
        <f t="shared" si="113"/>
        <v>0</v>
      </c>
      <c r="L1263" s="78" t="s">
        <v>343</v>
      </c>
      <c r="M1263" t="s">
        <v>241</v>
      </c>
      <c r="N1263" t="s">
        <v>177</v>
      </c>
      <c r="P1263" t="s">
        <v>177</v>
      </c>
      <c r="Q1263" t="s">
        <v>285</v>
      </c>
      <c r="R1263" t="s">
        <v>35</v>
      </c>
      <c r="S1263" t="s">
        <v>249</v>
      </c>
      <c r="T1263" t="s">
        <v>54</v>
      </c>
      <c r="U1263" t="s">
        <v>177</v>
      </c>
      <c r="V1263" t="s">
        <v>177</v>
      </c>
    </row>
    <row r="1264" spans="1:22" ht="12.75" hidden="1" outlineLevel="1">
      <c r="A1264">
        <v>1050</v>
      </c>
      <c r="B1264" s="33" t="s">
        <v>302</v>
      </c>
      <c r="C1264" s="31">
        <v>57</v>
      </c>
      <c r="D1264">
        <v>2</v>
      </c>
      <c r="E1264">
        <v>25</v>
      </c>
      <c r="F1264" s="46"/>
      <c r="G1264" s="41" t="str">
        <f aca="true" t="shared" si="114" ref="G1264:G1328">UPPER(F1264)</f>
        <v/>
      </c>
      <c r="H1264" s="41" t="s">
        <v>198</v>
      </c>
      <c r="I1264" t="str">
        <f t="shared" si="111"/>
        <v/>
      </c>
      <c r="J1264">
        <f t="shared" si="112"/>
        <v>0</v>
      </c>
      <c r="K1264">
        <f t="shared" si="113"/>
        <v>0</v>
      </c>
      <c r="L1264" s="78" t="s">
        <v>343</v>
      </c>
      <c r="M1264" t="s">
        <v>241</v>
      </c>
      <c r="N1264" t="s">
        <v>177</v>
      </c>
      <c r="P1264" t="s">
        <v>177</v>
      </c>
      <c r="Q1264" t="s">
        <v>225</v>
      </c>
      <c r="S1264" t="s">
        <v>249</v>
      </c>
      <c r="T1264" t="s">
        <v>54</v>
      </c>
      <c r="U1264" t="s">
        <v>177</v>
      </c>
      <c r="V1264" t="s">
        <v>177</v>
      </c>
    </row>
    <row r="1265" spans="1:22" ht="12.75" hidden="1" outlineLevel="1">
      <c r="A1265">
        <v>1051</v>
      </c>
      <c r="B1265" s="33" t="s">
        <v>302</v>
      </c>
      <c r="C1265" s="31">
        <v>57</v>
      </c>
      <c r="D1265">
        <v>2</v>
      </c>
      <c r="E1265">
        <v>26</v>
      </c>
      <c r="F1265" s="46"/>
      <c r="G1265" s="41" t="str">
        <f t="shared" si="114"/>
        <v/>
      </c>
      <c r="H1265" s="41" t="s">
        <v>200</v>
      </c>
      <c r="I1265" t="str">
        <f t="shared" si="111"/>
        <v/>
      </c>
      <c r="J1265">
        <f t="shared" si="112"/>
        <v>0</v>
      </c>
      <c r="K1265">
        <f t="shared" si="113"/>
        <v>0</v>
      </c>
      <c r="L1265" s="78" t="s">
        <v>343</v>
      </c>
      <c r="M1265" t="s">
        <v>241</v>
      </c>
      <c r="N1265" t="s">
        <v>177</v>
      </c>
      <c r="P1265" t="s">
        <v>177</v>
      </c>
      <c r="Q1265" t="s">
        <v>286</v>
      </c>
      <c r="S1265" t="s">
        <v>249</v>
      </c>
      <c r="U1265" t="s">
        <v>177</v>
      </c>
      <c r="V1265" t="s">
        <v>177</v>
      </c>
    </row>
    <row r="1266" spans="1:22" ht="12.75" hidden="1" outlineLevel="1">
      <c r="A1266">
        <v>1052</v>
      </c>
      <c r="B1266" s="33" t="s">
        <v>302</v>
      </c>
      <c r="C1266" s="31">
        <v>57</v>
      </c>
      <c r="D1266">
        <v>3</v>
      </c>
      <c r="E1266">
        <v>1</v>
      </c>
      <c r="F1266" s="46"/>
      <c r="G1266" s="41" t="str">
        <f t="shared" si="114"/>
        <v/>
      </c>
      <c r="H1266" s="41" t="s">
        <v>201</v>
      </c>
      <c r="I1266" t="str">
        <f t="shared" si="111"/>
        <v/>
      </c>
      <c r="J1266">
        <f t="shared" si="112"/>
        <v>0</v>
      </c>
      <c r="K1266">
        <f t="shared" si="113"/>
        <v>0</v>
      </c>
      <c r="L1266" s="78" t="s">
        <v>343</v>
      </c>
      <c r="M1266" t="s">
        <v>241</v>
      </c>
      <c r="N1266" t="s">
        <v>177</v>
      </c>
      <c r="P1266" t="s">
        <v>177</v>
      </c>
      <c r="Q1266" t="s">
        <v>119</v>
      </c>
      <c r="S1266" t="s">
        <v>249</v>
      </c>
      <c r="U1266" t="s">
        <v>177</v>
      </c>
      <c r="V1266" t="s">
        <v>177</v>
      </c>
    </row>
    <row r="1267" spans="1:22" ht="12.75" hidden="1" outlineLevel="1">
      <c r="A1267">
        <v>1053</v>
      </c>
      <c r="B1267" s="33" t="s">
        <v>302</v>
      </c>
      <c r="C1267" s="31">
        <v>57</v>
      </c>
      <c r="D1267">
        <v>3</v>
      </c>
      <c r="E1267">
        <v>2</v>
      </c>
      <c r="F1267" s="46"/>
      <c r="G1267" s="41" t="str">
        <f t="shared" si="114"/>
        <v/>
      </c>
      <c r="H1267" s="41" t="s">
        <v>198</v>
      </c>
      <c r="I1267" t="str">
        <f t="shared" si="111"/>
        <v/>
      </c>
      <c r="J1267">
        <f t="shared" si="112"/>
        <v>0</v>
      </c>
      <c r="K1267">
        <f t="shared" si="113"/>
        <v>0</v>
      </c>
      <c r="L1267" s="78" t="s">
        <v>343</v>
      </c>
      <c r="M1267" t="s">
        <v>241</v>
      </c>
      <c r="N1267" t="s">
        <v>177</v>
      </c>
      <c r="P1267" t="s">
        <v>177</v>
      </c>
      <c r="Q1267" t="s">
        <v>286</v>
      </c>
      <c r="S1267" t="s">
        <v>249</v>
      </c>
      <c r="U1267" t="s">
        <v>177</v>
      </c>
      <c r="V1267" t="s">
        <v>177</v>
      </c>
    </row>
    <row r="1268" spans="1:22" ht="12.75" hidden="1" outlineLevel="1">
      <c r="A1268">
        <v>1054</v>
      </c>
      <c r="B1268" s="33" t="s">
        <v>302</v>
      </c>
      <c r="C1268" s="31">
        <v>57</v>
      </c>
      <c r="D1268">
        <v>3</v>
      </c>
      <c r="E1268">
        <v>3</v>
      </c>
      <c r="F1268" s="46"/>
      <c r="G1268" s="41" t="str">
        <f t="shared" si="114"/>
        <v/>
      </c>
      <c r="H1268" s="41" t="s">
        <v>201</v>
      </c>
      <c r="I1268" t="str">
        <f t="shared" si="111"/>
        <v/>
      </c>
      <c r="J1268">
        <f t="shared" si="112"/>
        <v>0</v>
      </c>
      <c r="K1268">
        <f t="shared" si="113"/>
        <v>0</v>
      </c>
      <c r="L1268" s="78" t="s">
        <v>343</v>
      </c>
      <c r="M1268" t="s">
        <v>241</v>
      </c>
      <c r="N1268" t="s">
        <v>177</v>
      </c>
      <c r="P1268" t="s">
        <v>177</v>
      </c>
      <c r="Q1268" t="s">
        <v>98</v>
      </c>
      <c r="R1268" t="s">
        <v>178</v>
      </c>
      <c r="S1268" t="s">
        <v>249</v>
      </c>
      <c r="U1268" t="s">
        <v>177</v>
      </c>
      <c r="V1268" t="s">
        <v>177</v>
      </c>
    </row>
    <row r="1269" spans="1:22" ht="12.75" hidden="1" outlineLevel="1">
      <c r="A1269">
        <v>1055</v>
      </c>
      <c r="B1269" s="33" t="s">
        <v>302</v>
      </c>
      <c r="C1269" s="31">
        <v>57</v>
      </c>
      <c r="D1269">
        <v>3</v>
      </c>
      <c r="E1269">
        <v>4</v>
      </c>
      <c r="F1269" s="46"/>
      <c r="G1269" s="41" t="str">
        <f t="shared" si="114"/>
        <v/>
      </c>
      <c r="H1269" s="41" t="s">
        <v>200</v>
      </c>
      <c r="I1269" t="str">
        <f t="shared" si="111"/>
        <v/>
      </c>
      <c r="J1269">
        <f t="shared" si="112"/>
        <v>0</v>
      </c>
      <c r="K1269">
        <f t="shared" si="113"/>
        <v>0</v>
      </c>
      <c r="L1269" s="78" t="s">
        <v>343</v>
      </c>
      <c r="M1269" t="s">
        <v>241</v>
      </c>
      <c r="N1269" t="s">
        <v>177</v>
      </c>
      <c r="P1269" t="s">
        <v>177</v>
      </c>
      <c r="Q1269" t="s">
        <v>119</v>
      </c>
      <c r="S1269" t="s">
        <v>249</v>
      </c>
      <c r="U1269" t="s">
        <v>177</v>
      </c>
      <c r="V1269" t="s">
        <v>177</v>
      </c>
    </row>
    <row r="1270" spans="1:22" ht="12.75" hidden="1" outlineLevel="1">
      <c r="A1270">
        <v>1056</v>
      </c>
      <c r="B1270" s="33" t="s">
        <v>302</v>
      </c>
      <c r="C1270" s="31">
        <v>57</v>
      </c>
      <c r="D1270">
        <v>3</v>
      </c>
      <c r="E1270">
        <v>5</v>
      </c>
      <c r="F1270" s="46"/>
      <c r="G1270" s="41" t="str">
        <f t="shared" si="114"/>
        <v/>
      </c>
      <c r="H1270" s="41" t="s">
        <v>201</v>
      </c>
      <c r="I1270" t="str">
        <f t="shared" si="111"/>
        <v/>
      </c>
      <c r="J1270">
        <f t="shared" si="112"/>
        <v>0</v>
      </c>
      <c r="K1270">
        <f t="shared" si="113"/>
        <v>0</v>
      </c>
      <c r="L1270" s="78" t="s">
        <v>343</v>
      </c>
      <c r="M1270" t="s">
        <v>241</v>
      </c>
      <c r="N1270" t="s">
        <v>177</v>
      </c>
      <c r="P1270" t="s">
        <v>177</v>
      </c>
      <c r="Q1270" t="s">
        <v>98</v>
      </c>
      <c r="R1270" t="s">
        <v>216</v>
      </c>
      <c r="S1270" t="s">
        <v>249</v>
      </c>
      <c r="U1270" t="s">
        <v>177</v>
      </c>
      <c r="V1270" t="s">
        <v>177</v>
      </c>
    </row>
    <row r="1271" spans="1:22" ht="12.75" hidden="1" outlineLevel="1">
      <c r="A1271">
        <v>1057</v>
      </c>
      <c r="B1271" s="33" t="s">
        <v>302</v>
      </c>
      <c r="C1271" s="31">
        <v>57</v>
      </c>
      <c r="D1271">
        <v>3</v>
      </c>
      <c r="E1271">
        <v>6</v>
      </c>
      <c r="F1271" s="46"/>
      <c r="G1271" s="41" t="str">
        <f t="shared" si="114"/>
        <v/>
      </c>
      <c r="H1271" s="41" t="s">
        <v>201</v>
      </c>
      <c r="I1271" t="str">
        <f t="shared" si="111"/>
        <v/>
      </c>
      <c r="J1271">
        <f t="shared" si="112"/>
        <v>0</v>
      </c>
      <c r="K1271">
        <f t="shared" si="113"/>
        <v>0</v>
      </c>
      <c r="L1271" s="78" t="s">
        <v>343</v>
      </c>
      <c r="M1271" t="s">
        <v>241</v>
      </c>
      <c r="N1271" t="s">
        <v>177</v>
      </c>
      <c r="P1271" t="s">
        <v>177</v>
      </c>
      <c r="Q1271" t="s">
        <v>250</v>
      </c>
      <c r="R1271" t="s">
        <v>304</v>
      </c>
      <c r="S1271" t="s">
        <v>249</v>
      </c>
      <c r="T1271" t="s">
        <v>218</v>
      </c>
      <c r="U1271" t="s">
        <v>177</v>
      </c>
      <c r="V1271" t="s">
        <v>177</v>
      </c>
    </row>
    <row r="1272" spans="1:22" ht="12.75" hidden="1" outlineLevel="1">
      <c r="A1272">
        <v>1058</v>
      </c>
      <c r="B1272" s="33" t="s">
        <v>302</v>
      </c>
      <c r="C1272" s="31">
        <v>57</v>
      </c>
      <c r="D1272">
        <v>3</v>
      </c>
      <c r="E1272">
        <v>7</v>
      </c>
      <c r="F1272" s="46"/>
      <c r="G1272" s="41" t="str">
        <f t="shared" si="114"/>
        <v/>
      </c>
      <c r="H1272" s="41" t="s">
        <v>198</v>
      </c>
      <c r="I1272" t="str">
        <f t="shared" si="111"/>
        <v/>
      </c>
      <c r="J1272">
        <f t="shared" si="112"/>
        <v>0</v>
      </c>
      <c r="K1272">
        <f t="shared" si="113"/>
        <v>0</v>
      </c>
      <c r="L1272" s="78" t="s">
        <v>343</v>
      </c>
      <c r="M1272" t="s">
        <v>241</v>
      </c>
      <c r="N1272" t="s">
        <v>177</v>
      </c>
      <c r="P1272" t="s">
        <v>177</v>
      </c>
      <c r="Q1272" t="s">
        <v>119</v>
      </c>
      <c r="S1272" t="s">
        <v>249</v>
      </c>
      <c r="T1272" t="s">
        <v>218</v>
      </c>
      <c r="U1272" t="s">
        <v>177</v>
      </c>
      <c r="V1272" t="s">
        <v>177</v>
      </c>
    </row>
    <row r="1273" spans="1:22" ht="12.75" hidden="1" outlineLevel="1">
      <c r="A1273">
        <v>1059</v>
      </c>
      <c r="B1273" s="33" t="s">
        <v>302</v>
      </c>
      <c r="C1273" s="31">
        <v>57</v>
      </c>
      <c r="D1273">
        <v>3</v>
      </c>
      <c r="E1273">
        <v>8</v>
      </c>
      <c r="F1273" s="46"/>
      <c r="G1273" s="41" t="str">
        <f t="shared" si="114"/>
        <v/>
      </c>
      <c r="H1273" s="41" t="s">
        <v>198</v>
      </c>
      <c r="I1273" t="str">
        <f t="shared" si="111"/>
        <v/>
      </c>
      <c r="J1273">
        <f t="shared" si="112"/>
        <v>0</v>
      </c>
      <c r="K1273">
        <f t="shared" si="113"/>
        <v>0</v>
      </c>
      <c r="L1273" s="78" t="s">
        <v>343</v>
      </c>
      <c r="M1273" t="s">
        <v>241</v>
      </c>
      <c r="N1273" t="s">
        <v>177</v>
      </c>
      <c r="P1273" t="s">
        <v>177</v>
      </c>
      <c r="Q1273" t="s">
        <v>286</v>
      </c>
      <c r="S1273" t="s">
        <v>249</v>
      </c>
      <c r="T1273" t="s">
        <v>218</v>
      </c>
      <c r="U1273" t="s">
        <v>177</v>
      </c>
      <c r="V1273" t="s">
        <v>177</v>
      </c>
    </row>
    <row r="1274" spans="1:22" ht="12.75" hidden="1" outlineLevel="1">
      <c r="A1274">
        <v>1060</v>
      </c>
      <c r="B1274" s="33" t="s">
        <v>302</v>
      </c>
      <c r="C1274" s="31">
        <v>57</v>
      </c>
      <c r="D1274">
        <v>3</v>
      </c>
      <c r="E1274">
        <v>9</v>
      </c>
      <c r="F1274" s="46"/>
      <c r="G1274" s="41" t="str">
        <f t="shared" si="114"/>
        <v/>
      </c>
      <c r="H1274" s="41" t="s">
        <v>199</v>
      </c>
      <c r="I1274" t="str">
        <f t="shared" si="111"/>
        <v/>
      </c>
      <c r="J1274">
        <f t="shared" si="112"/>
        <v>0</v>
      </c>
      <c r="K1274">
        <f t="shared" si="113"/>
        <v>0</v>
      </c>
      <c r="L1274" s="78" t="s">
        <v>343</v>
      </c>
      <c r="M1274" t="s">
        <v>241</v>
      </c>
      <c r="N1274" t="s">
        <v>177</v>
      </c>
      <c r="P1274" t="s">
        <v>177</v>
      </c>
      <c r="Q1274" t="s">
        <v>250</v>
      </c>
      <c r="R1274" t="s">
        <v>305</v>
      </c>
      <c r="S1274" t="s">
        <v>249</v>
      </c>
      <c r="T1274" t="s">
        <v>218</v>
      </c>
      <c r="U1274" t="s">
        <v>177</v>
      </c>
      <c r="V1274" t="s">
        <v>177</v>
      </c>
    </row>
    <row r="1275" spans="1:22" ht="12.75" hidden="1" outlineLevel="1">
      <c r="A1275">
        <v>1061</v>
      </c>
      <c r="B1275" s="33" t="s">
        <v>302</v>
      </c>
      <c r="C1275" s="31">
        <v>57</v>
      </c>
      <c r="D1275">
        <v>3</v>
      </c>
      <c r="E1275">
        <v>10</v>
      </c>
      <c r="F1275" s="46"/>
      <c r="G1275" s="41" t="str">
        <f t="shared" si="114"/>
        <v/>
      </c>
      <c r="H1275" s="41" t="s">
        <v>198</v>
      </c>
      <c r="I1275" t="str">
        <f t="shared" si="111"/>
        <v/>
      </c>
      <c r="J1275">
        <f t="shared" si="112"/>
        <v>0</v>
      </c>
      <c r="K1275">
        <f t="shared" si="113"/>
        <v>0</v>
      </c>
      <c r="L1275" s="78" t="s">
        <v>343</v>
      </c>
      <c r="M1275" t="s">
        <v>241</v>
      </c>
      <c r="N1275" t="s">
        <v>177</v>
      </c>
      <c r="P1275" t="s">
        <v>177</v>
      </c>
      <c r="Q1275" t="s">
        <v>286</v>
      </c>
      <c r="S1275" t="s">
        <v>249</v>
      </c>
      <c r="T1275" t="s">
        <v>134</v>
      </c>
      <c r="U1275" t="s">
        <v>177</v>
      </c>
      <c r="V1275" t="s">
        <v>177</v>
      </c>
    </row>
    <row r="1276" spans="1:22" ht="12.75" hidden="1" outlineLevel="1">
      <c r="A1276">
        <v>1062</v>
      </c>
      <c r="B1276" s="33" t="s">
        <v>302</v>
      </c>
      <c r="C1276" s="31">
        <v>57</v>
      </c>
      <c r="D1276">
        <v>3</v>
      </c>
      <c r="E1276">
        <v>11</v>
      </c>
      <c r="F1276" s="46"/>
      <c r="G1276" s="41" t="str">
        <f t="shared" si="114"/>
        <v/>
      </c>
      <c r="H1276" s="41" t="s">
        <v>201</v>
      </c>
      <c r="I1276" t="str">
        <f t="shared" si="111"/>
        <v/>
      </c>
      <c r="J1276">
        <f t="shared" si="112"/>
        <v>0</v>
      </c>
      <c r="K1276">
        <f t="shared" si="113"/>
        <v>0</v>
      </c>
      <c r="L1276" s="78" t="s">
        <v>343</v>
      </c>
      <c r="M1276" t="s">
        <v>241</v>
      </c>
      <c r="N1276" t="s">
        <v>177</v>
      </c>
      <c r="P1276" t="s">
        <v>177</v>
      </c>
      <c r="Q1276" t="s">
        <v>250</v>
      </c>
      <c r="R1276" t="s">
        <v>304</v>
      </c>
      <c r="S1276" t="s">
        <v>249</v>
      </c>
      <c r="T1276" t="s">
        <v>218</v>
      </c>
      <c r="U1276" t="s">
        <v>177</v>
      </c>
      <c r="V1276" t="s">
        <v>177</v>
      </c>
    </row>
    <row r="1277" spans="1:22" ht="12.75" hidden="1" outlineLevel="1">
      <c r="A1277">
        <v>1063</v>
      </c>
      <c r="B1277" s="33" t="s">
        <v>302</v>
      </c>
      <c r="C1277" s="31">
        <v>57</v>
      </c>
      <c r="D1277">
        <v>3</v>
      </c>
      <c r="E1277">
        <v>12</v>
      </c>
      <c r="F1277" s="46"/>
      <c r="G1277" s="41" t="str">
        <f t="shared" si="114"/>
        <v/>
      </c>
      <c r="H1277" s="41" t="s">
        <v>202</v>
      </c>
      <c r="I1277" t="str">
        <f t="shared" si="111"/>
        <v/>
      </c>
      <c r="J1277">
        <f t="shared" si="112"/>
        <v>0</v>
      </c>
      <c r="K1277">
        <f t="shared" si="113"/>
        <v>0</v>
      </c>
      <c r="L1277" s="78" t="s">
        <v>343</v>
      </c>
      <c r="M1277" t="s">
        <v>241</v>
      </c>
      <c r="N1277" t="s">
        <v>177</v>
      </c>
      <c r="P1277" t="s">
        <v>177</v>
      </c>
      <c r="Q1277" t="s">
        <v>285</v>
      </c>
      <c r="R1277" t="s">
        <v>35</v>
      </c>
      <c r="S1277" t="s">
        <v>249</v>
      </c>
      <c r="T1277" t="s">
        <v>54</v>
      </c>
      <c r="U1277" t="s">
        <v>177</v>
      </c>
      <c r="V1277" t="s">
        <v>177</v>
      </c>
    </row>
    <row r="1278" spans="1:22" ht="12.75" hidden="1" outlineLevel="1">
      <c r="A1278">
        <v>1064</v>
      </c>
      <c r="B1278" s="33" t="s">
        <v>302</v>
      </c>
      <c r="C1278" s="31">
        <v>57</v>
      </c>
      <c r="D1278">
        <v>3</v>
      </c>
      <c r="E1278">
        <v>13</v>
      </c>
      <c r="F1278" s="46"/>
      <c r="G1278" s="41" t="str">
        <f t="shared" si="114"/>
        <v/>
      </c>
      <c r="H1278" s="41" t="s">
        <v>199</v>
      </c>
      <c r="I1278" t="str">
        <f t="shared" si="111"/>
        <v/>
      </c>
      <c r="J1278">
        <f t="shared" si="112"/>
        <v>0</v>
      </c>
      <c r="K1278">
        <f t="shared" si="113"/>
        <v>0</v>
      </c>
      <c r="L1278" s="78" t="s">
        <v>343</v>
      </c>
      <c r="M1278" t="s">
        <v>241</v>
      </c>
      <c r="N1278" t="s">
        <v>177</v>
      </c>
      <c r="P1278" t="s">
        <v>177</v>
      </c>
      <c r="Q1278" t="s">
        <v>225</v>
      </c>
      <c r="S1278" t="s">
        <v>249</v>
      </c>
      <c r="U1278" t="s">
        <v>177</v>
      </c>
      <c r="V1278" t="s">
        <v>177</v>
      </c>
    </row>
    <row r="1279" spans="1:22" ht="12.75" hidden="1" outlineLevel="1">
      <c r="A1279">
        <v>1065</v>
      </c>
      <c r="B1279" s="33" t="s">
        <v>302</v>
      </c>
      <c r="C1279" s="31">
        <v>57</v>
      </c>
      <c r="D1279">
        <v>3</v>
      </c>
      <c r="E1279">
        <v>14</v>
      </c>
      <c r="F1279" s="46"/>
      <c r="G1279" s="41" t="str">
        <f t="shared" si="114"/>
        <v/>
      </c>
      <c r="H1279" s="41" t="s">
        <v>199</v>
      </c>
      <c r="I1279" t="str">
        <f t="shared" si="111"/>
        <v/>
      </c>
      <c r="J1279">
        <f t="shared" si="112"/>
        <v>0</v>
      </c>
      <c r="K1279">
        <f t="shared" si="113"/>
        <v>0</v>
      </c>
      <c r="L1279" s="78" t="s">
        <v>343</v>
      </c>
      <c r="M1279" t="s">
        <v>241</v>
      </c>
      <c r="N1279" t="s">
        <v>177</v>
      </c>
      <c r="P1279" t="s">
        <v>177</v>
      </c>
      <c r="Q1279" t="s">
        <v>225</v>
      </c>
      <c r="S1279" t="s">
        <v>249</v>
      </c>
      <c r="T1279" t="s">
        <v>54</v>
      </c>
      <c r="U1279" t="s">
        <v>177</v>
      </c>
      <c r="V1279" t="s">
        <v>177</v>
      </c>
    </row>
    <row r="1280" spans="1:22" ht="12.75" hidden="1" outlineLevel="1">
      <c r="A1280">
        <v>1066</v>
      </c>
      <c r="B1280" s="33" t="s">
        <v>302</v>
      </c>
      <c r="C1280" s="31">
        <v>57</v>
      </c>
      <c r="D1280">
        <v>3</v>
      </c>
      <c r="E1280">
        <v>15</v>
      </c>
      <c r="F1280" s="46"/>
      <c r="G1280" s="41" t="str">
        <f t="shared" si="114"/>
        <v/>
      </c>
      <c r="H1280" s="41" t="s">
        <v>198</v>
      </c>
      <c r="I1280" t="str">
        <f t="shared" si="111"/>
        <v/>
      </c>
      <c r="J1280">
        <f t="shared" si="112"/>
        <v>0</v>
      </c>
      <c r="K1280">
        <f t="shared" si="113"/>
        <v>0</v>
      </c>
      <c r="L1280" s="78" t="s">
        <v>343</v>
      </c>
      <c r="M1280" t="s">
        <v>241</v>
      </c>
      <c r="N1280" t="s">
        <v>177</v>
      </c>
      <c r="P1280" t="s">
        <v>177</v>
      </c>
      <c r="Q1280" t="s">
        <v>37</v>
      </c>
      <c r="R1280" t="s">
        <v>215</v>
      </c>
      <c r="S1280" t="s">
        <v>249</v>
      </c>
      <c r="T1280" t="s">
        <v>54</v>
      </c>
      <c r="U1280" t="s">
        <v>177</v>
      </c>
      <c r="V1280" t="s">
        <v>177</v>
      </c>
    </row>
    <row r="1281" spans="1:22" ht="12.75" hidden="1" outlineLevel="1">
      <c r="A1281">
        <v>1067</v>
      </c>
      <c r="B1281" s="33" t="s">
        <v>302</v>
      </c>
      <c r="C1281" s="31">
        <v>57</v>
      </c>
      <c r="D1281">
        <v>3</v>
      </c>
      <c r="E1281">
        <v>16</v>
      </c>
      <c r="F1281" s="46"/>
      <c r="G1281" s="41" t="str">
        <f t="shared" si="114"/>
        <v/>
      </c>
      <c r="H1281" s="41" t="s">
        <v>198</v>
      </c>
      <c r="I1281" t="str">
        <f aca="true" t="shared" si="115" ref="I1281:I1317">IF(F1281=0,"",IF(EXACT(G1281,H1281),"Correct","Incorrect"))</f>
        <v/>
      </c>
      <c r="J1281">
        <f t="shared" si="112"/>
        <v>0</v>
      </c>
      <c r="K1281">
        <f t="shared" si="113"/>
        <v>0</v>
      </c>
      <c r="L1281" s="78" t="s">
        <v>343</v>
      </c>
      <c r="M1281" t="s">
        <v>241</v>
      </c>
      <c r="N1281" t="s">
        <v>177</v>
      </c>
      <c r="P1281" t="s">
        <v>177</v>
      </c>
      <c r="Q1281" t="s">
        <v>326</v>
      </c>
      <c r="R1281" t="s">
        <v>327</v>
      </c>
      <c r="S1281" t="s">
        <v>249</v>
      </c>
      <c r="T1281" t="s">
        <v>218</v>
      </c>
      <c r="U1281" t="s">
        <v>177</v>
      </c>
      <c r="V1281" t="s">
        <v>177</v>
      </c>
    </row>
    <row r="1282" spans="1:22" ht="12.75" hidden="1" outlineLevel="1">
      <c r="A1282">
        <v>1068</v>
      </c>
      <c r="B1282" s="33" t="s">
        <v>302</v>
      </c>
      <c r="C1282" s="31">
        <v>57</v>
      </c>
      <c r="D1282">
        <v>3</v>
      </c>
      <c r="E1282">
        <v>17</v>
      </c>
      <c r="F1282" s="46"/>
      <c r="G1282" s="41" t="str">
        <f t="shared" si="114"/>
        <v/>
      </c>
      <c r="H1282" s="41" t="s">
        <v>199</v>
      </c>
      <c r="I1282" t="str">
        <f t="shared" si="115"/>
        <v/>
      </c>
      <c r="J1282">
        <f t="shared" si="112"/>
        <v>0</v>
      </c>
      <c r="K1282">
        <f t="shared" si="113"/>
        <v>0</v>
      </c>
      <c r="L1282" s="78" t="s">
        <v>343</v>
      </c>
      <c r="M1282" t="s">
        <v>241</v>
      </c>
      <c r="N1282" t="s">
        <v>177</v>
      </c>
      <c r="P1282" t="s">
        <v>177</v>
      </c>
      <c r="Q1282" t="s">
        <v>285</v>
      </c>
      <c r="R1282" t="s">
        <v>35</v>
      </c>
      <c r="S1282" t="s">
        <v>249</v>
      </c>
      <c r="T1282" t="s">
        <v>54</v>
      </c>
      <c r="U1282" t="s">
        <v>177</v>
      </c>
      <c r="V1282" t="s">
        <v>177</v>
      </c>
    </row>
    <row r="1283" spans="1:22" ht="12.75" hidden="1" outlineLevel="1">
      <c r="A1283">
        <v>1069</v>
      </c>
      <c r="B1283" s="33" t="s">
        <v>302</v>
      </c>
      <c r="C1283" s="31">
        <v>57</v>
      </c>
      <c r="D1283">
        <v>3</v>
      </c>
      <c r="E1283">
        <v>18</v>
      </c>
      <c r="F1283" s="46"/>
      <c r="G1283" s="41" t="str">
        <f t="shared" si="114"/>
        <v/>
      </c>
      <c r="H1283" s="41" t="s">
        <v>200</v>
      </c>
      <c r="I1283" t="str">
        <f t="shared" si="115"/>
        <v/>
      </c>
      <c r="J1283">
        <f t="shared" si="112"/>
        <v>0</v>
      </c>
      <c r="K1283">
        <f t="shared" si="113"/>
        <v>0</v>
      </c>
      <c r="L1283" s="78" t="s">
        <v>343</v>
      </c>
      <c r="M1283" t="s">
        <v>241</v>
      </c>
      <c r="N1283" t="s">
        <v>177</v>
      </c>
      <c r="P1283" t="s">
        <v>177</v>
      </c>
      <c r="Q1283" t="s">
        <v>286</v>
      </c>
      <c r="S1283" t="s">
        <v>249</v>
      </c>
      <c r="T1283" t="s">
        <v>218</v>
      </c>
      <c r="U1283" t="s">
        <v>177</v>
      </c>
      <c r="V1283" t="s">
        <v>177</v>
      </c>
    </row>
    <row r="1284" spans="1:22" ht="12.75" hidden="1" outlineLevel="1">
      <c r="A1284">
        <v>1070</v>
      </c>
      <c r="B1284" s="33" t="s">
        <v>302</v>
      </c>
      <c r="C1284" s="31">
        <v>57</v>
      </c>
      <c r="D1284">
        <v>3</v>
      </c>
      <c r="E1284">
        <v>19</v>
      </c>
      <c r="F1284" s="46"/>
      <c r="G1284" s="41" t="str">
        <f t="shared" si="114"/>
        <v/>
      </c>
      <c r="H1284" s="41" t="s">
        <v>199</v>
      </c>
      <c r="I1284" t="str">
        <f t="shared" si="115"/>
        <v/>
      </c>
      <c r="J1284">
        <f t="shared" si="112"/>
        <v>0</v>
      </c>
      <c r="K1284">
        <f t="shared" si="113"/>
        <v>0</v>
      </c>
      <c r="L1284" s="78" t="s">
        <v>343</v>
      </c>
      <c r="M1284" t="s">
        <v>241</v>
      </c>
      <c r="N1284" t="s">
        <v>177</v>
      </c>
      <c r="P1284" t="s">
        <v>177</v>
      </c>
      <c r="Q1284" t="s">
        <v>326</v>
      </c>
      <c r="R1284" t="s">
        <v>327</v>
      </c>
      <c r="S1284" t="s">
        <v>249</v>
      </c>
      <c r="T1284" t="s">
        <v>54</v>
      </c>
      <c r="U1284" t="s">
        <v>177</v>
      </c>
      <c r="V1284" t="s">
        <v>177</v>
      </c>
    </row>
    <row r="1285" spans="1:22" ht="12.75" hidden="1" outlineLevel="1">
      <c r="A1285">
        <v>1071</v>
      </c>
      <c r="B1285" s="33" t="s">
        <v>302</v>
      </c>
      <c r="C1285" s="31">
        <v>57</v>
      </c>
      <c r="D1285">
        <v>3</v>
      </c>
      <c r="E1285">
        <v>20</v>
      </c>
      <c r="F1285" s="46"/>
      <c r="G1285" s="41" t="str">
        <f t="shared" si="114"/>
        <v/>
      </c>
      <c r="H1285" s="41" t="s">
        <v>202</v>
      </c>
      <c r="I1285" t="str">
        <f t="shared" si="115"/>
        <v/>
      </c>
      <c r="J1285">
        <f t="shared" si="112"/>
        <v>0</v>
      </c>
      <c r="K1285">
        <f t="shared" si="113"/>
        <v>0</v>
      </c>
      <c r="L1285" s="78" t="s">
        <v>343</v>
      </c>
      <c r="M1285" t="s">
        <v>241</v>
      </c>
      <c r="N1285" t="s">
        <v>177</v>
      </c>
      <c r="P1285" t="s">
        <v>177</v>
      </c>
      <c r="Q1285" t="s">
        <v>37</v>
      </c>
      <c r="R1285" t="s">
        <v>251</v>
      </c>
      <c r="S1285" t="s">
        <v>249</v>
      </c>
      <c r="T1285" t="s">
        <v>55</v>
      </c>
      <c r="U1285" t="s">
        <v>177</v>
      </c>
      <c r="V1285" t="s">
        <v>177</v>
      </c>
    </row>
    <row r="1286" spans="1:22" ht="12.75" hidden="1" outlineLevel="1">
      <c r="A1286">
        <v>1072</v>
      </c>
      <c r="B1286" s="33" t="s">
        <v>302</v>
      </c>
      <c r="C1286" s="31">
        <v>57</v>
      </c>
      <c r="D1286">
        <v>3</v>
      </c>
      <c r="E1286">
        <v>21</v>
      </c>
      <c r="F1286" s="75"/>
      <c r="G1286" s="41" t="str">
        <f t="shared" si="114"/>
        <v/>
      </c>
      <c r="H1286" s="41" t="s">
        <v>200</v>
      </c>
      <c r="I1286" t="str">
        <f t="shared" si="115"/>
        <v/>
      </c>
      <c r="J1286">
        <f t="shared" si="112"/>
        <v>0</v>
      </c>
      <c r="K1286">
        <f t="shared" si="113"/>
        <v>0</v>
      </c>
      <c r="L1286" s="78" t="s">
        <v>343</v>
      </c>
      <c r="M1286" t="s">
        <v>241</v>
      </c>
      <c r="N1286" t="s">
        <v>177</v>
      </c>
      <c r="P1286" t="s">
        <v>177</v>
      </c>
      <c r="Q1286" t="s">
        <v>98</v>
      </c>
      <c r="R1286" t="s">
        <v>36</v>
      </c>
      <c r="S1286" t="s">
        <v>249</v>
      </c>
      <c r="T1286" t="s">
        <v>218</v>
      </c>
      <c r="U1286" t="s">
        <v>177</v>
      </c>
      <c r="V1286" t="s">
        <v>177</v>
      </c>
    </row>
    <row r="1287" spans="1:22" ht="12.75" hidden="1" outlineLevel="1">
      <c r="A1287">
        <v>1073</v>
      </c>
      <c r="B1287" s="33" t="s">
        <v>302</v>
      </c>
      <c r="C1287" s="31">
        <v>57</v>
      </c>
      <c r="D1287">
        <v>3</v>
      </c>
      <c r="E1287">
        <v>22</v>
      </c>
      <c r="F1287" s="75"/>
      <c r="G1287" s="41" t="str">
        <f t="shared" si="114"/>
        <v/>
      </c>
      <c r="H1287" s="41" t="s">
        <v>200</v>
      </c>
      <c r="I1287" t="str">
        <f t="shared" si="115"/>
        <v/>
      </c>
      <c r="J1287">
        <f t="shared" si="112"/>
        <v>0</v>
      </c>
      <c r="K1287">
        <f t="shared" si="113"/>
        <v>0</v>
      </c>
      <c r="L1287" s="78" t="s">
        <v>343</v>
      </c>
      <c r="M1287" t="s">
        <v>241</v>
      </c>
      <c r="N1287" t="s">
        <v>177</v>
      </c>
      <c r="P1287" t="s">
        <v>177</v>
      </c>
      <c r="Q1287" t="s">
        <v>286</v>
      </c>
      <c r="S1287" t="s">
        <v>249</v>
      </c>
      <c r="U1287" t="s">
        <v>177</v>
      </c>
      <c r="V1287" t="s">
        <v>177</v>
      </c>
    </row>
    <row r="1288" spans="1:22" ht="12.75" hidden="1" outlineLevel="1">
      <c r="A1288">
        <v>1074</v>
      </c>
      <c r="B1288" s="33" t="s">
        <v>302</v>
      </c>
      <c r="C1288" s="31">
        <v>57</v>
      </c>
      <c r="D1288">
        <v>3</v>
      </c>
      <c r="E1288">
        <v>23</v>
      </c>
      <c r="F1288" s="75"/>
      <c r="G1288" s="41" t="str">
        <f t="shared" si="114"/>
        <v/>
      </c>
      <c r="H1288" s="41" t="s">
        <v>198</v>
      </c>
      <c r="I1288" t="str">
        <f t="shared" si="115"/>
        <v/>
      </c>
      <c r="J1288">
        <f t="shared" si="112"/>
        <v>0</v>
      </c>
      <c r="K1288">
        <f t="shared" si="113"/>
        <v>0</v>
      </c>
      <c r="L1288" s="78" t="s">
        <v>343</v>
      </c>
      <c r="M1288" t="s">
        <v>241</v>
      </c>
      <c r="N1288" t="s">
        <v>177</v>
      </c>
      <c r="P1288" t="s">
        <v>177</v>
      </c>
      <c r="Q1288" t="s">
        <v>225</v>
      </c>
      <c r="S1288" t="s">
        <v>249</v>
      </c>
      <c r="U1288" t="s">
        <v>177</v>
      </c>
      <c r="V1288" t="s">
        <v>177</v>
      </c>
    </row>
    <row r="1289" spans="1:22" ht="12.75" hidden="1" outlineLevel="1">
      <c r="A1289">
        <v>1075</v>
      </c>
      <c r="B1289" s="33" t="s">
        <v>302</v>
      </c>
      <c r="C1289" s="31">
        <v>57</v>
      </c>
      <c r="D1289">
        <v>3</v>
      </c>
      <c r="E1289">
        <v>24</v>
      </c>
      <c r="F1289" s="75"/>
      <c r="G1289" s="41" t="str">
        <f t="shared" si="114"/>
        <v/>
      </c>
      <c r="H1289" s="41" t="s">
        <v>198</v>
      </c>
      <c r="I1289" t="str">
        <f t="shared" si="115"/>
        <v/>
      </c>
      <c r="J1289">
        <f t="shared" si="112"/>
        <v>0</v>
      </c>
      <c r="K1289">
        <f t="shared" si="113"/>
        <v>0</v>
      </c>
      <c r="L1289" s="78" t="s">
        <v>343</v>
      </c>
      <c r="M1289" t="s">
        <v>241</v>
      </c>
      <c r="N1289" t="s">
        <v>177</v>
      </c>
      <c r="P1289" t="s">
        <v>177</v>
      </c>
      <c r="Q1289" t="s">
        <v>285</v>
      </c>
      <c r="R1289" t="s">
        <v>340</v>
      </c>
      <c r="S1289" t="s">
        <v>249</v>
      </c>
      <c r="T1289" t="s">
        <v>54</v>
      </c>
      <c r="U1289" t="s">
        <v>177</v>
      </c>
      <c r="V1289" t="s">
        <v>177</v>
      </c>
    </row>
    <row r="1290" spans="1:22" ht="12.75" hidden="1" outlineLevel="1">
      <c r="A1290">
        <v>1076</v>
      </c>
      <c r="B1290" s="33" t="s">
        <v>302</v>
      </c>
      <c r="C1290" s="31">
        <v>57</v>
      </c>
      <c r="D1290">
        <v>3</v>
      </c>
      <c r="E1290">
        <v>25</v>
      </c>
      <c r="F1290" s="75"/>
      <c r="G1290" s="41" t="str">
        <f t="shared" si="114"/>
        <v/>
      </c>
      <c r="H1290" s="41" t="s">
        <v>202</v>
      </c>
      <c r="I1290" t="str">
        <f t="shared" si="115"/>
        <v/>
      </c>
      <c r="J1290">
        <f t="shared" si="112"/>
        <v>0</v>
      </c>
      <c r="K1290">
        <f t="shared" si="113"/>
        <v>0</v>
      </c>
      <c r="L1290" s="78" t="s">
        <v>343</v>
      </c>
      <c r="M1290" t="s">
        <v>241</v>
      </c>
      <c r="N1290" t="s">
        <v>177</v>
      </c>
      <c r="P1290" t="s">
        <v>177</v>
      </c>
      <c r="Q1290" t="s">
        <v>225</v>
      </c>
      <c r="S1290" t="s">
        <v>249</v>
      </c>
      <c r="U1290" t="s">
        <v>177</v>
      </c>
      <c r="V1290" t="s">
        <v>177</v>
      </c>
    </row>
    <row r="1291" spans="1:22" ht="12.75" hidden="1" outlineLevel="1">
      <c r="A1291">
        <v>1077</v>
      </c>
      <c r="B1291" s="33" t="s">
        <v>302</v>
      </c>
      <c r="C1291" s="31">
        <v>57</v>
      </c>
      <c r="D1291">
        <v>4</v>
      </c>
      <c r="E1291">
        <v>1</v>
      </c>
      <c r="F1291" s="75"/>
      <c r="G1291" s="41" t="str">
        <f t="shared" si="114"/>
        <v/>
      </c>
      <c r="H1291" s="41" t="s">
        <v>201</v>
      </c>
      <c r="I1291" t="str">
        <f t="shared" si="115"/>
        <v/>
      </c>
      <c r="J1291">
        <f t="shared" si="112"/>
        <v>0</v>
      </c>
      <c r="K1291">
        <f t="shared" si="113"/>
        <v>0</v>
      </c>
      <c r="L1291" s="78" t="s">
        <v>343</v>
      </c>
      <c r="M1291" t="s">
        <v>240</v>
      </c>
      <c r="N1291">
        <v>1</v>
      </c>
      <c r="P1291" t="s">
        <v>40</v>
      </c>
      <c r="Q1291" t="s">
        <v>329</v>
      </c>
      <c r="R1291" t="s">
        <v>238</v>
      </c>
      <c r="S1291" t="s">
        <v>239</v>
      </c>
      <c r="U1291" t="s">
        <v>177</v>
      </c>
      <c r="V1291" t="s">
        <v>177</v>
      </c>
    </row>
    <row r="1292" spans="1:22" ht="12.75" hidden="1" outlineLevel="1">
      <c r="A1292">
        <v>1078</v>
      </c>
      <c r="B1292" s="33" t="s">
        <v>302</v>
      </c>
      <c r="C1292" s="31">
        <v>57</v>
      </c>
      <c r="D1292">
        <v>4</v>
      </c>
      <c r="E1292">
        <v>2</v>
      </c>
      <c r="F1292" s="75"/>
      <c r="G1292" s="41" t="str">
        <f t="shared" si="114"/>
        <v/>
      </c>
      <c r="H1292" s="41" t="s">
        <v>201</v>
      </c>
      <c r="I1292" t="str">
        <f t="shared" si="115"/>
        <v/>
      </c>
      <c r="J1292">
        <f t="shared" si="112"/>
        <v>0</v>
      </c>
      <c r="K1292">
        <f t="shared" si="113"/>
        <v>0</v>
      </c>
      <c r="L1292" s="78" t="s">
        <v>343</v>
      </c>
      <c r="M1292" t="s">
        <v>240</v>
      </c>
      <c r="N1292">
        <v>1</v>
      </c>
      <c r="P1292" t="s">
        <v>40</v>
      </c>
      <c r="Q1292" t="s">
        <v>333</v>
      </c>
      <c r="R1292" t="s">
        <v>318</v>
      </c>
      <c r="S1292" t="s">
        <v>239</v>
      </c>
      <c r="U1292" t="s">
        <v>177</v>
      </c>
      <c r="V1292" t="s">
        <v>177</v>
      </c>
    </row>
    <row r="1293" spans="1:22" ht="12.75" hidden="1" outlineLevel="1">
      <c r="A1293">
        <v>1079</v>
      </c>
      <c r="B1293" s="33" t="s">
        <v>302</v>
      </c>
      <c r="C1293" s="31">
        <v>57</v>
      </c>
      <c r="D1293">
        <v>4</v>
      </c>
      <c r="E1293">
        <v>3</v>
      </c>
      <c r="F1293" s="75"/>
      <c r="G1293" s="41" t="str">
        <f t="shared" si="114"/>
        <v/>
      </c>
      <c r="H1293" s="41" t="s">
        <v>199</v>
      </c>
      <c r="I1293" t="str">
        <f t="shared" si="115"/>
        <v/>
      </c>
      <c r="J1293">
        <f t="shared" si="112"/>
        <v>0</v>
      </c>
      <c r="K1293">
        <f t="shared" si="113"/>
        <v>0</v>
      </c>
      <c r="L1293" s="78" t="s">
        <v>343</v>
      </c>
      <c r="M1293" t="s">
        <v>240</v>
      </c>
      <c r="N1293">
        <v>1</v>
      </c>
      <c r="P1293" t="s">
        <v>40</v>
      </c>
      <c r="Q1293" t="s">
        <v>330</v>
      </c>
      <c r="R1293" t="s">
        <v>247</v>
      </c>
      <c r="S1293" t="s">
        <v>239</v>
      </c>
      <c r="U1293" t="s">
        <v>177</v>
      </c>
      <c r="V1293" t="s">
        <v>177</v>
      </c>
    </row>
    <row r="1294" spans="1:22" ht="12.75" hidden="1" outlineLevel="1">
      <c r="A1294">
        <v>1080</v>
      </c>
      <c r="B1294" s="33" t="s">
        <v>302</v>
      </c>
      <c r="C1294" s="31">
        <v>57</v>
      </c>
      <c r="D1294">
        <v>4</v>
      </c>
      <c r="E1294">
        <v>4</v>
      </c>
      <c r="F1294" s="75"/>
      <c r="G1294" s="41" t="str">
        <f t="shared" si="114"/>
        <v/>
      </c>
      <c r="H1294" s="41" t="s">
        <v>198</v>
      </c>
      <c r="I1294" t="str">
        <f t="shared" si="115"/>
        <v/>
      </c>
      <c r="J1294">
        <f t="shared" si="112"/>
        <v>0</v>
      </c>
      <c r="K1294">
        <f t="shared" si="113"/>
        <v>0</v>
      </c>
      <c r="L1294" s="78" t="s">
        <v>343</v>
      </c>
      <c r="M1294" t="s">
        <v>240</v>
      </c>
      <c r="N1294">
        <v>1</v>
      </c>
      <c r="P1294" t="s">
        <v>40</v>
      </c>
      <c r="Q1294" t="s">
        <v>329</v>
      </c>
      <c r="R1294" t="s">
        <v>248</v>
      </c>
      <c r="S1294" t="s">
        <v>239</v>
      </c>
      <c r="U1294" t="s">
        <v>177</v>
      </c>
      <c r="V1294" t="s">
        <v>177</v>
      </c>
    </row>
    <row r="1295" spans="1:22" ht="12.75" hidden="1" outlineLevel="1">
      <c r="A1295">
        <v>1081</v>
      </c>
      <c r="B1295" s="33" t="s">
        <v>302</v>
      </c>
      <c r="C1295" s="31">
        <v>57</v>
      </c>
      <c r="D1295">
        <v>4</v>
      </c>
      <c r="E1295">
        <v>5</v>
      </c>
      <c r="F1295" s="75"/>
      <c r="G1295" s="41" t="str">
        <f t="shared" si="114"/>
        <v/>
      </c>
      <c r="H1295" s="41" t="s">
        <v>202</v>
      </c>
      <c r="I1295" t="str">
        <f t="shared" si="115"/>
        <v/>
      </c>
      <c r="J1295">
        <f t="shared" si="112"/>
        <v>0</v>
      </c>
      <c r="K1295">
        <f t="shared" si="113"/>
        <v>0</v>
      </c>
      <c r="L1295" s="78" t="s">
        <v>343</v>
      </c>
      <c r="M1295" t="s">
        <v>240</v>
      </c>
      <c r="N1295">
        <v>1</v>
      </c>
      <c r="P1295" t="s">
        <v>40</v>
      </c>
      <c r="Q1295" t="s">
        <v>329</v>
      </c>
      <c r="R1295" t="s">
        <v>149</v>
      </c>
      <c r="S1295" t="s">
        <v>239</v>
      </c>
      <c r="U1295" t="s">
        <v>177</v>
      </c>
      <c r="V1295" t="s">
        <v>177</v>
      </c>
    </row>
    <row r="1296" spans="1:22" ht="12.75" hidden="1" outlineLevel="1">
      <c r="A1296">
        <v>1082</v>
      </c>
      <c r="B1296" s="33" t="s">
        <v>302</v>
      </c>
      <c r="C1296" s="31">
        <v>57</v>
      </c>
      <c r="D1296">
        <v>4</v>
      </c>
      <c r="E1296">
        <v>6</v>
      </c>
      <c r="F1296" s="75"/>
      <c r="G1296" s="41" t="str">
        <f t="shared" si="114"/>
        <v/>
      </c>
      <c r="H1296" s="41" t="s">
        <v>202</v>
      </c>
      <c r="I1296" t="str">
        <f t="shared" si="115"/>
        <v/>
      </c>
      <c r="J1296">
        <f t="shared" si="112"/>
        <v>0</v>
      </c>
      <c r="K1296">
        <f t="shared" si="113"/>
        <v>0</v>
      </c>
      <c r="L1296" s="78" t="s">
        <v>343</v>
      </c>
      <c r="M1296" t="s">
        <v>240</v>
      </c>
      <c r="N1296">
        <v>2</v>
      </c>
      <c r="P1296" t="s">
        <v>315</v>
      </c>
      <c r="Q1296" t="s">
        <v>329</v>
      </c>
      <c r="R1296" t="s">
        <v>238</v>
      </c>
      <c r="S1296" t="s">
        <v>239</v>
      </c>
      <c r="U1296" t="s">
        <v>177</v>
      </c>
      <c r="V1296" t="s">
        <v>177</v>
      </c>
    </row>
    <row r="1297" spans="1:22" ht="12.75" hidden="1" outlineLevel="1">
      <c r="A1297">
        <v>1083</v>
      </c>
      <c r="B1297" s="33" t="s">
        <v>302</v>
      </c>
      <c r="C1297" s="31">
        <v>57</v>
      </c>
      <c r="D1297">
        <v>4</v>
      </c>
      <c r="E1297">
        <v>7</v>
      </c>
      <c r="F1297" s="75"/>
      <c r="G1297" s="41" t="str">
        <f t="shared" si="114"/>
        <v/>
      </c>
      <c r="H1297" s="41" t="s">
        <v>198</v>
      </c>
      <c r="I1297" t="str">
        <f t="shared" si="115"/>
        <v/>
      </c>
      <c r="J1297">
        <f t="shared" si="112"/>
        <v>0</v>
      </c>
      <c r="K1297">
        <f t="shared" si="113"/>
        <v>0</v>
      </c>
      <c r="L1297" s="78" t="s">
        <v>343</v>
      </c>
      <c r="M1297" t="s">
        <v>240</v>
      </c>
      <c r="N1297">
        <v>2</v>
      </c>
      <c r="P1297" t="s">
        <v>315</v>
      </c>
      <c r="Q1297" t="s">
        <v>329</v>
      </c>
      <c r="R1297" t="s">
        <v>248</v>
      </c>
      <c r="S1297" t="s">
        <v>239</v>
      </c>
      <c r="U1297" t="s">
        <v>177</v>
      </c>
      <c r="V1297" t="s">
        <v>177</v>
      </c>
    </row>
    <row r="1298" spans="1:22" ht="12.75" hidden="1" outlineLevel="1">
      <c r="A1298">
        <v>1084</v>
      </c>
      <c r="B1298" s="33" t="s">
        <v>302</v>
      </c>
      <c r="C1298" s="31">
        <v>57</v>
      </c>
      <c r="D1298">
        <v>4</v>
      </c>
      <c r="E1298">
        <v>8</v>
      </c>
      <c r="F1298" s="75"/>
      <c r="G1298" s="41" t="str">
        <f t="shared" si="114"/>
        <v/>
      </c>
      <c r="H1298" s="41" t="s">
        <v>199</v>
      </c>
      <c r="I1298" t="str">
        <f t="shared" si="115"/>
        <v/>
      </c>
      <c r="J1298">
        <f t="shared" si="112"/>
        <v>0</v>
      </c>
      <c r="K1298">
        <f t="shared" si="113"/>
        <v>0</v>
      </c>
      <c r="L1298" s="78" t="s">
        <v>343</v>
      </c>
      <c r="M1298" t="s">
        <v>240</v>
      </c>
      <c r="N1298">
        <v>2</v>
      </c>
      <c r="P1298" t="s">
        <v>315</v>
      </c>
      <c r="Q1298" t="s">
        <v>333</v>
      </c>
      <c r="R1298" t="s">
        <v>245</v>
      </c>
      <c r="S1298" t="s">
        <v>239</v>
      </c>
      <c r="U1298" t="s">
        <v>177</v>
      </c>
      <c r="V1298" t="s">
        <v>177</v>
      </c>
    </row>
    <row r="1299" spans="1:22" ht="12.75" hidden="1" outlineLevel="1">
      <c r="A1299">
        <v>1085</v>
      </c>
      <c r="B1299" s="33" t="s">
        <v>302</v>
      </c>
      <c r="C1299" s="31">
        <v>57</v>
      </c>
      <c r="D1299">
        <v>4</v>
      </c>
      <c r="E1299">
        <v>9</v>
      </c>
      <c r="F1299" s="75"/>
      <c r="G1299" s="41" t="str">
        <f t="shared" si="114"/>
        <v/>
      </c>
      <c r="H1299" s="41" t="s">
        <v>200</v>
      </c>
      <c r="I1299" t="str">
        <f t="shared" si="115"/>
        <v/>
      </c>
      <c r="J1299">
        <f t="shared" si="112"/>
        <v>0</v>
      </c>
      <c r="K1299">
        <f t="shared" si="113"/>
        <v>0</v>
      </c>
      <c r="L1299" s="78" t="s">
        <v>343</v>
      </c>
      <c r="M1299" t="s">
        <v>240</v>
      </c>
      <c r="N1299">
        <v>2</v>
      </c>
      <c r="P1299" t="s">
        <v>315</v>
      </c>
      <c r="Q1299" t="s">
        <v>330</v>
      </c>
      <c r="R1299" t="s">
        <v>247</v>
      </c>
      <c r="S1299" t="s">
        <v>239</v>
      </c>
      <c r="U1299" t="s">
        <v>177</v>
      </c>
      <c r="V1299" t="s">
        <v>177</v>
      </c>
    </row>
    <row r="1300" spans="1:22" ht="12.75" hidden="1" outlineLevel="1">
      <c r="A1300">
        <v>1086</v>
      </c>
      <c r="B1300" s="33" t="s">
        <v>302</v>
      </c>
      <c r="C1300" s="31">
        <v>57</v>
      </c>
      <c r="D1300">
        <v>4</v>
      </c>
      <c r="E1300">
        <v>10</v>
      </c>
      <c r="F1300" s="75"/>
      <c r="G1300" s="41" t="str">
        <f t="shared" si="114"/>
        <v/>
      </c>
      <c r="H1300" s="41" t="s">
        <v>199</v>
      </c>
      <c r="I1300" t="str">
        <f t="shared" si="115"/>
        <v/>
      </c>
      <c r="J1300">
        <f t="shared" si="112"/>
        <v>0</v>
      </c>
      <c r="K1300">
        <f t="shared" si="113"/>
        <v>0</v>
      </c>
      <c r="L1300" s="78" t="s">
        <v>343</v>
      </c>
      <c r="M1300" t="s">
        <v>240</v>
      </c>
      <c r="N1300">
        <v>2</v>
      </c>
      <c r="P1300" t="s">
        <v>315</v>
      </c>
      <c r="Q1300" t="s">
        <v>329</v>
      </c>
      <c r="R1300" t="s">
        <v>318</v>
      </c>
      <c r="S1300" t="s">
        <v>239</v>
      </c>
      <c r="U1300" t="s">
        <v>177</v>
      </c>
      <c r="V1300" t="s">
        <v>177</v>
      </c>
    </row>
    <row r="1301" spans="1:22" ht="12.75" hidden="1" outlineLevel="1">
      <c r="A1301">
        <v>1087</v>
      </c>
      <c r="B1301" s="33" t="s">
        <v>302</v>
      </c>
      <c r="C1301" s="31">
        <v>57</v>
      </c>
      <c r="D1301">
        <v>4</v>
      </c>
      <c r="E1301">
        <v>11</v>
      </c>
      <c r="F1301" s="75"/>
      <c r="G1301" s="41" t="str">
        <f t="shared" si="114"/>
        <v/>
      </c>
      <c r="H1301" s="41" t="s">
        <v>198</v>
      </c>
      <c r="I1301" t="str">
        <f t="shared" si="115"/>
        <v/>
      </c>
      <c r="J1301">
        <f t="shared" si="112"/>
        <v>0</v>
      </c>
      <c r="K1301">
        <f t="shared" si="113"/>
        <v>0</v>
      </c>
      <c r="L1301" s="78" t="s">
        <v>343</v>
      </c>
      <c r="M1301" t="s">
        <v>240</v>
      </c>
      <c r="N1301">
        <v>2</v>
      </c>
      <c r="P1301" t="s">
        <v>315</v>
      </c>
      <c r="Q1301" t="s">
        <v>329</v>
      </c>
      <c r="R1301" t="s">
        <v>248</v>
      </c>
      <c r="S1301" t="s">
        <v>239</v>
      </c>
      <c r="U1301" t="s">
        <v>177</v>
      </c>
      <c r="V1301" t="s">
        <v>177</v>
      </c>
    </row>
    <row r="1302" spans="1:22" ht="12.75" hidden="1" outlineLevel="1">
      <c r="A1302">
        <v>1088</v>
      </c>
      <c r="B1302" s="33" t="s">
        <v>302</v>
      </c>
      <c r="C1302" s="31">
        <v>57</v>
      </c>
      <c r="D1302">
        <v>4</v>
      </c>
      <c r="E1302">
        <v>12</v>
      </c>
      <c r="F1302" s="75"/>
      <c r="G1302" s="41" t="str">
        <f t="shared" si="114"/>
        <v/>
      </c>
      <c r="H1302" s="41" t="s">
        <v>200</v>
      </c>
      <c r="I1302" t="str">
        <f t="shared" si="115"/>
        <v/>
      </c>
      <c r="J1302">
        <f t="shared" si="112"/>
        <v>0</v>
      </c>
      <c r="K1302">
        <f t="shared" si="113"/>
        <v>0</v>
      </c>
      <c r="L1302" s="78" t="s">
        <v>343</v>
      </c>
      <c r="M1302" t="s">
        <v>240</v>
      </c>
      <c r="N1302">
        <v>2</v>
      </c>
      <c r="P1302" t="s">
        <v>315</v>
      </c>
      <c r="Q1302" t="s">
        <v>333</v>
      </c>
      <c r="R1302" t="s">
        <v>246</v>
      </c>
      <c r="S1302" t="s">
        <v>239</v>
      </c>
      <c r="U1302" t="s">
        <v>177</v>
      </c>
      <c r="V1302" t="s">
        <v>177</v>
      </c>
    </row>
    <row r="1303" spans="1:22" ht="12.75" hidden="1" outlineLevel="1">
      <c r="A1303">
        <v>1089</v>
      </c>
      <c r="B1303" s="33" t="s">
        <v>302</v>
      </c>
      <c r="C1303" s="31">
        <v>57</v>
      </c>
      <c r="D1303">
        <v>4</v>
      </c>
      <c r="E1303">
        <v>13</v>
      </c>
      <c r="F1303" s="75"/>
      <c r="G1303" s="41" t="str">
        <f t="shared" si="114"/>
        <v/>
      </c>
      <c r="H1303" s="41" t="s">
        <v>202</v>
      </c>
      <c r="I1303" t="str">
        <f t="shared" si="115"/>
        <v/>
      </c>
      <c r="J1303">
        <f t="shared" si="112"/>
        <v>0</v>
      </c>
      <c r="K1303">
        <f t="shared" si="113"/>
        <v>0</v>
      </c>
      <c r="L1303" s="78" t="s">
        <v>343</v>
      </c>
      <c r="M1303" t="s">
        <v>240</v>
      </c>
      <c r="N1303">
        <v>3</v>
      </c>
      <c r="P1303" t="s">
        <v>105</v>
      </c>
      <c r="Q1303" t="s">
        <v>329</v>
      </c>
      <c r="R1303" t="s">
        <v>248</v>
      </c>
      <c r="S1303" t="s">
        <v>111</v>
      </c>
      <c r="U1303" t="s">
        <v>177</v>
      </c>
      <c r="V1303" t="s">
        <v>177</v>
      </c>
    </row>
    <row r="1304" spans="1:22" ht="12.75" hidden="1" outlineLevel="1">
      <c r="A1304">
        <v>1090</v>
      </c>
      <c r="B1304" s="33" t="s">
        <v>302</v>
      </c>
      <c r="C1304" s="31">
        <v>57</v>
      </c>
      <c r="D1304">
        <v>4</v>
      </c>
      <c r="E1304">
        <v>14</v>
      </c>
      <c r="F1304" s="75"/>
      <c r="G1304" s="41" t="str">
        <f t="shared" si="114"/>
        <v/>
      </c>
      <c r="H1304" s="41" t="s">
        <v>198</v>
      </c>
      <c r="I1304" t="str">
        <f t="shared" si="115"/>
        <v/>
      </c>
      <c r="J1304">
        <f aca="true" t="shared" si="116" ref="J1304:J1368">IF($I1304="Correct",1,IF($I1304="Incorrect",1,0))</f>
        <v>0</v>
      </c>
      <c r="K1304">
        <f aca="true" t="shared" si="117" ref="K1304:K1368">IF($I1304="Correct",1,IF($I1304="Incorrect",0,0))</f>
        <v>0</v>
      </c>
      <c r="L1304" s="78" t="s">
        <v>343</v>
      </c>
      <c r="M1304" t="s">
        <v>240</v>
      </c>
      <c r="N1304">
        <v>3</v>
      </c>
      <c r="P1304" t="s">
        <v>105</v>
      </c>
      <c r="Q1304" t="s">
        <v>330</v>
      </c>
      <c r="R1304" t="s">
        <v>247</v>
      </c>
      <c r="S1304" t="s">
        <v>111</v>
      </c>
      <c r="U1304" t="s">
        <v>177</v>
      </c>
      <c r="V1304" t="s">
        <v>177</v>
      </c>
    </row>
    <row r="1305" spans="1:22" ht="12.75" hidden="1" outlineLevel="1">
      <c r="A1305">
        <v>1091</v>
      </c>
      <c r="B1305" s="33" t="s">
        <v>302</v>
      </c>
      <c r="C1305" s="31">
        <v>57</v>
      </c>
      <c r="D1305">
        <v>4</v>
      </c>
      <c r="E1305">
        <v>15</v>
      </c>
      <c r="F1305" s="75"/>
      <c r="G1305" s="41" t="str">
        <f t="shared" si="114"/>
        <v/>
      </c>
      <c r="H1305" s="41" t="s">
        <v>198</v>
      </c>
      <c r="I1305" t="str">
        <f t="shared" si="115"/>
        <v/>
      </c>
      <c r="J1305">
        <f t="shared" si="116"/>
        <v>0</v>
      </c>
      <c r="K1305">
        <f t="shared" si="117"/>
        <v>0</v>
      </c>
      <c r="L1305" s="78" t="s">
        <v>343</v>
      </c>
      <c r="M1305" t="s">
        <v>240</v>
      </c>
      <c r="N1305">
        <v>3</v>
      </c>
      <c r="P1305" t="s">
        <v>105</v>
      </c>
      <c r="Q1305" t="s">
        <v>329</v>
      </c>
      <c r="R1305" t="s">
        <v>248</v>
      </c>
      <c r="S1305" t="s">
        <v>111</v>
      </c>
      <c r="U1305" t="s">
        <v>177</v>
      </c>
      <c r="V1305" t="s">
        <v>177</v>
      </c>
    </row>
    <row r="1306" spans="1:22" ht="12.75" hidden="1" outlineLevel="1">
      <c r="A1306">
        <v>1092</v>
      </c>
      <c r="B1306" s="33" t="s">
        <v>302</v>
      </c>
      <c r="C1306" s="31">
        <v>57</v>
      </c>
      <c r="D1306">
        <v>4</v>
      </c>
      <c r="E1306">
        <v>16</v>
      </c>
      <c r="F1306" s="75"/>
      <c r="G1306" s="41" t="str">
        <f t="shared" si="114"/>
        <v/>
      </c>
      <c r="H1306" s="41" t="s">
        <v>201</v>
      </c>
      <c r="I1306" t="str">
        <f t="shared" si="115"/>
        <v/>
      </c>
      <c r="J1306">
        <f t="shared" si="116"/>
        <v>0</v>
      </c>
      <c r="K1306">
        <f t="shared" si="117"/>
        <v>0</v>
      </c>
      <c r="L1306" s="78" t="s">
        <v>343</v>
      </c>
      <c r="M1306" t="s">
        <v>240</v>
      </c>
      <c r="N1306">
        <v>3</v>
      </c>
      <c r="P1306" t="s">
        <v>105</v>
      </c>
      <c r="Q1306" t="s">
        <v>329</v>
      </c>
      <c r="R1306" t="s">
        <v>238</v>
      </c>
      <c r="S1306" t="s">
        <v>111</v>
      </c>
      <c r="U1306" t="s">
        <v>177</v>
      </c>
      <c r="V1306" t="s">
        <v>177</v>
      </c>
    </row>
    <row r="1307" spans="1:22" ht="12.75" hidden="1" outlineLevel="1">
      <c r="A1307">
        <v>1093</v>
      </c>
      <c r="B1307" s="33" t="s">
        <v>302</v>
      </c>
      <c r="C1307" s="31">
        <v>57</v>
      </c>
      <c r="D1307">
        <v>4</v>
      </c>
      <c r="E1307">
        <v>17</v>
      </c>
      <c r="F1307" s="75"/>
      <c r="G1307" s="41" t="str">
        <f t="shared" si="114"/>
        <v/>
      </c>
      <c r="H1307" s="41" t="s">
        <v>202</v>
      </c>
      <c r="I1307" t="str">
        <f t="shared" si="115"/>
        <v/>
      </c>
      <c r="J1307">
        <f t="shared" si="116"/>
        <v>0</v>
      </c>
      <c r="K1307">
        <f t="shared" si="117"/>
        <v>0</v>
      </c>
      <c r="L1307" s="78" t="s">
        <v>343</v>
      </c>
      <c r="M1307" t="s">
        <v>240</v>
      </c>
      <c r="N1307">
        <v>3</v>
      </c>
      <c r="P1307" t="s">
        <v>105</v>
      </c>
      <c r="Q1307" t="s">
        <v>329</v>
      </c>
      <c r="R1307" t="s">
        <v>245</v>
      </c>
      <c r="S1307" t="s">
        <v>111</v>
      </c>
      <c r="U1307" t="s">
        <v>177</v>
      </c>
      <c r="V1307" t="s">
        <v>177</v>
      </c>
    </row>
    <row r="1308" spans="1:22" ht="12.75" hidden="1" outlineLevel="1">
      <c r="A1308">
        <v>1094</v>
      </c>
      <c r="B1308" s="33" t="s">
        <v>302</v>
      </c>
      <c r="C1308" s="31">
        <v>57</v>
      </c>
      <c r="D1308">
        <v>4</v>
      </c>
      <c r="E1308">
        <v>18</v>
      </c>
      <c r="F1308" s="75"/>
      <c r="G1308" s="41" t="str">
        <f t="shared" si="114"/>
        <v/>
      </c>
      <c r="H1308" s="41" t="s">
        <v>202</v>
      </c>
      <c r="I1308" t="str">
        <f t="shared" si="115"/>
        <v/>
      </c>
      <c r="J1308">
        <f t="shared" si="116"/>
        <v>0</v>
      </c>
      <c r="K1308">
        <f t="shared" si="117"/>
        <v>0</v>
      </c>
      <c r="L1308" s="78" t="s">
        <v>343</v>
      </c>
      <c r="M1308" t="s">
        <v>240</v>
      </c>
      <c r="N1308">
        <v>3</v>
      </c>
      <c r="P1308" t="s">
        <v>105</v>
      </c>
      <c r="Q1308" t="s">
        <v>329</v>
      </c>
      <c r="R1308" t="s">
        <v>245</v>
      </c>
      <c r="S1308" t="s">
        <v>111</v>
      </c>
      <c r="U1308" t="s">
        <v>177</v>
      </c>
      <c r="V1308" t="s">
        <v>177</v>
      </c>
    </row>
    <row r="1309" spans="1:22" ht="12.75" hidden="1" outlineLevel="1">
      <c r="A1309">
        <v>1095</v>
      </c>
      <c r="B1309" s="33" t="s">
        <v>302</v>
      </c>
      <c r="C1309" s="31">
        <v>57</v>
      </c>
      <c r="D1309">
        <v>4</v>
      </c>
      <c r="E1309">
        <v>19</v>
      </c>
      <c r="F1309" s="75"/>
      <c r="G1309" s="41" t="str">
        <f t="shared" si="114"/>
        <v/>
      </c>
      <c r="H1309" s="41" t="s">
        <v>200</v>
      </c>
      <c r="I1309" t="str">
        <f t="shared" si="115"/>
        <v/>
      </c>
      <c r="J1309">
        <f t="shared" si="116"/>
        <v>0</v>
      </c>
      <c r="K1309">
        <f t="shared" si="117"/>
        <v>0</v>
      </c>
      <c r="L1309" s="78" t="s">
        <v>343</v>
      </c>
      <c r="M1309" t="s">
        <v>240</v>
      </c>
      <c r="N1309">
        <v>3</v>
      </c>
      <c r="P1309" t="s">
        <v>105</v>
      </c>
      <c r="Q1309" t="s">
        <v>329</v>
      </c>
      <c r="R1309" t="s">
        <v>238</v>
      </c>
      <c r="S1309" t="s">
        <v>111</v>
      </c>
      <c r="U1309" t="s">
        <v>177</v>
      </c>
      <c r="V1309" t="s">
        <v>177</v>
      </c>
    </row>
    <row r="1310" spans="1:22" ht="12.75" hidden="1" outlineLevel="1">
      <c r="A1310">
        <v>1096</v>
      </c>
      <c r="B1310" s="33" t="s">
        <v>302</v>
      </c>
      <c r="C1310" s="31">
        <v>57</v>
      </c>
      <c r="D1310">
        <v>4</v>
      </c>
      <c r="E1310">
        <v>20</v>
      </c>
      <c r="F1310" s="75"/>
      <c r="G1310" s="41" t="str">
        <f t="shared" si="114"/>
        <v/>
      </c>
      <c r="H1310" s="41" t="s">
        <v>200</v>
      </c>
      <c r="I1310" t="str">
        <f t="shared" si="115"/>
        <v/>
      </c>
      <c r="J1310">
        <f t="shared" si="116"/>
        <v>0</v>
      </c>
      <c r="K1310">
        <f t="shared" si="117"/>
        <v>0</v>
      </c>
      <c r="L1310" s="78" t="s">
        <v>343</v>
      </c>
      <c r="M1310" t="s">
        <v>240</v>
      </c>
      <c r="N1310">
        <v>4</v>
      </c>
      <c r="P1310" t="s">
        <v>317</v>
      </c>
      <c r="Q1310" t="s">
        <v>329</v>
      </c>
      <c r="R1310" t="s">
        <v>238</v>
      </c>
      <c r="S1310" t="s">
        <v>239</v>
      </c>
      <c r="U1310" t="s">
        <v>177</v>
      </c>
      <c r="V1310" t="s">
        <v>177</v>
      </c>
    </row>
    <row r="1311" spans="1:22" ht="12.75" hidden="1" outlineLevel="1">
      <c r="A1311">
        <v>1097</v>
      </c>
      <c r="B1311" s="33" t="s">
        <v>302</v>
      </c>
      <c r="C1311" s="31">
        <v>57</v>
      </c>
      <c r="D1311">
        <v>4</v>
      </c>
      <c r="E1311">
        <v>21</v>
      </c>
      <c r="F1311" s="75"/>
      <c r="G1311" s="41" t="str">
        <f t="shared" si="114"/>
        <v/>
      </c>
      <c r="H1311" s="41" t="s">
        <v>198</v>
      </c>
      <c r="I1311" t="str">
        <f t="shared" si="115"/>
        <v/>
      </c>
      <c r="J1311">
        <f t="shared" si="116"/>
        <v>0</v>
      </c>
      <c r="K1311">
        <f t="shared" si="117"/>
        <v>0</v>
      </c>
      <c r="L1311" s="78" t="s">
        <v>343</v>
      </c>
      <c r="M1311" t="s">
        <v>240</v>
      </c>
      <c r="N1311">
        <v>4</v>
      </c>
      <c r="P1311" t="s">
        <v>317</v>
      </c>
      <c r="Q1311" t="s">
        <v>333</v>
      </c>
      <c r="R1311" t="s">
        <v>246</v>
      </c>
      <c r="S1311" t="s">
        <v>239</v>
      </c>
      <c r="U1311" t="s">
        <v>177</v>
      </c>
      <c r="V1311" t="s">
        <v>177</v>
      </c>
    </row>
    <row r="1312" spans="1:22" ht="12.75" hidden="1" outlineLevel="1">
      <c r="A1312">
        <v>1098</v>
      </c>
      <c r="B1312" s="33" t="s">
        <v>302</v>
      </c>
      <c r="C1312" s="31">
        <v>57</v>
      </c>
      <c r="D1312">
        <v>4</v>
      </c>
      <c r="E1312">
        <v>22</v>
      </c>
      <c r="F1312" s="75"/>
      <c r="G1312" s="41" t="str">
        <f t="shared" si="114"/>
        <v/>
      </c>
      <c r="H1312" s="41" t="s">
        <v>199</v>
      </c>
      <c r="I1312" t="str">
        <f t="shared" si="115"/>
        <v/>
      </c>
      <c r="J1312">
        <f t="shared" si="116"/>
        <v>0</v>
      </c>
      <c r="K1312">
        <f t="shared" si="117"/>
        <v>0</v>
      </c>
      <c r="L1312" s="78" t="s">
        <v>343</v>
      </c>
      <c r="M1312" t="s">
        <v>240</v>
      </c>
      <c r="N1312">
        <v>4</v>
      </c>
      <c r="P1312" t="s">
        <v>317</v>
      </c>
      <c r="Q1312" t="s">
        <v>330</v>
      </c>
      <c r="R1312" t="s">
        <v>247</v>
      </c>
      <c r="S1312" t="s">
        <v>239</v>
      </c>
      <c r="U1312" t="s">
        <v>177</v>
      </c>
      <c r="V1312" t="s">
        <v>177</v>
      </c>
    </row>
    <row r="1313" spans="1:22" ht="12.75" hidden="1" outlineLevel="1">
      <c r="A1313">
        <v>1099</v>
      </c>
      <c r="B1313" s="33" t="s">
        <v>302</v>
      </c>
      <c r="C1313" s="31">
        <v>57</v>
      </c>
      <c r="D1313">
        <v>4</v>
      </c>
      <c r="E1313">
        <v>23</v>
      </c>
      <c r="F1313" s="75"/>
      <c r="G1313" s="41" t="str">
        <f t="shared" si="114"/>
        <v/>
      </c>
      <c r="H1313" s="41" t="s">
        <v>199</v>
      </c>
      <c r="I1313" t="str">
        <f t="shared" si="115"/>
        <v/>
      </c>
      <c r="J1313">
        <f t="shared" si="116"/>
        <v>0</v>
      </c>
      <c r="K1313">
        <f t="shared" si="117"/>
        <v>0</v>
      </c>
      <c r="L1313" s="78" t="s">
        <v>343</v>
      </c>
      <c r="M1313" t="s">
        <v>240</v>
      </c>
      <c r="N1313">
        <v>4</v>
      </c>
      <c r="P1313" t="s">
        <v>317</v>
      </c>
      <c r="Q1313" t="s">
        <v>333</v>
      </c>
      <c r="R1313" t="s">
        <v>318</v>
      </c>
      <c r="S1313" t="s">
        <v>239</v>
      </c>
      <c r="U1313" t="s">
        <v>177</v>
      </c>
      <c r="V1313" t="s">
        <v>177</v>
      </c>
    </row>
    <row r="1314" spans="1:22" ht="12.75" hidden="1" outlineLevel="1">
      <c r="A1314">
        <v>1100</v>
      </c>
      <c r="B1314" s="33" t="s">
        <v>302</v>
      </c>
      <c r="C1314" s="31">
        <v>57</v>
      </c>
      <c r="D1314">
        <v>4</v>
      </c>
      <c r="E1314">
        <v>24</v>
      </c>
      <c r="F1314" s="75"/>
      <c r="G1314" s="41" t="str">
        <f t="shared" si="114"/>
        <v/>
      </c>
      <c r="H1314" s="41" t="s">
        <v>202</v>
      </c>
      <c r="I1314" t="str">
        <f t="shared" si="115"/>
        <v/>
      </c>
      <c r="J1314">
        <f t="shared" si="116"/>
        <v>0</v>
      </c>
      <c r="K1314">
        <f t="shared" si="117"/>
        <v>0</v>
      </c>
      <c r="L1314" s="78" t="s">
        <v>343</v>
      </c>
      <c r="M1314" t="s">
        <v>240</v>
      </c>
      <c r="N1314">
        <v>4</v>
      </c>
      <c r="P1314" t="s">
        <v>317</v>
      </c>
      <c r="Q1314" t="s">
        <v>330</v>
      </c>
      <c r="R1314" t="s">
        <v>247</v>
      </c>
      <c r="S1314" t="s">
        <v>239</v>
      </c>
      <c r="U1314" t="s">
        <v>177</v>
      </c>
      <c r="V1314" t="s">
        <v>177</v>
      </c>
    </row>
    <row r="1315" spans="1:22" ht="12.75" hidden="1" outlineLevel="1">
      <c r="A1315">
        <v>1101</v>
      </c>
      <c r="B1315" s="33" t="s">
        <v>302</v>
      </c>
      <c r="C1315" s="31">
        <v>57</v>
      </c>
      <c r="D1315">
        <v>4</v>
      </c>
      <c r="E1315">
        <v>25</v>
      </c>
      <c r="F1315" s="75"/>
      <c r="G1315" s="41" t="str">
        <f t="shared" si="114"/>
        <v/>
      </c>
      <c r="H1315" s="41" t="s">
        <v>201</v>
      </c>
      <c r="I1315" t="str">
        <f t="shared" si="115"/>
        <v/>
      </c>
      <c r="J1315">
        <f t="shared" si="116"/>
        <v>0</v>
      </c>
      <c r="K1315">
        <f t="shared" si="117"/>
        <v>0</v>
      </c>
      <c r="L1315" s="78" t="s">
        <v>343</v>
      </c>
      <c r="M1315" t="s">
        <v>240</v>
      </c>
      <c r="N1315">
        <v>4</v>
      </c>
      <c r="P1315" t="s">
        <v>317</v>
      </c>
      <c r="Q1315" t="s">
        <v>329</v>
      </c>
      <c r="R1315" t="s">
        <v>246</v>
      </c>
      <c r="S1315" t="s">
        <v>239</v>
      </c>
      <c r="U1315" t="s">
        <v>177</v>
      </c>
      <c r="V1315" t="s">
        <v>177</v>
      </c>
    </row>
    <row r="1316" spans="1:22" ht="12.75" hidden="1" outlineLevel="1">
      <c r="A1316">
        <v>1102</v>
      </c>
      <c r="B1316" s="33" t="s">
        <v>302</v>
      </c>
      <c r="C1316" s="31">
        <v>57</v>
      </c>
      <c r="D1316">
        <v>4</v>
      </c>
      <c r="E1316">
        <v>26</v>
      </c>
      <c r="F1316" s="75"/>
      <c r="G1316" s="41" t="str">
        <f t="shared" si="114"/>
        <v/>
      </c>
      <c r="H1316" s="41" t="s">
        <v>202</v>
      </c>
      <c r="I1316" t="str">
        <f t="shared" si="115"/>
        <v/>
      </c>
      <c r="J1316">
        <f t="shared" si="116"/>
        <v>0</v>
      </c>
      <c r="K1316">
        <f t="shared" si="117"/>
        <v>0</v>
      </c>
      <c r="L1316" s="78" t="s">
        <v>343</v>
      </c>
      <c r="M1316" t="s">
        <v>240</v>
      </c>
      <c r="N1316">
        <v>4</v>
      </c>
      <c r="P1316" t="s">
        <v>317</v>
      </c>
      <c r="Q1316" t="s">
        <v>333</v>
      </c>
      <c r="R1316" t="s">
        <v>316</v>
      </c>
      <c r="S1316" t="s">
        <v>239</v>
      </c>
      <c r="U1316" t="s">
        <v>177</v>
      </c>
      <c r="V1316" t="s">
        <v>177</v>
      </c>
    </row>
    <row r="1317" spans="1:22" ht="12.75" hidden="1" outlineLevel="1">
      <c r="A1317">
        <v>1103</v>
      </c>
      <c r="B1317" s="33" t="s">
        <v>302</v>
      </c>
      <c r="C1317" s="31">
        <v>57</v>
      </c>
      <c r="D1317">
        <v>4</v>
      </c>
      <c r="E1317">
        <v>27</v>
      </c>
      <c r="F1317" s="75"/>
      <c r="G1317" s="41" t="str">
        <f t="shared" si="114"/>
        <v/>
      </c>
      <c r="H1317" s="41" t="s">
        <v>199</v>
      </c>
      <c r="I1317" t="str">
        <f t="shared" si="115"/>
        <v/>
      </c>
      <c r="J1317">
        <f t="shared" si="116"/>
        <v>0</v>
      </c>
      <c r="K1317">
        <f t="shared" si="117"/>
        <v>0</v>
      </c>
      <c r="L1317" s="78" t="s">
        <v>343</v>
      </c>
      <c r="M1317" t="s">
        <v>240</v>
      </c>
      <c r="N1317">
        <v>4</v>
      </c>
      <c r="P1317" t="s">
        <v>317</v>
      </c>
      <c r="Q1317" t="s">
        <v>329</v>
      </c>
      <c r="R1317" t="s">
        <v>149</v>
      </c>
      <c r="S1317" t="s">
        <v>239</v>
      </c>
      <c r="U1317" t="s">
        <v>177</v>
      </c>
      <c r="V1317" t="s">
        <v>177</v>
      </c>
    </row>
    <row r="1318" spans="2:12" ht="12.75" collapsed="1">
      <c r="B1318" s="33"/>
      <c r="C1318" s="31"/>
      <c r="G1318" s="41"/>
      <c r="H1318" s="41"/>
      <c r="L1318" s="78"/>
    </row>
    <row r="1319" spans="1:22" ht="12.75">
      <c r="A1319">
        <v>1104</v>
      </c>
      <c r="B1319" s="33" t="s">
        <v>139</v>
      </c>
      <c r="C1319" s="31">
        <v>58</v>
      </c>
      <c r="D1319">
        <v>1</v>
      </c>
      <c r="E1319">
        <v>1</v>
      </c>
      <c r="F1319" s="46"/>
      <c r="G1319" s="41" t="str">
        <f t="shared" si="114"/>
        <v/>
      </c>
      <c r="H1319" s="41" t="s">
        <v>198</v>
      </c>
      <c r="I1319" t="str">
        <f aca="true" t="shared" si="118" ref="I1319:I1382">IF(F1319=0,"",IF(EXACT(G1319,H1319),"Correct","Incorrect"))</f>
        <v/>
      </c>
      <c r="J1319">
        <f t="shared" si="116"/>
        <v>0</v>
      </c>
      <c r="K1319">
        <f t="shared" si="117"/>
        <v>0</v>
      </c>
      <c r="L1319" s="78" t="s">
        <v>343</v>
      </c>
      <c r="M1319" t="s">
        <v>241</v>
      </c>
      <c r="N1319" s="36" t="s">
        <v>177</v>
      </c>
      <c r="O1319" s="36"/>
      <c r="P1319" t="s">
        <v>177</v>
      </c>
      <c r="Q1319" t="s">
        <v>285</v>
      </c>
      <c r="R1319" t="s">
        <v>35</v>
      </c>
      <c r="S1319" t="s">
        <v>249</v>
      </c>
      <c r="U1319" t="s">
        <v>177</v>
      </c>
      <c r="V1319" t="s">
        <v>177</v>
      </c>
    </row>
    <row r="1320" spans="1:22" ht="12.75" hidden="1" outlineLevel="1">
      <c r="A1320">
        <v>1105</v>
      </c>
      <c r="B1320" s="33" t="s">
        <v>139</v>
      </c>
      <c r="C1320" s="31">
        <v>58</v>
      </c>
      <c r="D1320">
        <v>1</v>
      </c>
      <c r="E1320">
        <v>2</v>
      </c>
      <c r="F1320" s="46"/>
      <c r="G1320" s="41" t="str">
        <f t="shared" si="114"/>
        <v/>
      </c>
      <c r="H1320" s="41" t="s">
        <v>199</v>
      </c>
      <c r="I1320" t="str">
        <f t="shared" si="118"/>
        <v/>
      </c>
      <c r="J1320">
        <f t="shared" si="116"/>
        <v>0</v>
      </c>
      <c r="K1320">
        <f t="shared" si="117"/>
        <v>0</v>
      </c>
      <c r="L1320" s="78" t="s">
        <v>343</v>
      </c>
      <c r="M1320" t="s">
        <v>241</v>
      </c>
      <c r="N1320" t="s">
        <v>177</v>
      </c>
      <c r="P1320" t="s">
        <v>177</v>
      </c>
      <c r="Q1320" t="s">
        <v>326</v>
      </c>
      <c r="R1320" t="s">
        <v>325</v>
      </c>
      <c r="S1320" t="s">
        <v>249</v>
      </c>
      <c r="U1320" t="s">
        <v>177</v>
      </c>
      <c r="V1320" t="s">
        <v>177</v>
      </c>
    </row>
    <row r="1321" spans="1:22" ht="12.75" hidden="1" outlineLevel="1">
      <c r="A1321">
        <v>1106</v>
      </c>
      <c r="B1321" s="33" t="s">
        <v>139</v>
      </c>
      <c r="C1321" s="31">
        <v>58</v>
      </c>
      <c r="D1321">
        <v>1</v>
      </c>
      <c r="E1321">
        <v>3</v>
      </c>
      <c r="F1321" s="46"/>
      <c r="G1321" s="41" t="str">
        <f t="shared" si="114"/>
        <v/>
      </c>
      <c r="H1321" s="41" t="s">
        <v>202</v>
      </c>
      <c r="I1321" t="str">
        <f t="shared" si="118"/>
        <v/>
      </c>
      <c r="J1321">
        <f t="shared" si="116"/>
        <v>0</v>
      </c>
      <c r="K1321">
        <f t="shared" si="117"/>
        <v>0</v>
      </c>
      <c r="L1321" s="78" t="s">
        <v>343</v>
      </c>
      <c r="M1321" t="s">
        <v>241</v>
      </c>
      <c r="N1321" t="s">
        <v>177</v>
      </c>
      <c r="P1321" t="s">
        <v>177</v>
      </c>
      <c r="Q1321" t="s">
        <v>250</v>
      </c>
      <c r="R1321" t="s">
        <v>305</v>
      </c>
      <c r="S1321" t="s">
        <v>249</v>
      </c>
      <c r="T1321" t="s">
        <v>134</v>
      </c>
      <c r="U1321" t="s">
        <v>177</v>
      </c>
      <c r="V1321" t="s">
        <v>177</v>
      </c>
    </row>
    <row r="1322" spans="1:22" ht="12.75" hidden="1" outlineLevel="1">
      <c r="A1322">
        <v>1107</v>
      </c>
      <c r="B1322" s="33" t="s">
        <v>139</v>
      </c>
      <c r="C1322" s="31">
        <v>58</v>
      </c>
      <c r="D1322">
        <v>1</v>
      </c>
      <c r="E1322">
        <v>4</v>
      </c>
      <c r="F1322" s="46"/>
      <c r="G1322" s="41" t="str">
        <f t="shared" si="114"/>
        <v/>
      </c>
      <c r="H1322" s="41" t="s">
        <v>202</v>
      </c>
      <c r="I1322" t="str">
        <f t="shared" si="118"/>
        <v/>
      </c>
      <c r="J1322">
        <f t="shared" si="116"/>
        <v>0</v>
      </c>
      <c r="K1322">
        <f t="shared" si="117"/>
        <v>0</v>
      </c>
      <c r="L1322" s="78" t="s">
        <v>343</v>
      </c>
      <c r="M1322" t="s">
        <v>241</v>
      </c>
      <c r="N1322" t="s">
        <v>177</v>
      </c>
      <c r="P1322" t="s">
        <v>177</v>
      </c>
      <c r="Q1322" t="s">
        <v>326</v>
      </c>
      <c r="R1322" t="s">
        <v>327</v>
      </c>
      <c r="S1322" t="s">
        <v>249</v>
      </c>
      <c r="T1322" t="s">
        <v>218</v>
      </c>
      <c r="U1322" t="s">
        <v>177</v>
      </c>
      <c r="V1322" t="s">
        <v>177</v>
      </c>
    </row>
    <row r="1323" spans="1:22" ht="12.75" hidden="1" outlineLevel="1">
      <c r="A1323">
        <v>1108</v>
      </c>
      <c r="B1323" s="33" t="s">
        <v>139</v>
      </c>
      <c r="C1323" s="31">
        <v>58</v>
      </c>
      <c r="D1323">
        <v>1</v>
      </c>
      <c r="E1323">
        <v>5</v>
      </c>
      <c r="F1323" s="46"/>
      <c r="G1323" s="41" t="str">
        <f t="shared" si="114"/>
        <v/>
      </c>
      <c r="H1323" s="41" t="s">
        <v>201</v>
      </c>
      <c r="I1323" t="str">
        <f t="shared" si="118"/>
        <v/>
      </c>
      <c r="J1323">
        <f t="shared" si="116"/>
        <v>0</v>
      </c>
      <c r="K1323">
        <f t="shared" si="117"/>
        <v>0</v>
      </c>
      <c r="L1323" s="78" t="s">
        <v>343</v>
      </c>
      <c r="M1323" t="s">
        <v>241</v>
      </c>
      <c r="N1323" t="s">
        <v>177</v>
      </c>
      <c r="P1323" t="s">
        <v>177</v>
      </c>
      <c r="Q1323" t="s">
        <v>250</v>
      </c>
      <c r="R1323" t="s">
        <v>304</v>
      </c>
      <c r="S1323" t="s">
        <v>249</v>
      </c>
      <c r="U1323" t="s">
        <v>177</v>
      </c>
      <c r="V1323" t="s">
        <v>177</v>
      </c>
    </row>
    <row r="1324" spans="1:22" ht="12.75" hidden="1" outlineLevel="1">
      <c r="A1324">
        <v>1109</v>
      </c>
      <c r="B1324" s="33" t="s">
        <v>139</v>
      </c>
      <c r="C1324" s="31">
        <v>58</v>
      </c>
      <c r="D1324">
        <v>1</v>
      </c>
      <c r="E1324">
        <v>6</v>
      </c>
      <c r="F1324" s="46"/>
      <c r="G1324" s="41" t="str">
        <f t="shared" si="114"/>
        <v/>
      </c>
      <c r="H1324" s="41" t="s">
        <v>201</v>
      </c>
      <c r="I1324" t="str">
        <f t="shared" si="118"/>
        <v/>
      </c>
      <c r="J1324">
        <f t="shared" si="116"/>
        <v>0</v>
      </c>
      <c r="K1324">
        <f t="shared" si="117"/>
        <v>0</v>
      </c>
      <c r="L1324" s="78" t="s">
        <v>343</v>
      </c>
      <c r="M1324" t="s">
        <v>241</v>
      </c>
      <c r="N1324" t="s">
        <v>177</v>
      </c>
      <c r="P1324" t="s">
        <v>177</v>
      </c>
      <c r="Q1324" t="s">
        <v>98</v>
      </c>
      <c r="R1324" t="s">
        <v>216</v>
      </c>
      <c r="S1324" t="s">
        <v>249</v>
      </c>
      <c r="U1324" t="s">
        <v>177</v>
      </c>
      <c r="V1324" t="s">
        <v>177</v>
      </c>
    </row>
    <row r="1325" spans="1:22" ht="12.75" hidden="1" outlineLevel="1">
      <c r="A1325">
        <v>1110</v>
      </c>
      <c r="B1325" s="33" t="s">
        <v>139</v>
      </c>
      <c r="C1325" s="31">
        <v>58</v>
      </c>
      <c r="D1325">
        <v>1</v>
      </c>
      <c r="E1325">
        <v>7</v>
      </c>
      <c r="F1325" s="46"/>
      <c r="G1325" s="41" t="str">
        <f t="shared" si="114"/>
        <v/>
      </c>
      <c r="H1325" s="41" t="s">
        <v>200</v>
      </c>
      <c r="I1325" t="str">
        <f t="shared" si="118"/>
        <v/>
      </c>
      <c r="J1325">
        <f t="shared" si="116"/>
        <v>0</v>
      </c>
      <c r="K1325">
        <f t="shared" si="117"/>
        <v>0</v>
      </c>
      <c r="L1325" s="78" t="s">
        <v>343</v>
      </c>
      <c r="M1325" t="s">
        <v>241</v>
      </c>
      <c r="N1325" t="s">
        <v>177</v>
      </c>
      <c r="P1325" t="s">
        <v>177</v>
      </c>
      <c r="Q1325" t="s">
        <v>37</v>
      </c>
      <c r="R1325" t="s">
        <v>215</v>
      </c>
      <c r="S1325" t="s">
        <v>249</v>
      </c>
      <c r="U1325" t="s">
        <v>177</v>
      </c>
      <c r="V1325" t="s">
        <v>177</v>
      </c>
    </row>
    <row r="1326" spans="1:22" ht="12.75" hidden="1" outlineLevel="1">
      <c r="A1326">
        <v>1111</v>
      </c>
      <c r="B1326" s="33" t="s">
        <v>139</v>
      </c>
      <c r="C1326" s="31">
        <v>58</v>
      </c>
      <c r="D1326">
        <v>1</v>
      </c>
      <c r="E1326">
        <v>8</v>
      </c>
      <c r="F1326" s="46"/>
      <c r="G1326" s="41" t="str">
        <f t="shared" si="114"/>
        <v/>
      </c>
      <c r="H1326" s="41" t="s">
        <v>202</v>
      </c>
      <c r="I1326" t="str">
        <f t="shared" si="118"/>
        <v/>
      </c>
      <c r="J1326">
        <f t="shared" si="116"/>
        <v>0</v>
      </c>
      <c r="K1326">
        <f t="shared" si="117"/>
        <v>0</v>
      </c>
      <c r="L1326" s="78" t="s">
        <v>343</v>
      </c>
      <c r="M1326" t="s">
        <v>241</v>
      </c>
      <c r="N1326" t="s">
        <v>177</v>
      </c>
      <c r="P1326" t="s">
        <v>177</v>
      </c>
      <c r="Q1326" t="s">
        <v>119</v>
      </c>
      <c r="S1326" t="s">
        <v>265</v>
      </c>
      <c r="T1326" t="s">
        <v>218</v>
      </c>
      <c r="U1326" t="s">
        <v>177</v>
      </c>
      <c r="V1326" t="s">
        <v>177</v>
      </c>
    </row>
    <row r="1327" spans="1:22" ht="12.75" hidden="1" outlineLevel="1">
      <c r="A1327">
        <v>1112</v>
      </c>
      <c r="B1327" s="33" t="s">
        <v>139</v>
      </c>
      <c r="C1327" s="31">
        <v>58</v>
      </c>
      <c r="D1327">
        <v>1</v>
      </c>
      <c r="E1327">
        <v>9</v>
      </c>
      <c r="F1327" s="46"/>
      <c r="G1327" s="41" t="str">
        <f t="shared" si="114"/>
        <v/>
      </c>
      <c r="H1327" s="41" t="s">
        <v>202</v>
      </c>
      <c r="I1327" t="str">
        <f t="shared" si="118"/>
        <v/>
      </c>
      <c r="J1327">
        <f t="shared" si="116"/>
        <v>0</v>
      </c>
      <c r="K1327">
        <f t="shared" si="117"/>
        <v>0</v>
      </c>
      <c r="L1327" s="78" t="s">
        <v>343</v>
      </c>
      <c r="M1327" t="s">
        <v>241</v>
      </c>
      <c r="N1327" t="s">
        <v>177</v>
      </c>
      <c r="P1327" t="s">
        <v>177</v>
      </c>
      <c r="Q1327" t="s">
        <v>286</v>
      </c>
      <c r="S1327" t="s">
        <v>249</v>
      </c>
      <c r="U1327" t="s">
        <v>177</v>
      </c>
      <c r="V1327" t="s">
        <v>177</v>
      </c>
    </row>
    <row r="1328" spans="1:22" ht="12.75" hidden="1" outlineLevel="1">
      <c r="A1328">
        <v>1113</v>
      </c>
      <c r="B1328" s="33" t="s">
        <v>139</v>
      </c>
      <c r="C1328" s="31">
        <v>58</v>
      </c>
      <c r="D1328">
        <v>1</v>
      </c>
      <c r="E1328">
        <v>10</v>
      </c>
      <c r="F1328" s="46"/>
      <c r="G1328" s="41" t="str">
        <f t="shared" si="114"/>
        <v/>
      </c>
      <c r="H1328" s="41" t="s">
        <v>200</v>
      </c>
      <c r="I1328" t="str">
        <f t="shared" si="118"/>
        <v/>
      </c>
      <c r="J1328">
        <f t="shared" si="116"/>
        <v>0</v>
      </c>
      <c r="K1328">
        <f t="shared" si="117"/>
        <v>0</v>
      </c>
      <c r="L1328" s="78" t="s">
        <v>343</v>
      </c>
      <c r="M1328" t="s">
        <v>241</v>
      </c>
      <c r="N1328" t="s">
        <v>177</v>
      </c>
      <c r="P1328" t="s">
        <v>177</v>
      </c>
      <c r="Q1328" t="s">
        <v>225</v>
      </c>
      <c r="S1328" t="s">
        <v>249</v>
      </c>
      <c r="T1328" t="s">
        <v>218</v>
      </c>
      <c r="U1328" t="s">
        <v>177</v>
      </c>
      <c r="V1328" t="s">
        <v>177</v>
      </c>
    </row>
    <row r="1329" spans="1:22" ht="12.75" hidden="1" outlineLevel="1">
      <c r="A1329">
        <v>1114</v>
      </c>
      <c r="B1329" s="33" t="s">
        <v>139</v>
      </c>
      <c r="C1329" s="31">
        <v>58</v>
      </c>
      <c r="D1329">
        <v>1</v>
      </c>
      <c r="E1329">
        <v>11</v>
      </c>
      <c r="F1329" s="46"/>
      <c r="G1329" s="41" t="str">
        <f aca="true" t="shared" si="119" ref="G1329:G1392">UPPER(F1329)</f>
        <v/>
      </c>
      <c r="H1329" s="41" t="s">
        <v>201</v>
      </c>
      <c r="I1329" t="str">
        <f t="shared" si="118"/>
        <v/>
      </c>
      <c r="J1329">
        <f t="shared" si="116"/>
        <v>0</v>
      </c>
      <c r="K1329">
        <f t="shared" si="117"/>
        <v>0</v>
      </c>
      <c r="L1329" s="78" t="s">
        <v>343</v>
      </c>
      <c r="M1329" t="s">
        <v>241</v>
      </c>
      <c r="N1329" t="s">
        <v>177</v>
      </c>
      <c r="P1329" t="s">
        <v>177</v>
      </c>
      <c r="Q1329" t="s">
        <v>286</v>
      </c>
      <c r="S1329" t="s">
        <v>249</v>
      </c>
      <c r="T1329" t="s">
        <v>218</v>
      </c>
      <c r="U1329" t="s">
        <v>177</v>
      </c>
      <c r="V1329" t="s">
        <v>177</v>
      </c>
    </row>
    <row r="1330" spans="1:22" ht="12.75" hidden="1" outlineLevel="1">
      <c r="A1330">
        <v>1115</v>
      </c>
      <c r="B1330" s="33" t="s">
        <v>139</v>
      </c>
      <c r="C1330" s="31">
        <v>58</v>
      </c>
      <c r="D1330">
        <v>1</v>
      </c>
      <c r="E1330">
        <v>12</v>
      </c>
      <c r="F1330" s="46"/>
      <c r="G1330" s="41" t="str">
        <f t="shared" si="119"/>
        <v/>
      </c>
      <c r="H1330" s="41" t="s">
        <v>199</v>
      </c>
      <c r="I1330" t="str">
        <f t="shared" si="118"/>
        <v/>
      </c>
      <c r="J1330">
        <f t="shared" si="116"/>
        <v>0</v>
      </c>
      <c r="K1330">
        <f t="shared" si="117"/>
        <v>0</v>
      </c>
      <c r="L1330" s="78" t="s">
        <v>343</v>
      </c>
      <c r="M1330" t="s">
        <v>241</v>
      </c>
      <c r="N1330" t="s">
        <v>177</v>
      </c>
      <c r="P1330" t="s">
        <v>177</v>
      </c>
      <c r="Q1330" t="s">
        <v>285</v>
      </c>
      <c r="R1330" t="s">
        <v>340</v>
      </c>
      <c r="S1330" t="s">
        <v>249</v>
      </c>
      <c r="T1330" t="s">
        <v>54</v>
      </c>
      <c r="U1330" t="s">
        <v>177</v>
      </c>
      <c r="V1330" t="s">
        <v>177</v>
      </c>
    </row>
    <row r="1331" spans="1:22" ht="12.75" hidden="1" outlineLevel="1">
      <c r="A1331">
        <v>1116</v>
      </c>
      <c r="B1331" s="33" t="s">
        <v>139</v>
      </c>
      <c r="C1331" s="31">
        <v>58</v>
      </c>
      <c r="D1331">
        <v>1</v>
      </c>
      <c r="E1331">
        <v>13</v>
      </c>
      <c r="F1331" s="46"/>
      <c r="G1331" s="41" t="str">
        <f t="shared" si="119"/>
        <v/>
      </c>
      <c r="H1331" s="41" t="s">
        <v>200</v>
      </c>
      <c r="I1331" t="str">
        <f t="shared" si="118"/>
        <v/>
      </c>
      <c r="J1331">
        <f t="shared" si="116"/>
        <v>0</v>
      </c>
      <c r="K1331">
        <f t="shared" si="117"/>
        <v>0</v>
      </c>
      <c r="L1331" s="78" t="s">
        <v>343</v>
      </c>
      <c r="M1331" t="s">
        <v>241</v>
      </c>
      <c r="N1331" t="s">
        <v>177</v>
      </c>
      <c r="P1331" t="s">
        <v>177</v>
      </c>
      <c r="Q1331" t="s">
        <v>98</v>
      </c>
      <c r="R1331" t="s">
        <v>178</v>
      </c>
      <c r="S1331" t="s">
        <v>249</v>
      </c>
      <c r="T1331" t="s">
        <v>54</v>
      </c>
      <c r="U1331" t="s">
        <v>177</v>
      </c>
      <c r="V1331" t="s">
        <v>177</v>
      </c>
    </row>
    <row r="1332" spans="1:22" ht="12.75" hidden="1" outlineLevel="1">
      <c r="A1332">
        <v>1117</v>
      </c>
      <c r="B1332" s="33" t="s">
        <v>139</v>
      </c>
      <c r="C1332" s="31">
        <v>58</v>
      </c>
      <c r="D1332">
        <v>1</v>
      </c>
      <c r="E1332">
        <v>14</v>
      </c>
      <c r="F1332" s="46"/>
      <c r="G1332" s="41" t="str">
        <f t="shared" si="119"/>
        <v/>
      </c>
      <c r="H1332" s="41" t="s">
        <v>199</v>
      </c>
      <c r="I1332" t="str">
        <f t="shared" si="118"/>
        <v/>
      </c>
      <c r="J1332">
        <f t="shared" si="116"/>
        <v>0</v>
      </c>
      <c r="K1332">
        <f t="shared" si="117"/>
        <v>0</v>
      </c>
      <c r="L1332" s="78" t="s">
        <v>343</v>
      </c>
      <c r="M1332" t="s">
        <v>241</v>
      </c>
      <c r="N1332" t="s">
        <v>177</v>
      </c>
      <c r="P1332" t="s">
        <v>177</v>
      </c>
      <c r="Q1332" t="s">
        <v>285</v>
      </c>
      <c r="R1332" t="s">
        <v>35</v>
      </c>
      <c r="S1332" t="s">
        <v>249</v>
      </c>
      <c r="T1332" t="s">
        <v>54</v>
      </c>
      <c r="U1332" t="s">
        <v>177</v>
      </c>
      <c r="V1332" t="s">
        <v>177</v>
      </c>
    </row>
    <row r="1333" spans="1:22" ht="12.75" hidden="1" outlineLevel="1">
      <c r="A1333">
        <v>1118</v>
      </c>
      <c r="B1333" s="33" t="s">
        <v>139</v>
      </c>
      <c r="C1333" s="31">
        <v>58</v>
      </c>
      <c r="D1333">
        <v>1</v>
      </c>
      <c r="E1333">
        <v>15</v>
      </c>
      <c r="F1333" s="46"/>
      <c r="G1333" s="41" t="str">
        <f t="shared" si="119"/>
        <v/>
      </c>
      <c r="H1333" s="41" t="s">
        <v>199</v>
      </c>
      <c r="I1333" t="str">
        <f t="shared" si="118"/>
        <v/>
      </c>
      <c r="J1333">
        <f t="shared" si="116"/>
        <v>0</v>
      </c>
      <c r="K1333">
        <f t="shared" si="117"/>
        <v>0</v>
      </c>
      <c r="L1333" s="78" t="s">
        <v>343</v>
      </c>
      <c r="M1333" t="s">
        <v>241</v>
      </c>
      <c r="N1333" t="s">
        <v>177</v>
      </c>
      <c r="P1333" t="s">
        <v>177</v>
      </c>
      <c r="Q1333" t="s">
        <v>225</v>
      </c>
      <c r="S1333" t="s">
        <v>249</v>
      </c>
      <c r="T1333" t="s">
        <v>54</v>
      </c>
      <c r="U1333" t="s">
        <v>177</v>
      </c>
      <c r="V1333" t="s">
        <v>177</v>
      </c>
    </row>
    <row r="1334" spans="1:22" ht="12.75" hidden="1" outlineLevel="1">
      <c r="A1334">
        <v>1119</v>
      </c>
      <c r="B1334" s="33" t="s">
        <v>139</v>
      </c>
      <c r="C1334" s="31">
        <v>58</v>
      </c>
      <c r="D1334">
        <v>1</v>
      </c>
      <c r="E1334">
        <v>16</v>
      </c>
      <c r="F1334" s="46"/>
      <c r="G1334" s="41" t="str">
        <f t="shared" si="119"/>
        <v/>
      </c>
      <c r="H1334" s="41" t="s">
        <v>202</v>
      </c>
      <c r="I1334" t="str">
        <f t="shared" si="118"/>
        <v/>
      </c>
      <c r="J1334">
        <f t="shared" si="116"/>
        <v>0</v>
      </c>
      <c r="K1334">
        <f t="shared" si="117"/>
        <v>0</v>
      </c>
      <c r="L1334" s="78" t="s">
        <v>343</v>
      </c>
      <c r="M1334" t="s">
        <v>241</v>
      </c>
      <c r="N1334" t="s">
        <v>177</v>
      </c>
      <c r="P1334" t="s">
        <v>177</v>
      </c>
      <c r="Q1334" t="s">
        <v>285</v>
      </c>
      <c r="R1334" t="s">
        <v>35</v>
      </c>
      <c r="S1334" t="s">
        <v>249</v>
      </c>
      <c r="T1334" t="s">
        <v>54</v>
      </c>
      <c r="U1334" t="s">
        <v>177</v>
      </c>
      <c r="V1334" t="s">
        <v>177</v>
      </c>
    </row>
    <row r="1335" spans="1:22" ht="12.75" hidden="1" outlineLevel="1">
      <c r="A1335">
        <v>1120</v>
      </c>
      <c r="B1335" s="33" t="s">
        <v>139</v>
      </c>
      <c r="C1335" s="31">
        <v>58</v>
      </c>
      <c r="D1335">
        <v>1</v>
      </c>
      <c r="E1335">
        <v>17</v>
      </c>
      <c r="F1335" s="46"/>
      <c r="G1335" s="41" t="str">
        <f t="shared" si="119"/>
        <v/>
      </c>
      <c r="H1335" s="41" t="s">
        <v>200</v>
      </c>
      <c r="I1335" t="str">
        <f t="shared" si="118"/>
        <v/>
      </c>
      <c r="J1335">
        <f t="shared" si="116"/>
        <v>0</v>
      </c>
      <c r="K1335">
        <f t="shared" si="117"/>
        <v>0</v>
      </c>
      <c r="L1335" s="78" t="s">
        <v>343</v>
      </c>
      <c r="M1335" t="s">
        <v>241</v>
      </c>
      <c r="N1335" t="s">
        <v>177</v>
      </c>
      <c r="P1335" t="s">
        <v>177</v>
      </c>
      <c r="Q1335" t="s">
        <v>119</v>
      </c>
      <c r="S1335" t="s">
        <v>249</v>
      </c>
      <c r="U1335" t="s">
        <v>177</v>
      </c>
      <c r="V1335" t="s">
        <v>177</v>
      </c>
    </row>
    <row r="1336" spans="1:22" ht="12.75" hidden="1" outlineLevel="1">
      <c r="A1336">
        <v>1121</v>
      </c>
      <c r="B1336" s="33" t="s">
        <v>139</v>
      </c>
      <c r="C1336" s="31">
        <v>58</v>
      </c>
      <c r="D1336">
        <v>1</v>
      </c>
      <c r="E1336">
        <v>18</v>
      </c>
      <c r="F1336" s="46"/>
      <c r="G1336" s="41" t="str">
        <f t="shared" si="119"/>
        <v/>
      </c>
      <c r="H1336" s="41" t="s">
        <v>198</v>
      </c>
      <c r="I1336" t="str">
        <f t="shared" si="118"/>
        <v/>
      </c>
      <c r="J1336">
        <f t="shared" si="116"/>
        <v>0</v>
      </c>
      <c r="K1336">
        <f t="shared" si="117"/>
        <v>0</v>
      </c>
      <c r="L1336" s="78" t="s">
        <v>343</v>
      </c>
      <c r="M1336" t="s">
        <v>241</v>
      </c>
      <c r="N1336" t="s">
        <v>177</v>
      </c>
      <c r="P1336" t="s">
        <v>177</v>
      </c>
      <c r="Q1336" t="s">
        <v>286</v>
      </c>
      <c r="S1336" t="s">
        <v>249</v>
      </c>
      <c r="U1336" t="s">
        <v>177</v>
      </c>
      <c r="V1336" t="s">
        <v>177</v>
      </c>
    </row>
    <row r="1337" spans="1:22" ht="12.75" hidden="1" outlineLevel="1">
      <c r="A1337">
        <v>1122</v>
      </c>
      <c r="B1337" s="33" t="s">
        <v>139</v>
      </c>
      <c r="C1337" s="31">
        <v>58</v>
      </c>
      <c r="D1337">
        <v>1</v>
      </c>
      <c r="E1337">
        <v>19</v>
      </c>
      <c r="F1337" s="46"/>
      <c r="G1337" s="41" t="str">
        <f t="shared" si="119"/>
        <v/>
      </c>
      <c r="H1337" s="41" t="s">
        <v>199</v>
      </c>
      <c r="I1337" t="str">
        <f t="shared" si="118"/>
        <v/>
      </c>
      <c r="J1337">
        <f t="shared" si="116"/>
        <v>0</v>
      </c>
      <c r="K1337">
        <f t="shared" si="117"/>
        <v>0</v>
      </c>
      <c r="L1337" s="78" t="s">
        <v>343</v>
      </c>
      <c r="M1337" t="s">
        <v>241</v>
      </c>
      <c r="N1337" t="s">
        <v>177</v>
      </c>
      <c r="P1337" t="s">
        <v>177</v>
      </c>
      <c r="Q1337" t="s">
        <v>285</v>
      </c>
      <c r="R1337" t="s">
        <v>35</v>
      </c>
      <c r="S1337" t="s">
        <v>249</v>
      </c>
      <c r="T1337" t="s">
        <v>54</v>
      </c>
      <c r="U1337" t="s">
        <v>177</v>
      </c>
      <c r="V1337" t="s">
        <v>177</v>
      </c>
    </row>
    <row r="1338" spans="1:22" ht="12.75" hidden="1" outlineLevel="1">
      <c r="A1338">
        <v>1123</v>
      </c>
      <c r="B1338" s="33" t="s">
        <v>139</v>
      </c>
      <c r="C1338" s="31">
        <v>58</v>
      </c>
      <c r="D1338">
        <v>1</v>
      </c>
      <c r="E1338">
        <v>20</v>
      </c>
      <c r="F1338" s="46"/>
      <c r="G1338" s="41" t="str">
        <f t="shared" si="119"/>
        <v/>
      </c>
      <c r="H1338" s="41" t="s">
        <v>202</v>
      </c>
      <c r="I1338" t="str">
        <f t="shared" si="118"/>
        <v/>
      </c>
      <c r="J1338">
        <f t="shared" si="116"/>
        <v>0</v>
      </c>
      <c r="K1338">
        <f t="shared" si="117"/>
        <v>0</v>
      </c>
      <c r="L1338" s="78" t="s">
        <v>343</v>
      </c>
      <c r="M1338" t="s">
        <v>241</v>
      </c>
      <c r="N1338" t="s">
        <v>177</v>
      </c>
      <c r="P1338" t="s">
        <v>177</v>
      </c>
      <c r="Q1338" t="s">
        <v>225</v>
      </c>
      <c r="S1338" t="s">
        <v>249</v>
      </c>
      <c r="U1338" t="s">
        <v>177</v>
      </c>
      <c r="V1338" t="s">
        <v>177</v>
      </c>
    </row>
    <row r="1339" spans="1:22" ht="12.75" hidden="1" outlineLevel="1">
      <c r="A1339">
        <v>1124</v>
      </c>
      <c r="B1339" s="33" t="s">
        <v>139</v>
      </c>
      <c r="C1339" s="31">
        <v>58</v>
      </c>
      <c r="D1339">
        <v>1</v>
      </c>
      <c r="E1339">
        <v>21</v>
      </c>
      <c r="F1339" s="46"/>
      <c r="G1339" s="41" t="str">
        <f t="shared" si="119"/>
        <v/>
      </c>
      <c r="H1339" s="41" t="s">
        <v>198</v>
      </c>
      <c r="I1339" t="str">
        <f t="shared" si="118"/>
        <v/>
      </c>
      <c r="J1339">
        <f t="shared" si="116"/>
        <v>0</v>
      </c>
      <c r="K1339">
        <f t="shared" si="117"/>
        <v>0</v>
      </c>
      <c r="L1339" s="78" t="s">
        <v>343</v>
      </c>
      <c r="M1339" t="s">
        <v>241</v>
      </c>
      <c r="N1339" t="s">
        <v>177</v>
      </c>
      <c r="P1339" t="s">
        <v>177</v>
      </c>
      <c r="Q1339" t="s">
        <v>326</v>
      </c>
      <c r="R1339" t="s">
        <v>325</v>
      </c>
      <c r="S1339" t="s">
        <v>249</v>
      </c>
      <c r="U1339" t="s">
        <v>177</v>
      </c>
      <c r="V1339" t="s">
        <v>177</v>
      </c>
    </row>
    <row r="1340" spans="1:22" ht="12.75" hidden="1" outlineLevel="1">
      <c r="A1340">
        <v>1125</v>
      </c>
      <c r="B1340" s="33" t="s">
        <v>139</v>
      </c>
      <c r="C1340" s="31">
        <v>58</v>
      </c>
      <c r="D1340">
        <v>1</v>
      </c>
      <c r="E1340">
        <v>22</v>
      </c>
      <c r="F1340" s="46"/>
      <c r="G1340" s="41" t="str">
        <f t="shared" si="119"/>
        <v/>
      </c>
      <c r="H1340" s="41" t="s">
        <v>198</v>
      </c>
      <c r="I1340" t="str">
        <f t="shared" si="118"/>
        <v/>
      </c>
      <c r="J1340">
        <f t="shared" si="116"/>
        <v>0</v>
      </c>
      <c r="K1340">
        <f t="shared" si="117"/>
        <v>0</v>
      </c>
      <c r="L1340" s="78" t="s">
        <v>343</v>
      </c>
      <c r="M1340" t="s">
        <v>241</v>
      </c>
      <c r="N1340" t="s">
        <v>177</v>
      </c>
      <c r="P1340" t="s">
        <v>177</v>
      </c>
      <c r="Q1340" t="s">
        <v>285</v>
      </c>
      <c r="R1340" t="s">
        <v>35</v>
      </c>
      <c r="S1340" t="s">
        <v>249</v>
      </c>
      <c r="U1340" t="s">
        <v>177</v>
      </c>
      <c r="V1340" t="s">
        <v>177</v>
      </c>
    </row>
    <row r="1341" spans="1:22" ht="12.75" hidden="1" outlineLevel="1">
      <c r="A1341">
        <v>1126</v>
      </c>
      <c r="B1341" s="33" t="s">
        <v>139</v>
      </c>
      <c r="C1341" s="31">
        <v>58</v>
      </c>
      <c r="D1341">
        <v>1</v>
      </c>
      <c r="E1341">
        <v>23</v>
      </c>
      <c r="F1341" s="46"/>
      <c r="G1341" s="41" t="str">
        <f t="shared" si="119"/>
        <v/>
      </c>
      <c r="H1341" s="41" t="s">
        <v>198</v>
      </c>
      <c r="I1341" t="str">
        <f t="shared" si="118"/>
        <v/>
      </c>
      <c r="J1341">
        <f t="shared" si="116"/>
        <v>0</v>
      </c>
      <c r="K1341">
        <f t="shared" si="117"/>
        <v>0</v>
      </c>
      <c r="L1341" s="78" t="s">
        <v>343</v>
      </c>
      <c r="M1341" t="s">
        <v>241</v>
      </c>
      <c r="N1341" t="s">
        <v>177</v>
      </c>
      <c r="P1341" t="s">
        <v>177</v>
      </c>
      <c r="Q1341" t="s">
        <v>326</v>
      </c>
      <c r="R1341" t="s">
        <v>327</v>
      </c>
      <c r="S1341" t="s">
        <v>249</v>
      </c>
      <c r="U1341" t="s">
        <v>177</v>
      </c>
      <c r="V1341" t="s">
        <v>177</v>
      </c>
    </row>
    <row r="1342" spans="1:22" ht="12.75" hidden="1" outlineLevel="1">
      <c r="A1342">
        <v>1127</v>
      </c>
      <c r="B1342" s="33" t="s">
        <v>139</v>
      </c>
      <c r="C1342" s="31">
        <v>58</v>
      </c>
      <c r="D1342">
        <v>1</v>
      </c>
      <c r="E1342">
        <v>24</v>
      </c>
      <c r="F1342" s="46"/>
      <c r="G1342" s="41" t="str">
        <f t="shared" si="119"/>
        <v/>
      </c>
      <c r="H1342" s="41" t="s">
        <v>202</v>
      </c>
      <c r="I1342" t="str">
        <f t="shared" si="118"/>
        <v/>
      </c>
      <c r="J1342">
        <f t="shared" si="116"/>
        <v>0</v>
      </c>
      <c r="K1342">
        <f t="shared" si="117"/>
        <v>0</v>
      </c>
      <c r="L1342" s="78" t="s">
        <v>343</v>
      </c>
      <c r="M1342" t="s">
        <v>241</v>
      </c>
      <c r="N1342" t="s">
        <v>177</v>
      </c>
      <c r="P1342" t="s">
        <v>177</v>
      </c>
      <c r="Q1342" t="s">
        <v>250</v>
      </c>
      <c r="R1342" t="s">
        <v>304</v>
      </c>
      <c r="S1342" t="s">
        <v>249</v>
      </c>
      <c r="U1342" t="s">
        <v>177</v>
      </c>
      <c r="V1342" t="s">
        <v>177</v>
      </c>
    </row>
    <row r="1343" spans="1:22" ht="12.75" hidden="1" outlineLevel="1">
      <c r="A1343">
        <v>1128</v>
      </c>
      <c r="B1343" s="33" t="s">
        <v>139</v>
      </c>
      <c r="C1343" s="31">
        <v>58</v>
      </c>
      <c r="D1343">
        <v>1</v>
      </c>
      <c r="E1343">
        <v>25</v>
      </c>
      <c r="F1343" s="46"/>
      <c r="G1343" s="41" t="str">
        <f t="shared" si="119"/>
        <v/>
      </c>
      <c r="H1343" s="41" t="s">
        <v>201</v>
      </c>
      <c r="I1343" t="str">
        <f t="shared" si="118"/>
        <v/>
      </c>
      <c r="J1343">
        <f t="shared" si="116"/>
        <v>0</v>
      </c>
      <c r="K1343">
        <f t="shared" si="117"/>
        <v>0</v>
      </c>
      <c r="L1343" s="78" t="s">
        <v>343</v>
      </c>
      <c r="M1343" t="s">
        <v>241</v>
      </c>
      <c r="N1343" t="s">
        <v>177</v>
      </c>
      <c r="P1343" t="s">
        <v>177</v>
      </c>
      <c r="Q1343" t="s">
        <v>285</v>
      </c>
      <c r="R1343" t="s">
        <v>340</v>
      </c>
      <c r="S1343" t="s">
        <v>249</v>
      </c>
      <c r="T1343" t="s">
        <v>54</v>
      </c>
      <c r="U1343" t="s">
        <v>177</v>
      </c>
      <c r="V1343" t="s">
        <v>177</v>
      </c>
    </row>
    <row r="1344" spans="1:22" ht="12.75" hidden="1" outlineLevel="1">
      <c r="A1344">
        <v>1129</v>
      </c>
      <c r="B1344" s="33" t="s">
        <v>139</v>
      </c>
      <c r="C1344" s="31">
        <v>58</v>
      </c>
      <c r="D1344">
        <v>1</v>
      </c>
      <c r="E1344">
        <v>26</v>
      </c>
      <c r="F1344" s="46"/>
      <c r="G1344" s="41" t="str">
        <f t="shared" si="119"/>
        <v/>
      </c>
      <c r="H1344" s="41" t="s">
        <v>201</v>
      </c>
      <c r="I1344" t="str">
        <f t="shared" si="118"/>
        <v/>
      </c>
      <c r="J1344">
        <f t="shared" si="116"/>
        <v>0</v>
      </c>
      <c r="K1344">
        <f t="shared" si="117"/>
        <v>0</v>
      </c>
      <c r="L1344" s="78" t="s">
        <v>343</v>
      </c>
      <c r="M1344" t="s">
        <v>241</v>
      </c>
      <c r="N1344" t="s">
        <v>177</v>
      </c>
      <c r="P1344" t="s">
        <v>177</v>
      </c>
      <c r="Q1344" t="s">
        <v>98</v>
      </c>
      <c r="R1344" t="s">
        <v>216</v>
      </c>
      <c r="S1344" t="s">
        <v>249</v>
      </c>
      <c r="U1344" t="s">
        <v>177</v>
      </c>
      <c r="V1344" t="s">
        <v>177</v>
      </c>
    </row>
    <row r="1345" spans="1:22" ht="12.75" hidden="1" outlineLevel="1">
      <c r="A1345">
        <v>1130</v>
      </c>
      <c r="B1345" s="33" t="s">
        <v>139</v>
      </c>
      <c r="C1345" s="31">
        <v>58</v>
      </c>
      <c r="D1345">
        <v>2</v>
      </c>
      <c r="E1345">
        <v>1</v>
      </c>
      <c r="F1345" s="46"/>
      <c r="G1345" s="41" t="str">
        <f t="shared" si="119"/>
        <v/>
      </c>
      <c r="H1345" s="41" t="s">
        <v>200</v>
      </c>
      <c r="I1345" t="str">
        <f t="shared" si="118"/>
        <v/>
      </c>
      <c r="J1345">
        <f t="shared" si="116"/>
        <v>0</v>
      </c>
      <c r="K1345">
        <f t="shared" si="117"/>
        <v>0</v>
      </c>
      <c r="L1345" s="78" t="s">
        <v>343</v>
      </c>
      <c r="M1345" t="s">
        <v>240</v>
      </c>
      <c r="N1345" s="36">
        <v>1</v>
      </c>
      <c r="O1345" s="36"/>
      <c r="P1345" t="s">
        <v>315</v>
      </c>
      <c r="Q1345" t="s">
        <v>329</v>
      </c>
      <c r="R1345" t="s">
        <v>238</v>
      </c>
      <c r="S1345" t="s">
        <v>239</v>
      </c>
      <c r="U1345" t="s">
        <v>177</v>
      </c>
      <c r="V1345" t="s">
        <v>177</v>
      </c>
    </row>
    <row r="1346" spans="1:22" ht="12.75" hidden="1" outlineLevel="1">
      <c r="A1346">
        <v>1131</v>
      </c>
      <c r="B1346" s="33" t="s">
        <v>139</v>
      </c>
      <c r="C1346" s="31">
        <v>58</v>
      </c>
      <c r="D1346">
        <v>2</v>
      </c>
      <c r="E1346">
        <v>2</v>
      </c>
      <c r="F1346" s="46"/>
      <c r="G1346" s="41" t="str">
        <f t="shared" si="119"/>
        <v/>
      </c>
      <c r="H1346" s="41" t="s">
        <v>202</v>
      </c>
      <c r="I1346" t="str">
        <f t="shared" si="118"/>
        <v/>
      </c>
      <c r="J1346">
        <f t="shared" si="116"/>
        <v>0</v>
      </c>
      <c r="K1346">
        <f t="shared" si="117"/>
        <v>0</v>
      </c>
      <c r="L1346" s="78" t="s">
        <v>343</v>
      </c>
      <c r="M1346" t="s">
        <v>240</v>
      </c>
      <c r="N1346" s="36">
        <v>1</v>
      </c>
      <c r="O1346" s="36"/>
      <c r="P1346" t="s">
        <v>315</v>
      </c>
      <c r="Q1346" t="s">
        <v>329</v>
      </c>
      <c r="R1346" t="s">
        <v>248</v>
      </c>
      <c r="S1346" t="s">
        <v>239</v>
      </c>
      <c r="U1346" t="s">
        <v>177</v>
      </c>
      <c r="V1346" t="s">
        <v>177</v>
      </c>
    </row>
    <row r="1347" spans="1:22" ht="12.75" hidden="1" outlineLevel="1">
      <c r="A1347">
        <v>1132</v>
      </c>
      <c r="B1347" s="33" t="s">
        <v>139</v>
      </c>
      <c r="C1347" s="31">
        <v>58</v>
      </c>
      <c r="D1347">
        <v>2</v>
      </c>
      <c r="E1347">
        <v>3</v>
      </c>
      <c r="F1347" s="46"/>
      <c r="G1347" s="41" t="str">
        <f t="shared" si="119"/>
        <v/>
      </c>
      <c r="H1347" s="41" t="s">
        <v>202</v>
      </c>
      <c r="I1347" t="str">
        <f t="shared" si="118"/>
        <v/>
      </c>
      <c r="J1347">
        <f t="shared" si="116"/>
        <v>0</v>
      </c>
      <c r="K1347">
        <f t="shared" si="117"/>
        <v>0</v>
      </c>
      <c r="L1347" s="78" t="s">
        <v>343</v>
      </c>
      <c r="M1347" t="s">
        <v>240</v>
      </c>
      <c r="N1347" s="36">
        <v>1</v>
      </c>
      <c r="O1347" s="36"/>
      <c r="P1347" t="s">
        <v>315</v>
      </c>
      <c r="Q1347" t="s">
        <v>330</v>
      </c>
      <c r="R1347" t="s">
        <v>247</v>
      </c>
      <c r="S1347" t="s">
        <v>239</v>
      </c>
      <c r="U1347" t="s">
        <v>177</v>
      </c>
      <c r="V1347" t="s">
        <v>177</v>
      </c>
    </row>
    <row r="1348" spans="1:22" ht="12.75" hidden="1" outlineLevel="1">
      <c r="A1348">
        <v>1133</v>
      </c>
      <c r="B1348" s="33" t="s">
        <v>139</v>
      </c>
      <c r="C1348" s="31">
        <v>58</v>
      </c>
      <c r="D1348">
        <v>2</v>
      </c>
      <c r="E1348">
        <v>4</v>
      </c>
      <c r="F1348" s="46"/>
      <c r="G1348" s="41" t="str">
        <f t="shared" si="119"/>
        <v/>
      </c>
      <c r="H1348" s="41" t="s">
        <v>199</v>
      </c>
      <c r="I1348" t="str">
        <f t="shared" si="118"/>
        <v/>
      </c>
      <c r="J1348">
        <f t="shared" si="116"/>
        <v>0</v>
      </c>
      <c r="K1348">
        <f t="shared" si="117"/>
        <v>0</v>
      </c>
      <c r="L1348" s="78" t="s">
        <v>343</v>
      </c>
      <c r="M1348" t="s">
        <v>240</v>
      </c>
      <c r="N1348" s="36">
        <v>1</v>
      </c>
      <c r="O1348" s="36"/>
      <c r="P1348" t="s">
        <v>315</v>
      </c>
      <c r="Q1348" t="s">
        <v>333</v>
      </c>
      <c r="R1348" t="s">
        <v>246</v>
      </c>
      <c r="S1348" t="s">
        <v>239</v>
      </c>
      <c r="U1348" t="s">
        <v>177</v>
      </c>
      <c r="V1348" t="s">
        <v>177</v>
      </c>
    </row>
    <row r="1349" spans="1:22" ht="12.75" hidden="1" outlineLevel="1">
      <c r="A1349">
        <v>1134</v>
      </c>
      <c r="B1349" s="33" t="s">
        <v>139</v>
      </c>
      <c r="C1349" s="31">
        <v>58</v>
      </c>
      <c r="D1349">
        <v>2</v>
      </c>
      <c r="E1349">
        <v>5</v>
      </c>
      <c r="F1349" s="46"/>
      <c r="G1349" s="41" t="str">
        <f t="shared" si="119"/>
        <v/>
      </c>
      <c r="H1349" s="41" t="s">
        <v>198</v>
      </c>
      <c r="I1349" t="str">
        <f t="shared" si="118"/>
        <v/>
      </c>
      <c r="J1349">
        <f t="shared" si="116"/>
        <v>0</v>
      </c>
      <c r="K1349">
        <f t="shared" si="117"/>
        <v>0</v>
      </c>
      <c r="L1349" s="78" t="s">
        <v>343</v>
      </c>
      <c r="M1349" t="s">
        <v>240</v>
      </c>
      <c r="N1349" s="36">
        <v>1</v>
      </c>
      <c r="O1349" s="36"/>
      <c r="P1349" t="s">
        <v>315</v>
      </c>
      <c r="Q1349" t="s">
        <v>329</v>
      </c>
      <c r="R1349" t="s">
        <v>318</v>
      </c>
      <c r="S1349" t="s">
        <v>239</v>
      </c>
      <c r="U1349" t="s">
        <v>177</v>
      </c>
      <c r="V1349" t="s">
        <v>177</v>
      </c>
    </row>
    <row r="1350" spans="1:22" ht="12.75" hidden="1" outlineLevel="1">
      <c r="A1350">
        <v>1135</v>
      </c>
      <c r="B1350" s="33" t="s">
        <v>139</v>
      </c>
      <c r="C1350" s="31">
        <v>58</v>
      </c>
      <c r="D1350">
        <v>2</v>
      </c>
      <c r="E1350">
        <v>6</v>
      </c>
      <c r="F1350" s="46"/>
      <c r="G1350" s="41" t="str">
        <f t="shared" si="119"/>
        <v/>
      </c>
      <c r="H1350" s="41" t="s">
        <v>202</v>
      </c>
      <c r="I1350" t="str">
        <f t="shared" si="118"/>
        <v/>
      </c>
      <c r="J1350">
        <f t="shared" si="116"/>
        <v>0</v>
      </c>
      <c r="K1350">
        <f t="shared" si="117"/>
        <v>0</v>
      </c>
      <c r="L1350" s="78" t="s">
        <v>343</v>
      </c>
      <c r="M1350" t="s">
        <v>240</v>
      </c>
      <c r="N1350" s="36">
        <v>1</v>
      </c>
      <c r="O1350" s="36"/>
      <c r="P1350" t="s">
        <v>315</v>
      </c>
      <c r="Q1350" t="s">
        <v>330</v>
      </c>
      <c r="R1350" t="s">
        <v>247</v>
      </c>
      <c r="S1350" t="s">
        <v>239</v>
      </c>
      <c r="U1350" t="s">
        <v>177</v>
      </c>
      <c r="V1350" t="s">
        <v>177</v>
      </c>
    </row>
    <row r="1351" spans="1:22" ht="12.75" hidden="1" outlineLevel="1">
      <c r="A1351">
        <v>1136</v>
      </c>
      <c r="B1351" s="33" t="s">
        <v>139</v>
      </c>
      <c r="C1351" s="31">
        <v>58</v>
      </c>
      <c r="D1351">
        <v>2</v>
      </c>
      <c r="E1351">
        <v>7</v>
      </c>
      <c r="F1351" s="46"/>
      <c r="G1351" s="41" t="str">
        <f t="shared" si="119"/>
        <v/>
      </c>
      <c r="H1351" s="41" t="s">
        <v>201</v>
      </c>
      <c r="I1351" t="str">
        <f t="shared" si="118"/>
        <v/>
      </c>
      <c r="J1351">
        <f t="shared" si="116"/>
        <v>0</v>
      </c>
      <c r="K1351">
        <f t="shared" si="117"/>
        <v>0</v>
      </c>
      <c r="L1351" s="78" t="s">
        <v>343</v>
      </c>
      <c r="M1351" t="s">
        <v>240</v>
      </c>
      <c r="N1351" s="36">
        <v>1</v>
      </c>
      <c r="O1351" s="36"/>
      <c r="P1351" t="s">
        <v>315</v>
      </c>
      <c r="Q1351" t="s">
        <v>329</v>
      </c>
      <c r="R1351" t="s">
        <v>318</v>
      </c>
      <c r="S1351" t="s">
        <v>239</v>
      </c>
      <c r="U1351" t="s">
        <v>177</v>
      </c>
      <c r="V1351" t="s">
        <v>177</v>
      </c>
    </row>
    <row r="1352" spans="1:22" ht="12.75" hidden="1" outlineLevel="1">
      <c r="A1352">
        <v>1137</v>
      </c>
      <c r="B1352" s="33" t="s">
        <v>139</v>
      </c>
      <c r="C1352" s="31">
        <v>58</v>
      </c>
      <c r="D1352">
        <v>2</v>
      </c>
      <c r="E1352">
        <v>8</v>
      </c>
      <c r="F1352" s="46"/>
      <c r="G1352" s="41" t="str">
        <f t="shared" si="119"/>
        <v/>
      </c>
      <c r="H1352" s="41" t="s">
        <v>199</v>
      </c>
      <c r="I1352" t="str">
        <f t="shared" si="118"/>
        <v/>
      </c>
      <c r="J1352">
        <f t="shared" si="116"/>
        <v>0</v>
      </c>
      <c r="K1352">
        <f t="shared" si="117"/>
        <v>0</v>
      </c>
      <c r="L1352" s="78" t="s">
        <v>343</v>
      </c>
      <c r="M1352" t="s">
        <v>240</v>
      </c>
      <c r="N1352">
        <v>2</v>
      </c>
      <c r="P1352" t="s">
        <v>317</v>
      </c>
      <c r="Q1352" t="s">
        <v>329</v>
      </c>
      <c r="R1352" t="s">
        <v>238</v>
      </c>
      <c r="S1352" t="s">
        <v>239</v>
      </c>
      <c r="U1352" t="s">
        <v>177</v>
      </c>
      <c r="V1352" t="s">
        <v>177</v>
      </c>
    </row>
    <row r="1353" spans="1:22" ht="12.75" hidden="1" outlineLevel="1">
      <c r="A1353">
        <v>1138</v>
      </c>
      <c r="B1353" s="33" t="s">
        <v>139</v>
      </c>
      <c r="C1353" s="31">
        <v>58</v>
      </c>
      <c r="D1353">
        <v>2</v>
      </c>
      <c r="E1353">
        <v>9</v>
      </c>
      <c r="F1353" s="46"/>
      <c r="G1353" s="41" t="str">
        <f t="shared" si="119"/>
        <v/>
      </c>
      <c r="H1353" s="41" t="s">
        <v>198</v>
      </c>
      <c r="I1353" t="str">
        <f t="shared" si="118"/>
        <v/>
      </c>
      <c r="J1353">
        <f t="shared" si="116"/>
        <v>0</v>
      </c>
      <c r="K1353">
        <f t="shared" si="117"/>
        <v>0</v>
      </c>
      <c r="L1353" s="78" t="s">
        <v>343</v>
      </c>
      <c r="M1353" t="s">
        <v>240</v>
      </c>
      <c r="N1353">
        <v>2</v>
      </c>
      <c r="P1353" t="s">
        <v>317</v>
      </c>
      <c r="Q1353" t="s">
        <v>330</v>
      </c>
      <c r="R1353" t="s">
        <v>247</v>
      </c>
      <c r="S1353" t="s">
        <v>239</v>
      </c>
      <c r="U1353" t="s">
        <v>177</v>
      </c>
      <c r="V1353" t="s">
        <v>177</v>
      </c>
    </row>
    <row r="1354" spans="1:22" ht="12.75" hidden="1" outlineLevel="1">
      <c r="A1354">
        <v>1139</v>
      </c>
      <c r="B1354" s="33" t="s">
        <v>139</v>
      </c>
      <c r="C1354" s="31">
        <v>58</v>
      </c>
      <c r="D1354">
        <v>2</v>
      </c>
      <c r="E1354">
        <v>10</v>
      </c>
      <c r="F1354" s="46"/>
      <c r="G1354" s="41" t="str">
        <f t="shared" si="119"/>
        <v/>
      </c>
      <c r="H1354" s="41" t="s">
        <v>201</v>
      </c>
      <c r="I1354" t="str">
        <f t="shared" si="118"/>
        <v/>
      </c>
      <c r="J1354">
        <f t="shared" si="116"/>
        <v>0</v>
      </c>
      <c r="K1354">
        <f t="shared" si="117"/>
        <v>0</v>
      </c>
      <c r="L1354" s="78" t="s">
        <v>343</v>
      </c>
      <c r="M1354" t="s">
        <v>240</v>
      </c>
      <c r="N1354">
        <v>2</v>
      </c>
      <c r="P1354" t="s">
        <v>317</v>
      </c>
      <c r="Q1354" t="s">
        <v>333</v>
      </c>
      <c r="R1354" t="s">
        <v>316</v>
      </c>
      <c r="S1354" t="s">
        <v>239</v>
      </c>
      <c r="U1354" t="s">
        <v>177</v>
      </c>
      <c r="V1354" t="s">
        <v>177</v>
      </c>
    </row>
    <row r="1355" spans="1:22" ht="12.75" hidden="1" outlineLevel="1">
      <c r="A1355">
        <v>1140</v>
      </c>
      <c r="B1355" s="33" t="s">
        <v>139</v>
      </c>
      <c r="C1355" s="31">
        <v>58</v>
      </c>
      <c r="D1355">
        <v>2</v>
      </c>
      <c r="E1355">
        <v>11</v>
      </c>
      <c r="F1355" s="46"/>
      <c r="G1355" s="41" t="str">
        <f t="shared" si="119"/>
        <v/>
      </c>
      <c r="H1355" s="41" t="s">
        <v>200</v>
      </c>
      <c r="I1355" t="str">
        <f t="shared" si="118"/>
        <v/>
      </c>
      <c r="J1355">
        <f t="shared" si="116"/>
        <v>0</v>
      </c>
      <c r="K1355">
        <f t="shared" si="117"/>
        <v>0</v>
      </c>
      <c r="L1355" s="78" t="s">
        <v>343</v>
      </c>
      <c r="M1355" t="s">
        <v>240</v>
      </c>
      <c r="N1355">
        <v>2</v>
      </c>
      <c r="P1355" t="s">
        <v>317</v>
      </c>
      <c r="Q1355" t="s">
        <v>329</v>
      </c>
      <c r="R1355" t="s">
        <v>318</v>
      </c>
      <c r="S1355" t="s">
        <v>239</v>
      </c>
      <c r="U1355" t="s">
        <v>177</v>
      </c>
      <c r="V1355" t="s">
        <v>177</v>
      </c>
    </row>
    <row r="1356" spans="1:22" ht="12.75" hidden="1" outlineLevel="1">
      <c r="A1356">
        <v>1141</v>
      </c>
      <c r="B1356" s="33" t="s">
        <v>139</v>
      </c>
      <c r="C1356" s="31">
        <v>58</v>
      </c>
      <c r="D1356">
        <v>2</v>
      </c>
      <c r="E1356">
        <v>12</v>
      </c>
      <c r="F1356" s="46"/>
      <c r="G1356" s="41" t="str">
        <f t="shared" si="119"/>
        <v/>
      </c>
      <c r="H1356" s="41" t="s">
        <v>201</v>
      </c>
      <c r="I1356" t="str">
        <f t="shared" si="118"/>
        <v/>
      </c>
      <c r="J1356">
        <f t="shared" si="116"/>
        <v>0</v>
      </c>
      <c r="K1356">
        <f t="shared" si="117"/>
        <v>0</v>
      </c>
      <c r="L1356" s="78" t="s">
        <v>343</v>
      </c>
      <c r="M1356" t="s">
        <v>240</v>
      </c>
      <c r="N1356">
        <v>2</v>
      </c>
      <c r="P1356" t="s">
        <v>317</v>
      </c>
      <c r="Q1356" t="s">
        <v>329</v>
      </c>
      <c r="R1356" t="s">
        <v>53</v>
      </c>
      <c r="S1356" t="s">
        <v>239</v>
      </c>
      <c r="U1356" t="s">
        <v>177</v>
      </c>
      <c r="V1356" t="s">
        <v>177</v>
      </c>
    </row>
    <row r="1357" spans="1:22" ht="12.75" hidden="1" outlineLevel="1">
      <c r="A1357">
        <v>1142</v>
      </c>
      <c r="B1357" s="33" t="s">
        <v>139</v>
      </c>
      <c r="C1357" s="31">
        <v>58</v>
      </c>
      <c r="D1357">
        <v>2</v>
      </c>
      <c r="E1357">
        <v>13</v>
      </c>
      <c r="F1357" s="46"/>
      <c r="G1357" s="41" t="str">
        <f t="shared" si="119"/>
        <v/>
      </c>
      <c r="H1357" s="41" t="s">
        <v>202</v>
      </c>
      <c r="I1357" t="str">
        <f t="shared" si="118"/>
        <v/>
      </c>
      <c r="J1357">
        <f t="shared" si="116"/>
        <v>0</v>
      </c>
      <c r="K1357">
        <f t="shared" si="117"/>
        <v>0</v>
      </c>
      <c r="L1357" s="78" t="s">
        <v>343</v>
      </c>
      <c r="M1357" t="s">
        <v>240</v>
      </c>
      <c r="N1357">
        <v>2</v>
      </c>
      <c r="P1357" t="s">
        <v>317</v>
      </c>
      <c r="Q1357" t="s">
        <v>333</v>
      </c>
      <c r="R1357" t="s">
        <v>246</v>
      </c>
      <c r="S1357" t="s">
        <v>239</v>
      </c>
      <c r="U1357" t="s">
        <v>177</v>
      </c>
      <c r="V1357" t="s">
        <v>177</v>
      </c>
    </row>
    <row r="1358" spans="1:22" ht="12.75" hidden="1" outlineLevel="1">
      <c r="A1358">
        <v>1143</v>
      </c>
      <c r="B1358" s="33" t="s">
        <v>139</v>
      </c>
      <c r="C1358" s="31">
        <v>58</v>
      </c>
      <c r="D1358">
        <v>2</v>
      </c>
      <c r="E1358">
        <v>14</v>
      </c>
      <c r="F1358" s="46"/>
      <c r="G1358" s="41" t="str">
        <f t="shared" si="119"/>
        <v/>
      </c>
      <c r="H1358" s="41" t="s">
        <v>200</v>
      </c>
      <c r="I1358" t="str">
        <f t="shared" si="118"/>
        <v/>
      </c>
      <c r="J1358">
        <f t="shared" si="116"/>
        <v>0</v>
      </c>
      <c r="K1358">
        <f t="shared" si="117"/>
        <v>0</v>
      </c>
      <c r="L1358" s="78" t="s">
        <v>343</v>
      </c>
      <c r="M1358" t="s">
        <v>240</v>
      </c>
      <c r="N1358">
        <v>3</v>
      </c>
      <c r="P1358" t="s">
        <v>40</v>
      </c>
      <c r="Q1358" t="s">
        <v>329</v>
      </c>
      <c r="R1358" t="s">
        <v>238</v>
      </c>
      <c r="S1358" t="s">
        <v>239</v>
      </c>
      <c r="U1358" t="s">
        <v>177</v>
      </c>
      <c r="V1358" t="s">
        <v>177</v>
      </c>
    </row>
    <row r="1359" spans="1:22" ht="12.75" hidden="1" outlineLevel="1">
      <c r="A1359">
        <v>1144</v>
      </c>
      <c r="B1359" s="33" t="s">
        <v>139</v>
      </c>
      <c r="C1359" s="31">
        <v>58</v>
      </c>
      <c r="D1359">
        <v>2</v>
      </c>
      <c r="E1359">
        <v>15</v>
      </c>
      <c r="F1359" s="46"/>
      <c r="G1359" s="41" t="str">
        <f t="shared" si="119"/>
        <v/>
      </c>
      <c r="H1359" s="41" t="s">
        <v>201</v>
      </c>
      <c r="I1359" t="str">
        <f t="shared" si="118"/>
        <v/>
      </c>
      <c r="J1359">
        <f t="shared" si="116"/>
        <v>0</v>
      </c>
      <c r="K1359">
        <f t="shared" si="117"/>
        <v>0</v>
      </c>
      <c r="L1359" s="78" t="s">
        <v>343</v>
      </c>
      <c r="M1359" t="s">
        <v>240</v>
      </c>
      <c r="N1359">
        <v>3</v>
      </c>
      <c r="P1359" t="s">
        <v>40</v>
      </c>
      <c r="Q1359" t="s">
        <v>330</v>
      </c>
      <c r="R1359" t="s">
        <v>247</v>
      </c>
      <c r="S1359" t="s">
        <v>239</v>
      </c>
      <c r="U1359" t="s">
        <v>177</v>
      </c>
      <c r="V1359" t="s">
        <v>177</v>
      </c>
    </row>
    <row r="1360" spans="1:22" ht="12.75" hidden="1" outlineLevel="1">
      <c r="A1360">
        <v>1145</v>
      </c>
      <c r="B1360" s="33" t="s">
        <v>139</v>
      </c>
      <c r="C1360" s="31">
        <v>58</v>
      </c>
      <c r="D1360">
        <v>2</v>
      </c>
      <c r="E1360">
        <v>16</v>
      </c>
      <c r="F1360" s="46"/>
      <c r="G1360" s="41" t="str">
        <f t="shared" si="119"/>
        <v/>
      </c>
      <c r="H1360" s="41" t="s">
        <v>200</v>
      </c>
      <c r="I1360" t="str">
        <f t="shared" si="118"/>
        <v/>
      </c>
      <c r="J1360">
        <f t="shared" si="116"/>
        <v>0</v>
      </c>
      <c r="K1360">
        <f t="shared" si="117"/>
        <v>0</v>
      </c>
      <c r="L1360" s="78" t="s">
        <v>343</v>
      </c>
      <c r="M1360" t="s">
        <v>240</v>
      </c>
      <c r="N1360">
        <v>3</v>
      </c>
      <c r="P1360" t="s">
        <v>40</v>
      </c>
      <c r="Q1360" t="s">
        <v>333</v>
      </c>
      <c r="R1360" t="s">
        <v>246</v>
      </c>
      <c r="S1360" t="s">
        <v>239</v>
      </c>
      <c r="U1360" t="s">
        <v>177</v>
      </c>
      <c r="V1360" t="s">
        <v>177</v>
      </c>
    </row>
    <row r="1361" spans="1:22" ht="12.75" hidden="1" outlineLevel="1">
      <c r="A1361">
        <v>1146</v>
      </c>
      <c r="B1361" s="33" t="s">
        <v>139</v>
      </c>
      <c r="C1361" s="31">
        <v>58</v>
      </c>
      <c r="D1361">
        <v>2</v>
      </c>
      <c r="E1361">
        <v>17</v>
      </c>
      <c r="F1361" s="46"/>
      <c r="G1361" s="41" t="str">
        <f t="shared" si="119"/>
        <v/>
      </c>
      <c r="H1361" s="41" t="s">
        <v>201</v>
      </c>
      <c r="I1361" t="str">
        <f t="shared" si="118"/>
        <v/>
      </c>
      <c r="J1361">
        <f t="shared" si="116"/>
        <v>0</v>
      </c>
      <c r="K1361">
        <f t="shared" si="117"/>
        <v>0</v>
      </c>
      <c r="L1361" s="78" t="s">
        <v>343</v>
      </c>
      <c r="M1361" t="s">
        <v>240</v>
      </c>
      <c r="N1361">
        <v>3</v>
      </c>
      <c r="P1361" t="s">
        <v>40</v>
      </c>
      <c r="Q1361" t="s">
        <v>329</v>
      </c>
      <c r="R1361" t="s">
        <v>53</v>
      </c>
      <c r="S1361" t="s">
        <v>239</v>
      </c>
      <c r="U1361" t="s">
        <v>177</v>
      </c>
      <c r="V1361" t="s">
        <v>177</v>
      </c>
    </row>
    <row r="1362" spans="1:22" ht="12.75" hidden="1" outlineLevel="1">
      <c r="A1362">
        <v>1147</v>
      </c>
      <c r="B1362" s="33" t="s">
        <v>139</v>
      </c>
      <c r="C1362" s="31">
        <v>58</v>
      </c>
      <c r="D1362">
        <v>2</v>
      </c>
      <c r="E1362">
        <v>18</v>
      </c>
      <c r="F1362" s="46"/>
      <c r="G1362" s="41" t="str">
        <f t="shared" si="119"/>
        <v/>
      </c>
      <c r="H1362" s="41" t="s">
        <v>202</v>
      </c>
      <c r="I1362" t="str">
        <f t="shared" si="118"/>
        <v/>
      </c>
      <c r="J1362">
        <f t="shared" si="116"/>
        <v>0</v>
      </c>
      <c r="K1362">
        <f t="shared" si="117"/>
        <v>0</v>
      </c>
      <c r="L1362" s="78" t="s">
        <v>343</v>
      </c>
      <c r="M1362" t="s">
        <v>240</v>
      </c>
      <c r="N1362">
        <v>3</v>
      </c>
      <c r="P1362" t="s">
        <v>40</v>
      </c>
      <c r="Q1362" t="s">
        <v>329</v>
      </c>
      <c r="R1362" t="s">
        <v>316</v>
      </c>
      <c r="S1362" t="s">
        <v>239</v>
      </c>
      <c r="U1362" t="s">
        <v>177</v>
      </c>
      <c r="V1362" t="s">
        <v>177</v>
      </c>
    </row>
    <row r="1363" spans="1:22" ht="12.75" hidden="1" outlineLevel="1">
      <c r="A1363">
        <v>1148</v>
      </c>
      <c r="B1363" s="33" t="s">
        <v>139</v>
      </c>
      <c r="C1363" s="31">
        <v>58</v>
      </c>
      <c r="D1363">
        <v>2</v>
      </c>
      <c r="E1363">
        <v>19</v>
      </c>
      <c r="F1363" s="46"/>
      <c r="G1363" s="41" t="str">
        <f t="shared" si="119"/>
        <v/>
      </c>
      <c r="H1363" s="41" t="s">
        <v>198</v>
      </c>
      <c r="I1363" t="str">
        <f t="shared" si="118"/>
        <v/>
      </c>
      <c r="J1363">
        <f t="shared" si="116"/>
        <v>0</v>
      </c>
      <c r="K1363">
        <f t="shared" si="117"/>
        <v>0</v>
      </c>
      <c r="L1363" s="78" t="s">
        <v>343</v>
      </c>
      <c r="M1363" t="s">
        <v>240</v>
      </c>
      <c r="N1363">
        <v>3</v>
      </c>
      <c r="P1363" t="s">
        <v>40</v>
      </c>
      <c r="Q1363" t="s">
        <v>333</v>
      </c>
      <c r="R1363" t="s">
        <v>246</v>
      </c>
      <c r="S1363" t="s">
        <v>239</v>
      </c>
      <c r="U1363" t="s">
        <v>177</v>
      </c>
      <c r="V1363" t="s">
        <v>177</v>
      </c>
    </row>
    <row r="1364" spans="1:22" ht="12.75" hidden="1" outlineLevel="1">
      <c r="A1364">
        <v>1149</v>
      </c>
      <c r="B1364" s="33" t="s">
        <v>139</v>
      </c>
      <c r="C1364" s="31">
        <v>58</v>
      </c>
      <c r="D1364">
        <v>2</v>
      </c>
      <c r="E1364">
        <v>20</v>
      </c>
      <c r="F1364" s="46"/>
      <c r="G1364" s="41" t="str">
        <f t="shared" si="119"/>
        <v/>
      </c>
      <c r="H1364" s="41" t="s">
        <v>199</v>
      </c>
      <c r="I1364" t="str">
        <f t="shared" si="118"/>
        <v/>
      </c>
      <c r="J1364">
        <f t="shared" si="116"/>
        <v>0</v>
      </c>
      <c r="K1364">
        <f t="shared" si="117"/>
        <v>0</v>
      </c>
      <c r="L1364" s="78" t="s">
        <v>343</v>
      </c>
      <c r="M1364" t="s">
        <v>240</v>
      </c>
      <c r="N1364">
        <v>3</v>
      </c>
      <c r="P1364" t="s">
        <v>40</v>
      </c>
      <c r="Q1364" t="s">
        <v>329</v>
      </c>
      <c r="R1364" t="s">
        <v>248</v>
      </c>
      <c r="S1364" t="s">
        <v>239</v>
      </c>
      <c r="U1364" t="s">
        <v>177</v>
      </c>
      <c r="V1364" t="s">
        <v>177</v>
      </c>
    </row>
    <row r="1365" spans="1:22" ht="12.75" hidden="1" outlineLevel="1">
      <c r="A1365">
        <v>1150</v>
      </c>
      <c r="B1365" s="33" t="s">
        <v>139</v>
      </c>
      <c r="C1365" s="31">
        <v>58</v>
      </c>
      <c r="D1365">
        <v>2</v>
      </c>
      <c r="E1365">
        <v>21</v>
      </c>
      <c r="F1365" s="46"/>
      <c r="G1365" s="41" t="str">
        <f t="shared" si="119"/>
        <v/>
      </c>
      <c r="H1365" s="41" t="s">
        <v>202</v>
      </c>
      <c r="I1365" t="str">
        <f t="shared" si="118"/>
        <v/>
      </c>
      <c r="J1365">
        <f t="shared" si="116"/>
        <v>0</v>
      </c>
      <c r="K1365">
        <f t="shared" si="117"/>
        <v>0</v>
      </c>
      <c r="L1365" s="78" t="s">
        <v>343</v>
      </c>
      <c r="M1365" t="s">
        <v>240</v>
      </c>
      <c r="N1365">
        <v>4</v>
      </c>
      <c r="P1365" t="s">
        <v>105</v>
      </c>
      <c r="Q1365" t="s">
        <v>330</v>
      </c>
      <c r="R1365" t="s">
        <v>247</v>
      </c>
      <c r="S1365" t="s">
        <v>111</v>
      </c>
      <c r="U1365" t="s">
        <v>177</v>
      </c>
      <c r="V1365" t="s">
        <v>177</v>
      </c>
    </row>
    <row r="1366" spans="1:22" ht="12.75" hidden="1" outlineLevel="1">
      <c r="A1366">
        <v>1151</v>
      </c>
      <c r="B1366" s="33" t="s">
        <v>139</v>
      </c>
      <c r="C1366" s="31">
        <v>58</v>
      </c>
      <c r="D1366">
        <v>2</v>
      </c>
      <c r="E1366">
        <v>22</v>
      </c>
      <c r="F1366" s="46"/>
      <c r="G1366" s="41" t="str">
        <f t="shared" si="119"/>
        <v/>
      </c>
      <c r="H1366" s="41" t="s">
        <v>198</v>
      </c>
      <c r="I1366" t="str">
        <f t="shared" si="118"/>
        <v/>
      </c>
      <c r="J1366">
        <f t="shared" si="116"/>
        <v>0</v>
      </c>
      <c r="K1366">
        <f t="shared" si="117"/>
        <v>0</v>
      </c>
      <c r="L1366" s="78" t="s">
        <v>343</v>
      </c>
      <c r="M1366" t="s">
        <v>240</v>
      </c>
      <c r="N1366">
        <v>4</v>
      </c>
      <c r="P1366" t="s">
        <v>105</v>
      </c>
      <c r="Q1366" t="s">
        <v>329</v>
      </c>
      <c r="R1366" t="s">
        <v>149</v>
      </c>
      <c r="S1366" t="s">
        <v>111</v>
      </c>
      <c r="U1366" t="s">
        <v>177</v>
      </c>
      <c r="V1366" t="s">
        <v>177</v>
      </c>
    </row>
    <row r="1367" spans="1:22" ht="12.75" hidden="1" outlineLevel="1">
      <c r="A1367">
        <v>1152</v>
      </c>
      <c r="B1367" s="33" t="s">
        <v>139</v>
      </c>
      <c r="C1367" s="31">
        <v>58</v>
      </c>
      <c r="D1367">
        <v>2</v>
      </c>
      <c r="E1367">
        <v>23</v>
      </c>
      <c r="F1367" s="46"/>
      <c r="G1367" s="41" t="str">
        <f t="shared" si="119"/>
        <v/>
      </c>
      <c r="H1367" s="41" t="s">
        <v>200</v>
      </c>
      <c r="I1367" t="str">
        <f t="shared" si="118"/>
        <v/>
      </c>
      <c r="J1367">
        <f t="shared" si="116"/>
        <v>0</v>
      </c>
      <c r="K1367">
        <f t="shared" si="117"/>
        <v>0</v>
      </c>
      <c r="L1367" s="78" t="s">
        <v>343</v>
      </c>
      <c r="M1367" t="s">
        <v>240</v>
      </c>
      <c r="N1367">
        <v>4</v>
      </c>
      <c r="P1367" t="s">
        <v>105</v>
      </c>
      <c r="Q1367" t="s">
        <v>333</v>
      </c>
      <c r="R1367" t="s">
        <v>53</v>
      </c>
      <c r="S1367" t="s">
        <v>111</v>
      </c>
      <c r="U1367" t="s">
        <v>177</v>
      </c>
      <c r="V1367" t="s">
        <v>177</v>
      </c>
    </row>
    <row r="1368" spans="1:22" ht="12.75" hidden="1" outlineLevel="1">
      <c r="A1368">
        <v>1153</v>
      </c>
      <c r="B1368" s="33" t="s">
        <v>139</v>
      </c>
      <c r="C1368" s="31">
        <v>58</v>
      </c>
      <c r="D1368">
        <v>2</v>
      </c>
      <c r="E1368">
        <v>24</v>
      </c>
      <c r="F1368" s="46"/>
      <c r="G1368" s="41" t="str">
        <f t="shared" si="119"/>
        <v/>
      </c>
      <c r="H1368" s="41" t="s">
        <v>201</v>
      </c>
      <c r="I1368" t="str">
        <f t="shared" si="118"/>
        <v/>
      </c>
      <c r="J1368">
        <f t="shared" si="116"/>
        <v>0</v>
      </c>
      <c r="K1368">
        <f t="shared" si="117"/>
        <v>0</v>
      </c>
      <c r="L1368" s="78" t="s">
        <v>343</v>
      </c>
      <c r="M1368" t="s">
        <v>240</v>
      </c>
      <c r="N1368">
        <v>4</v>
      </c>
      <c r="P1368" t="s">
        <v>105</v>
      </c>
      <c r="Q1368" t="s">
        <v>329</v>
      </c>
      <c r="R1368" t="s">
        <v>238</v>
      </c>
      <c r="S1368" t="s">
        <v>111</v>
      </c>
      <c r="U1368" t="s">
        <v>177</v>
      </c>
      <c r="V1368" t="s">
        <v>177</v>
      </c>
    </row>
    <row r="1369" spans="1:22" ht="12.75" hidden="1" outlineLevel="1">
      <c r="A1369">
        <v>1154</v>
      </c>
      <c r="B1369" s="33" t="s">
        <v>139</v>
      </c>
      <c r="C1369" s="31">
        <v>58</v>
      </c>
      <c r="D1369">
        <v>2</v>
      </c>
      <c r="E1369">
        <v>25</v>
      </c>
      <c r="F1369" s="46"/>
      <c r="G1369" s="41" t="str">
        <f t="shared" si="119"/>
        <v/>
      </c>
      <c r="H1369" s="41" t="s">
        <v>198</v>
      </c>
      <c r="I1369" t="str">
        <f t="shared" si="118"/>
        <v/>
      </c>
      <c r="J1369">
        <f aca="true" t="shared" si="120" ref="J1369:J1433">IF($I1369="Correct",1,IF($I1369="Incorrect",1,0))</f>
        <v>0</v>
      </c>
      <c r="K1369">
        <f aca="true" t="shared" si="121" ref="K1369:K1433">IF($I1369="Correct",1,IF($I1369="Incorrect",0,0))</f>
        <v>0</v>
      </c>
      <c r="L1369" s="78" t="s">
        <v>343</v>
      </c>
      <c r="M1369" t="s">
        <v>240</v>
      </c>
      <c r="N1369">
        <v>4</v>
      </c>
      <c r="P1369" t="s">
        <v>105</v>
      </c>
      <c r="Q1369" t="s">
        <v>329</v>
      </c>
      <c r="R1369" t="s">
        <v>53</v>
      </c>
      <c r="S1369" t="s">
        <v>111</v>
      </c>
      <c r="U1369" t="s">
        <v>177</v>
      </c>
      <c r="V1369" t="s">
        <v>177</v>
      </c>
    </row>
    <row r="1370" spans="1:22" ht="12.75" hidden="1" outlineLevel="1">
      <c r="A1370">
        <v>1155</v>
      </c>
      <c r="B1370" s="33" t="s">
        <v>139</v>
      </c>
      <c r="C1370" s="31">
        <v>58</v>
      </c>
      <c r="D1370">
        <v>2</v>
      </c>
      <c r="E1370">
        <v>26</v>
      </c>
      <c r="F1370" s="46"/>
      <c r="G1370" s="41" t="str">
        <f t="shared" si="119"/>
        <v/>
      </c>
      <c r="H1370" s="41" t="s">
        <v>200</v>
      </c>
      <c r="I1370" t="str">
        <f t="shared" si="118"/>
        <v/>
      </c>
      <c r="J1370">
        <f t="shared" si="120"/>
        <v>0</v>
      </c>
      <c r="K1370">
        <f t="shared" si="121"/>
        <v>0</v>
      </c>
      <c r="L1370" s="78" t="s">
        <v>343</v>
      </c>
      <c r="M1370" t="s">
        <v>240</v>
      </c>
      <c r="N1370">
        <v>4</v>
      </c>
      <c r="P1370" t="s">
        <v>105</v>
      </c>
      <c r="Q1370" t="s">
        <v>329</v>
      </c>
      <c r="R1370" t="s">
        <v>238</v>
      </c>
      <c r="S1370" t="s">
        <v>111</v>
      </c>
      <c r="U1370" t="s">
        <v>177</v>
      </c>
      <c r="V1370" t="s">
        <v>177</v>
      </c>
    </row>
    <row r="1371" spans="1:22" ht="12.75" hidden="1" outlineLevel="1">
      <c r="A1371">
        <v>1156</v>
      </c>
      <c r="B1371" s="33" t="s">
        <v>139</v>
      </c>
      <c r="C1371" s="31">
        <v>58</v>
      </c>
      <c r="D1371">
        <v>2</v>
      </c>
      <c r="E1371">
        <v>27</v>
      </c>
      <c r="F1371" s="46"/>
      <c r="G1371" s="41" t="str">
        <f t="shared" si="119"/>
        <v/>
      </c>
      <c r="H1371" s="41" t="s">
        <v>199</v>
      </c>
      <c r="I1371" t="str">
        <f t="shared" si="118"/>
        <v/>
      </c>
      <c r="J1371">
        <f t="shared" si="120"/>
        <v>0</v>
      </c>
      <c r="K1371">
        <f t="shared" si="121"/>
        <v>0</v>
      </c>
      <c r="L1371" s="78" t="s">
        <v>343</v>
      </c>
      <c r="M1371" t="s">
        <v>240</v>
      </c>
      <c r="N1371">
        <v>4</v>
      </c>
      <c r="P1371" t="s">
        <v>105</v>
      </c>
      <c r="Q1371" t="s">
        <v>329</v>
      </c>
      <c r="R1371" t="s">
        <v>248</v>
      </c>
      <c r="S1371" t="s">
        <v>111</v>
      </c>
      <c r="U1371" t="s">
        <v>177</v>
      </c>
      <c r="V1371" t="s">
        <v>177</v>
      </c>
    </row>
    <row r="1372" spans="1:22" ht="12.75" hidden="1" outlineLevel="1">
      <c r="A1372">
        <v>1157</v>
      </c>
      <c r="B1372" s="33" t="s">
        <v>139</v>
      </c>
      <c r="C1372" s="31">
        <v>58</v>
      </c>
      <c r="D1372">
        <v>3</v>
      </c>
      <c r="E1372">
        <v>1</v>
      </c>
      <c r="F1372" s="46"/>
      <c r="G1372" s="41" t="str">
        <f t="shared" si="119"/>
        <v/>
      </c>
      <c r="H1372" s="41" t="s">
        <v>202</v>
      </c>
      <c r="I1372" t="str">
        <f t="shared" si="118"/>
        <v/>
      </c>
      <c r="J1372">
        <f t="shared" si="120"/>
        <v>0</v>
      </c>
      <c r="K1372">
        <f t="shared" si="121"/>
        <v>0</v>
      </c>
      <c r="L1372" s="78" t="s">
        <v>343</v>
      </c>
      <c r="M1372" t="s">
        <v>117</v>
      </c>
      <c r="N1372">
        <v>1</v>
      </c>
      <c r="O1372" t="s">
        <v>289</v>
      </c>
      <c r="P1372" t="s">
        <v>88</v>
      </c>
      <c r="Q1372" t="s">
        <v>38</v>
      </c>
      <c r="R1372" t="s">
        <v>171</v>
      </c>
      <c r="S1372" t="s">
        <v>27</v>
      </c>
      <c r="V1372" t="s">
        <v>133</v>
      </c>
    </row>
    <row r="1373" spans="1:22" ht="12.75" hidden="1" outlineLevel="1">
      <c r="A1373">
        <v>1158</v>
      </c>
      <c r="B1373" s="33" t="s">
        <v>139</v>
      </c>
      <c r="C1373" s="31">
        <v>58</v>
      </c>
      <c r="D1373">
        <v>3</v>
      </c>
      <c r="E1373">
        <v>2</v>
      </c>
      <c r="F1373" s="46"/>
      <c r="G1373" s="41" t="str">
        <f t="shared" si="119"/>
        <v/>
      </c>
      <c r="H1373" s="41" t="s">
        <v>198</v>
      </c>
      <c r="I1373" t="str">
        <f t="shared" si="118"/>
        <v/>
      </c>
      <c r="J1373">
        <f t="shared" si="120"/>
        <v>0</v>
      </c>
      <c r="K1373">
        <f t="shared" si="121"/>
        <v>0</v>
      </c>
      <c r="L1373" s="78" t="s">
        <v>343</v>
      </c>
      <c r="M1373" t="s">
        <v>117</v>
      </c>
      <c r="N1373">
        <v>1</v>
      </c>
      <c r="O1373" t="s">
        <v>289</v>
      </c>
      <c r="P1373" t="s">
        <v>88</v>
      </c>
      <c r="Q1373" t="s">
        <v>249</v>
      </c>
      <c r="R1373" t="s">
        <v>171</v>
      </c>
      <c r="S1373" t="s">
        <v>120</v>
      </c>
      <c r="V1373" t="s">
        <v>133</v>
      </c>
    </row>
    <row r="1374" spans="1:22" ht="12.75" hidden="1" outlineLevel="1">
      <c r="A1374">
        <v>1159</v>
      </c>
      <c r="B1374" s="33" t="s">
        <v>139</v>
      </c>
      <c r="C1374" s="31">
        <v>58</v>
      </c>
      <c r="D1374">
        <v>3</v>
      </c>
      <c r="E1374">
        <v>3</v>
      </c>
      <c r="F1374" s="46"/>
      <c r="G1374" s="41" t="str">
        <f t="shared" si="119"/>
        <v/>
      </c>
      <c r="H1374" s="41" t="s">
        <v>202</v>
      </c>
      <c r="I1374" t="str">
        <f t="shared" si="118"/>
        <v/>
      </c>
      <c r="J1374">
        <f t="shared" si="120"/>
        <v>0</v>
      </c>
      <c r="K1374">
        <f t="shared" si="121"/>
        <v>0</v>
      </c>
      <c r="L1374" s="78" t="s">
        <v>343</v>
      </c>
      <c r="M1374" t="s">
        <v>117</v>
      </c>
      <c r="N1374">
        <v>1</v>
      </c>
      <c r="O1374" t="s">
        <v>289</v>
      </c>
      <c r="P1374" t="s">
        <v>88</v>
      </c>
      <c r="Q1374" t="s">
        <v>112</v>
      </c>
      <c r="R1374" t="s">
        <v>171</v>
      </c>
      <c r="S1374" t="s">
        <v>130</v>
      </c>
      <c r="V1374" t="s">
        <v>133</v>
      </c>
    </row>
    <row r="1375" spans="1:22" ht="12.75" hidden="1" outlineLevel="1">
      <c r="A1375">
        <v>1160</v>
      </c>
      <c r="B1375" s="33" t="s">
        <v>139</v>
      </c>
      <c r="C1375" s="31">
        <v>58</v>
      </c>
      <c r="D1375">
        <v>3</v>
      </c>
      <c r="E1375">
        <v>4</v>
      </c>
      <c r="F1375" s="46"/>
      <c r="G1375" s="41" t="str">
        <f t="shared" si="119"/>
        <v/>
      </c>
      <c r="H1375" s="41" t="s">
        <v>201</v>
      </c>
      <c r="I1375" t="str">
        <f t="shared" si="118"/>
        <v/>
      </c>
      <c r="J1375">
        <f t="shared" si="120"/>
        <v>0</v>
      </c>
      <c r="K1375">
        <f t="shared" si="121"/>
        <v>0</v>
      </c>
      <c r="L1375" s="78" t="s">
        <v>343</v>
      </c>
      <c r="M1375" t="s">
        <v>117</v>
      </c>
      <c r="N1375">
        <v>1</v>
      </c>
      <c r="O1375" t="s">
        <v>289</v>
      </c>
      <c r="P1375" t="s">
        <v>88</v>
      </c>
      <c r="Q1375" t="s">
        <v>249</v>
      </c>
      <c r="R1375" t="s">
        <v>171</v>
      </c>
      <c r="S1375" t="s">
        <v>120</v>
      </c>
      <c r="V1375" t="s">
        <v>133</v>
      </c>
    </row>
    <row r="1376" spans="1:22" ht="12.75" hidden="1" outlineLevel="1">
      <c r="A1376">
        <v>1161</v>
      </c>
      <c r="B1376" s="33" t="s">
        <v>139</v>
      </c>
      <c r="C1376" s="31">
        <v>58</v>
      </c>
      <c r="D1376">
        <v>3</v>
      </c>
      <c r="E1376">
        <v>5</v>
      </c>
      <c r="F1376" s="46"/>
      <c r="G1376" s="41" t="str">
        <f t="shared" si="119"/>
        <v/>
      </c>
      <c r="H1376" s="41" t="s">
        <v>202</v>
      </c>
      <c r="I1376" t="str">
        <f t="shared" si="118"/>
        <v/>
      </c>
      <c r="J1376">
        <f t="shared" si="120"/>
        <v>0</v>
      </c>
      <c r="K1376">
        <f t="shared" si="121"/>
        <v>0</v>
      </c>
      <c r="L1376" s="78" t="s">
        <v>343</v>
      </c>
      <c r="M1376" t="s">
        <v>117</v>
      </c>
      <c r="N1376">
        <v>1</v>
      </c>
      <c r="O1376" t="s">
        <v>289</v>
      </c>
      <c r="P1376" t="s">
        <v>88</v>
      </c>
      <c r="Q1376" t="s">
        <v>249</v>
      </c>
      <c r="R1376" t="s">
        <v>169</v>
      </c>
      <c r="S1376" t="s">
        <v>120</v>
      </c>
      <c r="V1376" t="s">
        <v>133</v>
      </c>
    </row>
    <row r="1377" spans="1:22" ht="12.75" hidden="1" outlineLevel="1">
      <c r="A1377">
        <v>1162</v>
      </c>
      <c r="B1377" s="33" t="s">
        <v>139</v>
      </c>
      <c r="C1377" s="31">
        <v>58</v>
      </c>
      <c r="D1377">
        <v>3</v>
      </c>
      <c r="E1377">
        <v>6</v>
      </c>
      <c r="F1377" s="46"/>
      <c r="G1377" s="41" t="str">
        <f t="shared" si="119"/>
        <v/>
      </c>
      <c r="H1377" s="41" t="s">
        <v>198</v>
      </c>
      <c r="I1377" t="str">
        <f t="shared" si="118"/>
        <v/>
      </c>
      <c r="J1377">
        <f t="shared" si="120"/>
        <v>0</v>
      </c>
      <c r="K1377">
        <f t="shared" si="121"/>
        <v>0</v>
      </c>
      <c r="L1377" s="78" t="s">
        <v>343</v>
      </c>
      <c r="M1377" t="s">
        <v>117</v>
      </c>
      <c r="N1377">
        <v>1</v>
      </c>
      <c r="O1377" t="s">
        <v>289</v>
      </c>
      <c r="P1377" t="s">
        <v>88</v>
      </c>
      <c r="Q1377" t="s">
        <v>249</v>
      </c>
      <c r="R1377" t="s">
        <v>169</v>
      </c>
      <c r="S1377" t="s">
        <v>27</v>
      </c>
      <c r="V1377" t="s">
        <v>133</v>
      </c>
    </row>
    <row r="1378" spans="1:21" ht="12.75" hidden="1" outlineLevel="1">
      <c r="A1378">
        <v>1163</v>
      </c>
      <c r="B1378" s="33" t="s">
        <v>139</v>
      </c>
      <c r="C1378" s="31">
        <v>58</v>
      </c>
      <c r="D1378">
        <v>3</v>
      </c>
      <c r="E1378">
        <v>7</v>
      </c>
      <c r="F1378" s="46"/>
      <c r="G1378" s="41" t="str">
        <f t="shared" si="119"/>
        <v/>
      </c>
      <c r="H1378" s="41" t="s">
        <v>198</v>
      </c>
      <c r="I1378" t="str">
        <f t="shared" si="118"/>
        <v/>
      </c>
      <c r="J1378">
        <f t="shared" si="120"/>
        <v>0</v>
      </c>
      <c r="K1378">
        <f t="shared" si="121"/>
        <v>0</v>
      </c>
      <c r="L1378" s="78" t="s">
        <v>343</v>
      </c>
      <c r="M1378" t="s">
        <v>117</v>
      </c>
      <c r="N1378">
        <v>2</v>
      </c>
      <c r="O1378" t="s">
        <v>290</v>
      </c>
      <c r="P1378" t="s">
        <v>61</v>
      </c>
      <c r="Q1378" t="s">
        <v>38</v>
      </c>
      <c r="R1378" t="s">
        <v>171</v>
      </c>
      <c r="S1378" t="s">
        <v>27</v>
      </c>
    </row>
    <row r="1379" spans="1:21" ht="12.75" hidden="1" outlineLevel="1">
      <c r="A1379">
        <v>1164</v>
      </c>
      <c r="B1379" s="33" t="s">
        <v>139</v>
      </c>
      <c r="C1379" s="31">
        <v>58</v>
      </c>
      <c r="D1379">
        <v>3</v>
      </c>
      <c r="E1379">
        <v>8</v>
      </c>
      <c r="F1379" s="46"/>
      <c r="G1379" s="41" t="str">
        <f t="shared" si="119"/>
        <v/>
      </c>
      <c r="H1379" s="41" t="s">
        <v>200</v>
      </c>
      <c r="I1379" t="str">
        <f t="shared" si="118"/>
        <v/>
      </c>
      <c r="J1379">
        <f t="shared" si="120"/>
        <v>0</v>
      </c>
      <c r="K1379">
        <f t="shared" si="121"/>
        <v>0</v>
      </c>
      <c r="L1379" s="78" t="s">
        <v>343</v>
      </c>
      <c r="M1379" t="s">
        <v>117</v>
      </c>
      <c r="N1379">
        <v>2</v>
      </c>
      <c r="O1379" t="s">
        <v>290</v>
      </c>
      <c r="P1379" t="s">
        <v>61</v>
      </c>
      <c r="Q1379" t="s">
        <v>249</v>
      </c>
      <c r="R1379" t="s">
        <v>169</v>
      </c>
      <c r="S1379" t="s">
        <v>27</v>
      </c>
    </row>
    <row r="1380" spans="1:21" ht="12.75" hidden="1" outlineLevel="1">
      <c r="A1380">
        <v>1165</v>
      </c>
      <c r="B1380" s="33" t="s">
        <v>139</v>
      </c>
      <c r="C1380" s="31">
        <v>58</v>
      </c>
      <c r="D1380">
        <v>3</v>
      </c>
      <c r="E1380">
        <v>9</v>
      </c>
      <c r="F1380" s="46"/>
      <c r="G1380" s="41" t="str">
        <f t="shared" si="119"/>
        <v/>
      </c>
      <c r="H1380" s="41" t="s">
        <v>198</v>
      </c>
      <c r="I1380" t="str">
        <f t="shared" si="118"/>
        <v/>
      </c>
      <c r="J1380">
        <f t="shared" si="120"/>
        <v>0</v>
      </c>
      <c r="K1380">
        <f t="shared" si="121"/>
        <v>0</v>
      </c>
      <c r="L1380" s="78" t="s">
        <v>343</v>
      </c>
      <c r="M1380" t="s">
        <v>117</v>
      </c>
      <c r="N1380">
        <v>2</v>
      </c>
      <c r="O1380" t="s">
        <v>290</v>
      </c>
      <c r="P1380" t="s">
        <v>61</v>
      </c>
      <c r="Q1380" t="s">
        <v>249</v>
      </c>
      <c r="R1380" t="s">
        <v>169</v>
      </c>
      <c r="S1380" t="s">
        <v>121</v>
      </c>
    </row>
    <row r="1381" spans="1:21" ht="12.75" hidden="1" outlineLevel="1">
      <c r="A1381">
        <v>1166</v>
      </c>
      <c r="B1381" s="33" t="s">
        <v>139</v>
      </c>
      <c r="C1381" s="31">
        <v>58</v>
      </c>
      <c r="D1381">
        <v>3</v>
      </c>
      <c r="E1381">
        <v>10</v>
      </c>
      <c r="F1381" s="46"/>
      <c r="G1381" s="41" t="str">
        <f t="shared" si="119"/>
        <v/>
      </c>
      <c r="H1381" s="41" t="s">
        <v>200</v>
      </c>
      <c r="I1381" t="str">
        <f t="shared" si="118"/>
        <v/>
      </c>
      <c r="J1381">
        <f t="shared" si="120"/>
        <v>0</v>
      </c>
      <c r="K1381">
        <f t="shared" si="121"/>
        <v>0</v>
      </c>
      <c r="L1381" s="78" t="s">
        <v>343</v>
      </c>
      <c r="M1381" t="s">
        <v>117</v>
      </c>
      <c r="N1381">
        <v>2</v>
      </c>
      <c r="O1381" t="s">
        <v>290</v>
      </c>
      <c r="P1381" t="s">
        <v>61</v>
      </c>
      <c r="Q1381" t="s">
        <v>249</v>
      </c>
      <c r="R1381" t="s">
        <v>169</v>
      </c>
      <c r="S1381" t="s">
        <v>27</v>
      </c>
    </row>
    <row r="1382" spans="1:21" ht="12.75" hidden="1" outlineLevel="1">
      <c r="A1382">
        <v>1167</v>
      </c>
      <c r="B1382" s="33" t="s">
        <v>139</v>
      </c>
      <c r="C1382" s="31">
        <v>58</v>
      </c>
      <c r="D1382">
        <v>3</v>
      </c>
      <c r="E1382">
        <v>11</v>
      </c>
      <c r="F1382" s="46"/>
      <c r="G1382" s="41" t="str">
        <f t="shared" si="119"/>
        <v/>
      </c>
      <c r="H1382" s="41" t="s">
        <v>201</v>
      </c>
      <c r="I1382" t="str">
        <f t="shared" si="118"/>
        <v/>
      </c>
      <c r="J1382">
        <f t="shared" si="120"/>
        <v>0</v>
      </c>
      <c r="K1382">
        <f t="shared" si="121"/>
        <v>0</v>
      </c>
      <c r="L1382" s="78" t="s">
        <v>343</v>
      </c>
      <c r="M1382" t="s">
        <v>117</v>
      </c>
      <c r="N1382">
        <v>2</v>
      </c>
      <c r="O1382" t="s">
        <v>290</v>
      </c>
      <c r="P1382" t="s">
        <v>61</v>
      </c>
      <c r="Q1382" t="s">
        <v>249</v>
      </c>
      <c r="R1382" t="s">
        <v>169</v>
      </c>
      <c r="S1382" t="s">
        <v>120</v>
      </c>
    </row>
    <row r="1383" spans="1:21" ht="12.75" hidden="1" outlineLevel="1">
      <c r="A1383">
        <v>1168</v>
      </c>
      <c r="B1383" s="33" t="s">
        <v>139</v>
      </c>
      <c r="C1383" s="31">
        <v>58</v>
      </c>
      <c r="D1383">
        <v>3</v>
      </c>
      <c r="E1383">
        <v>12</v>
      </c>
      <c r="F1383" s="46"/>
      <c r="G1383" s="41" t="str">
        <f t="shared" si="119"/>
        <v/>
      </c>
      <c r="H1383" s="41" t="s">
        <v>200</v>
      </c>
      <c r="I1383" t="str">
        <f aca="true" t="shared" si="122" ref="I1383:I1419">IF(F1383=0,"",IF(EXACT(G1383,H1383),"Correct","Incorrect"))</f>
        <v/>
      </c>
      <c r="J1383">
        <f t="shared" si="120"/>
        <v>0</v>
      </c>
      <c r="K1383">
        <f t="shared" si="121"/>
        <v>0</v>
      </c>
      <c r="L1383" s="78" t="s">
        <v>343</v>
      </c>
      <c r="M1383" t="s">
        <v>117</v>
      </c>
      <c r="N1383">
        <v>2</v>
      </c>
      <c r="O1383" t="s">
        <v>290</v>
      </c>
      <c r="P1383" t="s">
        <v>61</v>
      </c>
      <c r="Q1383" t="s">
        <v>249</v>
      </c>
      <c r="R1383" t="s">
        <v>171</v>
      </c>
      <c r="S1383" t="s">
        <v>120</v>
      </c>
    </row>
    <row r="1384" spans="1:22" ht="12.75" hidden="1" outlineLevel="1">
      <c r="A1384">
        <v>1169</v>
      </c>
      <c r="B1384" s="33" t="s">
        <v>139</v>
      </c>
      <c r="C1384" s="31">
        <v>58</v>
      </c>
      <c r="D1384">
        <v>3</v>
      </c>
      <c r="E1384">
        <v>13</v>
      </c>
      <c r="F1384" s="46"/>
      <c r="G1384" s="41" t="str">
        <f t="shared" si="119"/>
        <v/>
      </c>
      <c r="H1384" s="41" t="s">
        <v>199</v>
      </c>
      <c r="I1384" t="str">
        <f t="shared" si="122"/>
        <v/>
      </c>
      <c r="J1384">
        <f t="shared" si="120"/>
        <v>0</v>
      </c>
      <c r="K1384">
        <f t="shared" si="121"/>
        <v>0</v>
      </c>
      <c r="L1384" s="78" t="s">
        <v>343</v>
      </c>
      <c r="M1384" t="s">
        <v>117</v>
      </c>
      <c r="N1384">
        <v>3</v>
      </c>
      <c r="O1384" t="s">
        <v>289</v>
      </c>
      <c r="P1384" t="s">
        <v>221</v>
      </c>
      <c r="Q1384" t="s">
        <v>38</v>
      </c>
      <c r="R1384" t="s">
        <v>171</v>
      </c>
      <c r="S1384" t="s">
        <v>27</v>
      </c>
      <c r="V1384" t="s">
        <v>59</v>
      </c>
    </row>
    <row r="1385" spans="1:22" ht="12.75" hidden="1" outlineLevel="1">
      <c r="A1385">
        <v>1170</v>
      </c>
      <c r="B1385" s="33" t="s">
        <v>139</v>
      </c>
      <c r="C1385" s="31">
        <v>58</v>
      </c>
      <c r="D1385">
        <v>3</v>
      </c>
      <c r="E1385">
        <v>14</v>
      </c>
      <c r="F1385" s="46"/>
      <c r="G1385" s="41" t="str">
        <f t="shared" si="119"/>
        <v/>
      </c>
      <c r="H1385" s="41" t="s">
        <v>199</v>
      </c>
      <c r="I1385" t="str">
        <f t="shared" si="122"/>
        <v/>
      </c>
      <c r="J1385">
        <f t="shared" si="120"/>
        <v>0</v>
      </c>
      <c r="K1385">
        <f t="shared" si="121"/>
        <v>0</v>
      </c>
      <c r="L1385" s="78" t="s">
        <v>343</v>
      </c>
      <c r="M1385" t="s">
        <v>117</v>
      </c>
      <c r="N1385">
        <v>3</v>
      </c>
      <c r="O1385" t="s">
        <v>289</v>
      </c>
      <c r="P1385" t="s">
        <v>221</v>
      </c>
      <c r="Q1385" t="s">
        <v>123</v>
      </c>
      <c r="R1385" t="s">
        <v>171</v>
      </c>
      <c r="S1385" t="s">
        <v>130</v>
      </c>
      <c r="V1385" t="s">
        <v>59</v>
      </c>
    </row>
    <row r="1386" spans="1:22" ht="12.75" hidden="1" outlineLevel="1">
      <c r="A1386">
        <v>1171</v>
      </c>
      <c r="B1386" s="33" t="s">
        <v>139</v>
      </c>
      <c r="C1386" s="31">
        <v>58</v>
      </c>
      <c r="D1386">
        <v>3</v>
      </c>
      <c r="E1386">
        <v>15</v>
      </c>
      <c r="F1386" s="46"/>
      <c r="G1386" s="41" t="str">
        <f t="shared" si="119"/>
        <v/>
      </c>
      <c r="H1386" s="41" t="s">
        <v>200</v>
      </c>
      <c r="I1386" t="str">
        <f t="shared" si="122"/>
        <v/>
      </c>
      <c r="J1386">
        <f t="shared" si="120"/>
        <v>0</v>
      </c>
      <c r="K1386">
        <f t="shared" si="121"/>
        <v>0</v>
      </c>
      <c r="L1386" s="78" t="s">
        <v>343</v>
      </c>
      <c r="M1386" t="s">
        <v>117</v>
      </c>
      <c r="N1386">
        <v>3</v>
      </c>
      <c r="O1386" t="s">
        <v>289</v>
      </c>
      <c r="P1386" t="s">
        <v>221</v>
      </c>
      <c r="Q1386" t="s">
        <v>249</v>
      </c>
      <c r="R1386" t="s">
        <v>169</v>
      </c>
      <c r="S1386" t="s">
        <v>121</v>
      </c>
      <c r="V1386" t="s">
        <v>59</v>
      </c>
    </row>
    <row r="1387" spans="1:22" ht="12.75" hidden="1" outlineLevel="1">
      <c r="A1387">
        <v>1172</v>
      </c>
      <c r="B1387" s="33" t="s">
        <v>139</v>
      </c>
      <c r="C1387" s="31">
        <v>58</v>
      </c>
      <c r="D1387">
        <v>3</v>
      </c>
      <c r="E1387">
        <v>16</v>
      </c>
      <c r="F1387" s="46"/>
      <c r="G1387" s="41" t="str">
        <f t="shared" si="119"/>
        <v/>
      </c>
      <c r="H1387" s="41" t="s">
        <v>200</v>
      </c>
      <c r="I1387" t="str">
        <f t="shared" si="122"/>
        <v/>
      </c>
      <c r="J1387">
        <f t="shared" si="120"/>
        <v>0</v>
      </c>
      <c r="K1387">
        <f t="shared" si="121"/>
        <v>0</v>
      </c>
      <c r="L1387" s="78" t="s">
        <v>343</v>
      </c>
      <c r="M1387" t="s">
        <v>117</v>
      </c>
      <c r="N1387">
        <v>3</v>
      </c>
      <c r="O1387" t="s">
        <v>289</v>
      </c>
      <c r="P1387" t="s">
        <v>221</v>
      </c>
      <c r="Q1387" t="s">
        <v>249</v>
      </c>
      <c r="R1387" t="s">
        <v>171</v>
      </c>
      <c r="S1387" t="s">
        <v>120</v>
      </c>
      <c r="V1387" t="s">
        <v>59</v>
      </c>
    </row>
    <row r="1388" spans="1:22" ht="12.75" hidden="1" outlineLevel="1">
      <c r="A1388">
        <v>1173</v>
      </c>
      <c r="B1388" s="33" t="s">
        <v>139</v>
      </c>
      <c r="C1388" s="31">
        <v>58</v>
      </c>
      <c r="D1388">
        <v>3</v>
      </c>
      <c r="E1388">
        <v>17</v>
      </c>
      <c r="F1388" s="46"/>
      <c r="G1388" s="41" t="str">
        <f t="shared" si="119"/>
        <v/>
      </c>
      <c r="H1388" s="41" t="s">
        <v>198</v>
      </c>
      <c r="I1388" t="str">
        <f t="shared" si="122"/>
        <v/>
      </c>
      <c r="J1388">
        <f t="shared" si="120"/>
        <v>0</v>
      </c>
      <c r="K1388">
        <f t="shared" si="121"/>
        <v>0</v>
      </c>
      <c r="L1388" s="78" t="s">
        <v>343</v>
      </c>
      <c r="M1388" t="s">
        <v>117</v>
      </c>
      <c r="N1388">
        <v>3</v>
      </c>
      <c r="O1388" t="s">
        <v>289</v>
      </c>
      <c r="P1388" t="s">
        <v>221</v>
      </c>
      <c r="Q1388" t="s">
        <v>249</v>
      </c>
      <c r="R1388" t="s">
        <v>169</v>
      </c>
      <c r="S1388" t="s">
        <v>122</v>
      </c>
      <c r="V1388" t="s">
        <v>59</v>
      </c>
    </row>
    <row r="1389" spans="1:21" ht="12.75" hidden="1" outlineLevel="1">
      <c r="A1389">
        <v>1174</v>
      </c>
      <c r="B1389" s="33" t="s">
        <v>139</v>
      </c>
      <c r="C1389" s="31">
        <v>58</v>
      </c>
      <c r="D1389">
        <v>3</v>
      </c>
      <c r="E1389">
        <v>18</v>
      </c>
      <c r="F1389" s="46"/>
      <c r="G1389" s="41" t="str">
        <f t="shared" si="119"/>
        <v/>
      </c>
      <c r="H1389" s="41" t="s">
        <v>198</v>
      </c>
      <c r="I1389" t="str">
        <f t="shared" si="122"/>
        <v/>
      </c>
      <c r="J1389">
        <f t="shared" si="120"/>
        <v>0</v>
      </c>
      <c r="K1389">
        <f t="shared" si="121"/>
        <v>0</v>
      </c>
      <c r="L1389" s="78" t="s">
        <v>343</v>
      </c>
      <c r="M1389" t="s">
        <v>117</v>
      </c>
      <c r="N1389">
        <v>4</v>
      </c>
      <c r="O1389" t="s">
        <v>290</v>
      </c>
      <c r="P1389" t="s">
        <v>61</v>
      </c>
      <c r="Q1389" t="s">
        <v>38</v>
      </c>
      <c r="R1389" t="s">
        <v>171</v>
      </c>
      <c r="S1389" t="s">
        <v>27</v>
      </c>
    </row>
    <row r="1390" spans="1:21" ht="12.75" hidden="1" outlineLevel="1">
      <c r="A1390">
        <v>1175</v>
      </c>
      <c r="B1390" s="33" t="s">
        <v>139</v>
      </c>
      <c r="C1390" s="31">
        <v>58</v>
      </c>
      <c r="D1390">
        <v>3</v>
      </c>
      <c r="E1390">
        <v>19</v>
      </c>
      <c r="F1390" s="46"/>
      <c r="G1390" s="41" t="str">
        <f t="shared" si="119"/>
        <v/>
      </c>
      <c r="H1390" s="41" t="s">
        <v>199</v>
      </c>
      <c r="I1390" t="str">
        <f t="shared" si="122"/>
        <v/>
      </c>
      <c r="J1390">
        <f t="shared" si="120"/>
        <v>0</v>
      </c>
      <c r="K1390">
        <f t="shared" si="121"/>
        <v>0</v>
      </c>
      <c r="L1390" s="78" t="s">
        <v>343</v>
      </c>
      <c r="M1390" t="s">
        <v>117</v>
      </c>
      <c r="N1390">
        <v>4</v>
      </c>
      <c r="O1390" t="s">
        <v>290</v>
      </c>
      <c r="P1390" t="s">
        <v>61</v>
      </c>
      <c r="Q1390" t="s">
        <v>113</v>
      </c>
      <c r="R1390" t="s">
        <v>171</v>
      </c>
      <c r="S1390" t="s">
        <v>130</v>
      </c>
    </row>
    <row r="1391" spans="1:21" ht="12.75" hidden="1" outlineLevel="1">
      <c r="A1391">
        <v>1176</v>
      </c>
      <c r="B1391" s="33" t="s">
        <v>139</v>
      </c>
      <c r="C1391" s="31">
        <v>58</v>
      </c>
      <c r="D1391">
        <v>3</v>
      </c>
      <c r="E1391">
        <v>20</v>
      </c>
      <c r="F1391" s="46"/>
      <c r="G1391" s="41" t="str">
        <f t="shared" si="119"/>
        <v/>
      </c>
      <c r="H1391" s="41" t="s">
        <v>200</v>
      </c>
      <c r="I1391" t="str">
        <f t="shared" si="122"/>
        <v/>
      </c>
      <c r="J1391">
        <f t="shared" si="120"/>
        <v>0</v>
      </c>
      <c r="K1391">
        <f t="shared" si="121"/>
        <v>0</v>
      </c>
      <c r="L1391" s="78" t="s">
        <v>343</v>
      </c>
      <c r="M1391" t="s">
        <v>117</v>
      </c>
      <c r="N1391">
        <v>4</v>
      </c>
      <c r="O1391" t="s">
        <v>290</v>
      </c>
      <c r="P1391" t="s">
        <v>61</v>
      </c>
      <c r="Q1391" t="s">
        <v>249</v>
      </c>
      <c r="R1391" t="s">
        <v>169</v>
      </c>
      <c r="S1391" t="s">
        <v>27</v>
      </c>
    </row>
    <row r="1392" spans="1:21" ht="12.75" hidden="1" outlineLevel="1">
      <c r="A1392">
        <v>1177</v>
      </c>
      <c r="B1392" s="33" t="s">
        <v>139</v>
      </c>
      <c r="C1392" s="31">
        <v>58</v>
      </c>
      <c r="D1392">
        <v>3</v>
      </c>
      <c r="E1392">
        <v>21</v>
      </c>
      <c r="F1392" s="46"/>
      <c r="G1392" s="41" t="str">
        <f t="shared" si="119"/>
        <v/>
      </c>
      <c r="H1392" s="41" t="s">
        <v>202</v>
      </c>
      <c r="I1392" t="str">
        <f t="shared" si="122"/>
        <v/>
      </c>
      <c r="J1392">
        <f t="shared" si="120"/>
        <v>0</v>
      </c>
      <c r="K1392">
        <f t="shared" si="121"/>
        <v>0</v>
      </c>
      <c r="L1392" s="78" t="s">
        <v>343</v>
      </c>
      <c r="M1392" t="s">
        <v>117</v>
      </c>
      <c r="N1392">
        <v>4</v>
      </c>
      <c r="O1392" t="s">
        <v>290</v>
      </c>
      <c r="P1392" t="s">
        <v>61</v>
      </c>
      <c r="Q1392" t="s">
        <v>249</v>
      </c>
      <c r="R1392" t="s">
        <v>169</v>
      </c>
      <c r="S1392" t="s">
        <v>120</v>
      </c>
    </row>
    <row r="1393" spans="1:21" ht="12.75" hidden="1" outlineLevel="1">
      <c r="A1393">
        <v>1178</v>
      </c>
      <c r="B1393" s="33" t="s">
        <v>139</v>
      </c>
      <c r="C1393" s="31">
        <v>58</v>
      </c>
      <c r="D1393">
        <v>3</v>
      </c>
      <c r="E1393">
        <v>22</v>
      </c>
      <c r="F1393" s="46"/>
      <c r="G1393" s="41" t="str">
        <f aca="true" t="shared" si="123" ref="G1393:G1457">UPPER(F1393)</f>
        <v/>
      </c>
      <c r="H1393" s="41" t="s">
        <v>200</v>
      </c>
      <c r="I1393" t="str">
        <f t="shared" si="122"/>
        <v/>
      </c>
      <c r="J1393">
        <f t="shared" si="120"/>
        <v>0</v>
      </c>
      <c r="K1393">
        <f t="shared" si="121"/>
        <v>0</v>
      </c>
      <c r="L1393" s="78" t="s">
        <v>343</v>
      </c>
      <c r="M1393" t="s">
        <v>117</v>
      </c>
      <c r="N1393">
        <v>4</v>
      </c>
      <c r="O1393" t="s">
        <v>290</v>
      </c>
      <c r="P1393" t="s">
        <v>61</v>
      </c>
      <c r="Q1393" t="s">
        <v>249</v>
      </c>
      <c r="R1393" t="s">
        <v>171</v>
      </c>
      <c r="S1393" t="s">
        <v>120</v>
      </c>
    </row>
    <row r="1394" spans="1:21" ht="12.75" hidden="1" outlineLevel="1">
      <c r="A1394">
        <v>1179</v>
      </c>
      <c r="B1394" s="33" t="s">
        <v>139</v>
      </c>
      <c r="C1394" s="31">
        <v>58</v>
      </c>
      <c r="D1394">
        <v>3</v>
      </c>
      <c r="E1394">
        <v>23</v>
      </c>
      <c r="F1394" s="46"/>
      <c r="G1394" s="41" t="str">
        <f t="shared" si="123"/>
        <v/>
      </c>
      <c r="H1394" s="41" t="s">
        <v>200</v>
      </c>
      <c r="I1394" t="str">
        <f t="shared" si="122"/>
        <v/>
      </c>
      <c r="J1394">
        <f t="shared" si="120"/>
        <v>0</v>
      </c>
      <c r="K1394">
        <f t="shared" si="121"/>
        <v>0</v>
      </c>
      <c r="L1394" s="78" t="s">
        <v>343</v>
      </c>
      <c r="M1394" t="s">
        <v>117</v>
      </c>
      <c r="N1394">
        <v>4</v>
      </c>
      <c r="O1394" t="s">
        <v>290</v>
      </c>
      <c r="P1394" t="s">
        <v>61</v>
      </c>
      <c r="Q1394" t="s">
        <v>301</v>
      </c>
      <c r="R1394" t="s">
        <v>171</v>
      </c>
      <c r="S1394" t="s">
        <v>130</v>
      </c>
    </row>
    <row r="1395" spans="1:22" ht="12.75" hidden="1" outlineLevel="1">
      <c r="A1395">
        <v>1180</v>
      </c>
      <c r="B1395" s="33" t="s">
        <v>139</v>
      </c>
      <c r="C1395" s="31">
        <v>58</v>
      </c>
      <c r="D1395">
        <v>4</v>
      </c>
      <c r="E1395">
        <v>1</v>
      </c>
      <c r="F1395" s="46"/>
      <c r="G1395" s="41" t="str">
        <f t="shared" si="123"/>
        <v/>
      </c>
      <c r="H1395" s="41" t="s">
        <v>202</v>
      </c>
      <c r="I1395" t="str">
        <f t="shared" si="122"/>
        <v/>
      </c>
      <c r="J1395">
        <f t="shared" si="120"/>
        <v>0</v>
      </c>
      <c r="K1395">
        <f t="shared" si="121"/>
        <v>0</v>
      </c>
      <c r="L1395" s="78" t="s">
        <v>343</v>
      </c>
      <c r="M1395" t="s">
        <v>241</v>
      </c>
      <c r="N1395" s="36" t="s">
        <v>177</v>
      </c>
      <c r="O1395" s="36"/>
      <c r="P1395" t="s">
        <v>177</v>
      </c>
      <c r="Q1395" t="s">
        <v>119</v>
      </c>
      <c r="S1395" t="s">
        <v>249</v>
      </c>
      <c r="T1395" t="s">
        <v>218</v>
      </c>
      <c r="U1395" t="s">
        <v>177</v>
      </c>
      <c r="V1395" t="s">
        <v>177</v>
      </c>
    </row>
    <row r="1396" spans="1:22" ht="12.75" hidden="1" outlineLevel="1">
      <c r="A1396">
        <v>1181</v>
      </c>
      <c r="B1396" s="33" t="s">
        <v>139</v>
      </c>
      <c r="C1396" s="31">
        <v>58</v>
      </c>
      <c r="D1396">
        <v>4</v>
      </c>
      <c r="E1396">
        <v>2</v>
      </c>
      <c r="F1396" s="46"/>
      <c r="G1396" s="41" t="str">
        <f t="shared" si="123"/>
        <v/>
      </c>
      <c r="H1396" s="41" t="s">
        <v>198</v>
      </c>
      <c r="I1396" t="str">
        <f t="shared" si="122"/>
        <v/>
      </c>
      <c r="J1396">
        <f t="shared" si="120"/>
        <v>0</v>
      </c>
      <c r="K1396">
        <f t="shared" si="121"/>
        <v>0</v>
      </c>
      <c r="L1396" s="78" t="s">
        <v>343</v>
      </c>
      <c r="M1396" t="s">
        <v>241</v>
      </c>
      <c r="N1396" s="36" t="s">
        <v>177</v>
      </c>
      <c r="O1396" s="36"/>
      <c r="P1396" t="s">
        <v>177</v>
      </c>
      <c r="Q1396" t="s">
        <v>250</v>
      </c>
      <c r="R1396" t="s">
        <v>304</v>
      </c>
      <c r="S1396" t="s">
        <v>249</v>
      </c>
      <c r="T1396" t="s">
        <v>218</v>
      </c>
      <c r="U1396" t="s">
        <v>177</v>
      </c>
      <c r="V1396" t="s">
        <v>177</v>
      </c>
    </row>
    <row r="1397" spans="1:22" ht="12.75" hidden="1" outlineLevel="1">
      <c r="A1397">
        <v>1182</v>
      </c>
      <c r="B1397" s="33" t="s">
        <v>139</v>
      </c>
      <c r="C1397" s="31">
        <v>58</v>
      </c>
      <c r="D1397">
        <v>4</v>
      </c>
      <c r="E1397">
        <v>3</v>
      </c>
      <c r="F1397" s="46"/>
      <c r="G1397" s="41" t="str">
        <f t="shared" si="123"/>
        <v/>
      </c>
      <c r="H1397" s="41" t="s">
        <v>201</v>
      </c>
      <c r="I1397" t="str">
        <f t="shared" si="122"/>
        <v/>
      </c>
      <c r="J1397">
        <f t="shared" si="120"/>
        <v>0</v>
      </c>
      <c r="K1397">
        <f t="shared" si="121"/>
        <v>0</v>
      </c>
      <c r="L1397" s="78" t="s">
        <v>343</v>
      </c>
      <c r="M1397" t="s">
        <v>241</v>
      </c>
      <c r="N1397" s="36" t="s">
        <v>177</v>
      </c>
      <c r="O1397" s="36"/>
      <c r="P1397" t="s">
        <v>177</v>
      </c>
      <c r="Q1397" t="s">
        <v>98</v>
      </c>
      <c r="R1397" t="s">
        <v>178</v>
      </c>
      <c r="S1397" t="s">
        <v>249</v>
      </c>
      <c r="T1397" t="s">
        <v>218</v>
      </c>
      <c r="U1397" t="s">
        <v>177</v>
      </c>
      <c r="V1397" t="s">
        <v>177</v>
      </c>
    </row>
    <row r="1398" spans="1:22" ht="12.75" hidden="1" outlineLevel="1">
      <c r="A1398">
        <v>1183</v>
      </c>
      <c r="B1398" s="33" t="s">
        <v>139</v>
      </c>
      <c r="C1398" s="31">
        <v>58</v>
      </c>
      <c r="D1398">
        <v>4</v>
      </c>
      <c r="E1398">
        <v>4</v>
      </c>
      <c r="F1398" s="46"/>
      <c r="G1398" s="41" t="str">
        <f t="shared" si="123"/>
        <v/>
      </c>
      <c r="H1398" s="41" t="s">
        <v>198</v>
      </c>
      <c r="I1398" t="str">
        <f t="shared" si="122"/>
        <v/>
      </c>
      <c r="J1398">
        <f t="shared" si="120"/>
        <v>0</v>
      </c>
      <c r="K1398">
        <f t="shared" si="121"/>
        <v>0</v>
      </c>
      <c r="L1398" s="78" t="s">
        <v>343</v>
      </c>
      <c r="M1398" t="s">
        <v>241</v>
      </c>
      <c r="N1398" s="36" t="s">
        <v>177</v>
      </c>
      <c r="O1398" s="36"/>
      <c r="P1398" t="s">
        <v>177</v>
      </c>
      <c r="Q1398" t="s">
        <v>326</v>
      </c>
      <c r="R1398" t="s">
        <v>325</v>
      </c>
      <c r="S1398" t="s">
        <v>249</v>
      </c>
      <c r="T1398" t="s">
        <v>134</v>
      </c>
      <c r="U1398" t="s">
        <v>177</v>
      </c>
      <c r="V1398" t="s">
        <v>177</v>
      </c>
    </row>
    <row r="1399" spans="1:22" ht="12.75" hidden="1" outlineLevel="1">
      <c r="A1399">
        <v>1184</v>
      </c>
      <c r="B1399" s="33" t="s">
        <v>139</v>
      </c>
      <c r="C1399" s="31">
        <v>58</v>
      </c>
      <c r="D1399">
        <v>4</v>
      </c>
      <c r="E1399">
        <v>5</v>
      </c>
      <c r="F1399" s="46"/>
      <c r="G1399" s="41" t="str">
        <f t="shared" si="123"/>
        <v/>
      </c>
      <c r="H1399" s="41" t="s">
        <v>201</v>
      </c>
      <c r="I1399" t="str">
        <f t="shared" si="122"/>
        <v/>
      </c>
      <c r="J1399">
        <f t="shared" si="120"/>
        <v>0</v>
      </c>
      <c r="K1399">
        <f t="shared" si="121"/>
        <v>0</v>
      </c>
      <c r="L1399" s="78" t="s">
        <v>343</v>
      </c>
      <c r="M1399" t="s">
        <v>241</v>
      </c>
      <c r="N1399" s="36" t="s">
        <v>177</v>
      </c>
      <c r="O1399" s="36"/>
      <c r="P1399" t="s">
        <v>177</v>
      </c>
      <c r="Q1399" t="s">
        <v>286</v>
      </c>
      <c r="S1399" t="s">
        <v>249</v>
      </c>
      <c r="T1399" t="s">
        <v>54</v>
      </c>
      <c r="U1399" t="s">
        <v>177</v>
      </c>
      <c r="V1399" t="s">
        <v>177</v>
      </c>
    </row>
    <row r="1400" spans="1:22" ht="12.75" hidden="1" outlineLevel="1">
      <c r="A1400">
        <v>1185</v>
      </c>
      <c r="B1400" s="33" t="s">
        <v>139</v>
      </c>
      <c r="C1400" s="31">
        <v>58</v>
      </c>
      <c r="D1400">
        <v>4</v>
      </c>
      <c r="E1400">
        <v>6</v>
      </c>
      <c r="F1400" s="46"/>
      <c r="G1400" s="41" t="str">
        <f t="shared" si="123"/>
        <v/>
      </c>
      <c r="H1400" s="41" t="s">
        <v>199</v>
      </c>
      <c r="I1400" t="str">
        <f t="shared" si="122"/>
        <v/>
      </c>
      <c r="J1400">
        <f t="shared" si="120"/>
        <v>0</v>
      </c>
      <c r="K1400">
        <f t="shared" si="121"/>
        <v>0</v>
      </c>
      <c r="L1400" s="78" t="s">
        <v>343</v>
      </c>
      <c r="M1400" t="s">
        <v>241</v>
      </c>
      <c r="N1400" s="36" t="s">
        <v>177</v>
      </c>
      <c r="O1400" s="36"/>
      <c r="P1400" t="s">
        <v>177</v>
      </c>
      <c r="Q1400" t="s">
        <v>225</v>
      </c>
      <c r="S1400" t="s">
        <v>249</v>
      </c>
      <c r="U1400" t="s">
        <v>177</v>
      </c>
      <c r="V1400" t="s">
        <v>177</v>
      </c>
    </row>
    <row r="1401" spans="1:22" ht="12.75" hidden="1" outlineLevel="1">
      <c r="A1401">
        <v>1186</v>
      </c>
      <c r="B1401" s="33" t="s">
        <v>139</v>
      </c>
      <c r="C1401" s="31">
        <v>58</v>
      </c>
      <c r="D1401">
        <v>4</v>
      </c>
      <c r="E1401">
        <v>7</v>
      </c>
      <c r="F1401" s="46"/>
      <c r="G1401" s="41" t="str">
        <f t="shared" si="123"/>
        <v/>
      </c>
      <c r="H1401" s="41" t="s">
        <v>201</v>
      </c>
      <c r="I1401" t="str">
        <f t="shared" si="122"/>
        <v/>
      </c>
      <c r="J1401">
        <f t="shared" si="120"/>
        <v>0</v>
      </c>
      <c r="K1401">
        <f t="shared" si="121"/>
        <v>0</v>
      </c>
      <c r="L1401" s="78" t="s">
        <v>343</v>
      </c>
      <c r="M1401" t="s">
        <v>241</v>
      </c>
      <c r="N1401" s="36" t="s">
        <v>177</v>
      </c>
      <c r="O1401" s="36"/>
      <c r="P1401" t="s">
        <v>177</v>
      </c>
      <c r="Q1401" t="s">
        <v>119</v>
      </c>
      <c r="S1401" t="s">
        <v>249</v>
      </c>
      <c r="U1401" t="s">
        <v>177</v>
      </c>
      <c r="V1401" t="s">
        <v>177</v>
      </c>
    </row>
    <row r="1402" spans="1:22" ht="12.75" hidden="1" outlineLevel="1">
      <c r="A1402">
        <v>1187</v>
      </c>
      <c r="B1402" s="33" t="s">
        <v>139</v>
      </c>
      <c r="C1402" s="31">
        <v>58</v>
      </c>
      <c r="D1402">
        <v>4</v>
      </c>
      <c r="E1402">
        <v>8</v>
      </c>
      <c r="F1402" s="46"/>
      <c r="G1402" s="41" t="str">
        <f t="shared" si="123"/>
        <v/>
      </c>
      <c r="H1402" s="41" t="s">
        <v>200</v>
      </c>
      <c r="I1402" t="str">
        <f t="shared" si="122"/>
        <v/>
      </c>
      <c r="J1402">
        <f t="shared" si="120"/>
        <v>0</v>
      </c>
      <c r="K1402">
        <f t="shared" si="121"/>
        <v>0</v>
      </c>
      <c r="L1402" s="78" t="s">
        <v>343</v>
      </c>
      <c r="M1402" t="s">
        <v>241</v>
      </c>
      <c r="N1402" s="36" t="s">
        <v>177</v>
      </c>
      <c r="O1402" s="36"/>
      <c r="P1402" t="s">
        <v>177</v>
      </c>
      <c r="Q1402" t="s">
        <v>286</v>
      </c>
      <c r="S1402" t="s">
        <v>249</v>
      </c>
      <c r="T1402" t="s">
        <v>54</v>
      </c>
      <c r="U1402" t="s">
        <v>177</v>
      </c>
      <c r="V1402" t="s">
        <v>177</v>
      </c>
    </row>
    <row r="1403" spans="1:22" ht="12.75" hidden="1" outlineLevel="1">
      <c r="A1403">
        <v>1188</v>
      </c>
      <c r="B1403" s="33" t="s">
        <v>139</v>
      </c>
      <c r="C1403" s="31">
        <v>58</v>
      </c>
      <c r="D1403">
        <v>4</v>
      </c>
      <c r="E1403">
        <v>9</v>
      </c>
      <c r="F1403" s="46"/>
      <c r="G1403" s="41" t="str">
        <f t="shared" si="123"/>
        <v/>
      </c>
      <c r="H1403" s="41" t="s">
        <v>201</v>
      </c>
      <c r="I1403" t="str">
        <f t="shared" si="122"/>
        <v/>
      </c>
      <c r="J1403">
        <f t="shared" si="120"/>
        <v>0</v>
      </c>
      <c r="K1403">
        <f t="shared" si="121"/>
        <v>0</v>
      </c>
      <c r="L1403" s="78" t="s">
        <v>343</v>
      </c>
      <c r="M1403" t="s">
        <v>241</v>
      </c>
      <c r="N1403" s="36" t="s">
        <v>177</v>
      </c>
      <c r="O1403" s="36"/>
      <c r="P1403" t="s">
        <v>177</v>
      </c>
      <c r="Q1403" t="s">
        <v>225</v>
      </c>
      <c r="S1403" t="s">
        <v>249</v>
      </c>
      <c r="T1403" t="s">
        <v>218</v>
      </c>
      <c r="U1403" t="s">
        <v>177</v>
      </c>
      <c r="V1403" t="s">
        <v>177</v>
      </c>
    </row>
    <row r="1404" spans="1:22" ht="12.75" hidden="1" outlineLevel="1">
      <c r="A1404">
        <v>1189</v>
      </c>
      <c r="B1404" s="33" t="s">
        <v>139</v>
      </c>
      <c r="C1404" s="31">
        <v>58</v>
      </c>
      <c r="D1404">
        <v>4</v>
      </c>
      <c r="E1404">
        <v>10</v>
      </c>
      <c r="F1404" s="46"/>
      <c r="G1404" s="41" t="str">
        <f t="shared" si="123"/>
        <v/>
      </c>
      <c r="H1404" s="41" t="s">
        <v>199</v>
      </c>
      <c r="I1404" t="str">
        <f t="shared" si="122"/>
        <v/>
      </c>
      <c r="J1404">
        <f t="shared" si="120"/>
        <v>0</v>
      </c>
      <c r="K1404">
        <f t="shared" si="121"/>
        <v>0</v>
      </c>
      <c r="L1404" s="78" t="s">
        <v>343</v>
      </c>
      <c r="M1404" t="s">
        <v>241</v>
      </c>
      <c r="N1404" s="36" t="s">
        <v>177</v>
      </c>
      <c r="O1404" s="36"/>
      <c r="P1404" t="s">
        <v>177</v>
      </c>
      <c r="Q1404" t="s">
        <v>250</v>
      </c>
      <c r="R1404" t="s">
        <v>304</v>
      </c>
      <c r="S1404" t="s">
        <v>249</v>
      </c>
      <c r="U1404" t="s">
        <v>177</v>
      </c>
      <c r="V1404" t="s">
        <v>177</v>
      </c>
    </row>
    <row r="1405" spans="1:22" ht="12.75" hidden="1" outlineLevel="1">
      <c r="A1405">
        <v>1190</v>
      </c>
      <c r="B1405" s="33" t="s">
        <v>139</v>
      </c>
      <c r="C1405" s="31">
        <v>58</v>
      </c>
      <c r="D1405">
        <v>4</v>
      </c>
      <c r="E1405">
        <v>11</v>
      </c>
      <c r="F1405" s="46"/>
      <c r="G1405" s="41" t="str">
        <f t="shared" si="123"/>
        <v/>
      </c>
      <c r="H1405" s="41" t="s">
        <v>202</v>
      </c>
      <c r="I1405" t="str">
        <f t="shared" si="122"/>
        <v/>
      </c>
      <c r="J1405">
        <f t="shared" si="120"/>
        <v>0</v>
      </c>
      <c r="K1405">
        <f t="shared" si="121"/>
        <v>0</v>
      </c>
      <c r="L1405" s="78" t="s">
        <v>343</v>
      </c>
      <c r="M1405" t="s">
        <v>241</v>
      </c>
      <c r="N1405" s="36" t="s">
        <v>177</v>
      </c>
      <c r="O1405" s="36"/>
      <c r="P1405" t="s">
        <v>177</v>
      </c>
      <c r="Q1405" t="s">
        <v>285</v>
      </c>
      <c r="R1405" t="s">
        <v>35</v>
      </c>
      <c r="S1405" t="s">
        <v>249</v>
      </c>
      <c r="U1405" t="s">
        <v>177</v>
      </c>
      <c r="V1405" t="s">
        <v>177</v>
      </c>
    </row>
    <row r="1406" spans="1:22" ht="12.75" hidden="1" outlineLevel="1">
      <c r="A1406">
        <v>1191</v>
      </c>
      <c r="B1406" s="33" t="s">
        <v>139</v>
      </c>
      <c r="C1406" s="31">
        <v>58</v>
      </c>
      <c r="D1406">
        <v>4</v>
      </c>
      <c r="E1406">
        <v>12</v>
      </c>
      <c r="F1406" s="46"/>
      <c r="G1406" s="41" t="str">
        <f t="shared" si="123"/>
        <v/>
      </c>
      <c r="H1406" s="41" t="s">
        <v>201</v>
      </c>
      <c r="I1406" t="str">
        <f t="shared" si="122"/>
        <v/>
      </c>
      <c r="J1406">
        <f t="shared" si="120"/>
        <v>0</v>
      </c>
      <c r="K1406">
        <f t="shared" si="121"/>
        <v>0</v>
      </c>
      <c r="L1406" s="78" t="s">
        <v>343</v>
      </c>
      <c r="M1406" t="s">
        <v>241</v>
      </c>
      <c r="N1406" s="36" t="s">
        <v>177</v>
      </c>
      <c r="O1406" s="36"/>
      <c r="P1406" t="s">
        <v>177</v>
      </c>
      <c r="Q1406" t="s">
        <v>98</v>
      </c>
      <c r="R1406" t="s">
        <v>216</v>
      </c>
      <c r="S1406" t="s">
        <v>249</v>
      </c>
      <c r="T1406" t="s">
        <v>54</v>
      </c>
      <c r="U1406" t="s">
        <v>177</v>
      </c>
      <c r="V1406" t="s">
        <v>177</v>
      </c>
    </row>
    <row r="1407" spans="1:22" ht="12.75" hidden="1" outlineLevel="1">
      <c r="A1407">
        <v>1192</v>
      </c>
      <c r="B1407" s="33" t="s">
        <v>139</v>
      </c>
      <c r="C1407" s="31">
        <v>58</v>
      </c>
      <c r="D1407">
        <v>4</v>
      </c>
      <c r="E1407">
        <v>13</v>
      </c>
      <c r="F1407" s="46"/>
      <c r="G1407" s="41" t="str">
        <f t="shared" si="123"/>
        <v/>
      </c>
      <c r="H1407" s="41" t="s">
        <v>198</v>
      </c>
      <c r="I1407" t="str">
        <f t="shared" si="122"/>
        <v/>
      </c>
      <c r="J1407">
        <f t="shared" si="120"/>
        <v>0</v>
      </c>
      <c r="K1407">
        <f t="shared" si="121"/>
        <v>0</v>
      </c>
      <c r="L1407" s="78" t="s">
        <v>343</v>
      </c>
      <c r="M1407" t="s">
        <v>241</v>
      </c>
      <c r="N1407" s="36" t="s">
        <v>177</v>
      </c>
      <c r="O1407" s="36"/>
      <c r="P1407" t="s">
        <v>177</v>
      </c>
      <c r="Q1407" t="s">
        <v>225</v>
      </c>
      <c r="S1407" t="s">
        <v>249</v>
      </c>
      <c r="U1407" t="s">
        <v>177</v>
      </c>
      <c r="V1407" t="s">
        <v>177</v>
      </c>
    </row>
    <row r="1408" spans="1:22" ht="12.75" hidden="1" outlineLevel="1">
      <c r="A1408">
        <v>1193</v>
      </c>
      <c r="B1408" s="33" t="s">
        <v>139</v>
      </c>
      <c r="C1408" s="31">
        <v>58</v>
      </c>
      <c r="D1408">
        <v>4</v>
      </c>
      <c r="E1408">
        <v>14</v>
      </c>
      <c r="F1408" s="46"/>
      <c r="G1408" s="41" t="str">
        <f t="shared" si="123"/>
        <v/>
      </c>
      <c r="H1408" s="41" t="s">
        <v>199</v>
      </c>
      <c r="I1408" t="str">
        <f t="shared" si="122"/>
        <v/>
      </c>
      <c r="J1408">
        <f t="shared" si="120"/>
        <v>0</v>
      </c>
      <c r="K1408">
        <f t="shared" si="121"/>
        <v>0</v>
      </c>
      <c r="L1408" s="78" t="s">
        <v>343</v>
      </c>
      <c r="M1408" t="s">
        <v>241</v>
      </c>
      <c r="N1408" s="36" t="s">
        <v>177</v>
      </c>
      <c r="O1408" s="36"/>
      <c r="P1408" t="s">
        <v>177</v>
      </c>
      <c r="Q1408" t="s">
        <v>286</v>
      </c>
      <c r="S1408" t="s">
        <v>249</v>
      </c>
      <c r="U1408" t="s">
        <v>177</v>
      </c>
      <c r="V1408" t="s">
        <v>177</v>
      </c>
    </row>
    <row r="1409" spans="1:22" ht="12.75" hidden="1" outlineLevel="1">
      <c r="A1409">
        <v>1194</v>
      </c>
      <c r="B1409" s="33" t="s">
        <v>139</v>
      </c>
      <c r="C1409" s="31">
        <v>58</v>
      </c>
      <c r="D1409">
        <v>4</v>
      </c>
      <c r="E1409">
        <v>15</v>
      </c>
      <c r="F1409" s="46"/>
      <c r="G1409" s="41" t="str">
        <f t="shared" si="123"/>
        <v/>
      </c>
      <c r="H1409" s="41" t="s">
        <v>200</v>
      </c>
      <c r="I1409" t="str">
        <f t="shared" si="122"/>
        <v/>
      </c>
      <c r="J1409">
        <f t="shared" si="120"/>
        <v>0</v>
      </c>
      <c r="K1409">
        <f t="shared" si="121"/>
        <v>0</v>
      </c>
      <c r="L1409" s="78" t="s">
        <v>343</v>
      </c>
      <c r="M1409" t="s">
        <v>241</v>
      </c>
      <c r="N1409" s="36" t="s">
        <v>177</v>
      </c>
      <c r="O1409" s="36"/>
      <c r="P1409" t="s">
        <v>177</v>
      </c>
      <c r="Q1409" t="s">
        <v>225</v>
      </c>
      <c r="S1409" t="s">
        <v>249</v>
      </c>
      <c r="U1409" t="s">
        <v>177</v>
      </c>
      <c r="V1409" t="s">
        <v>177</v>
      </c>
    </row>
    <row r="1410" spans="1:22" ht="12.75" hidden="1" outlineLevel="1">
      <c r="A1410">
        <v>1195</v>
      </c>
      <c r="B1410" s="33" t="s">
        <v>139</v>
      </c>
      <c r="C1410" s="31">
        <v>58</v>
      </c>
      <c r="D1410">
        <v>4</v>
      </c>
      <c r="E1410">
        <v>16</v>
      </c>
      <c r="F1410" s="46"/>
      <c r="G1410" s="41" t="str">
        <f t="shared" si="123"/>
        <v/>
      </c>
      <c r="H1410" s="41" t="s">
        <v>200</v>
      </c>
      <c r="I1410" t="str">
        <f t="shared" si="122"/>
        <v/>
      </c>
      <c r="J1410">
        <f t="shared" si="120"/>
        <v>0</v>
      </c>
      <c r="K1410">
        <f t="shared" si="121"/>
        <v>0</v>
      </c>
      <c r="L1410" s="78" t="s">
        <v>343</v>
      </c>
      <c r="M1410" t="s">
        <v>241</v>
      </c>
      <c r="N1410" s="36" t="s">
        <v>177</v>
      </c>
      <c r="O1410" s="36"/>
      <c r="P1410" t="s">
        <v>177</v>
      </c>
      <c r="Q1410" t="s">
        <v>326</v>
      </c>
      <c r="R1410" t="s">
        <v>327</v>
      </c>
      <c r="S1410" t="s">
        <v>249</v>
      </c>
      <c r="U1410" t="s">
        <v>177</v>
      </c>
      <c r="V1410" t="s">
        <v>177</v>
      </c>
    </row>
    <row r="1411" spans="1:22" ht="12.75" hidden="1" outlineLevel="1">
      <c r="A1411">
        <v>1196</v>
      </c>
      <c r="B1411" s="33" t="s">
        <v>139</v>
      </c>
      <c r="C1411" s="31">
        <v>58</v>
      </c>
      <c r="D1411">
        <v>4</v>
      </c>
      <c r="E1411">
        <v>17</v>
      </c>
      <c r="F1411" s="46"/>
      <c r="G1411" s="41" t="str">
        <f t="shared" si="123"/>
        <v/>
      </c>
      <c r="H1411" s="41" t="s">
        <v>199</v>
      </c>
      <c r="I1411" t="str">
        <f t="shared" si="122"/>
        <v/>
      </c>
      <c r="J1411">
        <f t="shared" si="120"/>
        <v>0</v>
      </c>
      <c r="K1411">
        <f t="shared" si="121"/>
        <v>0</v>
      </c>
      <c r="L1411" s="78" t="s">
        <v>343</v>
      </c>
      <c r="M1411" t="s">
        <v>241</v>
      </c>
      <c r="N1411" s="36" t="s">
        <v>177</v>
      </c>
      <c r="O1411" s="36"/>
      <c r="P1411" t="s">
        <v>177</v>
      </c>
      <c r="Q1411" t="s">
        <v>285</v>
      </c>
      <c r="R1411" t="s">
        <v>35</v>
      </c>
      <c r="S1411" t="s">
        <v>249</v>
      </c>
      <c r="T1411" t="s">
        <v>54</v>
      </c>
      <c r="U1411" t="s">
        <v>177</v>
      </c>
      <c r="V1411" t="s">
        <v>177</v>
      </c>
    </row>
    <row r="1412" spans="1:22" ht="12.75" hidden="1" outlineLevel="1">
      <c r="A1412">
        <v>1197</v>
      </c>
      <c r="B1412" s="33" t="s">
        <v>139</v>
      </c>
      <c r="C1412" s="31">
        <v>58</v>
      </c>
      <c r="D1412">
        <v>4</v>
      </c>
      <c r="E1412">
        <v>18</v>
      </c>
      <c r="F1412" s="46"/>
      <c r="G1412" s="41" t="str">
        <f t="shared" si="123"/>
        <v/>
      </c>
      <c r="H1412" s="41" t="s">
        <v>202</v>
      </c>
      <c r="I1412" t="str">
        <f t="shared" si="122"/>
        <v/>
      </c>
      <c r="J1412">
        <f t="shared" si="120"/>
        <v>0</v>
      </c>
      <c r="K1412">
        <f t="shared" si="121"/>
        <v>0</v>
      </c>
      <c r="L1412" s="78" t="s">
        <v>343</v>
      </c>
      <c r="M1412" t="s">
        <v>241</v>
      </c>
      <c r="N1412" s="36" t="s">
        <v>177</v>
      </c>
      <c r="O1412" s="36"/>
      <c r="P1412" t="s">
        <v>177</v>
      </c>
      <c r="Q1412" t="s">
        <v>286</v>
      </c>
      <c r="S1412" t="s">
        <v>249</v>
      </c>
      <c r="U1412" t="s">
        <v>177</v>
      </c>
      <c r="V1412" t="s">
        <v>177</v>
      </c>
    </row>
    <row r="1413" spans="1:22" ht="12.75" hidden="1" outlineLevel="1">
      <c r="A1413">
        <v>1198</v>
      </c>
      <c r="B1413" s="33" t="s">
        <v>139</v>
      </c>
      <c r="C1413" s="31">
        <v>58</v>
      </c>
      <c r="D1413">
        <v>4</v>
      </c>
      <c r="E1413">
        <v>19</v>
      </c>
      <c r="F1413" s="46"/>
      <c r="G1413" s="41" t="str">
        <f t="shared" si="123"/>
        <v/>
      </c>
      <c r="H1413" s="41" t="s">
        <v>200</v>
      </c>
      <c r="I1413" t="str">
        <f t="shared" si="122"/>
        <v/>
      </c>
      <c r="J1413">
        <f t="shared" si="120"/>
        <v>0</v>
      </c>
      <c r="K1413">
        <f t="shared" si="121"/>
        <v>0</v>
      </c>
      <c r="L1413" s="78" t="s">
        <v>343</v>
      </c>
      <c r="M1413" t="s">
        <v>241</v>
      </c>
      <c r="N1413" s="36" t="s">
        <v>177</v>
      </c>
      <c r="O1413" s="36"/>
      <c r="P1413" t="s">
        <v>177</v>
      </c>
      <c r="Q1413" t="s">
        <v>285</v>
      </c>
      <c r="R1413" t="s">
        <v>340</v>
      </c>
      <c r="S1413" t="s">
        <v>249</v>
      </c>
      <c r="T1413" t="s">
        <v>54</v>
      </c>
      <c r="U1413" t="s">
        <v>177</v>
      </c>
      <c r="V1413" t="s">
        <v>177</v>
      </c>
    </row>
    <row r="1414" spans="1:22" ht="12.75" hidden="1" outlineLevel="1">
      <c r="A1414">
        <v>1199</v>
      </c>
      <c r="B1414" s="33" t="s">
        <v>139</v>
      </c>
      <c r="C1414" s="31">
        <v>58</v>
      </c>
      <c r="D1414">
        <v>4</v>
      </c>
      <c r="E1414">
        <v>20</v>
      </c>
      <c r="F1414" s="46"/>
      <c r="G1414" s="41" t="str">
        <f t="shared" si="123"/>
        <v/>
      </c>
      <c r="H1414" s="41" t="s">
        <v>202</v>
      </c>
      <c r="I1414" t="str">
        <f t="shared" si="122"/>
        <v/>
      </c>
      <c r="J1414">
        <f t="shared" si="120"/>
        <v>0</v>
      </c>
      <c r="K1414">
        <f t="shared" si="121"/>
        <v>0</v>
      </c>
      <c r="L1414" s="78" t="s">
        <v>343</v>
      </c>
      <c r="M1414" t="s">
        <v>241</v>
      </c>
      <c r="N1414" s="36" t="s">
        <v>177</v>
      </c>
      <c r="O1414" s="36"/>
      <c r="P1414" t="s">
        <v>177</v>
      </c>
      <c r="Q1414" t="s">
        <v>119</v>
      </c>
      <c r="S1414" t="s">
        <v>249</v>
      </c>
      <c r="T1414" t="s">
        <v>218</v>
      </c>
      <c r="U1414" t="s">
        <v>177</v>
      </c>
      <c r="V1414" t="s">
        <v>177</v>
      </c>
    </row>
    <row r="1415" spans="1:22" ht="12.75" hidden="1" outlineLevel="1">
      <c r="A1415">
        <v>1200</v>
      </c>
      <c r="B1415" s="33" t="s">
        <v>139</v>
      </c>
      <c r="C1415" s="31">
        <v>58</v>
      </c>
      <c r="D1415">
        <v>4</v>
      </c>
      <c r="E1415">
        <v>21</v>
      </c>
      <c r="F1415" s="46"/>
      <c r="G1415" s="41" t="str">
        <f t="shared" si="123"/>
        <v/>
      </c>
      <c r="H1415" s="41" t="s">
        <v>199</v>
      </c>
      <c r="I1415" t="str">
        <f t="shared" si="122"/>
        <v/>
      </c>
      <c r="J1415">
        <f t="shared" si="120"/>
        <v>0</v>
      </c>
      <c r="K1415">
        <f t="shared" si="121"/>
        <v>0</v>
      </c>
      <c r="L1415" s="78" t="s">
        <v>343</v>
      </c>
      <c r="M1415" t="s">
        <v>241</v>
      </c>
      <c r="N1415" s="36" t="s">
        <v>177</v>
      </c>
      <c r="O1415" s="36"/>
      <c r="P1415" t="s">
        <v>177</v>
      </c>
      <c r="Q1415" t="s">
        <v>285</v>
      </c>
      <c r="R1415" t="s">
        <v>35</v>
      </c>
      <c r="S1415" t="s">
        <v>249</v>
      </c>
      <c r="T1415" t="s">
        <v>218</v>
      </c>
      <c r="U1415" t="s">
        <v>177</v>
      </c>
      <c r="V1415" t="s">
        <v>177</v>
      </c>
    </row>
    <row r="1416" spans="1:22" ht="12.75" hidden="1" outlineLevel="1">
      <c r="A1416">
        <v>1201</v>
      </c>
      <c r="B1416" s="33" t="s">
        <v>139</v>
      </c>
      <c r="C1416" s="31">
        <v>58</v>
      </c>
      <c r="D1416">
        <v>4</v>
      </c>
      <c r="E1416">
        <v>22</v>
      </c>
      <c r="F1416" s="46"/>
      <c r="G1416" s="41" t="str">
        <f t="shared" si="123"/>
        <v/>
      </c>
      <c r="H1416" s="41" t="s">
        <v>198</v>
      </c>
      <c r="I1416" t="str">
        <f t="shared" si="122"/>
        <v/>
      </c>
      <c r="J1416">
        <f t="shared" si="120"/>
        <v>0</v>
      </c>
      <c r="K1416">
        <f t="shared" si="121"/>
        <v>0</v>
      </c>
      <c r="L1416" s="78" t="s">
        <v>343</v>
      </c>
      <c r="M1416" t="s">
        <v>241</v>
      </c>
      <c r="N1416" s="36" t="s">
        <v>177</v>
      </c>
      <c r="O1416" s="36"/>
      <c r="P1416" t="s">
        <v>177</v>
      </c>
      <c r="Q1416" t="s">
        <v>37</v>
      </c>
      <c r="R1416" t="s">
        <v>215</v>
      </c>
      <c r="S1416" t="s">
        <v>249</v>
      </c>
      <c r="T1416" t="s">
        <v>54</v>
      </c>
      <c r="U1416" t="s">
        <v>177</v>
      </c>
      <c r="V1416" t="s">
        <v>177</v>
      </c>
    </row>
    <row r="1417" spans="1:22" ht="12.75" hidden="1" outlineLevel="1">
      <c r="A1417">
        <v>1202</v>
      </c>
      <c r="B1417" s="33" t="s">
        <v>139</v>
      </c>
      <c r="C1417" s="31">
        <v>58</v>
      </c>
      <c r="D1417">
        <v>4</v>
      </c>
      <c r="E1417">
        <v>23</v>
      </c>
      <c r="F1417" s="46"/>
      <c r="G1417" s="41" t="str">
        <f t="shared" si="123"/>
        <v/>
      </c>
      <c r="H1417" s="41" t="s">
        <v>200</v>
      </c>
      <c r="I1417" t="str">
        <f t="shared" si="122"/>
        <v/>
      </c>
      <c r="J1417">
        <f t="shared" si="120"/>
        <v>0</v>
      </c>
      <c r="K1417">
        <f t="shared" si="121"/>
        <v>0</v>
      </c>
      <c r="L1417" s="78" t="s">
        <v>343</v>
      </c>
      <c r="M1417" t="s">
        <v>241</v>
      </c>
      <c r="N1417" s="36" t="s">
        <v>177</v>
      </c>
      <c r="O1417" s="36"/>
      <c r="P1417" t="s">
        <v>177</v>
      </c>
      <c r="Q1417" t="s">
        <v>250</v>
      </c>
      <c r="R1417" t="s">
        <v>305</v>
      </c>
      <c r="S1417" t="s">
        <v>249</v>
      </c>
      <c r="T1417" t="s">
        <v>218</v>
      </c>
      <c r="U1417" t="s">
        <v>177</v>
      </c>
      <c r="V1417" t="s">
        <v>177</v>
      </c>
    </row>
    <row r="1418" spans="1:22" ht="12.75" hidden="1" outlineLevel="1">
      <c r="A1418">
        <v>1203</v>
      </c>
      <c r="B1418" s="33" t="s">
        <v>139</v>
      </c>
      <c r="C1418" s="31">
        <v>58</v>
      </c>
      <c r="D1418">
        <v>4</v>
      </c>
      <c r="E1418">
        <v>24</v>
      </c>
      <c r="F1418" s="46"/>
      <c r="G1418" s="41" t="str">
        <f t="shared" si="123"/>
        <v/>
      </c>
      <c r="H1418" s="41" t="s">
        <v>200</v>
      </c>
      <c r="I1418" t="str">
        <f t="shared" si="122"/>
        <v/>
      </c>
      <c r="J1418">
        <f t="shared" si="120"/>
        <v>0</v>
      </c>
      <c r="K1418">
        <f t="shared" si="121"/>
        <v>0</v>
      </c>
      <c r="L1418" s="78" t="s">
        <v>343</v>
      </c>
      <c r="M1418" t="s">
        <v>241</v>
      </c>
      <c r="N1418" s="36" t="s">
        <v>177</v>
      </c>
      <c r="O1418" s="36"/>
      <c r="P1418" t="s">
        <v>177</v>
      </c>
      <c r="Q1418" t="s">
        <v>285</v>
      </c>
      <c r="R1418" t="s">
        <v>340</v>
      </c>
      <c r="S1418" t="s">
        <v>249</v>
      </c>
      <c r="T1418" t="s">
        <v>54</v>
      </c>
      <c r="U1418" t="s">
        <v>177</v>
      </c>
      <c r="V1418" t="s">
        <v>177</v>
      </c>
    </row>
    <row r="1419" spans="1:22" ht="12.75" hidden="1" outlineLevel="1">
      <c r="A1419">
        <v>1204</v>
      </c>
      <c r="B1419" s="33" t="s">
        <v>139</v>
      </c>
      <c r="C1419" s="31">
        <v>58</v>
      </c>
      <c r="D1419">
        <v>4</v>
      </c>
      <c r="E1419">
        <v>25</v>
      </c>
      <c r="F1419" s="46"/>
      <c r="G1419" s="41" t="str">
        <f t="shared" si="123"/>
        <v/>
      </c>
      <c r="H1419" s="41" t="s">
        <v>201</v>
      </c>
      <c r="I1419" t="str">
        <f t="shared" si="122"/>
        <v/>
      </c>
      <c r="J1419">
        <f t="shared" si="120"/>
        <v>0</v>
      </c>
      <c r="K1419">
        <f t="shared" si="121"/>
        <v>0</v>
      </c>
      <c r="L1419" s="78" t="s">
        <v>343</v>
      </c>
      <c r="M1419" t="s">
        <v>241</v>
      </c>
      <c r="N1419" s="36" t="s">
        <v>177</v>
      </c>
      <c r="O1419" s="36"/>
      <c r="P1419" t="s">
        <v>177</v>
      </c>
      <c r="Q1419" t="s">
        <v>326</v>
      </c>
      <c r="R1419" t="s">
        <v>327</v>
      </c>
      <c r="S1419" t="s">
        <v>249</v>
      </c>
      <c r="T1419" t="s">
        <v>218</v>
      </c>
      <c r="U1419" t="s">
        <v>177</v>
      </c>
      <c r="V1419" t="s">
        <v>177</v>
      </c>
    </row>
    <row r="1420" spans="2:15" ht="12.75" collapsed="1">
      <c r="B1420" s="33"/>
      <c r="C1420" s="31"/>
      <c r="G1420" s="41"/>
      <c r="H1420" s="41"/>
      <c r="L1420" s="78"/>
      <c r="N1420" s="36"/>
      <c r="O1420" s="36"/>
    </row>
    <row r="1421" spans="1:22" ht="12.75">
      <c r="A1421">
        <v>1205</v>
      </c>
      <c r="B1421" s="33" t="s">
        <v>140</v>
      </c>
      <c r="C1421" s="31">
        <v>59</v>
      </c>
      <c r="D1421">
        <v>1</v>
      </c>
      <c r="E1421">
        <v>1</v>
      </c>
      <c r="F1421" s="46"/>
      <c r="G1421" s="41" t="str">
        <f t="shared" si="123"/>
        <v/>
      </c>
      <c r="H1421" s="41" t="s">
        <v>198</v>
      </c>
      <c r="I1421" t="str">
        <f aca="true" t="shared" si="124" ref="I1421:I1484">IF(F1421=0,"",IF(EXACT(G1421,H1421),"Correct","Incorrect"))</f>
        <v/>
      </c>
      <c r="J1421">
        <f t="shared" si="120"/>
        <v>0</v>
      </c>
      <c r="K1421">
        <f t="shared" si="121"/>
        <v>0</v>
      </c>
      <c r="L1421" s="78" t="s">
        <v>343</v>
      </c>
      <c r="M1421" t="s">
        <v>334</v>
      </c>
      <c r="N1421">
        <v>1</v>
      </c>
      <c r="O1421" t="s">
        <v>290</v>
      </c>
      <c r="P1421" t="s">
        <v>64</v>
      </c>
      <c r="Q1421" t="s">
        <v>38</v>
      </c>
      <c r="R1421" t="s">
        <v>171</v>
      </c>
      <c r="S1421" t="s">
        <v>27</v>
      </c>
      <c r="V1421" t="s">
        <v>130</v>
      </c>
    </row>
    <row r="1422" spans="1:22" ht="12.75" hidden="1" outlineLevel="1">
      <c r="A1422">
        <v>1206</v>
      </c>
      <c r="B1422" s="33" t="s">
        <v>140</v>
      </c>
      <c r="C1422" s="31">
        <v>59</v>
      </c>
      <c r="D1422">
        <v>1</v>
      </c>
      <c r="E1422">
        <v>2</v>
      </c>
      <c r="F1422" s="46"/>
      <c r="G1422" s="41" t="str">
        <f t="shared" si="123"/>
        <v/>
      </c>
      <c r="H1422" s="41" t="s">
        <v>201</v>
      </c>
      <c r="I1422" t="str">
        <f t="shared" si="124"/>
        <v/>
      </c>
      <c r="J1422">
        <f t="shared" si="120"/>
        <v>0</v>
      </c>
      <c r="K1422">
        <f t="shared" si="121"/>
        <v>0</v>
      </c>
      <c r="L1422" s="78" t="s">
        <v>343</v>
      </c>
      <c r="M1422" t="s">
        <v>334</v>
      </c>
      <c r="N1422">
        <v>1</v>
      </c>
      <c r="O1422" t="s">
        <v>290</v>
      </c>
      <c r="P1422" t="s">
        <v>64</v>
      </c>
      <c r="Q1422" t="s">
        <v>249</v>
      </c>
      <c r="R1422" t="s">
        <v>169</v>
      </c>
      <c r="S1422" t="s">
        <v>27</v>
      </c>
      <c r="V1422" t="s">
        <v>130</v>
      </c>
    </row>
    <row r="1423" spans="1:22" ht="12.75" hidden="1" outlineLevel="1">
      <c r="A1423">
        <v>1207</v>
      </c>
      <c r="B1423" s="33" t="s">
        <v>140</v>
      </c>
      <c r="C1423" s="31">
        <v>59</v>
      </c>
      <c r="D1423">
        <v>1</v>
      </c>
      <c r="E1423">
        <v>3</v>
      </c>
      <c r="F1423" s="46"/>
      <c r="G1423" s="41" t="str">
        <f t="shared" si="123"/>
        <v/>
      </c>
      <c r="H1423" s="41" t="s">
        <v>198</v>
      </c>
      <c r="I1423" t="str">
        <f t="shared" si="124"/>
        <v/>
      </c>
      <c r="J1423">
        <f t="shared" si="120"/>
        <v>0</v>
      </c>
      <c r="K1423">
        <f t="shared" si="121"/>
        <v>0</v>
      </c>
      <c r="L1423" s="78" t="s">
        <v>343</v>
      </c>
      <c r="M1423" t="s">
        <v>334</v>
      </c>
      <c r="N1423">
        <v>1</v>
      </c>
      <c r="O1423" t="s">
        <v>290</v>
      </c>
      <c r="P1423" t="s">
        <v>64</v>
      </c>
      <c r="Q1423" t="s">
        <v>249</v>
      </c>
      <c r="R1423" t="s">
        <v>171</v>
      </c>
      <c r="S1423" t="s">
        <v>121</v>
      </c>
      <c r="V1423" t="s">
        <v>130</v>
      </c>
    </row>
    <row r="1424" spans="1:22" ht="12.75" hidden="1" outlineLevel="1">
      <c r="A1424">
        <v>1208</v>
      </c>
      <c r="B1424" s="33" t="s">
        <v>140</v>
      </c>
      <c r="C1424" s="31">
        <v>59</v>
      </c>
      <c r="D1424">
        <v>1</v>
      </c>
      <c r="E1424">
        <v>4</v>
      </c>
      <c r="F1424" s="46"/>
      <c r="G1424" s="41" t="str">
        <f t="shared" si="123"/>
        <v/>
      </c>
      <c r="H1424" s="41" t="s">
        <v>199</v>
      </c>
      <c r="I1424" t="str">
        <f t="shared" si="124"/>
        <v/>
      </c>
      <c r="J1424">
        <f t="shared" si="120"/>
        <v>0</v>
      </c>
      <c r="K1424">
        <f t="shared" si="121"/>
        <v>0</v>
      </c>
      <c r="L1424" s="78" t="s">
        <v>343</v>
      </c>
      <c r="M1424" t="s">
        <v>334</v>
      </c>
      <c r="N1424">
        <v>1</v>
      </c>
      <c r="O1424" t="s">
        <v>290</v>
      </c>
      <c r="P1424" t="s">
        <v>64</v>
      </c>
      <c r="Q1424" t="s">
        <v>249</v>
      </c>
      <c r="R1424" t="s">
        <v>169</v>
      </c>
      <c r="S1424" t="s">
        <v>27</v>
      </c>
      <c r="V1424" t="s">
        <v>130</v>
      </c>
    </row>
    <row r="1425" spans="1:22" ht="12.75" hidden="1" outlineLevel="1">
      <c r="A1425">
        <v>1209</v>
      </c>
      <c r="B1425" s="33" t="s">
        <v>140</v>
      </c>
      <c r="C1425" s="31">
        <v>59</v>
      </c>
      <c r="D1425">
        <v>1</v>
      </c>
      <c r="E1425">
        <v>5</v>
      </c>
      <c r="F1425" s="46"/>
      <c r="G1425" s="41" t="str">
        <f t="shared" si="123"/>
        <v/>
      </c>
      <c r="H1425" s="41" t="s">
        <v>198</v>
      </c>
      <c r="I1425" t="str">
        <f t="shared" si="124"/>
        <v/>
      </c>
      <c r="J1425">
        <f t="shared" si="120"/>
        <v>0</v>
      </c>
      <c r="K1425">
        <f t="shared" si="121"/>
        <v>0</v>
      </c>
      <c r="L1425" s="78" t="s">
        <v>343</v>
      </c>
      <c r="M1425" t="s">
        <v>334</v>
      </c>
      <c r="N1425">
        <v>1</v>
      </c>
      <c r="O1425" t="s">
        <v>290</v>
      </c>
      <c r="P1425" t="s">
        <v>64</v>
      </c>
      <c r="Q1425" t="s">
        <v>249</v>
      </c>
      <c r="R1425" t="s">
        <v>169</v>
      </c>
      <c r="S1425" t="s">
        <v>120</v>
      </c>
      <c r="V1425" t="s">
        <v>130</v>
      </c>
    </row>
    <row r="1426" spans="1:21" ht="12.75" hidden="1" outlineLevel="1">
      <c r="A1426">
        <v>1210</v>
      </c>
      <c r="B1426" s="33" t="s">
        <v>140</v>
      </c>
      <c r="C1426" s="31">
        <v>59</v>
      </c>
      <c r="D1426">
        <v>1</v>
      </c>
      <c r="E1426">
        <v>6</v>
      </c>
      <c r="F1426" s="46"/>
      <c r="G1426" s="41" t="str">
        <f t="shared" si="123"/>
        <v/>
      </c>
      <c r="H1426" s="41" t="s">
        <v>198</v>
      </c>
      <c r="I1426" t="str">
        <f t="shared" si="124"/>
        <v/>
      </c>
      <c r="J1426">
        <f t="shared" si="120"/>
        <v>0</v>
      </c>
      <c r="K1426">
        <f t="shared" si="121"/>
        <v>0</v>
      </c>
      <c r="L1426" s="78" t="s">
        <v>343</v>
      </c>
      <c r="M1426" t="s">
        <v>334</v>
      </c>
      <c r="N1426">
        <v>2</v>
      </c>
      <c r="O1426" t="s">
        <v>289</v>
      </c>
      <c r="P1426" t="s">
        <v>88</v>
      </c>
      <c r="Q1426" t="s">
        <v>38</v>
      </c>
      <c r="R1426" t="s">
        <v>171</v>
      </c>
      <c r="S1426" t="s">
        <v>27</v>
      </c>
    </row>
    <row r="1427" spans="1:21" ht="12.75" hidden="1" outlineLevel="1">
      <c r="A1427">
        <v>1211</v>
      </c>
      <c r="B1427" s="33" t="s">
        <v>140</v>
      </c>
      <c r="C1427" s="31">
        <v>59</v>
      </c>
      <c r="D1427">
        <v>1</v>
      </c>
      <c r="E1427">
        <v>7</v>
      </c>
      <c r="F1427" s="46"/>
      <c r="G1427" s="41" t="str">
        <f t="shared" si="123"/>
        <v/>
      </c>
      <c r="H1427" s="41" t="s">
        <v>202</v>
      </c>
      <c r="I1427" t="str">
        <f t="shared" si="124"/>
        <v/>
      </c>
      <c r="J1427">
        <f t="shared" si="120"/>
        <v>0</v>
      </c>
      <c r="K1427">
        <f t="shared" si="121"/>
        <v>0</v>
      </c>
      <c r="L1427" s="78" t="s">
        <v>343</v>
      </c>
      <c r="M1427" t="s">
        <v>334</v>
      </c>
      <c r="N1427">
        <v>2</v>
      </c>
      <c r="O1427" t="s">
        <v>289</v>
      </c>
      <c r="P1427" t="s">
        <v>88</v>
      </c>
      <c r="Q1427" t="s">
        <v>249</v>
      </c>
      <c r="R1427" t="s">
        <v>169</v>
      </c>
      <c r="S1427" t="s">
        <v>27</v>
      </c>
    </row>
    <row r="1428" spans="1:21" ht="12.75" hidden="1" outlineLevel="1">
      <c r="A1428">
        <v>1212</v>
      </c>
      <c r="B1428" s="33" t="s">
        <v>140</v>
      </c>
      <c r="C1428" s="31">
        <v>59</v>
      </c>
      <c r="D1428">
        <v>1</v>
      </c>
      <c r="E1428">
        <v>8</v>
      </c>
      <c r="F1428" s="46"/>
      <c r="G1428" s="41" t="str">
        <f t="shared" si="123"/>
        <v/>
      </c>
      <c r="H1428" s="41" t="s">
        <v>199</v>
      </c>
      <c r="I1428" t="str">
        <f t="shared" si="124"/>
        <v/>
      </c>
      <c r="J1428">
        <f t="shared" si="120"/>
        <v>0</v>
      </c>
      <c r="K1428">
        <f t="shared" si="121"/>
        <v>0</v>
      </c>
      <c r="L1428" s="78" t="s">
        <v>343</v>
      </c>
      <c r="M1428" t="s">
        <v>334</v>
      </c>
      <c r="N1428">
        <v>2</v>
      </c>
      <c r="O1428" t="s">
        <v>289</v>
      </c>
      <c r="P1428" t="s">
        <v>88</v>
      </c>
      <c r="Q1428" t="s">
        <v>112</v>
      </c>
      <c r="R1428" t="s">
        <v>171</v>
      </c>
      <c r="S1428" t="s">
        <v>130</v>
      </c>
    </row>
    <row r="1429" spans="1:21" ht="12.75" hidden="1" outlineLevel="1">
      <c r="A1429">
        <v>1213</v>
      </c>
      <c r="B1429" s="33" t="s">
        <v>140</v>
      </c>
      <c r="C1429" s="31">
        <v>59</v>
      </c>
      <c r="D1429">
        <v>1</v>
      </c>
      <c r="E1429">
        <v>9</v>
      </c>
      <c r="F1429" s="46"/>
      <c r="G1429" s="41" t="str">
        <f t="shared" si="123"/>
        <v/>
      </c>
      <c r="H1429" s="41" t="s">
        <v>200</v>
      </c>
      <c r="I1429" t="str">
        <f t="shared" si="124"/>
        <v/>
      </c>
      <c r="J1429">
        <f t="shared" si="120"/>
        <v>0</v>
      </c>
      <c r="K1429">
        <f t="shared" si="121"/>
        <v>0</v>
      </c>
      <c r="L1429" s="78" t="s">
        <v>343</v>
      </c>
      <c r="M1429" t="s">
        <v>334</v>
      </c>
      <c r="N1429">
        <v>2</v>
      </c>
      <c r="O1429" t="s">
        <v>289</v>
      </c>
      <c r="P1429" t="s">
        <v>88</v>
      </c>
      <c r="Q1429" t="s">
        <v>249</v>
      </c>
      <c r="R1429" t="s">
        <v>169</v>
      </c>
      <c r="S1429" t="s">
        <v>121</v>
      </c>
    </row>
    <row r="1430" spans="1:21" ht="12.75" hidden="1" outlineLevel="1">
      <c r="A1430">
        <v>1214</v>
      </c>
      <c r="B1430" s="33" t="s">
        <v>140</v>
      </c>
      <c r="C1430" s="31">
        <v>59</v>
      </c>
      <c r="D1430">
        <v>1</v>
      </c>
      <c r="E1430">
        <v>10</v>
      </c>
      <c r="F1430" s="46"/>
      <c r="G1430" s="41" t="str">
        <f t="shared" si="123"/>
        <v/>
      </c>
      <c r="H1430" s="41" t="s">
        <v>199</v>
      </c>
      <c r="I1430" t="str">
        <f t="shared" si="124"/>
        <v/>
      </c>
      <c r="J1430">
        <f t="shared" si="120"/>
        <v>0</v>
      </c>
      <c r="K1430">
        <f t="shared" si="121"/>
        <v>0</v>
      </c>
      <c r="L1430" s="78" t="s">
        <v>343</v>
      </c>
      <c r="M1430" t="s">
        <v>334</v>
      </c>
      <c r="N1430">
        <v>2</v>
      </c>
      <c r="O1430" t="s">
        <v>289</v>
      </c>
      <c r="P1430" t="s">
        <v>88</v>
      </c>
      <c r="Q1430" t="s">
        <v>301</v>
      </c>
      <c r="R1430" t="s">
        <v>169</v>
      </c>
      <c r="S1430" t="s">
        <v>130</v>
      </c>
    </row>
    <row r="1431" spans="1:21" ht="12.75" hidden="1" outlineLevel="1">
      <c r="A1431">
        <v>1215</v>
      </c>
      <c r="B1431" s="33" t="s">
        <v>140</v>
      </c>
      <c r="C1431" s="31">
        <v>59</v>
      </c>
      <c r="D1431">
        <v>1</v>
      </c>
      <c r="E1431">
        <v>11</v>
      </c>
      <c r="F1431" s="46"/>
      <c r="G1431" s="41" t="str">
        <f t="shared" si="123"/>
        <v/>
      </c>
      <c r="H1431" s="41" t="s">
        <v>199</v>
      </c>
      <c r="I1431" t="str">
        <f t="shared" si="124"/>
        <v/>
      </c>
      <c r="J1431">
        <f t="shared" si="120"/>
        <v>0</v>
      </c>
      <c r="K1431">
        <f t="shared" si="121"/>
        <v>0</v>
      </c>
      <c r="L1431" s="78" t="s">
        <v>343</v>
      </c>
      <c r="M1431" t="s">
        <v>334</v>
      </c>
      <c r="N1431">
        <v>3</v>
      </c>
      <c r="O1431" t="s">
        <v>290</v>
      </c>
      <c r="P1431" t="s">
        <v>61</v>
      </c>
      <c r="Q1431" t="s">
        <v>38</v>
      </c>
      <c r="R1431" t="s">
        <v>171</v>
      </c>
      <c r="S1431" t="s">
        <v>27</v>
      </c>
    </row>
    <row r="1432" spans="1:21" ht="12.75" hidden="1" outlineLevel="1">
      <c r="A1432">
        <v>1216</v>
      </c>
      <c r="B1432" s="33" t="s">
        <v>140</v>
      </c>
      <c r="C1432" s="31">
        <v>59</v>
      </c>
      <c r="D1432">
        <v>1</v>
      </c>
      <c r="E1432">
        <v>12</v>
      </c>
      <c r="F1432" s="46"/>
      <c r="G1432" s="41" t="str">
        <f t="shared" si="123"/>
        <v/>
      </c>
      <c r="H1432" s="41" t="s">
        <v>202</v>
      </c>
      <c r="I1432" t="str">
        <f t="shared" si="124"/>
        <v/>
      </c>
      <c r="J1432">
        <f t="shared" si="120"/>
        <v>0</v>
      </c>
      <c r="K1432">
        <f t="shared" si="121"/>
        <v>0</v>
      </c>
      <c r="L1432" s="78" t="s">
        <v>343</v>
      </c>
      <c r="M1432" t="s">
        <v>334</v>
      </c>
      <c r="N1432">
        <v>3</v>
      </c>
      <c r="O1432" t="s">
        <v>290</v>
      </c>
      <c r="P1432" t="s">
        <v>61</v>
      </c>
      <c r="Q1432" t="s">
        <v>249</v>
      </c>
      <c r="R1432" t="s">
        <v>171</v>
      </c>
      <c r="S1432" t="s">
        <v>27</v>
      </c>
    </row>
    <row r="1433" spans="1:21" ht="12.75" hidden="1" outlineLevel="1">
      <c r="A1433">
        <v>1217</v>
      </c>
      <c r="B1433" s="33" t="s">
        <v>140</v>
      </c>
      <c r="C1433" s="31">
        <v>59</v>
      </c>
      <c r="D1433">
        <v>1</v>
      </c>
      <c r="E1433">
        <v>13</v>
      </c>
      <c r="F1433" s="46"/>
      <c r="G1433" s="41" t="str">
        <f t="shared" si="123"/>
        <v/>
      </c>
      <c r="H1433" s="41" t="s">
        <v>198</v>
      </c>
      <c r="I1433" t="str">
        <f t="shared" si="124"/>
        <v/>
      </c>
      <c r="J1433">
        <f t="shared" si="120"/>
        <v>0</v>
      </c>
      <c r="K1433">
        <f t="shared" si="121"/>
        <v>0</v>
      </c>
      <c r="L1433" s="78" t="s">
        <v>343</v>
      </c>
      <c r="M1433" t="s">
        <v>334</v>
      </c>
      <c r="N1433">
        <v>3</v>
      </c>
      <c r="O1433" t="s">
        <v>290</v>
      </c>
      <c r="P1433" t="s">
        <v>61</v>
      </c>
      <c r="Q1433" t="s">
        <v>112</v>
      </c>
      <c r="R1433" t="s">
        <v>171</v>
      </c>
      <c r="S1433" t="s">
        <v>130</v>
      </c>
    </row>
    <row r="1434" spans="1:21" ht="12.75" hidden="1" outlineLevel="1">
      <c r="A1434">
        <v>1218</v>
      </c>
      <c r="B1434" s="33" t="s">
        <v>140</v>
      </c>
      <c r="C1434" s="31">
        <v>59</v>
      </c>
      <c r="D1434">
        <v>1</v>
      </c>
      <c r="E1434">
        <v>14</v>
      </c>
      <c r="F1434" s="46"/>
      <c r="G1434" s="41" t="str">
        <f t="shared" si="123"/>
        <v/>
      </c>
      <c r="H1434" s="41" t="s">
        <v>201</v>
      </c>
      <c r="I1434" t="str">
        <f t="shared" si="124"/>
        <v/>
      </c>
      <c r="J1434">
        <f aca="true" t="shared" si="125" ref="J1434:J1497">IF($I1434="Correct",1,IF($I1434="Incorrect",1,0))</f>
        <v>0</v>
      </c>
      <c r="K1434">
        <f aca="true" t="shared" si="126" ref="K1434:K1497">IF($I1434="Correct",1,IF($I1434="Incorrect",0,0))</f>
        <v>0</v>
      </c>
      <c r="L1434" s="78" t="s">
        <v>343</v>
      </c>
      <c r="M1434" t="s">
        <v>334</v>
      </c>
      <c r="N1434">
        <v>3</v>
      </c>
      <c r="O1434" t="s">
        <v>290</v>
      </c>
      <c r="P1434" t="s">
        <v>61</v>
      </c>
      <c r="Q1434" t="s">
        <v>249</v>
      </c>
      <c r="R1434" t="s">
        <v>169</v>
      </c>
      <c r="S1434" t="s">
        <v>120</v>
      </c>
    </row>
    <row r="1435" spans="1:21" ht="12.75" hidden="1" outlineLevel="1">
      <c r="A1435">
        <v>1219</v>
      </c>
      <c r="B1435" s="33" t="s">
        <v>140</v>
      </c>
      <c r="C1435" s="31">
        <v>59</v>
      </c>
      <c r="D1435">
        <v>1</v>
      </c>
      <c r="E1435">
        <v>15</v>
      </c>
      <c r="F1435" s="46"/>
      <c r="G1435" s="41" t="str">
        <f t="shared" si="123"/>
        <v/>
      </c>
      <c r="H1435" s="41" t="s">
        <v>199</v>
      </c>
      <c r="I1435" t="str">
        <f t="shared" si="124"/>
        <v/>
      </c>
      <c r="J1435">
        <f t="shared" si="125"/>
        <v>0</v>
      </c>
      <c r="K1435">
        <f t="shared" si="126"/>
        <v>0</v>
      </c>
      <c r="L1435" s="78" t="s">
        <v>343</v>
      </c>
      <c r="M1435" t="s">
        <v>334</v>
      </c>
      <c r="N1435">
        <v>3</v>
      </c>
      <c r="O1435" t="s">
        <v>290</v>
      </c>
      <c r="P1435" t="s">
        <v>61</v>
      </c>
      <c r="Q1435" t="s">
        <v>249</v>
      </c>
      <c r="R1435" t="s">
        <v>169</v>
      </c>
      <c r="S1435" t="s">
        <v>120</v>
      </c>
    </row>
    <row r="1436" spans="1:21" ht="12.75" hidden="1" outlineLevel="1">
      <c r="A1436">
        <v>1220</v>
      </c>
      <c r="B1436" s="33" t="s">
        <v>140</v>
      </c>
      <c r="C1436" s="31">
        <v>59</v>
      </c>
      <c r="D1436">
        <v>1</v>
      </c>
      <c r="E1436">
        <v>16</v>
      </c>
      <c r="F1436" s="46"/>
      <c r="G1436" s="41" t="str">
        <f t="shared" si="123"/>
        <v/>
      </c>
      <c r="H1436" s="41" t="s">
        <v>201</v>
      </c>
      <c r="I1436" t="str">
        <f t="shared" si="124"/>
        <v/>
      </c>
      <c r="J1436">
        <f t="shared" si="125"/>
        <v>0</v>
      </c>
      <c r="K1436">
        <f t="shared" si="126"/>
        <v>0</v>
      </c>
      <c r="L1436" s="78" t="s">
        <v>343</v>
      </c>
      <c r="M1436" t="s">
        <v>334</v>
      </c>
      <c r="N1436">
        <v>3</v>
      </c>
      <c r="O1436" t="s">
        <v>290</v>
      </c>
      <c r="P1436" t="s">
        <v>61</v>
      </c>
      <c r="Q1436" t="s">
        <v>141</v>
      </c>
      <c r="R1436" t="s">
        <v>171</v>
      </c>
      <c r="S1436" t="s">
        <v>130</v>
      </c>
    </row>
    <row r="1437" spans="1:21" ht="12.75" hidden="1" outlineLevel="1">
      <c r="A1437">
        <v>1221</v>
      </c>
      <c r="B1437" s="33" t="s">
        <v>140</v>
      </c>
      <c r="C1437" s="31">
        <v>59</v>
      </c>
      <c r="D1437">
        <v>1</v>
      </c>
      <c r="E1437">
        <v>17</v>
      </c>
      <c r="F1437" s="46"/>
      <c r="G1437" s="41" t="str">
        <f t="shared" si="123"/>
        <v/>
      </c>
      <c r="H1437" s="41" t="s">
        <v>201</v>
      </c>
      <c r="I1437" t="str">
        <f t="shared" si="124"/>
        <v/>
      </c>
      <c r="J1437">
        <f t="shared" si="125"/>
        <v>0</v>
      </c>
      <c r="K1437">
        <f t="shared" si="126"/>
        <v>0</v>
      </c>
      <c r="L1437" s="78" t="s">
        <v>343</v>
      </c>
      <c r="M1437" t="s">
        <v>334</v>
      </c>
      <c r="N1437">
        <v>4</v>
      </c>
      <c r="O1437" t="s">
        <v>289</v>
      </c>
      <c r="P1437" t="s">
        <v>88</v>
      </c>
      <c r="Q1437" t="s">
        <v>38</v>
      </c>
      <c r="R1437" t="s">
        <v>171</v>
      </c>
      <c r="S1437" t="s">
        <v>27</v>
      </c>
    </row>
    <row r="1438" spans="1:21" ht="12.75" hidden="1" outlineLevel="1">
      <c r="A1438">
        <v>1222</v>
      </c>
      <c r="B1438" s="33" t="s">
        <v>140</v>
      </c>
      <c r="C1438" s="31">
        <v>59</v>
      </c>
      <c r="D1438">
        <v>1</v>
      </c>
      <c r="E1438">
        <v>18</v>
      </c>
      <c r="F1438" s="46"/>
      <c r="G1438" s="41" t="str">
        <f t="shared" si="123"/>
        <v/>
      </c>
      <c r="H1438" s="41" t="s">
        <v>202</v>
      </c>
      <c r="I1438" t="str">
        <f t="shared" si="124"/>
        <v/>
      </c>
      <c r="J1438">
        <f t="shared" si="125"/>
        <v>0</v>
      </c>
      <c r="K1438">
        <f t="shared" si="126"/>
        <v>0</v>
      </c>
      <c r="L1438" s="78" t="s">
        <v>343</v>
      </c>
      <c r="M1438" t="s">
        <v>334</v>
      </c>
      <c r="N1438">
        <v>4</v>
      </c>
      <c r="O1438" t="s">
        <v>289</v>
      </c>
      <c r="P1438" t="s">
        <v>88</v>
      </c>
      <c r="Q1438" t="s">
        <v>249</v>
      </c>
      <c r="R1438" t="s">
        <v>171</v>
      </c>
      <c r="S1438" t="s">
        <v>120</v>
      </c>
    </row>
    <row r="1439" spans="1:21" ht="12.75" hidden="1" outlineLevel="1">
      <c r="A1439">
        <v>1223</v>
      </c>
      <c r="B1439" s="33" t="s">
        <v>140</v>
      </c>
      <c r="C1439" s="31">
        <v>59</v>
      </c>
      <c r="D1439">
        <v>1</v>
      </c>
      <c r="E1439">
        <v>19</v>
      </c>
      <c r="F1439" s="46"/>
      <c r="G1439" s="41" t="str">
        <f t="shared" si="123"/>
        <v/>
      </c>
      <c r="H1439" s="41" t="s">
        <v>199</v>
      </c>
      <c r="I1439" t="str">
        <f t="shared" si="124"/>
        <v/>
      </c>
      <c r="J1439">
        <f t="shared" si="125"/>
        <v>0</v>
      </c>
      <c r="K1439">
        <f t="shared" si="126"/>
        <v>0</v>
      </c>
      <c r="L1439" s="78" t="s">
        <v>343</v>
      </c>
      <c r="M1439" t="s">
        <v>334</v>
      </c>
      <c r="N1439">
        <v>4</v>
      </c>
      <c r="O1439" t="s">
        <v>289</v>
      </c>
      <c r="P1439" t="s">
        <v>88</v>
      </c>
      <c r="Q1439" t="s">
        <v>112</v>
      </c>
      <c r="R1439" t="s">
        <v>169</v>
      </c>
      <c r="S1439" t="s">
        <v>120</v>
      </c>
    </row>
    <row r="1440" spans="1:21" ht="12.75" hidden="1" outlineLevel="1">
      <c r="A1440">
        <v>1224</v>
      </c>
      <c r="B1440" s="33" t="s">
        <v>140</v>
      </c>
      <c r="C1440" s="31">
        <v>59</v>
      </c>
      <c r="D1440">
        <v>1</v>
      </c>
      <c r="E1440">
        <v>20</v>
      </c>
      <c r="F1440" s="46"/>
      <c r="G1440" s="41" t="str">
        <f t="shared" si="123"/>
        <v/>
      </c>
      <c r="H1440" s="41" t="s">
        <v>202</v>
      </c>
      <c r="I1440" t="str">
        <f t="shared" si="124"/>
        <v/>
      </c>
      <c r="J1440">
        <f t="shared" si="125"/>
        <v>0</v>
      </c>
      <c r="K1440">
        <f t="shared" si="126"/>
        <v>0</v>
      </c>
      <c r="L1440" s="78" t="s">
        <v>343</v>
      </c>
      <c r="M1440" t="s">
        <v>334</v>
      </c>
      <c r="N1440">
        <v>4</v>
      </c>
      <c r="O1440" t="s">
        <v>289</v>
      </c>
      <c r="P1440" t="s">
        <v>88</v>
      </c>
      <c r="Q1440" t="s">
        <v>123</v>
      </c>
      <c r="R1440" t="s">
        <v>171</v>
      </c>
      <c r="S1440" t="s">
        <v>130</v>
      </c>
    </row>
    <row r="1441" spans="1:21" ht="12.75" hidden="1" outlineLevel="1">
      <c r="A1441">
        <v>1225</v>
      </c>
      <c r="B1441" s="33" t="s">
        <v>140</v>
      </c>
      <c r="C1441" s="31">
        <v>59</v>
      </c>
      <c r="D1441">
        <v>1</v>
      </c>
      <c r="E1441">
        <v>21</v>
      </c>
      <c r="F1441" s="46"/>
      <c r="G1441" s="41" t="str">
        <f t="shared" si="123"/>
        <v/>
      </c>
      <c r="H1441" s="41" t="s">
        <v>202</v>
      </c>
      <c r="I1441" t="str">
        <f t="shared" si="124"/>
        <v/>
      </c>
      <c r="J1441">
        <f t="shared" si="125"/>
        <v>0</v>
      </c>
      <c r="K1441">
        <f t="shared" si="126"/>
        <v>0</v>
      </c>
      <c r="L1441" s="78" t="s">
        <v>343</v>
      </c>
      <c r="M1441" t="s">
        <v>334</v>
      </c>
      <c r="N1441">
        <v>4</v>
      </c>
      <c r="O1441" t="s">
        <v>289</v>
      </c>
      <c r="P1441" t="s">
        <v>88</v>
      </c>
      <c r="Q1441" t="s">
        <v>249</v>
      </c>
      <c r="R1441" t="s">
        <v>169</v>
      </c>
      <c r="S1441" t="s">
        <v>121</v>
      </c>
    </row>
    <row r="1442" spans="1:21" ht="12.75" hidden="1" outlineLevel="1">
      <c r="A1442">
        <v>1226</v>
      </c>
      <c r="B1442" s="33" t="s">
        <v>140</v>
      </c>
      <c r="C1442" s="31">
        <v>59</v>
      </c>
      <c r="D1442">
        <v>1</v>
      </c>
      <c r="E1442">
        <v>22</v>
      </c>
      <c r="F1442" s="46"/>
      <c r="G1442" s="41" t="str">
        <f t="shared" si="123"/>
        <v/>
      </c>
      <c r="H1442" s="41" t="s">
        <v>200</v>
      </c>
      <c r="I1442" t="str">
        <f t="shared" si="124"/>
        <v/>
      </c>
      <c r="J1442">
        <f t="shared" si="125"/>
        <v>0</v>
      </c>
      <c r="K1442">
        <f t="shared" si="126"/>
        <v>0</v>
      </c>
      <c r="L1442" s="78" t="s">
        <v>343</v>
      </c>
      <c r="M1442" t="s">
        <v>334</v>
      </c>
      <c r="N1442">
        <v>4</v>
      </c>
      <c r="O1442" t="s">
        <v>289</v>
      </c>
      <c r="P1442" t="s">
        <v>88</v>
      </c>
      <c r="Q1442" t="s">
        <v>249</v>
      </c>
      <c r="R1442" t="s">
        <v>171</v>
      </c>
      <c r="S1442" t="s">
        <v>27</v>
      </c>
    </row>
    <row r="1443" spans="1:21" ht="12.75" hidden="1" outlineLevel="1">
      <c r="A1443">
        <v>1227</v>
      </c>
      <c r="B1443" s="33" t="s">
        <v>140</v>
      </c>
      <c r="C1443" s="31">
        <v>59</v>
      </c>
      <c r="D1443">
        <v>1</v>
      </c>
      <c r="E1443">
        <v>23</v>
      </c>
      <c r="F1443" s="46"/>
      <c r="G1443" s="41" t="str">
        <f t="shared" si="123"/>
        <v/>
      </c>
      <c r="H1443" s="41" t="s">
        <v>200</v>
      </c>
      <c r="I1443" t="str">
        <f t="shared" si="124"/>
        <v/>
      </c>
      <c r="J1443">
        <f t="shared" si="125"/>
        <v>0</v>
      </c>
      <c r="K1443">
        <f t="shared" si="126"/>
        <v>0</v>
      </c>
      <c r="L1443" s="78" t="s">
        <v>343</v>
      </c>
      <c r="M1443" t="s">
        <v>334</v>
      </c>
      <c r="N1443">
        <v>4</v>
      </c>
      <c r="O1443" t="s">
        <v>289</v>
      </c>
      <c r="P1443" t="s">
        <v>88</v>
      </c>
      <c r="Q1443" t="s">
        <v>249</v>
      </c>
      <c r="R1443" t="s">
        <v>171</v>
      </c>
      <c r="S1443" t="s">
        <v>121</v>
      </c>
    </row>
    <row r="1444" spans="1:22" ht="12.75" hidden="1" outlineLevel="1">
      <c r="A1444">
        <v>1228</v>
      </c>
      <c r="B1444" s="33" t="s">
        <v>140</v>
      </c>
      <c r="C1444" s="31">
        <v>59</v>
      </c>
      <c r="D1444">
        <v>2</v>
      </c>
      <c r="E1444">
        <v>1</v>
      </c>
      <c r="F1444" s="46"/>
      <c r="G1444" s="41" t="str">
        <f t="shared" si="123"/>
        <v/>
      </c>
      <c r="H1444" s="41" t="s">
        <v>201</v>
      </c>
      <c r="I1444" t="str">
        <f t="shared" si="124"/>
        <v/>
      </c>
      <c r="J1444">
        <f t="shared" si="125"/>
        <v>0</v>
      </c>
      <c r="K1444">
        <f t="shared" si="126"/>
        <v>0</v>
      </c>
      <c r="L1444" s="78" t="s">
        <v>343</v>
      </c>
      <c r="M1444" t="s">
        <v>241</v>
      </c>
      <c r="N1444" s="36" t="s">
        <v>177</v>
      </c>
      <c r="O1444" s="36"/>
      <c r="P1444" t="s">
        <v>177</v>
      </c>
      <c r="Q1444" t="s">
        <v>250</v>
      </c>
      <c r="R1444" t="s">
        <v>305</v>
      </c>
      <c r="S1444" t="s">
        <v>249</v>
      </c>
      <c r="T1444" t="s">
        <v>218</v>
      </c>
      <c r="U1444" t="s">
        <v>177</v>
      </c>
      <c r="V1444" t="s">
        <v>177</v>
      </c>
    </row>
    <row r="1445" spans="1:22" ht="12.75" hidden="1" outlineLevel="1">
      <c r="A1445">
        <v>1229</v>
      </c>
      <c r="B1445" s="33" t="s">
        <v>140</v>
      </c>
      <c r="C1445" s="31">
        <v>59</v>
      </c>
      <c r="D1445">
        <v>2</v>
      </c>
      <c r="E1445">
        <v>2</v>
      </c>
      <c r="F1445" s="46"/>
      <c r="G1445" s="41" t="str">
        <f t="shared" si="123"/>
        <v/>
      </c>
      <c r="H1445" s="41" t="s">
        <v>199</v>
      </c>
      <c r="I1445" t="str">
        <f t="shared" si="124"/>
        <v/>
      </c>
      <c r="J1445">
        <f t="shared" si="125"/>
        <v>0</v>
      </c>
      <c r="K1445">
        <f t="shared" si="126"/>
        <v>0</v>
      </c>
      <c r="L1445" s="78" t="s">
        <v>343</v>
      </c>
      <c r="M1445" t="s">
        <v>241</v>
      </c>
      <c r="N1445" s="36" t="s">
        <v>177</v>
      </c>
      <c r="O1445" s="36"/>
      <c r="P1445" t="s">
        <v>177</v>
      </c>
      <c r="Q1445" t="s">
        <v>98</v>
      </c>
      <c r="R1445" t="s">
        <v>34</v>
      </c>
      <c r="S1445" t="s">
        <v>249</v>
      </c>
      <c r="U1445" t="s">
        <v>177</v>
      </c>
      <c r="V1445" t="s">
        <v>177</v>
      </c>
    </row>
    <row r="1446" spans="1:22" ht="12.75" hidden="1" outlineLevel="1">
      <c r="A1446">
        <v>1230</v>
      </c>
      <c r="B1446" s="33" t="s">
        <v>140</v>
      </c>
      <c r="C1446" s="31">
        <v>59</v>
      </c>
      <c r="D1446">
        <v>2</v>
      </c>
      <c r="E1446">
        <v>3</v>
      </c>
      <c r="F1446" s="46"/>
      <c r="G1446" s="41" t="str">
        <f t="shared" si="123"/>
        <v/>
      </c>
      <c r="H1446" s="41" t="s">
        <v>201</v>
      </c>
      <c r="I1446" t="str">
        <f t="shared" si="124"/>
        <v/>
      </c>
      <c r="J1446">
        <f t="shared" si="125"/>
        <v>0</v>
      </c>
      <c r="K1446">
        <f t="shared" si="126"/>
        <v>0</v>
      </c>
      <c r="L1446" s="78" t="s">
        <v>343</v>
      </c>
      <c r="M1446" t="s">
        <v>241</v>
      </c>
      <c r="N1446" s="36" t="s">
        <v>177</v>
      </c>
      <c r="O1446" s="36"/>
      <c r="P1446" t="s">
        <v>177</v>
      </c>
      <c r="Q1446" t="s">
        <v>250</v>
      </c>
      <c r="R1446" t="s">
        <v>305</v>
      </c>
      <c r="S1446" t="s">
        <v>249</v>
      </c>
      <c r="T1446" t="s">
        <v>218</v>
      </c>
      <c r="U1446" t="s">
        <v>177</v>
      </c>
      <c r="V1446" t="s">
        <v>177</v>
      </c>
    </row>
    <row r="1447" spans="1:22" ht="12.75" hidden="1" outlineLevel="1">
      <c r="A1447">
        <v>1231</v>
      </c>
      <c r="B1447" s="33" t="s">
        <v>140</v>
      </c>
      <c r="C1447" s="31">
        <v>59</v>
      </c>
      <c r="D1447">
        <v>2</v>
      </c>
      <c r="E1447">
        <v>4</v>
      </c>
      <c r="F1447" s="46"/>
      <c r="G1447" s="41" t="str">
        <f t="shared" si="123"/>
        <v/>
      </c>
      <c r="H1447" s="41" t="s">
        <v>202</v>
      </c>
      <c r="I1447" t="str">
        <f t="shared" si="124"/>
        <v/>
      </c>
      <c r="J1447">
        <f t="shared" si="125"/>
        <v>0</v>
      </c>
      <c r="K1447">
        <f t="shared" si="126"/>
        <v>0</v>
      </c>
      <c r="L1447" s="78" t="s">
        <v>343</v>
      </c>
      <c r="M1447" t="s">
        <v>241</v>
      </c>
      <c r="N1447" s="36" t="s">
        <v>177</v>
      </c>
      <c r="O1447" s="36"/>
      <c r="P1447" t="s">
        <v>177</v>
      </c>
      <c r="Q1447" t="s">
        <v>286</v>
      </c>
      <c r="S1447" t="s">
        <v>249</v>
      </c>
      <c r="T1447" t="s">
        <v>218</v>
      </c>
      <c r="U1447" t="s">
        <v>177</v>
      </c>
      <c r="V1447" t="s">
        <v>177</v>
      </c>
    </row>
    <row r="1448" spans="1:22" ht="12.75" hidden="1" outlineLevel="1">
      <c r="A1448">
        <v>1232</v>
      </c>
      <c r="B1448" s="33" t="s">
        <v>140</v>
      </c>
      <c r="C1448" s="31">
        <v>59</v>
      </c>
      <c r="D1448">
        <v>2</v>
      </c>
      <c r="E1448">
        <v>5</v>
      </c>
      <c r="F1448" s="46"/>
      <c r="G1448" s="41" t="str">
        <f t="shared" si="123"/>
        <v/>
      </c>
      <c r="H1448" s="41" t="s">
        <v>202</v>
      </c>
      <c r="I1448" t="str">
        <f t="shared" si="124"/>
        <v/>
      </c>
      <c r="J1448">
        <f t="shared" si="125"/>
        <v>0</v>
      </c>
      <c r="K1448">
        <f t="shared" si="126"/>
        <v>0</v>
      </c>
      <c r="L1448" s="78" t="s">
        <v>343</v>
      </c>
      <c r="M1448" t="s">
        <v>241</v>
      </c>
      <c r="N1448" s="36" t="s">
        <v>177</v>
      </c>
      <c r="O1448" s="36"/>
      <c r="P1448" t="s">
        <v>177</v>
      </c>
      <c r="Q1448" t="s">
        <v>250</v>
      </c>
      <c r="R1448" t="s">
        <v>305</v>
      </c>
      <c r="S1448" t="s">
        <v>249</v>
      </c>
      <c r="T1448" t="s">
        <v>54</v>
      </c>
      <c r="U1448" t="s">
        <v>177</v>
      </c>
      <c r="V1448" t="s">
        <v>177</v>
      </c>
    </row>
    <row r="1449" spans="1:22" ht="12.75" hidden="1" outlineLevel="1">
      <c r="A1449">
        <v>1233</v>
      </c>
      <c r="B1449" s="33" t="s">
        <v>140</v>
      </c>
      <c r="C1449" s="31">
        <v>59</v>
      </c>
      <c r="D1449">
        <v>2</v>
      </c>
      <c r="E1449">
        <v>6</v>
      </c>
      <c r="F1449" s="46"/>
      <c r="G1449" s="41" t="str">
        <f t="shared" si="123"/>
        <v/>
      </c>
      <c r="H1449" s="41" t="s">
        <v>198</v>
      </c>
      <c r="I1449" t="str">
        <f t="shared" si="124"/>
        <v/>
      </c>
      <c r="J1449">
        <f t="shared" si="125"/>
        <v>0</v>
      </c>
      <c r="K1449">
        <f t="shared" si="126"/>
        <v>0</v>
      </c>
      <c r="L1449" s="78" t="s">
        <v>343</v>
      </c>
      <c r="M1449" t="s">
        <v>241</v>
      </c>
      <c r="N1449" s="36" t="s">
        <v>177</v>
      </c>
      <c r="O1449" s="36"/>
      <c r="P1449" t="s">
        <v>177</v>
      </c>
      <c r="Q1449" t="s">
        <v>286</v>
      </c>
      <c r="S1449" t="s">
        <v>249</v>
      </c>
      <c r="U1449" t="s">
        <v>177</v>
      </c>
      <c r="V1449" t="s">
        <v>177</v>
      </c>
    </row>
    <row r="1450" spans="1:22" ht="12.75" hidden="1" outlineLevel="1">
      <c r="A1450">
        <v>1234</v>
      </c>
      <c r="B1450" s="33" t="s">
        <v>140</v>
      </c>
      <c r="C1450" s="31">
        <v>59</v>
      </c>
      <c r="D1450">
        <v>2</v>
      </c>
      <c r="E1450">
        <v>7</v>
      </c>
      <c r="F1450" s="46"/>
      <c r="G1450" s="41" t="str">
        <f t="shared" si="123"/>
        <v/>
      </c>
      <c r="H1450" s="41" t="s">
        <v>202</v>
      </c>
      <c r="I1450" t="str">
        <f t="shared" si="124"/>
        <v/>
      </c>
      <c r="J1450">
        <f t="shared" si="125"/>
        <v>0</v>
      </c>
      <c r="K1450">
        <f t="shared" si="126"/>
        <v>0</v>
      </c>
      <c r="L1450" s="78" t="s">
        <v>343</v>
      </c>
      <c r="M1450" t="s">
        <v>241</v>
      </c>
      <c r="N1450" s="36" t="s">
        <v>177</v>
      </c>
      <c r="O1450" s="36"/>
      <c r="P1450" t="s">
        <v>177</v>
      </c>
      <c r="Q1450" t="s">
        <v>98</v>
      </c>
      <c r="R1450" t="s">
        <v>36</v>
      </c>
      <c r="S1450" t="s">
        <v>249</v>
      </c>
      <c r="T1450" t="s">
        <v>218</v>
      </c>
      <c r="U1450" t="s">
        <v>177</v>
      </c>
      <c r="V1450" t="s">
        <v>177</v>
      </c>
    </row>
    <row r="1451" spans="1:22" ht="12.75" hidden="1" outlineLevel="1">
      <c r="A1451">
        <v>1235</v>
      </c>
      <c r="B1451" s="33" t="s">
        <v>140</v>
      </c>
      <c r="C1451" s="31">
        <v>59</v>
      </c>
      <c r="D1451">
        <v>2</v>
      </c>
      <c r="E1451">
        <v>8</v>
      </c>
      <c r="F1451" s="46"/>
      <c r="G1451" s="41" t="str">
        <f t="shared" si="123"/>
        <v/>
      </c>
      <c r="H1451" s="41" t="s">
        <v>200</v>
      </c>
      <c r="I1451" t="str">
        <f t="shared" si="124"/>
        <v/>
      </c>
      <c r="J1451">
        <f t="shared" si="125"/>
        <v>0</v>
      </c>
      <c r="K1451">
        <f t="shared" si="126"/>
        <v>0</v>
      </c>
      <c r="L1451" s="78" t="s">
        <v>343</v>
      </c>
      <c r="M1451" t="s">
        <v>241</v>
      </c>
      <c r="N1451" s="36" t="s">
        <v>177</v>
      </c>
      <c r="O1451" s="36"/>
      <c r="P1451" t="s">
        <v>177</v>
      </c>
      <c r="Q1451" t="s">
        <v>286</v>
      </c>
      <c r="S1451" t="s">
        <v>249</v>
      </c>
      <c r="T1451" t="s">
        <v>218</v>
      </c>
      <c r="U1451" t="s">
        <v>177</v>
      </c>
      <c r="V1451" t="s">
        <v>177</v>
      </c>
    </row>
    <row r="1452" spans="1:22" ht="12.75" hidden="1" outlineLevel="1">
      <c r="A1452">
        <v>1236</v>
      </c>
      <c r="B1452" s="33" t="s">
        <v>140</v>
      </c>
      <c r="C1452" s="31">
        <v>59</v>
      </c>
      <c r="D1452">
        <v>2</v>
      </c>
      <c r="E1452">
        <v>9</v>
      </c>
      <c r="F1452" s="46"/>
      <c r="G1452" s="41" t="str">
        <f t="shared" si="123"/>
        <v/>
      </c>
      <c r="H1452" s="41" t="s">
        <v>198</v>
      </c>
      <c r="I1452" t="str">
        <f t="shared" si="124"/>
        <v/>
      </c>
      <c r="J1452">
        <f t="shared" si="125"/>
        <v>0</v>
      </c>
      <c r="K1452">
        <f t="shared" si="126"/>
        <v>0</v>
      </c>
      <c r="L1452" s="78" t="s">
        <v>343</v>
      </c>
      <c r="M1452" t="s">
        <v>241</v>
      </c>
      <c r="N1452" s="36" t="s">
        <v>177</v>
      </c>
      <c r="O1452" s="36"/>
      <c r="P1452" t="s">
        <v>177</v>
      </c>
      <c r="Q1452" t="s">
        <v>37</v>
      </c>
      <c r="R1452" t="s">
        <v>215</v>
      </c>
      <c r="S1452" t="s">
        <v>249</v>
      </c>
      <c r="T1452" t="s">
        <v>54</v>
      </c>
      <c r="U1452" t="s">
        <v>177</v>
      </c>
      <c r="V1452" t="s">
        <v>177</v>
      </c>
    </row>
    <row r="1453" spans="1:22" ht="12.75" hidden="1" outlineLevel="1">
      <c r="A1453">
        <v>1237</v>
      </c>
      <c r="B1453" s="33" t="s">
        <v>140</v>
      </c>
      <c r="C1453" s="31">
        <v>59</v>
      </c>
      <c r="D1453">
        <v>2</v>
      </c>
      <c r="E1453">
        <v>10</v>
      </c>
      <c r="F1453" s="46"/>
      <c r="G1453" s="41" t="str">
        <f t="shared" si="123"/>
        <v/>
      </c>
      <c r="H1453" s="41" t="s">
        <v>199</v>
      </c>
      <c r="I1453" t="str">
        <f t="shared" si="124"/>
        <v/>
      </c>
      <c r="J1453">
        <f t="shared" si="125"/>
        <v>0</v>
      </c>
      <c r="K1453">
        <f t="shared" si="126"/>
        <v>0</v>
      </c>
      <c r="L1453" s="78" t="s">
        <v>343</v>
      </c>
      <c r="M1453" t="s">
        <v>241</v>
      </c>
      <c r="N1453" s="36" t="s">
        <v>177</v>
      </c>
      <c r="O1453" s="36"/>
      <c r="P1453" t="s">
        <v>177</v>
      </c>
      <c r="Q1453" t="s">
        <v>98</v>
      </c>
      <c r="R1453" t="s">
        <v>178</v>
      </c>
      <c r="S1453" t="s">
        <v>249</v>
      </c>
      <c r="U1453" t="s">
        <v>177</v>
      </c>
      <c r="V1453" t="s">
        <v>177</v>
      </c>
    </row>
    <row r="1454" spans="1:22" ht="12.75" hidden="1" outlineLevel="1">
      <c r="A1454">
        <v>1238</v>
      </c>
      <c r="B1454" s="33" t="s">
        <v>140</v>
      </c>
      <c r="C1454" s="31">
        <v>59</v>
      </c>
      <c r="D1454">
        <v>2</v>
      </c>
      <c r="E1454">
        <v>11</v>
      </c>
      <c r="F1454" s="46"/>
      <c r="G1454" s="41" t="str">
        <f t="shared" si="123"/>
        <v/>
      </c>
      <c r="H1454" s="41" t="s">
        <v>200</v>
      </c>
      <c r="I1454" t="str">
        <f t="shared" si="124"/>
        <v/>
      </c>
      <c r="J1454">
        <f t="shared" si="125"/>
        <v>0</v>
      </c>
      <c r="K1454">
        <f t="shared" si="126"/>
        <v>0</v>
      </c>
      <c r="L1454" s="78" t="s">
        <v>343</v>
      </c>
      <c r="M1454" t="s">
        <v>241</v>
      </c>
      <c r="N1454" s="36" t="s">
        <v>177</v>
      </c>
      <c r="O1454" s="36"/>
      <c r="P1454" t="s">
        <v>177</v>
      </c>
      <c r="Q1454" t="s">
        <v>119</v>
      </c>
      <c r="S1454" t="s">
        <v>249</v>
      </c>
      <c r="T1454" t="s">
        <v>218</v>
      </c>
      <c r="U1454" t="s">
        <v>177</v>
      </c>
      <c r="V1454" t="s">
        <v>177</v>
      </c>
    </row>
    <row r="1455" spans="1:22" ht="12.75" hidden="1" outlineLevel="1">
      <c r="A1455">
        <v>1239</v>
      </c>
      <c r="B1455" s="33" t="s">
        <v>140</v>
      </c>
      <c r="C1455" s="31">
        <v>59</v>
      </c>
      <c r="D1455">
        <v>2</v>
      </c>
      <c r="E1455">
        <v>12</v>
      </c>
      <c r="F1455" s="46"/>
      <c r="G1455" s="41" t="str">
        <f t="shared" si="123"/>
        <v/>
      </c>
      <c r="H1455" s="41" t="s">
        <v>198</v>
      </c>
      <c r="I1455" t="str">
        <f t="shared" si="124"/>
        <v/>
      </c>
      <c r="J1455">
        <f t="shared" si="125"/>
        <v>0</v>
      </c>
      <c r="K1455">
        <f t="shared" si="126"/>
        <v>0</v>
      </c>
      <c r="L1455" s="78" t="s">
        <v>343</v>
      </c>
      <c r="M1455" t="s">
        <v>241</v>
      </c>
      <c r="N1455" s="36" t="s">
        <v>177</v>
      </c>
      <c r="O1455" s="36"/>
      <c r="P1455" t="s">
        <v>177</v>
      </c>
      <c r="Q1455" t="s">
        <v>225</v>
      </c>
      <c r="S1455" t="s">
        <v>249</v>
      </c>
      <c r="T1455" t="s">
        <v>54</v>
      </c>
      <c r="U1455" t="s">
        <v>177</v>
      </c>
      <c r="V1455" t="s">
        <v>177</v>
      </c>
    </row>
    <row r="1456" spans="1:22" ht="12.75" hidden="1" outlineLevel="1">
      <c r="A1456">
        <v>1240</v>
      </c>
      <c r="B1456" s="33" t="s">
        <v>140</v>
      </c>
      <c r="C1456" s="31">
        <v>59</v>
      </c>
      <c r="D1456">
        <v>2</v>
      </c>
      <c r="E1456">
        <v>13</v>
      </c>
      <c r="F1456" s="46"/>
      <c r="G1456" s="41" t="str">
        <f t="shared" si="123"/>
        <v/>
      </c>
      <c r="H1456" s="41" t="s">
        <v>198</v>
      </c>
      <c r="I1456" t="str">
        <f t="shared" si="124"/>
        <v/>
      </c>
      <c r="J1456">
        <f t="shared" si="125"/>
        <v>0</v>
      </c>
      <c r="K1456">
        <f t="shared" si="126"/>
        <v>0</v>
      </c>
      <c r="L1456" s="78" t="s">
        <v>343</v>
      </c>
      <c r="M1456" t="s">
        <v>241</v>
      </c>
      <c r="N1456" s="36" t="s">
        <v>177</v>
      </c>
      <c r="O1456" s="36"/>
      <c r="P1456" t="s">
        <v>177</v>
      </c>
      <c r="Q1456" t="s">
        <v>326</v>
      </c>
      <c r="R1456" t="s">
        <v>327</v>
      </c>
      <c r="S1456" t="s">
        <v>249</v>
      </c>
      <c r="U1456" t="s">
        <v>177</v>
      </c>
      <c r="V1456" t="s">
        <v>177</v>
      </c>
    </row>
    <row r="1457" spans="1:22" ht="12.75" hidden="1" outlineLevel="1">
      <c r="A1457">
        <v>1241</v>
      </c>
      <c r="B1457" s="33" t="s">
        <v>140</v>
      </c>
      <c r="C1457" s="31">
        <v>59</v>
      </c>
      <c r="D1457">
        <v>2</v>
      </c>
      <c r="E1457">
        <v>14</v>
      </c>
      <c r="F1457" s="46"/>
      <c r="G1457" s="41" t="str">
        <f t="shared" si="123"/>
        <v/>
      </c>
      <c r="H1457" s="41" t="s">
        <v>199</v>
      </c>
      <c r="I1457" t="str">
        <f t="shared" si="124"/>
        <v/>
      </c>
      <c r="J1457">
        <f t="shared" si="125"/>
        <v>0</v>
      </c>
      <c r="K1457">
        <f t="shared" si="126"/>
        <v>0</v>
      </c>
      <c r="L1457" s="78" t="s">
        <v>343</v>
      </c>
      <c r="M1457" t="s">
        <v>241</v>
      </c>
      <c r="N1457" s="36" t="s">
        <v>177</v>
      </c>
      <c r="O1457" s="36"/>
      <c r="P1457" t="s">
        <v>177</v>
      </c>
      <c r="Q1457" t="s">
        <v>285</v>
      </c>
      <c r="R1457" t="s">
        <v>35</v>
      </c>
      <c r="S1457" t="s">
        <v>249</v>
      </c>
      <c r="U1457" t="s">
        <v>177</v>
      </c>
      <c r="V1457" t="s">
        <v>177</v>
      </c>
    </row>
    <row r="1458" spans="1:22" ht="12.75" hidden="1" outlineLevel="1">
      <c r="A1458">
        <v>1242</v>
      </c>
      <c r="B1458" s="33" t="s">
        <v>140</v>
      </c>
      <c r="C1458" s="31">
        <v>59</v>
      </c>
      <c r="D1458">
        <v>2</v>
      </c>
      <c r="E1458">
        <v>15</v>
      </c>
      <c r="F1458" s="46"/>
      <c r="G1458" s="41" t="str">
        <f aca="true" t="shared" si="127" ref="G1458:G1523">UPPER(F1458)</f>
        <v/>
      </c>
      <c r="H1458" s="41" t="s">
        <v>201</v>
      </c>
      <c r="I1458" t="str">
        <f t="shared" si="124"/>
        <v/>
      </c>
      <c r="J1458">
        <f t="shared" si="125"/>
        <v>0</v>
      </c>
      <c r="K1458">
        <f t="shared" si="126"/>
        <v>0</v>
      </c>
      <c r="L1458" s="78" t="s">
        <v>343</v>
      </c>
      <c r="M1458" t="s">
        <v>241</v>
      </c>
      <c r="N1458" s="36" t="s">
        <v>177</v>
      </c>
      <c r="O1458" s="36"/>
      <c r="P1458" t="s">
        <v>177</v>
      </c>
      <c r="Q1458" t="s">
        <v>286</v>
      </c>
      <c r="S1458" t="s">
        <v>249</v>
      </c>
      <c r="U1458" t="s">
        <v>177</v>
      </c>
      <c r="V1458" t="s">
        <v>177</v>
      </c>
    </row>
    <row r="1459" spans="1:22" ht="12.75" hidden="1" outlineLevel="1">
      <c r="A1459">
        <v>1243</v>
      </c>
      <c r="B1459" s="33" t="s">
        <v>140</v>
      </c>
      <c r="C1459" s="31">
        <v>59</v>
      </c>
      <c r="D1459">
        <v>2</v>
      </c>
      <c r="E1459">
        <v>16</v>
      </c>
      <c r="F1459" s="46"/>
      <c r="G1459" s="41" t="str">
        <f t="shared" si="127"/>
        <v/>
      </c>
      <c r="H1459" s="41" t="s">
        <v>202</v>
      </c>
      <c r="I1459" t="str">
        <f t="shared" si="124"/>
        <v/>
      </c>
      <c r="J1459">
        <f t="shared" si="125"/>
        <v>0</v>
      </c>
      <c r="K1459">
        <f t="shared" si="126"/>
        <v>0</v>
      </c>
      <c r="L1459" s="78" t="s">
        <v>343</v>
      </c>
      <c r="M1459" t="s">
        <v>241</v>
      </c>
      <c r="N1459" s="36" t="s">
        <v>177</v>
      </c>
      <c r="O1459" s="36"/>
      <c r="P1459" t="s">
        <v>177</v>
      </c>
      <c r="Q1459" t="s">
        <v>37</v>
      </c>
      <c r="R1459" t="s">
        <v>251</v>
      </c>
      <c r="S1459" t="s">
        <v>249</v>
      </c>
      <c r="T1459" t="s">
        <v>54</v>
      </c>
      <c r="U1459" t="s">
        <v>177</v>
      </c>
      <c r="V1459" t="s">
        <v>177</v>
      </c>
    </row>
    <row r="1460" spans="1:22" ht="12.75" hidden="1" outlineLevel="1">
      <c r="A1460">
        <v>1244</v>
      </c>
      <c r="B1460" s="33" t="s">
        <v>140</v>
      </c>
      <c r="C1460" s="31">
        <v>59</v>
      </c>
      <c r="D1460">
        <v>2</v>
      </c>
      <c r="E1460">
        <v>17</v>
      </c>
      <c r="F1460" s="46"/>
      <c r="G1460" s="41" t="str">
        <f t="shared" si="127"/>
        <v/>
      </c>
      <c r="H1460" s="41" t="s">
        <v>202</v>
      </c>
      <c r="I1460" t="str">
        <f t="shared" si="124"/>
        <v/>
      </c>
      <c r="J1460">
        <f t="shared" si="125"/>
        <v>0</v>
      </c>
      <c r="K1460">
        <f t="shared" si="126"/>
        <v>0</v>
      </c>
      <c r="L1460" s="78" t="s">
        <v>343</v>
      </c>
      <c r="M1460" t="s">
        <v>241</v>
      </c>
      <c r="N1460" s="36" t="s">
        <v>177</v>
      </c>
      <c r="O1460" s="36"/>
      <c r="P1460" t="s">
        <v>177</v>
      </c>
      <c r="Q1460" t="s">
        <v>285</v>
      </c>
      <c r="R1460" t="s">
        <v>340</v>
      </c>
      <c r="S1460" t="s">
        <v>249</v>
      </c>
      <c r="T1460" t="s">
        <v>54</v>
      </c>
      <c r="U1460" t="s">
        <v>177</v>
      </c>
      <c r="V1460" t="s">
        <v>177</v>
      </c>
    </row>
    <row r="1461" spans="1:22" ht="12.75" hidden="1" outlineLevel="1">
      <c r="A1461">
        <v>1245</v>
      </c>
      <c r="B1461" s="33" t="s">
        <v>140</v>
      </c>
      <c r="C1461" s="31">
        <v>59</v>
      </c>
      <c r="D1461">
        <v>2</v>
      </c>
      <c r="E1461">
        <v>18</v>
      </c>
      <c r="F1461" s="46"/>
      <c r="G1461" s="41" t="str">
        <f t="shared" si="127"/>
        <v/>
      </c>
      <c r="H1461" s="41" t="s">
        <v>199</v>
      </c>
      <c r="I1461" t="str">
        <f t="shared" si="124"/>
        <v/>
      </c>
      <c r="J1461">
        <f t="shared" si="125"/>
        <v>0</v>
      </c>
      <c r="K1461">
        <f t="shared" si="126"/>
        <v>0</v>
      </c>
      <c r="L1461" s="78" t="s">
        <v>343</v>
      </c>
      <c r="M1461" t="s">
        <v>241</v>
      </c>
      <c r="N1461" s="36" t="s">
        <v>177</v>
      </c>
      <c r="O1461" s="36"/>
      <c r="P1461" t="s">
        <v>177</v>
      </c>
      <c r="Q1461" t="s">
        <v>98</v>
      </c>
      <c r="R1461" t="s">
        <v>36</v>
      </c>
      <c r="S1461" t="s">
        <v>249</v>
      </c>
      <c r="U1461" t="s">
        <v>177</v>
      </c>
      <c r="V1461" t="s">
        <v>177</v>
      </c>
    </row>
    <row r="1462" spans="1:22" ht="12.75" hidden="1" outlineLevel="1">
      <c r="A1462">
        <v>1246</v>
      </c>
      <c r="B1462" s="33" t="s">
        <v>140</v>
      </c>
      <c r="C1462" s="31">
        <v>59</v>
      </c>
      <c r="D1462">
        <v>2</v>
      </c>
      <c r="E1462">
        <v>19</v>
      </c>
      <c r="F1462" s="46"/>
      <c r="G1462" s="41" t="str">
        <f t="shared" si="127"/>
        <v/>
      </c>
      <c r="H1462" s="41" t="s">
        <v>198</v>
      </c>
      <c r="I1462" t="str">
        <f t="shared" si="124"/>
        <v/>
      </c>
      <c r="J1462">
        <f t="shared" si="125"/>
        <v>0</v>
      </c>
      <c r="K1462">
        <f t="shared" si="126"/>
        <v>0</v>
      </c>
      <c r="L1462" s="78" t="s">
        <v>343</v>
      </c>
      <c r="M1462" t="s">
        <v>241</v>
      </c>
      <c r="N1462" s="36" t="s">
        <v>177</v>
      </c>
      <c r="O1462" s="36"/>
      <c r="P1462" t="s">
        <v>177</v>
      </c>
      <c r="Q1462" t="s">
        <v>225</v>
      </c>
      <c r="S1462" t="s">
        <v>249</v>
      </c>
      <c r="T1462" t="s">
        <v>55</v>
      </c>
      <c r="U1462" t="s">
        <v>177</v>
      </c>
      <c r="V1462" t="s">
        <v>177</v>
      </c>
    </row>
    <row r="1463" spans="1:22" ht="12.75" hidden="1" outlineLevel="1">
      <c r="A1463">
        <v>1247</v>
      </c>
      <c r="B1463" s="33" t="s">
        <v>140</v>
      </c>
      <c r="C1463" s="31">
        <v>59</v>
      </c>
      <c r="D1463">
        <v>2</v>
      </c>
      <c r="E1463">
        <v>20</v>
      </c>
      <c r="F1463" s="46"/>
      <c r="G1463" s="41" t="str">
        <f t="shared" si="127"/>
        <v/>
      </c>
      <c r="H1463" s="41" t="s">
        <v>199</v>
      </c>
      <c r="I1463" t="str">
        <f t="shared" si="124"/>
        <v/>
      </c>
      <c r="J1463">
        <f t="shared" si="125"/>
        <v>0</v>
      </c>
      <c r="K1463">
        <f t="shared" si="126"/>
        <v>0</v>
      </c>
      <c r="L1463" s="78" t="s">
        <v>343</v>
      </c>
      <c r="M1463" t="s">
        <v>241</v>
      </c>
      <c r="N1463" s="36" t="s">
        <v>177</v>
      </c>
      <c r="O1463" s="36"/>
      <c r="P1463" t="s">
        <v>177</v>
      </c>
      <c r="Q1463" t="s">
        <v>286</v>
      </c>
      <c r="S1463" t="s">
        <v>249</v>
      </c>
      <c r="U1463" t="s">
        <v>177</v>
      </c>
      <c r="V1463" t="s">
        <v>177</v>
      </c>
    </row>
    <row r="1464" spans="1:22" ht="12.75" hidden="1" outlineLevel="1">
      <c r="A1464">
        <v>1248</v>
      </c>
      <c r="B1464" s="33" t="s">
        <v>140</v>
      </c>
      <c r="C1464" s="31">
        <v>59</v>
      </c>
      <c r="D1464">
        <v>2</v>
      </c>
      <c r="E1464">
        <v>21</v>
      </c>
      <c r="F1464" s="46"/>
      <c r="G1464" s="41" t="str">
        <f t="shared" si="127"/>
        <v/>
      </c>
      <c r="H1464" s="41" t="s">
        <v>198</v>
      </c>
      <c r="I1464" t="str">
        <f t="shared" si="124"/>
        <v/>
      </c>
      <c r="J1464">
        <f t="shared" si="125"/>
        <v>0</v>
      </c>
      <c r="K1464">
        <f t="shared" si="126"/>
        <v>0</v>
      </c>
      <c r="L1464" s="78" t="s">
        <v>343</v>
      </c>
      <c r="M1464" t="s">
        <v>241</v>
      </c>
      <c r="N1464" s="36" t="s">
        <v>177</v>
      </c>
      <c r="O1464" s="36"/>
      <c r="P1464" t="s">
        <v>177</v>
      </c>
      <c r="Q1464" t="s">
        <v>250</v>
      </c>
      <c r="R1464" t="s">
        <v>304</v>
      </c>
      <c r="S1464" t="s">
        <v>249</v>
      </c>
      <c r="T1464" t="s">
        <v>218</v>
      </c>
      <c r="U1464" t="s">
        <v>177</v>
      </c>
      <c r="V1464" t="s">
        <v>177</v>
      </c>
    </row>
    <row r="1465" spans="1:22" ht="12.75" hidden="1" outlineLevel="1">
      <c r="A1465">
        <v>1249</v>
      </c>
      <c r="B1465" s="33" t="s">
        <v>140</v>
      </c>
      <c r="C1465" s="31">
        <v>59</v>
      </c>
      <c r="D1465">
        <v>2</v>
      </c>
      <c r="E1465">
        <v>22</v>
      </c>
      <c r="F1465" s="46"/>
      <c r="G1465" s="41" t="str">
        <f t="shared" si="127"/>
        <v/>
      </c>
      <c r="H1465" s="41" t="s">
        <v>201</v>
      </c>
      <c r="I1465" t="str">
        <f t="shared" si="124"/>
        <v/>
      </c>
      <c r="J1465">
        <f t="shared" si="125"/>
        <v>0</v>
      </c>
      <c r="K1465">
        <f t="shared" si="126"/>
        <v>0</v>
      </c>
      <c r="L1465" s="78" t="s">
        <v>343</v>
      </c>
      <c r="M1465" t="s">
        <v>241</v>
      </c>
      <c r="N1465" s="36" t="s">
        <v>177</v>
      </c>
      <c r="O1465" s="36"/>
      <c r="P1465" t="s">
        <v>177</v>
      </c>
      <c r="Q1465" t="s">
        <v>250</v>
      </c>
      <c r="R1465" t="s">
        <v>305</v>
      </c>
      <c r="S1465" t="s">
        <v>249</v>
      </c>
      <c r="T1465" t="s">
        <v>218</v>
      </c>
      <c r="U1465" t="s">
        <v>177</v>
      </c>
      <c r="V1465" t="s">
        <v>177</v>
      </c>
    </row>
    <row r="1466" spans="1:22" ht="12.75" hidden="1" outlineLevel="1">
      <c r="A1466">
        <v>1250</v>
      </c>
      <c r="B1466" s="33" t="s">
        <v>140</v>
      </c>
      <c r="C1466" s="31">
        <v>59</v>
      </c>
      <c r="D1466">
        <v>2</v>
      </c>
      <c r="E1466">
        <v>23</v>
      </c>
      <c r="F1466" s="46"/>
      <c r="G1466" s="41" t="str">
        <f t="shared" si="127"/>
        <v/>
      </c>
      <c r="H1466" s="41" t="s">
        <v>199</v>
      </c>
      <c r="I1466" t="str">
        <f t="shared" si="124"/>
        <v/>
      </c>
      <c r="J1466">
        <f t="shared" si="125"/>
        <v>0</v>
      </c>
      <c r="K1466">
        <f t="shared" si="126"/>
        <v>0</v>
      </c>
      <c r="L1466" s="78" t="s">
        <v>343</v>
      </c>
      <c r="M1466" t="s">
        <v>241</v>
      </c>
      <c r="N1466" s="36" t="s">
        <v>177</v>
      </c>
      <c r="O1466" s="36"/>
      <c r="P1466" t="s">
        <v>177</v>
      </c>
      <c r="Q1466" t="s">
        <v>326</v>
      </c>
      <c r="R1466" t="s">
        <v>327</v>
      </c>
      <c r="S1466" t="s">
        <v>249</v>
      </c>
      <c r="U1466" t="s">
        <v>177</v>
      </c>
      <c r="V1466" t="s">
        <v>177</v>
      </c>
    </row>
    <row r="1467" spans="1:22" ht="12.75" hidden="1" outlineLevel="1">
      <c r="A1467">
        <v>1251</v>
      </c>
      <c r="B1467" s="33" t="s">
        <v>140</v>
      </c>
      <c r="C1467" s="31">
        <v>59</v>
      </c>
      <c r="D1467">
        <v>2</v>
      </c>
      <c r="E1467">
        <v>24</v>
      </c>
      <c r="F1467" s="46"/>
      <c r="G1467" s="41" t="str">
        <f t="shared" si="127"/>
        <v/>
      </c>
      <c r="H1467" s="41" t="s">
        <v>200</v>
      </c>
      <c r="I1467" t="str">
        <f t="shared" si="124"/>
        <v/>
      </c>
      <c r="J1467">
        <f t="shared" si="125"/>
        <v>0</v>
      </c>
      <c r="K1467">
        <f t="shared" si="126"/>
        <v>0</v>
      </c>
      <c r="L1467" s="78" t="s">
        <v>343</v>
      </c>
      <c r="M1467" t="s">
        <v>241</v>
      </c>
      <c r="N1467" s="36" t="s">
        <v>177</v>
      </c>
      <c r="O1467" s="36"/>
      <c r="P1467" t="s">
        <v>177</v>
      </c>
      <c r="Q1467" t="s">
        <v>225</v>
      </c>
      <c r="S1467" t="s">
        <v>249</v>
      </c>
      <c r="U1467" t="s">
        <v>177</v>
      </c>
      <c r="V1467" t="s">
        <v>177</v>
      </c>
    </row>
    <row r="1468" spans="1:22" ht="12.75" hidden="1" outlineLevel="1">
      <c r="A1468">
        <v>1252</v>
      </c>
      <c r="B1468" s="33" t="s">
        <v>140</v>
      </c>
      <c r="C1468" s="31">
        <v>59</v>
      </c>
      <c r="D1468">
        <v>2</v>
      </c>
      <c r="E1468">
        <v>25</v>
      </c>
      <c r="F1468" s="46"/>
      <c r="G1468" s="41" t="str">
        <f t="shared" si="127"/>
        <v/>
      </c>
      <c r="H1468" s="41" t="s">
        <v>200</v>
      </c>
      <c r="I1468" t="str">
        <f t="shared" si="124"/>
        <v/>
      </c>
      <c r="J1468">
        <f t="shared" si="125"/>
        <v>0</v>
      </c>
      <c r="K1468">
        <f t="shared" si="126"/>
        <v>0</v>
      </c>
      <c r="L1468" s="78" t="s">
        <v>343</v>
      </c>
      <c r="M1468" t="s">
        <v>241</v>
      </c>
      <c r="N1468" s="36" t="s">
        <v>177</v>
      </c>
      <c r="O1468" s="36"/>
      <c r="P1468" t="s">
        <v>177</v>
      </c>
      <c r="Q1468" t="s">
        <v>250</v>
      </c>
      <c r="R1468" t="s">
        <v>304</v>
      </c>
      <c r="S1468" t="s">
        <v>249</v>
      </c>
      <c r="T1468" t="s">
        <v>218</v>
      </c>
      <c r="U1468" t="s">
        <v>177</v>
      </c>
      <c r="V1468" t="s">
        <v>177</v>
      </c>
    </row>
    <row r="1469" spans="1:22" ht="12.75" hidden="1" outlineLevel="1">
      <c r="A1469">
        <v>1253</v>
      </c>
      <c r="B1469" s="33" t="s">
        <v>140</v>
      </c>
      <c r="C1469" s="31">
        <v>59</v>
      </c>
      <c r="D1469">
        <v>2</v>
      </c>
      <c r="E1469">
        <v>26</v>
      </c>
      <c r="F1469" s="46"/>
      <c r="G1469" s="41" t="str">
        <f t="shared" si="127"/>
        <v/>
      </c>
      <c r="H1469" s="41" t="s">
        <v>200</v>
      </c>
      <c r="I1469" t="str">
        <f t="shared" si="124"/>
        <v/>
      </c>
      <c r="J1469">
        <f t="shared" si="125"/>
        <v>0</v>
      </c>
      <c r="K1469">
        <f t="shared" si="126"/>
        <v>0</v>
      </c>
      <c r="L1469" s="78" t="s">
        <v>343</v>
      </c>
      <c r="M1469" t="s">
        <v>241</v>
      </c>
      <c r="N1469" s="36" t="s">
        <v>177</v>
      </c>
      <c r="O1469" s="36"/>
      <c r="P1469" t="s">
        <v>177</v>
      </c>
      <c r="Q1469" t="s">
        <v>285</v>
      </c>
      <c r="R1469" t="s">
        <v>340</v>
      </c>
      <c r="S1469" t="s">
        <v>249</v>
      </c>
      <c r="T1469" t="s">
        <v>54</v>
      </c>
      <c r="U1469" t="s">
        <v>177</v>
      </c>
      <c r="V1469" t="s">
        <v>177</v>
      </c>
    </row>
    <row r="1470" spans="1:22" ht="12.75" hidden="1" outlineLevel="1">
      <c r="A1470">
        <v>1254</v>
      </c>
      <c r="B1470" s="33" t="s">
        <v>140</v>
      </c>
      <c r="C1470" s="31">
        <v>59</v>
      </c>
      <c r="D1470">
        <v>3</v>
      </c>
      <c r="E1470">
        <v>1</v>
      </c>
      <c r="F1470" s="46"/>
      <c r="G1470" s="41" t="str">
        <f t="shared" si="127"/>
        <v/>
      </c>
      <c r="H1470" s="41" t="s">
        <v>201</v>
      </c>
      <c r="I1470" t="str">
        <f t="shared" si="124"/>
        <v/>
      </c>
      <c r="J1470">
        <f t="shared" si="125"/>
        <v>0</v>
      </c>
      <c r="K1470">
        <f t="shared" si="126"/>
        <v>0</v>
      </c>
      <c r="L1470" s="78" t="s">
        <v>343</v>
      </c>
      <c r="M1470" t="s">
        <v>241</v>
      </c>
      <c r="N1470" s="36" t="s">
        <v>177</v>
      </c>
      <c r="O1470" s="36"/>
      <c r="P1470" t="s">
        <v>177</v>
      </c>
      <c r="Q1470" t="s">
        <v>119</v>
      </c>
      <c r="S1470" t="s">
        <v>249</v>
      </c>
      <c r="T1470" t="s">
        <v>218</v>
      </c>
      <c r="U1470" t="s">
        <v>177</v>
      </c>
      <c r="V1470" t="s">
        <v>177</v>
      </c>
    </row>
    <row r="1471" spans="1:22" ht="12.75" hidden="1" outlineLevel="1">
      <c r="A1471">
        <v>1255</v>
      </c>
      <c r="B1471" s="33" t="s">
        <v>140</v>
      </c>
      <c r="C1471" s="31">
        <v>59</v>
      </c>
      <c r="D1471">
        <v>3</v>
      </c>
      <c r="E1471">
        <v>2</v>
      </c>
      <c r="F1471" s="46"/>
      <c r="G1471" s="41" t="str">
        <f t="shared" si="127"/>
        <v/>
      </c>
      <c r="H1471" s="41" t="s">
        <v>201</v>
      </c>
      <c r="I1471" t="str">
        <f t="shared" si="124"/>
        <v/>
      </c>
      <c r="J1471">
        <f t="shared" si="125"/>
        <v>0</v>
      </c>
      <c r="K1471">
        <f t="shared" si="126"/>
        <v>0</v>
      </c>
      <c r="L1471" s="78" t="s">
        <v>343</v>
      </c>
      <c r="M1471" t="s">
        <v>241</v>
      </c>
      <c r="N1471" s="36" t="s">
        <v>177</v>
      </c>
      <c r="O1471" s="36"/>
      <c r="P1471" t="s">
        <v>177</v>
      </c>
      <c r="Q1471" t="s">
        <v>250</v>
      </c>
      <c r="R1471" t="s">
        <v>304</v>
      </c>
      <c r="S1471" t="s">
        <v>249</v>
      </c>
      <c r="T1471" t="s">
        <v>218</v>
      </c>
      <c r="U1471" t="s">
        <v>177</v>
      </c>
      <c r="V1471" t="s">
        <v>177</v>
      </c>
    </row>
    <row r="1472" spans="1:22" ht="12.75" hidden="1" outlineLevel="1">
      <c r="A1472">
        <v>1256</v>
      </c>
      <c r="B1472" s="33" t="s">
        <v>140</v>
      </c>
      <c r="C1472" s="31">
        <v>59</v>
      </c>
      <c r="D1472">
        <v>3</v>
      </c>
      <c r="E1472">
        <v>3</v>
      </c>
      <c r="F1472" s="46"/>
      <c r="G1472" s="41" t="str">
        <f t="shared" si="127"/>
        <v/>
      </c>
      <c r="H1472" s="41" t="s">
        <v>198</v>
      </c>
      <c r="I1472" t="str">
        <f t="shared" si="124"/>
        <v/>
      </c>
      <c r="J1472">
        <f t="shared" si="125"/>
        <v>0</v>
      </c>
      <c r="K1472">
        <f t="shared" si="126"/>
        <v>0</v>
      </c>
      <c r="L1472" s="78" t="s">
        <v>343</v>
      </c>
      <c r="M1472" t="s">
        <v>241</v>
      </c>
      <c r="N1472" s="36" t="s">
        <v>177</v>
      </c>
      <c r="O1472" s="36"/>
      <c r="P1472" t="s">
        <v>177</v>
      </c>
      <c r="Q1472" t="s">
        <v>225</v>
      </c>
      <c r="S1472" t="s">
        <v>249</v>
      </c>
      <c r="U1472" t="s">
        <v>177</v>
      </c>
      <c r="V1472" t="s">
        <v>177</v>
      </c>
    </row>
    <row r="1473" spans="1:22" ht="12.75" hidden="1" outlineLevel="1">
      <c r="A1473">
        <v>1257</v>
      </c>
      <c r="B1473" s="33" t="s">
        <v>140</v>
      </c>
      <c r="C1473" s="31">
        <v>59</v>
      </c>
      <c r="D1473">
        <v>3</v>
      </c>
      <c r="E1473">
        <v>4</v>
      </c>
      <c r="F1473" s="46"/>
      <c r="G1473" s="41" t="str">
        <f t="shared" si="127"/>
        <v/>
      </c>
      <c r="H1473" s="41" t="s">
        <v>198</v>
      </c>
      <c r="I1473" t="str">
        <f t="shared" si="124"/>
        <v/>
      </c>
      <c r="J1473">
        <f t="shared" si="125"/>
        <v>0</v>
      </c>
      <c r="K1473">
        <f t="shared" si="126"/>
        <v>0</v>
      </c>
      <c r="L1473" s="78" t="s">
        <v>343</v>
      </c>
      <c r="M1473" t="s">
        <v>241</v>
      </c>
      <c r="N1473" s="36" t="s">
        <v>177</v>
      </c>
      <c r="O1473" s="36"/>
      <c r="P1473" t="s">
        <v>177</v>
      </c>
      <c r="Q1473" t="s">
        <v>119</v>
      </c>
      <c r="S1473" t="s">
        <v>249</v>
      </c>
      <c r="U1473" t="s">
        <v>177</v>
      </c>
      <c r="V1473" t="s">
        <v>177</v>
      </c>
    </row>
    <row r="1474" spans="1:22" ht="12.75" hidden="1" outlineLevel="1">
      <c r="A1474">
        <v>1258</v>
      </c>
      <c r="B1474" s="33" t="s">
        <v>140</v>
      </c>
      <c r="C1474" s="31">
        <v>59</v>
      </c>
      <c r="D1474">
        <v>3</v>
      </c>
      <c r="E1474">
        <v>5</v>
      </c>
      <c r="F1474" s="46"/>
      <c r="G1474" s="41" t="str">
        <f t="shared" si="127"/>
        <v/>
      </c>
      <c r="H1474" s="41" t="s">
        <v>198</v>
      </c>
      <c r="I1474" t="str">
        <f t="shared" si="124"/>
        <v/>
      </c>
      <c r="J1474">
        <f t="shared" si="125"/>
        <v>0</v>
      </c>
      <c r="K1474">
        <f t="shared" si="126"/>
        <v>0</v>
      </c>
      <c r="L1474" s="78" t="s">
        <v>343</v>
      </c>
      <c r="M1474" t="s">
        <v>241</v>
      </c>
      <c r="N1474" s="36" t="s">
        <v>177</v>
      </c>
      <c r="O1474" s="36"/>
      <c r="P1474" t="s">
        <v>177</v>
      </c>
      <c r="Q1474" t="s">
        <v>286</v>
      </c>
      <c r="S1474" t="s">
        <v>249</v>
      </c>
      <c r="T1474" t="s">
        <v>134</v>
      </c>
      <c r="U1474" t="s">
        <v>177</v>
      </c>
      <c r="V1474" t="s">
        <v>177</v>
      </c>
    </row>
    <row r="1475" spans="1:22" ht="12.75" hidden="1" outlineLevel="1">
      <c r="A1475">
        <v>1259</v>
      </c>
      <c r="B1475" s="33" t="s">
        <v>140</v>
      </c>
      <c r="C1475" s="31">
        <v>59</v>
      </c>
      <c r="D1475">
        <v>3</v>
      </c>
      <c r="E1475">
        <v>6</v>
      </c>
      <c r="F1475" s="46"/>
      <c r="G1475" s="41" t="str">
        <f t="shared" si="127"/>
        <v/>
      </c>
      <c r="H1475" s="41" t="s">
        <v>200</v>
      </c>
      <c r="I1475" t="str">
        <f t="shared" si="124"/>
        <v/>
      </c>
      <c r="J1475">
        <f t="shared" si="125"/>
        <v>0</v>
      </c>
      <c r="K1475">
        <f t="shared" si="126"/>
        <v>0</v>
      </c>
      <c r="L1475" s="78" t="s">
        <v>343</v>
      </c>
      <c r="M1475" t="s">
        <v>241</v>
      </c>
      <c r="N1475" s="36" t="s">
        <v>177</v>
      </c>
      <c r="O1475" s="36"/>
      <c r="P1475" t="s">
        <v>177</v>
      </c>
      <c r="Q1475" t="s">
        <v>326</v>
      </c>
      <c r="R1475" t="s">
        <v>325</v>
      </c>
      <c r="S1475" t="s">
        <v>249</v>
      </c>
      <c r="T1475" t="s">
        <v>54</v>
      </c>
      <c r="U1475" t="s">
        <v>177</v>
      </c>
      <c r="V1475" t="s">
        <v>177</v>
      </c>
    </row>
    <row r="1476" spans="1:22" ht="12.75" hidden="1" outlineLevel="1">
      <c r="A1476">
        <v>1260</v>
      </c>
      <c r="B1476" s="33" t="s">
        <v>140</v>
      </c>
      <c r="C1476" s="31">
        <v>59</v>
      </c>
      <c r="D1476">
        <v>3</v>
      </c>
      <c r="E1476">
        <v>7</v>
      </c>
      <c r="F1476" s="46"/>
      <c r="G1476" s="41" t="str">
        <f t="shared" si="127"/>
        <v/>
      </c>
      <c r="H1476" s="41" t="s">
        <v>201</v>
      </c>
      <c r="I1476" t="str">
        <f t="shared" si="124"/>
        <v/>
      </c>
      <c r="J1476">
        <f t="shared" si="125"/>
        <v>0</v>
      </c>
      <c r="K1476">
        <f t="shared" si="126"/>
        <v>0</v>
      </c>
      <c r="L1476" s="78" t="s">
        <v>343</v>
      </c>
      <c r="M1476" t="s">
        <v>241</v>
      </c>
      <c r="N1476" s="36" t="s">
        <v>177</v>
      </c>
      <c r="O1476" s="36"/>
      <c r="P1476" t="s">
        <v>177</v>
      </c>
      <c r="Q1476" t="s">
        <v>225</v>
      </c>
      <c r="S1476" t="s">
        <v>249</v>
      </c>
      <c r="U1476" t="s">
        <v>177</v>
      </c>
      <c r="V1476" t="s">
        <v>177</v>
      </c>
    </row>
    <row r="1477" spans="1:22" ht="12.75" hidden="1" outlineLevel="1">
      <c r="A1477">
        <v>1261</v>
      </c>
      <c r="B1477" s="33" t="s">
        <v>140</v>
      </c>
      <c r="C1477" s="31">
        <v>59</v>
      </c>
      <c r="D1477">
        <v>3</v>
      </c>
      <c r="E1477">
        <v>8</v>
      </c>
      <c r="F1477" s="46"/>
      <c r="G1477" s="41" t="str">
        <f t="shared" si="127"/>
        <v/>
      </c>
      <c r="H1477" s="41" t="s">
        <v>200</v>
      </c>
      <c r="I1477" t="str">
        <f t="shared" si="124"/>
        <v/>
      </c>
      <c r="J1477">
        <f t="shared" si="125"/>
        <v>0</v>
      </c>
      <c r="K1477">
        <f t="shared" si="126"/>
        <v>0</v>
      </c>
      <c r="L1477" s="78" t="s">
        <v>343</v>
      </c>
      <c r="M1477" t="s">
        <v>241</v>
      </c>
      <c r="N1477" s="36" t="s">
        <v>177</v>
      </c>
      <c r="O1477" s="36"/>
      <c r="P1477" t="s">
        <v>177</v>
      </c>
      <c r="Q1477" t="s">
        <v>286</v>
      </c>
      <c r="S1477" t="s">
        <v>249</v>
      </c>
      <c r="U1477" t="s">
        <v>177</v>
      </c>
      <c r="V1477" t="s">
        <v>177</v>
      </c>
    </row>
    <row r="1478" spans="1:22" ht="12.75" hidden="1" outlineLevel="1">
      <c r="A1478">
        <v>1262</v>
      </c>
      <c r="B1478" s="33" t="s">
        <v>140</v>
      </c>
      <c r="C1478" s="31">
        <v>59</v>
      </c>
      <c r="D1478">
        <v>3</v>
      </c>
      <c r="E1478">
        <v>9</v>
      </c>
      <c r="F1478" s="46"/>
      <c r="G1478" s="41" t="str">
        <f t="shared" si="127"/>
        <v/>
      </c>
      <c r="H1478" s="41" t="s">
        <v>199</v>
      </c>
      <c r="I1478" t="str">
        <f t="shared" si="124"/>
        <v/>
      </c>
      <c r="J1478">
        <f t="shared" si="125"/>
        <v>0</v>
      </c>
      <c r="K1478">
        <f t="shared" si="126"/>
        <v>0</v>
      </c>
      <c r="L1478" s="78" t="s">
        <v>343</v>
      </c>
      <c r="M1478" t="s">
        <v>241</v>
      </c>
      <c r="N1478" s="36" t="s">
        <v>177</v>
      </c>
      <c r="O1478" s="36"/>
      <c r="P1478" t="s">
        <v>177</v>
      </c>
      <c r="Q1478" t="s">
        <v>98</v>
      </c>
      <c r="R1478" t="s">
        <v>178</v>
      </c>
      <c r="S1478" t="s">
        <v>249</v>
      </c>
      <c r="U1478" t="s">
        <v>177</v>
      </c>
      <c r="V1478" t="s">
        <v>177</v>
      </c>
    </row>
    <row r="1479" spans="1:22" ht="12.75" hidden="1" outlineLevel="1">
      <c r="A1479">
        <v>1263</v>
      </c>
      <c r="B1479" s="33" t="s">
        <v>140</v>
      </c>
      <c r="C1479" s="31">
        <v>59</v>
      </c>
      <c r="D1479">
        <v>3</v>
      </c>
      <c r="E1479">
        <v>10</v>
      </c>
      <c r="F1479" s="46"/>
      <c r="G1479" s="41" t="str">
        <f t="shared" si="127"/>
        <v/>
      </c>
      <c r="H1479" s="41" t="s">
        <v>202</v>
      </c>
      <c r="I1479" t="str">
        <f t="shared" si="124"/>
        <v/>
      </c>
      <c r="J1479">
        <f t="shared" si="125"/>
        <v>0</v>
      </c>
      <c r="K1479">
        <f t="shared" si="126"/>
        <v>0</v>
      </c>
      <c r="L1479" s="78" t="s">
        <v>343</v>
      </c>
      <c r="M1479" t="s">
        <v>241</v>
      </c>
      <c r="N1479" s="36" t="s">
        <v>177</v>
      </c>
      <c r="O1479" s="36"/>
      <c r="P1479" t="s">
        <v>177</v>
      </c>
      <c r="Q1479" t="s">
        <v>285</v>
      </c>
      <c r="R1479" t="s">
        <v>340</v>
      </c>
      <c r="S1479" t="s">
        <v>249</v>
      </c>
      <c r="T1479" t="s">
        <v>54</v>
      </c>
      <c r="U1479" t="s">
        <v>177</v>
      </c>
      <c r="V1479" t="s">
        <v>177</v>
      </c>
    </row>
    <row r="1480" spans="1:22" ht="12.75" hidden="1" outlineLevel="1">
      <c r="A1480">
        <v>1264</v>
      </c>
      <c r="B1480" s="33" t="s">
        <v>140</v>
      </c>
      <c r="C1480" s="31">
        <v>59</v>
      </c>
      <c r="D1480">
        <v>3</v>
      </c>
      <c r="E1480">
        <v>11</v>
      </c>
      <c r="F1480" s="46"/>
      <c r="G1480" s="41" t="str">
        <f t="shared" si="127"/>
        <v/>
      </c>
      <c r="H1480" s="41" t="s">
        <v>200</v>
      </c>
      <c r="I1480" t="str">
        <f t="shared" si="124"/>
        <v/>
      </c>
      <c r="J1480">
        <f t="shared" si="125"/>
        <v>0</v>
      </c>
      <c r="K1480">
        <f t="shared" si="126"/>
        <v>0</v>
      </c>
      <c r="L1480" s="78" t="s">
        <v>343</v>
      </c>
      <c r="M1480" t="s">
        <v>241</v>
      </c>
      <c r="N1480" s="36" t="s">
        <v>177</v>
      </c>
      <c r="O1480" s="36"/>
      <c r="P1480" t="s">
        <v>177</v>
      </c>
      <c r="Q1480" t="s">
        <v>250</v>
      </c>
      <c r="R1480" t="s">
        <v>305</v>
      </c>
      <c r="S1480" t="s">
        <v>249</v>
      </c>
      <c r="U1480" t="s">
        <v>177</v>
      </c>
      <c r="V1480" t="s">
        <v>177</v>
      </c>
    </row>
    <row r="1481" spans="1:22" ht="12.75" hidden="1" outlineLevel="1">
      <c r="A1481">
        <v>1265</v>
      </c>
      <c r="B1481" s="33" t="s">
        <v>140</v>
      </c>
      <c r="C1481" s="31">
        <v>59</v>
      </c>
      <c r="D1481">
        <v>3</v>
      </c>
      <c r="E1481">
        <v>12</v>
      </c>
      <c r="F1481" s="46"/>
      <c r="G1481" s="41" t="str">
        <f t="shared" si="127"/>
        <v/>
      </c>
      <c r="H1481" s="41" t="s">
        <v>201</v>
      </c>
      <c r="I1481" t="str">
        <f t="shared" si="124"/>
        <v/>
      </c>
      <c r="J1481">
        <f t="shared" si="125"/>
        <v>0</v>
      </c>
      <c r="K1481">
        <f t="shared" si="126"/>
        <v>0</v>
      </c>
      <c r="L1481" s="78" t="s">
        <v>343</v>
      </c>
      <c r="M1481" t="s">
        <v>241</v>
      </c>
      <c r="N1481" s="36" t="s">
        <v>177</v>
      </c>
      <c r="O1481" s="36"/>
      <c r="P1481" t="s">
        <v>177</v>
      </c>
      <c r="Q1481" t="s">
        <v>285</v>
      </c>
      <c r="R1481" t="s">
        <v>35</v>
      </c>
      <c r="S1481" t="s">
        <v>249</v>
      </c>
      <c r="T1481" t="s">
        <v>218</v>
      </c>
      <c r="U1481" t="s">
        <v>177</v>
      </c>
      <c r="V1481" t="s">
        <v>177</v>
      </c>
    </row>
    <row r="1482" spans="1:22" ht="12.75" hidden="1" outlineLevel="1">
      <c r="A1482">
        <v>1266</v>
      </c>
      <c r="B1482" s="33" t="s">
        <v>140</v>
      </c>
      <c r="C1482" s="31">
        <v>59</v>
      </c>
      <c r="D1482">
        <v>3</v>
      </c>
      <c r="E1482">
        <v>13</v>
      </c>
      <c r="F1482" s="46"/>
      <c r="G1482" s="41" t="str">
        <f t="shared" si="127"/>
        <v/>
      </c>
      <c r="H1482" s="41" t="s">
        <v>199</v>
      </c>
      <c r="I1482" t="str">
        <f t="shared" si="124"/>
        <v/>
      </c>
      <c r="J1482">
        <f t="shared" si="125"/>
        <v>0</v>
      </c>
      <c r="K1482">
        <f t="shared" si="126"/>
        <v>0</v>
      </c>
      <c r="L1482" s="78" t="s">
        <v>343</v>
      </c>
      <c r="M1482" t="s">
        <v>241</v>
      </c>
      <c r="N1482" s="36" t="s">
        <v>177</v>
      </c>
      <c r="O1482" s="36"/>
      <c r="P1482" t="s">
        <v>177</v>
      </c>
      <c r="Q1482" t="s">
        <v>250</v>
      </c>
      <c r="R1482" t="s">
        <v>304</v>
      </c>
      <c r="S1482" t="s">
        <v>249</v>
      </c>
      <c r="T1482" t="s">
        <v>134</v>
      </c>
      <c r="U1482" t="s">
        <v>177</v>
      </c>
      <c r="V1482" t="s">
        <v>177</v>
      </c>
    </row>
    <row r="1483" spans="1:22" ht="12.75" hidden="1" outlineLevel="1">
      <c r="A1483">
        <v>1267</v>
      </c>
      <c r="B1483" s="33" t="s">
        <v>140</v>
      </c>
      <c r="C1483" s="31">
        <v>59</v>
      </c>
      <c r="D1483">
        <v>3</v>
      </c>
      <c r="E1483">
        <v>14</v>
      </c>
      <c r="F1483" s="46"/>
      <c r="G1483" s="41" t="str">
        <f t="shared" si="127"/>
        <v/>
      </c>
      <c r="H1483" s="41" t="s">
        <v>198</v>
      </c>
      <c r="I1483" t="str">
        <f t="shared" si="124"/>
        <v/>
      </c>
      <c r="J1483">
        <f t="shared" si="125"/>
        <v>0</v>
      </c>
      <c r="K1483">
        <f t="shared" si="126"/>
        <v>0</v>
      </c>
      <c r="L1483" s="78" t="s">
        <v>343</v>
      </c>
      <c r="M1483" t="s">
        <v>241</v>
      </c>
      <c r="N1483" s="36" t="s">
        <v>177</v>
      </c>
      <c r="O1483" s="36"/>
      <c r="P1483" t="s">
        <v>177</v>
      </c>
      <c r="Q1483" t="s">
        <v>98</v>
      </c>
      <c r="R1483" t="s">
        <v>216</v>
      </c>
      <c r="S1483" t="s">
        <v>249</v>
      </c>
      <c r="U1483" t="s">
        <v>177</v>
      </c>
      <c r="V1483" t="s">
        <v>177</v>
      </c>
    </row>
    <row r="1484" spans="1:22" ht="12.75" hidden="1" outlineLevel="1">
      <c r="A1484">
        <v>1268</v>
      </c>
      <c r="B1484" s="33" t="s">
        <v>140</v>
      </c>
      <c r="C1484" s="31">
        <v>59</v>
      </c>
      <c r="D1484">
        <v>3</v>
      </c>
      <c r="E1484">
        <v>15</v>
      </c>
      <c r="F1484" s="46"/>
      <c r="G1484" s="41" t="str">
        <f t="shared" si="127"/>
        <v/>
      </c>
      <c r="H1484" s="41" t="s">
        <v>198</v>
      </c>
      <c r="I1484" t="str">
        <f t="shared" si="124"/>
        <v/>
      </c>
      <c r="J1484">
        <f t="shared" si="125"/>
        <v>0</v>
      </c>
      <c r="K1484">
        <f t="shared" si="126"/>
        <v>0</v>
      </c>
      <c r="L1484" s="78" t="s">
        <v>343</v>
      </c>
      <c r="M1484" t="s">
        <v>241</v>
      </c>
      <c r="N1484" s="36" t="s">
        <v>177</v>
      </c>
      <c r="O1484" s="36"/>
      <c r="P1484" t="s">
        <v>177</v>
      </c>
      <c r="Q1484" t="s">
        <v>37</v>
      </c>
      <c r="R1484" t="s">
        <v>215</v>
      </c>
      <c r="S1484" t="s">
        <v>249</v>
      </c>
      <c r="T1484" t="s">
        <v>55</v>
      </c>
      <c r="U1484" t="s">
        <v>177</v>
      </c>
      <c r="V1484" t="s">
        <v>177</v>
      </c>
    </row>
    <row r="1485" spans="1:22" ht="12.75" hidden="1" outlineLevel="1">
      <c r="A1485">
        <v>1269</v>
      </c>
      <c r="B1485" s="33" t="s">
        <v>140</v>
      </c>
      <c r="C1485" s="31">
        <v>59</v>
      </c>
      <c r="D1485">
        <v>3</v>
      </c>
      <c r="E1485">
        <v>16</v>
      </c>
      <c r="F1485" s="46"/>
      <c r="G1485" s="41" t="str">
        <f t="shared" si="127"/>
        <v/>
      </c>
      <c r="H1485" s="41" t="s">
        <v>202</v>
      </c>
      <c r="I1485" t="str">
        <f aca="true" t="shared" si="128" ref="I1485:I1521">IF(F1485=0,"",IF(EXACT(G1485,H1485),"Correct","Incorrect"))</f>
        <v/>
      </c>
      <c r="J1485">
        <f t="shared" si="125"/>
        <v>0</v>
      </c>
      <c r="K1485">
        <f t="shared" si="126"/>
        <v>0</v>
      </c>
      <c r="L1485" s="78" t="s">
        <v>343</v>
      </c>
      <c r="M1485" t="s">
        <v>241</v>
      </c>
      <c r="N1485" s="36" t="s">
        <v>177</v>
      </c>
      <c r="O1485" s="36"/>
      <c r="P1485" t="s">
        <v>177</v>
      </c>
      <c r="Q1485" t="s">
        <v>285</v>
      </c>
      <c r="R1485" t="s">
        <v>35</v>
      </c>
      <c r="S1485" t="s">
        <v>249</v>
      </c>
      <c r="T1485" t="s">
        <v>54</v>
      </c>
      <c r="U1485" t="s">
        <v>177</v>
      </c>
      <c r="V1485" t="s">
        <v>177</v>
      </c>
    </row>
    <row r="1486" spans="1:22" ht="12.75" hidden="1" outlineLevel="1">
      <c r="A1486">
        <v>1270</v>
      </c>
      <c r="B1486" s="33" t="s">
        <v>140</v>
      </c>
      <c r="C1486" s="31">
        <v>59</v>
      </c>
      <c r="D1486">
        <v>3</v>
      </c>
      <c r="E1486">
        <v>17</v>
      </c>
      <c r="F1486" s="46"/>
      <c r="G1486" s="41" t="str">
        <f t="shared" si="127"/>
        <v/>
      </c>
      <c r="H1486" s="41" t="s">
        <v>201</v>
      </c>
      <c r="I1486" t="str">
        <f t="shared" si="128"/>
        <v/>
      </c>
      <c r="J1486">
        <f t="shared" si="125"/>
        <v>0</v>
      </c>
      <c r="K1486">
        <f t="shared" si="126"/>
        <v>0</v>
      </c>
      <c r="L1486" s="78" t="s">
        <v>343</v>
      </c>
      <c r="M1486" t="s">
        <v>241</v>
      </c>
      <c r="N1486" s="36" t="s">
        <v>177</v>
      </c>
      <c r="O1486" s="36"/>
      <c r="P1486" t="s">
        <v>177</v>
      </c>
      <c r="Q1486" t="s">
        <v>119</v>
      </c>
      <c r="S1486" t="s">
        <v>265</v>
      </c>
      <c r="T1486" t="s">
        <v>218</v>
      </c>
      <c r="U1486" t="s">
        <v>177</v>
      </c>
      <c r="V1486" t="s">
        <v>177</v>
      </c>
    </row>
    <row r="1487" spans="1:22" ht="12.75" hidden="1" outlineLevel="1">
      <c r="A1487">
        <v>1271</v>
      </c>
      <c r="B1487" s="33" t="s">
        <v>140</v>
      </c>
      <c r="C1487" s="31">
        <v>59</v>
      </c>
      <c r="D1487">
        <v>3</v>
      </c>
      <c r="E1487">
        <v>18</v>
      </c>
      <c r="F1487" s="46"/>
      <c r="G1487" s="41" t="str">
        <f t="shared" si="127"/>
        <v/>
      </c>
      <c r="H1487" s="41" t="s">
        <v>199</v>
      </c>
      <c r="I1487" t="str">
        <f t="shared" si="128"/>
        <v/>
      </c>
      <c r="J1487">
        <f t="shared" si="125"/>
        <v>0</v>
      </c>
      <c r="K1487">
        <f t="shared" si="126"/>
        <v>0</v>
      </c>
      <c r="L1487" s="78" t="s">
        <v>343</v>
      </c>
      <c r="M1487" t="s">
        <v>241</v>
      </c>
      <c r="N1487" s="36" t="s">
        <v>177</v>
      </c>
      <c r="O1487" s="36"/>
      <c r="P1487" t="s">
        <v>177</v>
      </c>
      <c r="Q1487" t="s">
        <v>326</v>
      </c>
      <c r="R1487" t="s">
        <v>327</v>
      </c>
      <c r="S1487" t="s">
        <v>249</v>
      </c>
      <c r="T1487" t="s">
        <v>54</v>
      </c>
      <c r="U1487" t="s">
        <v>177</v>
      </c>
      <c r="V1487" t="s">
        <v>177</v>
      </c>
    </row>
    <row r="1488" spans="1:22" ht="12.75" hidden="1" outlineLevel="1">
      <c r="A1488">
        <v>1272</v>
      </c>
      <c r="B1488" s="33" t="s">
        <v>140</v>
      </c>
      <c r="C1488" s="31">
        <v>59</v>
      </c>
      <c r="D1488">
        <v>3</v>
      </c>
      <c r="E1488">
        <v>19</v>
      </c>
      <c r="F1488" s="46"/>
      <c r="G1488" s="41" t="str">
        <f t="shared" si="127"/>
        <v/>
      </c>
      <c r="H1488" s="41" t="s">
        <v>202</v>
      </c>
      <c r="I1488" t="str">
        <f t="shared" si="128"/>
        <v/>
      </c>
      <c r="J1488">
        <f t="shared" si="125"/>
        <v>0</v>
      </c>
      <c r="K1488">
        <f t="shared" si="126"/>
        <v>0</v>
      </c>
      <c r="L1488" s="78" t="s">
        <v>343</v>
      </c>
      <c r="M1488" t="s">
        <v>241</v>
      </c>
      <c r="N1488" s="36" t="s">
        <v>177</v>
      </c>
      <c r="O1488" s="36"/>
      <c r="P1488" t="s">
        <v>177</v>
      </c>
      <c r="Q1488" t="s">
        <v>225</v>
      </c>
      <c r="S1488" t="s">
        <v>249</v>
      </c>
      <c r="T1488" t="s">
        <v>55</v>
      </c>
      <c r="U1488" t="s">
        <v>177</v>
      </c>
      <c r="V1488" t="s">
        <v>177</v>
      </c>
    </row>
    <row r="1489" spans="1:22" ht="12.75" hidden="1" outlineLevel="1">
      <c r="A1489">
        <v>1273</v>
      </c>
      <c r="B1489" s="33" t="s">
        <v>140</v>
      </c>
      <c r="C1489" s="31">
        <v>59</v>
      </c>
      <c r="D1489">
        <v>3</v>
      </c>
      <c r="E1489">
        <v>20</v>
      </c>
      <c r="F1489" s="46"/>
      <c r="G1489" s="41" t="str">
        <f t="shared" si="127"/>
        <v/>
      </c>
      <c r="H1489" s="41" t="s">
        <v>199</v>
      </c>
      <c r="I1489" t="str">
        <f t="shared" si="128"/>
        <v/>
      </c>
      <c r="J1489">
        <f t="shared" si="125"/>
        <v>0</v>
      </c>
      <c r="K1489">
        <f t="shared" si="126"/>
        <v>0</v>
      </c>
      <c r="L1489" s="78" t="s">
        <v>343</v>
      </c>
      <c r="M1489" t="s">
        <v>241</v>
      </c>
      <c r="N1489" s="36" t="s">
        <v>177</v>
      </c>
      <c r="O1489" s="36"/>
      <c r="P1489" t="s">
        <v>177</v>
      </c>
      <c r="Q1489" t="s">
        <v>286</v>
      </c>
      <c r="S1489" t="s">
        <v>249</v>
      </c>
      <c r="U1489" t="s">
        <v>177</v>
      </c>
      <c r="V1489" t="s">
        <v>177</v>
      </c>
    </row>
    <row r="1490" spans="1:22" ht="12.75" hidden="1" outlineLevel="1">
      <c r="A1490">
        <v>1274</v>
      </c>
      <c r="B1490" s="33" t="s">
        <v>140</v>
      </c>
      <c r="C1490" s="31">
        <v>59</v>
      </c>
      <c r="D1490">
        <v>3</v>
      </c>
      <c r="E1490">
        <v>21</v>
      </c>
      <c r="F1490" s="46"/>
      <c r="G1490" s="41" t="str">
        <f t="shared" si="127"/>
        <v/>
      </c>
      <c r="H1490" s="41" t="s">
        <v>202</v>
      </c>
      <c r="I1490" t="str">
        <f t="shared" si="128"/>
        <v/>
      </c>
      <c r="J1490">
        <f t="shared" si="125"/>
        <v>0</v>
      </c>
      <c r="K1490">
        <f t="shared" si="126"/>
        <v>0</v>
      </c>
      <c r="L1490" s="78" t="s">
        <v>343</v>
      </c>
      <c r="M1490" t="s">
        <v>241</v>
      </c>
      <c r="N1490" s="36" t="s">
        <v>177</v>
      </c>
      <c r="O1490" s="36"/>
      <c r="P1490" t="s">
        <v>177</v>
      </c>
      <c r="Q1490" t="s">
        <v>225</v>
      </c>
      <c r="S1490" t="s">
        <v>249</v>
      </c>
      <c r="T1490" t="s">
        <v>218</v>
      </c>
      <c r="U1490" t="s">
        <v>177</v>
      </c>
      <c r="V1490" t="s">
        <v>177</v>
      </c>
    </row>
    <row r="1491" spans="1:22" ht="12.75" hidden="1" outlineLevel="1">
      <c r="A1491">
        <v>1275</v>
      </c>
      <c r="B1491" s="33" t="s">
        <v>140</v>
      </c>
      <c r="C1491" s="31">
        <v>59</v>
      </c>
      <c r="D1491">
        <v>3</v>
      </c>
      <c r="E1491">
        <v>22</v>
      </c>
      <c r="F1491" s="46"/>
      <c r="G1491" s="41" t="str">
        <f t="shared" si="127"/>
        <v/>
      </c>
      <c r="H1491" s="41" t="s">
        <v>199</v>
      </c>
      <c r="I1491" t="str">
        <f t="shared" si="128"/>
        <v/>
      </c>
      <c r="J1491">
        <f t="shared" si="125"/>
        <v>0</v>
      </c>
      <c r="K1491">
        <f t="shared" si="126"/>
        <v>0</v>
      </c>
      <c r="L1491" s="78" t="s">
        <v>343</v>
      </c>
      <c r="M1491" t="s">
        <v>241</v>
      </c>
      <c r="N1491" s="36" t="s">
        <v>177</v>
      </c>
      <c r="O1491" s="36"/>
      <c r="P1491" t="s">
        <v>177</v>
      </c>
      <c r="Q1491" t="s">
        <v>286</v>
      </c>
      <c r="S1491" t="s">
        <v>249</v>
      </c>
      <c r="T1491" t="s">
        <v>54</v>
      </c>
      <c r="U1491" t="s">
        <v>177</v>
      </c>
      <c r="V1491" t="s">
        <v>177</v>
      </c>
    </row>
    <row r="1492" spans="1:22" ht="12.75" hidden="1" outlineLevel="1">
      <c r="A1492">
        <v>1276</v>
      </c>
      <c r="B1492" s="33" t="s">
        <v>140</v>
      </c>
      <c r="C1492" s="31">
        <v>59</v>
      </c>
      <c r="D1492">
        <v>3</v>
      </c>
      <c r="E1492">
        <v>23</v>
      </c>
      <c r="F1492" s="46"/>
      <c r="G1492" s="41" t="str">
        <f t="shared" si="127"/>
        <v/>
      </c>
      <c r="H1492" s="41" t="s">
        <v>200</v>
      </c>
      <c r="I1492" t="str">
        <f t="shared" si="128"/>
        <v/>
      </c>
      <c r="J1492">
        <f t="shared" si="125"/>
        <v>0</v>
      </c>
      <c r="K1492">
        <f t="shared" si="126"/>
        <v>0</v>
      </c>
      <c r="L1492" s="78" t="s">
        <v>343</v>
      </c>
      <c r="M1492" t="s">
        <v>241</v>
      </c>
      <c r="N1492" s="36" t="s">
        <v>177</v>
      </c>
      <c r="O1492" s="36"/>
      <c r="P1492" t="s">
        <v>177</v>
      </c>
      <c r="Q1492" t="s">
        <v>98</v>
      </c>
      <c r="R1492" t="s">
        <v>216</v>
      </c>
      <c r="S1492" t="s">
        <v>249</v>
      </c>
      <c r="T1492" t="s">
        <v>54</v>
      </c>
      <c r="U1492" t="s">
        <v>177</v>
      </c>
      <c r="V1492" t="s">
        <v>177</v>
      </c>
    </row>
    <row r="1493" spans="1:22" ht="12.75" hidden="1" outlineLevel="1">
      <c r="A1493">
        <v>1277</v>
      </c>
      <c r="B1493" s="33" t="s">
        <v>140</v>
      </c>
      <c r="C1493" s="31">
        <v>59</v>
      </c>
      <c r="D1493">
        <v>3</v>
      </c>
      <c r="E1493">
        <v>24</v>
      </c>
      <c r="F1493" s="46"/>
      <c r="G1493" s="41" t="str">
        <f t="shared" si="127"/>
        <v/>
      </c>
      <c r="H1493" s="41" t="s">
        <v>202</v>
      </c>
      <c r="I1493" t="str">
        <f t="shared" si="128"/>
        <v/>
      </c>
      <c r="J1493">
        <f t="shared" si="125"/>
        <v>0</v>
      </c>
      <c r="K1493">
        <f t="shared" si="126"/>
        <v>0</v>
      </c>
      <c r="L1493" s="78" t="s">
        <v>343</v>
      </c>
      <c r="M1493" t="s">
        <v>241</v>
      </c>
      <c r="N1493" s="36" t="s">
        <v>177</v>
      </c>
      <c r="O1493" s="36"/>
      <c r="P1493" t="s">
        <v>177</v>
      </c>
      <c r="Q1493" t="s">
        <v>286</v>
      </c>
      <c r="S1493" t="s">
        <v>249</v>
      </c>
      <c r="U1493" t="s">
        <v>177</v>
      </c>
      <c r="V1493" t="s">
        <v>177</v>
      </c>
    </row>
    <row r="1494" spans="1:22" ht="12.75" hidden="1" outlineLevel="1">
      <c r="A1494">
        <v>1278</v>
      </c>
      <c r="B1494" s="33" t="s">
        <v>140</v>
      </c>
      <c r="C1494" s="31">
        <v>59</v>
      </c>
      <c r="D1494">
        <v>3</v>
      </c>
      <c r="E1494">
        <v>25</v>
      </c>
      <c r="F1494" s="46"/>
      <c r="G1494" s="41" t="str">
        <f t="shared" si="127"/>
        <v/>
      </c>
      <c r="H1494" s="41" t="s">
        <v>200</v>
      </c>
      <c r="I1494" t="str">
        <f t="shared" si="128"/>
        <v/>
      </c>
      <c r="J1494">
        <f t="shared" si="125"/>
        <v>0</v>
      </c>
      <c r="K1494">
        <f t="shared" si="126"/>
        <v>0</v>
      </c>
      <c r="L1494" s="78" t="s">
        <v>343</v>
      </c>
      <c r="M1494" t="s">
        <v>241</v>
      </c>
      <c r="N1494" s="36" t="s">
        <v>177</v>
      </c>
      <c r="O1494" s="36"/>
      <c r="P1494" t="s">
        <v>177</v>
      </c>
      <c r="Q1494" t="s">
        <v>285</v>
      </c>
      <c r="R1494" t="s">
        <v>35</v>
      </c>
      <c r="S1494" t="s">
        <v>249</v>
      </c>
      <c r="U1494" t="s">
        <v>177</v>
      </c>
      <c r="V1494" t="s">
        <v>177</v>
      </c>
    </row>
    <row r="1495" spans="1:22" ht="12.75" hidden="1" outlineLevel="1">
      <c r="A1495">
        <v>1279</v>
      </c>
      <c r="B1495" s="33" t="s">
        <v>140</v>
      </c>
      <c r="C1495" s="31">
        <v>59</v>
      </c>
      <c r="D1495">
        <v>4</v>
      </c>
      <c r="E1495">
        <v>1</v>
      </c>
      <c r="F1495" s="46"/>
      <c r="G1495" s="41" t="str">
        <f t="shared" si="127"/>
        <v/>
      </c>
      <c r="H1495" s="41" t="s">
        <v>198</v>
      </c>
      <c r="I1495" t="str">
        <f t="shared" si="128"/>
        <v/>
      </c>
      <c r="J1495">
        <f t="shared" si="125"/>
        <v>0</v>
      </c>
      <c r="K1495">
        <f t="shared" si="126"/>
        <v>0</v>
      </c>
      <c r="L1495" s="78" t="s">
        <v>343</v>
      </c>
      <c r="M1495" t="s">
        <v>240</v>
      </c>
      <c r="N1495">
        <v>1</v>
      </c>
      <c r="P1495" t="s">
        <v>317</v>
      </c>
      <c r="Q1495" t="s">
        <v>329</v>
      </c>
      <c r="R1495" t="s">
        <v>238</v>
      </c>
      <c r="S1495" t="s">
        <v>111</v>
      </c>
      <c r="U1495" t="s">
        <v>177</v>
      </c>
      <c r="V1495" t="s">
        <v>177</v>
      </c>
    </row>
    <row r="1496" spans="1:22" ht="12.75" hidden="1" outlineLevel="1">
      <c r="A1496">
        <v>1280</v>
      </c>
      <c r="B1496" s="33" t="s">
        <v>140</v>
      </c>
      <c r="C1496" s="31">
        <v>59</v>
      </c>
      <c r="D1496">
        <v>4</v>
      </c>
      <c r="E1496">
        <v>2</v>
      </c>
      <c r="F1496" s="46"/>
      <c r="G1496" s="41" t="str">
        <f t="shared" si="127"/>
        <v/>
      </c>
      <c r="H1496" s="41" t="s">
        <v>198</v>
      </c>
      <c r="I1496" t="str">
        <f t="shared" si="128"/>
        <v/>
      </c>
      <c r="J1496">
        <f t="shared" si="125"/>
        <v>0</v>
      </c>
      <c r="K1496">
        <f t="shared" si="126"/>
        <v>0</v>
      </c>
      <c r="L1496" s="78" t="s">
        <v>343</v>
      </c>
      <c r="M1496" t="s">
        <v>240</v>
      </c>
      <c r="N1496">
        <v>1</v>
      </c>
      <c r="P1496" t="s">
        <v>317</v>
      </c>
      <c r="Q1496" t="s">
        <v>329</v>
      </c>
      <c r="R1496" t="s">
        <v>246</v>
      </c>
      <c r="S1496" t="s">
        <v>111</v>
      </c>
      <c r="U1496" t="s">
        <v>177</v>
      </c>
      <c r="V1496" t="s">
        <v>177</v>
      </c>
    </row>
    <row r="1497" spans="1:22" ht="12.75" hidden="1" outlineLevel="1">
      <c r="A1497">
        <v>1281</v>
      </c>
      <c r="B1497" s="33" t="s">
        <v>140</v>
      </c>
      <c r="C1497" s="31">
        <v>59</v>
      </c>
      <c r="D1497">
        <v>4</v>
      </c>
      <c r="E1497">
        <v>3</v>
      </c>
      <c r="F1497" s="46"/>
      <c r="G1497" s="41" t="str">
        <f t="shared" si="127"/>
        <v/>
      </c>
      <c r="H1497" s="41" t="s">
        <v>202</v>
      </c>
      <c r="I1497" t="str">
        <f t="shared" si="128"/>
        <v/>
      </c>
      <c r="J1497">
        <f t="shared" si="125"/>
        <v>0</v>
      </c>
      <c r="K1497">
        <f t="shared" si="126"/>
        <v>0</v>
      </c>
      <c r="L1497" s="78" t="s">
        <v>343</v>
      </c>
      <c r="M1497" t="s">
        <v>240</v>
      </c>
      <c r="N1497">
        <v>1</v>
      </c>
      <c r="P1497" t="s">
        <v>317</v>
      </c>
      <c r="Q1497" t="s">
        <v>329</v>
      </c>
      <c r="R1497" t="s">
        <v>149</v>
      </c>
      <c r="S1497" t="s">
        <v>111</v>
      </c>
      <c r="U1497" t="s">
        <v>177</v>
      </c>
      <c r="V1497" t="s">
        <v>177</v>
      </c>
    </row>
    <row r="1498" spans="1:22" ht="12.75" hidden="1" outlineLevel="1">
      <c r="A1498">
        <v>1282</v>
      </c>
      <c r="B1498" s="33" t="s">
        <v>140</v>
      </c>
      <c r="C1498" s="31">
        <v>59</v>
      </c>
      <c r="D1498">
        <v>4</v>
      </c>
      <c r="E1498">
        <v>4</v>
      </c>
      <c r="F1498" s="46"/>
      <c r="G1498" s="41" t="str">
        <f t="shared" si="127"/>
        <v/>
      </c>
      <c r="H1498" s="41" t="s">
        <v>200</v>
      </c>
      <c r="I1498" t="str">
        <f t="shared" si="128"/>
        <v/>
      </c>
      <c r="J1498">
        <f aca="true" t="shared" si="129" ref="J1498:J1562">IF($I1498="Correct",1,IF($I1498="Incorrect",1,0))</f>
        <v>0</v>
      </c>
      <c r="K1498">
        <f aca="true" t="shared" si="130" ref="K1498:K1562">IF($I1498="Correct",1,IF($I1498="Incorrect",0,0))</f>
        <v>0</v>
      </c>
      <c r="L1498" s="78" t="s">
        <v>343</v>
      </c>
      <c r="M1498" t="s">
        <v>240</v>
      </c>
      <c r="N1498">
        <v>1</v>
      </c>
      <c r="P1498" t="s">
        <v>317</v>
      </c>
      <c r="Q1498" t="s">
        <v>333</v>
      </c>
      <c r="R1498" t="s">
        <v>318</v>
      </c>
      <c r="S1498" t="s">
        <v>111</v>
      </c>
      <c r="U1498" t="s">
        <v>177</v>
      </c>
      <c r="V1498" t="s">
        <v>177</v>
      </c>
    </row>
    <row r="1499" spans="1:22" ht="12.75" hidden="1" outlineLevel="1">
      <c r="A1499">
        <v>1283</v>
      </c>
      <c r="B1499" s="33" t="s">
        <v>140</v>
      </c>
      <c r="C1499" s="31">
        <v>59</v>
      </c>
      <c r="D1499">
        <v>4</v>
      </c>
      <c r="E1499">
        <v>5</v>
      </c>
      <c r="F1499" s="46"/>
      <c r="G1499" s="41" t="str">
        <f t="shared" si="127"/>
        <v/>
      </c>
      <c r="H1499" s="41" t="s">
        <v>198</v>
      </c>
      <c r="I1499" t="str">
        <f t="shared" si="128"/>
        <v/>
      </c>
      <c r="J1499">
        <f t="shared" si="129"/>
        <v>0</v>
      </c>
      <c r="K1499">
        <f t="shared" si="130"/>
        <v>0</v>
      </c>
      <c r="L1499" s="78" t="s">
        <v>343</v>
      </c>
      <c r="M1499" t="s">
        <v>240</v>
      </c>
      <c r="N1499">
        <v>1</v>
      </c>
      <c r="P1499" t="s">
        <v>317</v>
      </c>
      <c r="Q1499" t="s">
        <v>329</v>
      </c>
      <c r="R1499" t="s">
        <v>318</v>
      </c>
      <c r="S1499" t="s">
        <v>111</v>
      </c>
      <c r="U1499" t="s">
        <v>177</v>
      </c>
      <c r="V1499" t="s">
        <v>177</v>
      </c>
    </row>
    <row r="1500" spans="1:22" ht="12.75" hidden="1" outlineLevel="1">
      <c r="A1500">
        <v>1284</v>
      </c>
      <c r="B1500" s="33" t="s">
        <v>140</v>
      </c>
      <c r="C1500" s="31">
        <v>59</v>
      </c>
      <c r="D1500">
        <v>4</v>
      </c>
      <c r="E1500">
        <v>6</v>
      </c>
      <c r="F1500" s="46"/>
      <c r="G1500" s="41" t="str">
        <f t="shared" si="127"/>
        <v/>
      </c>
      <c r="H1500" s="41" t="s">
        <v>200</v>
      </c>
      <c r="I1500" t="str">
        <f t="shared" si="128"/>
        <v/>
      </c>
      <c r="J1500">
        <f t="shared" si="129"/>
        <v>0</v>
      </c>
      <c r="K1500">
        <f t="shared" si="130"/>
        <v>0</v>
      </c>
      <c r="L1500" s="78" t="s">
        <v>343</v>
      </c>
      <c r="M1500" t="s">
        <v>240</v>
      </c>
      <c r="N1500">
        <v>1</v>
      </c>
      <c r="P1500" t="s">
        <v>317</v>
      </c>
      <c r="Q1500" t="s">
        <v>329</v>
      </c>
      <c r="R1500" t="s">
        <v>238</v>
      </c>
      <c r="S1500" t="s">
        <v>111</v>
      </c>
      <c r="U1500" t="s">
        <v>177</v>
      </c>
      <c r="V1500" t="s">
        <v>177</v>
      </c>
    </row>
    <row r="1501" spans="1:22" ht="12.75" hidden="1" outlineLevel="1">
      <c r="A1501">
        <v>1285</v>
      </c>
      <c r="B1501" s="33" t="s">
        <v>140</v>
      </c>
      <c r="C1501" s="31">
        <v>59</v>
      </c>
      <c r="D1501">
        <v>4</v>
      </c>
      <c r="E1501">
        <v>7</v>
      </c>
      <c r="F1501" s="46"/>
      <c r="G1501" s="41" t="str">
        <f t="shared" si="127"/>
        <v/>
      </c>
      <c r="H1501" s="41" t="s">
        <v>201</v>
      </c>
      <c r="I1501" t="str">
        <f t="shared" si="128"/>
        <v/>
      </c>
      <c r="J1501">
        <f t="shared" si="129"/>
        <v>0</v>
      </c>
      <c r="K1501">
        <f t="shared" si="130"/>
        <v>0</v>
      </c>
      <c r="L1501" s="78" t="s">
        <v>343</v>
      </c>
      <c r="M1501" t="s">
        <v>240</v>
      </c>
      <c r="N1501">
        <v>1</v>
      </c>
      <c r="P1501" t="s">
        <v>317</v>
      </c>
      <c r="Q1501" t="s">
        <v>333</v>
      </c>
      <c r="R1501" t="s">
        <v>246</v>
      </c>
      <c r="S1501" t="s">
        <v>111</v>
      </c>
      <c r="U1501" t="s">
        <v>177</v>
      </c>
      <c r="V1501" t="s">
        <v>177</v>
      </c>
    </row>
    <row r="1502" spans="1:22" ht="12.75" hidden="1" outlineLevel="1">
      <c r="A1502">
        <v>1286</v>
      </c>
      <c r="B1502" s="33" t="s">
        <v>140</v>
      </c>
      <c r="C1502" s="31">
        <v>59</v>
      </c>
      <c r="D1502">
        <v>4</v>
      </c>
      <c r="E1502">
        <v>8</v>
      </c>
      <c r="F1502" s="46"/>
      <c r="G1502" s="41" t="str">
        <f t="shared" si="127"/>
        <v/>
      </c>
      <c r="H1502" s="41" t="s">
        <v>202</v>
      </c>
      <c r="I1502" t="str">
        <f t="shared" si="128"/>
        <v/>
      </c>
      <c r="J1502">
        <f t="shared" si="129"/>
        <v>0</v>
      </c>
      <c r="K1502">
        <f t="shared" si="130"/>
        <v>0</v>
      </c>
      <c r="L1502" s="78" t="s">
        <v>343</v>
      </c>
      <c r="M1502" t="s">
        <v>240</v>
      </c>
      <c r="N1502">
        <v>1</v>
      </c>
      <c r="P1502" t="s">
        <v>317</v>
      </c>
      <c r="Q1502" t="s">
        <v>329</v>
      </c>
      <c r="R1502" t="s">
        <v>149</v>
      </c>
      <c r="S1502" t="s">
        <v>111</v>
      </c>
      <c r="U1502" t="s">
        <v>177</v>
      </c>
      <c r="V1502" t="s">
        <v>177</v>
      </c>
    </row>
    <row r="1503" spans="1:22" ht="12.75" hidden="1" outlineLevel="1">
      <c r="A1503">
        <v>1287</v>
      </c>
      <c r="B1503" s="33" t="s">
        <v>140</v>
      </c>
      <c r="C1503" s="31">
        <v>59</v>
      </c>
      <c r="D1503">
        <v>4</v>
      </c>
      <c r="E1503">
        <v>9</v>
      </c>
      <c r="F1503" s="46"/>
      <c r="G1503" s="41" t="str">
        <f t="shared" si="127"/>
        <v/>
      </c>
      <c r="H1503" s="41" t="s">
        <v>198</v>
      </c>
      <c r="I1503" t="str">
        <f t="shared" si="128"/>
        <v/>
      </c>
      <c r="J1503">
        <f t="shared" si="129"/>
        <v>0</v>
      </c>
      <c r="K1503">
        <f t="shared" si="130"/>
        <v>0</v>
      </c>
      <c r="L1503" s="78" t="s">
        <v>343</v>
      </c>
      <c r="M1503" t="s">
        <v>240</v>
      </c>
      <c r="N1503">
        <v>2</v>
      </c>
      <c r="P1503" t="s">
        <v>40</v>
      </c>
      <c r="Q1503" t="s">
        <v>329</v>
      </c>
      <c r="R1503" t="s">
        <v>238</v>
      </c>
      <c r="S1503" t="s">
        <v>239</v>
      </c>
      <c r="U1503" t="s">
        <v>177</v>
      </c>
      <c r="V1503" t="s">
        <v>177</v>
      </c>
    </row>
    <row r="1504" spans="1:22" ht="12.75" hidden="1" outlineLevel="1">
      <c r="A1504">
        <v>1288</v>
      </c>
      <c r="B1504" s="33" t="s">
        <v>140</v>
      </c>
      <c r="C1504" s="31">
        <v>59</v>
      </c>
      <c r="D1504">
        <v>4</v>
      </c>
      <c r="E1504">
        <v>10</v>
      </c>
      <c r="F1504" s="46"/>
      <c r="G1504" s="41" t="str">
        <f t="shared" si="127"/>
        <v/>
      </c>
      <c r="H1504" s="41" t="s">
        <v>202</v>
      </c>
      <c r="I1504" t="str">
        <f t="shared" si="128"/>
        <v/>
      </c>
      <c r="J1504">
        <f t="shared" si="129"/>
        <v>0</v>
      </c>
      <c r="K1504">
        <f t="shared" si="130"/>
        <v>0</v>
      </c>
      <c r="L1504" s="78" t="s">
        <v>343</v>
      </c>
      <c r="M1504" t="s">
        <v>240</v>
      </c>
      <c r="N1504">
        <v>2</v>
      </c>
      <c r="P1504" t="s">
        <v>40</v>
      </c>
      <c r="Q1504" t="s">
        <v>330</v>
      </c>
      <c r="R1504" t="s">
        <v>247</v>
      </c>
      <c r="S1504" t="s">
        <v>239</v>
      </c>
      <c r="U1504" t="s">
        <v>177</v>
      </c>
      <c r="V1504" t="s">
        <v>177</v>
      </c>
    </row>
    <row r="1505" spans="1:22" ht="12.75" hidden="1" outlineLevel="1">
      <c r="A1505">
        <v>1289</v>
      </c>
      <c r="B1505" s="33" t="s">
        <v>140</v>
      </c>
      <c r="C1505" s="31">
        <v>59</v>
      </c>
      <c r="D1505">
        <v>4</v>
      </c>
      <c r="E1505">
        <v>11</v>
      </c>
      <c r="F1505" s="46"/>
      <c r="G1505" s="41" t="str">
        <f t="shared" si="127"/>
        <v/>
      </c>
      <c r="H1505" s="41" t="s">
        <v>200</v>
      </c>
      <c r="I1505" t="str">
        <f t="shared" si="128"/>
        <v/>
      </c>
      <c r="J1505">
        <f t="shared" si="129"/>
        <v>0</v>
      </c>
      <c r="K1505">
        <f t="shared" si="130"/>
        <v>0</v>
      </c>
      <c r="L1505" s="78" t="s">
        <v>343</v>
      </c>
      <c r="M1505" t="s">
        <v>240</v>
      </c>
      <c r="N1505">
        <v>2</v>
      </c>
      <c r="P1505" t="s">
        <v>40</v>
      </c>
      <c r="Q1505" t="s">
        <v>329</v>
      </c>
      <c r="R1505" t="s">
        <v>53</v>
      </c>
      <c r="S1505" t="s">
        <v>239</v>
      </c>
      <c r="U1505" t="s">
        <v>177</v>
      </c>
      <c r="V1505" t="s">
        <v>177</v>
      </c>
    </row>
    <row r="1506" spans="1:22" ht="12.75" hidden="1" outlineLevel="1">
      <c r="A1506">
        <v>1290</v>
      </c>
      <c r="B1506" s="33" t="s">
        <v>140</v>
      </c>
      <c r="C1506" s="31">
        <v>59</v>
      </c>
      <c r="D1506">
        <v>4</v>
      </c>
      <c r="E1506">
        <v>12</v>
      </c>
      <c r="F1506" s="46"/>
      <c r="G1506" s="41" t="str">
        <f t="shared" si="127"/>
        <v/>
      </c>
      <c r="H1506" s="41" t="s">
        <v>201</v>
      </c>
      <c r="I1506" t="str">
        <f t="shared" si="128"/>
        <v/>
      </c>
      <c r="J1506">
        <f t="shared" si="129"/>
        <v>0</v>
      </c>
      <c r="K1506">
        <f t="shared" si="130"/>
        <v>0</v>
      </c>
      <c r="L1506" s="78" t="s">
        <v>343</v>
      </c>
      <c r="M1506" t="s">
        <v>240</v>
      </c>
      <c r="N1506">
        <v>2</v>
      </c>
      <c r="P1506" t="s">
        <v>40</v>
      </c>
      <c r="Q1506" t="s">
        <v>333</v>
      </c>
      <c r="R1506" t="s">
        <v>318</v>
      </c>
      <c r="S1506" t="s">
        <v>239</v>
      </c>
      <c r="U1506" t="s">
        <v>177</v>
      </c>
      <c r="V1506" t="s">
        <v>177</v>
      </c>
    </row>
    <row r="1507" spans="1:22" ht="12.75" hidden="1" outlineLevel="1">
      <c r="A1507">
        <v>1291</v>
      </c>
      <c r="B1507" s="33" t="s">
        <v>140</v>
      </c>
      <c r="C1507" s="31">
        <v>59</v>
      </c>
      <c r="D1507">
        <v>4</v>
      </c>
      <c r="E1507">
        <v>13</v>
      </c>
      <c r="F1507" s="46"/>
      <c r="G1507" s="41" t="str">
        <f t="shared" si="127"/>
        <v/>
      </c>
      <c r="H1507" s="41" t="s">
        <v>202</v>
      </c>
      <c r="I1507" t="str">
        <f t="shared" si="128"/>
        <v/>
      </c>
      <c r="J1507">
        <f t="shared" si="129"/>
        <v>0</v>
      </c>
      <c r="K1507">
        <f t="shared" si="130"/>
        <v>0</v>
      </c>
      <c r="L1507" s="78" t="s">
        <v>343</v>
      </c>
      <c r="M1507" t="s">
        <v>240</v>
      </c>
      <c r="N1507">
        <v>2</v>
      </c>
      <c r="P1507" t="s">
        <v>40</v>
      </c>
      <c r="Q1507" t="s">
        <v>333</v>
      </c>
      <c r="R1507" t="s">
        <v>246</v>
      </c>
      <c r="S1507" t="s">
        <v>239</v>
      </c>
      <c r="U1507" t="s">
        <v>177</v>
      </c>
      <c r="V1507" t="s">
        <v>177</v>
      </c>
    </row>
    <row r="1508" spans="1:22" ht="12.75" hidden="1" outlineLevel="1">
      <c r="A1508">
        <v>1292</v>
      </c>
      <c r="B1508" s="33" t="s">
        <v>140</v>
      </c>
      <c r="C1508" s="31">
        <v>59</v>
      </c>
      <c r="D1508">
        <v>4</v>
      </c>
      <c r="E1508">
        <v>14</v>
      </c>
      <c r="F1508" s="46"/>
      <c r="G1508" s="41" t="str">
        <f t="shared" si="127"/>
        <v/>
      </c>
      <c r="H1508" s="41" t="s">
        <v>200</v>
      </c>
      <c r="I1508" t="str">
        <f t="shared" si="128"/>
        <v/>
      </c>
      <c r="J1508">
        <f t="shared" si="129"/>
        <v>0</v>
      </c>
      <c r="K1508">
        <f t="shared" si="130"/>
        <v>0</v>
      </c>
      <c r="L1508" s="78" t="s">
        <v>343</v>
      </c>
      <c r="M1508" t="s">
        <v>240</v>
      </c>
      <c r="N1508">
        <v>2</v>
      </c>
      <c r="P1508" t="s">
        <v>40</v>
      </c>
      <c r="Q1508" t="s">
        <v>329</v>
      </c>
      <c r="R1508" t="s">
        <v>245</v>
      </c>
      <c r="S1508" t="s">
        <v>239</v>
      </c>
      <c r="U1508" t="s">
        <v>177</v>
      </c>
      <c r="V1508" t="s">
        <v>177</v>
      </c>
    </row>
    <row r="1509" spans="1:22" ht="12.75" hidden="1" outlineLevel="1">
      <c r="A1509">
        <v>1293</v>
      </c>
      <c r="B1509" s="33" t="s">
        <v>140</v>
      </c>
      <c r="C1509" s="31">
        <v>59</v>
      </c>
      <c r="D1509">
        <v>4</v>
      </c>
      <c r="E1509">
        <v>15</v>
      </c>
      <c r="F1509" s="46"/>
      <c r="G1509" s="41" t="str">
        <f t="shared" si="127"/>
        <v/>
      </c>
      <c r="H1509" s="41" t="s">
        <v>201</v>
      </c>
      <c r="I1509" t="str">
        <f t="shared" si="128"/>
        <v/>
      </c>
      <c r="J1509">
        <f t="shared" si="129"/>
        <v>0</v>
      </c>
      <c r="K1509">
        <f t="shared" si="130"/>
        <v>0</v>
      </c>
      <c r="L1509" s="78" t="s">
        <v>343</v>
      </c>
      <c r="M1509" t="s">
        <v>240</v>
      </c>
      <c r="N1509">
        <v>2</v>
      </c>
      <c r="P1509" t="s">
        <v>40</v>
      </c>
      <c r="Q1509" t="s">
        <v>330</v>
      </c>
      <c r="R1509" t="s">
        <v>247</v>
      </c>
      <c r="S1509" t="s">
        <v>239</v>
      </c>
      <c r="U1509" t="s">
        <v>177</v>
      </c>
      <c r="V1509" t="s">
        <v>177</v>
      </c>
    </row>
    <row r="1510" spans="1:22" ht="12.75" hidden="1" outlineLevel="1">
      <c r="A1510">
        <v>1294</v>
      </c>
      <c r="B1510" s="33" t="s">
        <v>140</v>
      </c>
      <c r="C1510" s="31">
        <v>59</v>
      </c>
      <c r="D1510">
        <v>4</v>
      </c>
      <c r="E1510">
        <v>16</v>
      </c>
      <c r="F1510" s="46"/>
      <c r="G1510" s="41" t="str">
        <f t="shared" si="127"/>
        <v/>
      </c>
      <c r="H1510" s="41" t="s">
        <v>198</v>
      </c>
      <c r="I1510" t="str">
        <f t="shared" si="128"/>
        <v/>
      </c>
      <c r="J1510">
        <f t="shared" si="129"/>
        <v>0</v>
      </c>
      <c r="K1510">
        <f t="shared" si="130"/>
        <v>0</v>
      </c>
      <c r="L1510" s="78" t="s">
        <v>343</v>
      </c>
      <c r="M1510" t="s">
        <v>240</v>
      </c>
      <c r="N1510">
        <v>3</v>
      </c>
      <c r="P1510" t="s">
        <v>105</v>
      </c>
      <c r="Q1510" t="s">
        <v>333</v>
      </c>
      <c r="R1510" t="s">
        <v>246</v>
      </c>
      <c r="S1510" t="s">
        <v>239</v>
      </c>
      <c r="U1510" t="s">
        <v>177</v>
      </c>
      <c r="V1510" t="s">
        <v>177</v>
      </c>
    </row>
    <row r="1511" spans="1:22" ht="12.75" hidden="1" outlineLevel="1">
      <c r="A1511">
        <v>1295</v>
      </c>
      <c r="B1511" s="33" t="s">
        <v>140</v>
      </c>
      <c r="C1511" s="31">
        <v>59</v>
      </c>
      <c r="D1511">
        <v>4</v>
      </c>
      <c r="E1511">
        <v>17</v>
      </c>
      <c r="F1511" s="46"/>
      <c r="G1511" s="41" t="str">
        <f t="shared" si="127"/>
        <v/>
      </c>
      <c r="H1511" s="41" t="s">
        <v>199</v>
      </c>
      <c r="I1511" t="str">
        <f t="shared" si="128"/>
        <v/>
      </c>
      <c r="J1511">
        <f t="shared" si="129"/>
        <v>0</v>
      </c>
      <c r="K1511">
        <f t="shared" si="130"/>
        <v>0</v>
      </c>
      <c r="L1511" s="78" t="s">
        <v>343</v>
      </c>
      <c r="M1511" t="s">
        <v>240</v>
      </c>
      <c r="N1511">
        <v>3</v>
      </c>
      <c r="P1511" t="s">
        <v>105</v>
      </c>
      <c r="Q1511" t="s">
        <v>330</v>
      </c>
      <c r="R1511" t="s">
        <v>247</v>
      </c>
      <c r="S1511" t="s">
        <v>239</v>
      </c>
      <c r="U1511" t="s">
        <v>177</v>
      </c>
      <c r="V1511" t="s">
        <v>177</v>
      </c>
    </row>
    <row r="1512" spans="1:22" ht="12.75" hidden="1" outlineLevel="1">
      <c r="A1512">
        <v>1296</v>
      </c>
      <c r="B1512" s="33" t="s">
        <v>140</v>
      </c>
      <c r="C1512" s="31">
        <v>59</v>
      </c>
      <c r="D1512">
        <v>4</v>
      </c>
      <c r="E1512">
        <v>18</v>
      </c>
      <c r="F1512" s="46"/>
      <c r="G1512" s="41" t="str">
        <f t="shared" si="127"/>
        <v/>
      </c>
      <c r="H1512" s="41" t="s">
        <v>199</v>
      </c>
      <c r="I1512" t="str">
        <f t="shared" si="128"/>
        <v/>
      </c>
      <c r="J1512">
        <f t="shared" si="129"/>
        <v>0</v>
      </c>
      <c r="K1512">
        <f t="shared" si="130"/>
        <v>0</v>
      </c>
      <c r="L1512" s="78" t="s">
        <v>343</v>
      </c>
      <c r="M1512" t="s">
        <v>240</v>
      </c>
      <c r="N1512">
        <v>3</v>
      </c>
      <c r="P1512" t="s">
        <v>105</v>
      </c>
      <c r="Q1512" t="s">
        <v>329</v>
      </c>
      <c r="R1512" t="s">
        <v>248</v>
      </c>
      <c r="S1512" t="s">
        <v>239</v>
      </c>
      <c r="U1512" t="s">
        <v>177</v>
      </c>
      <c r="V1512" t="s">
        <v>177</v>
      </c>
    </row>
    <row r="1513" spans="1:22" ht="12.75" hidden="1" outlineLevel="1">
      <c r="A1513">
        <v>1297</v>
      </c>
      <c r="B1513" s="33" t="s">
        <v>140</v>
      </c>
      <c r="C1513" s="31">
        <v>59</v>
      </c>
      <c r="D1513">
        <v>4</v>
      </c>
      <c r="E1513">
        <v>19</v>
      </c>
      <c r="F1513" s="46"/>
      <c r="G1513" s="41" t="str">
        <f t="shared" si="127"/>
        <v/>
      </c>
      <c r="H1513" s="41" t="s">
        <v>198</v>
      </c>
      <c r="I1513" t="str">
        <f t="shared" si="128"/>
        <v/>
      </c>
      <c r="J1513">
        <f t="shared" si="129"/>
        <v>0</v>
      </c>
      <c r="K1513">
        <f t="shared" si="130"/>
        <v>0</v>
      </c>
      <c r="L1513" s="78" t="s">
        <v>343</v>
      </c>
      <c r="M1513" t="s">
        <v>240</v>
      </c>
      <c r="N1513">
        <v>3</v>
      </c>
      <c r="P1513" t="s">
        <v>105</v>
      </c>
      <c r="Q1513" t="s">
        <v>329</v>
      </c>
      <c r="R1513" t="s">
        <v>53</v>
      </c>
      <c r="S1513" t="s">
        <v>239</v>
      </c>
      <c r="U1513" t="s">
        <v>177</v>
      </c>
      <c r="V1513" t="s">
        <v>177</v>
      </c>
    </row>
    <row r="1514" spans="1:22" ht="12.75" hidden="1" outlineLevel="1">
      <c r="A1514">
        <v>1298</v>
      </c>
      <c r="B1514" s="33" t="s">
        <v>140</v>
      </c>
      <c r="C1514" s="31">
        <v>59</v>
      </c>
      <c r="D1514">
        <v>4</v>
      </c>
      <c r="E1514">
        <v>20</v>
      </c>
      <c r="F1514" s="46"/>
      <c r="G1514" s="41" t="str">
        <f t="shared" si="127"/>
        <v/>
      </c>
      <c r="H1514" s="41" t="s">
        <v>202</v>
      </c>
      <c r="I1514" t="str">
        <f t="shared" si="128"/>
        <v/>
      </c>
      <c r="J1514">
        <f t="shared" si="129"/>
        <v>0</v>
      </c>
      <c r="K1514">
        <f t="shared" si="130"/>
        <v>0</v>
      </c>
      <c r="L1514" s="78" t="s">
        <v>343</v>
      </c>
      <c r="M1514" t="s">
        <v>240</v>
      </c>
      <c r="N1514">
        <v>3</v>
      </c>
      <c r="P1514" t="s">
        <v>105</v>
      </c>
      <c r="Q1514" t="s">
        <v>329</v>
      </c>
      <c r="R1514" t="s">
        <v>149</v>
      </c>
      <c r="S1514" t="s">
        <v>239</v>
      </c>
      <c r="U1514" t="s">
        <v>177</v>
      </c>
      <c r="V1514" t="s">
        <v>177</v>
      </c>
    </row>
    <row r="1515" spans="1:22" ht="12.75" hidden="1" outlineLevel="1">
      <c r="A1515">
        <v>1299</v>
      </c>
      <c r="B1515" s="33" t="s">
        <v>140</v>
      </c>
      <c r="C1515" s="31">
        <v>59</v>
      </c>
      <c r="D1515">
        <v>4</v>
      </c>
      <c r="E1515">
        <v>21</v>
      </c>
      <c r="F1515" s="46"/>
      <c r="G1515" s="41" t="str">
        <f t="shared" si="127"/>
        <v/>
      </c>
      <c r="H1515" s="41" t="s">
        <v>200</v>
      </c>
      <c r="I1515" t="str">
        <f t="shared" si="128"/>
        <v/>
      </c>
      <c r="J1515">
        <f t="shared" si="129"/>
        <v>0</v>
      </c>
      <c r="K1515">
        <f t="shared" si="130"/>
        <v>0</v>
      </c>
      <c r="L1515" s="78" t="s">
        <v>343</v>
      </c>
      <c r="M1515" t="s">
        <v>240</v>
      </c>
      <c r="N1515">
        <v>3</v>
      </c>
      <c r="P1515" t="s">
        <v>105</v>
      </c>
      <c r="Q1515" t="s">
        <v>333</v>
      </c>
      <c r="R1515" t="s">
        <v>246</v>
      </c>
      <c r="S1515" t="s">
        <v>239</v>
      </c>
      <c r="U1515" t="s">
        <v>177</v>
      </c>
      <c r="V1515" t="s">
        <v>177</v>
      </c>
    </row>
    <row r="1516" spans="1:22" ht="12.75" hidden="1" outlineLevel="1">
      <c r="A1516">
        <v>1300</v>
      </c>
      <c r="B1516" s="33" t="s">
        <v>140</v>
      </c>
      <c r="C1516" s="31">
        <v>59</v>
      </c>
      <c r="D1516">
        <v>4</v>
      </c>
      <c r="E1516">
        <v>22</v>
      </c>
      <c r="F1516" s="46"/>
      <c r="G1516" s="41" t="str">
        <f t="shared" si="127"/>
        <v/>
      </c>
      <c r="H1516" s="41" t="s">
        <v>201</v>
      </c>
      <c r="I1516" t="str">
        <f t="shared" si="128"/>
        <v/>
      </c>
      <c r="J1516">
        <f t="shared" si="129"/>
        <v>0</v>
      </c>
      <c r="K1516">
        <f t="shared" si="130"/>
        <v>0</v>
      </c>
      <c r="L1516" s="78" t="s">
        <v>343</v>
      </c>
      <c r="M1516" t="s">
        <v>240</v>
      </c>
      <c r="N1516">
        <v>3</v>
      </c>
      <c r="P1516" t="s">
        <v>105</v>
      </c>
      <c r="Q1516" t="s">
        <v>329</v>
      </c>
      <c r="R1516" t="s">
        <v>53</v>
      </c>
      <c r="S1516" t="s">
        <v>239</v>
      </c>
      <c r="U1516" t="s">
        <v>177</v>
      </c>
      <c r="V1516" t="s">
        <v>177</v>
      </c>
    </row>
    <row r="1517" spans="1:22" ht="12.75" hidden="1" outlineLevel="1">
      <c r="A1517">
        <v>1301</v>
      </c>
      <c r="B1517" s="33" t="s">
        <v>140</v>
      </c>
      <c r="C1517" s="31">
        <v>59</v>
      </c>
      <c r="D1517">
        <v>4</v>
      </c>
      <c r="E1517">
        <v>23</v>
      </c>
      <c r="F1517" s="46"/>
      <c r="G1517" s="41" t="str">
        <f t="shared" si="127"/>
        <v/>
      </c>
      <c r="H1517" s="41" t="s">
        <v>200</v>
      </c>
      <c r="I1517" t="str">
        <f t="shared" si="128"/>
        <v/>
      </c>
      <c r="J1517">
        <f t="shared" si="129"/>
        <v>0</v>
      </c>
      <c r="K1517">
        <f t="shared" si="130"/>
        <v>0</v>
      </c>
      <c r="L1517" s="78" t="s">
        <v>343</v>
      </c>
      <c r="M1517" t="s">
        <v>240</v>
      </c>
      <c r="N1517">
        <v>4</v>
      </c>
      <c r="P1517" t="s">
        <v>315</v>
      </c>
      <c r="Q1517" t="s">
        <v>329</v>
      </c>
      <c r="R1517" t="s">
        <v>238</v>
      </c>
      <c r="S1517" t="s">
        <v>239</v>
      </c>
      <c r="U1517" t="s">
        <v>177</v>
      </c>
      <c r="V1517" t="s">
        <v>177</v>
      </c>
    </row>
    <row r="1518" spans="1:22" ht="12.75" hidden="1" outlineLevel="1">
      <c r="A1518">
        <v>1302</v>
      </c>
      <c r="B1518" s="33" t="s">
        <v>140</v>
      </c>
      <c r="C1518" s="31">
        <v>59</v>
      </c>
      <c r="D1518">
        <v>4</v>
      </c>
      <c r="E1518">
        <v>24</v>
      </c>
      <c r="F1518" s="46"/>
      <c r="G1518" s="41" t="str">
        <f t="shared" si="127"/>
        <v/>
      </c>
      <c r="H1518" s="41" t="s">
        <v>199</v>
      </c>
      <c r="I1518" t="str">
        <f t="shared" si="128"/>
        <v/>
      </c>
      <c r="J1518">
        <f t="shared" si="129"/>
        <v>0</v>
      </c>
      <c r="K1518">
        <f t="shared" si="130"/>
        <v>0</v>
      </c>
      <c r="L1518" s="78" t="s">
        <v>343</v>
      </c>
      <c r="M1518" t="s">
        <v>240</v>
      </c>
      <c r="N1518">
        <v>4</v>
      </c>
      <c r="P1518" t="s">
        <v>315</v>
      </c>
      <c r="Q1518" t="s">
        <v>333</v>
      </c>
      <c r="R1518" t="s">
        <v>246</v>
      </c>
      <c r="S1518" t="s">
        <v>239</v>
      </c>
      <c r="U1518" t="s">
        <v>177</v>
      </c>
      <c r="V1518" t="s">
        <v>177</v>
      </c>
    </row>
    <row r="1519" spans="1:22" ht="12.75" hidden="1" outlineLevel="1">
      <c r="A1519">
        <v>1303</v>
      </c>
      <c r="B1519" s="33" t="s">
        <v>140</v>
      </c>
      <c r="C1519" s="31">
        <v>59</v>
      </c>
      <c r="D1519">
        <v>4</v>
      </c>
      <c r="E1519">
        <v>25</v>
      </c>
      <c r="F1519" s="46"/>
      <c r="G1519" s="41" t="str">
        <f t="shared" si="127"/>
        <v/>
      </c>
      <c r="H1519" s="41" t="s">
        <v>199</v>
      </c>
      <c r="I1519" t="str">
        <f t="shared" si="128"/>
        <v/>
      </c>
      <c r="J1519">
        <f t="shared" si="129"/>
        <v>0</v>
      </c>
      <c r="K1519">
        <f t="shared" si="130"/>
        <v>0</v>
      </c>
      <c r="L1519" s="78" t="s">
        <v>343</v>
      </c>
      <c r="M1519" t="s">
        <v>240</v>
      </c>
      <c r="N1519">
        <v>4</v>
      </c>
      <c r="P1519" t="s">
        <v>315</v>
      </c>
      <c r="Q1519" t="s">
        <v>329</v>
      </c>
      <c r="R1519" t="s">
        <v>238</v>
      </c>
      <c r="S1519" t="s">
        <v>239</v>
      </c>
      <c r="U1519" t="s">
        <v>177</v>
      </c>
      <c r="V1519" t="s">
        <v>177</v>
      </c>
    </row>
    <row r="1520" spans="1:22" ht="12.75" hidden="1" outlineLevel="1">
      <c r="A1520">
        <v>1304</v>
      </c>
      <c r="B1520" s="33" t="s">
        <v>140</v>
      </c>
      <c r="C1520" s="31">
        <v>59</v>
      </c>
      <c r="D1520">
        <v>4</v>
      </c>
      <c r="E1520">
        <v>26</v>
      </c>
      <c r="F1520" s="46"/>
      <c r="G1520" s="41" t="str">
        <f t="shared" si="127"/>
        <v/>
      </c>
      <c r="H1520" s="41" t="s">
        <v>198</v>
      </c>
      <c r="I1520" t="str">
        <f t="shared" si="128"/>
        <v/>
      </c>
      <c r="J1520">
        <f t="shared" si="129"/>
        <v>0</v>
      </c>
      <c r="K1520">
        <f t="shared" si="130"/>
        <v>0</v>
      </c>
      <c r="L1520" s="78" t="s">
        <v>343</v>
      </c>
      <c r="M1520" t="s">
        <v>240</v>
      </c>
      <c r="N1520">
        <v>4</v>
      </c>
      <c r="P1520" t="s">
        <v>315</v>
      </c>
      <c r="Q1520" t="s">
        <v>329</v>
      </c>
      <c r="R1520" t="s">
        <v>149</v>
      </c>
      <c r="S1520" t="s">
        <v>239</v>
      </c>
      <c r="U1520" t="s">
        <v>177</v>
      </c>
      <c r="V1520" t="s">
        <v>177</v>
      </c>
    </row>
    <row r="1521" spans="1:22" ht="12.75" hidden="1" outlineLevel="1">
      <c r="A1521">
        <v>1305</v>
      </c>
      <c r="B1521" s="33" t="s">
        <v>140</v>
      </c>
      <c r="C1521" s="31">
        <v>59</v>
      </c>
      <c r="D1521">
        <v>4</v>
      </c>
      <c r="E1521">
        <v>27</v>
      </c>
      <c r="F1521" s="46"/>
      <c r="G1521" s="41" t="str">
        <f t="shared" si="127"/>
        <v/>
      </c>
      <c r="H1521" s="41" t="s">
        <v>199</v>
      </c>
      <c r="I1521" t="str">
        <f t="shared" si="128"/>
        <v/>
      </c>
      <c r="J1521">
        <f t="shared" si="129"/>
        <v>0</v>
      </c>
      <c r="K1521">
        <f t="shared" si="130"/>
        <v>0</v>
      </c>
      <c r="L1521" s="78" t="s">
        <v>343</v>
      </c>
      <c r="M1521" t="s">
        <v>240</v>
      </c>
      <c r="N1521">
        <v>4</v>
      </c>
      <c r="P1521" t="s">
        <v>315</v>
      </c>
      <c r="Q1521" t="s">
        <v>329</v>
      </c>
      <c r="R1521" t="s">
        <v>248</v>
      </c>
      <c r="S1521" t="s">
        <v>239</v>
      </c>
      <c r="U1521" t="s">
        <v>177</v>
      </c>
      <c r="V1521" t="s">
        <v>177</v>
      </c>
    </row>
    <row r="1522" spans="2:12" ht="12.75" collapsed="1">
      <c r="B1522" s="33"/>
      <c r="C1522" s="31"/>
      <c r="G1522" s="41"/>
      <c r="H1522" s="41"/>
      <c r="L1522" s="78"/>
    </row>
    <row r="1523" spans="1:23" ht="12.75">
      <c r="A1523">
        <v>1306</v>
      </c>
      <c r="B1523" s="33" t="s">
        <v>142</v>
      </c>
      <c r="C1523" s="31">
        <v>60</v>
      </c>
      <c r="D1523">
        <v>1</v>
      </c>
      <c r="E1523">
        <v>1</v>
      </c>
      <c r="F1523" s="46"/>
      <c r="G1523" s="41" t="str">
        <f t="shared" si="127"/>
        <v/>
      </c>
      <c r="H1523" s="41" t="s">
        <v>199</v>
      </c>
      <c r="I1523" t="str">
        <f aca="true" t="shared" si="131" ref="I1523:I1586">IF(F1523=0,"",IF(EXACT(G1523,H1523),"Correct","Incorrect"))</f>
        <v/>
      </c>
      <c r="J1523">
        <f t="shared" si="129"/>
        <v>0</v>
      </c>
      <c r="K1523">
        <f t="shared" si="130"/>
        <v>0</v>
      </c>
      <c r="L1523" s="78" t="s">
        <v>343</v>
      </c>
      <c r="M1523" t="s">
        <v>176</v>
      </c>
      <c r="N1523" s="36" t="s">
        <v>177</v>
      </c>
      <c r="O1523" s="36"/>
      <c r="P1523" s="36" t="s">
        <v>177</v>
      </c>
      <c r="Q1523" t="s">
        <v>286</v>
      </c>
      <c r="S1523" t="s">
        <v>249</v>
      </c>
      <c r="T1523" t="s">
        <v>218</v>
      </c>
      <c r="U1523" s="36" t="s">
        <v>177</v>
      </c>
      <c r="V1523" s="36" t="s">
        <v>177</v>
      </c>
      <c r="W1523" s="36"/>
    </row>
    <row r="1524" spans="1:23" ht="12.75" hidden="1" outlineLevel="1">
      <c r="A1524">
        <v>1307</v>
      </c>
      <c r="B1524" s="33" t="s">
        <v>142</v>
      </c>
      <c r="C1524" s="31">
        <v>60</v>
      </c>
      <c r="D1524">
        <v>1</v>
      </c>
      <c r="E1524">
        <v>2</v>
      </c>
      <c r="F1524" s="46"/>
      <c r="G1524" s="41" t="str">
        <f aca="true" t="shared" si="132" ref="G1524:G1587">UPPER(F1524)</f>
        <v/>
      </c>
      <c r="H1524" s="41" t="s">
        <v>202</v>
      </c>
      <c r="I1524" t="str">
        <f t="shared" si="131"/>
        <v/>
      </c>
      <c r="J1524">
        <f t="shared" si="129"/>
        <v>0</v>
      </c>
      <c r="K1524">
        <f t="shared" si="130"/>
        <v>0</v>
      </c>
      <c r="L1524" s="78" t="s">
        <v>343</v>
      </c>
      <c r="M1524" t="s">
        <v>176</v>
      </c>
      <c r="N1524" s="36" t="s">
        <v>177</v>
      </c>
      <c r="O1524" s="36"/>
      <c r="P1524" s="36" t="s">
        <v>177</v>
      </c>
      <c r="Q1524" t="s">
        <v>98</v>
      </c>
      <c r="R1524" t="s">
        <v>216</v>
      </c>
      <c r="S1524" t="s">
        <v>249</v>
      </c>
      <c r="T1524" t="s">
        <v>218</v>
      </c>
      <c r="U1524" s="36" t="s">
        <v>177</v>
      </c>
      <c r="V1524" s="36" t="s">
        <v>177</v>
      </c>
      <c r="W1524" s="36"/>
    </row>
    <row r="1525" spans="1:23" ht="12.75" hidden="1" outlineLevel="1">
      <c r="A1525">
        <v>1308</v>
      </c>
      <c r="B1525" s="33" t="s">
        <v>142</v>
      </c>
      <c r="C1525" s="31">
        <v>60</v>
      </c>
      <c r="D1525">
        <v>1</v>
      </c>
      <c r="E1525">
        <v>3</v>
      </c>
      <c r="F1525" s="46"/>
      <c r="G1525" s="41" t="str">
        <f t="shared" si="132"/>
        <v/>
      </c>
      <c r="H1525" s="41" t="s">
        <v>200</v>
      </c>
      <c r="I1525" t="str">
        <f t="shared" si="131"/>
        <v/>
      </c>
      <c r="J1525">
        <f t="shared" si="129"/>
        <v>0</v>
      </c>
      <c r="K1525">
        <f t="shared" si="130"/>
        <v>0</v>
      </c>
      <c r="L1525" s="78" t="s">
        <v>343</v>
      </c>
      <c r="M1525" t="s">
        <v>176</v>
      </c>
      <c r="N1525" s="36" t="s">
        <v>177</v>
      </c>
      <c r="O1525" s="36"/>
      <c r="P1525" s="36" t="s">
        <v>177</v>
      </c>
      <c r="Q1525" t="s">
        <v>225</v>
      </c>
      <c r="S1525" t="s">
        <v>249</v>
      </c>
      <c r="T1525" t="s">
        <v>54</v>
      </c>
      <c r="U1525" s="36" t="s">
        <v>177</v>
      </c>
      <c r="V1525" s="36" t="s">
        <v>177</v>
      </c>
      <c r="W1525" s="36"/>
    </row>
    <row r="1526" spans="1:23" ht="12.75" hidden="1" outlineLevel="1">
      <c r="A1526">
        <v>1309</v>
      </c>
      <c r="B1526" s="33" t="s">
        <v>142</v>
      </c>
      <c r="C1526" s="31">
        <v>60</v>
      </c>
      <c r="D1526">
        <v>1</v>
      </c>
      <c r="E1526">
        <v>4</v>
      </c>
      <c r="F1526" s="46"/>
      <c r="G1526" s="41" t="str">
        <f t="shared" si="132"/>
        <v/>
      </c>
      <c r="H1526" s="41" t="s">
        <v>199</v>
      </c>
      <c r="I1526" t="str">
        <f t="shared" si="131"/>
        <v/>
      </c>
      <c r="J1526">
        <f t="shared" si="129"/>
        <v>0</v>
      </c>
      <c r="K1526">
        <f t="shared" si="130"/>
        <v>0</v>
      </c>
      <c r="L1526" s="78" t="s">
        <v>343</v>
      </c>
      <c r="M1526" t="s">
        <v>176</v>
      </c>
      <c r="N1526" s="36" t="s">
        <v>177</v>
      </c>
      <c r="O1526" s="36"/>
      <c r="P1526" s="36" t="s">
        <v>177</v>
      </c>
      <c r="Q1526" t="s">
        <v>98</v>
      </c>
      <c r="R1526" t="s">
        <v>36</v>
      </c>
      <c r="S1526" t="s">
        <v>249</v>
      </c>
      <c r="U1526" s="36" t="s">
        <v>177</v>
      </c>
      <c r="V1526" s="36" t="s">
        <v>177</v>
      </c>
      <c r="W1526" s="36"/>
    </row>
    <row r="1527" spans="1:23" ht="12.75" hidden="1" outlineLevel="1">
      <c r="A1527">
        <v>1310</v>
      </c>
      <c r="B1527" s="33" t="s">
        <v>142</v>
      </c>
      <c r="C1527" s="31">
        <v>60</v>
      </c>
      <c r="D1527">
        <v>1</v>
      </c>
      <c r="E1527">
        <v>5</v>
      </c>
      <c r="F1527" s="46"/>
      <c r="G1527" s="41" t="str">
        <f t="shared" si="132"/>
        <v/>
      </c>
      <c r="H1527" s="41" t="s">
        <v>198</v>
      </c>
      <c r="I1527" t="str">
        <f t="shared" si="131"/>
        <v/>
      </c>
      <c r="J1527">
        <f t="shared" si="129"/>
        <v>0</v>
      </c>
      <c r="K1527">
        <f t="shared" si="130"/>
        <v>0</v>
      </c>
      <c r="L1527" s="78" t="s">
        <v>343</v>
      </c>
      <c r="M1527" t="s">
        <v>176</v>
      </c>
      <c r="N1527" s="36" t="s">
        <v>177</v>
      </c>
      <c r="O1527" s="36"/>
      <c r="P1527" s="36" t="s">
        <v>177</v>
      </c>
      <c r="Q1527" t="s">
        <v>119</v>
      </c>
      <c r="S1527" t="s">
        <v>249</v>
      </c>
      <c r="T1527" t="s">
        <v>134</v>
      </c>
      <c r="U1527" s="36" t="s">
        <v>177</v>
      </c>
      <c r="V1527" s="36" t="s">
        <v>177</v>
      </c>
      <c r="W1527" s="36"/>
    </row>
    <row r="1528" spans="1:23" ht="12.75" hidden="1" outlineLevel="1">
      <c r="A1528">
        <v>1311</v>
      </c>
      <c r="B1528" s="33" t="s">
        <v>142</v>
      </c>
      <c r="C1528" s="31">
        <v>60</v>
      </c>
      <c r="D1528">
        <v>1</v>
      </c>
      <c r="E1528">
        <v>6</v>
      </c>
      <c r="F1528" s="46"/>
      <c r="G1528" s="41" t="str">
        <f t="shared" si="132"/>
        <v/>
      </c>
      <c r="H1528" s="41" t="s">
        <v>200</v>
      </c>
      <c r="I1528" t="str">
        <f t="shared" si="131"/>
        <v/>
      </c>
      <c r="J1528">
        <f t="shared" si="129"/>
        <v>0</v>
      </c>
      <c r="K1528">
        <f t="shared" si="130"/>
        <v>0</v>
      </c>
      <c r="L1528" s="78" t="s">
        <v>343</v>
      </c>
      <c r="M1528" t="s">
        <v>176</v>
      </c>
      <c r="N1528" s="36" t="s">
        <v>177</v>
      </c>
      <c r="O1528" s="36"/>
      <c r="P1528" s="36" t="s">
        <v>177</v>
      </c>
      <c r="Q1528" t="s">
        <v>250</v>
      </c>
      <c r="R1528" t="s">
        <v>304</v>
      </c>
      <c r="S1528" t="s">
        <v>249</v>
      </c>
      <c r="T1528" t="s">
        <v>134</v>
      </c>
      <c r="U1528" s="36" t="s">
        <v>177</v>
      </c>
      <c r="V1528" s="36" t="s">
        <v>177</v>
      </c>
      <c r="W1528" s="36"/>
    </row>
    <row r="1529" spans="1:23" ht="12.75" hidden="1" outlineLevel="1">
      <c r="A1529">
        <v>1312</v>
      </c>
      <c r="B1529" s="33" t="s">
        <v>142</v>
      </c>
      <c r="C1529" s="31">
        <v>60</v>
      </c>
      <c r="D1529">
        <v>1</v>
      </c>
      <c r="E1529">
        <v>7</v>
      </c>
      <c r="F1529" s="46"/>
      <c r="G1529" s="41" t="str">
        <f t="shared" si="132"/>
        <v/>
      </c>
      <c r="H1529" s="41" t="s">
        <v>198</v>
      </c>
      <c r="I1529" t="str">
        <f t="shared" si="131"/>
        <v/>
      </c>
      <c r="J1529">
        <f t="shared" si="129"/>
        <v>0</v>
      </c>
      <c r="K1529">
        <f t="shared" si="130"/>
        <v>0</v>
      </c>
      <c r="L1529" s="78" t="s">
        <v>343</v>
      </c>
      <c r="M1529" t="s">
        <v>176</v>
      </c>
      <c r="N1529" s="36" t="s">
        <v>177</v>
      </c>
      <c r="O1529" s="36"/>
      <c r="P1529" s="36" t="s">
        <v>177</v>
      </c>
      <c r="Q1529" t="s">
        <v>285</v>
      </c>
      <c r="R1529" t="s">
        <v>35</v>
      </c>
      <c r="S1529" t="s">
        <v>249</v>
      </c>
      <c r="T1529" t="s">
        <v>218</v>
      </c>
      <c r="U1529" s="36" t="s">
        <v>177</v>
      </c>
      <c r="V1529" s="36" t="s">
        <v>177</v>
      </c>
      <c r="W1529" s="36"/>
    </row>
    <row r="1530" spans="1:23" ht="12.75" hidden="1" outlineLevel="1">
      <c r="A1530">
        <v>1313</v>
      </c>
      <c r="B1530" s="33" t="s">
        <v>142</v>
      </c>
      <c r="C1530" s="31">
        <v>60</v>
      </c>
      <c r="D1530">
        <v>1</v>
      </c>
      <c r="E1530">
        <v>8</v>
      </c>
      <c r="F1530" s="46"/>
      <c r="G1530" s="41" t="str">
        <f t="shared" si="132"/>
        <v/>
      </c>
      <c r="H1530" s="41" t="s">
        <v>202</v>
      </c>
      <c r="I1530" t="str">
        <f t="shared" si="131"/>
        <v/>
      </c>
      <c r="J1530">
        <f t="shared" si="129"/>
        <v>0</v>
      </c>
      <c r="K1530">
        <f t="shared" si="130"/>
        <v>0</v>
      </c>
      <c r="L1530" s="78" t="s">
        <v>343</v>
      </c>
      <c r="M1530" t="s">
        <v>176</v>
      </c>
      <c r="N1530" s="36" t="s">
        <v>177</v>
      </c>
      <c r="O1530" s="36"/>
      <c r="P1530" s="36" t="s">
        <v>177</v>
      </c>
      <c r="Q1530" t="s">
        <v>98</v>
      </c>
      <c r="R1530" t="s">
        <v>178</v>
      </c>
      <c r="S1530" t="s">
        <v>249</v>
      </c>
      <c r="U1530" s="36" t="s">
        <v>177</v>
      </c>
      <c r="V1530" s="36" t="s">
        <v>177</v>
      </c>
      <c r="W1530" s="36"/>
    </row>
    <row r="1531" spans="1:23" ht="12.75" hidden="1" outlineLevel="1">
      <c r="A1531">
        <v>1314</v>
      </c>
      <c r="B1531" s="33" t="s">
        <v>142</v>
      </c>
      <c r="C1531" s="31">
        <v>60</v>
      </c>
      <c r="D1531">
        <v>1</v>
      </c>
      <c r="E1531">
        <v>9</v>
      </c>
      <c r="F1531" s="46"/>
      <c r="G1531" s="41" t="str">
        <f t="shared" si="132"/>
        <v/>
      </c>
      <c r="H1531" s="41" t="s">
        <v>199</v>
      </c>
      <c r="I1531" t="str">
        <f t="shared" si="131"/>
        <v/>
      </c>
      <c r="J1531">
        <f t="shared" si="129"/>
        <v>0</v>
      </c>
      <c r="K1531">
        <f t="shared" si="130"/>
        <v>0</v>
      </c>
      <c r="L1531" s="78" t="s">
        <v>343</v>
      </c>
      <c r="M1531" t="s">
        <v>176</v>
      </c>
      <c r="N1531" s="36" t="s">
        <v>177</v>
      </c>
      <c r="O1531" s="36"/>
      <c r="P1531" s="36" t="s">
        <v>177</v>
      </c>
      <c r="Q1531" t="s">
        <v>119</v>
      </c>
      <c r="S1531" t="s">
        <v>249</v>
      </c>
      <c r="T1531" t="s">
        <v>218</v>
      </c>
      <c r="U1531" s="36" t="s">
        <v>177</v>
      </c>
      <c r="V1531" s="36" t="s">
        <v>177</v>
      </c>
      <c r="W1531" s="36"/>
    </row>
    <row r="1532" spans="1:23" ht="12.75" hidden="1" outlineLevel="1">
      <c r="A1532">
        <v>1315</v>
      </c>
      <c r="B1532" s="33" t="s">
        <v>142</v>
      </c>
      <c r="C1532" s="31">
        <v>60</v>
      </c>
      <c r="D1532">
        <v>1</v>
      </c>
      <c r="E1532">
        <v>10</v>
      </c>
      <c r="F1532" s="46"/>
      <c r="G1532" s="41" t="str">
        <f t="shared" si="132"/>
        <v/>
      </c>
      <c r="H1532" s="41" t="s">
        <v>199</v>
      </c>
      <c r="I1532" t="str">
        <f t="shared" si="131"/>
        <v/>
      </c>
      <c r="J1532">
        <f t="shared" si="129"/>
        <v>0</v>
      </c>
      <c r="K1532">
        <f t="shared" si="130"/>
        <v>0</v>
      </c>
      <c r="L1532" s="78" t="s">
        <v>343</v>
      </c>
      <c r="M1532" t="s">
        <v>176</v>
      </c>
      <c r="N1532" s="36" t="s">
        <v>177</v>
      </c>
      <c r="O1532" s="36"/>
      <c r="P1532" s="36" t="s">
        <v>177</v>
      </c>
      <c r="Q1532" t="s">
        <v>286</v>
      </c>
      <c r="S1532" t="s">
        <v>249</v>
      </c>
      <c r="U1532" s="36" t="s">
        <v>177</v>
      </c>
      <c r="V1532" s="36" t="s">
        <v>177</v>
      </c>
      <c r="W1532" s="36"/>
    </row>
    <row r="1533" spans="1:23" ht="12.75" hidden="1" outlineLevel="1">
      <c r="A1533">
        <v>1316</v>
      </c>
      <c r="B1533" s="33" t="s">
        <v>142</v>
      </c>
      <c r="C1533" s="31">
        <v>60</v>
      </c>
      <c r="D1533">
        <v>1</v>
      </c>
      <c r="E1533">
        <v>11</v>
      </c>
      <c r="F1533" s="46"/>
      <c r="G1533" s="41" t="str">
        <f t="shared" si="132"/>
        <v/>
      </c>
      <c r="H1533" s="41" t="s">
        <v>198</v>
      </c>
      <c r="I1533" t="str">
        <f t="shared" si="131"/>
        <v/>
      </c>
      <c r="J1533">
        <f t="shared" si="129"/>
        <v>0</v>
      </c>
      <c r="K1533">
        <f t="shared" si="130"/>
        <v>0</v>
      </c>
      <c r="L1533" s="78" t="s">
        <v>343</v>
      </c>
      <c r="M1533" t="s">
        <v>176</v>
      </c>
      <c r="N1533" s="36" t="s">
        <v>177</v>
      </c>
      <c r="O1533" s="36"/>
      <c r="P1533" s="36" t="s">
        <v>177</v>
      </c>
      <c r="Q1533" t="s">
        <v>250</v>
      </c>
      <c r="R1533" t="s">
        <v>305</v>
      </c>
      <c r="S1533" t="s">
        <v>249</v>
      </c>
      <c r="U1533" s="36" t="s">
        <v>177</v>
      </c>
      <c r="V1533" s="36" t="s">
        <v>177</v>
      </c>
      <c r="W1533" s="36"/>
    </row>
    <row r="1534" spans="1:23" ht="12.75" hidden="1" outlineLevel="1">
      <c r="A1534">
        <v>1317</v>
      </c>
      <c r="B1534" s="33" t="s">
        <v>142</v>
      </c>
      <c r="C1534" s="31">
        <v>60</v>
      </c>
      <c r="D1534">
        <v>1</v>
      </c>
      <c r="E1534">
        <v>12</v>
      </c>
      <c r="F1534" s="46"/>
      <c r="G1534" s="41" t="str">
        <f t="shared" si="132"/>
        <v/>
      </c>
      <c r="H1534" s="41" t="s">
        <v>201</v>
      </c>
      <c r="I1534" t="str">
        <f t="shared" si="131"/>
        <v/>
      </c>
      <c r="J1534">
        <f t="shared" si="129"/>
        <v>0</v>
      </c>
      <c r="K1534">
        <f t="shared" si="130"/>
        <v>0</v>
      </c>
      <c r="L1534" s="78" t="s">
        <v>343</v>
      </c>
      <c r="M1534" t="s">
        <v>176</v>
      </c>
      <c r="N1534" s="36" t="s">
        <v>177</v>
      </c>
      <c r="O1534" s="36"/>
      <c r="P1534" s="36" t="s">
        <v>177</v>
      </c>
      <c r="Q1534" t="s">
        <v>286</v>
      </c>
      <c r="S1534" t="s">
        <v>249</v>
      </c>
      <c r="U1534" s="36" t="s">
        <v>177</v>
      </c>
      <c r="V1534" s="36" t="s">
        <v>177</v>
      </c>
      <c r="W1534" s="36"/>
    </row>
    <row r="1535" spans="1:23" ht="12.75" hidden="1" outlineLevel="1">
      <c r="A1535">
        <v>1318</v>
      </c>
      <c r="B1535" s="33" t="s">
        <v>142</v>
      </c>
      <c r="C1535" s="31">
        <v>60</v>
      </c>
      <c r="D1535">
        <v>1</v>
      </c>
      <c r="E1535">
        <v>13</v>
      </c>
      <c r="F1535" s="46"/>
      <c r="G1535" s="41" t="str">
        <f t="shared" si="132"/>
        <v/>
      </c>
      <c r="H1535" s="41" t="s">
        <v>198</v>
      </c>
      <c r="I1535" t="str">
        <f t="shared" si="131"/>
        <v/>
      </c>
      <c r="J1535">
        <f t="shared" si="129"/>
        <v>0</v>
      </c>
      <c r="K1535">
        <f t="shared" si="130"/>
        <v>0</v>
      </c>
      <c r="L1535" s="78" t="s">
        <v>343</v>
      </c>
      <c r="M1535" t="s">
        <v>176</v>
      </c>
      <c r="N1535" s="36" t="s">
        <v>177</v>
      </c>
      <c r="O1535" s="36"/>
      <c r="P1535" s="36" t="s">
        <v>177</v>
      </c>
      <c r="Q1535" t="s">
        <v>250</v>
      </c>
      <c r="R1535" t="s">
        <v>304</v>
      </c>
      <c r="S1535" t="s">
        <v>249</v>
      </c>
      <c r="U1535" s="36" t="s">
        <v>177</v>
      </c>
      <c r="V1535" s="36" t="s">
        <v>177</v>
      </c>
      <c r="W1535" s="36"/>
    </row>
    <row r="1536" spans="1:23" ht="12.75" hidden="1" outlineLevel="1">
      <c r="A1536">
        <v>1319</v>
      </c>
      <c r="B1536" s="33" t="s">
        <v>142</v>
      </c>
      <c r="C1536" s="31">
        <v>60</v>
      </c>
      <c r="D1536">
        <v>1</v>
      </c>
      <c r="E1536">
        <v>14</v>
      </c>
      <c r="F1536" s="46"/>
      <c r="G1536" s="41" t="str">
        <f t="shared" si="132"/>
        <v/>
      </c>
      <c r="H1536" s="41" t="s">
        <v>199</v>
      </c>
      <c r="I1536" t="str">
        <f t="shared" si="131"/>
        <v/>
      </c>
      <c r="J1536">
        <f t="shared" si="129"/>
        <v>0</v>
      </c>
      <c r="K1536">
        <f t="shared" si="130"/>
        <v>0</v>
      </c>
      <c r="L1536" s="78" t="s">
        <v>343</v>
      </c>
      <c r="M1536" t="s">
        <v>176</v>
      </c>
      <c r="N1536" s="36" t="s">
        <v>177</v>
      </c>
      <c r="O1536" s="36"/>
      <c r="P1536" s="36" t="s">
        <v>177</v>
      </c>
      <c r="Q1536" t="s">
        <v>285</v>
      </c>
      <c r="R1536" t="s">
        <v>35</v>
      </c>
      <c r="S1536" t="s">
        <v>249</v>
      </c>
      <c r="T1536" t="s">
        <v>218</v>
      </c>
      <c r="U1536" s="36" t="s">
        <v>177</v>
      </c>
      <c r="V1536" s="36" t="s">
        <v>177</v>
      </c>
      <c r="W1536" s="36"/>
    </row>
    <row r="1537" spans="1:23" ht="12.75" hidden="1" outlineLevel="1">
      <c r="A1537">
        <v>1320</v>
      </c>
      <c r="B1537" s="33" t="s">
        <v>142</v>
      </c>
      <c r="C1537" s="31">
        <v>60</v>
      </c>
      <c r="D1537">
        <v>1</v>
      </c>
      <c r="E1537">
        <v>15</v>
      </c>
      <c r="F1537" s="46"/>
      <c r="G1537" s="41" t="str">
        <f t="shared" si="132"/>
        <v/>
      </c>
      <c r="H1537" s="41" t="s">
        <v>200</v>
      </c>
      <c r="I1537" t="str">
        <f t="shared" si="131"/>
        <v/>
      </c>
      <c r="J1537">
        <f t="shared" si="129"/>
        <v>0</v>
      </c>
      <c r="K1537">
        <f t="shared" si="130"/>
        <v>0</v>
      </c>
      <c r="L1537" s="78" t="s">
        <v>343</v>
      </c>
      <c r="M1537" t="s">
        <v>176</v>
      </c>
      <c r="N1537" s="36" t="s">
        <v>177</v>
      </c>
      <c r="O1537" s="36"/>
      <c r="P1537" s="36" t="s">
        <v>177</v>
      </c>
      <c r="Q1537" t="s">
        <v>286</v>
      </c>
      <c r="S1537" t="s">
        <v>249</v>
      </c>
      <c r="U1537" s="36" t="s">
        <v>177</v>
      </c>
      <c r="V1537" s="36" t="s">
        <v>177</v>
      </c>
      <c r="W1537" s="36"/>
    </row>
    <row r="1538" spans="1:23" ht="12.75" hidden="1" outlineLevel="1">
      <c r="A1538">
        <v>1321</v>
      </c>
      <c r="B1538" s="33" t="s">
        <v>142</v>
      </c>
      <c r="C1538" s="31">
        <v>60</v>
      </c>
      <c r="D1538">
        <v>1</v>
      </c>
      <c r="E1538">
        <v>16</v>
      </c>
      <c r="F1538" s="46"/>
      <c r="G1538" s="41" t="str">
        <f t="shared" si="132"/>
        <v/>
      </c>
      <c r="H1538" s="41" t="s">
        <v>198</v>
      </c>
      <c r="I1538" t="str">
        <f t="shared" si="131"/>
        <v/>
      </c>
      <c r="J1538">
        <f t="shared" si="129"/>
        <v>0</v>
      </c>
      <c r="K1538">
        <f t="shared" si="130"/>
        <v>0</v>
      </c>
      <c r="L1538" s="78" t="s">
        <v>343</v>
      </c>
      <c r="M1538" t="s">
        <v>176</v>
      </c>
      <c r="N1538" s="36" t="s">
        <v>177</v>
      </c>
      <c r="O1538" s="36"/>
      <c r="P1538" s="36" t="s">
        <v>177</v>
      </c>
      <c r="Q1538" t="s">
        <v>250</v>
      </c>
      <c r="R1538" t="s">
        <v>304</v>
      </c>
      <c r="S1538" t="s">
        <v>249</v>
      </c>
      <c r="T1538" t="s">
        <v>134</v>
      </c>
      <c r="U1538" s="36" t="s">
        <v>177</v>
      </c>
      <c r="V1538" s="36" t="s">
        <v>177</v>
      </c>
      <c r="W1538" s="36"/>
    </row>
    <row r="1539" spans="1:23" ht="12.75" hidden="1" outlineLevel="1">
      <c r="A1539">
        <v>1322</v>
      </c>
      <c r="B1539" s="33" t="s">
        <v>142</v>
      </c>
      <c r="C1539" s="31">
        <v>60</v>
      </c>
      <c r="D1539">
        <v>1</v>
      </c>
      <c r="E1539">
        <v>17</v>
      </c>
      <c r="F1539" s="46"/>
      <c r="G1539" s="41" t="str">
        <f t="shared" si="132"/>
        <v/>
      </c>
      <c r="H1539" s="41" t="s">
        <v>201</v>
      </c>
      <c r="I1539" t="str">
        <f t="shared" si="131"/>
        <v/>
      </c>
      <c r="J1539">
        <f t="shared" si="129"/>
        <v>0</v>
      </c>
      <c r="K1539">
        <f t="shared" si="130"/>
        <v>0</v>
      </c>
      <c r="L1539" s="78" t="s">
        <v>343</v>
      </c>
      <c r="M1539" t="s">
        <v>176</v>
      </c>
      <c r="N1539" s="36" t="s">
        <v>177</v>
      </c>
      <c r="O1539" s="36"/>
      <c r="P1539" s="36" t="s">
        <v>177</v>
      </c>
      <c r="Q1539" t="s">
        <v>37</v>
      </c>
      <c r="R1539" t="s">
        <v>251</v>
      </c>
      <c r="S1539" t="s">
        <v>249</v>
      </c>
      <c r="T1539" t="s">
        <v>126</v>
      </c>
      <c r="U1539" s="36" t="s">
        <v>177</v>
      </c>
      <c r="V1539" s="36" t="s">
        <v>177</v>
      </c>
      <c r="W1539" s="36"/>
    </row>
    <row r="1540" spans="1:23" ht="12.75" hidden="1" outlineLevel="1">
      <c r="A1540">
        <v>1323</v>
      </c>
      <c r="B1540" s="33" t="s">
        <v>142</v>
      </c>
      <c r="C1540" s="31">
        <v>60</v>
      </c>
      <c r="D1540">
        <v>1</v>
      </c>
      <c r="E1540">
        <v>18</v>
      </c>
      <c r="F1540" s="46"/>
      <c r="G1540" s="41" t="str">
        <f t="shared" si="132"/>
        <v/>
      </c>
      <c r="H1540" s="41" t="s">
        <v>202</v>
      </c>
      <c r="I1540" t="str">
        <f t="shared" si="131"/>
        <v/>
      </c>
      <c r="J1540">
        <f t="shared" si="129"/>
        <v>0</v>
      </c>
      <c r="K1540">
        <f t="shared" si="130"/>
        <v>0</v>
      </c>
      <c r="L1540" s="78" t="s">
        <v>343</v>
      </c>
      <c r="M1540" t="s">
        <v>176</v>
      </c>
      <c r="N1540" s="36" t="s">
        <v>177</v>
      </c>
      <c r="O1540" s="36"/>
      <c r="P1540" s="36" t="s">
        <v>177</v>
      </c>
      <c r="Q1540" t="s">
        <v>326</v>
      </c>
      <c r="R1540" t="s">
        <v>327</v>
      </c>
      <c r="S1540" t="s">
        <v>249</v>
      </c>
      <c r="T1540" t="s">
        <v>54</v>
      </c>
      <c r="U1540" s="36" t="s">
        <v>177</v>
      </c>
      <c r="V1540" s="36" t="s">
        <v>177</v>
      </c>
      <c r="W1540" s="36"/>
    </row>
    <row r="1541" spans="1:23" ht="12.75" hidden="1" outlineLevel="1">
      <c r="A1541">
        <v>1324</v>
      </c>
      <c r="B1541" s="33" t="s">
        <v>142</v>
      </c>
      <c r="C1541" s="31">
        <v>60</v>
      </c>
      <c r="D1541">
        <v>1</v>
      </c>
      <c r="E1541">
        <v>19</v>
      </c>
      <c r="F1541" s="46"/>
      <c r="G1541" s="41" t="str">
        <f t="shared" si="132"/>
        <v/>
      </c>
      <c r="H1541" s="41"/>
      <c r="I1541" t="str">
        <f t="shared" si="131"/>
        <v/>
      </c>
      <c r="J1541">
        <f t="shared" si="129"/>
        <v>0</v>
      </c>
      <c r="K1541">
        <f t="shared" si="130"/>
        <v>0</v>
      </c>
      <c r="L1541" s="78" t="s">
        <v>343</v>
      </c>
      <c r="M1541" t="s">
        <v>176</v>
      </c>
      <c r="N1541" s="36" t="s">
        <v>177</v>
      </c>
      <c r="O1541" s="36"/>
      <c r="P1541" s="36" t="s">
        <v>177</v>
      </c>
      <c r="U1541" s="36" t="s">
        <v>177</v>
      </c>
      <c r="V1541" s="36" t="s">
        <v>177</v>
      </c>
      <c r="W1541" s="36"/>
    </row>
    <row r="1542" spans="1:23" ht="12.75" hidden="1" outlineLevel="1">
      <c r="A1542">
        <v>1325</v>
      </c>
      <c r="B1542" s="33" t="s">
        <v>142</v>
      </c>
      <c r="C1542" s="31">
        <v>60</v>
      </c>
      <c r="D1542">
        <v>1</v>
      </c>
      <c r="E1542">
        <v>20</v>
      </c>
      <c r="F1542" s="46"/>
      <c r="G1542" s="41" t="str">
        <f t="shared" si="132"/>
        <v/>
      </c>
      <c r="H1542" s="41" t="s">
        <v>199</v>
      </c>
      <c r="I1542" t="str">
        <f t="shared" si="131"/>
        <v/>
      </c>
      <c r="J1542">
        <f t="shared" si="129"/>
        <v>0</v>
      </c>
      <c r="K1542">
        <f t="shared" si="130"/>
        <v>0</v>
      </c>
      <c r="L1542" s="78" t="s">
        <v>343</v>
      </c>
      <c r="M1542" t="s">
        <v>176</v>
      </c>
      <c r="N1542" s="36" t="s">
        <v>177</v>
      </c>
      <c r="O1542" s="36"/>
      <c r="P1542" s="36" t="s">
        <v>177</v>
      </c>
      <c r="Q1542" t="s">
        <v>285</v>
      </c>
      <c r="R1542" t="s">
        <v>35</v>
      </c>
      <c r="S1542" t="s">
        <v>249</v>
      </c>
      <c r="T1542" t="s">
        <v>54</v>
      </c>
      <c r="U1542" s="36" t="s">
        <v>177</v>
      </c>
      <c r="V1542" s="36" t="s">
        <v>177</v>
      </c>
      <c r="W1542" s="36"/>
    </row>
    <row r="1543" spans="1:23" ht="12.75" hidden="1" outlineLevel="1">
      <c r="A1543">
        <v>1326</v>
      </c>
      <c r="B1543" s="33" t="s">
        <v>142</v>
      </c>
      <c r="C1543" s="31">
        <v>60</v>
      </c>
      <c r="D1543">
        <v>1</v>
      </c>
      <c r="E1543">
        <v>21</v>
      </c>
      <c r="F1543" s="46"/>
      <c r="G1543" s="41" t="str">
        <f t="shared" si="132"/>
        <v/>
      </c>
      <c r="H1543" s="41" t="s">
        <v>200</v>
      </c>
      <c r="I1543" t="str">
        <f t="shared" si="131"/>
        <v/>
      </c>
      <c r="J1543">
        <f t="shared" si="129"/>
        <v>0</v>
      </c>
      <c r="K1543">
        <f t="shared" si="130"/>
        <v>0</v>
      </c>
      <c r="L1543" s="78" t="s">
        <v>343</v>
      </c>
      <c r="M1543" t="s">
        <v>176</v>
      </c>
      <c r="N1543" s="36" t="s">
        <v>177</v>
      </c>
      <c r="O1543" s="36"/>
      <c r="P1543" s="36" t="s">
        <v>177</v>
      </c>
      <c r="Q1543" t="s">
        <v>37</v>
      </c>
      <c r="R1543" t="s">
        <v>215</v>
      </c>
      <c r="S1543" t="s">
        <v>249</v>
      </c>
      <c r="T1543" t="s">
        <v>55</v>
      </c>
      <c r="U1543" s="36" t="s">
        <v>177</v>
      </c>
      <c r="V1543" s="36" t="s">
        <v>177</v>
      </c>
      <c r="W1543" s="36"/>
    </row>
    <row r="1544" spans="1:23" ht="12.75" hidden="1" outlineLevel="1">
      <c r="A1544">
        <v>1327</v>
      </c>
      <c r="B1544" s="33" t="s">
        <v>142</v>
      </c>
      <c r="C1544" s="31">
        <v>60</v>
      </c>
      <c r="D1544">
        <v>1</v>
      </c>
      <c r="E1544">
        <v>22</v>
      </c>
      <c r="F1544" s="46"/>
      <c r="G1544" s="41" t="str">
        <f t="shared" si="132"/>
        <v/>
      </c>
      <c r="H1544" s="41" t="s">
        <v>201</v>
      </c>
      <c r="I1544" t="str">
        <f t="shared" si="131"/>
        <v/>
      </c>
      <c r="J1544">
        <f t="shared" si="129"/>
        <v>0</v>
      </c>
      <c r="K1544">
        <f t="shared" si="130"/>
        <v>0</v>
      </c>
      <c r="L1544" s="78" t="s">
        <v>343</v>
      </c>
      <c r="M1544" t="s">
        <v>176</v>
      </c>
      <c r="N1544" s="36" t="s">
        <v>177</v>
      </c>
      <c r="O1544" s="36"/>
      <c r="P1544" s="36" t="s">
        <v>177</v>
      </c>
      <c r="Q1544" t="s">
        <v>285</v>
      </c>
      <c r="R1544" t="s">
        <v>340</v>
      </c>
      <c r="S1544" t="s">
        <v>249</v>
      </c>
      <c r="T1544" t="s">
        <v>218</v>
      </c>
      <c r="U1544" s="36" t="s">
        <v>177</v>
      </c>
      <c r="V1544" s="36" t="s">
        <v>177</v>
      </c>
      <c r="W1544" s="36"/>
    </row>
    <row r="1545" spans="1:23" ht="12.75" hidden="1" outlineLevel="1">
      <c r="A1545">
        <v>1328</v>
      </c>
      <c r="B1545" s="33" t="s">
        <v>142</v>
      </c>
      <c r="C1545" s="31">
        <v>60</v>
      </c>
      <c r="D1545">
        <v>1</v>
      </c>
      <c r="E1545">
        <v>23</v>
      </c>
      <c r="F1545" s="46"/>
      <c r="G1545" s="41" t="str">
        <f t="shared" si="132"/>
        <v/>
      </c>
      <c r="H1545" s="41" t="s">
        <v>202</v>
      </c>
      <c r="I1545" t="str">
        <f t="shared" si="131"/>
        <v/>
      </c>
      <c r="J1545">
        <f t="shared" si="129"/>
        <v>0</v>
      </c>
      <c r="K1545">
        <f t="shared" si="130"/>
        <v>0</v>
      </c>
      <c r="L1545" s="78" t="s">
        <v>343</v>
      </c>
      <c r="M1545" t="s">
        <v>176</v>
      </c>
      <c r="N1545" s="36" t="s">
        <v>177</v>
      </c>
      <c r="O1545" s="36"/>
      <c r="P1545" s="36" t="s">
        <v>177</v>
      </c>
      <c r="Q1545" t="s">
        <v>326</v>
      </c>
      <c r="R1545" t="s">
        <v>327</v>
      </c>
      <c r="S1545" t="s">
        <v>249</v>
      </c>
      <c r="T1545" t="s">
        <v>54</v>
      </c>
      <c r="U1545" s="36" t="s">
        <v>177</v>
      </c>
      <c r="V1545" s="36" t="s">
        <v>177</v>
      </c>
      <c r="W1545" s="36"/>
    </row>
    <row r="1546" spans="1:23" ht="12.75" hidden="1" outlineLevel="1">
      <c r="A1546">
        <v>1329</v>
      </c>
      <c r="B1546" s="33" t="s">
        <v>142</v>
      </c>
      <c r="C1546" s="31">
        <v>60</v>
      </c>
      <c r="D1546">
        <v>1</v>
      </c>
      <c r="E1546">
        <v>24</v>
      </c>
      <c r="F1546" s="46"/>
      <c r="G1546" s="41" t="str">
        <f t="shared" si="132"/>
        <v/>
      </c>
      <c r="H1546" s="41" t="s">
        <v>198</v>
      </c>
      <c r="I1546" t="str">
        <f t="shared" si="131"/>
        <v/>
      </c>
      <c r="J1546">
        <f t="shared" si="129"/>
        <v>0</v>
      </c>
      <c r="K1546">
        <f t="shared" si="130"/>
        <v>0</v>
      </c>
      <c r="L1546" s="78" t="s">
        <v>343</v>
      </c>
      <c r="M1546" t="s">
        <v>241</v>
      </c>
      <c r="N1546" s="36" t="s">
        <v>177</v>
      </c>
      <c r="O1546" s="36"/>
      <c r="P1546" s="36" t="s">
        <v>177</v>
      </c>
      <c r="Q1546" t="s">
        <v>225</v>
      </c>
      <c r="S1546" t="s">
        <v>249</v>
      </c>
      <c r="U1546" s="36" t="s">
        <v>177</v>
      </c>
      <c r="V1546" s="36" t="s">
        <v>177</v>
      </c>
      <c r="W1546" s="36"/>
    </row>
    <row r="1547" spans="1:23" ht="12.75" hidden="1" outlineLevel="1">
      <c r="A1547">
        <v>1330</v>
      </c>
      <c r="B1547" s="33" t="s">
        <v>142</v>
      </c>
      <c r="C1547" s="31">
        <v>60</v>
      </c>
      <c r="D1547">
        <v>1</v>
      </c>
      <c r="E1547">
        <v>25</v>
      </c>
      <c r="F1547" s="46"/>
      <c r="G1547" s="41" t="str">
        <f t="shared" si="132"/>
        <v/>
      </c>
      <c r="H1547" s="41" t="s">
        <v>198</v>
      </c>
      <c r="I1547" t="str">
        <f t="shared" si="131"/>
        <v/>
      </c>
      <c r="J1547">
        <f t="shared" si="129"/>
        <v>0</v>
      </c>
      <c r="K1547">
        <f t="shared" si="130"/>
        <v>0</v>
      </c>
      <c r="L1547" s="78" t="s">
        <v>343</v>
      </c>
      <c r="M1547" t="s">
        <v>241</v>
      </c>
      <c r="N1547" s="36" t="s">
        <v>177</v>
      </c>
      <c r="O1547" s="36"/>
      <c r="P1547" s="36" t="s">
        <v>177</v>
      </c>
      <c r="Q1547" t="s">
        <v>98</v>
      </c>
      <c r="R1547" t="s">
        <v>216</v>
      </c>
      <c r="S1547" t="s">
        <v>249</v>
      </c>
      <c r="U1547" s="36" t="s">
        <v>177</v>
      </c>
      <c r="V1547" s="36" t="s">
        <v>177</v>
      </c>
      <c r="W1547" s="36"/>
    </row>
    <row r="1548" spans="1:19" ht="12.75" hidden="1" outlineLevel="1">
      <c r="A1548">
        <v>1331</v>
      </c>
      <c r="B1548" s="33" t="s">
        <v>142</v>
      </c>
      <c r="C1548" s="31">
        <v>60</v>
      </c>
      <c r="D1548">
        <v>2</v>
      </c>
      <c r="E1548">
        <v>1</v>
      </c>
      <c r="F1548" s="46"/>
      <c r="G1548" s="41" t="str">
        <f t="shared" si="132"/>
        <v/>
      </c>
      <c r="H1548" s="41" t="s">
        <v>200</v>
      </c>
      <c r="I1548" t="str">
        <f t="shared" si="131"/>
        <v/>
      </c>
      <c r="J1548">
        <f t="shared" si="129"/>
        <v>0</v>
      </c>
      <c r="K1548">
        <f t="shared" si="130"/>
        <v>0</v>
      </c>
      <c r="L1548" s="78" t="s">
        <v>343</v>
      </c>
      <c r="M1548" t="s">
        <v>117</v>
      </c>
      <c r="N1548">
        <v>1</v>
      </c>
      <c r="O1548" t="s">
        <v>290</v>
      </c>
      <c r="P1548" t="s">
        <v>132</v>
      </c>
      <c r="Q1548" t="s">
        <v>38</v>
      </c>
      <c r="R1548" t="s">
        <v>171</v>
      </c>
      <c r="S1548" t="s">
        <v>27</v>
      </c>
    </row>
    <row r="1549" spans="1:19" ht="12.75" hidden="1" outlineLevel="1">
      <c r="A1549">
        <v>1332</v>
      </c>
      <c r="B1549" s="33" t="s">
        <v>142</v>
      </c>
      <c r="C1549" s="31">
        <v>60</v>
      </c>
      <c r="D1549">
        <v>2</v>
      </c>
      <c r="E1549">
        <v>2</v>
      </c>
      <c r="F1549" s="46"/>
      <c r="G1549" s="41" t="str">
        <f t="shared" si="132"/>
        <v/>
      </c>
      <c r="H1549" s="41" t="s">
        <v>199</v>
      </c>
      <c r="I1549" t="str">
        <f t="shared" si="131"/>
        <v/>
      </c>
      <c r="J1549">
        <f t="shared" si="129"/>
        <v>0</v>
      </c>
      <c r="K1549">
        <f t="shared" si="130"/>
        <v>0</v>
      </c>
      <c r="L1549" s="78" t="s">
        <v>343</v>
      </c>
      <c r="M1549" t="s">
        <v>117</v>
      </c>
      <c r="N1549">
        <v>1</v>
      </c>
      <c r="O1549" t="s">
        <v>290</v>
      </c>
      <c r="P1549" t="s">
        <v>132</v>
      </c>
      <c r="Q1549" t="s">
        <v>249</v>
      </c>
      <c r="R1549" t="s">
        <v>171</v>
      </c>
      <c r="S1549" t="s">
        <v>121</v>
      </c>
    </row>
    <row r="1550" spans="1:19" ht="12.75" hidden="1" outlineLevel="1">
      <c r="A1550">
        <v>1333</v>
      </c>
      <c r="B1550" s="33" t="s">
        <v>142</v>
      </c>
      <c r="C1550" s="31">
        <v>60</v>
      </c>
      <c r="D1550">
        <v>2</v>
      </c>
      <c r="E1550">
        <v>3</v>
      </c>
      <c r="F1550" s="46"/>
      <c r="G1550" s="41" t="str">
        <f t="shared" si="132"/>
        <v/>
      </c>
      <c r="H1550" s="41" t="s">
        <v>201</v>
      </c>
      <c r="I1550" t="str">
        <f t="shared" si="131"/>
        <v/>
      </c>
      <c r="J1550">
        <f t="shared" si="129"/>
        <v>0</v>
      </c>
      <c r="K1550">
        <f t="shared" si="130"/>
        <v>0</v>
      </c>
      <c r="L1550" s="78" t="s">
        <v>343</v>
      </c>
      <c r="M1550" t="s">
        <v>117</v>
      </c>
      <c r="N1550">
        <v>1</v>
      </c>
      <c r="O1550" t="s">
        <v>290</v>
      </c>
      <c r="P1550" t="s">
        <v>132</v>
      </c>
      <c r="Q1550" t="s">
        <v>249</v>
      </c>
      <c r="R1550" t="s">
        <v>171</v>
      </c>
      <c r="S1550" t="s">
        <v>121</v>
      </c>
    </row>
    <row r="1551" spans="1:19" ht="12.75" hidden="1" outlineLevel="1">
      <c r="A1551">
        <v>1334</v>
      </c>
      <c r="B1551" s="33" t="s">
        <v>142</v>
      </c>
      <c r="C1551" s="31">
        <v>60</v>
      </c>
      <c r="D1551">
        <v>2</v>
      </c>
      <c r="E1551">
        <v>4</v>
      </c>
      <c r="F1551" s="46"/>
      <c r="G1551" s="41" t="str">
        <f t="shared" si="132"/>
        <v/>
      </c>
      <c r="H1551" s="41" t="s">
        <v>201</v>
      </c>
      <c r="I1551" t="str">
        <f t="shared" si="131"/>
        <v/>
      </c>
      <c r="J1551">
        <f t="shared" si="129"/>
        <v>0</v>
      </c>
      <c r="K1551">
        <f t="shared" si="130"/>
        <v>0</v>
      </c>
      <c r="L1551" s="78" t="s">
        <v>343</v>
      </c>
      <c r="M1551" t="s">
        <v>117</v>
      </c>
      <c r="N1551">
        <v>1</v>
      </c>
      <c r="O1551" t="s">
        <v>290</v>
      </c>
      <c r="P1551" t="s">
        <v>132</v>
      </c>
      <c r="Q1551" t="s">
        <v>249</v>
      </c>
      <c r="R1551" t="s">
        <v>169</v>
      </c>
      <c r="S1551" t="s">
        <v>27</v>
      </c>
    </row>
    <row r="1552" spans="1:19" ht="12.75" hidden="1" outlineLevel="1">
      <c r="A1552">
        <v>1335</v>
      </c>
      <c r="B1552" s="33" t="s">
        <v>142</v>
      </c>
      <c r="C1552" s="31">
        <v>60</v>
      </c>
      <c r="D1552">
        <v>2</v>
      </c>
      <c r="E1552">
        <v>5</v>
      </c>
      <c r="F1552" s="46"/>
      <c r="G1552" s="41" t="str">
        <f t="shared" si="132"/>
        <v/>
      </c>
      <c r="H1552" s="41" t="s">
        <v>202</v>
      </c>
      <c r="I1552" t="str">
        <f t="shared" si="131"/>
        <v/>
      </c>
      <c r="J1552">
        <f t="shared" si="129"/>
        <v>0</v>
      </c>
      <c r="K1552">
        <f t="shared" si="130"/>
        <v>0</v>
      </c>
      <c r="L1552" s="78" t="s">
        <v>343</v>
      </c>
      <c r="M1552" t="s">
        <v>117</v>
      </c>
      <c r="N1552">
        <v>1</v>
      </c>
      <c r="O1552" t="s">
        <v>290</v>
      </c>
      <c r="P1552" t="s">
        <v>132</v>
      </c>
      <c r="Q1552" t="s">
        <v>249</v>
      </c>
      <c r="R1552" t="s">
        <v>169</v>
      </c>
      <c r="S1552" t="s">
        <v>121</v>
      </c>
    </row>
    <row r="1553" spans="1:19" ht="12.75" hidden="1" outlineLevel="1">
      <c r="A1553">
        <v>1336</v>
      </c>
      <c r="B1553" s="33" t="s">
        <v>142</v>
      </c>
      <c r="C1553" s="31">
        <v>60</v>
      </c>
      <c r="D1553">
        <v>2</v>
      </c>
      <c r="E1553">
        <v>6</v>
      </c>
      <c r="F1553" s="46"/>
      <c r="G1553" s="41" t="str">
        <f t="shared" si="132"/>
        <v/>
      </c>
      <c r="H1553" s="41" t="s">
        <v>198</v>
      </c>
      <c r="I1553" t="str">
        <f t="shared" si="131"/>
        <v/>
      </c>
      <c r="J1553">
        <f t="shared" si="129"/>
        <v>0</v>
      </c>
      <c r="K1553">
        <f t="shared" si="130"/>
        <v>0</v>
      </c>
      <c r="L1553" s="78" t="s">
        <v>343</v>
      </c>
      <c r="M1553" t="s">
        <v>117</v>
      </c>
      <c r="N1553">
        <v>1</v>
      </c>
      <c r="O1553" t="s">
        <v>290</v>
      </c>
      <c r="P1553" t="s">
        <v>132</v>
      </c>
      <c r="Q1553" t="s">
        <v>123</v>
      </c>
      <c r="R1553" t="s">
        <v>171</v>
      </c>
      <c r="S1553" t="s">
        <v>130</v>
      </c>
    </row>
    <row r="1554" spans="1:19" ht="12.75" hidden="1" outlineLevel="1">
      <c r="A1554">
        <v>1337</v>
      </c>
      <c r="B1554" s="33" t="s">
        <v>142</v>
      </c>
      <c r="C1554" s="31">
        <v>60</v>
      </c>
      <c r="D1554">
        <v>2</v>
      </c>
      <c r="E1554">
        <v>7</v>
      </c>
      <c r="F1554" s="46"/>
      <c r="G1554" s="41" t="str">
        <f t="shared" si="132"/>
        <v/>
      </c>
      <c r="H1554" s="41" t="s">
        <v>202</v>
      </c>
      <c r="I1554" t="str">
        <f t="shared" si="131"/>
        <v/>
      </c>
      <c r="J1554">
        <f t="shared" si="129"/>
        <v>0</v>
      </c>
      <c r="K1554">
        <f t="shared" si="130"/>
        <v>0</v>
      </c>
      <c r="L1554" s="78" t="s">
        <v>343</v>
      </c>
      <c r="M1554" t="s">
        <v>117</v>
      </c>
      <c r="N1554">
        <v>2</v>
      </c>
      <c r="O1554" t="s">
        <v>289</v>
      </c>
      <c r="P1554" t="s">
        <v>254</v>
      </c>
      <c r="Q1554" t="s">
        <v>38</v>
      </c>
      <c r="R1554" t="s">
        <v>171</v>
      </c>
      <c r="S1554" t="s">
        <v>27</v>
      </c>
    </row>
    <row r="1555" spans="1:19" ht="12.75" hidden="1" outlineLevel="1">
      <c r="A1555">
        <v>1338</v>
      </c>
      <c r="B1555" s="33" t="s">
        <v>142</v>
      </c>
      <c r="C1555" s="31">
        <v>60</v>
      </c>
      <c r="D1555">
        <v>2</v>
      </c>
      <c r="E1555">
        <v>8</v>
      </c>
      <c r="F1555" s="46"/>
      <c r="G1555" s="41" t="str">
        <f t="shared" si="132"/>
        <v/>
      </c>
      <c r="H1555" s="41" t="s">
        <v>198</v>
      </c>
      <c r="I1555" t="str">
        <f t="shared" si="131"/>
        <v/>
      </c>
      <c r="J1555">
        <f t="shared" si="129"/>
        <v>0</v>
      </c>
      <c r="K1555">
        <f t="shared" si="130"/>
        <v>0</v>
      </c>
      <c r="L1555" s="78" t="s">
        <v>343</v>
      </c>
      <c r="M1555" t="s">
        <v>117</v>
      </c>
      <c r="N1555">
        <v>2</v>
      </c>
      <c r="O1555" t="s">
        <v>289</v>
      </c>
      <c r="P1555" t="s">
        <v>254</v>
      </c>
      <c r="Q1555" t="s">
        <v>249</v>
      </c>
      <c r="R1555" t="s">
        <v>171</v>
      </c>
      <c r="S1555" t="s">
        <v>121</v>
      </c>
    </row>
    <row r="1556" spans="1:19" ht="12.75" hidden="1" outlineLevel="1">
      <c r="A1556">
        <v>1339</v>
      </c>
      <c r="B1556" s="33" t="s">
        <v>142</v>
      </c>
      <c r="C1556" s="31">
        <v>60</v>
      </c>
      <c r="D1556">
        <v>2</v>
      </c>
      <c r="E1556">
        <v>9</v>
      </c>
      <c r="F1556" s="46"/>
      <c r="G1556" s="41" t="str">
        <f t="shared" si="132"/>
        <v/>
      </c>
      <c r="H1556" s="41" t="s">
        <v>199</v>
      </c>
      <c r="I1556" t="str">
        <f t="shared" si="131"/>
        <v/>
      </c>
      <c r="J1556">
        <f t="shared" si="129"/>
        <v>0</v>
      </c>
      <c r="K1556">
        <f t="shared" si="130"/>
        <v>0</v>
      </c>
      <c r="L1556" s="78" t="s">
        <v>343</v>
      </c>
      <c r="M1556" t="s">
        <v>117</v>
      </c>
      <c r="N1556">
        <v>2</v>
      </c>
      <c r="O1556" t="s">
        <v>289</v>
      </c>
      <c r="P1556" t="s">
        <v>254</v>
      </c>
      <c r="Q1556" t="s">
        <v>123</v>
      </c>
      <c r="R1556" t="s">
        <v>171</v>
      </c>
      <c r="S1556" t="s">
        <v>130</v>
      </c>
    </row>
    <row r="1557" spans="1:19" ht="12.75" hidden="1" outlineLevel="1">
      <c r="A1557">
        <v>1340</v>
      </c>
      <c r="B1557" s="33" t="s">
        <v>142</v>
      </c>
      <c r="C1557" s="31">
        <v>60</v>
      </c>
      <c r="D1557">
        <v>2</v>
      </c>
      <c r="E1557">
        <v>10</v>
      </c>
      <c r="F1557" s="46"/>
      <c r="G1557" s="41" t="str">
        <f t="shared" si="132"/>
        <v/>
      </c>
      <c r="H1557" s="41" t="s">
        <v>201</v>
      </c>
      <c r="I1557" t="str">
        <f t="shared" si="131"/>
        <v/>
      </c>
      <c r="J1557">
        <f t="shared" si="129"/>
        <v>0</v>
      </c>
      <c r="K1557">
        <f t="shared" si="130"/>
        <v>0</v>
      </c>
      <c r="L1557" s="78" t="s">
        <v>343</v>
      </c>
      <c r="M1557" t="s">
        <v>117</v>
      </c>
      <c r="N1557">
        <v>2</v>
      </c>
      <c r="O1557" t="s">
        <v>289</v>
      </c>
      <c r="P1557" t="s">
        <v>254</v>
      </c>
      <c r="Q1557" t="s">
        <v>249</v>
      </c>
      <c r="R1557" t="s">
        <v>169</v>
      </c>
      <c r="S1557" t="s">
        <v>27</v>
      </c>
    </row>
    <row r="1558" spans="1:19" ht="12.75" hidden="1" outlineLevel="1">
      <c r="A1558">
        <v>1341</v>
      </c>
      <c r="B1558" s="33" t="s">
        <v>142</v>
      </c>
      <c r="C1558" s="31">
        <v>60</v>
      </c>
      <c r="D1558">
        <v>2</v>
      </c>
      <c r="E1558">
        <v>11</v>
      </c>
      <c r="F1558" s="46"/>
      <c r="G1558" s="41" t="str">
        <f t="shared" si="132"/>
        <v/>
      </c>
      <c r="H1558" s="41" t="s">
        <v>198</v>
      </c>
      <c r="I1558" t="str">
        <f t="shared" si="131"/>
        <v/>
      </c>
      <c r="J1558">
        <f t="shared" si="129"/>
        <v>0</v>
      </c>
      <c r="K1558">
        <f t="shared" si="130"/>
        <v>0</v>
      </c>
      <c r="L1558" s="78" t="s">
        <v>343</v>
      </c>
      <c r="M1558" t="s">
        <v>117</v>
      </c>
      <c r="N1558">
        <v>2</v>
      </c>
      <c r="O1558" t="s">
        <v>289</v>
      </c>
      <c r="P1558" t="s">
        <v>254</v>
      </c>
      <c r="Q1558" t="s">
        <v>249</v>
      </c>
      <c r="R1558" t="s">
        <v>169</v>
      </c>
      <c r="S1558" t="s">
        <v>120</v>
      </c>
    </row>
    <row r="1559" spans="1:19" ht="12.75" hidden="1" outlineLevel="1">
      <c r="A1559">
        <v>1342</v>
      </c>
      <c r="B1559" s="33" t="s">
        <v>142</v>
      </c>
      <c r="C1559" s="31">
        <v>60</v>
      </c>
      <c r="D1559">
        <v>2</v>
      </c>
      <c r="E1559">
        <v>12</v>
      </c>
      <c r="F1559" s="46"/>
      <c r="G1559" s="41" t="str">
        <f t="shared" si="132"/>
        <v/>
      </c>
      <c r="H1559" s="41" t="s">
        <v>198</v>
      </c>
      <c r="I1559" t="str">
        <f t="shared" si="131"/>
        <v/>
      </c>
      <c r="J1559">
        <f t="shared" si="129"/>
        <v>0</v>
      </c>
      <c r="K1559">
        <f t="shared" si="130"/>
        <v>0</v>
      </c>
      <c r="L1559" s="78" t="s">
        <v>343</v>
      </c>
      <c r="M1559" t="s">
        <v>117</v>
      </c>
      <c r="N1559">
        <v>2</v>
      </c>
      <c r="O1559" t="s">
        <v>289</v>
      </c>
      <c r="P1559" t="s">
        <v>254</v>
      </c>
      <c r="Q1559" t="s">
        <v>249</v>
      </c>
      <c r="R1559" t="s">
        <v>169</v>
      </c>
      <c r="S1559" t="s">
        <v>120</v>
      </c>
    </row>
    <row r="1560" spans="1:22" ht="12.75" hidden="1" outlineLevel="1">
      <c r="A1560">
        <v>1343</v>
      </c>
      <c r="B1560" s="33" t="s">
        <v>142</v>
      </c>
      <c r="C1560" s="31">
        <v>60</v>
      </c>
      <c r="D1560">
        <v>2</v>
      </c>
      <c r="E1560">
        <v>13</v>
      </c>
      <c r="F1560" s="46"/>
      <c r="G1560" s="41" t="str">
        <f t="shared" si="132"/>
        <v/>
      </c>
      <c r="H1560" s="41" t="s">
        <v>202</v>
      </c>
      <c r="I1560" t="str">
        <f t="shared" si="131"/>
        <v/>
      </c>
      <c r="J1560">
        <f t="shared" si="129"/>
        <v>0</v>
      </c>
      <c r="K1560">
        <f t="shared" si="130"/>
        <v>0</v>
      </c>
      <c r="L1560" s="78" t="s">
        <v>343</v>
      </c>
      <c r="M1560" t="s">
        <v>117</v>
      </c>
      <c r="N1560">
        <v>3</v>
      </c>
      <c r="O1560" t="s">
        <v>289</v>
      </c>
      <c r="P1560" t="s">
        <v>88</v>
      </c>
      <c r="Q1560" t="s">
        <v>249</v>
      </c>
      <c r="R1560" t="s">
        <v>171</v>
      </c>
      <c r="S1560" t="s">
        <v>27</v>
      </c>
      <c r="V1560" t="s">
        <v>133</v>
      </c>
    </row>
    <row r="1561" spans="1:22" ht="12.75" hidden="1" outlineLevel="1">
      <c r="A1561">
        <v>1344</v>
      </c>
      <c r="B1561" s="33" t="s">
        <v>142</v>
      </c>
      <c r="C1561" s="31">
        <v>60</v>
      </c>
      <c r="D1561">
        <v>2</v>
      </c>
      <c r="E1561">
        <v>14</v>
      </c>
      <c r="F1561" s="46"/>
      <c r="G1561" s="41" t="str">
        <f t="shared" si="132"/>
        <v/>
      </c>
      <c r="H1561" s="41" t="s">
        <v>199</v>
      </c>
      <c r="I1561" t="str">
        <f t="shared" si="131"/>
        <v/>
      </c>
      <c r="J1561">
        <f t="shared" si="129"/>
        <v>0</v>
      </c>
      <c r="K1561">
        <f t="shared" si="130"/>
        <v>0</v>
      </c>
      <c r="L1561" s="78" t="s">
        <v>343</v>
      </c>
      <c r="M1561" t="s">
        <v>117</v>
      </c>
      <c r="N1561">
        <v>3</v>
      </c>
      <c r="O1561" t="s">
        <v>289</v>
      </c>
      <c r="P1561" t="s">
        <v>88</v>
      </c>
      <c r="Q1561" t="s">
        <v>249</v>
      </c>
      <c r="R1561" t="s">
        <v>171</v>
      </c>
      <c r="S1561" t="s">
        <v>120</v>
      </c>
      <c r="V1561" t="s">
        <v>133</v>
      </c>
    </row>
    <row r="1562" spans="1:22" ht="12.75" hidden="1" outlineLevel="1">
      <c r="A1562">
        <v>1345</v>
      </c>
      <c r="B1562" s="33" t="s">
        <v>142</v>
      </c>
      <c r="C1562" s="31">
        <v>60</v>
      </c>
      <c r="D1562">
        <v>2</v>
      </c>
      <c r="E1562">
        <v>15</v>
      </c>
      <c r="F1562" s="46"/>
      <c r="G1562" s="41" t="str">
        <f t="shared" si="132"/>
        <v/>
      </c>
      <c r="H1562" s="41" t="s">
        <v>202</v>
      </c>
      <c r="I1562" t="str">
        <f t="shared" si="131"/>
        <v/>
      </c>
      <c r="J1562">
        <f t="shared" si="129"/>
        <v>0</v>
      </c>
      <c r="K1562">
        <f t="shared" si="130"/>
        <v>0</v>
      </c>
      <c r="L1562" s="78" t="s">
        <v>343</v>
      </c>
      <c r="M1562" t="s">
        <v>117</v>
      </c>
      <c r="N1562">
        <v>3</v>
      </c>
      <c r="O1562" t="s">
        <v>289</v>
      </c>
      <c r="P1562" t="s">
        <v>88</v>
      </c>
      <c r="Q1562" t="s">
        <v>249</v>
      </c>
      <c r="R1562" t="s">
        <v>169</v>
      </c>
      <c r="S1562" t="s">
        <v>120</v>
      </c>
      <c r="V1562" t="s">
        <v>133</v>
      </c>
    </row>
    <row r="1563" spans="1:22" ht="12.75" hidden="1" outlineLevel="1">
      <c r="A1563">
        <v>1346</v>
      </c>
      <c r="B1563" s="33" t="s">
        <v>142</v>
      </c>
      <c r="C1563" s="31">
        <v>60</v>
      </c>
      <c r="D1563">
        <v>2</v>
      </c>
      <c r="E1563">
        <v>16</v>
      </c>
      <c r="F1563" s="46"/>
      <c r="G1563" s="41" t="str">
        <f t="shared" si="132"/>
        <v/>
      </c>
      <c r="H1563" s="41" t="s">
        <v>201</v>
      </c>
      <c r="I1563" t="str">
        <f t="shared" si="131"/>
        <v/>
      </c>
      <c r="J1563">
        <f aca="true" t="shared" si="133" ref="J1563:J1622">IF($I1563="Correct",1,IF($I1563="Incorrect",1,0))</f>
        <v>0</v>
      </c>
      <c r="K1563">
        <f aca="true" t="shared" si="134" ref="K1563:K1622">IF($I1563="Correct",1,IF($I1563="Incorrect",0,0))</f>
        <v>0</v>
      </c>
      <c r="L1563" s="78" t="s">
        <v>343</v>
      </c>
      <c r="M1563" t="s">
        <v>117</v>
      </c>
      <c r="N1563">
        <v>3</v>
      </c>
      <c r="O1563" t="s">
        <v>289</v>
      </c>
      <c r="P1563" t="s">
        <v>88</v>
      </c>
      <c r="Q1563" t="s">
        <v>249</v>
      </c>
      <c r="R1563" t="s">
        <v>169</v>
      </c>
      <c r="S1563" t="s">
        <v>120</v>
      </c>
      <c r="V1563" t="s">
        <v>133</v>
      </c>
    </row>
    <row r="1564" spans="1:22" ht="12.75" hidden="1" outlineLevel="1">
      <c r="A1564">
        <v>1347</v>
      </c>
      <c r="B1564" s="33" t="s">
        <v>142</v>
      </c>
      <c r="C1564" s="31">
        <v>60</v>
      </c>
      <c r="D1564">
        <v>2</v>
      </c>
      <c r="E1564">
        <v>17</v>
      </c>
      <c r="F1564" s="46"/>
      <c r="G1564" s="41" t="str">
        <f t="shared" si="132"/>
        <v/>
      </c>
      <c r="H1564" s="41" t="s">
        <v>200</v>
      </c>
      <c r="I1564" t="str">
        <f t="shared" si="131"/>
        <v/>
      </c>
      <c r="J1564">
        <f t="shared" si="133"/>
        <v>0</v>
      </c>
      <c r="K1564">
        <f t="shared" si="134"/>
        <v>0</v>
      </c>
      <c r="L1564" s="78" t="s">
        <v>343</v>
      </c>
      <c r="M1564" t="s">
        <v>117</v>
      </c>
      <c r="N1564">
        <v>3</v>
      </c>
      <c r="O1564" t="s">
        <v>289</v>
      </c>
      <c r="P1564" t="s">
        <v>88</v>
      </c>
      <c r="Q1564" t="s">
        <v>249</v>
      </c>
      <c r="R1564" t="s">
        <v>169</v>
      </c>
      <c r="S1564" t="s">
        <v>27</v>
      </c>
      <c r="V1564" t="s">
        <v>133</v>
      </c>
    </row>
    <row r="1565" spans="1:19" ht="12.75" hidden="1" outlineLevel="1">
      <c r="A1565">
        <v>1348</v>
      </c>
      <c r="B1565" s="33" t="s">
        <v>142</v>
      </c>
      <c r="C1565" s="31">
        <v>60</v>
      </c>
      <c r="D1565">
        <v>2</v>
      </c>
      <c r="E1565">
        <v>18</v>
      </c>
      <c r="F1565" s="46"/>
      <c r="G1565" s="41" t="str">
        <f t="shared" si="132"/>
        <v/>
      </c>
      <c r="H1565" s="41" t="s">
        <v>201</v>
      </c>
      <c r="I1565" t="str">
        <f t="shared" si="131"/>
        <v/>
      </c>
      <c r="J1565">
        <f t="shared" si="133"/>
        <v>0</v>
      </c>
      <c r="K1565">
        <f t="shared" si="134"/>
        <v>0</v>
      </c>
      <c r="L1565" s="78" t="s">
        <v>343</v>
      </c>
      <c r="M1565" t="s">
        <v>117</v>
      </c>
      <c r="N1565">
        <v>4</v>
      </c>
      <c r="O1565" t="s">
        <v>290</v>
      </c>
      <c r="P1565" t="s">
        <v>132</v>
      </c>
      <c r="Q1565" t="s">
        <v>38</v>
      </c>
      <c r="R1565" t="s">
        <v>171</v>
      </c>
      <c r="S1565" t="s">
        <v>27</v>
      </c>
    </row>
    <row r="1566" spans="1:19" ht="12.75" hidden="1" outlineLevel="1">
      <c r="A1566">
        <v>1349</v>
      </c>
      <c r="B1566" s="33" t="s">
        <v>142</v>
      </c>
      <c r="C1566" s="31">
        <v>60</v>
      </c>
      <c r="D1566">
        <v>2</v>
      </c>
      <c r="E1566">
        <v>19</v>
      </c>
      <c r="F1566" s="46"/>
      <c r="G1566" s="41" t="str">
        <f t="shared" si="132"/>
        <v/>
      </c>
      <c r="H1566" s="41" t="s">
        <v>200</v>
      </c>
      <c r="I1566" t="str">
        <f t="shared" si="131"/>
        <v/>
      </c>
      <c r="J1566">
        <f t="shared" si="133"/>
        <v>0</v>
      </c>
      <c r="K1566">
        <f t="shared" si="134"/>
        <v>0</v>
      </c>
      <c r="L1566" s="78" t="s">
        <v>343</v>
      </c>
      <c r="M1566" t="s">
        <v>117</v>
      </c>
      <c r="N1566">
        <v>4</v>
      </c>
      <c r="O1566" t="s">
        <v>290</v>
      </c>
      <c r="P1566" t="s">
        <v>132</v>
      </c>
      <c r="Q1566" t="s">
        <v>249</v>
      </c>
      <c r="R1566" t="s">
        <v>169</v>
      </c>
      <c r="S1566" t="s">
        <v>120</v>
      </c>
    </row>
    <row r="1567" spans="1:19" ht="12.75" hidden="1" outlineLevel="1">
      <c r="A1567">
        <v>1350</v>
      </c>
      <c r="B1567" s="33" t="s">
        <v>142</v>
      </c>
      <c r="C1567" s="31">
        <v>60</v>
      </c>
      <c r="D1567">
        <v>2</v>
      </c>
      <c r="E1567">
        <v>20</v>
      </c>
      <c r="F1567" s="46"/>
      <c r="G1567" s="41" t="str">
        <f t="shared" si="132"/>
        <v/>
      </c>
      <c r="H1567" s="41" t="s">
        <v>200</v>
      </c>
      <c r="I1567" t="str">
        <f t="shared" si="131"/>
        <v/>
      </c>
      <c r="J1567">
        <f t="shared" si="133"/>
        <v>0</v>
      </c>
      <c r="K1567">
        <f t="shared" si="134"/>
        <v>0</v>
      </c>
      <c r="L1567" s="78" t="s">
        <v>343</v>
      </c>
      <c r="M1567" t="s">
        <v>117</v>
      </c>
      <c r="N1567">
        <v>4</v>
      </c>
      <c r="O1567" t="s">
        <v>290</v>
      </c>
      <c r="P1567" t="s">
        <v>132</v>
      </c>
      <c r="Q1567" t="s">
        <v>249</v>
      </c>
      <c r="R1567" t="s">
        <v>169</v>
      </c>
      <c r="S1567" t="s">
        <v>27</v>
      </c>
    </row>
    <row r="1568" spans="1:19" ht="12.75" hidden="1" outlineLevel="1">
      <c r="A1568">
        <v>1351</v>
      </c>
      <c r="B1568" s="33" t="s">
        <v>142</v>
      </c>
      <c r="C1568" s="31">
        <v>60</v>
      </c>
      <c r="D1568">
        <v>2</v>
      </c>
      <c r="E1568">
        <v>21</v>
      </c>
      <c r="F1568" s="46"/>
      <c r="G1568" s="41" t="str">
        <f t="shared" si="132"/>
        <v/>
      </c>
      <c r="H1568" s="41" t="s">
        <v>199</v>
      </c>
      <c r="I1568" t="str">
        <f t="shared" si="131"/>
        <v/>
      </c>
      <c r="J1568">
        <f t="shared" si="133"/>
        <v>0</v>
      </c>
      <c r="K1568">
        <f t="shared" si="134"/>
        <v>0</v>
      </c>
      <c r="L1568" s="78" t="s">
        <v>343</v>
      </c>
      <c r="M1568" t="s">
        <v>117</v>
      </c>
      <c r="N1568">
        <v>4</v>
      </c>
      <c r="O1568" t="s">
        <v>290</v>
      </c>
      <c r="P1568" t="s">
        <v>132</v>
      </c>
      <c r="Q1568" t="s">
        <v>249</v>
      </c>
      <c r="R1568" t="s">
        <v>169</v>
      </c>
      <c r="S1568" t="s">
        <v>27</v>
      </c>
    </row>
    <row r="1569" spans="1:19" ht="12.75" hidden="1" outlineLevel="1">
      <c r="A1569">
        <v>1352</v>
      </c>
      <c r="B1569" s="33" t="s">
        <v>142</v>
      </c>
      <c r="C1569" s="31">
        <v>60</v>
      </c>
      <c r="D1569">
        <v>2</v>
      </c>
      <c r="E1569">
        <v>22</v>
      </c>
      <c r="F1569" s="46"/>
      <c r="G1569" s="41" t="str">
        <f t="shared" si="132"/>
        <v/>
      </c>
      <c r="H1569" s="41" t="s">
        <v>202</v>
      </c>
      <c r="I1569" t="str">
        <f t="shared" si="131"/>
        <v/>
      </c>
      <c r="J1569">
        <f t="shared" si="133"/>
        <v>0</v>
      </c>
      <c r="K1569">
        <f t="shared" si="134"/>
        <v>0</v>
      </c>
      <c r="L1569" s="78" t="s">
        <v>343</v>
      </c>
      <c r="M1569" t="s">
        <v>117</v>
      </c>
      <c r="N1569">
        <v>4</v>
      </c>
      <c r="O1569" t="s">
        <v>290</v>
      </c>
      <c r="P1569" t="s">
        <v>132</v>
      </c>
      <c r="Q1569" t="s">
        <v>249</v>
      </c>
      <c r="R1569" t="s">
        <v>169</v>
      </c>
      <c r="S1569" t="s">
        <v>27</v>
      </c>
    </row>
    <row r="1570" spans="1:19" ht="12.75" hidden="1" outlineLevel="1">
      <c r="A1570">
        <v>1353</v>
      </c>
      <c r="B1570" s="33" t="s">
        <v>142</v>
      </c>
      <c r="C1570" s="31">
        <v>60</v>
      </c>
      <c r="D1570">
        <v>2</v>
      </c>
      <c r="E1570">
        <v>23</v>
      </c>
      <c r="F1570" s="46"/>
      <c r="G1570" s="41" t="str">
        <f t="shared" si="132"/>
        <v/>
      </c>
      <c r="H1570" s="41" t="s">
        <v>198</v>
      </c>
      <c r="I1570" t="str">
        <f t="shared" si="131"/>
        <v/>
      </c>
      <c r="J1570">
        <f t="shared" si="133"/>
        <v>0</v>
      </c>
      <c r="K1570">
        <f t="shared" si="134"/>
        <v>0</v>
      </c>
      <c r="L1570" s="78" t="s">
        <v>343</v>
      </c>
      <c r="M1570" t="s">
        <v>117</v>
      </c>
      <c r="N1570">
        <v>4</v>
      </c>
      <c r="O1570" t="s">
        <v>290</v>
      </c>
      <c r="P1570" t="s">
        <v>132</v>
      </c>
      <c r="Q1570" t="s">
        <v>249</v>
      </c>
      <c r="R1570" t="s">
        <v>171</v>
      </c>
      <c r="S1570" t="s">
        <v>121</v>
      </c>
    </row>
    <row r="1571" spans="1:23" ht="12.75" hidden="1" outlineLevel="1">
      <c r="A1571">
        <v>1354</v>
      </c>
      <c r="B1571" s="33" t="s">
        <v>142</v>
      </c>
      <c r="C1571" s="31">
        <v>60</v>
      </c>
      <c r="D1571">
        <v>3</v>
      </c>
      <c r="E1571">
        <v>1</v>
      </c>
      <c r="F1571" s="46"/>
      <c r="G1571" s="41" t="str">
        <f t="shared" si="132"/>
        <v/>
      </c>
      <c r="H1571" s="41" t="s">
        <v>201</v>
      </c>
      <c r="I1571" t="str">
        <f t="shared" si="131"/>
        <v/>
      </c>
      <c r="J1571">
        <f t="shared" si="133"/>
        <v>0</v>
      </c>
      <c r="K1571">
        <f t="shared" si="134"/>
        <v>0</v>
      </c>
      <c r="L1571" s="78" t="s">
        <v>343</v>
      </c>
      <c r="M1571" t="s">
        <v>176</v>
      </c>
      <c r="N1571" s="36" t="s">
        <v>177</v>
      </c>
      <c r="O1571" s="36"/>
      <c r="P1571" s="36" t="s">
        <v>177</v>
      </c>
      <c r="Q1571" t="s">
        <v>119</v>
      </c>
      <c r="S1571" t="s">
        <v>249</v>
      </c>
      <c r="U1571" s="36" t="s">
        <v>177</v>
      </c>
      <c r="V1571" s="36" t="s">
        <v>177</v>
      </c>
      <c r="W1571" s="36"/>
    </row>
    <row r="1572" spans="1:23" ht="12.75" hidden="1" outlineLevel="1">
      <c r="A1572">
        <v>1355</v>
      </c>
      <c r="B1572" s="33" t="s">
        <v>142</v>
      </c>
      <c r="C1572" s="31">
        <v>60</v>
      </c>
      <c r="D1572">
        <v>3</v>
      </c>
      <c r="E1572">
        <v>2</v>
      </c>
      <c r="F1572" s="46"/>
      <c r="G1572" s="41" t="str">
        <f t="shared" si="132"/>
        <v/>
      </c>
      <c r="H1572" s="41" t="s">
        <v>200</v>
      </c>
      <c r="I1572" t="str">
        <f t="shared" si="131"/>
        <v/>
      </c>
      <c r="J1572">
        <f t="shared" si="133"/>
        <v>0</v>
      </c>
      <c r="K1572">
        <f t="shared" si="134"/>
        <v>0</v>
      </c>
      <c r="L1572" s="78" t="s">
        <v>343</v>
      </c>
      <c r="M1572" t="s">
        <v>176</v>
      </c>
      <c r="N1572" s="36" t="s">
        <v>177</v>
      </c>
      <c r="O1572" s="36"/>
      <c r="P1572" s="36" t="s">
        <v>177</v>
      </c>
      <c r="Q1572" t="s">
        <v>250</v>
      </c>
      <c r="R1572" t="s">
        <v>305</v>
      </c>
      <c r="S1572" t="s">
        <v>249</v>
      </c>
      <c r="U1572" s="36" t="s">
        <v>177</v>
      </c>
      <c r="V1572" s="36" t="s">
        <v>177</v>
      </c>
      <c r="W1572" s="36"/>
    </row>
    <row r="1573" spans="1:23" ht="12.75" hidden="1" outlineLevel="1">
      <c r="A1573">
        <v>1356</v>
      </c>
      <c r="B1573" s="33" t="s">
        <v>142</v>
      </c>
      <c r="C1573" s="31">
        <v>60</v>
      </c>
      <c r="D1573">
        <v>3</v>
      </c>
      <c r="E1573">
        <v>3</v>
      </c>
      <c r="F1573" s="46"/>
      <c r="G1573" s="41" t="str">
        <f t="shared" si="132"/>
        <v/>
      </c>
      <c r="H1573" s="41" t="s">
        <v>201</v>
      </c>
      <c r="I1573" t="str">
        <f t="shared" si="131"/>
        <v/>
      </c>
      <c r="J1573">
        <f t="shared" si="133"/>
        <v>0</v>
      </c>
      <c r="K1573">
        <f t="shared" si="134"/>
        <v>0</v>
      </c>
      <c r="L1573" s="78" t="s">
        <v>343</v>
      </c>
      <c r="M1573" t="s">
        <v>176</v>
      </c>
      <c r="N1573" s="36" t="s">
        <v>177</v>
      </c>
      <c r="O1573" s="36"/>
      <c r="P1573" s="36" t="s">
        <v>177</v>
      </c>
      <c r="Q1573" t="s">
        <v>225</v>
      </c>
      <c r="S1573" t="s">
        <v>249</v>
      </c>
      <c r="T1573" t="s">
        <v>54</v>
      </c>
      <c r="U1573" s="36" t="s">
        <v>177</v>
      </c>
      <c r="V1573" s="36" t="s">
        <v>177</v>
      </c>
      <c r="W1573" s="36"/>
    </row>
    <row r="1574" spans="1:23" ht="12.75" hidden="1" outlineLevel="1">
      <c r="A1574">
        <v>1357</v>
      </c>
      <c r="B1574" s="33" t="s">
        <v>142</v>
      </c>
      <c r="C1574" s="31">
        <v>60</v>
      </c>
      <c r="D1574">
        <v>3</v>
      </c>
      <c r="E1574">
        <v>4</v>
      </c>
      <c r="F1574" s="46"/>
      <c r="G1574" s="41" t="str">
        <f t="shared" si="132"/>
        <v/>
      </c>
      <c r="H1574" s="41" t="s">
        <v>200</v>
      </c>
      <c r="I1574" t="str">
        <f t="shared" si="131"/>
        <v/>
      </c>
      <c r="J1574">
        <f t="shared" si="133"/>
        <v>0</v>
      </c>
      <c r="K1574">
        <f t="shared" si="134"/>
        <v>0</v>
      </c>
      <c r="L1574" s="78" t="s">
        <v>343</v>
      </c>
      <c r="M1574" t="s">
        <v>176</v>
      </c>
      <c r="N1574" s="36" t="s">
        <v>177</v>
      </c>
      <c r="O1574" s="36"/>
      <c r="P1574" s="36" t="s">
        <v>177</v>
      </c>
      <c r="Q1574" t="s">
        <v>250</v>
      </c>
      <c r="R1574" t="s">
        <v>304</v>
      </c>
      <c r="S1574" t="s">
        <v>249</v>
      </c>
      <c r="T1574" t="s">
        <v>90</v>
      </c>
      <c r="U1574" s="36" t="s">
        <v>177</v>
      </c>
      <c r="V1574" s="36" t="s">
        <v>177</v>
      </c>
      <c r="W1574" s="36"/>
    </row>
    <row r="1575" spans="1:23" ht="12.75" hidden="1" outlineLevel="1">
      <c r="A1575">
        <v>1358</v>
      </c>
      <c r="B1575" s="33" t="s">
        <v>142</v>
      </c>
      <c r="C1575" s="31">
        <v>60</v>
      </c>
      <c r="D1575">
        <v>3</v>
      </c>
      <c r="E1575">
        <v>5</v>
      </c>
      <c r="F1575" s="46"/>
      <c r="G1575" s="41" t="str">
        <f t="shared" si="132"/>
        <v/>
      </c>
      <c r="H1575" s="41" t="s">
        <v>199</v>
      </c>
      <c r="I1575" t="str">
        <f t="shared" si="131"/>
        <v/>
      </c>
      <c r="J1575">
        <f t="shared" si="133"/>
        <v>0</v>
      </c>
      <c r="K1575">
        <f t="shared" si="134"/>
        <v>0</v>
      </c>
      <c r="L1575" s="78" t="s">
        <v>343</v>
      </c>
      <c r="M1575" t="s">
        <v>176</v>
      </c>
      <c r="N1575" s="36" t="s">
        <v>177</v>
      </c>
      <c r="O1575" s="36"/>
      <c r="P1575" s="36" t="s">
        <v>177</v>
      </c>
      <c r="Q1575" t="s">
        <v>98</v>
      </c>
      <c r="R1575" t="s">
        <v>36</v>
      </c>
      <c r="S1575" t="s">
        <v>249</v>
      </c>
      <c r="T1575" t="s">
        <v>134</v>
      </c>
      <c r="U1575" s="36" t="s">
        <v>177</v>
      </c>
      <c r="V1575" s="36" t="s">
        <v>177</v>
      </c>
      <c r="W1575" s="36"/>
    </row>
    <row r="1576" spans="1:23" ht="12.75" hidden="1" outlineLevel="1">
      <c r="A1576">
        <v>1359</v>
      </c>
      <c r="B1576" s="33" t="s">
        <v>142</v>
      </c>
      <c r="C1576" s="31">
        <v>60</v>
      </c>
      <c r="D1576">
        <v>3</v>
      </c>
      <c r="E1576">
        <v>6</v>
      </c>
      <c r="F1576" s="46"/>
      <c r="G1576" s="41" t="str">
        <f t="shared" si="132"/>
        <v/>
      </c>
      <c r="H1576" s="41" t="s">
        <v>199</v>
      </c>
      <c r="I1576" t="str">
        <f t="shared" si="131"/>
        <v/>
      </c>
      <c r="J1576">
        <f t="shared" si="133"/>
        <v>0</v>
      </c>
      <c r="K1576">
        <f t="shared" si="134"/>
        <v>0</v>
      </c>
      <c r="L1576" s="78" t="s">
        <v>343</v>
      </c>
      <c r="M1576" t="s">
        <v>176</v>
      </c>
      <c r="N1576" s="36" t="s">
        <v>177</v>
      </c>
      <c r="O1576" s="36"/>
      <c r="P1576" s="36" t="s">
        <v>177</v>
      </c>
      <c r="Q1576" t="s">
        <v>37</v>
      </c>
      <c r="R1576" t="s">
        <v>251</v>
      </c>
      <c r="S1576" t="s">
        <v>249</v>
      </c>
      <c r="U1576" s="36" t="s">
        <v>177</v>
      </c>
      <c r="V1576" s="36" t="s">
        <v>177</v>
      </c>
      <c r="W1576" s="36"/>
    </row>
    <row r="1577" spans="1:23" ht="12.75" hidden="1" outlineLevel="1">
      <c r="A1577">
        <v>1360</v>
      </c>
      <c r="B1577" s="33" t="s">
        <v>142</v>
      </c>
      <c r="C1577" s="31">
        <v>60</v>
      </c>
      <c r="D1577">
        <v>3</v>
      </c>
      <c r="E1577">
        <v>7</v>
      </c>
      <c r="F1577" s="46"/>
      <c r="G1577" s="41" t="str">
        <f t="shared" si="132"/>
        <v/>
      </c>
      <c r="H1577" s="41" t="s">
        <v>198</v>
      </c>
      <c r="I1577" t="str">
        <f t="shared" si="131"/>
        <v/>
      </c>
      <c r="J1577">
        <f t="shared" si="133"/>
        <v>0</v>
      </c>
      <c r="K1577">
        <f t="shared" si="134"/>
        <v>0</v>
      </c>
      <c r="L1577" s="78" t="s">
        <v>343</v>
      </c>
      <c r="M1577" t="s">
        <v>176</v>
      </c>
      <c r="N1577" s="36" t="s">
        <v>177</v>
      </c>
      <c r="O1577" s="36"/>
      <c r="P1577" s="36" t="s">
        <v>177</v>
      </c>
      <c r="Q1577" t="s">
        <v>98</v>
      </c>
      <c r="R1577" t="s">
        <v>36</v>
      </c>
      <c r="S1577" t="s">
        <v>249</v>
      </c>
      <c r="T1577" t="s">
        <v>54</v>
      </c>
      <c r="U1577" s="36" t="s">
        <v>177</v>
      </c>
      <c r="V1577" s="36" t="s">
        <v>177</v>
      </c>
      <c r="W1577" s="36"/>
    </row>
    <row r="1578" spans="1:23" ht="12.75" hidden="1" outlineLevel="1">
      <c r="A1578">
        <v>1361</v>
      </c>
      <c r="B1578" s="33" t="s">
        <v>142</v>
      </c>
      <c r="C1578" s="31">
        <v>60</v>
      </c>
      <c r="D1578">
        <v>3</v>
      </c>
      <c r="E1578">
        <v>8</v>
      </c>
      <c r="F1578" s="46"/>
      <c r="G1578" s="41" t="str">
        <f t="shared" si="132"/>
        <v/>
      </c>
      <c r="H1578" s="41" t="s">
        <v>198</v>
      </c>
      <c r="I1578" t="str">
        <f t="shared" si="131"/>
        <v/>
      </c>
      <c r="J1578">
        <f t="shared" si="133"/>
        <v>0</v>
      </c>
      <c r="K1578">
        <f t="shared" si="134"/>
        <v>0</v>
      </c>
      <c r="L1578" s="78" t="s">
        <v>343</v>
      </c>
      <c r="M1578" t="s">
        <v>176</v>
      </c>
      <c r="N1578" s="36" t="s">
        <v>177</v>
      </c>
      <c r="O1578" s="36"/>
      <c r="P1578" s="36" t="s">
        <v>177</v>
      </c>
      <c r="Q1578" t="s">
        <v>286</v>
      </c>
      <c r="S1578" t="s">
        <v>249</v>
      </c>
      <c r="T1578" t="s">
        <v>54</v>
      </c>
      <c r="U1578" s="36" t="s">
        <v>177</v>
      </c>
      <c r="V1578" s="36" t="s">
        <v>177</v>
      </c>
      <c r="W1578" s="36"/>
    </row>
    <row r="1579" spans="1:23" ht="12.75" hidden="1" outlineLevel="1">
      <c r="A1579">
        <v>1362</v>
      </c>
      <c r="B1579" s="33" t="s">
        <v>142</v>
      </c>
      <c r="C1579" s="31">
        <v>60</v>
      </c>
      <c r="D1579">
        <v>3</v>
      </c>
      <c r="E1579">
        <v>9</v>
      </c>
      <c r="F1579" s="46"/>
      <c r="G1579" s="41" t="str">
        <f t="shared" si="132"/>
        <v/>
      </c>
      <c r="H1579" s="41" t="s">
        <v>198</v>
      </c>
      <c r="I1579" t="str">
        <f t="shared" si="131"/>
        <v/>
      </c>
      <c r="J1579">
        <f t="shared" si="133"/>
        <v>0</v>
      </c>
      <c r="K1579">
        <f t="shared" si="134"/>
        <v>0</v>
      </c>
      <c r="L1579" s="78" t="s">
        <v>343</v>
      </c>
      <c r="M1579" t="s">
        <v>176</v>
      </c>
      <c r="N1579" s="36" t="s">
        <v>177</v>
      </c>
      <c r="O1579" s="36"/>
      <c r="P1579" s="36" t="s">
        <v>177</v>
      </c>
      <c r="Q1579" t="s">
        <v>326</v>
      </c>
      <c r="R1579" t="s">
        <v>327</v>
      </c>
      <c r="S1579" t="s">
        <v>249</v>
      </c>
      <c r="T1579" t="s">
        <v>54</v>
      </c>
      <c r="U1579" s="36" t="s">
        <v>177</v>
      </c>
      <c r="V1579" s="36" t="s">
        <v>177</v>
      </c>
      <c r="W1579" s="36"/>
    </row>
    <row r="1580" spans="1:23" ht="12.75" hidden="1" outlineLevel="1">
      <c r="A1580">
        <v>1363</v>
      </c>
      <c r="B1580" s="33" t="s">
        <v>142</v>
      </c>
      <c r="C1580" s="31">
        <v>60</v>
      </c>
      <c r="D1580">
        <v>3</v>
      </c>
      <c r="E1580">
        <v>10</v>
      </c>
      <c r="F1580" s="46"/>
      <c r="G1580" s="41" t="str">
        <f t="shared" si="132"/>
        <v/>
      </c>
      <c r="H1580" s="41" t="s">
        <v>198</v>
      </c>
      <c r="I1580" t="str">
        <f t="shared" si="131"/>
        <v/>
      </c>
      <c r="J1580">
        <f t="shared" si="133"/>
        <v>0</v>
      </c>
      <c r="K1580">
        <f t="shared" si="134"/>
        <v>0</v>
      </c>
      <c r="L1580" s="78" t="s">
        <v>343</v>
      </c>
      <c r="M1580" t="s">
        <v>176</v>
      </c>
      <c r="N1580" s="36" t="s">
        <v>177</v>
      </c>
      <c r="O1580" s="36"/>
      <c r="P1580" s="36" t="s">
        <v>177</v>
      </c>
      <c r="Q1580" t="s">
        <v>225</v>
      </c>
      <c r="S1580" t="s">
        <v>249</v>
      </c>
      <c r="T1580" t="s">
        <v>54</v>
      </c>
      <c r="U1580" s="36" t="s">
        <v>177</v>
      </c>
      <c r="V1580" s="36" t="s">
        <v>177</v>
      </c>
      <c r="W1580" s="36"/>
    </row>
    <row r="1581" spans="1:23" ht="12.75" hidden="1" outlineLevel="1">
      <c r="A1581">
        <v>1364</v>
      </c>
      <c r="B1581" s="33" t="s">
        <v>142</v>
      </c>
      <c r="C1581" s="31">
        <v>60</v>
      </c>
      <c r="D1581">
        <v>3</v>
      </c>
      <c r="E1581">
        <v>11</v>
      </c>
      <c r="F1581" s="46"/>
      <c r="G1581" s="41" t="str">
        <f t="shared" si="132"/>
        <v/>
      </c>
      <c r="H1581" s="41" t="s">
        <v>199</v>
      </c>
      <c r="I1581" t="str">
        <f t="shared" si="131"/>
        <v/>
      </c>
      <c r="J1581">
        <f t="shared" si="133"/>
        <v>0</v>
      </c>
      <c r="K1581">
        <f t="shared" si="134"/>
        <v>0</v>
      </c>
      <c r="L1581" s="78" t="s">
        <v>343</v>
      </c>
      <c r="M1581" t="s">
        <v>176</v>
      </c>
      <c r="N1581" s="36" t="s">
        <v>177</v>
      </c>
      <c r="O1581" s="36"/>
      <c r="P1581" s="36" t="s">
        <v>177</v>
      </c>
      <c r="Q1581" t="s">
        <v>285</v>
      </c>
      <c r="R1581" t="s">
        <v>35</v>
      </c>
      <c r="S1581" t="s">
        <v>249</v>
      </c>
      <c r="T1581" t="s">
        <v>218</v>
      </c>
      <c r="U1581" s="36" t="s">
        <v>177</v>
      </c>
      <c r="V1581" s="36" t="s">
        <v>177</v>
      </c>
      <c r="W1581" s="36"/>
    </row>
    <row r="1582" spans="1:23" ht="12.75" hidden="1" outlineLevel="1">
      <c r="A1582">
        <v>1365</v>
      </c>
      <c r="B1582" s="33" t="s">
        <v>142</v>
      </c>
      <c r="C1582" s="31">
        <v>60</v>
      </c>
      <c r="D1582">
        <v>3</v>
      </c>
      <c r="E1582">
        <v>12</v>
      </c>
      <c r="F1582" s="46"/>
      <c r="G1582" s="41" t="str">
        <f t="shared" si="132"/>
        <v/>
      </c>
      <c r="H1582" s="41" t="s">
        <v>202</v>
      </c>
      <c r="I1582" t="str">
        <f t="shared" si="131"/>
        <v/>
      </c>
      <c r="J1582">
        <f t="shared" si="133"/>
        <v>0</v>
      </c>
      <c r="K1582">
        <f t="shared" si="134"/>
        <v>0</v>
      </c>
      <c r="L1582" s="78" t="s">
        <v>343</v>
      </c>
      <c r="M1582" t="s">
        <v>176</v>
      </c>
      <c r="N1582" s="36" t="s">
        <v>177</v>
      </c>
      <c r="O1582" s="36"/>
      <c r="P1582" s="36" t="s">
        <v>177</v>
      </c>
      <c r="Q1582" t="s">
        <v>225</v>
      </c>
      <c r="S1582" t="s">
        <v>249</v>
      </c>
      <c r="T1582" t="s">
        <v>54</v>
      </c>
      <c r="U1582" s="36" t="s">
        <v>177</v>
      </c>
      <c r="V1582" s="36" t="s">
        <v>177</v>
      </c>
      <c r="W1582" s="36"/>
    </row>
    <row r="1583" spans="1:23" ht="12.75" hidden="1" outlineLevel="1">
      <c r="A1583">
        <v>1366</v>
      </c>
      <c r="B1583" s="33" t="s">
        <v>142</v>
      </c>
      <c r="C1583" s="31">
        <v>60</v>
      </c>
      <c r="D1583">
        <v>3</v>
      </c>
      <c r="E1583">
        <v>13</v>
      </c>
      <c r="F1583" s="46"/>
      <c r="G1583" s="41" t="str">
        <f t="shared" si="132"/>
        <v/>
      </c>
      <c r="H1583" s="41" t="s">
        <v>199</v>
      </c>
      <c r="I1583" t="str">
        <f t="shared" si="131"/>
        <v/>
      </c>
      <c r="J1583">
        <f t="shared" si="133"/>
        <v>0</v>
      </c>
      <c r="K1583">
        <f t="shared" si="134"/>
        <v>0</v>
      </c>
      <c r="L1583" s="78" t="s">
        <v>343</v>
      </c>
      <c r="M1583" t="s">
        <v>176</v>
      </c>
      <c r="N1583" s="36" t="s">
        <v>177</v>
      </c>
      <c r="O1583" s="36"/>
      <c r="P1583" s="36" t="s">
        <v>177</v>
      </c>
      <c r="Q1583" t="s">
        <v>250</v>
      </c>
      <c r="R1583" t="s">
        <v>304</v>
      </c>
      <c r="S1583" t="s">
        <v>249</v>
      </c>
      <c r="T1583" t="s">
        <v>218</v>
      </c>
      <c r="U1583" s="36" t="s">
        <v>177</v>
      </c>
      <c r="V1583" s="36" t="s">
        <v>177</v>
      </c>
      <c r="W1583" s="36"/>
    </row>
    <row r="1584" spans="1:23" ht="12.75" hidden="1" outlineLevel="1">
      <c r="A1584">
        <v>1367</v>
      </c>
      <c r="B1584" s="33" t="s">
        <v>142</v>
      </c>
      <c r="C1584" s="31">
        <v>60</v>
      </c>
      <c r="D1584">
        <v>3</v>
      </c>
      <c r="E1584">
        <v>14</v>
      </c>
      <c r="F1584" s="46"/>
      <c r="G1584" s="41" t="str">
        <f t="shared" si="132"/>
        <v/>
      </c>
      <c r="H1584" s="41" t="s">
        <v>199</v>
      </c>
      <c r="I1584" t="str">
        <f t="shared" si="131"/>
        <v/>
      </c>
      <c r="J1584">
        <f t="shared" si="133"/>
        <v>0</v>
      </c>
      <c r="K1584">
        <f t="shared" si="134"/>
        <v>0</v>
      </c>
      <c r="L1584" s="78" t="s">
        <v>343</v>
      </c>
      <c r="M1584" t="s">
        <v>176</v>
      </c>
      <c r="N1584" s="36" t="s">
        <v>177</v>
      </c>
      <c r="O1584" s="36"/>
      <c r="P1584" s="36" t="s">
        <v>177</v>
      </c>
      <c r="Q1584" t="s">
        <v>225</v>
      </c>
      <c r="S1584" t="s">
        <v>249</v>
      </c>
      <c r="T1584" t="s">
        <v>54</v>
      </c>
      <c r="U1584" s="36" t="s">
        <v>177</v>
      </c>
      <c r="V1584" s="36" t="s">
        <v>177</v>
      </c>
      <c r="W1584" s="36"/>
    </row>
    <row r="1585" spans="1:23" ht="12.75" hidden="1" outlineLevel="1">
      <c r="A1585">
        <v>1368</v>
      </c>
      <c r="B1585" s="33" t="s">
        <v>142</v>
      </c>
      <c r="C1585" s="31">
        <v>60</v>
      </c>
      <c r="D1585">
        <v>3</v>
      </c>
      <c r="E1585">
        <v>15</v>
      </c>
      <c r="F1585" s="46"/>
      <c r="G1585" s="41" t="str">
        <f t="shared" si="132"/>
        <v/>
      </c>
      <c r="H1585" s="41" t="s">
        <v>199</v>
      </c>
      <c r="I1585" t="str">
        <f t="shared" si="131"/>
        <v/>
      </c>
      <c r="J1585">
        <f t="shared" si="133"/>
        <v>0</v>
      </c>
      <c r="K1585">
        <f t="shared" si="134"/>
        <v>0</v>
      </c>
      <c r="L1585" s="78" t="s">
        <v>343</v>
      </c>
      <c r="M1585" t="s">
        <v>176</v>
      </c>
      <c r="N1585" s="36" t="s">
        <v>177</v>
      </c>
      <c r="O1585" s="36"/>
      <c r="P1585" s="36" t="s">
        <v>177</v>
      </c>
      <c r="Q1585" t="s">
        <v>98</v>
      </c>
      <c r="R1585" t="s">
        <v>178</v>
      </c>
      <c r="S1585" t="s">
        <v>249</v>
      </c>
      <c r="U1585" s="36" t="s">
        <v>177</v>
      </c>
      <c r="V1585" s="36" t="s">
        <v>177</v>
      </c>
      <c r="W1585" s="36"/>
    </row>
    <row r="1586" spans="1:23" ht="12.75" hidden="1" outlineLevel="1">
      <c r="A1586">
        <v>1369</v>
      </c>
      <c r="B1586" s="33" t="s">
        <v>142</v>
      </c>
      <c r="C1586" s="31">
        <v>60</v>
      </c>
      <c r="D1586">
        <v>3</v>
      </c>
      <c r="E1586">
        <v>16</v>
      </c>
      <c r="F1586" s="46"/>
      <c r="G1586" s="41" t="str">
        <f t="shared" si="132"/>
        <v/>
      </c>
      <c r="H1586" s="41" t="s">
        <v>202</v>
      </c>
      <c r="I1586" t="str">
        <f t="shared" si="131"/>
        <v/>
      </c>
      <c r="J1586">
        <f t="shared" si="133"/>
        <v>0</v>
      </c>
      <c r="K1586">
        <f t="shared" si="134"/>
        <v>0</v>
      </c>
      <c r="L1586" s="78" t="s">
        <v>343</v>
      </c>
      <c r="M1586" t="s">
        <v>176</v>
      </c>
      <c r="N1586" s="36" t="s">
        <v>177</v>
      </c>
      <c r="O1586" s="36"/>
      <c r="P1586" s="36" t="s">
        <v>177</v>
      </c>
      <c r="Q1586" t="s">
        <v>286</v>
      </c>
      <c r="S1586" t="s">
        <v>249</v>
      </c>
      <c r="U1586" s="36" t="s">
        <v>177</v>
      </c>
      <c r="V1586" s="36" t="s">
        <v>177</v>
      </c>
      <c r="W1586" s="36"/>
    </row>
    <row r="1587" spans="1:23" ht="12.75" hidden="1" outlineLevel="1">
      <c r="A1587">
        <v>1370</v>
      </c>
      <c r="B1587" s="33" t="s">
        <v>142</v>
      </c>
      <c r="C1587" s="31">
        <v>60</v>
      </c>
      <c r="D1587">
        <v>3</v>
      </c>
      <c r="E1587">
        <v>17</v>
      </c>
      <c r="F1587" s="46"/>
      <c r="G1587" s="41" t="str">
        <f t="shared" si="132"/>
        <v/>
      </c>
      <c r="H1587" s="41" t="s">
        <v>199</v>
      </c>
      <c r="I1587" t="str">
        <f aca="true" t="shared" si="135" ref="I1587:I1622">IF(F1587=0,"",IF(EXACT(G1587,H1587),"Correct","Incorrect"))</f>
        <v/>
      </c>
      <c r="J1587">
        <f t="shared" si="133"/>
        <v>0</v>
      </c>
      <c r="K1587">
        <f t="shared" si="134"/>
        <v>0</v>
      </c>
      <c r="L1587" s="78" t="s">
        <v>343</v>
      </c>
      <c r="M1587" t="s">
        <v>176</v>
      </c>
      <c r="N1587" s="36" t="s">
        <v>177</v>
      </c>
      <c r="O1587" s="36"/>
      <c r="P1587" s="36" t="s">
        <v>177</v>
      </c>
      <c r="Q1587" t="s">
        <v>225</v>
      </c>
      <c r="S1587" t="s">
        <v>249</v>
      </c>
      <c r="T1587" t="s">
        <v>54</v>
      </c>
      <c r="U1587" s="36" t="s">
        <v>177</v>
      </c>
      <c r="V1587" s="36" t="s">
        <v>177</v>
      </c>
      <c r="W1587" s="36"/>
    </row>
    <row r="1588" spans="1:23" ht="12.75" hidden="1" outlineLevel="1">
      <c r="A1588">
        <v>1371</v>
      </c>
      <c r="B1588" s="33" t="s">
        <v>142</v>
      </c>
      <c r="C1588" s="31">
        <v>60</v>
      </c>
      <c r="D1588">
        <v>3</v>
      </c>
      <c r="E1588">
        <v>18</v>
      </c>
      <c r="F1588" s="46"/>
      <c r="G1588" s="41" t="str">
        <f aca="true" t="shared" si="136" ref="G1588:G1622">UPPER(F1588)</f>
        <v/>
      </c>
      <c r="H1588" s="41" t="s">
        <v>198</v>
      </c>
      <c r="I1588" t="str">
        <f t="shared" si="135"/>
        <v/>
      </c>
      <c r="J1588">
        <f t="shared" si="133"/>
        <v>0</v>
      </c>
      <c r="K1588">
        <f t="shared" si="134"/>
        <v>0</v>
      </c>
      <c r="L1588" s="78" t="s">
        <v>343</v>
      </c>
      <c r="M1588" t="s">
        <v>176</v>
      </c>
      <c r="N1588" s="36" t="s">
        <v>177</v>
      </c>
      <c r="O1588" s="36"/>
      <c r="P1588" s="36" t="s">
        <v>177</v>
      </c>
      <c r="Q1588" t="s">
        <v>326</v>
      </c>
      <c r="R1588" t="s">
        <v>325</v>
      </c>
      <c r="S1588" t="s">
        <v>249</v>
      </c>
      <c r="T1588" t="s">
        <v>54</v>
      </c>
      <c r="U1588" s="36" t="s">
        <v>177</v>
      </c>
      <c r="V1588" s="36" t="s">
        <v>177</v>
      </c>
      <c r="W1588" s="36"/>
    </row>
    <row r="1589" spans="1:23" ht="12.75" hidden="1" outlineLevel="1">
      <c r="A1589">
        <v>1372</v>
      </c>
      <c r="B1589" s="33" t="s">
        <v>142</v>
      </c>
      <c r="C1589" s="31">
        <v>60</v>
      </c>
      <c r="D1589">
        <v>3</v>
      </c>
      <c r="E1589">
        <v>19</v>
      </c>
      <c r="F1589" s="46"/>
      <c r="G1589" s="41" t="str">
        <f t="shared" si="136"/>
        <v/>
      </c>
      <c r="H1589" s="41" t="s">
        <v>199</v>
      </c>
      <c r="I1589" t="str">
        <f t="shared" si="135"/>
        <v/>
      </c>
      <c r="J1589">
        <f t="shared" si="133"/>
        <v>0</v>
      </c>
      <c r="K1589">
        <f t="shared" si="134"/>
        <v>0</v>
      </c>
      <c r="L1589" s="78" t="s">
        <v>343</v>
      </c>
      <c r="M1589" t="s">
        <v>176</v>
      </c>
      <c r="N1589" s="36" t="s">
        <v>177</v>
      </c>
      <c r="O1589" s="36"/>
      <c r="P1589" s="36" t="s">
        <v>177</v>
      </c>
      <c r="Q1589" t="s">
        <v>286</v>
      </c>
      <c r="S1589" t="s">
        <v>249</v>
      </c>
      <c r="T1589" t="s">
        <v>218</v>
      </c>
      <c r="U1589" s="36" t="s">
        <v>177</v>
      </c>
      <c r="V1589" s="36" t="s">
        <v>177</v>
      </c>
      <c r="W1589" s="36"/>
    </row>
    <row r="1590" spans="1:23" ht="12.75" hidden="1" outlineLevel="1">
      <c r="A1590">
        <v>1373</v>
      </c>
      <c r="B1590" s="33" t="s">
        <v>142</v>
      </c>
      <c r="C1590" s="31">
        <v>60</v>
      </c>
      <c r="D1590">
        <v>3</v>
      </c>
      <c r="E1590">
        <v>20</v>
      </c>
      <c r="F1590" s="46"/>
      <c r="G1590" s="41" t="str">
        <f t="shared" si="136"/>
        <v/>
      </c>
      <c r="H1590" s="41" t="s">
        <v>201</v>
      </c>
      <c r="I1590" t="str">
        <f t="shared" si="135"/>
        <v/>
      </c>
      <c r="J1590">
        <f t="shared" si="133"/>
        <v>0</v>
      </c>
      <c r="K1590">
        <f t="shared" si="134"/>
        <v>0</v>
      </c>
      <c r="L1590" s="78" t="s">
        <v>343</v>
      </c>
      <c r="M1590" t="s">
        <v>176</v>
      </c>
      <c r="N1590" s="36" t="s">
        <v>177</v>
      </c>
      <c r="O1590" s="36"/>
      <c r="P1590" s="36" t="s">
        <v>177</v>
      </c>
      <c r="Q1590" t="s">
        <v>250</v>
      </c>
      <c r="R1590" t="s">
        <v>305</v>
      </c>
      <c r="S1590" t="s">
        <v>249</v>
      </c>
      <c r="T1590" t="s">
        <v>54</v>
      </c>
      <c r="U1590" s="36" t="s">
        <v>177</v>
      </c>
      <c r="V1590" s="36" t="s">
        <v>177</v>
      </c>
      <c r="W1590" s="36"/>
    </row>
    <row r="1591" spans="1:23" ht="12.75" hidden="1" outlineLevel="1">
      <c r="A1591">
        <v>1374</v>
      </c>
      <c r="B1591" s="33" t="s">
        <v>142</v>
      </c>
      <c r="C1591" s="31">
        <v>60</v>
      </c>
      <c r="D1591">
        <v>3</v>
      </c>
      <c r="E1591">
        <v>21</v>
      </c>
      <c r="F1591" s="46"/>
      <c r="G1591" s="41" t="str">
        <f t="shared" si="136"/>
        <v/>
      </c>
      <c r="H1591" s="41" t="s">
        <v>202</v>
      </c>
      <c r="I1591" t="str">
        <f t="shared" si="135"/>
        <v/>
      </c>
      <c r="J1591">
        <f t="shared" si="133"/>
        <v>0</v>
      </c>
      <c r="K1591">
        <f t="shared" si="134"/>
        <v>0</v>
      </c>
      <c r="L1591" s="78" t="s">
        <v>343</v>
      </c>
      <c r="M1591" t="s">
        <v>176</v>
      </c>
      <c r="N1591" s="36" t="s">
        <v>177</v>
      </c>
      <c r="O1591" s="36"/>
      <c r="P1591" s="36" t="s">
        <v>177</v>
      </c>
      <c r="Q1591" t="s">
        <v>250</v>
      </c>
      <c r="R1591" t="s">
        <v>305</v>
      </c>
      <c r="S1591" t="s">
        <v>249</v>
      </c>
      <c r="T1591" t="s">
        <v>218</v>
      </c>
      <c r="U1591" s="36" t="s">
        <v>177</v>
      </c>
      <c r="V1591" s="36" t="s">
        <v>177</v>
      </c>
      <c r="W1591" s="36"/>
    </row>
    <row r="1592" spans="1:23" ht="12.75" hidden="1" outlineLevel="1">
      <c r="A1592">
        <v>1375</v>
      </c>
      <c r="B1592" s="33" t="s">
        <v>142</v>
      </c>
      <c r="C1592" s="31">
        <v>60</v>
      </c>
      <c r="D1592">
        <v>3</v>
      </c>
      <c r="E1592">
        <v>22</v>
      </c>
      <c r="F1592" s="46"/>
      <c r="G1592" s="41" t="str">
        <f t="shared" si="136"/>
        <v/>
      </c>
      <c r="H1592" s="41" t="s">
        <v>201</v>
      </c>
      <c r="I1592" t="str">
        <f t="shared" si="135"/>
        <v/>
      </c>
      <c r="J1592">
        <f t="shared" si="133"/>
        <v>0</v>
      </c>
      <c r="K1592">
        <f t="shared" si="134"/>
        <v>0</v>
      </c>
      <c r="L1592" s="78" t="s">
        <v>343</v>
      </c>
      <c r="M1592" t="s">
        <v>176</v>
      </c>
      <c r="N1592" s="36" t="s">
        <v>177</v>
      </c>
      <c r="O1592" s="36"/>
      <c r="P1592" s="36" t="s">
        <v>177</v>
      </c>
      <c r="Q1592" t="s">
        <v>285</v>
      </c>
      <c r="R1592" t="s">
        <v>35</v>
      </c>
      <c r="S1592" t="s">
        <v>249</v>
      </c>
      <c r="T1592" t="s">
        <v>218</v>
      </c>
      <c r="U1592" s="36" t="s">
        <v>177</v>
      </c>
      <c r="V1592" s="36" t="s">
        <v>177</v>
      </c>
      <c r="W1592" s="36"/>
    </row>
    <row r="1593" spans="1:23" ht="12.75" hidden="1" outlineLevel="1">
      <c r="A1593">
        <v>1376</v>
      </c>
      <c r="B1593" s="33" t="s">
        <v>142</v>
      </c>
      <c r="C1593" s="31">
        <v>60</v>
      </c>
      <c r="D1593">
        <v>3</v>
      </c>
      <c r="E1593">
        <v>23</v>
      </c>
      <c r="F1593" s="46"/>
      <c r="G1593" s="41" t="str">
        <f t="shared" si="136"/>
        <v/>
      </c>
      <c r="H1593" s="41" t="s">
        <v>198</v>
      </c>
      <c r="I1593" t="str">
        <f t="shared" si="135"/>
        <v/>
      </c>
      <c r="J1593">
        <f t="shared" si="133"/>
        <v>0</v>
      </c>
      <c r="K1593">
        <f t="shared" si="134"/>
        <v>0</v>
      </c>
      <c r="L1593" s="78" t="s">
        <v>343</v>
      </c>
      <c r="M1593" t="s">
        <v>176</v>
      </c>
      <c r="N1593" s="36" t="s">
        <v>177</v>
      </c>
      <c r="O1593" s="36"/>
      <c r="P1593" s="36" t="s">
        <v>177</v>
      </c>
      <c r="Q1593" t="s">
        <v>37</v>
      </c>
      <c r="R1593" t="s">
        <v>215</v>
      </c>
      <c r="S1593" t="s">
        <v>249</v>
      </c>
      <c r="T1593" t="s">
        <v>54</v>
      </c>
      <c r="U1593" s="36" t="s">
        <v>177</v>
      </c>
      <c r="V1593" s="36" t="s">
        <v>177</v>
      </c>
      <c r="W1593" s="36"/>
    </row>
    <row r="1594" spans="1:23" ht="12.75" hidden="1" outlineLevel="1">
      <c r="A1594">
        <v>1377</v>
      </c>
      <c r="B1594" s="33" t="s">
        <v>142</v>
      </c>
      <c r="C1594" s="31">
        <v>60</v>
      </c>
      <c r="D1594">
        <v>3</v>
      </c>
      <c r="E1594">
        <v>24</v>
      </c>
      <c r="F1594" s="46"/>
      <c r="G1594" s="41" t="str">
        <f t="shared" si="136"/>
        <v/>
      </c>
      <c r="H1594" s="41" t="s">
        <v>200</v>
      </c>
      <c r="I1594" t="str">
        <f t="shared" si="135"/>
        <v/>
      </c>
      <c r="J1594">
        <f t="shared" si="133"/>
        <v>0</v>
      </c>
      <c r="K1594">
        <f t="shared" si="134"/>
        <v>0</v>
      </c>
      <c r="L1594" s="78" t="s">
        <v>343</v>
      </c>
      <c r="M1594" t="s">
        <v>176</v>
      </c>
      <c r="N1594" s="36" t="s">
        <v>177</v>
      </c>
      <c r="O1594" s="36"/>
      <c r="P1594" s="36" t="s">
        <v>177</v>
      </c>
      <c r="Q1594" t="s">
        <v>326</v>
      </c>
      <c r="R1594" t="s">
        <v>327</v>
      </c>
      <c r="S1594" t="s">
        <v>249</v>
      </c>
      <c r="T1594" t="s">
        <v>54</v>
      </c>
      <c r="U1594" s="36" t="s">
        <v>177</v>
      </c>
      <c r="V1594" s="36" t="s">
        <v>177</v>
      </c>
      <c r="W1594" s="36"/>
    </row>
    <row r="1595" spans="1:23" ht="12.75" hidden="1" outlineLevel="1">
      <c r="A1595">
        <v>1378</v>
      </c>
      <c r="B1595" s="33" t="s">
        <v>142</v>
      </c>
      <c r="C1595" s="31">
        <v>60</v>
      </c>
      <c r="D1595">
        <v>3</v>
      </c>
      <c r="E1595">
        <v>25</v>
      </c>
      <c r="F1595" s="46"/>
      <c r="G1595" s="41" t="str">
        <f t="shared" si="136"/>
        <v/>
      </c>
      <c r="H1595" s="41" t="s">
        <v>198</v>
      </c>
      <c r="I1595" t="str">
        <f t="shared" si="135"/>
        <v/>
      </c>
      <c r="J1595">
        <f t="shared" si="133"/>
        <v>0</v>
      </c>
      <c r="K1595">
        <f t="shared" si="134"/>
        <v>0</v>
      </c>
      <c r="L1595" s="78" t="s">
        <v>343</v>
      </c>
      <c r="M1595" t="s">
        <v>176</v>
      </c>
      <c r="N1595" s="36" t="s">
        <v>177</v>
      </c>
      <c r="O1595" s="36"/>
      <c r="P1595" s="36" t="s">
        <v>177</v>
      </c>
      <c r="Q1595" t="s">
        <v>98</v>
      </c>
      <c r="R1595" t="s">
        <v>34</v>
      </c>
      <c r="S1595" t="s">
        <v>249</v>
      </c>
      <c r="U1595" s="36" t="s">
        <v>177</v>
      </c>
      <c r="V1595" s="36" t="s">
        <v>177</v>
      </c>
      <c r="W1595" s="36"/>
    </row>
    <row r="1596" spans="1:23" ht="12.75" hidden="1" outlineLevel="1">
      <c r="A1596">
        <v>1379</v>
      </c>
      <c r="B1596" s="33" t="s">
        <v>142</v>
      </c>
      <c r="C1596" s="31">
        <v>60</v>
      </c>
      <c r="D1596">
        <v>4</v>
      </c>
      <c r="E1596">
        <v>1</v>
      </c>
      <c r="F1596" s="46"/>
      <c r="G1596" s="41" t="str">
        <f t="shared" si="136"/>
        <v/>
      </c>
      <c r="H1596" s="41" t="s">
        <v>199</v>
      </c>
      <c r="I1596" t="str">
        <f t="shared" si="135"/>
        <v/>
      </c>
      <c r="J1596">
        <f t="shared" si="133"/>
        <v>0</v>
      </c>
      <c r="K1596">
        <f t="shared" si="134"/>
        <v>0</v>
      </c>
      <c r="L1596" s="78" t="s">
        <v>343</v>
      </c>
      <c r="M1596" t="s">
        <v>240</v>
      </c>
      <c r="N1596">
        <v>1</v>
      </c>
      <c r="P1596" t="s">
        <v>315</v>
      </c>
      <c r="Q1596" t="s">
        <v>329</v>
      </c>
      <c r="R1596" t="s">
        <v>238</v>
      </c>
      <c r="S1596" t="s">
        <v>239</v>
      </c>
      <c r="U1596" s="36" t="s">
        <v>177</v>
      </c>
      <c r="V1596" s="36" t="s">
        <v>177</v>
      </c>
      <c r="W1596" s="36"/>
    </row>
    <row r="1597" spans="1:23" ht="12.75" hidden="1" outlineLevel="1">
      <c r="A1597">
        <v>1380</v>
      </c>
      <c r="B1597" s="33" t="s">
        <v>142</v>
      </c>
      <c r="C1597" s="31">
        <v>60</v>
      </c>
      <c r="D1597">
        <v>4</v>
      </c>
      <c r="E1597">
        <v>2</v>
      </c>
      <c r="F1597" s="46"/>
      <c r="G1597" s="41" t="str">
        <f t="shared" si="136"/>
        <v/>
      </c>
      <c r="H1597" s="41" t="s">
        <v>198</v>
      </c>
      <c r="I1597" t="str">
        <f t="shared" si="135"/>
        <v/>
      </c>
      <c r="J1597">
        <f t="shared" si="133"/>
        <v>0</v>
      </c>
      <c r="K1597">
        <f t="shared" si="134"/>
        <v>0</v>
      </c>
      <c r="L1597" s="78" t="s">
        <v>343</v>
      </c>
      <c r="M1597" t="s">
        <v>240</v>
      </c>
      <c r="N1597">
        <v>1</v>
      </c>
      <c r="P1597" t="s">
        <v>315</v>
      </c>
      <c r="Q1597" t="s">
        <v>330</v>
      </c>
      <c r="R1597" t="s">
        <v>247</v>
      </c>
      <c r="S1597" t="s">
        <v>239</v>
      </c>
      <c r="U1597" s="36" t="s">
        <v>177</v>
      </c>
      <c r="V1597" s="36" t="s">
        <v>177</v>
      </c>
      <c r="W1597" s="36"/>
    </row>
    <row r="1598" spans="1:23" ht="12.75" hidden="1" outlineLevel="1">
      <c r="A1598">
        <v>1381</v>
      </c>
      <c r="B1598" s="33" t="s">
        <v>142</v>
      </c>
      <c r="C1598" s="31">
        <v>60</v>
      </c>
      <c r="D1598">
        <v>4</v>
      </c>
      <c r="E1598">
        <v>3</v>
      </c>
      <c r="F1598" s="46"/>
      <c r="G1598" s="41" t="str">
        <f t="shared" si="136"/>
        <v/>
      </c>
      <c r="H1598" s="94" t="s">
        <v>320</v>
      </c>
      <c r="I1598" t="str">
        <f t="shared" si="135"/>
        <v/>
      </c>
      <c r="J1598">
        <f t="shared" si="133"/>
        <v>0</v>
      </c>
      <c r="K1598">
        <f t="shared" si="134"/>
        <v>0</v>
      </c>
      <c r="L1598" s="78" t="s">
        <v>343</v>
      </c>
      <c r="M1598" t="s">
        <v>240</v>
      </c>
      <c r="N1598">
        <v>1</v>
      </c>
      <c r="P1598" t="s">
        <v>315</v>
      </c>
      <c r="Q1598" t="s">
        <v>329</v>
      </c>
      <c r="R1598" t="s">
        <v>316</v>
      </c>
      <c r="S1598" t="s">
        <v>239</v>
      </c>
      <c r="U1598" s="36" t="s">
        <v>177</v>
      </c>
      <c r="V1598" s="36" t="s">
        <v>177</v>
      </c>
      <c r="W1598" s="36"/>
    </row>
    <row r="1599" spans="1:23" ht="12.75" hidden="1" outlineLevel="1">
      <c r="A1599">
        <v>1382</v>
      </c>
      <c r="B1599" s="33" t="s">
        <v>142</v>
      </c>
      <c r="C1599" s="31">
        <v>60</v>
      </c>
      <c r="D1599">
        <v>4</v>
      </c>
      <c r="E1599">
        <v>4</v>
      </c>
      <c r="F1599" s="46"/>
      <c r="G1599" s="41" t="str">
        <f t="shared" si="136"/>
        <v/>
      </c>
      <c r="H1599" s="41" t="s">
        <v>175</v>
      </c>
      <c r="I1599" t="str">
        <f t="shared" si="135"/>
        <v/>
      </c>
      <c r="J1599">
        <f t="shared" si="133"/>
        <v>0</v>
      </c>
      <c r="K1599">
        <f t="shared" si="134"/>
        <v>0</v>
      </c>
      <c r="L1599" s="78" t="s">
        <v>343</v>
      </c>
      <c r="M1599" t="s">
        <v>240</v>
      </c>
      <c r="N1599">
        <v>1</v>
      </c>
      <c r="P1599" t="s">
        <v>315</v>
      </c>
      <c r="Q1599" t="s">
        <v>329</v>
      </c>
      <c r="R1599" t="s">
        <v>246</v>
      </c>
      <c r="S1599" t="s">
        <v>239</v>
      </c>
      <c r="U1599" s="36" t="s">
        <v>177</v>
      </c>
      <c r="V1599" s="36" t="s">
        <v>177</v>
      </c>
      <c r="W1599" s="36"/>
    </row>
    <row r="1600" spans="1:23" ht="12.75" hidden="1" outlineLevel="1">
      <c r="A1600">
        <v>1383</v>
      </c>
      <c r="B1600" s="33" t="s">
        <v>142</v>
      </c>
      <c r="C1600" s="31">
        <v>60</v>
      </c>
      <c r="D1600">
        <v>4</v>
      </c>
      <c r="E1600">
        <v>5</v>
      </c>
      <c r="F1600" s="46"/>
      <c r="G1600" s="41" t="str">
        <f t="shared" si="136"/>
        <v/>
      </c>
      <c r="H1600" s="41" t="s">
        <v>174</v>
      </c>
      <c r="I1600" t="str">
        <f t="shared" si="135"/>
        <v/>
      </c>
      <c r="J1600">
        <f t="shared" si="133"/>
        <v>0</v>
      </c>
      <c r="K1600">
        <f t="shared" si="134"/>
        <v>0</v>
      </c>
      <c r="L1600" s="78" t="s">
        <v>343</v>
      </c>
      <c r="M1600" t="s">
        <v>240</v>
      </c>
      <c r="N1600">
        <v>1</v>
      </c>
      <c r="P1600" t="s">
        <v>315</v>
      </c>
      <c r="Q1600" t="s">
        <v>333</v>
      </c>
      <c r="R1600" t="s">
        <v>53</v>
      </c>
      <c r="S1600" t="s">
        <v>239</v>
      </c>
      <c r="U1600" s="36" t="s">
        <v>177</v>
      </c>
      <c r="V1600" s="36" t="s">
        <v>177</v>
      </c>
      <c r="W1600" s="36"/>
    </row>
    <row r="1601" spans="1:23" ht="12.75" hidden="1" outlineLevel="1">
      <c r="A1601">
        <v>1384</v>
      </c>
      <c r="B1601" s="33" t="s">
        <v>142</v>
      </c>
      <c r="C1601" s="31">
        <v>60</v>
      </c>
      <c r="D1601">
        <v>4</v>
      </c>
      <c r="E1601">
        <v>6</v>
      </c>
      <c r="F1601" s="46"/>
      <c r="G1601" s="41" t="str">
        <f t="shared" si="136"/>
        <v/>
      </c>
      <c r="H1601" s="41" t="s">
        <v>202</v>
      </c>
      <c r="I1601" t="str">
        <f t="shared" si="135"/>
        <v/>
      </c>
      <c r="J1601">
        <f t="shared" si="133"/>
        <v>0</v>
      </c>
      <c r="K1601">
        <f t="shared" si="134"/>
        <v>0</v>
      </c>
      <c r="L1601" s="78" t="s">
        <v>343</v>
      </c>
      <c r="M1601" t="s">
        <v>240</v>
      </c>
      <c r="N1601">
        <v>1</v>
      </c>
      <c r="P1601" t="s">
        <v>315</v>
      </c>
      <c r="Q1601" t="s">
        <v>333</v>
      </c>
      <c r="R1601" t="s">
        <v>246</v>
      </c>
      <c r="S1601" t="s">
        <v>239</v>
      </c>
      <c r="U1601" s="36" t="s">
        <v>177</v>
      </c>
      <c r="V1601" s="36" t="s">
        <v>177</v>
      </c>
      <c r="W1601" s="36"/>
    </row>
    <row r="1602" spans="1:23" ht="12.75" hidden="1" outlineLevel="1">
      <c r="A1602">
        <v>1385</v>
      </c>
      <c r="B1602" s="33" t="s">
        <v>142</v>
      </c>
      <c r="C1602" s="31">
        <v>60</v>
      </c>
      <c r="D1602">
        <v>4</v>
      </c>
      <c r="E1602">
        <v>7</v>
      </c>
      <c r="F1602" s="46"/>
      <c r="G1602" s="41" t="str">
        <f t="shared" si="136"/>
        <v/>
      </c>
      <c r="H1602" s="41" t="s">
        <v>201</v>
      </c>
      <c r="I1602" t="str">
        <f t="shared" si="135"/>
        <v/>
      </c>
      <c r="J1602">
        <f t="shared" si="133"/>
        <v>0</v>
      </c>
      <c r="K1602">
        <f t="shared" si="134"/>
        <v>0</v>
      </c>
      <c r="L1602" s="78" t="s">
        <v>343</v>
      </c>
      <c r="M1602" t="s">
        <v>240</v>
      </c>
      <c r="N1602">
        <v>1</v>
      </c>
      <c r="P1602" t="s">
        <v>315</v>
      </c>
      <c r="Q1602" t="s">
        <v>333</v>
      </c>
      <c r="R1602" t="s">
        <v>53</v>
      </c>
      <c r="S1602" t="s">
        <v>239</v>
      </c>
      <c r="U1602" s="36" t="s">
        <v>177</v>
      </c>
      <c r="V1602" s="36" t="s">
        <v>177</v>
      </c>
      <c r="W1602" s="36"/>
    </row>
    <row r="1603" spans="1:23" ht="12.75" hidden="1" outlineLevel="1">
      <c r="A1603">
        <v>1386</v>
      </c>
      <c r="B1603" s="33" t="s">
        <v>142</v>
      </c>
      <c r="C1603" s="31">
        <v>60</v>
      </c>
      <c r="D1603">
        <v>4</v>
      </c>
      <c r="E1603">
        <v>8</v>
      </c>
      <c r="F1603" s="46"/>
      <c r="G1603" s="41" t="str">
        <f t="shared" si="136"/>
        <v/>
      </c>
      <c r="H1603" s="41" t="s">
        <v>198</v>
      </c>
      <c r="I1603" t="str">
        <f t="shared" si="135"/>
        <v/>
      </c>
      <c r="J1603">
        <f t="shared" si="133"/>
        <v>0</v>
      </c>
      <c r="K1603">
        <f t="shared" si="134"/>
        <v>0</v>
      </c>
      <c r="L1603" s="78" t="s">
        <v>343</v>
      </c>
      <c r="M1603" t="s">
        <v>240</v>
      </c>
      <c r="N1603">
        <v>2</v>
      </c>
      <c r="P1603" t="s">
        <v>317</v>
      </c>
      <c r="Q1603" t="s">
        <v>329</v>
      </c>
      <c r="R1603" t="s">
        <v>247</v>
      </c>
      <c r="S1603" t="s">
        <v>111</v>
      </c>
      <c r="U1603" s="36" t="s">
        <v>177</v>
      </c>
      <c r="V1603" s="36" t="s">
        <v>177</v>
      </c>
      <c r="W1603" s="36"/>
    </row>
    <row r="1604" spans="1:23" ht="12.75" hidden="1" outlineLevel="1">
      <c r="A1604">
        <v>1387</v>
      </c>
      <c r="B1604" s="33" t="s">
        <v>142</v>
      </c>
      <c r="C1604" s="31">
        <v>60</v>
      </c>
      <c r="D1604">
        <v>4</v>
      </c>
      <c r="E1604">
        <v>9</v>
      </c>
      <c r="F1604" s="46"/>
      <c r="G1604" s="41" t="str">
        <f t="shared" si="136"/>
        <v/>
      </c>
      <c r="H1604" s="41" t="s">
        <v>201</v>
      </c>
      <c r="I1604" t="str">
        <f t="shared" si="135"/>
        <v/>
      </c>
      <c r="J1604">
        <f t="shared" si="133"/>
        <v>0</v>
      </c>
      <c r="K1604">
        <f t="shared" si="134"/>
        <v>0</v>
      </c>
      <c r="L1604" s="78" t="s">
        <v>343</v>
      </c>
      <c r="M1604" t="s">
        <v>240</v>
      </c>
      <c r="N1604">
        <v>2</v>
      </c>
      <c r="P1604" t="s">
        <v>317</v>
      </c>
      <c r="Q1604" t="s">
        <v>329</v>
      </c>
      <c r="R1604" t="s">
        <v>149</v>
      </c>
      <c r="S1604" t="s">
        <v>111</v>
      </c>
      <c r="U1604" s="36" t="s">
        <v>177</v>
      </c>
      <c r="V1604" s="36" t="s">
        <v>177</v>
      </c>
      <c r="W1604" s="36"/>
    </row>
    <row r="1605" spans="1:23" ht="12.75" hidden="1" outlineLevel="1">
      <c r="A1605">
        <v>1388</v>
      </c>
      <c r="B1605" s="33" t="s">
        <v>142</v>
      </c>
      <c r="C1605" s="31">
        <v>60</v>
      </c>
      <c r="D1605">
        <v>4</v>
      </c>
      <c r="E1605">
        <v>10</v>
      </c>
      <c r="F1605" s="46"/>
      <c r="G1605" s="41" t="str">
        <f t="shared" si="136"/>
        <v/>
      </c>
      <c r="H1605" s="41" t="s">
        <v>199</v>
      </c>
      <c r="I1605" t="str">
        <f t="shared" si="135"/>
        <v/>
      </c>
      <c r="J1605">
        <f t="shared" si="133"/>
        <v>0</v>
      </c>
      <c r="K1605">
        <f t="shared" si="134"/>
        <v>0</v>
      </c>
      <c r="L1605" s="78" t="s">
        <v>343</v>
      </c>
      <c r="M1605" t="s">
        <v>240</v>
      </c>
      <c r="N1605">
        <v>2</v>
      </c>
      <c r="P1605" t="s">
        <v>317</v>
      </c>
      <c r="Q1605" t="s">
        <v>329</v>
      </c>
      <c r="R1605" t="s">
        <v>246</v>
      </c>
      <c r="S1605" t="s">
        <v>111</v>
      </c>
      <c r="U1605" s="36" t="s">
        <v>177</v>
      </c>
      <c r="V1605" s="36" t="s">
        <v>177</v>
      </c>
      <c r="W1605" s="36"/>
    </row>
    <row r="1606" spans="1:23" ht="12.75" hidden="1" outlineLevel="1">
      <c r="A1606">
        <v>1389</v>
      </c>
      <c r="B1606" s="33" t="s">
        <v>142</v>
      </c>
      <c r="C1606" s="31">
        <v>60</v>
      </c>
      <c r="D1606">
        <v>4</v>
      </c>
      <c r="E1606">
        <v>11</v>
      </c>
      <c r="F1606" s="46"/>
      <c r="G1606" s="41" t="str">
        <f t="shared" si="136"/>
        <v/>
      </c>
      <c r="H1606" s="41" t="s">
        <v>199</v>
      </c>
      <c r="I1606" t="str">
        <f t="shared" si="135"/>
        <v/>
      </c>
      <c r="J1606">
        <f t="shared" si="133"/>
        <v>0</v>
      </c>
      <c r="K1606">
        <f t="shared" si="134"/>
        <v>0</v>
      </c>
      <c r="L1606" s="78" t="s">
        <v>343</v>
      </c>
      <c r="M1606" t="s">
        <v>240</v>
      </c>
      <c r="N1606">
        <v>2</v>
      </c>
      <c r="P1606" t="s">
        <v>317</v>
      </c>
      <c r="Q1606" t="s">
        <v>329</v>
      </c>
      <c r="R1606" t="s">
        <v>246</v>
      </c>
      <c r="S1606" t="s">
        <v>111</v>
      </c>
      <c r="U1606" s="36" t="s">
        <v>177</v>
      </c>
      <c r="V1606" s="36" t="s">
        <v>177</v>
      </c>
      <c r="W1606" s="36"/>
    </row>
    <row r="1607" spans="1:23" ht="12.75" hidden="1" outlineLevel="1">
      <c r="A1607">
        <v>1390</v>
      </c>
      <c r="B1607" s="33" t="s">
        <v>142</v>
      </c>
      <c r="C1607" s="31">
        <v>60</v>
      </c>
      <c r="D1607">
        <v>4</v>
      </c>
      <c r="E1607">
        <v>12</v>
      </c>
      <c r="F1607" s="46"/>
      <c r="G1607" s="41" t="str">
        <f t="shared" si="136"/>
        <v/>
      </c>
      <c r="H1607" s="41" t="s">
        <v>198</v>
      </c>
      <c r="I1607" t="str">
        <f t="shared" si="135"/>
        <v/>
      </c>
      <c r="J1607">
        <f t="shared" si="133"/>
        <v>0</v>
      </c>
      <c r="K1607">
        <f t="shared" si="134"/>
        <v>0</v>
      </c>
      <c r="L1607" s="78" t="s">
        <v>343</v>
      </c>
      <c r="M1607" t="s">
        <v>240</v>
      </c>
      <c r="N1607">
        <v>2</v>
      </c>
      <c r="P1607" t="s">
        <v>317</v>
      </c>
      <c r="Q1607" t="s">
        <v>329</v>
      </c>
      <c r="R1607" t="s">
        <v>149</v>
      </c>
      <c r="S1607" t="s">
        <v>111</v>
      </c>
      <c r="U1607" s="36" t="s">
        <v>177</v>
      </c>
      <c r="V1607" s="36" t="s">
        <v>177</v>
      </c>
      <c r="W1607" s="36"/>
    </row>
    <row r="1608" spans="1:23" ht="12.75" hidden="1" outlineLevel="1">
      <c r="A1608">
        <v>1391</v>
      </c>
      <c r="B1608" s="33" t="s">
        <v>142</v>
      </c>
      <c r="C1608" s="31">
        <v>60</v>
      </c>
      <c r="D1608">
        <v>4</v>
      </c>
      <c r="E1608">
        <v>13</v>
      </c>
      <c r="F1608" s="46"/>
      <c r="G1608" s="41" t="str">
        <f t="shared" si="136"/>
        <v/>
      </c>
      <c r="H1608" s="41" t="s">
        <v>198</v>
      </c>
      <c r="I1608" t="str">
        <f t="shared" si="135"/>
        <v/>
      </c>
      <c r="J1608">
        <f t="shared" si="133"/>
        <v>0</v>
      </c>
      <c r="K1608">
        <f t="shared" si="134"/>
        <v>0</v>
      </c>
      <c r="L1608" s="78" t="s">
        <v>343</v>
      </c>
      <c r="M1608" t="s">
        <v>240</v>
      </c>
      <c r="N1608">
        <v>3</v>
      </c>
      <c r="P1608" t="s">
        <v>105</v>
      </c>
      <c r="Q1608" t="s">
        <v>329</v>
      </c>
      <c r="R1608" t="s">
        <v>238</v>
      </c>
      <c r="S1608" t="s">
        <v>239</v>
      </c>
      <c r="U1608" s="36" t="s">
        <v>177</v>
      </c>
      <c r="V1608" s="36" t="s">
        <v>177</v>
      </c>
      <c r="W1608" s="36"/>
    </row>
    <row r="1609" spans="1:23" ht="12.75" hidden="1" outlineLevel="1">
      <c r="A1609">
        <v>1392</v>
      </c>
      <c r="B1609" s="33" t="s">
        <v>142</v>
      </c>
      <c r="C1609" s="31">
        <v>60</v>
      </c>
      <c r="D1609">
        <v>4</v>
      </c>
      <c r="E1609">
        <v>14</v>
      </c>
      <c r="F1609" s="46"/>
      <c r="G1609" s="41" t="str">
        <f t="shared" si="136"/>
        <v/>
      </c>
      <c r="H1609" s="41" t="s">
        <v>202</v>
      </c>
      <c r="I1609" t="str">
        <f t="shared" si="135"/>
        <v/>
      </c>
      <c r="J1609">
        <f t="shared" si="133"/>
        <v>0</v>
      </c>
      <c r="K1609">
        <f t="shared" si="134"/>
        <v>0</v>
      </c>
      <c r="L1609" s="78" t="s">
        <v>343</v>
      </c>
      <c r="M1609" t="s">
        <v>240</v>
      </c>
      <c r="N1609">
        <v>3</v>
      </c>
      <c r="P1609" t="s">
        <v>105</v>
      </c>
      <c r="Q1609" t="s">
        <v>333</v>
      </c>
      <c r="R1609" t="s">
        <v>246</v>
      </c>
      <c r="S1609" t="s">
        <v>239</v>
      </c>
      <c r="U1609" s="36" t="s">
        <v>177</v>
      </c>
      <c r="V1609" s="36" t="s">
        <v>177</v>
      </c>
      <c r="W1609" s="36"/>
    </row>
    <row r="1610" spans="1:23" ht="12.75" hidden="1" outlineLevel="1">
      <c r="A1610">
        <v>1393</v>
      </c>
      <c r="B1610" s="33" t="s">
        <v>142</v>
      </c>
      <c r="C1610" s="31">
        <v>60</v>
      </c>
      <c r="D1610">
        <v>4</v>
      </c>
      <c r="E1610">
        <v>15</v>
      </c>
      <c r="F1610" s="46"/>
      <c r="G1610" s="41" t="str">
        <f t="shared" si="136"/>
        <v/>
      </c>
      <c r="H1610" s="41" t="s">
        <v>201</v>
      </c>
      <c r="I1610" t="str">
        <f t="shared" si="135"/>
        <v/>
      </c>
      <c r="J1610">
        <f t="shared" si="133"/>
        <v>0</v>
      </c>
      <c r="K1610">
        <f t="shared" si="134"/>
        <v>0</v>
      </c>
      <c r="L1610" s="78" t="s">
        <v>343</v>
      </c>
      <c r="M1610" t="s">
        <v>240</v>
      </c>
      <c r="N1610">
        <v>3</v>
      </c>
      <c r="P1610" t="s">
        <v>105</v>
      </c>
      <c r="Q1610" t="s">
        <v>333</v>
      </c>
      <c r="R1610" t="s">
        <v>318</v>
      </c>
      <c r="S1610" t="s">
        <v>239</v>
      </c>
      <c r="U1610" s="36" t="s">
        <v>177</v>
      </c>
      <c r="V1610" s="36" t="s">
        <v>177</v>
      </c>
      <c r="W1610" s="36"/>
    </row>
    <row r="1611" spans="1:23" ht="12.75" hidden="1" outlineLevel="1">
      <c r="A1611">
        <v>1394</v>
      </c>
      <c r="B1611" s="33" t="s">
        <v>142</v>
      </c>
      <c r="C1611" s="31">
        <v>60</v>
      </c>
      <c r="D1611">
        <v>4</v>
      </c>
      <c r="E1611">
        <v>16</v>
      </c>
      <c r="F1611" s="46"/>
      <c r="G1611" s="41" t="str">
        <f t="shared" si="136"/>
        <v/>
      </c>
      <c r="H1611" s="41" t="s">
        <v>199</v>
      </c>
      <c r="I1611" t="str">
        <f t="shared" si="135"/>
        <v/>
      </c>
      <c r="J1611">
        <f t="shared" si="133"/>
        <v>0</v>
      </c>
      <c r="K1611">
        <f t="shared" si="134"/>
        <v>0</v>
      </c>
      <c r="L1611" s="78" t="s">
        <v>343</v>
      </c>
      <c r="M1611" t="s">
        <v>240</v>
      </c>
      <c r="N1611">
        <v>3</v>
      </c>
      <c r="P1611" t="s">
        <v>105</v>
      </c>
      <c r="Q1611" t="s">
        <v>333</v>
      </c>
      <c r="R1611" t="s">
        <v>246</v>
      </c>
      <c r="S1611" t="s">
        <v>239</v>
      </c>
      <c r="U1611" s="36" t="s">
        <v>177</v>
      </c>
      <c r="V1611" s="36" t="s">
        <v>177</v>
      </c>
      <c r="W1611" s="36"/>
    </row>
    <row r="1612" spans="1:23" ht="12.75" hidden="1" outlineLevel="1">
      <c r="A1612">
        <v>1395</v>
      </c>
      <c r="B1612" s="33" t="s">
        <v>142</v>
      </c>
      <c r="C1612" s="31">
        <v>60</v>
      </c>
      <c r="D1612">
        <v>4</v>
      </c>
      <c r="E1612">
        <v>17</v>
      </c>
      <c r="F1612" s="46"/>
      <c r="G1612" s="41" t="str">
        <f t="shared" si="136"/>
        <v/>
      </c>
      <c r="H1612" s="41" t="s">
        <v>199</v>
      </c>
      <c r="I1612" t="str">
        <f t="shared" si="135"/>
        <v/>
      </c>
      <c r="J1612">
        <f t="shared" si="133"/>
        <v>0</v>
      </c>
      <c r="K1612">
        <f t="shared" si="134"/>
        <v>0</v>
      </c>
      <c r="L1612" s="78" t="s">
        <v>343</v>
      </c>
      <c r="M1612" t="s">
        <v>240</v>
      </c>
      <c r="N1612">
        <v>3</v>
      </c>
      <c r="P1612" t="s">
        <v>105</v>
      </c>
      <c r="Q1612" t="s">
        <v>333</v>
      </c>
      <c r="R1612" t="s">
        <v>316</v>
      </c>
      <c r="S1612" t="s">
        <v>239</v>
      </c>
      <c r="U1612" s="36" t="s">
        <v>177</v>
      </c>
      <c r="V1612" s="36" t="s">
        <v>177</v>
      </c>
      <c r="W1612" s="36"/>
    </row>
    <row r="1613" spans="1:23" ht="12.75" hidden="1" outlineLevel="1">
      <c r="A1613">
        <v>1396</v>
      </c>
      <c r="B1613" s="33" t="s">
        <v>142</v>
      </c>
      <c r="C1613" s="31">
        <v>60</v>
      </c>
      <c r="D1613">
        <v>4</v>
      </c>
      <c r="E1613">
        <v>18</v>
      </c>
      <c r="F1613" s="46"/>
      <c r="G1613" s="41" t="str">
        <f t="shared" si="136"/>
        <v/>
      </c>
      <c r="H1613" s="41" t="s">
        <v>198</v>
      </c>
      <c r="I1613" t="str">
        <f t="shared" si="135"/>
        <v/>
      </c>
      <c r="J1613">
        <f t="shared" si="133"/>
        <v>0</v>
      </c>
      <c r="K1613">
        <f t="shared" si="134"/>
        <v>0</v>
      </c>
      <c r="L1613" s="78" t="s">
        <v>343</v>
      </c>
      <c r="M1613" t="s">
        <v>240</v>
      </c>
      <c r="N1613">
        <v>3</v>
      </c>
      <c r="P1613" t="s">
        <v>105</v>
      </c>
      <c r="Q1613" t="s">
        <v>329</v>
      </c>
      <c r="R1613" t="s">
        <v>316</v>
      </c>
      <c r="S1613" t="s">
        <v>239</v>
      </c>
      <c r="U1613" s="36" t="s">
        <v>177</v>
      </c>
      <c r="V1613" s="36" t="s">
        <v>177</v>
      </c>
      <c r="W1613" s="36"/>
    </row>
    <row r="1614" spans="1:23" ht="12.75" hidden="1" outlineLevel="1">
      <c r="A1614">
        <v>1397</v>
      </c>
      <c r="B1614" s="33" t="s">
        <v>142</v>
      </c>
      <c r="C1614" s="31">
        <v>60</v>
      </c>
      <c r="D1614">
        <v>4</v>
      </c>
      <c r="E1614">
        <v>19</v>
      </c>
      <c r="F1614" s="46"/>
      <c r="G1614" s="41" t="str">
        <f t="shared" si="136"/>
        <v/>
      </c>
      <c r="H1614" s="41" t="s">
        <v>198</v>
      </c>
      <c r="I1614" t="str">
        <f t="shared" si="135"/>
        <v/>
      </c>
      <c r="J1614">
        <f t="shared" si="133"/>
        <v>0</v>
      </c>
      <c r="K1614">
        <f t="shared" si="134"/>
        <v>0</v>
      </c>
      <c r="L1614" s="78" t="s">
        <v>343</v>
      </c>
      <c r="M1614" t="s">
        <v>240</v>
      </c>
      <c r="N1614">
        <v>3</v>
      </c>
      <c r="P1614" t="s">
        <v>105</v>
      </c>
      <c r="Q1614" t="s">
        <v>333</v>
      </c>
      <c r="R1614" t="s">
        <v>246</v>
      </c>
      <c r="S1614" t="s">
        <v>239</v>
      </c>
      <c r="U1614" s="36" t="s">
        <v>177</v>
      </c>
      <c r="V1614" s="36" t="s">
        <v>177</v>
      </c>
      <c r="W1614" s="36"/>
    </row>
    <row r="1615" spans="1:23" ht="12.75" hidden="1" outlineLevel="1">
      <c r="A1615">
        <v>1398</v>
      </c>
      <c r="B1615" s="33" t="s">
        <v>142</v>
      </c>
      <c r="C1615" s="31">
        <v>60</v>
      </c>
      <c r="D1615">
        <v>4</v>
      </c>
      <c r="E1615">
        <v>20</v>
      </c>
      <c r="F1615" s="46"/>
      <c r="G1615" s="41" t="str">
        <f t="shared" si="136"/>
        <v/>
      </c>
      <c r="H1615" s="41" t="s">
        <v>175</v>
      </c>
      <c r="I1615" t="str">
        <f t="shared" si="135"/>
        <v/>
      </c>
      <c r="J1615">
        <f t="shared" si="133"/>
        <v>0</v>
      </c>
      <c r="K1615">
        <f t="shared" si="134"/>
        <v>0</v>
      </c>
      <c r="L1615" s="78" t="s">
        <v>343</v>
      </c>
      <c r="M1615" t="s">
        <v>240</v>
      </c>
      <c r="N1615">
        <v>3</v>
      </c>
      <c r="P1615" t="s">
        <v>105</v>
      </c>
      <c r="Q1615" t="s">
        <v>333</v>
      </c>
      <c r="R1615" t="s">
        <v>246</v>
      </c>
      <c r="S1615" t="s">
        <v>239</v>
      </c>
      <c r="U1615" s="36" t="s">
        <v>177</v>
      </c>
      <c r="V1615" s="36" t="s">
        <v>177</v>
      </c>
      <c r="W1615" s="36"/>
    </row>
    <row r="1616" spans="1:23" ht="12.75" hidden="1" outlineLevel="1">
      <c r="A1616">
        <v>1399</v>
      </c>
      <c r="B1616" s="33" t="s">
        <v>142</v>
      </c>
      <c r="C1616" s="31">
        <v>60</v>
      </c>
      <c r="D1616">
        <v>4</v>
      </c>
      <c r="E1616">
        <v>21</v>
      </c>
      <c r="F1616" s="46"/>
      <c r="G1616" s="41" t="str">
        <f t="shared" si="136"/>
        <v/>
      </c>
      <c r="H1616" s="41" t="s">
        <v>200</v>
      </c>
      <c r="I1616" t="str">
        <f t="shared" si="135"/>
        <v/>
      </c>
      <c r="J1616">
        <f t="shared" si="133"/>
        <v>0</v>
      </c>
      <c r="K1616">
        <f t="shared" si="134"/>
        <v>0</v>
      </c>
      <c r="L1616" s="78" t="s">
        <v>343</v>
      </c>
      <c r="M1616" t="s">
        <v>240</v>
      </c>
      <c r="N1616">
        <v>4</v>
      </c>
      <c r="P1616" t="s">
        <v>40</v>
      </c>
      <c r="Q1616" t="s">
        <v>333</v>
      </c>
      <c r="R1616" t="s">
        <v>53</v>
      </c>
      <c r="S1616" t="s">
        <v>239</v>
      </c>
      <c r="U1616" s="36" t="s">
        <v>177</v>
      </c>
      <c r="V1616" s="36" t="s">
        <v>177</v>
      </c>
      <c r="W1616" s="36"/>
    </row>
    <row r="1617" spans="1:23" ht="12.75" hidden="1" outlineLevel="1">
      <c r="A1617">
        <v>1400</v>
      </c>
      <c r="B1617" s="33" t="s">
        <v>142</v>
      </c>
      <c r="C1617" s="31">
        <v>60</v>
      </c>
      <c r="D1617">
        <v>4</v>
      </c>
      <c r="E1617">
        <v>22</v>
      </c>
      <c r="F1617" s="46"/>
      <c r="G1617" s="41" t="str">
        <f t="shared" si="136"/>
        <v/>
      </c>
      <c r="H1617" s="41" t="s">
        <v>201</v>
      </c>
      <c r="I1617" t="str">
        <f t="shared" si="135"/>
        <v/>
      </c>
      <c r="J1617">
        <f t="shared" si="133"/>
        <v>0</v>
      </c>
      <c r="K1617">
        <f t="shared" si="134"/>
        <v>0</v>
      </c>
      <c r="L1617" s="78" t="s">
        <v>343</v>
      </c>
      <c r="M1617" t="s">
        <v>240</v>
      </c>
      <c r="N1617">
        <v>4</v>
      </c>
      <c r="P1617" t="s">
        <v>40</v>
      </c>
      <c r="Q1617" t="s">
        <v>330</v>
      </c>
      <c r="R1617" t="s">
        <v>247</v>
      </c>
      <c r="S1617" t="s">
        <v>239</v>
      </c>
      <c r="U1617" s="36" t="s">
        <v>177</v>
      </c>
      <c r="V1617" s="36" t="s">
        <v>177</v>
      </c>
      <c r="W1617" s="36"/>
    </row>
    <row r="1618" spans="1:23" ht="12.75" hidden="1" outlineLevel="1">
      <c r="A1618">
        <v>1401</v>
      </c>
      <c r="B1618" s="33" t="s">
        <v>142</v>
      </c>
      <c r="C1618" s="31">
        <v>60</v>
      </c>
      <c r="D1618">
        <v>4</v>
      </c>
      <c r="E1618">
        <v>23</v>
      </c>
      <c r="F1618" s="46"/>
      <c r="G1618" s="41" t="str">
        <f t="shared" si="136"/>
        <v/>
      </c>
      <c r="H1618" s="41" t="s">
        <v>202</v>
      </c>
      <c r="I1618" t="str">
        <f t="shared" si="135"/>
        <v/>
      </c>
      <c r="J1618">
        <f t="shared" si="133"/>
        <v>0</v>
      </c>
      <c r="K1618">
        <f t="shared" si="134"/>
        <v>0</v>
      </c>
      <c r="L1618" s="78" t="s">
        <v>343</v>
      </c>
      <c r="M1618" t="s">
        <v>240</v>
      </c>
      <c r="N1618">
        <v>4</v>
      </c>
      <c r="P1618" t="s">
        <v>40</v>
      </c>
      <c r="Q1618" t="s">
        <v>329</v>
      </c>
      <c r="R1618" t="s">
        <v>238</v>
      </c>
      <c r="S1618" t="s">
        <v>239</v>
      </c>
      <c r="U1618" s="36" t="s">
        <v>177</v>
      </c>
      <c r="V1618" s="36" t="s">
        <v>177</v>
      </c>
      <c r="W1618" s="36"/>
    </row>
    <row r="1619" spans="1:23" ht="12.75" hidden="1" outlineLevel="1">
      <c r="A1619">
        <v>1402</v>
      </c>
      <c r="B1619" s="33" t="s">
        <v>142</v>
      </c>
      <c r="C1619" s="31">
        <v>60</v>
      </c>
      <c r="D1619">
        <v>4</v>
      </c>
      <c r="E1619">
        <v>24</v>
      </c>
      <c r="F1619" s="46"/>
      <c r="G1619" s="41" t="str">
        <f t="shared" si="136"/>
        <v/>
      </c>
      <c r="H1619" s="41" t="s">
        <v>198</v>
      </c>
      <c r="I1619" t="str">
        <f t="shared" si="135"/>
        <v/>
      </c>
      <c r="J1619">
        <f t="shared" si="133"/>
        <v>0</v>
      </c>
      <c r="K1619">
        <f t="shared" si="134"/>
        <v>0</v>
      </c>
      <c r="L1619" s="78" t="s">
        <v>343</v>
      </c>
      <c r="M1619" t="s">
        <v>240</v>
      </c>
      <c r="N1619">
        <v>4</v>
      </c>
      <c r="P1619" t="s">
        <v>40</v>
      </c>
      <c r="Q1619" t="s">
        <v>330</v>
      </c>
      <c r="R1619" t="s">
        <v>247</v>
      </c>
      <c r="S1619" t="s">
        <v>239</v>
      </c>
      <c r="U1619" s="36" t="s">
        <v>177</v>
      </c>
      <c r="V1619" s="36" t="s">
        <v>177</v>
      </c>
      <c r="W1619" s="36"/>
    </row>
    <row r="1620" spans="1:23" ht="12.75" hidden="1" outlineLevel="1">
      <c r="A1620">
        <v>1403</v>
      </c>
      <c r="B1620" s="33" t="s">
        <v>142</v>
      </c>
      <c r="C1620" s="31">
        <v>60</v>
      </c>
      <c r="D1620">
        <v>4</v>
      </c>
      <c r="E1620">
        <v>25</v>
      </c>
      <c r="F1620" s="46"/>
      <c r="G1620" s="41" t="str">
        <f t="shared" si="136"/>
        <v/>
      </c>
      <c r="H1620" s="41" t="s">
        <v>200</v>
      </c>
      <c r="I1620" t="str">
        <f t="shared" si="135"/>
        <v/>
      </c>
      <c r="J1620">
        <f t="shared" si="133"/>
        <v>0</v>
      </c>
      <c r="K1620">
        <f t="shared" si="134"/>
        <v>0</v>
      </c>
      <c r="L1620" s="78" t="s">
        <v>343</v>
      </c>
      <c r="M1620" t="s">
        <v>240</v>
      </c>
      <c r="N1620">
        <v>4</v>
      </c>
      <c r="P1620" t="s">
        <v>40</v>
      </c>
      <c r="Q1620" t="s">
        <v>333</v>
      </c>
      <c r="R1620" t="s">
        <v>246</v>
      </c>
      <c r="S1620" t="s">
        <v>239</v>
      </c>
      <c r="U1620" s="36" t="s">
        <v>177</v>
      </c>
      <c r="V1620" s="36" t="s">
        <v>177</v>
      </c>
      <c r="W1620" s="36"/>
    </row>
    <row r="1621" spans="1:23" ht="12.75" hidden="1" outlineLevel="1">
      <c r="A1621">
        <v>1404</v>
      </c>
      <c r="B1621" s="33" t="s">
        <v>142</v>
      </c>
      <c r="C1621" s="31">
        <v>60</v>
      </c>
      <c r="D1621">
        <v>4</v>
      </c>
      <c r="E1621">
        <v>26</v>
      </c>
      <c r="F1621" s="46"/>
      <c r="G1621" s="41" t="str">
        <f t="shared" si="136"/>
        <v/>
      </c>
      <c r="H1621" s="41" t="s">
        <v>199</v>
      </c>
      <c r="I1621" t="str">
        <f t="shared" si="135"/>
        <v/>
      </c>
      <c r="J1621">
        <f t="shared" si="133"/>
        <v>0</v>
      </c>
      <c r="K1621">
        <f t="shared" si="134"/>
        <v>0</v>
      </c>
      <c r="L1621" s="78" t="s">
        <v>343</v>
      </c>
      <c r="M1621" t="s">
        <v>240</v>
      </c>
      <c r="N1621">
        <v>4</v>
      </c>
      <c r="P1621" t="s">
        <v>40</v>
      </c>
      <c r="Q1621" t="s">
        <v>330</v>
      </c>
      <c r="R1621" t="s">
        <v>247</v>
      </c>
      <c r="S1621" t="s">
        <v>239</v>
      </c>
      <c r="U1621" s="36" t="s">
        <v>177</v>
      </c>
      <c r="V1621" s="36" t="s">
        <v>177</v>
      </c>
      <c r="W1621" s="36"/>
    </row>
    <row r="1622" spans="1:23" ht="12.75" hidden="1" outlineLevel="1">
      <c r="A1622">
        <v>1405</v>
      </c>
      <c r="B1622" s="33" t="s">
        <v>142</v>
      </c>
      <c r="C1622" s="31">
        <v>60</v>
      </c>
      <c r="D1622">
        <v>4</v>
      </c>
      <c r="E1622">
        <v>27</v>
      </c>
      <c r="F1622" s="46"/>
      <c r="G1622" s="41" t="str">
        <f t="shared" si="136"/>
        <v/>
      </c>
      <c r="H1622" s="41" t="s">
        <v>200</v>
      </c>
      <c r="I1622" t="str">
        <f t="shared" si="135"/>
        <v/>
      </c>
      <c r="J1622">
        <f t="shared" si="133"/>
        <v>0</v>
      </c>
      <c r="K1622">
        <f t="shared" si="134"/>
        <v>0</v>
      </c>
      <c r="L1622" s="78" t="s">
        <v>343</v>
      </c>
      <c r="M1622" t="s">
        <v>240</v>
      </c>
      <c r="N1622">
        <v>4</v>
      </c>
      <c r="P1622" t="s">
        <v>40</v>
      </c>
      <c r="Q1622" t="s">
        <v>329</v>
      </c>
      <c r="R1622" t="s">
        <v>53</v>
      </c>
      <c r="S1622" t="s">
        <v>239</v>
      </c>
      <c r="U1622" s="36" t="s">
        <v>177</v>
      </c>
      <c r="V1622" s="36" t="s">
        <v>177</v>
      </c>
      <c r="W1622" s="36"/>
    </row>
    <row r="1623" spans="2:23" ht="12.75" collapsed="1">
      <c r="B1623" s="33"/>
      <c r="C1623" s="31"/>
      <c r="G1623" s="41"/>
      <c r="H1623" s="41"/>
      <c r="L1623" s="78"/>
      <c r="U1623" s="36"/>
      <c r="V1623" s="36"/>
      <c r="W1623" s="36"/>
    </row>
    <row r="1624" spans="1:22" ht="12.75">
      <c r="A1624">
        <v>1406</v>
      </c>
      <c r="B1624" s="33" t="s">
        <v>144</v>
      </c>
      <c r="C1624" s="31">
        <v>61</v>
      </c>
      <c r="D1624">
        <v>1</v>
      </c>
      <c r="E1624">
        <v>1</v>
      </c>
      <c r="F1624" s="46"/>
      <c r="G1624" s="41" t="str">
        <f>UPPER(F1624)</f>
        <v/>
      </c>
      <c r="H1624" s="41" t="s">
        <v>174</v>
      </c>
      <c r="I1624" t="str">
        <f aca="true" t="shared" si="137" ref="I1624:I1650">IF(F1624=0,"",IF(EXACT(G1624,H1624),"Correct","Incorrect"))</f>
        <v/>
      </c>
      <c r="J1624">
        <f aca="true" t="shared" si="138" ref="J1624:J1655">IF($I1624="Correct",1,IF($I1624="Incorrect",1,0))</f>
        <v>0</v>
      </c>
      <c r="K1624">
        <f aca="true" t="shared" si="139" ref="K1624:K1655">IF($I1624="Correct",1,IF($I1624="Incorrect",0,0))</f>
        <v>0</v>
      </c>
      <c r="L1624" s="78" t="s">
        <v>343</v>
      </c>
      <c r="M1624" t="s">
        <v>8</v>
      </c>
      <c r="N1624">
        <v>1</v>
      </c>
      <c r="P1624" t="s">
        <v>40</v>
      </c>
      <c r="Q1624" t="s">
        <v>333</v>
      </c>
      <c r="R1624" t="s">
        <v>318</v>
      </c>
      <c r="S1624" t="s">
        <v>239</v>
      </c>
      <c r="U1624" t="s">
        <v>177</v>
      </c>
      <c r="V1624" t="s">
        <v>177</v>
      </c>
    </row>
    <row r="1625" spans="1:22" ht="12.75" hidden="1" outlineLevel="1">
      <c r="A1625">
        <v>1407</v>
      </c>
      <c r="B1625" s="33" t="s">
        <v>144</v>
      </c>
      <c r="C1625" s="31">
        <v>61</v>
      </c>
      <c r="D1625">
        <v>1</v>
      </c>
      <c r="E1625">
        <v>2</v>
      </c>
      <c r="F1625" s="46"/>
      <c r="G1625" s="41" t="str">
        <f>UPPER(F1625)</f>
        <v/>
      </c>
      <c r="H1625" s="41" t="s">
        <v>175</v>
      </c>
      <c r="I1625" t="str">
        <f t="shared" si="137"/>
        <v/>
      </c>
      <c r="J1625">
        <f t="shared" si="138"/>
        <v>0</v>
      </c>
      <c r="K1625">
        <f t="shared" si="139"/>
        <v>0</v>
      </c>
      <c r="L1625" s="78" t="s">
        <v>343</v>
      </c>
      <c r="M1625" t="s">
        <v>8</v>
      </c>
      <c r="N1625">
        <v>1</v>
      </c>
      <c r="P1625" t="s">
        <v>40</v>
      </c>
      <c r="Q1625" t="s">
        <v>329</v>
      </c>
      <c r="R1625" t="s">
        <v>318</v>
      </c>
      <c r="S1625" t="s">
        <v>239</v>
      </c>
      <c r="U1625" t="s">
        <v>177</v>
      </c>
      <c r="V1625" t="s">
        <v>177</v>
      </c>
    </row>
    <row r="1626" spans="1:22" ht="12.75" hidden="1" outlineLevel="1">
      <c r="A1626">
        <v>1408</v>
      </c>
      <c r="B1626" s="33" t="s">
        <v>144</v>
      </c>
      <c r="C1626" s="31">
        <v>61</v>
      </c>
      <c r="D1626">
        <v>1</v>
      </c>
      <c r="E1626">
        <v>3</v>
      </c>
      <c r="F1626" s="46"/>
      <c r="G1626" s="41" t="str">
        <f>UPPER(F1626)</f>
        <v/>
      </c>
      <c r="H1626" s="41" t="s">
        <v>175</v>
      </c>
      <c r="I1626" t="str">
        <f t="shared" si="137"/>
        <v/>
      </c>
      <c r="J1626">
        <f t="shared" si="138"/>
        <v>0</v>
      </c>
      <c r="K1626">
        <f t="shared" si="139"/>
        <v>0</v>
      </c>
      <c r="L1626" s="78" t="s">
        <v>343</v>
      </c>
      <c r="M1626" t="s">
        <v>8</v>
      </c>
      <c r="N1626">
        <v>1</v>
      </c>
      <c r="P1626" t="s">
        <v>40</v>
      </c>
      <c r="Q1626" t="s">
        <v>329</v>
      </c>
      <c r="R1626" t="s">
        <v>248</v>
      </c>
      <c r="S1626" t="s">
        <v>239</v>
      </c>
      <c r="U1626" t="s">
        <v>177</v>
      </c>
      <c r="V1626" t="s">
        <v>177</v>
      </c>
    </row>
    <row r="1627" spans="1:22" ht="12.75" hidden="1" outlineLevel="1">
      <c r="A1627">
        <v>1409</v>
      </c>
      <c r="B1627" s="33" t="s">
        <v>144</v>
      </c>
      <c r="C1627" s="31">
        <v>61</v>
      </c>
      <c r="D1627">
        <v>1</v>
      </c>
      <c r="E1627">
        <v>4</v>
      </c>
      <c r="F1627" s="46"/>
      <c r="G1627" s="41" t="str">
        <f>UPPER(F1627)</f>
        <v/>
      </c>
      <c r="H1627" s="41" t="s">
        <v>174</v>
      </c>
      <c r="I1627" t="str">
        <f t="shared" si="137"/>
        <v/>
      </c>
      <c r="J1627">
        <f t="shared" si="138"/>
        <v>0</v>
      </c>
      <c r="K1627">
        <f t="shared" si="139"/>
        <v>0</v>
      </c>
      <c r="L1627" s="78" t="s">
        <v>343</v>
      </c>
      <c r="M1627" t="s">
        <v>8</v>
      </c>
      <c r="N1627">
        <v>1</v>
      </c>
      <c r="P1627" t="s">
        <v>40</v>
      </c>
      <c r="Q1627" t="s">
        <v>330</v>
      </c>
      <c r="R1627" t="s">
        <v>247</v>
      </c>
      <c r="S1627" t="s">
        <v>239</v>
      </c>
      <c r="U1627" t="s">
        <v>177</v>
      </c>
      <c r="V1627" t="s">
        <v>177</v>
      </c>
    </row>
    <row r="1628" spans="1:22" ht="12.75" hidden="1" outlineLevel="1">
      <c r="A1628">
        <v>1410</v>
      </c>
      <c r="B1628" s="33" t="s">
        <v>144</v>
      </c>
      <c r="C1628" s="31">
        <v>61</v>
      </c>
      <c r="D1628">
        <v>1</v>
      </c>
      <c r="E1628">
        <v>5</v>
      </c>
      <c r="F1628" s="46"/>
      <c r="G1628" s="41" t="str">
        <f aca="true" t="shared" si="140" ref="G1628:G1724">UPPER(F1628)</f>
        <v/>
      </c>
      <c r="H1628" s="41" t="s">
        <v>173</v>
      </c>
      <c r="I1628" t="str">
        <f t="shared" si="137"/>
        <v/>
      </c>
      <c r="J1628">
        <f t="shared" si="138"/>
        <v>0</v>
      </c>
      <c r="K1628">
        <f t="shared" si="139"/>
        <v>0</v>
      </c>
      <c r="L1628" s="78" t="s">
        <v>343</v>
      </c>
      <c r="M1628" t="s">
        <v>8</v>
      </c>
      <c r="N1628">
        <v>1</v>
      </c>
      <c r="P1628" t="s">
        <v>40</v>
      </c>
      <c r="Q1628" t="s">
        <v>329</v>
      </c>
      <c r="R1628" t="s">
        <v>248</v>
      </c>
      <c r="S1628" t="s">
        <v>239</v>
      </c>
      <c r="U1628" t="s">
        <v>177</v>
      </c>
      <c r="V1628" t="s">
        <v>177</v>
      </c>
    </row>
    <row r="1629" spans="1:22" ht="12.75" hidden="1" outlineLevel="1">
      <c r="A1629">
        <v>1411</v>
      </c>
      <c r="B1629" s="33" t="s">
        <v>144</v>
      </c>
      <c r="C1629" s="31">
        <v>61</v>
      </c>
      <c r="D1629">
        <v>1</v>
      </c>
      <c r="E1629">
        <v>6</v>
      </c>
      <c r="F1629" s="46"/>
      <c r="G1629" s="41" t="str">
        <f t="shared" si="140"/>
        <v/>
      </c>
      <c r="H1629" s="41" t="s">
        <v>170</v>
      </c>
      <c r="I1629" t="str">
        <f t="shared" si="137"/>
        <v/>
      </c>
      <c r="J1629">
        <f t="shared" si="138"/>
        <v>0</v>
      </c>
      <c r="K1629">
        <f t="shared" si="139"/>
        <v>0</v>
      </c>
      <c r="L1629" s="78" t="s">
        <v>343</v>
      </c>
      <c r="M1629" t="s">
        <v>8</v>
      </c>
      <c r="N1629">
        <v>1</v>
      </c>
      <c r="P1629" t="s">
        <v>40</v>
      </c>
      <c r="Q1629" t="s">
        <v>333</v>
      </c>
      <c r="R1629" t="s">
        <v>53</v>
      </c>
      <c r="S1629" t="s">
        <v>239</v>
      </c>
      <c r="U1629" t="s">
        <v>177</v>
      </c>
      <c r="V1629" t="s">
        <v>177</v>
      </c>
    </row>
    <row r="1630" spans="1:22" ht="12.75" hidden="1" outlineLevel="1">
      <c r="A1630">
        <v>1412</v>
      </c>
      <c r="B1630" s="33" t="s">
        <v>144</v>
      </c>
      <c r="C1630" s="31">
        <v>61</v>
      </c>
      <c r="D1630">
        <v>1</v>
      </c>
      <c r="E1630">
        <v>7</v>
      </c>
      <c r="F1630" s="46"/>
      <c r="G1630" s="41" t="str">
        <f t="shared" si="140"/>
        <v/>
      </c>
      <c r="H1630" s="41" t="s">
        <v>172</v>
      </c>
      <c r="I1630" t="str">
        <f t="shared" si="137"/>
        <v/>
      </c>
      <c r="J1630">
        <f t="shared" si="138"/>
        <v>0</v>
      </c>
      <c r="K1630">
        <f t="shared" si="139"/>
        <v>0</v>
      </c>
      <c r="L1630" s="78" t="s">
        <v>343</v>
      </c>
      <c r="M1630" t="s">
        <v>8</v>
      </c>
      <c r="N1630">
        <v>2</v>
      </c>
      <c r="P1630" t="s">
        <v>105</v>
      </c>
      <c r="Q1630" t="s">
        <v>329</v>
      </c>
      <c r="R1630" t="s">
        <v>238</v>
      </c>
      <c r="S1630" t="s">
        <v>239</v>
      </c>
      <c r="U1630" t="s">
        <v>177</v>
      </c>
      <c r="V1630" t="s">
        <v>177</v>
      </c>
    </row>
    <row r="1631" spans="1:22" ht="12.75" hidden="1" outlineLevel="1">
      <c r="A1631">
        <v>1413</v>
      </c>
      <c r="B1631" s="33" t="s">
        <v>144</v>
      </c>
      <c r="C1631" s="31">
        <v>61</v>
      </c>
      <c r="D1631">
        <v>1</v>
      </c>
      <c r="E1631">
        <v>8</v>
      </c>
      <c r="F1631" s="46"/>
      <c r="G1631" s="41" t="str">
        <f t="shared" si="140"/>
        <v/>
      </c>
      <c r="H1631" s="41" t="s">
        <v>170</v>
      </c>
      <c r="I1631" t="str">
        <f t="shared" si="137"/>
        <v/>
      </c>
      <c r="J1631">
        <f t="shared" si="138"/>
        <v>0</v>
      </c>
      <c r="K1631">
        <f t="shared" si="139"/>
        <v>0</v>
      </c>
      <c r="L1631" s="78" t="s">
        <v>343</v>
      </c>
      <c r="M1631" t="s">
        <v>8</v>
      </c>
      <c r="N1631">
        <v>2</v>
      </c>
      <c r="P1631" t="s">
        <v>105</v>
      </c>
      <c r="Q1631" t="s">
        <v>333</v>
      </c>
      <c r="R1631" t="s">
        <v>316</v>
      </c>
      <c r="S1631" t="s">
        <v>239</v>
      </c>
      <c r="U1631" t="s">
        <v>177</v>
      </c>
      <c r="V1631" t="s">
        <v>177</v>
      </c>
    </row>
    <row r="1632" spans="1:22" ht="12.75" hidden="1" outlineLevel="1">
      <c r="A1632">
        <v>1414</v>
      </c>
      <c r="B1632" s="33" t="s">
        <v>144</v>
      </c>
      <c r="C1632" s="31">
        <v>61</v>
      </c>
      <c r="D1632">
        <v>1</v>
      </c>
      <c r="E1632">
        <v>9</v>
      </c>
      <c r="F1632" s="46"/>
      <c r="G1632" s="41" t="str">
        <f t="shared" si="140"/>
        <v/>
      </c>
      <c r="H1632" s="41" t="s">
        <v>173</v>
      </c>
      <c r="I1632" t="str">
        <f t="shared" si="137"/>
        <v/>
      </c>
      <c r="J1632">
        <f t="shared" si="138"/>
        <v>0</v>
      </c>
      <c r="K1632">
        <f t="shared" si="139"/>
        <v>0</v>
      </c>
      <c r="L1632" s="78" t="s">
        <v>343</v>
      </c>
      <c r="M1632" t="s">
        <v>8</v>
      </c>
      <c r="N1632">
        <v>2</v>
      </c>
      <c r="P1632" t="s">
        <v>105</v>
      </c>
      <c r="Q1632" t="s">
        <v>333</v>
      </c>
      <c r="R1632" t="s">
        <v>318</v>
      </c>
      <c r="S1632" t="s">
        <v>239</v>
      </c>
      <c r="U1632" t="s">
        <v>177</v>
      </c>
      <c r="V1632" t="s">
        <v>177</v>
      </c>
    </row>
    <row r="1633" spans="1:22" ht="12.75" hidden="1" outlineLevel="1">
      <c r="A1633">
        <v>1415</v>
      </c>
      <c r="B1633" s="33" t="s">
        <v>144</v>
      </c>
      <c r="C1633" s="31">
        <v>61</v>
      </c>
      <c r="D1633">
        <v>1</v>
      </c>
      <c r="E1633">
        <v>10</v>
      </c>
      <c r="F1633" s="46"/>
      <c r="G1633" s="41" t="str">
        <f t="shared" si="140"/>
        <v/>
      </c>
      <c r="H1633" s="41" t="s">
        <v>172</v>
      </c>
      <c r="I1633" t="str">
        <f t="shared" si="137"/>
        <v/>
      </c>
      <c r="J1633">
        <f t="shared" si="138"/>
        <v>0</v>
      </c>
      <c r="K1633">
        <f t="shared" si="139"/>
        <v>0</v>
      </c>
      <c r="L1633" s="78" t="s">
        <v>343</v>
      </c>
      <c r="M1633" t="s">
        <v>8</v>
      </c>
      <c r="N1633">
        <v>2</v>
      </c>
      <c r="P1633" t="s">
        <v>105</v>
      </c>
      <c r="Q1633" t="s">
        <v>333</v>
      </c>
      <c r="R1633" t="s">
        <v>53</v>
      </c>
      <c r="S1633" t="s">
        <v>239</v>
      </c>
      <c r="U1633" t="s">
        <v>177</v>
      </c>
      <c r="V1633" t="s">
        <v>177</v>
      </c>
    </row>
    <row r="1634" spans="1:22" ht="12.75" hidden="1" outlineLevel="1">
      <c r="A1634">
        <v>1416</v>
      </c>
      <c r="B1634" s="33" t="s">
        <v>144</v>
      </c>
      <c r="C1634" s="31">
        <v>61</v>
      </c>
      <c r="D1634">
        <v>1</v>
      </c>
      <c r="E1634">
        <v>11</v>
      </c>
      <c r="F1634" s="46"/>
      <c r="G1634" s="41" t="str">
        <f t="shared" si="140"/>
        <v/>
      </c>
      <c r="H1634" s="41" t="s">
        <v>175</v>
      </c>
      <c r="I1634" t="str">
        <f t="shared" si="137"/>
        <v/>
      </c>
      <c r="J1634">
        <f t="shared" si="138"/>
        <v>0</v>
      </c>
      <c r="K1634">
        <f t="shared" si="139"/>
        <v>0</v>
      </c>
      <c r="L1634" s="78" t="s">
        <v>343</v>
      </c>
      <c r="M1634" t="s">
        <v>8</v>
      </c>
      <c r="N1634">
        <v>2</v>
      </c>
      <c r="P1634" t="s">
        <v>105</v>
      </c>
      <c r="Q1634" t="s">
        <v>333</v>
      </c>
      <c r="R1634" t="s">
        <v>316</v>
      </c>
      <c r="S1634" t="s">
        <v>239</v>
      </c>
      <c r="U1634" t="s">
        <v>177</v>
      </c>
      <c r="V1634" t="s">
        <v>177</v>
      </c>
    </row>
    <row r="1635" spans="1:22" ht="12.75" hidden="1" outlineLevel="1">
      <c r="A1635">
        <v>1417</v>
      </c>
      <c r="B1635" s="33" t="s">
        <v>144</v>
      </c>
      <c r="C1635" s="31">
        <v>61</v>
      </c>
      <c r="D1635">
        <v>1</v>
      </c>
      <c r="E1635">
        <v>12</v>
      </c>
      <c r="F1635" s="46"/>
      <c r="G1635" s="41" t="str">
        <f t="shared" si="140"/>
        <v/>
      </c>
      <c r="H1635" s="41" t="s">
        <v>173</v>
      </c>
      <c r="I1635" t="str">
        <f t="shared" si="137"/>
        <v/>
      </c>
      <c r="J1635">
        <f t="shared" si="138"/>
        <v>0</v>
      </c>
      <c r="K1635">
        <f t="shared" si="139"/>
        <v>0</v>
      </c>
      <c r="L1635" s="78" t="s">
        <v>343</v>
      </c>
      <c r="M1635" t="s">
        <v>8</v>
      </c>
      <c r="N1635">
        <v>2</v>
      </c>
      <c r="P1635" t="s">
        <v>105</v>
      </c>
      <c r="Q1635" t="s">
        <v>333</v>
      </c>
      <c r="R1635" t="s">
        <v>149</v>
      </c>
      <c r="S1635" t="s">
        <v>239</v>
      </c>
      <c r="U1635" t="s">
        <v>177</v>
      </c>
      <c r="V1635" t="s">
        <v>177</v>
      </c>
    </row>
    <row r="1636" spans="1:22" ht="12.75" hidden="1" outlineLevel="1">
      <c r="A1636">
        <v>1418</v>
      </c>
      <c r="B1636" s="33" t="s">
        <v>144</v>
      </c>
      <c r="C1636" s="31">
        <v>61</v>
      </c>
      <c r="D1636">
        <v>1</v>
      </c>
      <c r="E1636">
        <v>13</v>
      </c>
      <c r="F1636" s="46"/>
      <c r="G1636" s="41" t="str">
        <f t="shared" si="140"/>
        <v/>
      </c>
      <c r="H1636" s="41" t="s">
        <v>175</v>
      </c>
      <c r="I1636" t="str">
        <f t="shared" si="137"/>
        <v/>
      </c>
      <c r="J1636">
        <f t="shared" si="138"/>
        <v>0</v>
      </c>
      <c r="K1636">
        <f t="shared" si="139"/>
        <v>0</v>
      </c>
      <c r="L1636" s="78" t="s">
        <v>343</v>
      </c>
      <c r="M1636" t="s">
        <v>8</v>
      </c>
      <c r="N1636">
        <v>2</v>
      </c>
      <c r="P1636" t="s">
        <v>105</v>
      </c>
      <c r="Q1636" t="s">
        <v>333</v>
      </c>
      <c r="R1636" t="s">
        <v>53</v>
      </c>
      <c r="S1636" t="s">
        <v>239</v>
      </c>
      <c r="U1636" t="s">
        <v>177</v>
      </c>
      <c r="V1636" t="s">
        <v>177</v>
      </c>
    </row>
    <row r="1637" spans="1:22" ht="12.75" hidden="1" outlineLevel="1">
      <c r="A1637">
        <v>1419</v>
      </c>
      <c r="B1637" s="33" t="s">
        <v>144</v>
      </c>
      <c r="C1637" s="31">
        <v>61</v>
      </c>
      <c r="D1637">
        <v>1</v>
      </c>
      <c r="E1637">
        <v>14</v>
      </c>
      <c r="F1637" s="46"/>
      <c r="G1637" s="41" t="str">
        <f t="shared" si="140"/>
        <v/>
      </c>
      <c r="H1637" s="41" t="s">
        <v>175</v>
      </c>
      <c r="I1637" t="str">
        <f t="shared" si="137"/>
        <v/>
      </c>
      <c r="J1637">
        <f t="shared" si="138"/>
        <v>0</v>
      </c>
      <c r="K1637">
        <f t="shared" si="139"/>
        <v>0</v>
      </c>
      <c r="L1637" s="78" t="s">
        <v>343</v>
      </c>
      <c r="M1637" t="s">
        <v>8</v>
      </c>
      <c r="N1637">
        <v>3</v>
      </c>
      <c r="P1637" t="s">
        <v>317</v>
      </c>
      <c r="Q1637" t="s">
        <v>329</v>
      </c>
      <c r="R1637" t="s">
        <v>238</v>
      </c>
      <c r="S1637" t="s">
        <v>111</v>
      </c>
      <c r="U1637" t="s">
        <v>177</v>
      </c>
      <c r="V1637" t="s">
        <v>177</v>
      </c>
    </row>
    <row r="1638" spans="1:22" ht="12.75" hidden="1" outlineLevel="1">
      <c r="A1638">
        <v>1420</v>
      </c>
      <c r="B1638" s="33" t="s">
        <v>144</v>
      </c>
      <c r="C1638" s="31">
        <v>61</v>
      </c>
      <c r="D1638">
        <v>1</v>
      </c>
      <c r="E1638">
        <v>15</v>
      </c>
      <c r="F1638" s="46"/>
      <c r="G1638" s="41" t="str">
        <f t="shared" si="140"/>
        <v/>
      </c>
      <c r="H1638" s="41" t="s">
        <v>170</v>
      </c>
      <c r="I1638" t="str">
        <f t="shared" si="137"/>
        <v/>
      </c>
      <c r="J1638">
        <f t="shared" si="138"/>
        <v>0</v>
      </c>
      <c r="K1638">
        <f t="shared" si="139"/>
        <v>0</v>
      </c>
      <c r="L1638" s="78" t="s">
        <v>343</v>
      </c>
      <c r="M1638" t="s">
        <v>8</v>
      </c>
      <c r="N1638">
        <v>3</v>
      </c>
      <c r="P1638" t="s">
        <v>317</v>
      </c>
      <c r="Q1638" t="s">
        <v>333</v>
      </c>
      <c r="R1638" t="s">
        <v>318</v>
      </c>
      <c r="S1638" t="s">
        <v>111</v>
      </c>
      <c r="U1638" t="s">
        <v>177</v>
      </c>
      <c r="V1638" t="s">
        <v>177</v>
      </c>
    </row>
    <row r="1639" spans="1:22" ht="12.75" hidden="1" outlineLevel="1">
      <c r="A1639">
        <v>1421</v>
      </c>
      <c r="B1639" s="33" t="s">
        <v>144</v>
      </c>
      <c r="C1639" s="31">
        <v>61</v>
      </c>
      <c r="D1639">
        <v>1</v>
      </c>
      <c r="E1639">
        <v>16</v>
      </c>
      <c r="F1639" s="46"/>
      <c r="G1639" s="41" t="str">
        <f t="shared" si="140"/>
        <v/>
      </c>
      <c r="H1639" s="41" t="s">
        <v>174</v>
      </c>
      <c r="I1639" t="str">
        <f t="shared" si="137"/>
        <v/>
      </c>
      <c r="J1639">
        <f t="shared" si="138"/>
        <v>0</v>
      </c>
      <c r="K1639">
        <f t="shared" si="139"/>
        <v>0</v>
      </c>
      <c r="L1639" s="78" t="s">
        <v>343</v>
      </c>
      <c r="M1639" t="s">
        <v>8</v>
      </c>
      <c r="N1639">
        <v>3</v>
      </c>
      <c r="P1639" t="s">
        <v>317</v>
      </c>
      <c r="Q1639" t="s">
        <v>329</v>
      </c>
      <c r="R1639" t="s">
        <v>245</v>
      </c>
      <c r="S1639" t="s">
        <v>111</v>
      </c>
      <c r="U1639" t="s">
        <v>177</v>
      </c>
      <c r="V1639" t="s">
        <v>177</v>
      </c>
    </row>
    <row r="1640" spans="1:22" ht="12.75" hidden="1" outlineLevel="1">
      <c r="A1640">
        <v>1422</v>
      </c>
      <c r="B1640" s="33" t="s">
        <v>144</v>
      </c>
      <c r="C1640" s="31">
        <v>61</v>
      </c>
      <c r="D1640">
        <v>1</v>
      </c>
      <c r="E1640">
        <v>17</v>
      </c>
      <c r="F1640" s="46"/>
      <c r="G1640" s="41" t="str">
        <f t="shared" si="140"/>
        <v/>
      </c>
      <c r="H1640" s="41" t="s">
        <v>174</v>
      </c>
      <c r="I1640" t="str">
        <f t="shared" si="137"/>
        <v/>
      </c>
      <c r="J1640">
        <f t="shared" si="138"/>
        <v>0</v>
      </c>
      <c r="K1640">
        <f t="shared" si="139"/>
        <v>0</v>
      </c>
      <c r="L1640" s="78" t="s">
        <v>343</v>
      </c>
      <c r="M1640" t="s">
        <v>8</v>
      </c>
      <c r="N1640">
        <v>3</v>
      </c>
      <c r="P1640" t="s">
        <v>317</v>
      </c>
      <c r="Q1640" t="s">
        <v>329</v>
      </c>
      <c r="R1640" t="s">
        <v>316</v>
      </c>
      <c r="S1640" t="s">
        <v>111</v>
      </c>
      <c r="U1640" t="s">
        <v>177</v>
      </c>
      <c r="V1640" t="s">
        <v>177</v>
      </c>
    </row>
    <row r="1641" spans="1:22" ht="12.75" hidden="1" outlineLevel="1">
      <c r="A1641">
        <v>1423</v>
      </c>
      <c r="B1641" s="33" t="s">
        <v>144</v>
      </c>
      <c r="C1641" s="31">
        <v>61</v>
      </c>
      <c r="D1641">
        <v>1</v>
      </c>
      <c r="E1641">
        <v>18</v>
      </c>
      <c r="F1641" s="46"/>
      <c r="G1641" s="41" t="str">
        <f t="shared" si="140"/>
        <v/>
      </c>
      <c r="H1641" s="41" t="s">
        <v>172</v>
      </c>
      <c r="I1641" t="str">
        <f t="shared" si="137"/>
        <v/>
      </c>
      <c r="J1641">
        <f t="shared" si="138"/>
        <v>0</v>
      </c>
      <c r="K1641">
        <f t="shared" si="139"/>
        <v>0</v>
      </c>
      <c r="L1641" s="78" t="s">
        <v>343</v>
      </c>
      <c r="M1641" t="s">
        <v>8</v>
      </c>
      <c r="N1641">
        <v>3</v>
      </c>
      <c r="P1641" t="s">
        <v>317</v>
      </c>
      <c r="Q1641" t="s">
        <v>329</v>
      </c>
      <c r="R1641" t="s">
        <v>248</v>
      </c>
      <c r="S1641" t="s">
        <v>111</v>
      </c>
      <c r="U1641" t="s">
        <v>177</v>
      </c>
      <c r="V1641" t="s">
        <v>177</v>
      </c>
    </row>
    <row r="1642" spans="1:22" ht="12.75" hidden="1" outlineLevel="1">
      <c r="A1642">
        <v>1424</v>
      </c>
      <c r="B1642" s="33" t="s">
        <v>144</v>
      </c>
      <c r="C1642" s="31">
        <v>61</v>
      </c>
      <c r="D1642">
        <v>1</v>
      </c>
      <c r="E1642">
        <v>19</v>
      </c>
      <c r="F1642" s="46"/>
      <c r="G1642" s="41" t="str">
        <f t="shared" si="140"/>
        <v/>
      </c>
      <c r="H1642" s="41" t="s">
        <v>175</v>
      </c>
      <c r="I1642" t="str">
        <f t="shared" si="137"/>
        <v/>
      </c>
      <c r="J1642">
        <f t="shared" si="138"/>
        <v>0</v>
      </c>
      <c r="K1642">
        <f t="shared" si="139"/>
        <v>0</v>
      </c>
      <c r="L1642" s="78" t="s">
        <v>343</v>
      </c>
      <c r="M1642" t="s">
        <v>8</v>
      </c>
      <c r="N1642">
        <v>3</v>
      </c>
      <c r="P1642" t="s">
        <v>317</v>
      </c>
      <c r="Q1642" t="s">
        <v>329</v>
      </c>
      <c r="R1642" t="s">
        <v>248</v>
      </c>
      <c r="S1642" t="s">
        <v>111</v>
      </c>
      <c r="U1642" t="s">
        <v>177</v>
      </c>
      <c r="V1642" t="s">
        <v>177</v>
      </c>
    </row>
    <row r="1643" spans="1:22" ht="12.75" hidden="1" outlineLevel="1">
      <c r="A1643">
        <v>1425</v>
      </c>
      <c r="B1643" s="33" t="s">
        <v>144</v>
      </c>
      <c r="C1643" s="31">
        <v>61</v>
      </c>
      <c r="D1643">
        <v>1</v>
      </c>
      <c r="E1643">
        <v>20</v>
      </c>
      <c r="F1643" s="46"/>
      <c r="G1643" s="41" t="str">
        <f t="shared" si="140"/>
        <v/>
      </c>
      <c r="H1643" s="41" t="s">
        <v>174</v>
      </c>
      <c r="I1643" t="str">
        <f t="shared" si="137"/>
        <v/>
      </c>
      <c r="J1643">
        <f t="shared" si="138"/>
        <v>0</v>
      </c>
      <c r="K1643">
        <f t="shared" si="139"/>
        <v>0</v>
      </c>
      <c r="L1643" s="78" t="s">
        <v>343</v>
      </c>
      <c r="M1643" t="s">
        <v>8</v>
      </c>
      <c r="N1643">
        <v>4</v>
      </c>
      <c r="P1643" t="s">
        <v>315</v>
      </c>
      <c r="Q1643" t="s">
        <v>329</v>
      </c>
      <c r="R1643" t="s">
        <v>238</v>
      </c>
      <c r="S1643" t="s">
        <v>239</v>
      </c>
      <c r="U1643" t="s">
        <v>177</v>
      </c>
      <c r="V1643" t="s">
        <v>177</v>
      </c>
    </row>
    <row r="1644" spans="1:22" ht="12.75" hidden="1" outlineLevel="1">
      <c r="A1644">
        <v>1426</v>
      </c>
      <c r="B1644" s="33" t="s">
        <v>144</v>
      </c>
      <c r="C1644" s="31">
        <v>61</v>
      </c>
      <c r="D1644">
        <v>1</v>
      </c>
      <c r="E1644">
        <v>21</v>
      </c>
      <c r="F1644" s="46"/>
      <c r="G1644" s="41" t="str">
        <f t="shared" si="140"/>
        <v/>
      </c>
      <c r="H1644" s="41" t="s">
        <v>173</v>
      </c>
      <c r="I1644" t="str">
        <f t="shared" si="137"/>
        <v/>
      </c>
      <c r="J1644">
        <f t="shared" si="138"/>
        <v>0</v>
      </c>
      <c r="K1644">
        <f t="shared" si="139"/>
        <v>0</v>
      </c>
      <c r="L1644" s="78" t="s">
        <v>343</v>
      </c>
      <c r="M1644" t="s">
        <v>8</v>
      </c>
      <c r="N1644">
        <v>4</v>
      </c>
      <c r="P1644" t="s">
        <v>315</v>
      </c>
      <c r="Q1644" t="s">
        <v>333</v>
      </c>
      <c r="R1644" t="s">
        <v>318</v>
      </c>
      <c r="S1644" t="s">
        <v>239</v>
      </c>
      <c r="U1644" t="s">
        <v>177</v>
      </c>
      <c r="V1644" t="s">
        <v>177</v>
      </c>
    </row>
    <row r="1645" spans="1:22" ht="12.75" hidden="1" outlineLevel="1">
      <c r="A1645">
        <v>1427</v>
      </c>
      <c r="B1645" s="33" t="s">
        <v>144</v>
      </c>
      <c r="C1645" s="31">
        <v>61</v>
      </c>
      <c r="D1645">
        <v>1</v>
      </c>
      <c r="E1645">
        <v>22</v>
      </c>
      <c r="F1645" s="46"/>
      <c r="G1645" s="41" t="str">
        <f t="shared" si="140"/>
        <v/>
      </c>
      <c r="H1645" s="41" t="s">
        <v>170</v>
      </c>
      <c r="I1645" t="str">
        <f t="shared" si="137"/>
        <v/>
      </c>
      <c r="J1645">
        <f t="shared" si="138"/>
        <v>0</v>
      </c>
      <c r="K1645">
        <f t="shared" si="139"/>
        <v>0</v>
      </c>
      <c r="L1645" s="78" t="s">
        <v>343</v>
      </c>
      <c r="M1645" t="s">
        <v>8</v>
      </c>
      <c r="N1645">
        <v>4</v>
      </c>
      <c r="P1645" t="s">
        <v>315</v>
      </c>
      <c r="Q1645" t="s">
        <v>333</v>
      </c>
      <c r="R1645" t="s">
        <v>246</v>
      </c>
      <c r="S1645" t="s">
        <v>239</v>
      </c>
      <c r="U1645" t="s">
        <v>177</v>
      </c>
      <c r="V1645" t="s">
        <v>177</v>
      </c>
    </row>
    <row r="1646" spans="1:22" ht="12.75" hidden="1" outlineLevel="1">
      <c r="A1646">
        <v>1428</v>
      </c>
      <c r="B1646" s="33" t="s">
        <v>144</v>
      </c>
      <c r="C1646" s="31">
        <v>61</v>
      </c>
      <c r="D1646">
        <v>1</v>
      </c>
      <c r="E1646">
        <v>23</v>
      </c>
      <c r="F1646" s="46"/>
      <c r="G1646" s="41" t="str">
        <f t="shared" si="140"/>
        <v/>
      </c>
      <c r="H1646" s="41" t="s">
        <v>173</v>
      </c>
      <c r="I1646" t="str">
        <f t="shared" si="137"/>
        <v/>
      </c>
      <c r="J1646">
        <f t="shared" si="138"/>
        <v>0</v>
      </c>
      <c r="K1646">
        <f t="shared" si="139"/>
        <v>0</v>
      </c>
      <c r="L1646" s="78" t="s">
        <v>343</v>
      </c>
      <c r="M1646" t="s">
        <v>8</v>
      </c>
      <c r="N1646">
        <v>4</v>
      </c>
      <c r="P1646" t="s">
        <v>315</v>
      </c>
      <c r="Q1646" t="s">
        <v>333</v>
      </c>
      <c r="R1646" t="s">
        <v>53</v>
      </c>
      <c r="S1646" t="s">
        <v>239</v>
      </c>
      <c r="U1646" t="s">
        <v>177</v>
      </c>
      <c r="V1646" t="s">
        <v>177</v>
      </c>
    </row>
    <row r="1647" spans="1:22" ht="12.75" hidden="1" outlineLevel="1">
      <c r="A1647">
        <v>1429</v>
      </c>
      <c r="B1647" s="33" t="s">
        <v>144</v>
      </c>
      <c r="C1647" s="31">
        <v>61</v>
      </c>
      <c r="D1647">
        <v>1</v>
      </c>
      <c r="E1647">
        <v>24</v>
      </c>
      <c r="F1647" s="46"/>
      <c r="G1647" s="41" t="str">
        <f t="shared" si="140"/>
        <v/>
      </c>
      <c r="H1647" s="41" t="s">
        <v>173</v>
      </c>
      <c r="I1647" t="str">
        <f t="shared" si="137"/>
        <v/>
      </c>
      <c r="J1647">
        <f t="shared" si="138"/>
        <v>0</v>
      </c>
      <c r="K1647">
        <f t="shared" si="139"/>
        <v>0</v>
      </c>
      <c r="L1647" s="78" t="s">
        <v>343</v>
      </c>
      <c r="M1647" t="s">
        <v>8</v>
      </c>
      <c r="N1647">
        <v>4</v>
      </c>
      <c r="P1647" t="s">
        <v>315</v>
      </c>
      <c r="Q1647" t="s">
        <v>330</v>
      </c>
      <c r="R1647" t="s">
        <v>247</v>
      </c>
      <c r="S1647" t="s">
        <v>239</v>
      </c>
      <c r="U1647" t="s">
        <v>177</v>
      </c>
      <c r="V1647" t="s">
        <v>177</v>
      </c>
    </row>
    <row r="1648" spans="1:22" ht="12.75" hidden="1" outlineLevel="1">
      <c r="A1648">
        <v>1430</v>
      </c>
      <c r="B1648" s="33" t="s">
        <v>144</v>
      </c>
      <c r="C1648" s="31">
        <v>61</v>
      </c>
      <c r="D1648">
        <v>1</v>
      </c>
      <c r="E1648">
        <v>25</v>
      </c>
      <c r="F1648" s="46"/>
      <c r="G1648" s="41" t="str">
        <f t="shared" si="140"/>
        <v/>
      </c>
      <c r="H1648" s="41" t="s">
        <v>175</v>
      </c>
      <c r="I1648" t="str">
        <f t="shared" si="137"/>
        <v/>
      </c>
      <c r="J1648">
        <f t="shared" si="138"/>
        <v>0</v>
      </c>
      <c r="K1648">
        <f t="shared" si="139"/>
        <v>0</v>
      </c>
      <c r="L1648" s="78" t="s">
        <v>343</v>
      </c>
      <c r="M1648" t="s">
        <v>8</v>
      </c>
      <c r="N1648">
        <v>4</v>
      </c>
      <c r="P1648" t="s">
        <v>315</v>
      </c>
      <c r="Q1648" t="s">
        <v>333</v>
      </c>
      <c r="R1648" t="s">
        <v>245</v>
      </c>
      <c r="S1648" t="s">
        <v>239</v>
      </c>
      <c r="U1648" t="s">
        <v>177</v>
      </c>
      <c r="V1648" t="s">
        <v>177</v>
      </c>
    </row>
    <row r="1649" spans="1:22" ht="12.75" hidden="1" outlineLevel="1">
      <c r="A1649">
        <v>1431</v>
      </c>
      <c r="B1649" s="33" t="s">
        <v>144</v>
      </c>
      <c r="C1649" s="31">
        <v>61</v>
      </c>
      <c r="D1649">
        <v>1</v>
      </c>
      <c r="E1649">
        <v>26</v>
      </c>
      <c r="F1649" s="46"/>
      <c r="G1649" s="41" t="str">
        <f t="shared" si="140"/>
        <v/>
      </c>
      <c r="H1649" s="41" t="s">
        <v>170</v>
      </c>
      <c r="I1649" t="str">
        <f t="shared" si="137"/>
        <v/>
      </c>
      <c r="J1649">
        <f t="shared" si="138"/>
        <v>0</v>
      </c>
      <c r="K1649">
        <f t="shared" si="139"/>
        <v>0</v>
      </c>
      <c r="L1649" s="78" t="s">
        <v>343</v>
      </c>
      <c r="M1649" t="s">
        <v>8</v>
      </c>
      <c r="N1649">
        <v>4</v>
      </c>
      <c r="P1649" t="s">
        <v>315</v>
      </c>
      <c r="Q1649" t="s">
        <v>329</v>
      </c>
      <c r="R1649" t="s">
        <v>318</v>
      </c>
      <c r="S1649" t="s">
        <v>239</v>
      </c>
      <c r="U1649" t="s">
        <v>177</v>
      </c>
      <c r="V1649" t="s">
        <v>177</v>
      </c>
    </row>
    <row r="1650" spans="1:22" ht="12.75" hidden="1" outlineLevel="1">
      <c r="A1650">
        <v>1432</v>
      </c>
      <c r="B1650" s="33" t="s">
        <v>144</v>
      </c>
      <c r="C1650" s="31">
        <v>61</v>
      </c>
      <c r="D1650">
        <v>1</v>
      </c>
      <c r="E1650">
        <v>27</v>
      </c>
      <c r="F1650" s="46"/>
      <c r="G1650" s="41" t="str">
        <f t="shared" si="140"/>
        <v/>
      </c>
      <c r="H1650" s="41" t="s">
        <v>175</v>
      </c>
      <c r="I1650" t="str">
        <f t="shared" si="137"/>
        <v/>
      </c>
      <c r="J1650">
        <f t="shared" si="138"/>
        <v>0</v>
      </c>
      <c r="K1650">
        <f t="shared" si="139"/>
        <v>0</v>
      </c>
      <c r="L1650" s="78" t="s">
        <v>343</v>
      </c>
      <c r="M1650" t="s">
        <v>8</v>
      </c>
      <c r="N1650">
        <v>4</v>
      </c>
      <c r="P1650" t="s">
        <v>315</v>
      </c>
      <c r="Q1650" t="s">
        <v>333</v>
      </c>
      <c r="R1650" t="s">
        <v>53</v>
      </c>
      <c r="S1650" t="s">
        <v>239</v>
      </c>
      <c r="U1650" t="s">
        <v>177</v>
      </c>
      <c r="V1650" t="s">
        <v>177</v>
      </c>
    </row>
    <row r="1651" spans="1:22" ht="12.75" hidden="1" outlineLevel="1">
      <c r="A1651">
        <v>1433</v>
      </c>
      <c r="B1651" s="33" t="s">
        <v>144</v>
      </c>
      <c r="C1651" s="31">
        <v>61</v>
      </c>
      <c r="D1651">
        <v>2</v>
      </c>
      <c r="E1651">
        <v>1</v>
      </c>
      <c r="F1651" s="46"/>
      <c r="G1651" s="41" t="str">
        <f aca="true" t="shared" si="141" ref="G1651:G1675">UPPER(F1651)</f>
        <v/>
      </c>
      <c r="H1651" s="41" t="s">
        <v>174</v>
      </c>
      <c r="I1651" t="str">
        <f aca="true" t="shared" si="142" ref="I1651:I1675">IF(F1651=0,"",IF(EXACT(G1651,H1651),"Correct","Incorrect"))</f>
        <v/>
      </c>
      <c r="J1651">
        <f t="shared" si="138"/>
        <v>0</v>
      </c>
      <c r="K1651">
        <f t="shared" si="139"/>
        <v>0</v>
      </c>
      <c r="L1651" s="78" t="s">
        <v>343</v>
      </c>
      <c r="M1651" t="s">
        <v>176</v>
      </c>
      <c r="N1651" s="36" t="s">
        <v>177</v>
      </c>
      <c r="O1651" s="36"/>
      <c r="P1651" t="s">
        <v>177</v>
      </c>
      <c r="Q1651" t="s">
        <v>286</v>
      </c>
      <c r="S1651" t="s">
        <v>249</v>
      </c>
      <c r="U1651" t="s">
        <v>177</v>
      </c>
      <c r="V1651" t="s">
        <v>177</v>
      </c>
    </row>
    <row r="1652" spans="1:22" ht="12.75" hidden="1" outlineLevel="1">
      <c r="A1652">
        <v>1434</v>
      </c>
      <c r="B1652" s="33" t="s">
        <v>144</v>
      </c>
      <c r="C1652" s="31">
        <v>61</v>
      </c>
      <c r="D1652">
        <v>2</v>
      </c>
      <c r="E1652">
        <v>2</v>
      </c>
      <c r="F1652" s="46"/>
      <c r="G1652" s="41" t="str">
        <f t="shared" si="141"/>
        <v/>
      </c>
      <c r="H1652" s="41" t="s">
        <v>173</v>
      </c>
      <c r="I1652" t="str">
        <f t="shared" si="142"/>
        <v/>
      </c>
      <c r="J1652">
        <f t="shared" si="138"/>
        <v>0</v>
      </c>
      <c r="K1652">
        <f t="shared" si="139"/>
        <v>0</v>
      </c>
      <c r="L1652" s="78" t="s">
        <v>343</v>
      </c>
      <c r="M1652" t="s">
        <v>176</v>
      </c>
      <c r="N1652" s="36" t="s">
        <v>177</v>
      </c>
      <c r="O1652" s="36"/>
      <c r="P1652" t="s">
        <v>177</v>
      </c>
      <c r="Q1652" t="s">
        <v>326</v>
      </c>
      <c r="R1652" t="s">
        <v>325</v>
      </c>
      <c r="S1652" t="s">
        <v>249</v>
      </c>
      <c r="U1652" t="s">
        <v>177</v>
      </c>
      <c r="V1652" t="s">
        <v>177</v>
      </c>
    </row>
    <row r="1653" spans="1:22" ht="12.75" hidden="1" outlineLevel="1">
      <c r="A1653">
        <v>1435</v>
      </c>
      <c r="B1653" s="33" t="s">
        <v>144</v>
      </c>
      <c r="C1653" s="31">
        <v>61</v>
      </c>
      <c r="D1653">
        <v>2</v>
      </c>
      <c r="E1653">
        <v>3</v>
      </c>
      <c r="F1653" s="46"/>
      <c r="G1653" s="41" t="str">
        <f t="shared" si="141"/>
        <v/>
      </c>
      <c r="H1653" s="41" t="s">
        <v>172</v>
      </c>
      <c r="I1653" t="str">
        <f t="shared" si="142"/>
        <v/>
      </c>
      <c r="J1653">
        <f t="shared" si="138"/>
        <v>0</v>
      </c>
      <c r="K1653">
        <f t="shared" si="139"/>
        <v>0</v>
      </c>
      <c r="L1653" s="78" t="s">
        <v>343</v>
      </c>
      <c r="M1653" t="s">
        <v>176</v>
      </c>
      <c r="N1653" s="36" t="s">
        <v>177</v>
      </c>
      <c r="O1653" s="36"/>
      <c r="P1653" t="s">
        <v>177</v>
      </c>
      <c r="Q1653" t="s">
        <v>225</v>
      </c>
      <c r="S1653" t="s">
        <v>249</v>
      </c>
      <c r="T1653" t="s">
        <v>54</v>
      </c>
      <c r="U1653" t="s">
        <v>177</v>
      </c>
      <c r="V1653" t="s">
        <v>177</v>
      </c>
    </row>
    <row r="1654" spans="1:22" ht="12.75" hidden="1" outlineLevel="1">
      <c r="A1654">
        <v>1436</v>
      </c>
      <c r="B1654" s="33" t="s">
        <v>144</v>
      </c>
      <c r="C1654" s="31">
        <v>61</v>
      </c>
      <c r="D1654">
        <v>2</v>
      </c>
      <c r="E1654">
        <v>4</v>
      </c>
      <c r="F1654" s="46"/>
      <c r="G1654" s="41" t="str">
        <f t="shared" si="141"/>
        <v/>
      </c>
      <c r="H1654" s="41" t="s">
        <v>174</v>
      </c>
      <c r="I1654" t="str">
        <f t="shared" si="142"/>
        <v/>
      </c>
      <c r="J1654">
        <f t="shared" si="138"/>
        <v>0</v>
      </c>
      <c r="K1654">
        <f t="shared" si="139"/>
        <v>0</v>
      </c>
      <c r="L1654" s="78" t="s">
        <v>343</v>
      </c>
      <c r="M1654" t="s">
        <v>176</v>
      </c>
      <c r="N1654" s="36" t="s">
        <v>177</v>
      </c>
      <c r="O1654" s="36"/>
      <c r="P1654" t="s">
        <v>177</v>
      </c>
      <c r="Q1654" t="s">
        <v>98</v>
      </c>
      <c r="R1654" t="s">
        <v>216</v>
      </c>
      <c r="S1654" t="s">
        <v>249</v>
      </c>
      <c r="U1654" t="s">
        <v>177</v>
      </c>
      <c r="V1654" t="s">
        <v>177</v>
      </c>
    </row>
    <row r="1655" spans="1:22" ht="12.75" hidden="1" outlineLevel="1">
      <c r="A1655">
        <v>1437</v>
      </c>
      <c r="B1655" s="33" t="s">
        <v>144</v>
      </c>
      <c r="C1655" s="31">
        <v>61</v>
      </c>
      <c r="D1655">
        <v>2</v>
      </c>
      <c r="E1655">
        <v>5</v>
      </c>
      <c r="F1655" s="46"/>
      <c r="G1655" s="41" t="str">
        <f t="shared" si="141"/>
        <v/>
      </c>
      <c r="H1655" s="41" t="s">
        <v>170</v>
      </c>
      <c r="I1655" t="str">
        <f t="shared" si="142"/>
        <v/>
      </c>
      <c r="J1655">
        <f t="shared" si="138"/>
        <v>0</v>
      </c>
      <c r="K1655">
        <f t="shared" si="139"/>
        <v>0</v>
      </c>
      <c r="L1655" s="78" t="s">
        <v>343</v>
      </c>
      <c r="M1655" t="s">
        <v>176</v>
      </c>
      <c r="N1655" s="36" t="s">
        <v>177</v>
      </c>
      <c r="O1655" s="36"/>
      <c r="P1655" t="s">
        <v>177</v>
      </c>
      <c r="Q1655" t="s">
        <v>326</v>
      </c>
      <c r="R1655" t="s">
        <v>327</v>
      </c>
      <c r="S1655" t="s">
        <v>249</v>
      </c>
      <c r="T1655" t="s">
        <v>54</v>
      </c>
      <c r="U1655" t="s">
        <v>177</v>
      </c>
      <c r="V1655" t="s">
        <v>177</v>
      </c>
    </row>
    <row r="1656" spans="1:22" ht="12.75" hidden="1" outlineLevel="1">
      <c r="A1656">
        <v>1438</v>
      </c>
      <c r="B1656" s="33" t="s">
        <v>144</v>
      </c>
      <c r="C1656" s="31">
        <v>61</v>
      </c>
      <c r="D1656">
        <v>2</v>
      </c>
      <c r="E1656">
        <v>6</v>
      </c>
      <c r="F1656" s="46"/>
      <c r="G1656" s="41" t="str">
        <f t="shared" si="141"/>
        <v/>
      </c>
      <c r="H1656" s="41" t="s">
        <v>172</v>
      </c>
      <c r="I1656" t="str">
        <f t="shared" si="142"/>
        <v/>
      </c>
      <c r="J1656">
        <f aca="true" t="shared" si="143" ref="J1656:J1687">IF($I1656="Correct",1,IF($I1656="Incorrect",1,0))</f>
        <v>0</v>
      </c>
      <c r="K1656">
        <f aca="true" t="shared" si="144" ref="K1656:K1687">IF($I1656="Correct",1,IF($I1656="Incorrect",0,0))</f>
        <v>0</v>
      </c>
      <c r="L1656" s="78" t="s">
        <v>343</v>
      </c>
      <c r="M1656" t="s">
        <v>176</v>
      </c>
      <c r="N1656" s="36" t="s">
        <v>177</v>
      </c>
      <c r="O1656" s="36"/>
      <c r="P1656" t="s">
        <v>177</v>
      </c>
      <c r="Q1656" t="s">
        <v>250</v>
      </c>
      <c r="R1656" t="s">
        <v>305</v>
      </c>
      <c r="S1656" t="s">
        <v>249</v>
      </c>
      <c r="T1656" t="s">
        <v>218</v>
      </c>
      <c r="U1656" t="s">
        <v>177</v>
      </c>
      <c r="V1656" t="s">
        <v>177</v>
      </c>
    </row>
    <row r="1657" spans="1:22" ht="12.75" hidden="1" outlineLevel="1">
      <c r="A1657">
        <v>1439</v>
      </c>
      <c r="B1657" s="33" t="s">
        <v>144</v>
      </c>
      <c r="C1657" s="31">
        <v>61</v>
      </c>
      <c r="D1657">
        <v>2</v>
      </c>
      <c r="E1657">
        <v>7</v>
      </c>
      <c r="F1657" s="46"/>
      <c r="G1657" s="41" t="str">
        <f t="shared" si="141"/>
        <v/>
      </c>
      <c r="H1657" s="41" t="s">
        <v>174</v>
      </c>
      <c r="I1657" t="str">
        <f t="shared" si="142"/>
        <v/>
      </c>
      <c r="J1657">
        <f t="shared" si="143"/>
        <v>0</v>
      </c>
      <c r="K1657">
        <f t="shared" si="144"/>
        <v>0</v>
      </c>
      <c r="L1657" s="78" t="s">
        <v>343</v>
      </c>
      <c r="M1657" t="s">
        <v>176</v>
      </c>
      <c r="N1657" s="36" t="s">
        <v>177</v>
      </c>
      <c r="O1657" s="36"/>
      <c r="P1657" t="s">
        <v>177</v>
      </c>
      <c r="Q1657" t="s">
        <v>98</v>
      </c>
      <c r="R1657" t="s">
        <v>34</v>
      </c>
      <c r="S1657" t="s">
        <v>249</v>
      </c>
      <c r="U1657" t="s">
        <v>177</v>
      </c>
      <c r="V1657" t="s">
        <v>177</v>
      </c>
    </row>
    <row r="1658" spans="1:22" ht="12.75" hidden="1" outlineLevel="1">
      <c r="A1658">
        <v>1440</v>
      </c>
      <c r="B1658" s="33" t="s">
        <v>144</v>
      </c>
      <c r="C1658" s="31">
        <v>61</v>
      </c>
      <c r="D1658">
        <v>2</v>
      </c>
      <c r="E1658">
        <v>8</v>
      </c>
      <c r="F1658" s="46"/>
      <c r="G1658" s="41" t="str">
        <f t="shared" si="141"/>
        <v/>
      </c>
      <c r="H1658" s="41" t="s">
        <v>170</v>
      </c>
      <c r="I1658" t="str">
        <f t="shared" si="142"/>
        <v/>
      </c>
      <c r="J1658">
        <f t="shared" si="143"/>
        <v>0</v>
      </c>
      <c r="K1658">
        <f t="shared" si="144"/>
        <v>0</v>
      </c>
      <c r="L1658" s="78" t="s">
        <v>343</v>
      </c>
      <c r="M1658" t="s">
        <v>176</v>
      </c>
      <c r="N1658" s="36" t="s">
        <v>177</v>
      </c>
      <c r="O1658" s="36"/>
      <c r="P1658" t="s">
        <v>177</v>
      </c>
      <c r="Q1658" t="s">
        <v>286</v>
      </c>
      <c r="S1658" t="s">
        <v>249</v>
      </c>
      <c r="U1658" t="s">
        <v>177</v>
      </c>
      <c r="V1658" t="s">
        <v>177</v>
      </c>
    </row>
    <row r="1659" spans="1:22" ht="12.75" hidden="1" outlineLevel="1">
      <c r="A1659">
        <v>1441</v>
      </c>
      <c r="B1659" s="33" t="s">
        <v>144</v>
      </c>
      <c r="C1659" s="31">
        <v>61</v>
      </c>
      <c r="D1659">
        <v>2</v>
      </c>
      <c r="E1659">
        <v>9</v>
      </c>
      <c r="F1659" s="46"/>
      <c r="G1659" s="41" t="str">
        <f t="shared" si="141"/>
        <v/>
      </c>
      <c r="H1659" s="41" t="s">
        <v>173</v>
      </c>
      <c r="I1659" t="str">
        <f t="shared" si="142"/>
        <v/>
      </c>
      <c r="J1659">
        <f t="shared" si="143"/>
        <v>0</v>
      </c>
      <c r="K1659">
        <f t="shared" si="144"/>
        <v>0</v>
      </c>
      <c r="L1659" s="78" t="s">
        <v>343</v>
      </c>
      <c r="M1659" t="s">
        <v>176</v>
      </c>
      <c r="N1659" s="36" t="s">
        <v>177</v>
      </c>
      <c r="O1659" s="36"/>
      <c r="P1659" t="s">
        <v>177</v>
      </c>
      <c r="Q1659" t="s">
        <v>98</v>
      </c>
      <c r="R1659" t="s">
        <v>178</v>
      </c>
      <c r="S1659" t="s">
        <v>249</v>
      </c>
      <c r="U1659" t="s">
        <v>177</v>
      </c>
      <c r="V1659" t="s">
        <v>177</v>
      </c>
    </row>
    <row r="1660" spans="1:22" ht="12.75" hidden="1" outlineLevel="1">
      <c r="A1660">
        <v>1442</v>
      </c>
      <c r="B1660" s="33" t="s">
        <v>144</v>
      </c>
      <c r="C1660" s="31">
        <v>61</v>
      </c>
      <c r="D1660">
        <v>2</v>
      </c>
      <c r="E1660">
        <v>10</v>
      </c>
      <c r="F1660" s="46"/>
      <c r="G1660" s="41" t="str">
        <f t="shared" si="141"/>
        <v/>
      </c>
      <c r="H1660" s="41" t="s">
        <v>170</v>
      </c>
      <c r="I1660" t="str">
        <f t="shared" si="142"/>
        <v/>
      </c>
      <c r="J1660">
        <f t="shared" si="143"/>
        <v>0</v>
      </c>
      <c r="K1660">
        <f t="shared" si="144"/>
        <v>0</v>
      </c>
      <c r="L1660" s="78" t="s">
        <v>343</v>
      </c>
      <c r="M1660" t="s">
        <v>176</v>
      </c>
      <c r="N1660" s="36" t="s">
        <v>177</v>
      </c>
      <c r="O1660" s="36"/>
      <c r="P1660" t="s">
        <v>177</v>
      </c>
      <c r="Q1660" t="s">
        <v>225</v>
      </c>
      <c r="S1660" t="s">
        <v>249</v>
      </c>
      <c r="T1660" t="s">
        <v>218</v>
      </c>
      <c r="U1660" t="s">
        <v>177</v>
      </c>
      <c r="V1660" t="s">
        <v>177</v>
      </c>
    </row>
    <row r="1661" spans="1:22" ht="12.75" hidden="1" outlineLevel="1">
      <c r="A1661">
        <v>1443</v>
      </c>
      <c r="B1661" s="33" t="s">
        <v>144</v>
      </c>
      <c r="C1661" s="31">
        <v>61</v>
      </c>
      <c r="D1661">
        <v>2</v>
      </c>
      <c r="E1661">
        <v>11</v>
      </c>
      <c r="F1661" s="46"/>
      <c r="G1661" s="41" t="str">
        <f t="shared" si="141"/>
        <v/>
      </c>
      <c r="H1661" s="41" t="s">
        <v>170</v>
      </c>
      <c r="I1661" t="str">
        <f t="shared" si="142"/>
        <v/>
      </c>
      <c r="J1661">
        <f t="shared" si="143"/>
        <v>0</v>
      </c>
      <c r="K1661">
        <f t="shared" si="144"/>
        <v>0</v>
      </c>
      <c r="L1661" s="78" t="s">
        <v>343</v>
      </c>
      <c r="M1661" t="s">
        <v>176</v>
      </c>
      <c r="N1661" s="36" t="s">
        <v>177</v>
      </c>
      <c r="O1661" s="36"/>
      <c r="P1661" t="s">
        <v>177</v>
      </c>
      <c r="Q1661" t="s">
        <v>250</v>
      </c>
      <c r="R1661" t="s">
        <v>304</v>
      </c>
      <c r="S1661" t="s">
        <v>249</v>
      </c>
      <c r="T1661" t="s">
        <v>218</v>
      </c>
      <c r="U1661" t="s">
        <v>177</v>
      </c>
      <c r="V1661" t="s">
        <v>177</v>
      </c>
    </row>
    <row r="1662" spans="1:22" ht="12.75" hidden="1" outlineLevel="1">
      <c r="A1662">
        <v>1444</v>
      </c>
      <c r="B1662" s="33" t="s">
        <v>144</v>
      </c>
      <c r="C1662" s="31">
        <v>61</v>
      </c>
      <c r="D1662">
        <v>2</v>
      </c>
      <c r="E1662">
        <v>12</v>
      </c>
      <c r="F1662" s="46"/>
      <c r="G1662" s="41" t="str">
        <f t="shared" si="141"/>
        <v/>
      </c>
      <c r="H1662" s="41" t="s">
        <v>170</v>
      </c>
      <c r="I1662" t="str">
        <f t="shared" si="142"/>
        <v/>
      </c>
      <c r="J1662">
        <f t="shared" si="143"/>
        <v>0</v>
      </c>
      <c r="K1662">
        <f t="shared" si="144"/>
        <v>0</v>
      </c>
      <c r="L1662" s="78" t="s">
        <v>343</v>
      </c>
      <c r="M1662" t="s">
        <v>176</v>
      </c>
      <c r="N1662" s="36" t="s">
        <v>177</v>
      </c>
      <c r="O1662" s="36"/>
      <c r="P1662" t="s">
        <v>177</v>
      </c>
      <c r="Q1662" t="s">
        <v>119</v>
      </c>
      <c r="S1662" t="s">
        <v>249</v>
      </c>
      <c r="U1662" t="s">
        <v>177</v>
      </c>
      <c r="V1662" t="s">
        <v>177</v>
      </c>
    </row>
    <row r="1663" spans="1:22" ht="12.75" hidden="1" outlineLevel="1">
      <c r="A1663">
        <v>1445</v>
      </c>
      <c r="B1663" s="33" t="s">
        <v>144</v>
      </c>
      <c r="C1663" s="31">
        <v>61</v>
      </c>
      <c r="D1663">
        <v>2</v>
      </c>
      <c r="E1663">
        <v>13</v>
      </c>
      <c r="F1663" s="46"/>
      <c r="G1663" s="41" t="str">
        <f t="shared" si="141"/>
        <v/>
      </c>
      <c r="H1663" s="41" t="s">
        <v>175</v>
      </c>
      <c r="I1663" t="str">
        <f t="shared" si="142"/>
        <v/>
      </c>
      <c r="J1663">
        <f t="shared" si="143"/>
        <v>0</v>
      </c>
      <c r="K1663">
        <f t="shared" si="144"/>
        <v>0</v>
      </c>
      <c r="L1663" s="78" t="s">
        <v>343</v>
      </c>
      <c r="M1663" t="s">
        <v>176</v>
      </c>
      <c r="N1663" s="36" t="s">
        <v>177</v>
      </c>
      <c r="O1663" s="36"/>
      <c r="P1663" t="s">
        <v>177</v>
      </c>
      <c r="Q1663" t="s">
        <v>285</v>
      </c>
      <c r="R1663" t="s">
        <v>340</v>
      </c>
      <c r="S1663" t="s">
        <v>249</v>
      </c>
      <c r="T1663" t="s">
        <v>54</v>
      </c>
      <c r="U1663" t="s">
        <v>177</v>
      </c>
      <c r="V1663" t="s">
        <v>177</v>
      </c>
    </row>
    <row r="1664" spans="1:22" ht="12.75" hidden="1" outlineLevel="1">
      <c r="A1664">
        <v>1446</v>
      </c>
      <c r="B1664" s="33" t="s">
        <v>144</v>
      </c>
      <c r="C1664" s="31">
        <v>61</v>
      </c>
      <c r="D1664">
        <v>2</v>
      </c>
      <c r="E1664">
        <v>14</v>
      </c>
      <c r="F1664" s="46"/>
      <c r="G1664" s="41" t="str">
        <f t="shared" si="141"/>
        <v/>
      </c>
      <c r="H1664" s="41" t="s">
        <v>174</v>
      </c>
      <c r="I1664" t="str">
        <f t="shared" si="142"/>
        <v/>
      </c>
      <c r="J1664">
        <f t="shared" si="143"/>
        <v>0</v>
      </c>
      <c r="K1664">
        <f t="shared" si="144"/>
        <v>0</v>
      </c>
      <c r="L1664" s="78" t="s">
        <v>343</v>
      </c>
      <c r="M1664" t="s">
        <v>176</v>
      </c>
      <c r="N1664" s="36" t="s">
        <v>177</v>
      </c>
      <c r="O1664" s="36"/>
      <c r="P1664" t="s">
        <v>177</v>
      </c>
      <c r="Q1664" t="s">
        <v>250</v>
      </c>
      <c r="R1664" t="s">
        <v>304</v>
      </c>
      <c r="S1664" t="s">
        <v>249</v>
      </c>
      <c r="T1664" t="s">
        <v>218</v>
      </c>
      <c r="U1664" t="s">
        <v>177</v>
      </c>
      <c r="V1664" t="s">
        <v>177</v>
      </c>
    </row>
    <row r="1665" spans="1:22" ht="12.75" hidden="1" outlineLevel="1">
      <c r="A1665">
        <v>1447</v>
      </c>
      <c r="B1665" s="33" t="s">
        <v>144</v>
      </c>
      <c r="C1665" s="31">
        <v>61</v>
      </c>
      <c r="D1665">
        <v>2</v>
      </c>
      <c r="E1665">
        <v>15</v>
      </c>
      <c r="F1665" s="46"/>
      <c r="G1665" s="41" t="str">
        <f t="shared" si="141"/>
        <v/>
      </c>
      <c r="H1665" s="41" t="s">
        <v>175</v>
      </c>
      <c r="I1665" t="str">
        <f t="shared" si="142"/>
        <v/>
      </c>
      <c r="J1665">
        <f t="shared" si="143"/>
        <v>0</v>
      </c>
      <c r="K1665">
        <f t="shared" si="144"/>
        <v>0</v>
      </c>
      <c r="L1665" s="78" t="s">
        <v>343</v>
      </c>
      <c r="M1665" t="s">
        <v>176</v>
      </c>
      <c r="N1665" s="36" t="s">
        <v>177</v>
      </c>
      <c r="O1665" s="36"/>
      <c r="P1665" t="s">
        <v>177</v>
      </c>
      <c r="Q1665" t="s">
        <v>225</v>
      </c>
      <c r="S1665" t="s">
        <v>249</v>
      </c>
      <c r="U1665" t="s">
        <v>177</v>
      </c>
      <c r="V1665" t="s">
        <v>177</v>
      </c>
    </row>
    <row r="1666" spans="1:22" ht="12.75" hidden="1" outlineLevel="1">
      <c r="A1666">
        <v>1448</v>
      </c>
      <c r="B1666" s="33" t="s">
        <v>144</v>
      </c>
      <c r="C1666" s="31">
        <v>61</v>
      </c>
      <c r="D1666">
        <v>2</v>
      </c>
      <c r="E1666">
        <v>16</v>
      </c>
      <c r="F1666" s="46"/>
      <c r="G1666" s="41" t="str">
        <f t="shared" si="141"/>
        <v/>
      </c>
      <c r="H1666" s="41" t="s">
        <v>172</v>
      </c>
      <c r="I1666" t="str">
        <f t="shared" si="142"/>
        <v/>
      </c>
      <c r="J1666">
        <f t="shared" si="143"/>
        <v>0</v>
      </c>
      <c r="K1666">
        <f t="shared" si="144"/>
        <v>0</v>
      </c>
      <c r="L1666" s="78" t="s">
        <v>343</v>
      </c>
      <c r="M1666" t="s">
        <v>176</v>
      </c>
      <c r="N1666" s="36" t="s">
        <v>177</v>
      </c>
      <c r="O1666" s="36"/>
      <c r="P1666" t="s">
        <v>177</v>
      </c>
      <c r="Q1666" t="s">
        <v>285</v>
      </c>
      <c r="R1666" t="s">
        <v>35</v>
      </c>
      <c r="S1666" t="s">
        <v>249</v>
      </c>
      <c r="U1666" t="s">
        <v>177</v>
      </c>
      <c r="V1666" t="s">
        <v>177</v>
      </c>
    </row>
    <row r="1667" spans="1:22" ht="12.75" hidden="1" outlineLevel="1">
      <c r="A1667">
        <v>1449</v>
      </c>
      <c r="B1667" s="33" t="s">
        <v>144</v>
      </c>
      <c r="C1667" s="31">
        <v>61</v>
      </c>
      <c r="D1667">
        <v>2</v>
      </c>
      <c r="E1667">
        <v>17</v>
      </c>
      <c r="F1667" s="46"/>
      <c r="G1667" s="41" t="str">
        <f t="shared" si="141"/>
        <v/>
      </c>
      <c r="H1667" s="41" t="s">
        <v>170</v>
      </c>
      <c r="I1667" t="str">
        <f t="shared" si="142"/>
        <v/>
      </c>
      <c r="J1667">
        <f t="shared" si="143"/>
        <v>0</v>
      </c>
      <c r="K1667">
        <f t="shared" si="144"/>
        <v>0</v>
      </c>
      <c r="L1667" s="78" t="s">
        <v>343</v>
      </c>
      <c r="M1667" t="s">
        <v>176</v>
      </c>
      <c r="N1667" s="36" t="s">
        <v>177</v>
      </c>
      <c r="O1667" s="36"/>
      <c r="P1667" t="s">
        <v>177</v>
      </c>
      <c r="Q1667" t="s">
        <v>98</v>
      </c>
      <c r="R1667" t="s">
        <v>36</v>
      </c>
      <c r="S1667" t="s">
        <v>249</v>
      </c>
      <c r="U1667" t="s">
        <v>177</v>
      </c>
      <c r="V1667" t="s">
        <v>177</v>
      </c>
    </row>
    <row r="1668" spans="1:22" ht="12.75" hidden="1" outlineLevel="1">
      <c r="A1668">
        <v>1450</v>
      </c>
      <c r="B1668" s="33" t="s">
        <v>144</v>
      </c>
      <c r="C1668" s="31">
        <v>61</v>
      </c>
      <c r="D1668">
        <v>2</v>
      </c>
      <c r="E1668">
        <v>18</v>
      </c>
      <c r="F1668" s="46"/>
      <c r="G1668" s="41" t="str">
        <f t="shared" si="141"/>
        <v/>
      </c>
      <c r="H1668" s="41" t="s">
        <v>170</v>
      </c>
      <c r="I1668" t="str">
        <f t="shared" si="142"/>
        <v/>
      </c>
      <c r="J1668">
        <f t="shared" si="143"/>
        <v>0</v>
      </c>
      <c r="K1668">
        <f t="shared" si="144"/>
        <v>0</v>
      </c>
      <c r="L1668" s="78" t="s">
        <v>343</v>
      </c>
      <c r="M1668" t="s">
        <v>176</v>
      </c>
      <c r="N1668" s="36" t="s">
        <v>177</v>
      </c>
      <c r="O1668" s="36"/>
      <c r="P1668" t="s">
        <v>177</v>
      </c>
      <c r="Q1668" t="s">
        <v>286</v>
      </c>
      <c r="S1668" t="s">
        <v>249</v>
      </c>
      <c r="U1668" t="s">
        <v>177</v>
      </c>
      <c r="V1668" t="s">
        <v>177</v>
      </c>
    </row>
    <row r="1669" spans="1:22" ht="12.75" hidden="1" outlineLevel="1">
      <c r="A1669">
        <v>1451</v>
      </c>
      <c r="B1669" s="33" t="s">
        <v>144</v>
      </c>
      <c r="C1669" s="31">
        <v>61</v>
      </c>
      <c r="D1669">
        <v>2</v>
      </c>
      <c r="E1669">
        <v>19</v>
      </c>
      <c r="F1669" s="46"/>
      <c r="G1669" s="41" t="str">
        <f t="shared" si="141"/>
        <v/>
      </c>
      <c r="H1669" s="41" t="s">
        <v>174</v>
      </c>
      <c r="I1669" t="str">
        <f t="shared" si="142"/>
        <v/>
      </c>
      <c r="J1669">
        <f t="shared" si="143"/>
        <v>0</v>
      </c>
      <c r="K1669">
        <f t="shared" si="144"/>
        <v>0</v>
      </c>
      <c r="L1669" s="78" t="s">
        <v>343</v>
      </c>
      <c r="M1669" t="s">
        <v>176</v>
      </c>
      <c r="N1669" s="36" t="s">
        <v>177</v>
      </c>
      <c r="O1669" s="36"/>
      <c r="P1669" t="s">
        <v>177</v>
      </c>
      <c r="Q1669" t="s">
        <v>250</v>
      </c>
      <c r="R1669" t="s">
        <v>305</v>
      </c>
      <c r="S1669" t="s">
        <v>265</v>
      </c>
      <c r="T1669" t="s">
        <v>218</v>
      </c>
      <c r="U1669" t="s">
        <v>177</v>
      </c>
      <c r="V1669" t="s">
        <v>177</v>
      </c>
    </row>
    <row r="1670" spans="1:22" ht="12.75" hidden="1" outlineLevel="1">
      <c r="A1670">
        <v>1452</v>
      </c>
      <c r="B1670" s="33" t="s">
        <v>144</v>
      </c>
      <c r="C1670" s="31">
        <v>61</v>
      </c>
      <c r="D1670">
        <v>2</v>
      </c>
      <c r="E1670">
        <v>20</v>
      </c>
      <c r="F1670" s="46"/>
      <c r="G1670" s="41" t="str">
        <f t="shared" si="141"/>
        <v/>
      </c>
      <c r="H1670" s="41" t="s">
        <v>172</v>
      </c>
      <c r="I1670" t="str">
        <f t="shared" si="142"/>
        <v/>
      </c>
      <c r="J1670">
        <f t="shared" si="143"/>
        <v>0</v>
      </c>
      <c r="K1670">
        <f t="shared" si="144"/>
        <v>0</v>
      </c>
      <c r="L1670" s="78" t="s">
        <v>343</v>
      </c>
      <c r="M1670" t="s">
        <v>176</v>
      </c>
      <c r="N1670" s="36" t="s">
        <v>177</v>
      </c>
      <c r="O1670" s="36"/>
      <c r="P1670" t="s">
        <v>177</v>
      </c>
      <c r="Q1670" t="s">
        <v>250</v>
      </c>
      <c r="R1670" t="s">
        <v>304</v>
      </c>
      <c r="S1670" t="s">
        <v>249</v>
      </c>
      <c r="T1670" t="s">
        <v>134</v>
      </c>
      <c r="U1670" t="s">
        <v>177</v>
      </c>
      <c r="V1670" t="s">
        <v>177</v>
      </c>
    </row>
    <row r="1671" spans="1:22" ht="12.75" hidden="1" outlineLevel="1">
      <c r="A1671">
        <v>1453</v>
      </c>
      <c r="B1671" s="33" t="s">
        <v>144</v>
      </c>
      <c r="C1671" s="31">
        <v>61</v>
      </c>
      <c r="D1671">
        <v>2</v>
      </c>
      <c r="E1671">
        <v>21</v>
      </c>
      <c r="F1671" s="46"/>
      <c r="G1671" s="41" t="str">
        <f t="shared" si="141"/>
        <v/>
      </c>
      <c r="H1671" s="41" t="s">
        <v>173</v>
      </c>
      <c r="I1671" t="str">
        <f t="shared" si="142"/>
        <v/>
      </c>
      <c r="J1671">
        <f t="shared" si="143"/>
        <v>0</v>
      </c>
      <c r="K1671">
        <f t="shared" si="144"/>
        <v>0</v>
      </c>
      <c r="L1671" s="78" t="s">
        <v>343</v>
      </c>
      <c r="M1671" t="s">
        <v>176</v>
      </c>
      <c r="N1671" s="36" t="s">
        <v>177</v>
      </c>
      <c r="O1671" s="36"/>
      <c r="P1671" t="s">
        <v>177</v>
      </c>
      <c r="Q1671" t="s">
        <v>326</v>
      </c>
      <c r="R1671" t="s">
        <v>327</v>
      </c>
      <c r="S1671" t="s">
        <v>249</v>
      </c>
      <c r="T1671" t="s">
        <v>54</v>
      </c>
      <c r="U1671" t="s">
        <v>177</v>
      </c>
      <c r="V1671" t="s">
        <v>177</v>
      </c>
    </row>
    <row r="1672" spans="1:22" ht="12.75" hidden="1" outlineLevel="1">
      <c r="A1672">
        <v>1454</v>
      </c>
      <c r="B1672" s="33" t="s">
        <v>144</v>
      </c>
      <c r="C1672" s="31">
        <v>61</v>
      </c>
      <c r="D1672">
        <v>2</v>
      </c>
      <c r="E1672">
        <v>22</v>
      </c>
      <c r="F1672" s="46"/>
      <c r="G1672" s="41" t="str">
        <f t="shared" si="141"/>
        <v/>
      </c>
      <c r="H1672" s="41" t="s">
        <v>172</v>
      </c>
      <c r="I1672" t="str">
        <f t="shared" si="142"/>
        <v/>
      </c>
      <c r="J1672">
        <f t="shared" si="143"/>
        <v>0</v>
      </c>
      <c r="K1672">
        <f t="shared" si="144"/>
        <v>0</v>
      </c>
      <c r="L1672" s="78" t="s">
        <v>343</v>
      </c>
      <c r="M1672" t="s">
        <v>176</v>
      </c>
      <c r="N1672" s="36" t="s">
        <v>177</v>
      </c>
      <c r="O1672" s="36"/>
      <c r="P1672" t="s">
        <v>177</v>
      </c>
      <c r="Q1672" t="s">
        <v>250</v>
      </c>
      <c r="R1672" t="s">
        <v>305</v>
      </c>
      <c r="S1672" t="s">
        <v>265</v>
      </c>
      <c r="U1672" t="s">
        <v>177</v>
      </c>
      <c r="V1672" t="s">
        <v>177</v>
      </c>
    </row>
    <row r="1673" spans="1:22" ht="12.75" hidden="1" outlineLevel="1">
      <c r="A1673">
        <v>1455</v>
      </c>
      <c r="B1673" s="33" t="s">
        <v>144</v>
      </c>
      <c r="C1673" s="31">
        <v>61</v>
      </c>
      <c r="D1673">
        <v>2</v>
      </c>
      <c r="E1673">
        <v>23</v>
      </c>
      <c r="F1673" s="46"/>
      <c r="G1673" s="41" t="str">
        <f t="shared" si="141"/>
        <v/>
      </c>
      <c r="H1673" s="41" t="s">
        <v>174</v>
      </c>
      <c r="I1673" t="str">
        <f t="shared" si="142"/>
        <v/>
      </c>
      <c r="J1673">
        <f t="shared" si="143"/>
        <v>0</v>
      </c>
      <c r="K1673">
        <f t="shared" si="144"/>
        <v>0</v>
      </c>
      <c r="L1673" s="78" t="s">
        <v>343</v>
      </c>
      <c r="M1673" t="s">
        <v>176</v>
      </c>
      <c r="N1673" s="36" t="s">
        <v>177</v>
      </c>
      <c r="O1673" s="36"/>
      <c r="P1673" t="s">
        <v>177</v>
      </c>
      <c r="Q1673" t="s">
        <v>37</v>
      </c>
      <c r="R1673" t="s">
        <v>215</v>
      </c>
      <c r="S1673" t="s">
        <v>249</v>
      </c>
      <c r="T1673" t="s">
        <v>55</v>
      </c>
      <c r="U1673" t="s">
        <v>177</v>
      </c>
      <c r="V1673" t="s">
        <v>177</v>
      </c>
    </row>
    <row r="1674" spans="1:22" ht="12.75" hidden="1" outlineLevel="1">
      <c r="A1674">
        <v>1456</v>
      </c>
      <c r="B1674" s="33" t="s">
        <v>144</v>
      </c>
      <c r="C1674" s="31">
        <v>61</v>
      </c>
      <c r="D1674">
        <v>2</v>
      </c>
      <c r="E1674">
        <v>24</v>
      </c>
      <c r="F1674" s="46"/>
      <c r="G1674" s="41" t="str">
        <f t="shared" si="141"/>
        <v/>
      </c>
      <c r="H1674" s="41" t="s">
        <v>175</v>
      </c>
      <c r="I1674" t="str">
        <f t="shared" si="142"/>
        <v/>
      </c>
      <c r="J1674">
        <f t="shared" si="143"/>
        <v>0</v>
      </c>
      <c r="K1674">
        <f t="shared" si="144"/>
        <v>0</v>
      </c>
      <c r="L1674" s="78" t="s">
        <v>343</v>
      </c>
      <c r="M1674" t="s">
        <v>176</v>
      </c>
      <c r="N1674" s="36" t="s">
        <v>177</v>
      </c>
      <c r="O1674" s="36"/>
      <c r="P1674" t="s">
        <v>177</v>
      </c>
      <c r="Q1674" t="s">
        <v>285</v>
      </c>
      <c r="R1674" t="s">
        <v>340</v>
      </c>
      <c r="S1674" t="s">
        <v>249</v>
      </c>
      <c r="T1674" t="s">
        <v>54</v>
      </c>
      <c r="U1674" t="s">
        <v>177</v>
      </c>
      <c r="V1674" t="s">
        <v>177</v>
      </c>
    </row>
    <row r="1675" spans="1:22" ht="12.75" hidden="1" outlineLevel="1">
      <c r="A1675">
        <v>1457</v>
      </c>
      <c r="B1675" s="33" t="s">
        <v>144</v>
      </c>
      <c r="C1675" s="31">
        <v>61</v>
      </c>
      <c r="D1675">
        <v>2</v>
      </c>
      <c r="E1675">
        <v>25</v>
      </c>
      <c r="F1675" s="46"/>
      <c r="G1675" s="41" t="str">
        <f t="shared" si="141"/>
        <v/>
      </c>
      <c r="H1675" s="41" t="s">
        <v>174</v>
      </c>
      <c r="I1675" t="str">
        <f t="shared" si="142"/>
        <v/>
      </c>
      <c r="J1675">
        <f t="shared" si="143"/>
        <v>0</v>
      </c>
      <c r="K1675">
        <f t="shared" si="144"/>
        <v>0</v>
      </c>
      <c r="L1675" s="78" t="s">
        <v>343</v>
      </c>
      <c r="M1675" t="s">
        <v>176</v>
      </c>
      <c r="N1675" s="36" t="s">
        <v>177</v>
      </c>
      <c r="O1675" s="36"/>
      <c r="P1675" t="s">
        <v>177</v>
      </c>
      <c r="Q1675" t="s">
        <v>119</v>
      </c>
      <c r="S1675" t="s">
        <v>249</v>
      </c>
      <c r="U1675" t="s">
        <v>177</v>
      </c>
      <c r="V1675" t="s">
        <v>177</v>
      </c>
    </row>
    <row r="1676" spans="1:22" ht="12.75" hidden="1" outlineLevel="1">
      <c r="A1676">
        <v>1484</v>
      </c>
      <c r="B1676" s="33" t="s">
        <v>144</v>
      </c>
      <c r="C1676" s="31">
        <v>61</v>
      </c>
      <c r="D1676">
        <v>3</v>
      </c>
      <c r="E1676">
        <v>1</v>
      </c>
      <c r="F1676" s="46"/>
      <c r="G1676" s="41" t="str">
        <f aca="true" t="shared" si="145" ref="G1676:G1698">UPPER(F1676)</f>
        <v/>
      </c>
      <c r="H1676" s="41" t="s">
        <v>170</v>
      </c>
      <c r="I1676" t="str">
        <f aca="true" t="shared" si="146" ref="I1676:I1698">IF(F1676=0,"",IF(EXACT(G1676,H1676),"Correct","Incorrect"))</f>
        <v/>
      </c>
      <c r="J1676">
        <f t="shared" si="143"/>
        <v>0</v>
      </c>
      <c r="K1676">
        <f t="shared" si="144"/>
        <v>0</v>
      </c>
      <c r="L1676" s="78" t="s">
        <v>343</v>
      </c>
      <c r="M1676" t="s">
        <v>334</v>
      </c>
      <c r="N1676">
        <v>1</v>
      </c>
      <c r="P1676" t="s">
        <v>186</v>
      </c>
      <c r="Q1676" t="s">
        <v>38</v>
      </c>
      <c r="R1676" t="s">
        <v>171</v>
      </c>
      <c r="S1676" t="s">
        <v>27</v>
      </c>
      <c r="V1676" t="s">
        <v>110</v>
      </c>
    </row>
    <row r="1677" spans="1:22" ht="12.75" hidden="1" outlineLevel="1">
      <c r="A1677">
        <v>1485</v>
      </c>
      <c r="B1677" s="33" t="s">
        <v>144</v>
      </c>
      <c r="C1677" s="31">
        <v>61</v>
      </c>
      <c r="D1677">
        <v>3</v>
      </c>
      <c r="E1677">
        <v>2</v>
      </c>
      <c r="F1677" s="46"/>
      <c r="G1677" s="41" t="str">
        <f t="shared" si="145"/>
        <v/>
      </c>
      <c r="H1677" s="41" t="s">
        <v>173</v>
      </c>
      <c r="I1677" t="str">
        <f t="shared" si="146"/>
        <v/>
      </c>
      <c r="J1677">
        <f t="shared" si="143"/>
        <v>0</v>
      </c>
      <c r="K1677">
        <f t="shared" si="144"/>
        <v>0</v>
      </c>
      <c r="L1677" s="78" t="s">
        <v>343</v>
      </c>
      <c r="M1677" t="s">
        <v>334</v>
      </c>
      <c r="N1677">
        <v>1</v>
      </c>
      <c r="P1677" t="s">
        <v>186</v>
      </c>
      <c r="Q1677" t="s">
        <v>249</v>
      </c>
      <c r="R1677" t="s">
        <v>171</v>
      </c>
      <c r="S1677" t="s">
        <v>121</v>
      </c>
      <c r="V1677" t="s">
        <v>110</v>
      </c>
    </row>
    <row r="1678" spans="1:22" ht="12.75" hidden="1" outlineLevel="1">
      <c r="A1678">
        <v>1486</v>
      </c>
      <c r="B1678" s="33" t="s">
        <v>144</v>
      </c>
      <c r="C1678" s="31">
        <v>61</v>
      </c>
      <c r="D1678">
        <v>3</v>
      </c>
      <c r="E1678">
        <v>3</v>
      </c>
      <c r="F1678" s="46"/>
      <c r="G1678" s="41" t="str">
        <f t="shared" si="145"/>
        <v/>
      </c>
      <c r="H1678" s="41" t="s">
        <v>170</v>
      </c>
      <c r="I1678" t="str">
        <f t="shared" si="146"/>
        <v/>
      </c>
      <c r="J1678">
        <f t="shared" si="143"/>
        <v>0</v>
      </c>
      <c r="K1678">
        <f t="shared" si="144"/>
        <v>0</v>
      </c>
      <c r="L1678" s="78" t="s">
        <v>343</v>
      </c>
      <c r="M1678" t="s">
        <v>334</v>
      </c>
      <c r="N1678">
        <v>1</v>
      </c>
      <c r="P1678" t="s">
        <v>186</v>
      </c>
      <c r="Q1678" t="s">
        <v>249</v>
      </c>
      <c r="R1678" t="s">
        <v>169</v>
      </c>
      <c r="S1678" t="s">
        <v>27</v>
      </c>
      <c r="V1678" t="s">
        <v>110</v>
      </c>
    </row>
    <row r="1679" spans="1:22" ht="12.75" hidden="1" outlineLevel="1">
      <c r="A1679">
        <v>1487</v>
      </c>
      <c r="B1679" s="33" t="s">
        <v>144</v>
      </c>
      <c r="C1679" s="31">
        <v>61</v>
      </c>
      <c r="D1679">
        <v>3</v>
      </c>
      <c r="E1679">
        <v>4</v>
      </c>
      <c r="F1679" s="46"/>
      <c r="G1679" s="41" t="str">
        <f t="shared" si="145"/>
        <v/>
      </c>
      <c r="H1679" s="41" t="s">
        <v>172</v>
      </c>
      <c r="I1679" t="str">
        <f t="shared" si="146"/>
        <v/>
      </c>
      <c r="J1679">
        <f t="shared" si="143"/>
        <v>0</v>
      </c>
      <c r="K1679">
        <f t="shared" si="144"/>
        <v>0</v>
      </c>
      <c r="L1679" s="78" t="s">
        <v>343</v>
      </c>
      <c r="M1679" t="s">
        <v>334</v>
      </c>
      <c r="N1679">
        <v>1</v>
      </c>
      <c r="P1679" t="s">
        <v>186</v>
      </c>
      <c r="Q1679" t="s">
        <v>249</v>
      </c>
      <c r="R1679" t="s">
        <v>171</v>
      </c>
      <c r="S1679" t="s">
        <v>120</v>
      </c>
      <c r="V1679" t="s">
        <v>110</v>
      </c>
    </row>
    <row r="1680" spans="1:22" ht="12.75" hidden="1" outlineLevel="1">
      <c r="A1680">
        <v>1488</v>
      </c>
      <c r="B1680" s="33" t="s">
        <v>144</v>
      </c>
      <c r="C1680" s="31">
        <v>61</v>
      </c>
      <c r="D1680">
        <v>3</v>
      </c>
      <c r="E1680">
        <v>5</v>
      </c>
      <c r="F1680" s="46"/>
      <c r="G1680" s="41" t="str">
        <f t="shared" si="145"/>
        <v/>
      </c>
      <c r="H1680" s="41" t="s">
        <v>174</v>
      </c>
      <c r="I1680" t="str">
        <f t="shared" si="146"/>
        <v/>
      </c>
      <c r="J1680">
        <f t="shared" si="143"/>
        <v>0</v>
      </c>
      <c r="K1680">
        <f t="shared" si="144"/>
        <v>0</v>
      </c>
      <c r="L1680" s="78" t="s">
        <v>343</v>
      </c>
      <c r="M1680" t="s">
        <v>334</v>
      </c>
      <c r="N1680">
        <v>1</v>
      </c>
      <c r="P1680" t="s">
        <v>186</v>
      </c>
      <c r="Q1680" t="s">
        <v>249</v>
      </c>
      <c r="R1680" t="s">
        <v>171</v>
      </c>
      <c r="S1680" t="s">
        <v>121</v>
      </c>
      <c r="V1680" t="s">
        <v>110</v>
      </c>
    </row>
    <row r="1681" spans="1:22" ht="12.75" hidden="1" outlineLevel="1">
      <c r="A1681">
        <v>1489</v>
      </c>
      <c r="B1681" s="33" t="s">
        <v>144</v>
      </c>
      <c r="C1681" s="31">
        <v>61</v>
      </c>
      <c r="D1681">
        <v>3</v>
      </c>
      <c r="E1681">
        <v>6</v>
      </c>
      <c r="F1681" s="46"/>
      <c r="G1681" s="41" t="str">
        <f t="shared" si="145"/>
        <v/>
      </c>
      <c r="H1681" s="41" t="s">
        <v>170</v>
      </c>
      <c r="I1681" t="str">
        <f t="shared" si="146"/>
        <v/>
      </c>
      <c r="J1681">
        <f t="shared" si="143"/>
        <v>0</v>
      </c>
      <c r="K1681">
        <f t="shared" si="144"/>
        <v>0</v>
      </c>
      <c r="L1681" s="78" t="s">
        <v>343</v>
      </c>
      <c r="M1681" t="s">
        <v>334</v>
      </c>
      <c r="N1681">
        <v>2</v>
      </c>
      <c r="P1681" t="s">
        <v>254</v>
      </c>
      <c r="Q1681" t="s">
        <v>38</v>
      </c>
      <c r="R1681" t="s">
        <v>171</v>
      </c>
      <c r="S1681" t="s">
        <v>27</v>
      </c>
      <c r="V1681" t="s">
        <v>110</v>
      </c>
    </row>
    <row r="1682" spans="1:22" ht="12.75" hidden="1" outlineLevel="1">
      <c r="A1682">
        <v>1490</v>
      </c>
      <c r="B1682" s="33" t="s">
        <v>144</v>
      </c>
      <c r="C1682" s="31">
        <v>61</v>
      </c>
      <c r="D1682">
        <v>3</v>
      </c>
      <c r="E1682">
        <v>7</v>
      </c>
      <c r="F1682" s="46"/>
      <c r="G1682" s="41" t="str">
        <f t="shared" si="145"/>
        <v/>
      </c>
      <c r="H1682" s="41" t="s">
        <v>172</v>
      </c>
      <c r="I1682" t="str">
        <f t="shared" si="146"/>
        <v/>
      </c>
      <c r="J1682">
        <f t="shared" si="143"/>
        <v>0</v>
      </c>
      <c r="K1682">
        <f t="shared" si="144"/>
        <v>0</v>
      </c>
      <c r="L1682" s="78" t="s">
        <v>343</v>
      </c>
      <c r="M1682" t="s">
        <v>334</v>
      </c>
      <c r="N1682">
        <v>2</v>
      </c>
      <c r="P1682" t="s">
        <v>254</v>
      </c>
      <c r="Q1682" t="s">
        <v>123</v>
      </c>
      <c r="R1682" t="s">
        <v>171</v>
      </c>
      <c r="S1682" t="s">
        <v>130</v>
      </c>
      <c r="V1682" t="s">
        <v>110</v>
      </c>
    </row>
    <row r="1683" spans="1:22" ht="12.75" hidden="1" outlineLevel="1">
      <c r="A1683">
        <v>1491</v>
      </c>
      <c r="B1683" s="33" t="s">
        <v>144</v>
      </c>
      <c r="C1683" s="31">
        <v>61</v>
      </c>
      <c r="D1683">
        <v>3</v>
      </c>
      <c r="E1683">
        <v>8</v>
      </c>
      <c r="F1683" s="46"/>
      <c r="G1683" s="41" t="str">
        <f t="shared" si="145"/>
        <v/>
      </c>
      <c r="H1683" s="41" t="s">
        <v>170</v>
      </c>
      <c r="I1683" t="str">
        <f t="shared" si="146"/>
        <v/>
      </c>
      <c r="J1683">
        <f t="shared" si="143"/>
        <v>0</v>
      </c>
      <c r="K1683">
        <f t="shared" si="144"/>
        <v>0</v>
      </c>
      <c r="L1683" s="78" t="s">
        <v>343</v>
      </c>
      <c r="M1683" t="s">
        <v>334</v>
      </c>
      <c r="N1683">
        <v>2</v>
      </c>
      <c r="P1683" t="s">
        <v>254</v>
      </c>
      <c r="Q1683" t="s">
        <v>249</v>
      </c>
      <c r="R1683" t="s">
        <v>171</v>
      </c>
      <c r="S1683" t="s">
        <v>121</v>
      </c>
      <c r="V1683" t="s">
        <v>110</v>
      </c>
    </row>
    <row r="1684" spans="1:22" ht="12.75" hidden="1" outlineLevel="1">
      <c r="A1684">
        <v>1492</v>
      </c>
      <c r="B1684" s="33" t="s">
        <v>144</v>
      </c>
      <c r="C1684" s="31">
        <v>61</v>
      </c>
      <c r="D1684">
        <v>3</v>
      </c>
      <c r="E1684">
        <v>9</v>
      </c>
      <c r="F1684" s="46"/>
      <c r="G1684" s="41" t="str">
        <f t="shared" si="145"/>
        <v/>
      </c>
      <c r="H1684" s="41" t="s">
        <v>172</v>
      </c>
      <c r="I1684" t="str">
        <f t="shared" si="146"/>
        <v/>
      </c>
      <c r="J1684">
        <f t="shared" si="143"/>
        <v>0</v>
      </c>
      <c r="K1684">
        <f t="shared" si="144"/>
        <v>0</v>
      </c>
      <c r="L1684" s="78" t="s">
        <v>343</v>
      </c>
      <c r="M1684" t="s">
        <v>334</v>
      </c>
      <c r="N1684">
        <v>2</v>
      </c>
      <c r="P1684" t="s">
        <v>254</v>
      </c>
      <c r="Q1684" t="s">
        <v>249</v>
      </c>
      <c r="R1684" t="s">
        <v>169</v>
      </c>
      <c r="S1684" t="s">
        <v>120</v>
      </c>
      <c r="V1684" t="s">
        <v>110</v>
      </c>
    </row>
    <row r="1685" spans="1:22" ht="12.75" hidden="1" outlineLevel="1">
      <c r="A1685">
        <v>1493</v>
      </c>
      <c r="B1685" s="33" t="s">
        <v>144</v>
      </c>
      <c r="C1685" s="31">
        <v>61</v>
      </c>
      <c r="D1685">
        <v>3</v>
      </c>
      <c r="E1685">
        <v>10</v>
      </c>
      <c r="F1685" s="46"/>
      <c r="G1685" s="41" t="str">
        <f t="shared" si="145"/>
        <v/>
      </c>
      <c r="H1685" s="41" t="s">
        <v>175</v>
      </c>
      <c r="I1685" t="str">
        <f t="shared" si="146"/>
        <v/>
      </c>
      <c r="J1685">
        <f t="shared" si="143"/>
        <v>0</v>
      </c>
      <c r="K1685">
        <f t="shared" si="144"/>
        <v>0</v>
      </c>
      <c r="L1685" s="78" t="s">
        <v>343</v>
      </c>
      <c r="M1685" t="s">
        <v>334</v>
      </c>
      <c r="N1685">
        <v>2</v>
      </c>
      <c r="P1685" t="s">
        <v>254</v>
      </c>
      <c r="Q1685" t="s">
        <v>123</v>
      </c>
      <c r="R1685" t="s">
        <v>169</v>
      </c>
      <c r="S1685" t="s">
        <v>130</v>
      </c>
      <c r="V1685" t="s">
        <v>110</v>
      </c>
    </row>
    <row r="1686" spans="1:22" ht="12.75" hidden="1" outlineLevel="1">
      <c r="A1686">
        <v>1494</v>
      </c>
      <c r="B1686" s="33" t="s">
        <v>144</v>
      </c>
      <c r="C1686" s="31">
        <v>61</v>
      </c>
      <c r="D1686">
        <v>3</v>
      </c>
      <c r="E1686">
        <v>11</v>
      </c>
      <c r="F1686" s="46"/>
      <c r="G1686" s="41" t="str">
        <f t="shared" si="145"/>
        <v/>
      </c>
      <c r="H1686" s="41" t="s">
        <v>174</v>
      </c>
      <c r="I1686" t="str">
        <f t="shared" si="146"/>
        <v/>
      </c>
      <c r="J1686">
        <f t="shared" si="143"/>
        <v>0</v>
      </c>
      <c r="K1686">
        <f t="shared" si="144"/>
        <v>0</v>
      </c>
      <c r="L1686" s="78" t="s">
        <v>343</v>
      </c>
      <c r="M1686" t="s">
        <v>334</v>
      </c>
      <c r="N1686">
        <v>2</v>
      </c>
      <c r="P1686" t="s">
        <v>254</v>
      </c>
      <c r="Q1686" t="s">
        <v>301</v>
      </c>
      <c r="R1686" t="s">
        <v>171</v>
      </c>
      <c r="S1686" t="s">
        <v>130</v>
      </c>
      <c r="V1686" t="s">
        <v>110</v>
      </c>
    </row>
    <row r="1687" spans="1:22" ht="12.75" hidden="1" outlineLevel="1">
      <c r="A1687">
        <v>1495</v>
      </c>
      <c r="B1687" s="33" t="s">
        <v>144</v>
      </c>
      <c r="C1687" s="31">
        <v>61</v>
      </c>
      <c r="D1687">
        <v>3</v>
      </c>
      <c r="E1687">
        <v>12</v>
      </c>
      <c r="F1687" s="46"/>
      <c r="G1687" s="41" t="str">
        <f t="shared" si="145"/>
        <v/>
      </c>
      <c r="H1687" s="41" t="s">
        <v>174</v>
      </c>
      <c r="I1687" t="str">
        <f t="shared" si="146"/>
        <v/>
      </c>
      <c r="J1687">
        <f t="shared" si="143"/>
        <v>0</v>
      </c>
      <c r="K1687">
        <f t="shared" si="144"/>
        <v>0</v>
      </c>
      <c r="L1687" s="78" t="s">
        <v>343</v>
      </c>
      <c r="M1687" t="s">
        <v>334</v>
      </c>
      <c r="N1687">
        <v>3</v>
      </c>
      <c r="P1687" t="s">
        <v>185</v>
      </c>
      <c r="Q1687" t="s">
        <v>38</v>
      </c>
      <c r="R1687" t="s">
        <v>171</v>
      </c>
      <c r="S1687" t="s">
        <v>27</v>
      </c>
      <c r="V1687" t="s">
        <v>118</v>
      </c>
    </row>
    <row r="1688" spans="1:22" ht="12.75" hidden="1" outlineLevel="1">
      <c r="A1688">
        <v>1496</v>
      </c>
      <c r="B1688" s="33" t="s">
        <v>144</v>
      </c>
      <c r="C1688" s="31">
        <v>61</v>
      </c>
      <c r="D1688">
        <v>3</v>
      </c>
      <c r="E1688">
        <v>13</v>
      </c>
      <c r="F1688" s="46"/>
      <c r="G1688" s="41" t="str">
        <f t="shared" si="145"/>
        <v/>
      </c>
      <c r="H1688" s="41" t="s">
        <v>174</v>
      </c>
      <c r="I1688" t="str">
        <f t="shared" si="146"/>
        <v/>
      </c>
      <c r="J1688">
        <f aca="true" t="shared" si="147" ref="J1688:J1724">IF($I1688="Correct",1,IF($I1688="Incorrect",1,0))</f>
        <v>0</v>
      </c>
      <c r="K1688">
        <f aca="true" t="shared" si="148" ref="K1688:K1724">IF($I1688="Correct",1,IF($I1688="Incorrect",0,0))</f>
        <v>0</v>
      </c>
      <c r="L1688" s="78" t="s">
        <v>343</v>
      </c>
      <c r="M1688" t="s">
        <v>334</v>
      </c>
      <c r="N1688">
        <v>3</v>
      </c>
      <c r="P1688" t="s">
        <v>185</v>
      </c>
      <c r="Q1688" t="s">
        <v>249</v>
      </c>
      <c r="R1688" t="s">
        <v>171</v>
      </c>
      <c r="S1688" t="s">
        <v>120</v>
      </c>
      <c r="V1688" t="s">
        <v>118</v>
      </c>
    </row>
    <row r="1689" spans="1:22" ht="12.75" hidden="1" outlineLevel="1">
      <c r="A1689">
        <v>1497</v>
      </c>
      <c r="B1689" s="33" t="s">
        <v>144</v>
      </c>
      <c r="C1689" s="31">
        <v>61</v>
      </c>
      <c r="D1689">
        <v>3</v>
      </c>
      <c r="E1689">
        <v>14</v>
      </c>
      <c r="F1689" s="46"/>
      <c r="G1689" s="41" t="str">
        <f t="shared" si="145"/>
        <v/>
      </c>
      <c r="H1689" s="41" t="s">
        <v>175</v>
      </c>
      <c r="I1689" t="str">
        <f t="shared" si="146"/>
        <v/>
      </c>
      <c r="J1689">
        <f t="shared" si="147"/>
        <v>0</v>
      </c>
      <c r="K1689">
        <f t="shared" si="148"/>
        <v>0</v>
      </c>
      <c r="L1689" s="78" t="s">
        <v>343</v>
      </c>
      <c r="M1689" t="s">
        <v>334</v>
      </c>
      <c r="N1689">
        <v>3</v>
      </c>
      <c r="P1689" t="s">
        <v>185</v>
      </c>
      <c r="Q1689" t="s">
        <v>112</v>
      </c>
      <c r="R1689" t="s">
        <v>171</v>
      </c>
      <c r="S1689" t="s">
        <v>130</v>
      </c>
      <c r="V1689" t="s">
        <v>118</v>
      </c>
    </row>
    <row r="1690" spans="1:22" ht="12.75" hidden="1" outlineLevel="1">
      <c r="A1690">
        <v>1498</v>
      </c>
      <c r="B1690" s="33" t="s">
        <v>144</v>
      </c>
      <c r="C1690" s="31">
        <v>61</v>
      </c>
      <c r="D1690">
        <v>3</v>
      </c>
      <c r="E1690">
        <v>15</v>
      </c>
      <c r="F1690" s="46"/>
      <c r="G1690" s="41" t="str">
        <f t="shared" si="145"/>
        <v/>
      </c>
      <c r="H1690" s="41" t="s">
        <v>170</v>
      </c>
      <c r="I1690" t="str">
        <f t="shared" si="146"/>
        <v/>
      </c>
      <c r="J1690">
        <f t="shared" si="147"/>
        <v>0</v>
      </c>
      <c r="K1690">
        <f t="shared" si="148"/>
        <v>0</v>
      </c>
      <c r="L1690" s="78" t="s">
        <v>343</v>
      </c>
      <c r="M1690" t="s">
        <v>334</v>
      </c>
      <c r="N1690">
        <v>3</v>
      </c>
      <c r="P1690" t="s">
        <v>185</v>
      </c>
      <c r="Q1690" t="s">
        <v>249</v>
      </c>
      <c r="R1690" t="s">
        <v>171</v>
      </c>
      <c r="S1690" t="s">
        <v>121</v>
      </c>
      <c r="V1690" t="s">
        <v>118</v>
      </c>
    </row>
    <row r="1691" spans="1:22" ht="12.75" hidden="1" outlineLevel="1">
      <c r="A1691">
        <v>1499</v>
      </c>
      <c r="B1691" s="33" t="s">
        <v>144</v>
      </c>
      <c r="C1691" s="31">
        <v>61</v>
      </c>
      <c r="D1691">
        <v>3</v>
      </c>
      <c r="E1691">
        <v>16</v>
      </c>
      <c r="F1691" s="46"/>
      <c r="G1691" s="41" t="str">
        <f t="shared" si="145"/>
        <v/>
      </c>
      <c r="H1691" s="41" t="s">
        <v>173</v>
      </c>
      <c r="I1691" t="str">
        <f t="shared" si="146"/>
        <v/>
      </c>
      <c r="J1691">
        <f t="shared" si="147"/>
        <v>0</v>
      </c>
      <c r="K1691">
        <f t="shared" si="148"/>
        <v>0</v>
      </c>
      <c r="L1691" s="78" t="s">
        <v>343</v>
      </c>
      <c r="M1691" t="s">
        <v>334</v>
      </c>
      <c r="N1691">
        <v>3</v>
      </c>
      <c r="P1691" t="s">
        <v>185</v>
      </c>
      <c r="Q1691" t="s">
        <v>249</v>
      </c>
      <c r="R1691" t="s">
        <v>169</v>
      </c>
      <c r="S1691" t="s">
        <v>120</v>
      </c>
      <c r="V1691" t="s">
        <v>118</v>
      </c>
    </row>
    <row r="1692" spans="1:22" ht="12.75" hidden="1" outlineLevel="1">
      <c r="A1692">
        <v>1500</v>
      </c>
      <c r="B1692" s="33" t="s">
        <v>144</v>
      </c>
      <c r="C1692" s="31">
        <v>61</v>
      </c>
      <c r="D1692">
        <v>3</v>
      </c>
      <c r="E1692">
        <v>17</v>
      </c>
      <c r="F1692" s="46"/>
      <c r="G1692" s="41" t="str">
        <f t="shared" si="145"/>
        <v/>
      </c>
      <c r="H1692" s="41" t="s">
        <v>175</v>
      </c>
      <c r="I1692" t="str">
        <f t="shared" si="146"/>
        <v/>
      </c>
      <c r="J1692">
        <f t="shared" si="147"/>
        <v>0</v>
      </c>
      <c r="K1692">
        <f t="shared" si="148"/>
        <v>0</v>
      </c>
      <c r="L1692" s="78" t="s">
        <v>343</v>
      </c>
      <c r="M1692" t="s">
        <v>334</v>
      </c>
      <c r="N1692">
        <v>3</v>
      </c>
      <c r="P1692" t="s">
        <v>185</v>
      </c>
      <c r="Q1692" t="s">
        <v>123</v>
      </c>
      <c r="R1692" t="s">
        <v>169</v>
      </c>
      <c r="S1692" t="s">
        <v>130</v>
      </c>
      <c r="V1692" t="s">
        <v>118</v>
      </c>
    </row>
    <row r="1693" spans="1:22" ht="12.75" hidden="1" outlineLevel="1">
      <c r="A1693">
        <v>1501</v>
      </c>
      <c r="B1693" s="33" t="s">
        <v>144</v>
      </c>
      <c r="C1693" s="31">
        <v>61</v>
      </c>
      <c r="D1693">
        <v>3</v>
      </c>
      <c r="E1693">
        <v>18</v>
      </c>
      <c r="F1693" s="46"/>
      <c r="G1693" s="41" t="str">
        <f t="shared" si="145"/>
        <v/>
      </c>
      <c r="H1693" s="41" t="s">
        <v>174</v>
      </c>
      <c r="I1693" t="str">
        <f t="shared" si="146"/>
        <v/>
      </c>
      <c r="J1693">
        <f t="shared" si="147"/>
        <v>0</v>
      </c>
      <c r="K1693">
        <f t="shared" si="148"/>
        <v>0</v>
      </c>
      <c r="L1693" s="78" t="s">
        <v>343</v>
      </c>
      <c r="M1693" t="s">
        <v>334</v>
      </c>
      <c r="N1693">
        <v>4</v>
      </c>
      <c r="P1693" t="s">
        <v>185</v>
      </c>
      <c r="Q1693" t="s">
        <v>38</v>
      </c>
      <c r="R1693" t="s">
        <v>171</v>
      </c>
      <c r="S1693" t="s">
        <v>27</v>
      </c>
    </row>
    <row r="1694" spans="1:22" ht="12.75" hidden="1" outlineLevel="1">
      <c r="A1694">
        <v>1502</v>
      </c>
      <c r="B1694" s="33" t="s">
        <v>144</v>
      </c>
      <c r="C1694" s="31">
        <v>61</v>
      </c>
      <c r="D1694">
        <v>3</v>
      </c>
      <c r="E1694">
        <v>19</v>
      </c>
      <c r="F1694" s="46"/>
      <c r="G1694" s="41" t="str">
        <f t="shared" si="145"/>
        <v/>
      </c>
      <c r="H1694" s="41" t="s">
        <v>172</v>
      </c>
      <c r="I1694" t="str">
        <f t="shared" si="146"/>
        <v/>
      </c>
      <c r="J1694">
        <f t="shared" si="147"/>
        <v>0</v>
      </c>
      <c r="K1694">
        <f t="shared" si="148"/>
        <v>0</v>
      </c>
      <c r="L1694" s="78" t="s">
        <v>343</v>
      </c>
      <c r="M1694" t="s">
        <v>334</v>
      </c>
      <c r="N1694">
        <v>4</v>
      </c>
      <c r="P1694" t="s">
        <v>185</v>
      </c>
      <c r="Q1694" t="s">
        <v>249</v>
      </c>
      <c r="R1694" t="s">
        <v>171</v>
      </c>
      <c r="S1694" t="s">
        <v>121</v>
      </c>
    </row>
    <row r="1695" spans="1:22" ht="12.75" hidden="1" outlineLevel="1">
      <c r="A1695">
        <v>1503</v>
      </c>
      <c r="B1695" s="33" t="s">
        <v>144</v>
      </c>
      <c r="C1695" s="31">
        <v>61</v>
      </c>
      <c r="D1695">
        <v>3</v>
      </c>
      <c r="E1695">
        <v>20</v>
      </c>
      <c r="F1695" s="46"/>
      <c r="G1695" s="41" t="str">
        <f t="shared" si="145"/>
        <v/>
      </c>
      <c r="H1695" s="41" t="s">
        <v>174</v>
      </c>
      <c r="I1695" t="str">
        <f t="shared" si="146"/>
        <v/>
      </c>
      <c r="J1695">
        <f t="shared" si="147"/>
        <v>0</v>
      </c>
      <c r="K1695">
        <f t="shared" si="148"/>
        <v>0</v>
      </c>
      <c r="L1695" s="78" t="s">
        <v>343</v>
      </c>
      <c r="M1695" t="s">
        <v>334</v>
      </c>
      <c r="N1695">
        <v>4</v>
      </c>
      <c r="P1695" t="s">
        <v>185</v>
      </c>
      <c r="Q1695" t="s">
        <v>249</v>
      </c>
      <c r="R1695" t="s">
        <v>169</v>
      </c>
      <c r="S1695" t="s">
        <v>27</v>
      </c>
    </row>
    <row r="1696" spans="1:22" ht="12.75" hidden="1" outlineLevel="1">
      <c r="A1696">
        <v>1504</v>
      </c>
      <c r="B1696" s="33" t="s">
        <v>144</v>
      </c>
      <c r="C1696" s="31">
        <v>61</v>
      </c>
      <c r="D1696">
        <v>3</v>
      </c>
      <c r="E1696">
        <v>21</v>
      </c>
      <c r="F1696" s="46"/>
      <c r="G1696" s="41" t="str">
        <f t="shared" si="145"/>
        <v/>
      </c>
      <c r="H1696" s="41" t="s">
        <v>175</v>
      </c>
      <c r="I1696" t="str">
        <f t="shared" si="146"/>
        <v/>
      </c>
      <c r="J1696">
        <f t="shared" si="147"/>
        <v>0</v>
      </c>
      <c r="K1696">
        <f t="shared" si="148"/>
        <v>0</v>
      </c>
      <c r="L1696" s="78" t="s">
        <v>343</v>
      </c>
      <c r="M1696" t="s">
        <v>334</v>
      </c>
      <c r="N1696">
        <v>4</v>
      </c>
      <c r="P1696" t="s">
        <v>185</v>
      </c>
      <c r="Q1696" t="s">
        <v>249</v>
      </c>
      <c r="R1696" t="s">
        <v>169</v>
      </c>
      <c r="S1696" t="s">
        <v>27</v>
      </c>
    </row>
    <row r="1697" spans="1:22" ht="12.75" hidden="1" outlineLevel="1">
      <c r="A1697">
        <v>1505</v>
      </c>
      <c r="B1697" s="33" t="s">
        <v>144</v>
      </c>
      <c r="C1697" s="31">
        <v>61</v>
      </c>
      <c r="D1697">
        <v>3</v>
      </c>
      <c r="E1697">
        <v>22</v>
      </c>
      <c r="F1697" s="46"/>
      <c r="G1697" s="41" t="str">
        <f t="shared" si="145"/>
        <v/>
      </c>
      <c r="H1697" s="41" t="s">
        <v>175</v>
      </c>
      <c r="I1697" t="str">
        <f t="shared" si="146"/>
        <v/>
      </c>
      <c r="J1697">
        <f t="shared" si="147"/>
        <v>0</v>
      </c>
      <c r="K1697">
        <f t="shared" si="148"/>
        <v>0</v>
      </c>
      <c r="L1697" s="78" t="s">
        <v>343</v>
      </c>
      <c r="M1697" t="s">
        <v>334</v>
      </c>
      <c r="N1697">
        <v>4</v>
      </c>
      <c r="P1697" t="s">
        <v>185</v>
      </c>
      <c r="Q1697" t="s">
        <v>249</v>
      </c>
      <c r="R1697" t="s">
        <v>169</v>
      </c>
      <c r="S1697" t="s">
        <v>120</v>
      </c>
    </row>
    <row r="1698" spans="1:22" ht="12.75" hidden="1" outlineLevel="1">
      <c r="A1698">
        <v>1506</v>
      </c>
      <c r="B1698" s="33" t="s">
        <v>144</v>
      </c>
      <c r="C1698" s="31">
        <v>61</v>
      </c>
      <c r="D1698">
        <v>3</v>
      </c>
      <c r="E1698">
        <v>23</v>
      </c>
      <c r="F1698" s="46"/>
      <c r="G1698" s="41" t="str">
        <f t="shared" si="145"/>
        <v/>
      </c>
      <c r="H1698" s="41" t="s">
        <v>170</v>
      </c>
      <c r="I1698" t="str">
        <f t="shared" si="146"/>
        <v/>
      </c>
      <c r="J1698">
        <f t="shared" si="147"/>
        <v>0</v>
      </c>
      <c r="K1698">
        <f t="shared" si="148"/>
        <v>0</v>
      </c>
      <c r="L1698" s="78" t="s">
        <v>343</v>
      </c>
      <c r="M1698" t="s">
        <v>334</v>
      </c>
      <c r="N1698">
        <v>4</v>
      </c>
      <c r="P1698" t="s">
        <v>185</v>
      </c>
      <c r="Q1698" t="s">
        <v>249</v>
      </c>
      <c r="R1698" t="s">
        <v>171</v>
      </c>
      <c r="S1698" t="s">
        <v>27</v>
      </c>
    </row>
    <row r="1699" spans="1:22" ht="12.75" hidden="1" outlineLevel="1">
      <c r="A1699">
        <v>1458</v>
      </c>
      <c r="B1699" s="33" t="s">
        <v>144</v>
      </c>
      <c r="C1699" s="31">
        <v>61</v>
      </c>
      <c r="D1699">
        <v>4</v>
      </c>
      <c r="E1699">
        <v>1</v>
      </c>
      <c r="F1699" s="46"/>
      <c r="G1699" s="41" t="str">
        <f t="shared" si="140"/>
        <v/>
      </c>
      <c r="H1699" s="41" t="s">
        <v>173</v>
      </c>
      <c r="I1699" t="str">
        <f aca="true" t="shared" si="149" ref="I1699:I1724">IF(F1699=0,"",IF(EXACT(G1699,H1699),"Correct","Incorrect"))</f>
        <v/>
      </c>
      <c r="J1699">
        <f t="shared" si="147"/>
        <v>0</v>
      </c>
      <c r="K1699">
        <f t="shared" si="148"/>
        <v>0</v>
      </c>
      <c r="L1699" s="78" t="s">
        <v>343</v>
      </c>
      <c r="M1699" t="s">
        <v>176</v>
      </c>
      <c r="N1699" s="36" t="s">
        <v>177</v>
      </c>
      <c r="O1699" s="36"/>
      <c r="P1699" t="s">
        <v>177</v>
      </c>
      <c r="Q1699" t="s">
        <v>225</v>
      </c>
      <c r="S1699" t="s">
        <v>249</v>
      </c>
      <c r="U1699" t="s">
        <v>177</v>
      </c>
      <c r="V1699" t="s">
        <v>177</v>
      </c>
    </row>
    <row r="1700" spans="1:22" ht="12.75" hidden="1" outlineLevel="1">
      <c r="A1700">
        <v>1459</v>
      </c>
      <c r="B1700" s="33" t="s">
        <v>144</v>
      </c>
      <c r="C1700" s="31">
        <v>61</v>
      </c>
      <c r="D1700">
        <v>4</v>
      </c>
      <c r="E1700">
        <v>2</v>
      </c>
      <c r="F1700" s="46"/>
      <c r="G1700" s="41" t="str">
        <f t="shared" si="140"/>
        <v/>
      </c>
      <c r="H1700" s="41" t="s">
        <v>175</v>
      </c>
      <c r="I1700" t="str">
        <f t="shared" si="149"/>
        <v/>
      </c>
      <c r="J1700">
        <f t="shared" si="147"/>
        <v>0</v>
      </c>
      <c r="K1700">
        <f t="shared" si="148"/>
        <v>0</v>
      </c>
      <c r="L1700" s="78" t="s">
        <v>343</v>
      </c>
      <c r="M1700" t="s">
        <v>176</v>
      </c>
      <c r="N1700" s="36" t="s">
        <v>177</v>
      </c>
      <c r="O1700" s="36"/>
      <c r="P1700" t="s">
        <v>177</v>
      </c>
      <c r="Q1700" t="s">
        <v>285</v>
      </c>
      <c r="R1700" t="s">
        <v>35</v>
      </c>
      <c r="S1700" t="s">
        <v>249</v>
      </c>
      <c r="T1700" t="s">
        <v>134</v>
      </c>
      <c r="U1700" t="s">
        <v>177</v>
      </c>
      <c r="V1700" t="s">
        <v>177</v>
      </c>
    </row>
    <row r="1701" spans="1:22" ht="12.75" hidden="1" outlineLevel="1">
      <c r="A1701">
        <v>1460</v>
      </c>
      <c r="B1701" s="33" t="s">
        <v>144</v>
      </c>
      <c r="C1701" s="31">
        <v>61</v>
      </c>
      <c r="D1701">
        <v>4</v>
      </c>
      <c r="E1701">
        <v>3</v>
      </c>
      <c r="F1701" s="46"/>
      <c r="G1701" s="41" t="str">
        <f t="shared" si="140"/>
        <v/>
      </c>
      <c r="H1701" s="41" t="s">
        <v>170</v>
      </c>
      <c r="I1701" t="str">
        <f t="shared" si="149"/>
        <v/>
      </c>
      <c r="J1701">
        <f t="shared" si="147"/>
        <v>0</v>
      </c>
      <c r="K1701">
        <f t="shared" si="148"/>
        <v>0</v>
      </c>
      <c r="L1701" s="78" t="s">
        <v>343</v>
      </c>
      <c r="M1701" t="s">
        <v>176</v>
      </c>
      <c r="N1701" s="36" t="s">
        <v>177</v>
      </c>
      <c r="O1701" s="36"/>
      <c r="P1701" t="s">
        <v>177</v>
      </c>
      <c r="Q1701" t="s">
        <v>225</v>
      </c>
      <c r="S1701" t="s">
        <v>265</v>
      </c>
      <c r="U1701" t="s">
        <v>177</v>
      </c>
      <c r="V1701" t="s">
        <v>177</v>
      </c>
    </row>
    <row r="1702" spans="1:22" ht="12.75" hidden="1" outlineLevel="1">
      <c r="A1702">
        <v>1461</v>
      </c>
      <c r="B1702" s="33" t="s">
        <v>144</v>
      </c>
      <c r="C1702" s="31">
        <v>61</v>
      </c>
      <c r="D1702">
        <v>4</v>
      </c>
      <c r="E1702">
        <v>4</v>
      </c>
      <c r="F1702" s="46"/>
      <c r="G1702" s="41" t="str">
        <f t="shared" si="140"/>
        <v/>
      </c>
      <c r="H1702" s="41" t="s">
        <v>174</v>
      </c>
      <c r="I1702" t="str">
        <f t="shared" si="149"/>
        <v/>
      </c>
      <c r="J1702">
        <f t="shared" si="147"/>
        <v>0</v>
      </c>
      <c r="K1702">
        <f t="shared" si="148"/>
        <v>0</v>
      </c>
      <c r="L1702" s="78" t="s">
        <v>343</v>
      </c>
      <c r="M1702" t="s">
        <v>176</v>
      </c>
      <c r="N1702" s="36" t="s">
        <v>177</v>
      </c>
      <c r="O1702" s="36"/>
      <c r="P1702" t="s">
        <v>177</v>
      </c>
      <c r="Q1702" t="s">
        <v>250</v>
      </c>
      <c r="R1702" t="s">
        <v>305</v>
      </c>
      <c r="S1702" t="s">
        <v>249</v>
      </c>
      <c r="T1702" t="s">
        <v>218</v>
      </c>
      <c r="U1702" t="s">
        <v>177</v>
      </c>
      <c r="V1702" t="s">
        <v>177</v>
      </c>
    </row>
    <row r="1703" spans="1:22" ht="12.75" hidden="1" outlineLevel="1">
      <c r="A1703">
        <v>1462</v>
      </c>
      <c r="B1703" s="33" t="s">
        <v>144</v>
      </c>
      <c r="C1703" s="31">
        <v>61</v>
      </c>
      <c r="D1703">
        <v>4</v>
      </c>
      <c r="E1703">
        <v>5</v>
      </c>
      <c r="F1703" s="46"/>
      <c r="G1703" s="41" t="str">
        <f t="shared" si="140"/>
        <v/>
      </c>
      <c r="H1703" s="41" t="s">
        <v>172</v>
      </c>
      <c r="I1703" t="str">
        <f t="shared" si="149"/>
        <v/>
      </c>
      <c r="J1703">
        <f t="shared" si="147"/>
        <v>0</v>
      </c>
      <c r="K1703">
        <f t="shared" si="148"/>
        <v>0</v>
      </c>
      <c r="L1703" s="78" t="s">
        <v>343</v>
      </c>
      <c r="M1703" t="s">
        <v>176</v>
      </c>
      <c r="N1703" s="36" t="s">
        <v>177</v>
      </c>
      <c r="O1703" s="36"/>
      <c r="P1703" t="s">
        <v>177</v>
      </c>
      <c r="Q1703" t="s">
        <v>225</v>
      </c>
      <c r="S1703" t="s">
        <v>249</v>
      </c>
      <c r="U1703" t="s">
        <v>177</v>
      </c>
      <c r="V1703" t="s">
        <v>177</v>
      </c>
    </row>
    <row r="1704" spans="1:22" ht="12.75" hidden="1" outlineLevel="1">
      <c r="A1704">
        <v>1463</v>
      </c>
      <c r="B1704" s="33" t="s">
        <v>144</v>
      </c>
      <c r="C1704" s="31">
        <v>61</v>
      </c>
      <c r="D1704">
        <v>4</v>
      </c>
      <c r="E1704">
        <v>6</v>
      </c>
      <c r="F1704" s="46"/>
      <c r="G1704" s="41" t="str">
        <f t="shared" si="140"/>
        <v/>
      </c>
      <c r="H1704" s="41" t="s">
        <v>172</v>
      </c>
      <c r="I1704" t="str">
        <f t="shared" si="149"/>
        <v/>
      </c>
      <c r="J1704">
        <f t="shared" si="147"/>
        <v>0</v>
      </c>
      <c r="K1704">
        <f t="shared" si="148"/>
        <v>0</v>
      </c>
      <c r="L1704" s="78" t="s">
        <v>343</v>
      </c>
      <c r="M1704" t="s">
        <v>176</v>
      </c>
      <c r="N1704" s="36" t="s">
        <v>177</v>
      </c>
      <c r="O1704" s="36"/>
      <c r="P1704" t="s">
        <v>177</v>
      </c>
      <c r="Q1704" t="s">
        <v>98</v>
      </c>
      <c r="R1704" t="s">
        <v>178</v>
      </c>
      <c r="S1704" t="s">
        <v>249</v>
      </c>
      <c r="U1704" t="s">
        <v>177</v>
      </c>
      <c r="V1704" t="s">
        <v>177</v>
      </c>
    </row>
    <row r="1705" spans="1:22" ht="12.75" hidden="1" outlineLevel="1">
      <c r="A1705">
        <v>1464</v>
      </c>
      <c r="B1705" s="33" t="s">
        <v>144</v>
      </c>
      <c r="C1705" s="31">
        <v>61</v>
      </c>
      <c r="D1705">
        <v>4</v>
      </c>
      <c r="E1705">
        <v>7</v>
      </c>
      <c r="F1705" s="46"/>
      <c r="G1705" s="41" t="str">
        <f t="shared" si="140"/>
        <v/>
      </c>
      <c r="H1705" s="41" t="s">
        <v>173</v>
      </c>
      <c r="I1705" t="str">
        <f t="shared" si="149"/>
        <v/>
      </c>
      <c r="J1705">
        <f t="shared" si="147"/>
        <v>0</v>
      </c>
      <c r="K1705">
        <f t="shared" si="148"/>
        <v>0</v>
      </c>
      <c r="L1705" s="78" t="s">
        <v>343</v>
      </c>
      <c r="M1705" t="s">
        <v>176</v>
      </c>
      <c r="N1705" s="36" t="s">
        <v>177</v>
      </c>
      <c r="O1705" s="36"/>
      <c r="P1705" t="s">
        <v>177</v>
      </c>
      <c r="Q1705" t="s">
        <v>225</v>
      </c>
      <c r="S1705" t="s">
        <v>249</v>
      </c>
      <c r="U1705" t="s">
        <v>177</v>
      </c>
      <c r="V1705" t="s">
        <v>177</v>
      </c>
    </row>
    <row r="1706" spans="1:22" ht="12.75" hidden="1" outlineLevel="1">
      <c r="A1706">
        <v>1465</v>
      </c>
      <c r="B1706" s="33" t="s">
        <v>144</v>
      </c>
      <c r="C1706" s="31">
        <v>61</v>
      </c>
      <c r="D1706">
        <v>4</v>
      </c>
      <c r="E1706">
        <v>8</v>
      </c>
      <c r="F1706" s="46"/>
      <c r="G1706" s="41" t="str">
        <f t="shared" si="140"/>
        <v/>
      </c>
      <c r="H1706" s="41" t="s">
        <v>173</v>
      </c>
      <c r="I1706" t="str">
        <f t="shared" si="149"/>
        <v/>
      </c>
      <c r="J1706">
        <f t="shared" si="147"/>
        <v>0</v>
      </c>
      <c r="K1706">
        <f t="shared" si="148"/>
        <v>0</v>
      </c>
      <c r="L1706" s="78" t="s">
        <v>343</v>
      </c>
      <c r="M1706" t="s">
        <v>176</v>
      </c>
      <c r="N1706" s="36" t="s">
        <v>177</v>
      </c>
      <c r="O1706" s="36"/>
      <c r="P1706" t="s">
        <v>177</v>
      </c>
      <c r="Q1706" t="s">
        <v>250</v>
      </c>
      <c r="R1706" t="s">
        <v>304</v>
      </c>
      <c r="S1706" t="s">
        <v>249</v>
      </c>
      <c r="T1706" t="s">
        <v>218</v>
      </c>
      <c r="U1706" t="s">
        <v>177</v>
      </c>
      <c r="V1706" t="s">
        <v>177</v>
      </c>
    </row>
    <row r="1707" spans="1:22" ht="12.75" hidden="1" outlineLevel="1">
      <c r="A1707">
        <v>1466</v>
      </c>
      <c r="B1707" s="33" t="s">
        <v>144</v>
      </c>
      <c r="C1707" s="31">
        <v>61</v>
      </c>
      <c r="D1707">
        <v>4</v>
      </c>
      <c r="E1707">
        <v>9</v>
      </c>
      <c r="F1707" s="46"/>
      <c r="G1707" s="41" t="str">
        <f t="shared" si="140"/>
        <v/>
      </c>
      <c r="H1707" s="41" t="s">
        <v>174</v>
      </c>
      <c r="I1707" t="str">
        <f t="shared" si="149"/>
        <v/>
      </c>
      <c r="J1707">
        <f t="shared" si="147"/>
        <v>0</v>
      </c>
      <c r="K1707">
        <f t="shared" si="148"/>
        <v>0</v>
      </c>
      <c r="L1707" s="78" t="s">
        <v>343</v>
      </c>
      <c r="M1707" t="s">
        <v>176</v>
      </c>
      <c r="N1707" s="36" t="s">
        <v>177</v>
      </c>
      <c r="O1707" s="36"/>
      <c r="P1707" t="s">
        <v>177</v>
      </c>
      <c r="Q1707" t="s">
        <v>135</v>
      </c>
      <c r="R1707" t="s">
        <v>93</v>
      </c>
      <c r="S1707" t="s">
        <v>249</v>
      </c>
      <c r="T1707" t="s">
        <v>134</v>
      </c>
      <c r="U1707" t="s">
        <v>177</v>
      </c>
      <c r="V1707" t="s">
        <v>177</v>
      </c>
    </row>
    <row r="1708" spans="1:22" ht="12.75" hidden="1" outlineLevel="1">
      <c r="A1708">
        <v>1467</v>
      </c>
      <c r="B1708" s="33" t="s">
        <v>144</v>
      </c>
      <c r="C1708" s="31">
        <v>61</v>
      </c>
      <c r="D1708">
        <v>4</v>
      </c>
      <c r="E1708">
        <v>10</v>
      </c>
      <c r="F1708" s="46"/>
      <c r="G1708" s="41" t="str">
        <f t="shared" si="140"/>
        <v/>
      </c>
      <c r="H1708" s="41" t="s">
        <v>170</v>
      </c>
      <c r="I1708" t="str">
        <f t="shared" si="149"/>
        <v/>
      </c>
      <c r="J1708">
        <f t="shared" si="147"/>
        <v>0</v>
      </c>
      <c r="K1708">
        <f t="shared" si="148"/>
        <v>0</v>
      </c>
      <c r="L1708" s="78" t="s">
        <v>343</v>
      </c>
      <c r="M1708" t="s">
        <v>176</v>
      </c>
      <c r="N1708" s="36" t="s">
        <v>177</v>
      </c>
      <c r="O1708" s="36"/>
      <c r="P1708" t="s">
        <v>177</v>
      </c>
      <c r="Q1708" t="s">
        <v>225</v>
      </c>
      <c r="S1708" t="s">
        <v>249</v>
      </c>
      <c r="T1708" t="s">
        <v>54</v>
      </c>
      <c r="U1708" t="s">
        <v>177</v>
      </c>
      <c r="V1708" t="s">
        <v>177</v>
      </c>
    </row>
    <row r="1709" spans="1:22" ht="12.75" hidden="1" outlineLevel="1">
      <c r="A1709">
        <v>1468</v>
      </c>
      <c r="B1709" s="33" t="s">
        <v>144</v>
      </c>
      <c r="C1709" s="31">
        <v>61</v>
      </c>
      <c r="D1709">
        <v>4</v>
      </c>
      <c r="E1709">
        <v>11</v>
      </c>
      <c r="F1709" s="46"/>
      <c r="G1709" s="41" t="str">
        <f t="shared" si="140"/>
        <v/>
      </c>
      <c r="H1709" s="41" t="s">
        <v>170</v>
      </c>
      <c r="I1709" t="str">
        <f t="shared" si="149"/>
        <v/>
      </c>
      <c r="J1709">
        <f t="shared" si="147"/>
        <v>0</v>
      </c>
      <c r="K1709">
        <f t="shared" si="148"/>
        <v>0</v>
      </c>
      <c r="L1709" s="78" t="s">
        <v>343</v>
      </c>
      <c r="M1709" t="s">
        <v>176</v>
      </c>
      <c r="N1709" s="36" t="s">
        <v>177</v>
      </c>
      <c r="O1709" s="36"/>
      <c r="P1709" t="s">
        <v>177</v>
      </c>
      <c r="Q1709" t="s">
        <v>286</v>
      </c>
      <c r="S1709" t="s">
        <v>249</v>
      </c>
      <c r="T1709" t="s">
        <v>54</v>
      </c>
      <c r="U1709" t="s">
        <v>177</v>
      </c>
      <c r="V1709" t="s">
        <v>177</v>
      </c>
    </row>
    <row r="1710" spans="1:22" ht="12.75" hidden="1" outlineLevel="1">
      <c r="A1710">
        <v>1469</v>
      </c>
      <c r="B1710" s="33" t="s">
        <v>144</v>
      </c>
      <c r="C1710" s="31">
        <v>61</v>
      </c>
      <c r="D1710">
        <v>4</v>
      </c>
      <c r="E1710">
        <v>12</v>
      </c>
      <c r="F1710" s="46"/>
      <c r="G1710" s="41" t="str">
        <f t="shared" si="140"/>
        <v/>
      </c>
      <c r="H1710" s="41" t="s">
        <v>172</v>
      </c>
      <c r="I1710" t="str">
        <f t="shared" si="149"/>
        <v/>
      </c>
      <c r="J1710">
        <f t="shared" si="147"/>
        <v>0</v>
      </c>
      <c r="K1710">
        <f t="shared" si="148"/>
        <v>0</v>
      </c>
      <c r="L1710" s="78" t="s">
        <v>343</v>
      </c>
      <c r="M1710" t="s">
        <v>176</v>
      </c>
      <c r="N1710" s="36" t="s">
        <v>177</v>
      </c>
      <c r="O1710" s="36"/>
      <c r="P1710" t="s">
        <v>177</v>
      </c>
      <c r="Q1710" t="s">
        <v>119</v>
      </c>
      <c r="S1710" t="s">
        <v>249</v>
      </c>
      <c r="T1710" t="s">
        <v>218</v>
      </c>
      <c r="U1710" t="s">
        <v>177</v>
      </c>
      <c r="V1710" t="s">
        <v>177</v>
      </c>
    </row>
    <row r="1711" spans="1:22" ht="12.75" hidden="1" outlineLevel="1">
      <c r="A1711">
        <v>1470</v>
      </c>
      <c r="B1711" s="33" t="s">
        <v>144</v>
      </c>
      <c r="C1711" s="31">
        <v>61</v>
      </c>
      <c r="D1711">
        <v>4</v>
      </c>
      <c r="E1711">
        <v>13</v>
      </c>
      <c r="F1711" s="46"/>
      <c r="G1711" s="41" t="str">
        <f t="shared" si="140"/>
        <v/>
      </c>
      <c r="H1711" s="41" t="s">
        <v>170</v>
      </c>
      <c r="I1711" t="str">
        <f t="shared" si="149"/>
        <v/>
      </c>
      <c r="J1711">
        <f t="shared" si="147"/>
        <v>0</v>
      </c>
      <c r="K1711">
        <f t="shared" si="148"/>
        <v>0</v>
      </c>
      <c r="L1711" s="78" t="s">
        <v>343</v>
      </c>
      <c r="M1711" t="s">
        <v>176</v>
      </c>
      <c r="N1711" s="36" t="s">
        <v>177</v>
      </c>
      <c r="O1711" s="36"/>
      <c r="P1711" t="s">
        <v>177</v>
      </c>
      <c r="Q1711" t="s">
        <v>285</v>
      </c>
      <c r="R1711" t="s">
        <v>340</v>
      </c>
      <c r="S1711" t="s">
        <v>249</v>
      </c>
      <c r="U1711" t="s">
        <v>177</v>
      </c>
      <c r="V1711" t="s">
        <v>177</v>
      </c>
    </row>
    <row r="1712" spans="1:22" ht="12.75" hidden="1" outlineLevel="1">
      <c r="A1712">
        <v>1471</v>
      </c>
      <c r="B1712" s="33" t="s">
        <v>144</v>
      </c>
      <c r="C1712" s="31">
        <v>61</v>
      </c>
      <c r="D1712">
        <v>4</v>
      </c>
      <c r="E1712">
        <v>14</v>
      </c>
      <c r="F1712" s="46"/>
      <c r="G1712" s="41" t="str">
        <f t="shared" si="140"/>
        <v/>
      </c>
      <c r="H1712" s="41" t="s">
        <v>170</v>
      </c>
      <c r="I1712" t="str">
        <f t="shared" si="149"/>
        <v/>
      </c>
      <c r="J1712">
        <f t="shared" si="147"/>
        <v>0</v>
      </c>
      <c r="K1712">
        <f t="shared" si="148"/>
        <v>0</v>
      </c>
      <c r="L1712" s="78" t="s">
        <v>343</v>
      </c>
      <c r="M1712" t="s">
        <v>176</v>
      </c>
      <c r="N1712" s="36" t="s">
        <v>177</v>
      </c>
      <c r="O1712" s="36"/>
      <c r="P1712" t="s">
        <v>177</v>
      </c>
      <c r="Q1712" t="s">
        <v>250</v>
      </c>
      <c r="R1712" t="s">
        <v>305</v>
      </c>
      <c r="S1712" t="s">
        <v>249</v>
      </c>
      <c r="T1712" t="s">
        <v>134</v>
      </c>
      <c r="U1712" t="s">
        <v>177</v>
      </c>
      <c r="V1712" t="s">
        <v>177</v>
      </c>
    </row>
    <row r="1713" spans="1:22" ht="12.75" hidden="1" outlineLevel="1">
      <c r="A1713">
        <v>1472</v>
      </c>
      <c r="B1713" s="33" t="s">
        <v>144</v>
      </c>
      <c r="C1713" s="31">
        <v>61</v>
      </c>
      <c r="D1713">
        <v>4</v>
      </c>
      <c r="E1713">
        <v>15</v>
      </c>
      <c r="F1713" s="46"/>
      <c r="G1713" s="41" t="str">
        <f t="shared" si="140"/>
        <v/>
      </c>
      <c r="H1713" s="41" t="s">
        <v>175</v>
      </c>
      <c r="I1713" t="str">
        <f t="shared" si="149"/>
        <v/>
      </c>
      <c r="J1713">
        <f t="shared" si="147"/>
        <v>0</v>
      </c>
      <c r="K1713">
        <f t="shared" si="148"/>
        <v>0</v>
      </c>
      <c r="L1713" s="78" t="s">
        <v>343</v>
      </c>
      <c r="M1713" t="s">
        <v>176</v>
      </c>
      <c r="N1713" s="36" t="s">
        <v>177</v>
      </c>
      <c r="O1713" s="36"/>
      <c r="P1713" t="s">
        <v>177</v>
      </c>
      <c r="Q1713" t="s">
        <v>286</v>
      </c>
      <c r="S1713" t="s">
        <v>249</v>
      </c>
      <c r="U1713" t="s">
        <v>177</v>
      </c>
      <c r="V1713" t="s">
        <v>177</v>
      </c>
    </row>
    <row r="1714" spans="1:22" ht="12.75" hidden="1" outlineLevel="1">
      <c r="A1714">
        <v>1473</v>
      </c>
      <c r="B1714" s="33" t="s">
        <v>144</v>
      </c>
      <c r="C1714" s="31">
        <v>61</v>
      </c>
      <c r="D1714">
        <v>4</v>
      </c>
      <c r="E1714">
        <v>16</v>
      </c>
      <c r="F1714" s="46"/>
      <c r="G1714" s="41" t="str">
        <f t="shared" si="140"/>
        <v/>
      </c>
      <c r="H1714" s="41" t="s">
        <v>172</v>
      </c>
      <c r="I1714" t="str">
        <f t="shared" si="149"/>
        <v/>
      </c>
      <c r="J1714">
        <f t="shared" si="147"/>
        <v>0</v>
      </c>
      <c r="K1714">
        <f t="shared" si="148"/>
        <v>0</v>
      </c>
      <c r="L1714" s="78" t="s">
        <v>343</v>
      </c>
      <c r="M1714" t="s">
        <v>176</v>
      </c>
      <c r="N1714" s="36" t="s">
        <v>177</v>
      </c>
      <c r="O1714" s="36"/>
      <c r="P1714" t="s">
        <v>177</v>
      </c>
      <c r="Q1714" t="s">
        <v>98</v>
      </c>
      <c r="R1714" t="s">
        <v>178</v>
      </c>
      <c r="S1714" t="s">
        <v>249</v>
      </c>
      <c r="U1714" t="s">
        <v>177</v>
      </c>
      <c r="V1714" t="s">
        <v>177</v>
      </c>
    </row>
    <row r="1715" spans="1:22" ht="12.75" hidden="1" outlineLevel="1">
      <c r="A1715">
        <v>1474</v>
      </c>
      <c r="B1715" s="33" t="s">
        <v>144</v>
      </c>
      <c r="C1715" s="31">
        <v>61</v>
      </c>
      <c r="D1715">
        <v>4</v>
      </c>
      <c r="E1715">
        <v>17</v>
      </c>
      <c r="F1715" s="46"/>
      <c r="G1715" s="41" t="str">
        <f t="shared" si="140"/>
        <v/>
      </c>
      <c r="H1715" s="41" t="s">
        <v>174</v>
      </c>
      <c r="I1715" t="str">
        <f t="shared" si="149"/>
        <v/>
      </c>
      <c r="J1715">
        <f t="shared" si="147"/>
        <v>0</v>
      </c>
      <c r="K1715">
        <f t="shared" si="148"/>
        <v>0</v>
      </c>
      <c r="L1715" s="78" t="s">
        <v>343</v>
      </c>
      <c r="M1715" t="s">
        <v>176</v>
      </c>
      <c r="N1715" s="36" t="s">
        <v>177</v>
      </c>
      <c r="O1715" s="36"/>
      <c r="P1715" t="s">
        <v>177</v>
      </c>
      <c r="Q1715" t="s">
        <v>98</v>
      </c>
      <c r="R1715" t="s">
        <v>36</v>
      </c>
      <c r="S1715" t="s">
        <v>249</v>
      </c>
      <c r="U1715" t="s">
        <v>177</v>
      </c>
      <c r="V1715" t="s">
        <v>177</v>
      </c>
    </row>
    <row r="1716" spans="1:22" ht="12.75" hidden="1" outlineLevel="1">
      <c r="A1716">
        <v>1475</v>
      </c>
      <c r="B1716" s="33" t="s">
        <v>144</v>
      </c>
      <c r="C1716" s="31">
        <v>61</v>
      </c>
      <c r="D1716">
        <v>4</v>
      </c>
      <c r="E1716">
        <v>18</v>
      </c>
      <c r="F1716" s="46"/>
      <c r="G1716" s="41" t="str">
        <f t="shared" si="140"/>
        <v/>
      </c>
      <c r="H1716" s="41" t="s">
        <v>170</v>
      </c>
      <c r="I1716" t="str">
        <f t="shared" si="149"/>
        <v/>
      </c>
      <c r="J1716">
        <f t="shared" si="147"/>
        <v>0</v>
      </c>
      <c r="K1716">
        <f t="shared" si="148"/>
        <v>0</v>
      </c>
      <c r="L1716" s="78" t="s">
        <v>343</v>
      </c>
      <c r="M1716" t="s">
        <v>176</v>
      </c>
      <c r="N1716" s="36" t="s">
        <v>177</v>
      </c>
      <c r="O1716" s="36"/>
      <c r="P1716" t="s">
        <v>177</v>
      </c>
      <c r="Q1716" t="s">
        <v>98</v>
      </c>
      <c r="R1716" t="s">
        <v>34</v>
      </c>
      <c r="S1716" t="s">
        <v>249</v>
      </c>
      <c r="U1716" t="s">
        <v>177</v>
      </c>
      <c r="V1716" t="s">
        <v>177</v>
      </c>
    </row>
    <row r="1717" spans="1:22" ht="12.75" hidden="1" outlineLevel="1">
      <c r="A1717">
        <v>1476</v>
      </c>
      <c r="B1717" s="33" t="s">
        <v>144</v>
      </c>
      <c r="C1717" s="31">
        <v>61</v>
      </c>
      <c r="D1717">
        <v>4</v>
      </c>
      <c r="E1717">
        <v>19</v>
      </c>
      <c r="F1717" s="46"/>
      <c r="G1717" s="41" t="str">
        <f t="shared" si="140"/>
        <v/>
      </c>
      <c r="H1717" s="41" t="s">
        <v>173</v>
      </c>
      <c r="I1717" t="str">
        <f t="shared" si="149"/>
        <v/>
      </c>
      <c r="J1717">
        <f t="shared" si="147"/>
        <v>0</v>
      </c>
      <c r="K1717">
        <f t="shared" si="148"/>
        <v>0</v>
      </c>
      <c r="L1717" s="78" t="s">
        <v>343</v>
      </c>
      <c r="M1717" t="s">
        <v>176</v>
      </c>
      <c r="N1717" s="36" t="s">
        <v>177</v>
      </c>
      <c r="O1717" s="36"/>
      <c r="P1717" t="s">
        <v>177</v>
      </c>
      <c r="Q1717" t="s">
        <v>250</v>
      </c>
      <c r="R1717" t="s">
        <v>305</v>
      </c>
      <c r="S1717" t="s">
        <v>249</v>
      </c>
      <c r="T1717" t="s">
        <v>54</v>
      </c>
      <c r="U1717" t="s">
        <v>177</v>
      </c>
      <c r="V1717" t="s">
        <v>177</v>
      </c>
    </row>
    <row r="1718" spans="1:22" ht="12.75" hidden="1" outlineLevel="1">
      <c r="A1718">
        <v>1477</v>
      </c>
      <c r="B1718" s="33" t="s">
        <v>144</v>
      </c>
      <c r="C1718" s="31">
        <v>61</v>
      </c>
      <c r="D1718">
        <v>4</v>
      </c>
      <c r="E1718">
        <v>20</v>
      </c>
      <c r="F1718" s="46"/>
      <c r="G1718" s="41" t="str">
        <f t="shared" si="140"/>
        <v/>
      </c>
      <c r="H1718" s="41" t="s">
        <v>170</v>
      </c>
      <c r="I1718" t="str">
        <f t="shared" si="149"/>
        <v/>
      </c>
      <c r="J1718">
        <f t="shared" si="147"/>
        <v>0</v>
      </c>
      <c r="K1718">
        <f t="shared" si="148"/>
        <v>0</v>
      </c>
      <c r="L1718" s="78" t="s">
        <v>343</v>
      </c>
      <c r="M1718" t="s">
        <v>176</v>
      </c>
      <c r="N1718" s="36" t="s">
        <v>177</v>
      </c>
      <c r="O1718" s="36"/>
      <c r="P1718" t="s">
        <v>177</v>
      </c>
      <c r="Q1718" t="s">
        <v>285</v>
      </c>
      <c r="R1718" t="s">
        <v>35</v>
      </c>
      <c r="S1718" t="s">
        <v>249</v>
      </c>
      <c r="U1718" t="s">
        <v>177</v>
      </c>
      <c r="V1718" t="s">
        <v>177</v>
      </c>
    </row>
    <row r="1719" spans="1:22" ht="12.75" hidden="1" outlineLevel="1">
      <c r="A1719">
        <v>1478</v>
      </c>
      <c r="B1719" s="33" t="s">
        <v>144</v>
      </c>
      <c r="C1719" s="31">
        <v>61</v>
      </c>
      <c r="D1719">
        <v>4</v>
      </c>
      <c r="E1719">
        <v>21</v>
      </c>
      <c r="F1719" s="46"/>
      <c r="G1719" s="41" t="str">
        <f t="shared" si="140"/>
        <v/>
      </c>
      <c r="H1719" s="41" t="s">
        <v>172</v>
      </c>
      <c r="I1719" t="str">
        <f t="shared" si="149"/>
        <v/>
      </c>
      <c r="J1719">
        <f t="shared" si="147"/>
        <v>0</v>
      </c>
      <c r="K1719">
        <f t="shared" si="148"/>
        <v>0</v>
      </c>
      <c r="L1719" s="78" t="s">
        <v>343</v>
      </c>
      <c r="M1719" t="s">
        <v>176</v>
      </c>
      <c r="N1719" s="36" t="s">
        <v>177</v>
      </c>
      <c r="O1719" s="36"/>
      <c r="P1719" t="s">
        <v>177</v>
      </c>
      <c r="Q1719" t="s">
        <v>250</v>
      </c>
      <c r="R1719" t="s">
        <v>304</v>
      </c>
      <c r="S1719" t="s">
        <v>249</v>
      </c>
      <c r="U1719" t="s">
        <v>177</v>
      </c>
      <c r="V1719" t="s">
        <v>177</v>
      </c>
    </row>
    <row r="1720" spans="1:22" ht="12.75" hidden="1" outlineLevel="1">
      <c r="A1720">
        <v>1479</v>
      </c>
      <c r="B1720" s="33" t="s">
        <v>144</v>
      </c>
      <c r="C1720" s="31">
        <v>61</v>
      </c>
      <c r="D1720">
        <v>4</v>
      </c>
      <c r="E1720">
        <v>22</v>
      </c>
      <c r="F1720" s="46"/>
      <c r="G1720" s="41" t="str">
        <f t="shared" si="140"/>
        <v/>
      </c>
      <c r="H1720" s="41" t="s">
        <v>172</v>
      </c>
      <c r="I1720" t="str">
        <f t="shared" si="149"/>
        <v/>
      </c>
      <c r="J1720">
        <f t="shared" si="147"/>
        <v>0</v>
      </c>
      <c r="K1720">
        <f t="shared" si="148"/>
        <v>0</v>
      </c>
      <c r="L1720" s="78" t="s">
        <v>343</v>
      </c>
      <c r="M1720" t="s">
        <v>176</v>
      </c>
      <c r="N1720" s="36" t="s">
        <v>177</v>
      </c>
      <c r="O1720" s="36"/>
      <c r="P1720" t="s">
        <v>177</v>
      </c>
      <c r="Q1720" t="s">
        <v>98</v>
      </c>
      <c r="R1720" t="s">
        <v>36</v>
      </c>
      <c r="S1720" t="s">
        <v>249</v>
      </c>
      <c r="U1720" t="s">
        <v>177</v>
      </c>
      <c r="V1720" t="s">
        <v>177</v>
      </c>
    </row>
    <row r="1721" spans="1:22" ht="12.75" hidden="1" outlineLevel="1">
      <c r="A1721">
        <v>1480</v>
      </c>
      <c r="B1721" s="33" t="s">
        <v>144</v>
      </c>
      <c r="C1721" s="31">
        <v>61</v>
      </c>
      <c r="D1721">
        <v>4</v>
      </c>
      <c r="E1721">
        <v>23</v>
      </c>
      <c r="F1721" s="46"/>
      <c r="G1721" s="41" t="str">
        <f t="shared" si="140"/>
        <v/>
      </c>
      <c r="H1721" s="41" t="s">
        <v>174</v>
      </c>
      <c r="I1721" t="str">
        <f t="shared" si="149"/>
        <v/>
      </c>
      <c r="J1721">
        <f t="shared" si="147"/>
        <v>0</v>
      </c>
      <c r="K1721">
        <f t="shared" si="148"/>
        <v>0</v>
      </c>
      <c r="L1721" s="78" t="s">
        <v>343</v>
      </c>
      <c r="M1721" t="s">
        <v>176</v>
      </c>
      <c r="N1721" s="36" t="s">
        <v>177</v>
      </c>
      <c r="O1721" s="36"/>
      <c r="P1721" t="s">
        <v>177</v>
      </c>
      <c r="Q1721" t="s">
        <v>326</v>
      </c>
      <c r="R1721" t="s">
        <v>327</v>
      </c>
      <c r="S1721" t="s">
        <v>249</v>
      </c>
      <c r="T1721" t="s">
        <v>54</v>
      </c>
      <c r="U1721" t="s">
        <v>177</v>
      </c>
      <c r="V1721" t="s">
        <v>177</v>
      </c>
    </row>
    <row r="1722" spans="1:22" ht="12.75" hidden="1" outlineLevel="1">
      <c r="A1722">
        <v>1481</v>
      </c>
      <c r="B1722" s="33" t="s">
        <v>144</v>
      </c>
      <c r="C1722" s="31">
        <v>61</v>
      </c>
      <c r="D1722">
        <v>4</v>
      </c>
      <c r="E1722">
        <v>24</v>
      </c>
      <c r="F1722" s="46"/>
      <c r="G1722" s="41" t="str">
        <f t="shared" si="140"/>
        <v/>
      </c>
      <c r="H1722" s="41" t="s">
        <v>173</v>
      </c>
      <c r="I1722" t="str">
        <f t="shared" si="149"/>
        <v/>
      </c>
      <c r="J1722">
        <f t="shared" si="147"/>
        <v>0</v>
      </c>
      <c r="K1722">
        <f t="shared" si="148"/>
        <v>0</v>
      </c>
      <c r="L1722" s="78" t="s">
        <v>343</v>
      </c>
      <c r="M1722" t="s">
        <v>176</v>
      </c>
      <c r="N1722" s="36" t="s">
        <v>177</v>
      </c>
      <c r="O1722" s="36"/>
      <c r="P1722" t="s">
        <v>177</v>
      </c>
      <c r="Q1722" t="s">
        <v>286</v>
      </c>
      <c r="S1722" t="s">
        <v>249</v>
      </c>
      <c r="T1722" t="s">
        <v>54</v>
      </c>
      <c r="U1722" t="s">
        <v>177</v>
      </c>
      <c r="V1722" t="s">
        <v>177</v>
      </c>
    </row>
    <row r="1723" spans="1:22" ht="12.75" hidden="1" outlineLevel="1">
      <c r="A1723">
        <v>1482</v>
      </c>
      <c r="B1723" s="33" t="s">
        <v>144</v>
      </c>
      <c r="C1723" s="31">
        <v>61</v>
      </c>
      <c r="D1723">
        <v>4</v>
      </c>
      <c r="E1723">
        <v>25</v>
      </c>
      <c r="F1723" s="46"/>
      <c r="G1723" s="41" t="str">
        <f t="shared" si="140"/>
        <v/>
      </c>
      <c r="H1723" s="41" t="s">
        <v>175</v>
      </c>
      <c r="I1723" t="str">
        <f t="shared" si="149"/>
        <v/>
      </c>
      <c r="J1723">
        <f t="shared" si="147"/>
        <v>0</v>
      </c>
      <c r="K1723">
        <f t="shared" si="148"/>
        <v>0</v>
      </c>
      <c r="L1723" s="78" t="s">
        <v>343</v>
      </c>
      <c r="M1723" t="s">
        <v>176</v>
      </c>
      <c r="N1723" s="36" t="s">
        <v>177</v>
      </c>
      <c r="O1723" s="36"/>
      <c r="P1723" t="s">
        <v>177</v>
      </c>
      <c r="Q1723" t="s">
        <v>285</v>
      </c>
      <c r="R1723" t="s">
        <v>340</v>
      </c>
      <c r="S1723" t="s">
        <v>249</v>
      </c>
      <c r="T1723" t="s">
        <v>54</v>
      </c>
      <c r="U1723" t="s">
        <v>177</v>
      </c>
      <c r="V1723" t="s">
        <v>177</v>
      </c>
    </row>
    <row r="1724" spans="1:22" ht="12.75" hidden="1" outlineLevel="1">
      <c r="A1724">
        <v>1483</v>
      </c>
      <c r="B1724" s="33" t="s">
        <v>144</v>
      </c>
      <c r="C1724" s="31">
        <v>61</v>
      </c>
      <c r="D1724">
        <v>4</v>
      </c>
      <c r="E1724">
        <v>26</v>
      </c>
      <c r="F1724" s="46"/>
      <c r="G1724" s="41" t="str">
        <f t="shared" si="140"/>
        <v/>
      </c>
      <c r="H1724" s="41" t="s">
        <v>175</v>
      </c>
      <c r="I1724" t="str">
        <f t="shared" si="149"/>
        <v/>
      </c>
      <c r="J1724">
        <f t="shared" si="147"/>
        <v>0</v>
      </c>
      <c r="K1724">
        <f t="shared" si="148"/>
        <v>0</v>
      </c>
      <c r="L1724" s="78" t="s">
        <v>343</v>
      </c>
      <c r="M1724" t="s">
        <v>176</v>
      </c>
      <c r="N1724" s="36" t="s">
        <v>177</v>
      </c>
      <c r="O1724" s="36"/>
      <c r="P1724" t="s">
        <v>177</v>
      </c>
      <c r="Q1724" t="s">
        <v>326</v>
      </c>
      <c r="R1724" t="s">
        <v>325</v>
      </c>
      <c r="S1724" t="s">
        <v>249</v>
      </c>
      <c r="T1724" t="s">
        <v>54</v>
      </c>
      <c r="U1724" t="s">
        <v>177</v>
      </c>
      <c r="V1724" t="s">
        <v>177</v>
      </c>
    </row>
    <row r="1725" spans="2:15" ht="12.75" collapsed="1">
      <c r="B1725" s="33"/>
      <c r="C1725" s="31"/>
      <c r="G1725" s="41"/>
      <c r="H1725" s="41"/>
      <c r="L1725" s="78"/>
      <c r="N1725" s="36"/>
      <c r="O1725" s="36"/>
    </row>
    <row r="1726" spans="1:22" ht="12.75">
      <c r="A1726">
        <v>1507</v>
      </c>
      <c r="B1726" s="33" t="s">
        <v>46</v>
      </c>
      <c r="C1726">
        <v>62</v>
      </c>
      <c r="D1726">
        <v>1</v>
      </c>
      <c r="E1726">
        <v>1</v>
      </c>
      <c r="F1726" s="46"/>
      <c r="G1726" s="41" t="str">
        <f aca="true" t="shared" si="150" ref="G1726:G1781">UPPER(F1726)</f>
        <v/>
      </c>
      <c r="H1726" s="41" t="s">
        <v>201</v>
      </c>
      <c r="I1726" t="str">
        <f aca="true" t="shared" si="151" ref="I1726:I1752">IF(F1726=0,"",IF(EXACT(G1726,H1726),"Correct","Incorrect"))</f>
        <v/>
      </c>
      <c r="J1726">
        <f aca="true" t="shared" si="152" ref="J1726:J1756">IF($I1726="Correct",1,IF($I1726="Incorrect",1,0))</f>
        <v>0</v>
      </c>
      <c r="K1726">
        <f aca="true" t="shared" si="153" ref="K1726:K1756">IF($I1726="Correct",1,IF($I1726="Incorrect",0,0))</f>
        <v>0</v>
      </c>
      <c r="L1726" s="78" t="s">
        <v>343</v>
      </c>
      <c r="M1726" t="s">
        <v>100</v>
      </c>
      <c r="N1726">
        <v>1</v>
      </c>
      <c r="P1726" t="s">
        <v>317</v>
      </c>
      <c r="Q1726" t="s">
        <v>329</v>
      </c>
      <c r="R1726" s="62" t="s">
        <v>238</v>
      </c>
      <c r="S1726" t="s">
        <v>239</v>
      </c>
      <c r="U1726" t="s">
        <v>177</v>
      </c>
      <c r="V1726" t="s">
        <v>177</v>
      </c>
    </row>
    <row r="1727" spans="1:22" ht="12.75" hidden="1" outlineLevel="1">
      <c r="A1727">
        <v>1508</v>
      </c>
      <c r="B1727" s="33" t="s">
        <v>46</v>
      </c>
      <c r="C1727">
        <v>62</v>
      </c>
      <c r="D1727">
        <v>1</v>
      </c>
      <c r="E1727">
        <v>2</v>
      </c>
      <c r="F1727" s="46"/>
      <c r="G1727" s="41" t="str">
        <f t="shared" si="150"/>
        <v/>
      </c>
      <c r="H1727" s="41" t="s">
        <v>198</v>
      </c>
      <c r="I1727" t="str">
        <f t="shared" si="151"/>
        <v/>
      </c>
      <c r="J1727">
        <f t="shared" si="152"/>
        <v>0</v>
      </c>
      <c r="K1727">
        <f t="shared" si="153"/>
        <v>0</v>
      </c>
      <c r="L1727" s="78" t="s">
        <v>343</v>
      </c>
      <c r="M1727" t="s">
        <v>100</v>
      </c>
      <c r="N1727">
        <v>1</v>
      </c>
      <c r="P1727" t="s">
        <v>317</v>
      </c>
      <c r="Q1727" t="s">
        <v>333</v>
      </c>
      <c r="R1727" s="63" t="s">
        <v>246</v>
      </c>
      <c r="S1727" t="s">
        <v>239</v>
      </c>
      <c r="U1727" t="s">
        <v>177</v>
      </c>
      <c r="V1727" t="s">
        <v>177</v>
      </c>
    </row>
    <row r="1728" spans="1:22" ht="12.75" hidden="1" outlineLevel="1">
      <c r="A1728">
        <v>1509</v>
      </c>
      <c r="B1728" s="33" t="s">
        <v>46</v>
      </c>
      <c r="C1728">
        <v>62</v>
      </c>
      <c r="D1728">
        <v>1</v>
      </c>
      <c r="E1728">
        <v>3</v>
      </c>
      <c r="F1728" s="46"/>
      <c r="G1728" s="41" t="str">
        <f t="shared" si="150"/>
        <v/>
      </c>
      <c r="H1728" s="41" t="s">
        <v>47</v>
      </c>
      <c r="I1728" t="str">
        <f t="shared" si="151"/>
        <v/>
      </c>
      <c r="J1728">
        <f t="shared" si="152"/>
        <v>0</v>
      </c>
      <c r="K1728">
        <f t="shared" si="153"/>
        <v>0</v>
      </c>
      <c r="L1728" s="78" t="s">
        <v>343</v>
      </c>
      <c r="M1728" t="s">
        <v>100</v>
      </c>
      <c r="N1728">
        <v>1</v>
      </c>
      <c r="P1728" t="s">
        <v>317</v>
      </c>
      <c r="Q1728" t="s">
        <v>333</v>
      </c>
      <c r="R1728" s="63" t="s">
        <v>318</v>
      </c>
      <c r="S1728" t="s">
        <v>239</v>
      </c>
      <c r="U1728" t="s">
        <v>177</v>
      </c>
      <c r="V1728" t="s">
        <v>177</v>
      </c>
    </row>
    <row r="1729" spans="1:22" ht="12.75" hidden="1" outlineLevel="1">
      <c r="A1729">
        <v>1510</v>
      </c>
      <c r="B1729" s="33" t="s">
        <v>46</v>
      </c>
      <c r="C1729">
        <v>62</v>
      </c>
      <c r="D1729">
        <v>1</v>
      </c>
      <c r="E1729">
        <v>4</v>
      </c>
      <c r="F1729" s="46"/>
      <c r="G1729" s="41" t="str">
        <f t="shared" si="150"/>
        <v/>
      </c>
      <c r="H1729" s="41" t="s">
        <v>48</v>
      </c>
      <c r="I1729" t="str">
        <f t="shared" si="151"/>
        <v/>
      </c>
      <c r="J1729">
        <f t="shared" si="152"/>
        <v>0</v>
      </c>
      <c r="K1729">
        <f t="shared" si="153"/>
        <v>0</v>
      </c>
      <c r="L1729" s="78" t="s">
        <v>343</v>
      </c>
      <c r="M1729" t="s">
        <v>100</v>
      </c>
      <c r="N1729">
        <v>1</v>
      </c>
      <c r="P1729" t="s">
        <v>317</v>
      </c>
      <c r="Q1729" t="s">
        <v>333</v>
      </c>
      <c r="R1729" s="63" t="s">
        <v>149</v>
      </c>
      <c r="S1729" t="s">
        <v>239</v>
      </c>
      <c r="U1729" t="s">
        <v>177</v>
      </c>
      <c r="V1729" t="s">
        <v>177</v>
      </c>
    </row>
    <row r="1730" spans="1:22" ht="12.75" hidden="1" outlineLevel="1">
      <c r="A1730">
        <v>1511</v>
      </c>
      <c r="B1730" s="33" t="s">
        <v>46</v>
      </c>
      <c r="C1730">
        <v>62</v>
      </c>
      <c r="D1730">
        <v>1</v>
      </c>
      <c r="E1730">
        <v>5</v>
      </c>
      <c r="F1730" s="46"/>
      <c r="G1730" s="41" t="str">
        <f t="shared" si="150"/>
        <v/>
      </c>
      <c r="H1730" s="41" t="s">
        <v>49</v>
      </c>
      <c r="I1730" t="str">
        <f t="shared" si="151"/>
        <v/>
      </c>
      <c r="J1730">
        <f t="shared" si="152"/>
        <v>0</v>
      </c>
      <c r="K1730">
        <f t="shared" si="153"/>
        <v>0</v>
      </c>
      <c r="L1730" s="78" t="s">
        <v>343</v>
      </c>
      <c r="M1730" t="s">
        <v>100</v>
      </c>
      <c r="N1730">
        <v>1</v>
      </c>
      <c r="P1730" t="s">
        <v>317</v>
      </c>
      <c r="Q1730" t="s">
        <v>333</v>
      </c>
      <c r="R1730" s="63" t="s">
        <v>318</v>
      </c>
      <c r="S1730" t="s">
        <v>239</v>
      </c>
      <c r="U1730" t="s">
        <v>177</v>
      </c>
      <c r="V1730" t="s">
        <v>177</v>
      </c>
    </row>
    <row r="1731" spans="1:22" ht="12.75" hidden="1" outlineLevel="1">
      <c r="A1731">
        <v>1512</v>
      </c>
      <c r="B1731" s="33" t="s">
        <v>46</v>
      </c>
      <c r="C1731">
        <v>62</v>
      </c>
      <c r="D1731">
        <v>1</v>
      </c>
      <c r="E1731">
        <v>6</v>
      </c>
      <c r="F1731" s="46"/>
      <c r="G1731" s="41" t="str">
        <f t="shared" si="150"/>
        <v/>
      </c>
      <c r="H1731" s="41" t="s">
        <v>47</v>
      </c>
      <c r="I1731" t="str">
        <f t="shared" si="151"/>
        <v/>
      </c>
      <c r="J1731">
        <f t="shared" si="152"/>
        <v>0</v>
      </c>
      <c r="K1731">
        <f t="shared" si="153"/>
        <v>0</v>
      </c>
      <c r="L1731" s="78" t="s">
        <v>343</v>
      </c>
      <c r="M1731" t="s">
        <v>100</v>
      </c>
      <c r="N1731">
        <v>1</v>
      </c>
      <c r="P1731" t="s">
        <v>317</v>
      </c>
      <c r="Q1731" t="s">
        <v>333</v>
      </c>
      <c r="R1731" s="63" t="s">
        <v>246</v>
      </c>
      <c r="S1731" t="s">
        <v>239</v>
      </c>
      <c r="U1731" t="s">
        <v>177</v>
      </c>
      <c r="V1731" t="s">
        <v>177</v>
      </c>
    </row>
    <row r="1732" spans="1:22" ht="12.75" hidden="1" outlineLevel="1">
      <c r="A1732">
        <v>1513</v>
      </c>
      <c r="B1732" s="33" t="s">
        <v>46</v>
      </c>
      <c r="C1732">
        <v>62</v>
      </c>
      <c r="D1732">
        <v>1</v>
      </c>
      <c r="E1732">
        <v>7</v>
      </c>
      <c r="F1732" s="46"/>
      <c r="G1732" s="41" t="str">
        <f t="shared" si="150"/>
        <v/>
      </c>
      <c r="H1732" s="41" t="s">
        <v>50</v>
      </c>
      <c r="I1732" t="str">
        <f t="shared" si="151"/>
        <v/>
      </c>
      <c r="J1732">
        <f t="shared" si="152"/>
        <v>0</v>
      </c>
      <c r="K1732">
        <f t="shared" si="153"/>
        <v>0</v>
      </c>
      <c r="L1732" s="78" t="s">
        <v>343</v>
      </c>
      <c r="M1732" t="s">
        <v>100</v>
      </c>
      <c r="N1732">
        <v>1</v>
      </c>
      <c r="P1732" t="s">
        <v>317</v>
      </c>
      <c r="Q1732" t="s">
        <v>330</v>
      </c>
      <c r="R1732" s="63" t="s">
        <v>247</v>
      </c>
      <c r="S1732" t="s">
        <v>239</v>
      </c>
      <c r="U1732" t="s">
        <v>177</v>
      </c>
      <c r="V1732" t="s">
        <v>177</v>
      </c>
    </row>
    <row r="1733" spans="1:22" ht="12.75" hidden="1" outlineLevel="1">
      <c r="A1733">
        <v>1514</v>
      </c>
      <c r="B1733" s="33" t="s">
        <v>46</v>
      </c>
      <c r="C1733">
        <v>62</v>
      </c>
      <c r="D1733">
        <v>1</v>
      </c>
      <c r="E1733">
        <v>8</v>
      </c>
      <c r="F1733" s="46"/>
      <c r="G1733" s="41" t="str">
        <f t="shared" si="150"/>
        <v/>
      </c>
      <c r="H1733" s="41" t="s">
        <v>51</v>
      </c>
      <c r="I1733" t="str">
        <f t="shared" si="151"/>
        <v/>
      </c>
      <c r="J1733">
        <f t="shared" si="152"/>
        <v>0</v>
      </c>
      <c r="K1733">
        <f t="shared" si="153"/>
        <v>0</v>
      </c>
      <c r="L1733" s="78" t="s">
        <v>343</v>
      </c>
      <c r="M1733" t="s">
        <v>100</v>
      </c>
      <c r="N1733">
        <v>1</v>
      </c>
      <c r="P1733" t="s">
        <v>317</v>
      </c>
      <c r="Q1733" t="s">
        <v>333</v>
      </c>
      <c r="R1733" s="63" t="s">
        <v>53</v>
      </c>
      <c r="S1733" t="s">
        <v>239</v>
      </c>
      <c r="U1733" t="s">
        <v>177</v>
      </c>
      <c r="V1733" t="s">
        <v>177</v>
      </c>
    </row>
    <row r="1734" spans="1:22" ht="12.75" hidden="1" outlineLevel="1">
      <c r="A1734">
        <v>1515</v>
      </c>
      <c r="B1734" s="33" t="s">
        <v>46</v>
      </c>
      <c r="C1734">
        <v>62</v>
      </c>
      <c r="D1734">
        <v>1</v>
      </c>
      <c r="E1734">
        <v>9</v>
      </c>
      <c r="F1734" s="46"/>
      <c r="G1734" s="41" t="str">
        <f t="shared" si="150"/>
        <v/>
      </c>
      <c r="H1734" s="41" t="s">
        <v>201</v>
      </c>
      <c r="I1734" t="str">
        <f t="shared" si="151"/>
        <v/>
      </c>
      <c r="J1734">
        <f t="shared" si="152"/>
        <v>0</v>
      </c>
      <c r="K1734">
        <f t="shared" si="153"/>
        <v>0</v>
      </c>
      <c r="L1734" s="78" t="s">
        <v>343</v>
      </c>
      <c r="M1734" t="s">
        <v>100</v>
      </c>
      <c r="N1734">
        <v>2</v>
      </c>
      <c r="P1734" t="s">
        <v>40</v>
      </c>
      <c r="Q1734" t="s">
        <v>333</v>
      </c>
      <c r="R1734" s="63" t="s">
        <v>53</v>
      </c>
      <c r="S1734" t="s">
        <v>239</v>
      </c>
      <c r="U1734" t="s">
        <v>177</v>
      </c>
      <c r="V1734" t="s">
        <v>177</v>
      </c>
    </row>
    <row r="1735" spans="1:22" ht="12.75" hidden="1" outlineLevel="1">
      <c r="A1735">
        <v>1516</v>
      </c>
      <c r="B1735" s="33" t="s">
        <v>46</v>
      </c>
      <c r="C1735">
        <v>62</v>
      </c>
      <c r="D1735">
        <v>1</v>
      </c>
      <c r="E1735">
        <v>10</v>
      </c>
      <c r="F1735" s="46"/>
      <c r="G1735" s="41" t="str">
        <f t="shared" si="150"/>
        <v/>
      </c>
      <c r="H1735" s="41" t="s">
        <v>47</v>
      </c>
      <c r="I1735" t="str">
        <f t="shared" si="151"/>
        <v/>
      </c>
      <c r="J1735">
        <f t="shared" si="152"/>
        <v>0</v>
      </c>
      <c r="K1735">
        <f t="shared" si="153"/>
        <v>0</v>
      </c>
      <c r="L1735" s="78" t="s">
        <v>343</v>
      </c>
      <c r="M1735" t="s">
        <v>100</v>
      </c>
      <c r="N1735">
        <v>2</v>
      </c>
      <c r="P1735" t="s">
        <v>40</v>
      </c>
      <c r="Q1735" t="s">
        <v>333</v>
      </c>
      <c r="R1735" s="63" t="s">
        <v>245</v>
      </c>
      <c r="S1735" t="s">
        <v>239</v>
      </c>
      <c r="U1735" t="s">
        <v>177</v>
      </c>
      <c r="V1735" t="s">
        <v>177</v>
      </c>
    </row>
    <row r="1736" spans="1:22" ht="12.75" hidden="1" outlineLevel="1">
      <c r="A1736">
        <v>1517</v>
      </c>
      <c r="B1736" s="33" t="s">
        <v>46</v>
      </c>
      <c r="C1736">
        <v>62</v>
      </c>
      <c r="D1736">
        <v>1</v>
      </c>
      <c r="E1736">
        <v>11</v>
      </c>
      <c r="F1736" s="46"/>
      <c r="G1736" s="41" t="str">
        <f t="shared" si="150"/>
        <v/>
      </c>
      <c r="H1736" s="41" t="s">
        <v>202</v>
      </c>
      <c r="I1736" t="str">
        <f t="shared" si="151"/>
        <v/>
      </c>
      <c r="J1736">
        <f t="shared" si="152"/>
        <v>0</v>
      </c>
      <c r="K1736">
        <f t="shared" si="153"/>
        <v>0</v>
      </c>
      <c r="L1736" s="78" t="s">
        <v>343</v>
      </c>
      <c r="M1736" t="s">
        <v>100</v>
      </c>
      <c r="N1736">
        <v>2</v>
      </c>
      <c r="P1736" t="s">
        <v>40</v>
      </c>
      <c r="Q1736" t="s">
        <v>330</v>
      </c>
      <c r="R1736" s="63" t="s">
        <v>247</v>
      </c>
      <c r="S1736" t="s">
        <v>239</v>
      </c>
      <c r="U1736" t="s">
        <v>177</v>
      </c>
      <c r="V1736" t="s">
        <v>177</v>
      </c>
    </row>
    <row r="1737" spans="1:22" ht="12.75" hidden="1" outlineLevel="1">
      <c r="A1737">
        <v>1518</v>
      </c>
      <c r="B1737" s="33" t="s">
        <v>46</v>
      </c>
      <c r="C1737">
        <v>62</v>
      </c>
      <c r="D1737">
        <v>1</v>
      </c>
      <c r="E1737">
        <v>12</v>
      </c>
      <c r="F1737" s="46"/>
      <c r="G1737" s="41" t="str">
        <f t="shared" si="150"/>
        <v/>
      </c>
      <c r="H1737" s="41" t="s">
        <v>50</v>
      </c>
      <c r="I1737" t="str">
        <f t="shared" si="151"/>
        <v/>
      </c>
      <c r="J1737">
        <f t="shared" si="152"/>
        <v>0</v>
      </c>
      <c r="K1737">
        <f t="shared" si="153"/>
        <v>0</v>
      </c>
      <c r="L1737" s="78" t="s">
        <v>343</v>
      </c>
      <c r="M1737" t="s">
        <v>100</v>
      </c>
      <c r="N1737">
        <v>2</v>
      </c>
      <c r="P1737" t="s">
        <v>40</v>
      </c>
      <c r="Q1737" t="s">
        <v>330</v>
      </c>
      <c r="R1737" s="63" t="s">
        <v>247</v>
      </c>
      <c r="S1737" t="s">
        <v>239</v>
      </c>
      <c r="U1737" t="s">
        <v>177</v>
      </c>
      <c r="V1737" t="s">
        <v>177</v>
      </c>
    </row>
    <row r="1738" spans="1:22" ht="12.75" hidden="1" outlineLevel="1">
      <c r="A1738">
        <v>1519</v>
      </c>
      <c r="B1738" s="33" t="s">
        <v>46</v>
      </c>
      <c r="C1738">
        <v>62</v>
      </c>
      <c r="D1738">
        <v>1</v>
      </c>
      <c r="E1738">
        <v>13</v>
      </c>
      <c r="F1738" s="46"/>
      <c r="G1738" s="41" t="str">
        <f t="shared" si="150"/>
        <v/>
      </c>
      <c r="H1738" s="41" t="s">
        <v>52</v>
      </c>
      <c r="I1738" t="str">
        <f t="shared" si="151"/>
        <v/>
      </c>
      <c r="J1738">
        <f t="shared" si="152"/>
        <v>0</v>
      </c>
      <c r="K1738">
        <f t="shared" si="153"/>
        <v>0</v>
      </c>
      <c r="L1738" s="78" t="s">
        <v>343</v>
      </c>
      <c r="M1738" t="s">
        <v>100</v>
      </c>
      <c r="N1738">
        <v>2</v>
      </c>
      <c r="P1738" t="s">
        <v>40</v>
      </c>
      <c r="Q1738" t="s">
        <v>329</v>
      </c>
      <c r="R1738" s="63" t="s">
        <v>248</v>
      </c>
      <c r="S1738" t="s">
        <v>239</v>
      </c>
      <c r="U1738" t="s">
        <v>177</v>
      </c>
      <c r="V1738" t="s">
        <v>177</v>
      </c>
    </row>
    <row r="1739" spans="1:22" ht="12.75" hidden="1" outlineLevel="1">
      <c r="A1739">
        <v>1520</v>
      </c>
      <c r="B1739" s="33" t="s">
        <v>46</v>
      </c>
      <c r="C1739">
        <v>62</v>
      </c>
      <c r="D1739">
        <v>1</v>
      </c>
      <c r="E1739">
        <v>14</v>
      </c>
      <c r="F1739" s="46"/>
      <c r="G1739" s="41" t="str">
        <f t="shared" si="150"/>
        <v/>
      </c>
      <c r="H1739" s="41" t="s">
        <v>49</v>
      </c>
      <c r="I1739" t="str">
        <f t="shared" si="151"/>
        <v/>
      </c>
      <c r="J1739">
        <f t="shared" si="152"/>
        <v>0</v>
      </c>
      <c r="K1739">
        <f t="shared" si="153"/>
        <v>0</v>
      </c>
      <c r="L1739" s="78" t="s">
        <v>343</v>
      </c>
      <c r="M1739" t="s">
        <v>100</v>
      </c>
      <c r="N1739">
        <v>2</v>
      </c>
      <c r="P1739" t="s">
        <v>40</v>
      </c>
      <c r="Q1739" t="s">
        <v>333</v>
      </c>
      <c r="R1739" s="63" t="s">
        <v>318</v>
      </c>
      <c r="S1739" t="s">
        <v>239</v>
      </c>
      <c r="U1739" t="s">
        <v>177</v>
      </c>
      <c r="V1739" t="s">
        <v>177</v>
      </c>
    </row>
    <row r="1740" spans="1:22" ht="12.75" hidden="1" outlineLevel="1">
      <c r="A1740">
        <v>1521</v>
      </c>
      <c r="B1740" s="33" t="s">
        <v>46</v>
      </c>
      <c r="C1740">
        <v>62</v>
      </c>
      <c r="D1740">
        <v>1</v>
      </c>
      <c r="E1740">
        <v>15</v>
      </c>
      <c r="F1740" s="46"/>
      <c r="G1740" s="41" t="str">
        <f t="shared" si="150"/>
        <v/>
      </c>
      <c r="H1740" s="41" t="s">
        <v>322</v>
      </c>
      <c r="I1740" t="str">
        <f t="shared" si="151"/>
        <v/>
      </c>
      <c r="J1740">
        <f t="shared" si="152"/>
        <v>0</v>
      </c>
      <c r="K1740">
        <f t="shared" si="153"/>
        <v>0</v>
      </c>
      <c r="L1740" s="78" t="s">
        <v>343</v>
      </c>
      <c r="M1740" t="s">
        <v>100</v>
      </c>
      <c r="N1740">
        <v>3</v>
      </c>
      <c r="P1740" t="s">
        <v>315</v>
      </c>
      <c r="Q1740" t="s">
        <v>329</v>
      </c>
      <c r="R1740" s="63" t="s">
        <v>238</v>
      </c>
      <c r="S1740" t="s">
        <v>111</v>
      </c>
      <c r="U1740" t="s">
        <v>177</v>
      </c>
      <c r="V1740" t="s">
        <v>177</v>
      </c>
    </row>
    <row r="1741" spans="1:22" ht="12.75" hidden="1" outlineLevel="1">
      <c r="A1741">
        <v>1522</v>
      </c>
      <c r="B1741" s="33" t="s">
        <v>46</v>
      </c>
      <c r="C1741">
        <v>62</v>
      </c>
      <c r="D1741">
        <v>1</v>
      </c>
      <c r="E1741">
        <v>16</v>
      </c>
      <c r="F1741" s="46"/>
      <c r="G1741" s="41" t="str">
        <f t="shared" si="150"/>
        <v/>
      </c>
      <c r="H1741" s="41" t="s">
        <v>48</v>
      </c>
      <c r="I1741" t="str">
        <f t="shared" si="151"/>
        <v/>
      </c>
      <c r="J1741">
        <f t="shared" si="152"/>
        <v>0</v>
      </c>
      <c r="K1741">
        <f t="shared" si="153"/>
        <v>0</v>
      </c>
      <c r="L1741" s="78" t="s">
        <v>343</v>
      </c>
      <c r="M1741" t="s">
        <v>100</v>
      </c>
      <c r="N1741">
        <v>3</v>
      </c>
      <c r="P1741" t="s">
        <v>315</v>
      </c>
      <c r="Q1741" t="s">
        <v>329</v>
      </c>
      <c r="R1741" s="63" t="s">
        <v>246</v>
      </c>
      <c r="S1741" t="s">
        <v>111</v>
      </c>
      <c r="U1741" t="s">
        <v>177</v>
      </c>
      <c r="V1741" t="s">
        <v>177</v>
      </c>
    </row>
    <row r="1742" spans="1:22" ht="12.75" hidden="1" outlineLevel="1">
      <c r="A1742">
        <v>1523</v>
      </c>
      <c r="B1742" s="33" t="s">
        <v>46</v>
      </c>
      <c r="C1742">
        <v>62</v>
      </c>
      <c r="D1742">
        <v>1</v>
      </c>
      <c r="E1742">
        <v>17</v>
      </c>
      <c r="F1742" s="46"/>
      <c r="G1742" s="41" t="str">
        <f t="shared" si="150"/>
        <v/>
      </c>
      <c r="H1742" s="41" t="s">
        <v>335</v>
      </c>
      <c r="I1742" t="str">
        <f t="shared" si="151"/>
        <v/>
      </c>
      <c r="J1742">
        <f t="shared" si="152"/>
        <v>0</v>
      </c>
      <c r="K1742">
        <f t="shared" si="153"/>
        <v>0</v>
      </c>
      <c r="L1742" s="78" t="s">
        <v>343</v>
      </c>
      <c r="M1742" t="s">
        <v>100</v>
      </c>
      <c r="N1742">
        <v>3</v>
      </c>
      <c r="P1742" t="s">
        <v>315</v>
      </c>
      <c r="Q1742" t="s">
        <v>333</v>
      </c>
      <c r="R1742" s="63" t="s">
        <v>246</v>
      </c>
      <c r="S1742" t="s">
        <v>111</v>
      </c>
      <c r="U1742" t="s">
        <v>177</v>
      </c>
      <c r="V1742" t="s">
        <v>177</v>
      </c>
    </row>
    <row r="1743" spans="1:22" ht="12.75" hidden="1" outlineLevel="1">
      <c r="A1743">
        <v>1524</v>
      </c>
      <c r="B1743" s="33" t="s">
        <v>46</v>
      </c>
      <c r="C1743">
        <v>62</v>
      </c>
      <c r="D1743">
        <v>1</v>
      </c>
      <c r="E1743">
        <v>18</v>
      </c>
      <c r="F1743" s="46"/>
      <c r="G1743" s="41" t="str">
        <f t="shared" si="150"/>
        <v/>
      </c>
      <c r="H1743" s="41" t="s">
        <v>336</v>
      </c>
      <c r="I1743" t="str">
        <f t="shared" si="151"/>
        <v/>
      </c>
      <c r="J1743">
        <f t="shared" si="152"/>
        <v>0</v>
      </c>
      <c r="K1743">
        <f t="shared" si="153"/>
        <v>0</v>
      </c>
      <c r="L1743" s="78" t="s">
        <v>343</v>
      </c>
      <c r="M1743" t="s">
        <v>100</v>
      </c>
      <c r="N1743">
        <v>3</v>
      </c>
      <c r="P1743" t="s">
        <v>315</v>
      </c>
      <c r="Q1743" t="s">
        <v>330</v>
      </c>
      <c r="R1743" s="63" t="s">
        <v>247</v>
      </c>
      <c r="S1743" t="s">
        <v>111</v>
      </c>
      <c r="U1743" t="s">
        <v>177</v>
      </c>
      <c r="V1743" t="s">
        <v>177</v>
      </c>
    </row>
    <row r="1744" spans="1:22" ht="12.75" hidden="1" outlineLevel="1">
      <c r="A1744">
        <v>1525</v>
      </c>
      <c r="B1744" s="33" t="s">
        <v>46</v>
      </c>
      <c r="C1744">
        <v>62</v>
      </c>
      <c r="D1744">
        <v>1</v>
      </c>
      <c r="E1744">
        <v>19</v>
      </c>
      <c r="F1744" s="46"/>
      <c r="G1744" s="41" t="str">
        <f t="shared" si="150"/>
        <v/>
      </c>
      <c r="H1744" s="41" t="s">
        <v>51</v>
      </c>
      <c r="I1744" t="str">
        <f t="shared" si="151"/>
        <v/>
      </c>
      <c r="J1744">
        <f t="shared" si="152"/>
        <v>0</v>
      </c>
      <c r="K1744">
        <f t="shared" si="153"/>
        <v>0</v>
      </c>
      <c r="L1744" s="78" t="s">
        <v>343</v>
      </c>
      <c r="M1744" t="s">
        <v>100</v>
      </c>
      <c r="N1744">
        <v>3</v>
      </c>
      <c r="P1744" t="s">
        <v>315</v>
      </c>
      <c r="Q1744" t="s">
        <v>329</v>
      </c>
      <c r="R1744" s="63" t="s">
        <v>248</v>
      </c>
      <c r="S1744" t="s">
        <v>111</v>
      </c>
      <c r="U1744" t="s">
        <v>177</v>
      </c>
      <c r="V1744" t="s">
        <v>177</v>
      </c>
    </row>
    <row r="1745" spans="1:22" ht="12.75" hidden="1" outlineLevel="1">
      <c r="A1745">
        <v>1526</v>
      </c>
      <c r="B1745" s="33" t="s">
        <v>46</v>
      </c>
      <c r="C1745">
        <v>62</v>
      </c>
      <c r="D1745">
        <v>1</v>
      </c>
      <c r="E1745">
        <v>20</v>
      </c>
      <c r="F1745" s="46"/>
      <c r="G1745" s="41" t="str">
        <f t="shared" si="150"/>
        <v/>
      </c>
      <c r="H1745" s="41" t="s">
        <v>52</v>
      </c>
      <c r="I1745" t="str">
        <f t="shared" si="151"/>
        <v/>
      </c>
      <c r="J1745">
        <f t="shared" si="152"/>
        <v>0</v>
      </c>
      <c r="K1745">
        <f t="shared" si="153"/>
        <v>0</v>
      </c>
      <c r="L1745" s="78" t="s">
        <v>343</v>
      </c>
      <c r="M1745" t="s">
        <v>100</v>
      </c>
      <c r="N1745">
        <v>3</v>
      </c>
      <c r="P1745" t="s">
        <v>315</v>
      </c>
      <c r="Q1745" t="s">
        <v>329</v>
      </c>
      <c r="R1745" s="63" t="s">
        <v>149</v>
      </c>
      <c r="S1745" t="s">
        <v>111</v>
      </c>
      <c r="U1745" t="s">
        <v>177</v>
      </c>
      <c r="V1745" t="s">
        <v>177</v>
      </c>
    </row>
    <row r="1746" spans="1:22" ht="12.75" hidden="1" outlineLevel="1">
      <c r="A1746">
        <v>1527</v>
      </c>
      <c r="B1746" s="33" t="s">
        <v>46</v>
      </c>
      <c r="C1746">
        <v>62</v>
      </c>
      <c r="D1746">
        <v>1</v>
      </c>
      <c r="E1746">
        <v>21</v>
      </c>
      <c r="F1746" s="46"/>
      <c r="G1746" s="41" t="str">
        <f t="shared" si="150"/>
        <v/>
      </c>
      <c r="H1746" s="41" t="s">
        <v>337</v>
      </c>
      <c r="I1746" t="str">
        <f t="shared" si="151"/>
        <v/>
      </c>
      <c r="J1746">
        <f t="shared" si="152"/>
        <v>0</v>
      </c>
      <c r="K1746">
        <f t="shared" si="153"/>
        <v>0</v>
      </c>
      <c r="L1746" s="78" t="s">
        <v>343</v>
      </c>
      <c r="M1746" t="s">
        <v>100</v>
      </c>
      <c r="N1746">
        <v>3</v>
      </c>
      <c r="P1746" t="s">
        <v>315</v>
      </c>
      <c r="Q1746" t="s">
        <v>329</v>
      </c>
      <c r="R1746" s="63" t="s">
        <v>318</v>
      </c>
      <c r="S1746" t="s">
        <v>111</v>
      </c>
      <c r="U1746" t="s">
        <v>177</v>
      </c>
      <c r="V1746" t="s">
        <v>177</v>
      </c>
    </row>
    <row r="1747" spans="1:22" ht="12.75" hidden="1" outlineLevel="1">
      <c r="A1747">
        <v>1528</v>
      </c>
      <c r="B1747" s="33" t="s">
        <v>46</v>
      </c>
      <c r="C1747">
        <v>62</v>
      </c>
      <c r="D1747">
        <v>1</v>
      </c>
      <c r="E1747">
        <v>22</v>
      </c>
      <c r="F1747" s="46"/>
      <c r="G1747" s="41" t="str">
        <f t="shared" si="150"/>
        <v/>
      </c>
      <c r="H1747" s="41" t="s">
        <v>337</v>
      </c>
      <c r="I1747" t="str">
        <f t="shared" si="151"/>
        <v/>
      </c>
      <c r="J1747">
        <f t="shared" si="152"/>
        <v>0</v>
      </c>
      <c r="K1747">
        <f t="shared" si="153"/>
        <v>0</v>
      </c>
      <c r="L1747" s="78" t="s">
        <v>343</v>
      </c>
      <c r="M1747" t="s">
        <v>100</v>
      </c>
      <c r="N1747">
        <v>4</v>
      </c>
      <c r="P1747" t="s">
        <v>105</v>
      </c>
      <c r="Q1747" t="s">
        <v>333</v>
      </c>
      <c r="R1747" s="63" t="s">
        <v>246</v>
      </c>
      <c r="S1747" t="s">
        <v>239</v>
      </c>
      <c r="U1747" t="s">
        <v>177</v>
      </c>
      <c r="V1747" t="s">
        <v>177</v>
      </c>
    </row>
    <row r="1748" spans="1:22" ht="12.75" hidden="1" outlineLevel="1">
      <c r="A1748">
        <v>1529</v>
      </c>
      <c r="B1748" s="33" t="s">
        <v>46</v>
      </c>
      <c r="C1748">
        <v>62</v>
      </c>
      <c r="D1748">
        <v>1</v>
      </c>
      <c r="E1748">
        <v>23</v>
      </c>
      <c r="F1748" s="46"/>
      <c r="G1748" s="41" t="str">
        <f t="shared" si="150"/>
        <v/>
      </c>
      <c r="H1748" s="41" t="s">
        <v>338</v>
      </c>
      <c r="I1748" t="str">
        <f t="shared" si="151"/>
        <v/>
      </c>
      <c r="J1748">
        <f t="shared" si="152"/>
        <v>0</v>
      </c>
      <c r="K1748">
        <f t="shared" si="153"/>
        <v>0</v>
      </c>
      <c r="L1748" s="78" t="s">
        <v>343</v>
      </c>
      <c r="M1748" t="s">
        <v>100</v>
      </c>
      <c r="N1748">
        <v>4</v>
      </c>
      <c r="P1748" t="s">
        <v>105</v>
      </c>
      <c r="Q1748" t="s">
        <v>329</v>
      </c>
      <c r="R1748" s="63" t="s">
        <v>248</v>
      </c>
      <c r="S1748" t="s">
        <v>239</v>
      </c>
      <c r="U1748" t="s">
        <v>177</v>
      </c>
      <c r="V1748" t="s">
        <v>177</v>
      </c>
    </row>
    <row r="1749" spans="1:22" ht="12.75" hidden="1" outlineLevel="1">
      <c r="A1749">
        <v>1530</v>
      </c>
      <c r="B1749" s="33" t="s">
        <v>46</v>
      </c>
      <c r="C1749">
        <v>62</v>
      </c>
      <c r="D1749">
        <v>1</v>
      </c>
      <c r="E1749">
        <v>24</v>
      </c>
      <c r="F1749" s="46"/>
      <c r="G1749" s="41" t="str">
        <f t="shared" si="150"/>
        <v/>
      </c>
      <c r="H1749" s="41" t="s">
        <v>336</v>
      </c>
      <c r="I1749" t="str">
        <f t="shared" si="151"/>
        <v/>
      </c>
      <c r="J1749">
        <f t="shared" si="152"/>
        <v>0</v>
      </c>
      <c r="K1749">
        <f t="shared" si="153"/>
        <v>0</v>
      </c>
      <c r="L1749" s="78" t="s">
        <v>343</v>
      </c>
      <c r="M1749" t="s">
        <v>100</v>
      </c>
      <c r="N1749">
        <v>4</v>
      </c>
      <c r="P1749" t="s">
        <v>105</v>
      </c>
      <c r="Q1749" t="s">
        <v>333</v>
      </c>
      <c r="R1749" s="63" t="s">
        <v>246</v>
      </c>
      <c r="S1749" t="s">
        <v>239</v>
      </c>
      <c r="U1749" t="s">
        <v>177</v>
      </c>
      <c r="V1749" t="s">
        <v>177</v>
      </c>
    </row>
    <row r="1750" spans="1:22" ht="12.75" hidden="1" outlineLevel="1">
      <c r="A1750">
        <v>1531</v>
      </c>
      <c r="B1750" s="33" t="s">
        <v>46</v>
      </c>
      <c r="C1750">
        <v>62</v>
      </c>
      <c r="D1750">
        <v>1</v>
      </c>
      <c r="E1750">
        <v>25</v>
      </c>
      <c r="F1750" s="46"/>
      <c r="G1750" s="41" t="str">
        <f t="shared" si="150"/>
        <v/>
      </c>
      <c r="H1750" s="41" t="s">
        <v>47</v>
      </c>
      <c r="I1750" t="str">
        <f t="shared" si="151"/>
        <v/>
      </c>
      <c r="J1750">
        <f t="shared" si="152"/>
        <v>0</v>
      </c>
      <c r="K1750">
        <f t="shared" si="153"/>
        <v>0</v>
      </c>
      <c r="L1750" s="78" t="s">
        <v>343</v>
      </c>
      <c r="M1750" t="s">
        <v>100</v>
      </c>
      <c r="N1750">
        <v>4</v>
      </c>
      <c r="P1750" t="s">
        <v>105</v>
      </c>
      <c r="Q1750" t="s">
        <v>329</v>
      </c>
      <c r="R1750" s="63" t="s">
        <v>238</v>
      </c>
      <c r="S1750" t="s">
        <v>239</v>
      </c>
      <c r="U1750" t="s">
        <v>177</v>
      </c>
      <c r="V1750" t="s">
        <v>177</v>
      </c>
    </row>
    <row r="1751" spans="1:22" ht="12.75" hidden="1" outlineLevel="1">
      <c r="A1751">
        <v>1532</v>
      </c>
      <c r="B1751" s="33" t="s">
        <v>46</v>
      </c>
      <c r="C1751">
        <v>62</v>
      </c>
      <c r="D1751">
        <v>1</v>
      </c>
      <c r="E1751">
        <v>26</v>
      </c>
      <c r="F1751" s="46"/>
      <c r="G1751" s="41" t="str">
        <f t="shared" si="150"/>
        <v/>
      </c>
      <c r="H1751" s="41" t="s">
        <v>161</v>
      </c>
      <c r="I1751" t="str">
        <f t="shared" si="151"/>
        <v/>
      </c>
      <c r="J1751">
        <f t="shared" si="152"/>
        <v>0</v>
      </c>
      <c r="K1751">
        <f t="shared" si="153"/>
        <v>0</v>
      </c>
      <c r="L1751" s="78" t="s">
        <v>343</v>
      </c>
      <c r="M1751" t="s">
        <v>100</v>
      </c>
      <c r="N1751">
        <v>4</v>
      </c>
      <c r="P1751" t="s">
        <v>105</v>
      </c>
      <c r="Q1751" t="s">
        <v>333</v>
      </c>
      <c r="R1751" s="63" t="s">
        <v>318</v>
      </c>
      <c r="S1751" t="s">
        <v>239</v>
      </c>
      <c r="U1751" t="s">
        <v>177</v>
      </c>
      <c r="V1751" t="s">
        <v>177</v>
      </c>
    </row>
    <row r="1752" spans="1:22" ht="12.75" hidden="1" outlineLevel="1">
      <c r="A1752">
        <v>1533</v>
      </c>
      <c r="B1752" s="33" t="s">
        <v>46</v>
      </c>
      <c r="C1752">
        <v>62</v>
      </c>
      <c r="D1752">
        <v>1</v>
      </c>
      <c r="E1752">
        <v>27</v>
      </c>
      <c r="F1752" s="46"/>
      <c r="G1752" s="41" t="str">
        <f t="shared" si="150"/>
        <v/>
      </c>
      <c r="H1752" s="41" t="s">
        <v>338</v>
      </c>
      <c r="I1752" t="str">
        <f t="shared" si="151"/>
        <v/>
      </c>
      <c r="J1752">
        <f t="shared" si="152"/>
        <v>0</v>
      </c>
      <c r="K1752">
        <f t="shared" si="153"/>
        <v>0</v>
      </c>
      <c r="L1752" s="78" t="s">
        <v>343</v>
      </c>
      <c r="M1752" t="s">
        <v>100</v>
      </c>
      <c r="N1752">
        <v>4</v>
      </c>
      <c r="P1752" t="s">
        <v>105</v>
      </c>
      <c r="Q1752" t="s">
        <v>333</v>
      </c>
      <c r="R1752" s="63" t="s">
        <v>149</v>
      </c>
      <c r="S1752" t="s">
        <v>239</v>
      </c>
      <c r="U1752" t="s">
        <v>177</v>
      </c>
      <c r="V1752" t="s">
        <v>177</v>
      </c>
    </row>
    <row r="1753" spans="1:22" ht="12.75" hidden="1" outlineLevel="1">
      <c r="A1753">
        <v>1534</v>
      </c>
      <c r="B1753" s="33" t="s">
        <v>46</v>
      </c>
      <c r="C1753">
        <v>62</v>
      </c>
      <c r="D1753">
        <v>2</v>
      </c>
      <c r="E1753">
        <v>1</v>
      </c>
      <c r="F1753" s="46"/>
      <c r="G1753" s="41" t="str">
        <f t="shared" si="150"/>
        <v/>
      </c>
      <c r="H1753" s="41" t="s">
        <v>337</v>
      </c>
      <c r="I1753" t="str">
        <f aca="true" t="shared" si="154" ref="I1753:I1816">IF(F1753=0,"",IF(EXACT(G1753,H1753),"Correct","Incorrect"))</f>
        <v/>
      </c>
      <c r="J1753">
        <f t="shared" si="152"/>
        <v>0</v>
      </c>
      <c r="K1753">
        <f t="shared" si="153"/>
        <v>0</v>
      </c>
      <c r="L1753" s="78" t="s">
        <v>343</v>
      </c>
      <c r="M1753" t="s">
        <v>241</v>
      </c>
      <c r="N1753" s="36" t="s">
        <v>177</v>
      </c>
      <c r="O1753" s="36"/>
      <c r="P1753" t="s">
        <v>177</v>
      </c>
      <c r="Q1753" t="s">
        <v>326</v>
      </c>
      <c r="R1753" s="63" t="s">
        <v>327</v>
      </c>
      <c r="S1753" t="s">
        <v>249</v>
      </c>
      <c r="U1753" t="s">
        <v>177</v>
      </c>
      <c r="V1753" t="s">
        <v>177</v>
      </c>
    </row>
    <row r="1754" spans="1:22" ht="12.75" hidden="1" outlineLevel="1">
      <c r="A1754">
        <v>1535</v>
      </c>
      <c r="B1754" s="33" t="s">
        <v>46</v>
      </c>
      <c r="C1754">
        <v>62</v>
      </c>
      <c r="D1754">
        <v>2</v>
      </c>
      <c r="E1754">
        <v>2</v>
      </c>
      <c r="F1754" s="46"/>
      <c r="G1754" s="41" t="str">
        <f t="shared" si="150"/>
        <v/>
      </c>
      <c r="H1754" s="41" t="s">
        <v>47</v>
      </c>
      <c r="I1754" t="str">
        <f t="shared" si="154"/>
        <v/>
      </c>
      <c r="J1754">
        <f t="shared" si="152"/>
        <v>0</v>
      </c>
      <c r="K1754">
        <f t="shared" si="153"/>
        <v>0</v>
      </c>
      <c r="L1754" s="78" t="s">
        <v>343</v>
      </c>
      <c r="M1754" t="s">
        <v>241</v>
      </c>
      <c r="N1754" s="36" t="s">
        <v>177</v>
      </c>
      <c r="O1754" s="36"/>
      <c r="P1754" t="s">
        <v>177</v>
      </c>
      <c r="Q1754" t="s">
        <v>250</v>
      </c>
      <c r="R1754" t="s">
        <v>94</v>
      </c>
      <c r="S1754" t="s">
        <v>249</v>
      </c>
      <c r="U1754" t="s">
        <v>177</v>
      </c>
      <c r="V1754" t="s">
        <v>177</v>
      </c>
    </row>
    <row r="1755" spans="1:22" ht="12.75" hidden="1" outlineLevel="1">
      <c r="A1755">
        <v>1536</v>
      </c>
      <c r="B1755" s="33" t="s">
        <v>46</v>
      </c>
      <c r="C1755">
        <v>62</v>
      </c>
      <c r="D1755">
        <v>2</v>
      </c>
      <c r="E1755">
        <v>3</v>
      </c>
      <c r="F1755" s="46"/>
      <c r="G1755" s="41" t="str">
        <f t="shared" si="150"/>
        <v/>
      </c>
      <c r="H1755" s="41" t="s">
        <v>336</v>
      </c>
      <c r="I1755" t="str">
        <f t="shared" si="154"/>
        <v/>
      </c>
      <c r="J1755">
        <f t="shared" si="152"/>
        <v>0</v>
      </c>
      <c r="K1755">
        <f t="shared" si="153"/>
        <v>0</v>
      </c>
      <c r="L1755" s="78" t="s">
        <v>343</v>
      </c>
      <c r="M1755" t="s">
        <v>241</v>
      </c>
      <c r="N1755" s="36" t="s">
        <v>177</v>
      </c>
      <c r="O1755" s="36"/>
      <c r="P1755" t="s">
        <v>177</v>
      </c>
      <c r="Q1755" t="s">
        <v>285</v>
      </c>
      <c r="S1755" t="s">
        <v>249</v>
      </c>
      <c r="U1755" t="s">
        <v>177</v>
      </c>
      <c r="V1755" t="s">
        <v>177</v>
      </c>
    </row>
    <row r="1756" spans="1:22" ht="12.75" hidden="1" outlineLevel="1">
      <c r="A1756">
        <v>1537</v>
      </c>
      <c r="B1756" s="33" t="s">
        <v>46</v>
      </c>
      <c r="C1756">
        <v>62</v>
      </c>
      <c r="D1756">
        <v>2</v>
      </c>
      <c r="E1756">
        <v>4</v>
      </c>
      <c r="F1756" s="46"/>
      <c r="G1756" s="41" t="str">
        <f t="shared" si="150"/>
        <v/>
      </c>
      <c r="H1756" s="41" t="s">
        <v>47</v>
      </c>
      <c r="I1756" t="str">
        <f t="shared" si="154"/>
        <v/>
      </c>
      <c r="J1756">
        <f t="shared" si="152"/>
        <v>0</v>
      </c>
      <c r="K1756">
        <f t="shared" si="153"/>
        <v>0</v>
      </c>
      <c r="L1756" s="78" t="s">
        <v>343</v>
      </c>
      <c r="M1756" t="s">
        <v>241</v>
      </c>
      <c r="N1756" s="36" t="s">
        <v>177</v>
      </c>
      <c r="O1756" s="36"/>
      <c r="P1756" t="s">
        <v>177</v>
      </c>
      <c r="Q1756" t="s">
        <v>0</v>
      </c>
      <c r="R1756" t="s">
        <v>94</v>
      </c>
      <c r="S1756" t="s">
        <v>249</v>
      </c>
      <c r="U1756" t="s">
        <v>177</v>
      </c>
      <c r="V1756" t="s">
        <v>177</v>
      </c>
    </row>
    <row r="1757" spans="1:22" ht="12.75" hidden="1" outlineLevel="1">
      <c r="A1757">
        <v>1538</v>
      </c>
      <c r="B1757" s="33" t="s">
        <v>46</v>
      </c>
      <c r="C1757">
        <v>62</v>
      </c>
      <c r="D1757">
        <v>2</v>
      </c>
      <c r="E1757">
        <v>5</v>
      </c>
      <c r="F1757" s="46"/>
      <c r="G1757" s="41" t="str">
        <f t="shared" si="150"/>
        <v/>
      </c>
      <c r="H1757" s="41" t="s">
        <v>198</v>
      </c>
      <c r="I1757" t="str">
        <f t="shared" si="154"/>
        <v/>
      </c>
      <c r="J1757">
        <f aca="true" t="shared" si="155" ref="J1757:J1820">IF($I1757="Correct",1,IF($I1757="Incorrect",1,0))</f>
        <v>0</v>
      </c>
      <c r="K1757">
        <f aca="true" t="shared" si="156" ref="K1757:K1820">IF($I1757="Correct",1,IF($I1757="Incorrect",0,0))</f>
        <v>0</v>
      </c>
      <c r="L1757" s="78" t="s">
        <v>343</v>
      </c>
      <c r="M1757" t="s">
        <v>241</v>
      </c>
      <c r="N1757" s="36" t="s">
        <v>177</v>
      </c>
      <c r="O1757" s="36"/>
      <c r="P1757" t="s">
        <v>177</v>
      </c>
      <c r="Q1757" t="s">
        <v>1</v>
      </c>
      <c r="S1757" t="s">
        <v>219</v>
      </c>
      <c r="U1757" t="s">
        <v>177</v>
      </c>
      <c r="V1757" t="s">
        <v>177</v>
      </c>
    </row>
    <row r="1758" spans="1:22" ht="12.75" hidden="1" outlineLevel="1">
      <c r="A1758">
        <v>1539</v>
      </c>
      <c r="B1758" s="33" t="s">
        <v>46</v>
      </c>
      <c r="C1758">
        <v>62</v>
      </c>
      <c r="D1758">
        <v>2</v>
      </c>
      <c r="E1758">
        <v>6</v>
      </c>
      <c r="F1758" s="46"/>
      <c r="G1758" s="41" t="str">
        <f t="shared" si="150"/>
        <v/>
      </c>
      <c r="H1758" s="41" t="s">
        <v>201</v>
      </c>
      <c r="I1758" t="str">
        <f t="shared" si="154"/>
        <v/>
      </c>
      <c r="J1758">
        <f t="shared" si="155"/>
        <v>0</v>
      </c>
      <c r="K1758">
        <f t="shared" si="156"/>
        <v>0</v>
      </c>
      <c r="L1758" s="78" t="s">
        <v>343</v>
      </c>
      <c r="M1758" t="s">
        <v>241</v>
      </c>
      <c r="N1758" s="36" t="s">
        <v>177</v>
      </c>
      <c r="O1758" s="36"/>
      <c r="P1758" t="s">
        <v>177</v>
      </c>
      <c r="Q1758" t="s">
        <v>225</v>
      </c>
      <c r="S1758" t="s">
        <v>249</v>
      </c>
      <c r="T1758" t="s">
        <v>54</v>
      </c>
      <c r="U1758" t="s">
        <v>177</v>
      </c>
      <c r="V1758" t="s">
        <v>177</v>
      </c>
    </row>
    <row r="1759" spans="1:22" ht="12.75" hidden="1" outlineLevel="1">
      <c r="A1759">
        <v>1540</v>
      </c>
      <c r="B1759" s="33" t="s">
        <v>46</v>
      </c>
      <c r="C1759">
        <v>62</v>
      </c>
      <c r="D1759">
        <v>2</v>
      </c>
      <c r="E1759">
        <v>7</v>
      </c>
      <c r="F1759" s="46"/>
      <c r="G1759" s="41" t="str">
        <f t="shared" si="150"/>
        <v/>
      </c>
      <c r="H1759" s="41" t="s">
        <v>198</v>
      </c>
      <c r="I1759" t="str">
        <f t="shared" si="154"/>
        <v/>
      </c>
      <c r="J1759">
        <f t="shared" si="155"/>
        <v>0</v>
      </c>
      <c r="K1759">
        <f t="shared" si="156"/>
        <v>0</v>
      </c>
      <c r="L1759" s="78" t="s">
        <v>343</v>
      </c>
      <c r="M1759" t="s">
        <v>241</v>
      </c>
      <c r="N1759" s="36" t="s">
        <v>177</v>
      </c>
      <c r="O1759" s="36"/>
      <c r="P1759" t="s">
        <v>177</v>
      </c>
      <c r="Q1759" t="s">
        <v>37</v>
      </c>
      <c r="R1759" t="s">
        <v>215</v>
      </c>
      <c r="S1759" t="s">
        <v>249</v>
      </c>
      <c r="U1759" t="s">
        <v>177</v>
      </c>
      <c r="V1759" t="s">
        <v>177</v>
      </c>
    </row>
    <row r="1760" spans="1:22" ht="12.75" hidden="1" outlineLevel="1">
      <c r="A1760">
        <v>1541</v>
      </c>
      <c r="B1760" s="33" t="s">
        <v>46</v>
      </c>
      <c r="C1760">
        <v>62</v>
      </c>
      <c r="D1760">
        <v>2</v>
      </c>
      <c r="E1760">
        <v>8</v>
      </c>
      <c r="F1760" s="46"/>
      <c r="G1760" s="41" t="str">
        <f t="shared" si="150"/>
        <v/>
      </c>
      <c r="H1760" s="41" t="s">
        <v>201</v>
      </c>
      <c r="I1760" t="str">
        <f t="shared" si="154"/>
        <v/>
      </c>
      <c r="J1760">
        <f t="shared" si="155"/>
        <v>0</v>
      </c>
      <c r="K1760">
        <f t="shared" si="156"/>
        <v>0</v>
      </c>
      <c r="L1760" s="78" t="s">
        <v>343</v>
      </c>
      <c r="M1760" t="s">
        <v>241</v>
      </c>
      <c r="N1760" s="36" t="s">
        <v>177</v>
      </c>
      <c r="O1760" s="36"/>
      <c r="P1760" t="s">
        <v>177</v>
      </c>
      <c r="Q1760" t="s">
        <v>286</v>
      </c>
      <c r="S1760" t="s">
        <v>249</v>
      </c>
      <c r="U1760" t="s">
        <v>177</v>
      </c>
      <c r="V1760" t="s">
        <v>177</v>
      </c>
    </row>
    <row r="1761" spans="1:22" ht="12.75" hidden="1" outlineLevel="1">
      <c r="A1761">
        <v>1542</v>
      </c>
      <c r="B1761" s="33" t="s">
        <v>46</v>
      </c>
      <c r="C1761">
        <v>62</v>
      </c>
      <c r="D1761">
        <v>2</v>
      </c>
      <c r="E1761">
        <v>9</v>
      </c>
      <c r="F1761" s="46"/>
      <c r="G1761" s="41" t="str">
        <f t="shared" si="150"/>
        <v/>
      </c>
      <c r="H1761" s="41" t="s">
        <v>198</v>
      </c>
      <c r="I1761" t="str">
        <f t="shared" si="154"/>
        <v/>
      </c>
      <c r="J1761">
        <f t="shared" si="155"/>
        <v>0</v>
      </c>
      <c r="K1761">
        <f t="shared" si="156"/>
        <v>0</v>
      </c>
      <c r="L1761" s="78" t="s">
        <v>343</v>
      </c>
      <c r="M1761" t="s">
        <v>241</v>
      </c>
      <c r="N1761" s="36" t="s">
        <v>177</v>
      </c>
      <c r="O1761" s="36"/>
      <c r="P1761" t="s">
        <v>177</v>
      </c>
      <c r="Q1761" t="s">
        <v>285</v>
      </c>
      <c r="R1761" t="s">
        <v>2</v>
      </c>
      <c r="S1761" t="s">
        <v>249</v>
      </c>
      <c r="U1761" t="s">
        <v>177</v>
      </c>
      <c r="V1761" t="s">
        <v>177</v>
      </c>
    </row>
    <row r="1762" spans="1:22" ht="12.75" hidden="1" outlineLevel="1">
      <c r="A1762">
        <v>1543</v>
      </c>
      <c r="B1762" s="33" t="s">
        <v>46</v>
      </c>
      <c r="C1762">
        <v>62</v>
      </c>
      <c r="D1762">
        <v>2</v>
      </c>
      <c r="E1762">
        <v>10</v>
      </c>
      <c r="F1762" s="46"/>
      <c r="G1762" s="41" t="str">
        <f t="shared" si="150"/>
        <v/>
      </c>
      <c r="H1762" s="41" t="s">
        <v>48</v>
      </c>
      <c r="I1762" t="str">
        <f t="shared" si="154"/>
        <v/>
      </c>
      <c r="J1762">
        <f t="shared" si="155"/>
        <v>0</v>
      </c>
      <c r="K1762">
        <f t="shared" si="156"/>
        <v>0</v>
      </c>
      <c r="L1762" s="78" t="s">
        <v>343</v>
      </c>
      <c r="M1762" t="s">
        <v>241</v>
      </c>
      <c r="N1762" s="36" t="s">
        <v>177</v>
      </c>
      <c r="O1762" s="36"/>
      <c r="P1762" t="s">
        <v>177</v>
      </c>
      <c r="Q1762" t="s">
        <v>98</v>
      </c>
      <c r="R1762" t="s">
        <v>178</v>
      </c>
      <c r="S1762" t="s">
        <v>249</v>
      </c>
      <c r="U1762" t="s">
        <v>177</v>
      </c>
      <c r="V1762" t="s">
        <v>177</v>
      </c>
    </row>
    <row r="1763" spans="1:22" ht="12.75" hidden="1" outlineLevel="1">
      <c r="A1763">
        <v>1544</v>
      </c>
      <c r="B1763" s="33" t="s">
        <v>46</v>
      </c>
      <c r="C1763">
        <v>62</v>
      </c>
      <c r="D1763">
        <v>2</v>
      </c>
      <c r="E1763">
        <v>11</v>
      </c>
      <c r="F1763" s="46"/>
      <c r="G1763" s="41" t="str">
        <f t="shared" si="150"/>
        <v/>
      </c>
      <c r="H1763" s="41" t="s">
        <v>162</v>
      </c>
      <c r="I1763" t="str">
        <f t="shared" si="154"/>
        <v/>
      </c>
      <c r="J1763">
        <f t="shared" si="155"/>
        <v>0</v>
      </c>
      <c r="K1763">
        <f t="shared" si="156"/>
        <v>0</v>
      </c>
      <c r="L1763" s="78" t="s">
        <v>343</v>
      </c>
      <c r="M1763" t="s">
        <v>241</v>
      </c>
      <c r="N1763" s="36" t="s">
        <v>177</v>
      </c>
      <c r="O1763" s="36"/>
      <c r="P1763" t="s">
        <v>177</v>
      </c>
      <c r="Q1763" t="s">
        <v>286</v>
      </c>
      <c r="S1763" t="s">
        <v>249</v>
      </c>
      <c r="T1763" t="s">
        <v>54</v>
      </c>
      <c r="U1763" t="s">
        <v>177</v>
      </c>
      <c r="V1763" t="s">
        <v>177</v>
      </c>
    </row>
    <row r="1764" spans="1:22" ht="12.75" hidden="1" outlineLevel="1">
      <c r="A1764">
        <v>1545</v>
      </c>
      <c r="B1764" s="33" t="s">
        <v>46</v>
      </c>
      <c r="C1764">
        <v>62</v>
      </c>
      <c r="D1764">
        <v>2</v>
      </c>
      <c r="E1764">
        <v>12</v>
      </c>
      <c r="F1764" s="46"/>
      <c r="G1764" s="41" t="str">
        <f t="shared" si="150"/>
        <v/>
      </c>
      <c r="H1764" s="41" t="s">
        <v>160</v>
      </c>
      <c r="I1764" t="str">
        <f t="shared" si="154"/>
        <v/>
      </c>
      <c r="J1764">
        <f t="shared" si="155"/>
        <v>0</v>
      </c>
      <c r="K1764">
        <f t="shared" si="156"/>
        <v>0</v>
      </c>
      <c r="L1764" s="78" t="s">
        <v>343</v>
      </c>
      <c r="M1764" t="s">
        <v>241</v>
      </c>
      <c r="N1764" s="36" t="s">
        <v>177</v>
      </c>
      <c r="O1764" s="36"/>
      <c r="P1764" t="s">
        <v>177</v>
      </c>
      <c r="Q1764" t="s">
        <v>3</v>
      </c>
      <c r="R1764" t="s">
        <v>56</v>
      </c>
      <c r="S1764" t="s">
        <v>249</v>
      </c>
      <c r="U1764" t="s">
        <v>177</v>
      </c>
      <c r="V1764" t="s">
        <v>177</v>
      </c>
    </row>
    <row r="1765" spans="1:22" ht="12.75" hidden="1" outlineLevel="1">
      <c r="A1765">
        <v>1546</v>
      </c>
      <c r="B1765" s="33" t="s">
        <v>46</v>
      </c>
      <c r="C1765">
        <v>62</v>
      </c>
      <c r="D1765">
        <v>2</v>
      </c>
      <c r="E1765">
        <v>13</v>
      </c>
      <c r="F1765" s="46"/>
      <c r="G1765" s="41" t="str">
        <f t="shared" si="150"/>
        <v/>
      </c>
      <c r="H1765" s="41" t="s">
        <v>50</v>
      </c>
      <c r="I1765" t="str">
        <f t="shared" si="154"/>
        <v/>
      </c>
      <c r="J1765">
        <f t="shared" si="155"/>
        <v>0</v>
      </c>
      <c r="K1765">
        <f t="shared" si="156"/>
        <v>0</v>
      </c>
      <c r="L1765" s="78" t="s">
        <v>343</v>
      </c>
      <c r="M1765" t="s">
        <v>241</v>
      </c>
      <c r="N1765" s="36" t="s">
        <v>177</v>
      </c>
      <c r="O1765" s="36"/>
      <c r="P1765" t="s">
        <v>177</v>
      </c>
      <c r="Q1765" t="s">
        <v>326</v>
      </c>
      <c r="R1765" t="s">
        <v>325</v>
      </c>
      <c r="S1765" t="s">
        <v>249</v>
      </c>
      <c r="U1765" t="s">
        <v>177</v>
      </c>
      <c r="V1765" t="s">
        <v>177</v>
      </c>
    </row>
    <row r="1766" spans="1:22" ht="12.75" hidden="1" outlineLevel="1">
      <c r="A1766">
        <v>1547</v>
      </c>
      <c r="B1766" s="33" t="s">
        <v>46</v>
      </c>
      <c r="C1766">
        <v>62</v>
      </c>
      <c r="D1766">
        <v>2</v>
      </c>
      <c r="E1766">
        <v>14</v>
      </c>
      <c r="F1766" s="46"/>
      <c r="G1766" s="41" t="str">
        <f t="shared" si="150"/>
        <v/>
      </c>
      <c r="H1766" s="41" t="s">
        <v>49</v>
      </c>
      <c r="I1766" t="str">
        <f t="shared" si="154"/>
        <v/>
      </c>
      <c r="J1766">
        <f t="shared" si="155"/>
        <v>0</v>
      </c>
      <c r="K1766">
        <f t="shared" si="156"/>
        <v>0</v>
      </c>
      <c r="L1766" s="78" t="s">
        <v>343</v>
      </c>
      <c r="M1766" t="s">
        <v>241</v>
      </c>
      <c r="N1766" s="36" t="s">
        <v>177</v>
      </c>
      <c r="O1766" s="36"/>
      <c r="P1766" t="s">
        <v>177</v>
      </c>
      <c r="Q1766" t="s">
        <v>98</v>
      </c>
      <c r="R1766" t="s">
        <v>34</v>
      </c>
      <c r="S1766" t="s">
        <v>249</v>
      </c>
      <c r="U1766" t="s">
        <v>177</v>
      </c>
      <c r="V1766" t="s">
        <v>177</v>
      </c>
    </row>
    <row r="1767" spans="1:22" ht="12.75" hidden="1" outlineLevel="1">
      <c r="A1767">
        <v>1548</v>
      </c>
      <c r="B1767" s="33" t="s">
        <v>46</v>
      </c>
      <c r="C1767">
        <v>62</v>
      </c>
      <c r="D1767">
        <v>2</v>
      </c>
      <c r="E1767">
        <v>15</v>
      </c>
      <c r="F1767" s="46"/>
      <c r="G1767" s="41" t="str">
        <f t="shared" si="150"/>
        <v/>
      </c>
      <c r="H1767" s="41" t="s">
        <v>48</v>
      </c>
      <c r="I1767" t="str">
        <f t="shared" si="154"/>
        <v/>
      </c>
      <c r="J1767">
        <f t="shared" si="155"/>
        <v>0</v>
      </c>
      <c r="K1767">
        <f t="shared" si="156"/>
        <v>0</v>
      </c>
      <c r="L1767" s="78" t="s">
        <v>343</v>
      </c>
      <c r="M1767" t="s">
        <v>241</v>
      </c>
      <c r="N1767" s="36" t="s">
        <v>177</v>
      </c>
      <c r="O1767" s="36"/>
      <c r="P1767" t="s">
        <v>177</v>
      </c>
      <c r="Q1767" t="s">
        <v>285</v>
      </c>
      <c r="R1767" t="s">
        <v>340</v>
      </c>
      <c r="S1767" t="s">
        <v>249</v>
      </c>
      <c r="T1767" t="s">
        <v>54</v>
      </c>
      <c r="U1767" t="s">
        <v>177</v>
      </c>
      <c r="V1767" t="s">
        <v>177</v>
      </c>
    </row>
    <row r="1768" spans="1:22" ht="12.75" hidden="1" outlineLevel="1">
      <c r="A1768">
        <v>1549</v>
      </c>
      <c r="B1768" s="33" t="s">
        <v>46</v>
      </c>
      <c r="C1768">
        <v>62</v>
      </c>
      <c r="D1768">
        <v>2</v>
      </c>
      <c r="E1768">
        <v>16</v>
      </c>
      <c r="F1768" s="46"/>
      <c r="G1768" s="41" t="str">
        <f t="shared" si="150"/>
        <v/>
      </c>
      <c r="H1768" s="41" t="s">
        <v>202</v>
      </c>
      <c r="I1768" t="str">
        <f t="shared" si="154"/>
        <v/>
      </c>
      <c r="J1768">
        <f t="shared" si="155"/>
        <v>0</v>
      </c>
      <c r="K1768">
        <f t="shared" si="156"/>
        <v>0</v>
      </c>
      <c r="L1768" s="78" t="s">
        <v>343</v>
      </c>
      <c r="M1768" t="s">
        <v>241</v>
      </c>
      <c r="N1768" s="36" t="s">
        <v>177</v>
      </c>
      <c r="O1768" s="36"/>
      <c r="P1768" t="s">
        <v>177</v>
      </c>
      <c r="Q1768" t="s">
        <v>250</v>
      </c>
      <c r="R1768" t="s">
        <v>305</v>
      </c>
      <c r="S1768" t="s">
        <v>249</v>
      </c>
      <c r="T1768" t="s">
        <v>218</v>
      </c>
      <c r="U1768" t="s">
        <v>177</v>
      </c>
      <c r="V1768" t="s">
        <v>177</v>
      </c>
    </row>
    <row r="1769" spans="1:22" ht="12.75" hidden="1" outlineLevel="1">
      <c r="A1769">
        <v>1550</v>
      </c>
      <c r="B1769" s="33" t="s">
        <v>46</v>
      </c>
      <c r="C1769">
        <v>62</v>
      </c>
      <c r="D1769">
        <v>2</v>
      </c>
      <c r="E1769">
        <v>17</v>
      </c>
      <c r="F1769" s="46"/>
      <c r="G1769" s="41" t="str">
        <f t="shared" si="150"/>
        <v/>
      </c>
      <c r="H1769" s="41" t="s">
        <v>335</v>
      </c>
      <c r="I1769" t="str">
        <f t="shared" si="154"/>
        <v/>
      </c>
      <c r="J1769">
        <f t="shared" si="155"/>
        <v>0</v>
      </c>
      <c r="K1769">
        <f t="shared" si="156"/>
        <v>0</v>
      </c>
      <c r="L1769" s="78" t="s">
        <v>343</v>
      </c>
      <c r="M1769" t="s">
        <v>241</v>
      </c>
      <c r="N1769" s="36" t="s">
        <v>177</v>
      </c>
      <c r="O1769" s="36"/>
      <c r="P1769" t="s">
        <v>177</v>
      </c>
      <c r="Q1769" t="s">
        <v>3</v>
      </c>
      <c r="R1769" t="s">
        <v>340</v>
      </c>
      <c r="S1769" t="s">
        <v>249</v>
      </c>
      <c r="T1769" t="s">
        <v>54</v>
      </c>
      <c r="U1769" t="s">
        <v>177</v>
      </c>
      <c r="V1769" t="s">
        <v>177</v>
      </c>
    </row>
    <row r="1770" spans="1:22" ht="12.75" hidden="1" outlineLevel="1">
      <c r="A1770">
        <v>1551</v>
      </c>
      <c r="B1770" s="33" t="s">
        <v>46</v>
      </c>
      <c r="C1770">
        <v>62</v>
      </c>
      <c r="D1770">
        <v>2</v>
      </c>
      <c r="E1770">
        <v>18</v>
      </c>
      <c r="F1770" s="46"/>
      <c r="G1770" s="41" t="str">
        <f t="shared" si="150"/>
        <v/>
      </c>
      <c r="H1770" s="41" t="s">
        <v>337</v>
      </c>
      <c r="I1770" t="str">
        <f t="shared" si="154"/>
        <v/>
      </c>
      <c r="J1770">
        <f t="shared" si="155"/>
        <v>0</v>
      </c>
      <c r="K1770">
        <f t="shared" si="156"/>
        <v>0</v>
      </c>
      <c r="L1770" s="78" t="s">
        <v>343</v>
      </c>
      <c r="M1770" t="s">
        <v>241</v>
      </c>
      <c r="N1770" s="36" t="s">
        <v>177</v>
      </c>
      <c r="O1770" s="36"/>
      <c r="P1770" t="s">
        <v>177</v>
      </c>
      <c r="Q1770" t="s">
        <v>326</v>
      </c>
      <c r="R1770" t="s">
        <v>325</v>
      </c>
      <c r="S1770" t="s">
        <v>265</v>
      </c>
      <c r="T1770" t="s">
        <v>54</v>
      </c>
      <c r="U1770" t="s">
        <v>177</v>
      </c>
      <c r="V1770" t="s">
        <v>177</v>
      </c>
    </row>
    <row r="1771" spans="1:22" ht="12.75" hidden="1" outlineLevel="1">
      <c r="A1771">
        <v>1552</v>
      </c>
      <c r="B1771" s="33" t="s">
        <v>46</v>
      </c>
      <c r="C1771">
        <v>62</v>
      </c>
      <c r="D1771">
        <v>2</v>
      </c>
      <c r="E1771">
        <v>19</v>
      </c>
      <c r="F1771" s="46"/>
      <c r="G1771" s="41" t="str">
        <f t="shared" si="150"/>
        <v/>
      </c>
      <c r="H1771" s="41" t="s">
        <v>51</v>
      </c>
      <c r="I1771" t="str">
        <f t="shared" si="154"/>
        <v/>
      </c>
      <c r="J1771">
        <f t="shared" si="155"/>
        <v>0</v>
      </c>
      <c r="K1771">
        <f t="shared" si="156"/>
        <v>0</v>
      </c>
      <c r="L1771" s="78" t="s">
        <v>343</v>
      </c>
      <c r="M1771" t="s">
        <v>241</v>
      </c>
      <c r="N1771" s="36" t="s">
        <v>177</v>
      </c>
      <c r="O1771" s="36"/>
      <c r="P1771" t="s">
        <v>177</v>
      </c>
      <c r="Q1771" t="s">
        <v>225</v>
      </c>
      <c r="S1771" t="s">
        <v>249</v>
      </c>
      <c r="T1771" t="s">
        <v>55</v>
      </c>
      <c r="U1771" t="s">
        <v>177</v>
      </c>
      <c r="V1771" t="s">
        <v>177</v>
      </c>
    </row>
    <row r="1772" spans="1:22" ht="12.75" hidden="1" outlineLevel="1">
      <c r="A1772">
        <v>1553</v>
      </c>
      <c r="B1772" s="33" t="s">
        <v>46</v>
      </c>
      <c r="C1772">
        <v>62</v>
      </c>
      <c r="D1772">
        <v>2</v>
      </c>
      <c r="E1772">
        <v>20</v>
      </c>
      <c r="F1772" s="46"/>
      <c r="G1772" s="41" t="str">
        <f t="shared" si="150"/>
        <v/>
      </c>
      <c r="H1772" s="41" t="s">
        <v>52</v>
      </c>
      <c r="I1772" t="str">
        <f t="shared" si="154"/>
        <v/>
      </c>
      <c r="J1772">
        <f t="shared" si="155"/>
        <v>0</v>
      </c>
      <c r="K1772">
        <f t="shared" si="156"/>
        <v>0</v>
      </c>
      <c r="L1772" s="78" t="s">
        <v>343</v>
      </c>
      <c r="M1772" t="s">
        <v>241</v>
      </c>
      <c r="N1772" s="36" t="s">
        <v>177</v>
      </c>
      <c r="O1772" s="36"/>
      <c r="P1772" t="s">
        <v>177</v>
      </c>
      <c r="Q1772" t="s">
        <v>119</v>
      </c>
      <c r="S1772" t="s">
        <v>249</v>
      </c>
      <c r="U1772" t="s">
        <v>177</v>
      </c>
      <c r="V1772" t="s">
        <v>177</v>
      </c>
    </row>
    <row r="1773" spans="1:22" ht="12.75" hidden="1" outlineLevel="1">
      <c r="A1773">
        <v>1554</v>
      </c>
      <c r="B1773" s="33" t="s">
        <v>46</v>
      </c>
      <c r="C1773">
        <v>62</v>
      </c>
      <c r="D1773">
        <v>2</v>
      </c>
      <c r="E1773">
        <v>21</v>
      </c>
      <c r="F1773" s="46"/>
      <c r="G1773" s="41" t="str">
        <f t="shared" si="150"/>
        <v/>
      </c>
      <c r="H1773" s="41" t="s">
        <v>202</v>
      </c>
      <c r="I1773" t="str">
        <f t="shared" si="154"/>
        <v/>
      </c>
      <c r="J1773">
        <f t="shared" si="155"/>
        <v>0</v>
      </c>
      <c r="K1773">
        <f t="shared" si="156"/>
        <v>0</v>
      </c>
      <c r="L1773" s="78" t="s">
        <v>343</v>
      </c>
      <c r="M1773" t="s">
        <v>241</v>
      </c>
      <c r="N1773" s="36" t="s">
        <v>177</v>
      </c>
      <c r="O1773" s="36"/>
      <c r="P1773" t="s">
        <v>177</v>
      </c>
      <c r="Q1773" t="s">
        <v>225</v>
      </c>
      <c r="S1773" t="s">
        <v>249</v>
      </c>
      <c r="T1773" t="s">
        <v>55</v>
      </c>
      <c r="U1773" t="s">
        <v>177</v>
      </c>
      <c r="V1773" t="s">
        <v>177</v>
      </c>
    </row>
    <row r="1774" spans="1:22" ht="12.75" hidden="1" outlineLevel="1">
      <c r="A1774">
        <v>1555</v>
      </c>
      <c r="B1774" s="33" t="s">
        <v>46</v>
      </c>
      <c r="C1774">
        <v>62</v>
      </c>
      <c r="D1774">
        <v>2</v>
      </c>
      <c r="E1774">
        <v>22</v>
      </c>
      <c r="F1774" s="46"/>
      <c r="G1774" s="41" t="str">
        <f t="shared" si="150"/>
        <v/>
      </c>
      <c r="H1774" s="41" t="s">
        <v>65</v>
      </c>
      <c r="I1774" t="str">
        <f t="shared" si="154"/>
        <v/>
      </c>
      <c r="J1774">
        <f t="shared" si="155"/>
        <v>0</v>
      </c>
      <c r="K1774">
        <f t="shared" si="156"/>
        <v>0</v>
      </c>
      <c r="L1774" s="78" t="s">
        <v>343</v>
      </c>
      <c r="M1774" t="s">
        <v>241</v>
      </c>
      <c r="N1774" s="36" t="s">
        <v>177</v>
      </c>
      <c r="O1774" s="36"/>
      <c r="P1774" t="s">
        <v>177</v>
      </c>
      <c r="Q1774" t="s">
        <v>250</v>
      </c>
      <c r="R1774" t="s">
        <v>57</v>
      </c>
      <c r="S1774" t="s">
        <v>249</v>
      </c>
      <c r="U1774" t="s">
        <v>177</v>
      </c>
      <c r="V1774" t="s">
        <v>177</v>
      </c>
    </row>
    <row r="1775" spans="1:22" ht="12.75" hidden="1" outlineLevel="1">
      <c r="A1775">
        <v>1556</v>
      </c>
      <c r="B1775" s="33" t="s">
        <v>46</v>
      </c>
      <c r="C1775">
        <v>62</v>
      </c>
      <c r="D1775">
        <v>2</v>
      </c>
      <c r="E1775">
        <v>23</v>
      </c>
      <c r="F1775" s="46"/>
      <c r="G1775" s="41" t="str">
        <f t="shared" si="150"/>
        <v/>
      </c>
      <c r="H1775" s="41" t="s">
        <v>338</v>
      </c>
      <c r="I1775" t="str">
        <f t="shared" si="154"/>
        <v/>
      </c>
      <c r="J1775">
        <f t="shared" si="155"/>
        <v>0</v>
      </c>
      <c r="K1775">
        <f t="shared" si="156"/>
        <v>0</v>
      </c>
      <c r="L1775" s="78" t="s">
        <v>343</v>
      </c>
      <c r="M1775" t="s">
        <v>241</v>
      </c>
      <c r="N1775" s="36" t="s">
        <v>177</v>
      </c>
      <c r="O1775" s="36"/>
      <c r="P1775" t="s">
        <v>177</v>
      </c>
      <c r="Q1775" t="s">
        <v>326</v>
      </c>
      <c r="R1775" t="s">
        <v>327</v>
      </c>
      <c r="S1775" t="s">
        <v>249</v>
      </c>
      <c r="T1775" t="s">
        <v>54</v>
      </c>
      <c r="U1775" t="s">
        <v>177</v>
      </c>
      <c r="V1775" t="s">
        <v>177</v>
      </c>
    </row>
    <row r="1776" spans="1:22" ht="12.75" hidden="1" outlineLevel="1">
      <c r="A1776">
        <v>1557</v>
      </c>
      <c r="B1776" s="33" t="s">
        <v>46</v>
      </c>
      <c r="C1776">
        <v>62</v>
      </c>
      <c r="D1776">
        <v>2</v>
      </c>
      <c r="E1776">
        <v>24</v>
      </c>
      <c r="F1776" s="46"/>
      <c r="G1776" s="41" t="str">
        <f t="shared" si="150"/>
        <v/>
      </c>
      <c r="H1776" s="41" t="s">
        <v>47</v>
      </c>
      <c r="I1776" t="str">
        <f t="shared" si="154"/>
        <v/>
      </c>
      <c r="J1776">
        <f t="shared" si="155"/>
        <v>0</v>
      </c>
      <c r="K1776">
        <f t="shared" si="156"/>
        <v>0</v>
      </c>
      <c r="L1776" s="78" t="s">
        <v>343</v>
      </c>
      <c r="M1776" t="s">
        <v>241</v>
      </c>
      <c r="N1776" s="36" t="s">
        <v>177</v>
      </c>
      <c r="O1776" s="36"/>
      <c r="P1776" t="s">
        <v>177</v>
      </c>
      <c r="Q1776" t="s">
        <v>225</v>
      </c>
      <c r="S1776" t="s">
        <v>219</v>
      </c>
      <c r="U1776" t="s">
        <v>177</v>
      </c>
      <c r="V1776" t="s">
        <v>177</v>
      </c>
    </row>
    <row r="1777" spans="1:22" ht="12.75" hidden="1" outlineLevel="1">
      <c r="A1777">
        <v>1558</v>
      </c>
      <c r="B1777" s="33" t="s">
        <v>46</v>
      </c>
      <c r="C1777">
        <v>62</v>
      </c>
      <c r="D1777">
        <v>2</v>
      </c>
      <c r="E1777">
        <v>25</v>
      </c>
      <c r="F1777" s="46"/>
      <c r="G1777" s="41" t="str">
        <f t="shared" si="150"/>
        <v/>
      </c>
      <c r="H1777" s="41" t="s">
        <v>162</v>
      </c>
      <c r="I1777" t="str">
        <f t="shared" si="154"/>
        <v/>
      </c>
      <c r="J1777">
        <f t="shared" si="155"/>
        <v>0</v>
      </c>
      <c r="K1777">
        <f t="shared" si="156"/>
        <v>0</v>
      </c>
      <c r="L1777" s="78" t="s">
        <v>343</v>
      </c>
      <c r="M1777" t="s">
        <v>241</v>
      </c>
      <c r="N1777" s="36" t="s">
        <v>177</v>
      </c>
      <c r="O1777" s="36"/>
      <c r="P1777" t="s">
        <v>177</v>
      </c>
      <c r="Q1777" t="s">
        <v>3</v>
      </c>
      <c r="R1777" t="s">
        <v>56</v>
      </c>
      <c r="S1777" t="s">
        <v>249</v>
      </c>
      <c r="U1777" t="s">
        <v>177</v>
      </c>
      <c r="V1777" t="s">
        <v>177</v>
      </c>
    </row>
    <row r="1778" spans="1:22" ht="12.75" hidden="1" outlineLevel="1">
      <c r="A1778">
        <v>1559</v>
      </c>
      <c r="B1778" s="33" t="s">
        <v>46</v>
      </c>
      <c r="C1778">
        <v>62</v>
      </c>
      <c r="D1778">
        <v>2</v>
      </c>
      <c r="E1778">
        <v>26</v>
      </c>
      <c r="F1778" s="46"/>
      <c r="G1778" s="41" t="str">
        <f t="shared" si="150"/>
        <v/>
      </c>
      <c r="H1778" s="41" t="s">
        <v>47</v>
      </c>
      <c r="I1778" t="str">
        <f t="shared" si="154"/>
        <v/>
      </c>
      <c r="J1778">
        <f t="shared" si="155"/>
        <v>0</v>
      </c>
      <c r="K1778">
        <f t="shared" si="156"/>
        <v>0</v>
      </c>
      <c r="L1778" s="78" t="s">
        <v>343</v>
      </c>
      <c r="M1778" t="s">
        <v>241</v>
      </c>
      <c r="N1778" s="36" t="s">
        <v>177</v>
      </c>
      <c r="O1778" s="36"/>
      <c r="P1778" t="s">
        <v>177</v>
      </c>
      <c r="Q1778" t="s">
        <v>326</v>
      </c>
      <c r="R1778" t="s">
        <v>327</v>
      </c>
      <c r="S1778" t="s">
        <v>219</v>
      </c>
      <c r="T1778" t="s">
        <v>54</v>
      </c>
      <c r="U1778" t="s">
        <v>177</v>
      </c>
      <c r="V1778" t="s">
        <v>177</v>
      </c>
    </row>
    <row r="1779" spans="1:21" ht="12.75" hidden="1" outlineLevel="1">
      <c r="A1779">
        <v>1560</v>
      </c>
      <c r="B1779" s="33" t="s">
        <v>46</v>
      </c>
      <c r="C1779">
        <v>62</v>
      </c>
      <c r="D1779">
        <v>3</v>
      </c>
      <c r="E1779">
        <v>1</v>
      </c>
      <c r="F1779" s="46"/>
      <c r="G1779" s="41" t="str">
        <f t="shared" si="150"/>
        <v/>
      </c>
      <c r="H1779" s="41" t="s">
        <v>174</v>
      </c>
      <c r="I1779" t="str">
        <f t="shared" si="154"/>
        <v/>
      </c>
      <c r="J1779">
        <f t="shared" si="155"/>
        <v>0</v>
      </c>
      <c r="K1779">
        <f t="shared" si="156"/>
        <v>0</v>
      </c>
      <c r="L1779" s="78" t="s">
        <v>343</v>
      </c>
      <c r="M1779" t="s">
        <v>117</v>
      </c>
      <c r="N1779">
        <v>1</v>
      </c>
      <c r="O1779" t="s">
        <v>289</v>
      </c>
      <c r="P1779" t="s">
        <v>185</v>
      </c>
      <c r="Q1779" t="s">
        <v>38</v>
      </c>
      <c r="R1779" t="s">
        <v>171</v>
      </c>
      <c r="S1779" t="s">
        <v>27</v>
      </c>
      <c r="U1779" t="s">
        <v>254</v>
      </c>
    </row>
    <row r="1780" spans="1:21" ht="12.75" hidden="1" outlineLevel="1">
      <c r="A1780">
        <v>1561</v>
      </c>
      <c r="B1780" s="33" t="s">
        <v>46</v>
      </c>
      <c r="C1780">
        <v>62</v>
      </c>
      <c r="D1780">
        <v>3</v>
      </c>
      <c r="E1780">
        <v>2</v>
      </c>
      <c r="F1780" s="46"/>
      <c r="G1780" s="41" t="str">
        <f t="shared" si="150"/>
        <v/>
      </c>
      <c r="H1780" s="41" t="s">
        <v>174</v>
      </c>
      <c r="I1780" t="str">
        <f t="shared" si="154"/>
        <v/>
      </c>
      <c r="J1780">
        <f t="shared" si="155"/>
        <v>0</v>
      </c>
      <c r="K1780">
        <f t="shared" si="156"/>
        <v>0</v>
      </c>
      <c r="L1780" s="78" t="s">
        <v>343</v>
      </c>
      <c r="M1780" t="s">
        <v>117</v>
      </c>
      <c r="N1780">
        <v>1</v>
      </c>
      <c r="O1780" t="s">
        <v>289</v>
      </c>
      <c r="P1780" t="s">
        <v>185</v>
      </c>
      <c r="Q1780" t="s">
        <v>249</v>
      </c>
      <c r="R1780" t="s">
        <v>169</v>
      </c>
      <c r="S1780" t="s">
        <v>120</v>
      </c>
      <c r="U1780" t="s">
        <v>254</v>
      </c>
    </row>
    <row r="1781" spans="1:21" ht="12.75" hidden="1" outlineLevel="1">
      <c r="A1781">
        <v>1562</v>
      </c>
      <c r="B1781" s="33" t="s">
        <v>46</v>
      </c>
      <c r="C1781">
        <v>62</v>
      </c>
      <c r="D1781">
        <v>3</v>
      </c>
      <c r="E1781">
        <v>3</v>
      </c>
      <c r="F1781" s="46"/>
      <c r="G1781" s="41" t="str">
        <f t="shared" si="150"/>
        <v/>
      </c>
      <c r="H1781" s="41" t="s">
        <v>173</v>
      </c>
      <c r="I1781" t="str">
        <f t="shared" si="154"/>
        <v/>
      </c>
      <c r="J1781">
        <f t="shared" si="155"/>
        <v>0</v>
      </c>
      <c r="K1781">
        <f t="shared" si="156"/>
        <v>0</v>
      </c>
      <c r="L1781" s="78" t="s">
        <v>343</v>
      </c>
      <c r="M1781" t="s">
        <v>117</v>
      </c>
      <c r="N1781">
        <v>1</v>
      </c>
      <c r="O1781" t="s">
        <v>289</v>
      </c>
      <c r="P1781" t="s">
        <v>185</v>
      </c>
      <c r="Q1781" t="s">
        <v>249</v>
      </c>
      <c r="R1781" t="s">
        <v>171</v>
      </c>
      <c r="S1781" t="s">
        <v>120</v>
      </c>
      <c r="U1781" t="s">
        <v>254</v>
      </c>
    </row>
    <row r="1782" spans="1:21" ht="12.75" hidden="1" outlineLevel="1">
      <c r="A1782">
        <v>1563</v>
      </c>
      <c r="B1782" s="33" t="s">
        <v>46</v>
      </c>
      <c r="C1782">
        <v>62</v>
      </c>
      <c r="D1782">
        <v>3</v>
      </c>
      <c r="E1782">
        <v>4</v>
      </c>
      <c r="F1782" s="46"/>
      <c r="G1782" s="41" t="str">
        <f aca="true" t="shared" si="157" ref="G1782:G1846">UPPER(F1782)</f>
        <v/>
      </c>
      <c r="H1782" s="41" t="s">
        <v>173</v>
      </c>
      <c r="I1782" t="str">
        <f t="shared" si="154"/>
        <v/>
      </c>
      <c r="J1782">
        <f t="shared" si="155"/>
        <v>0</v>
      </c>
      <c r="K1782">
        <f t="shared" si="156"/>
        <v>0</v>
      </c>
      <c r="L1782" s="78" t="s">
        <v>343</v>
      </c>
      <c r="M1782" t="s">
        <v>117</v>
      </c>
      <c r="N1782">
        <v>1</v>
      </c>
      <c r="O1782" t="s">
        <v>289</v>
      </c>
      <c r="P1782" t="s">
        <v>185</v>
      </c>
      <c r="Q1782" t="s">
        <v>249</v>
      </c>
      <c r="R1782" t="s">
        <v>171</v>
      </c>
      <c r="S1782" t="s">
        <v>121</v>
      </c>
      <c r="U1782" t="s">
        <v>254</v>
      </c>
    </row>
    <row r="1783" spans="1:21" ht="12.75" hidden="1" outlineLevel="1">
      <c r="A1783">
        <v>1564</v>
      </c>
      <c r="B1783" s="33" t="s">
        <v>46</v>
      </c>
      <c r="C1783">
        <v>62</v>
      </c>
      <c r="D1783">
        <v>3</v>
      </c>
      <c r="E1783">
        <v>5</v>
      </c>
      <c r="F1783" s="46"/>
      <c r="G1783" s="41" t="str">
        <f t="shared" si="157"/>
        <v/>
      </c>
      <c r="H1783" s="41" t="s">
        <v>175</v>
      </c>
      <c r="I1783" t="str">
        <f t="shared" si="154"/>
        <v/>
      </c>
      <c r="J1783">
        <f t="shared" si="155"/>
        <v>0</v>
      </c>
      <c r="K1783">
        <f t="shared" si="156"/>
        <v>0</v>
      </c>
      <c r="L1783" s="78" t="s">
        <v>343</v>
      </c>
      <c r="M1783" t="s">
        <v>117</v>
      </c>
      <c r="N1783">
        <v>1</v>
      </c>
      <c r="O1783" t="s">
        <v>289</v>
      </c>
      <c r="P1783" t="s">
        <v>185</v>
      </c>
      <c r="Q1783" t="s">
        <v>249</v>
      </c>
      <c r="R1783" t="s">
        <v>169</v>
      </c>
      <c r="S1783" t="s">
        <v>120</v>
      </c>
      <c r="U1783" t="s">
        <v>254</v>
      </c>
    </row>
    <row r="1784" spans="1:21" ht="12.75" hidden="1" outlineLevel="1">
      <c r="A1784">
        <v>1565</v>
      </c>
      <c r="B1784" s="33" t="s">
        <v>46</v>
      </c>
      <c r="C1784">
        <v>62</v>
      </c>
      <c r="D1784">
        <v>3</v>
      </c>
      <c r="E1784">
        <v>6</v>
      </c>
      <c r="F1784" s="46"/>
      <c r="G1784" s="41" t="str">
        <f t="shared" si="157"/>
        <v/>
      </c>
      <c r="H1784" s="41" t="s">
        <v>170</v>
      </c>
      <c r="I1784" t="str">
        <f t="shared" si="154"/>
        <v/>
      </c>
      <c r="J1784">
        <f t="shared" si="155"/>
        <v>0</v>
      </c>
      <c r="K1784">
        <f t="shared" si="156"/>
        <v>0</v>
      </c>
      <c r="L1784" s="78" t="s">
        <v>343</v>
      </c>
      <c r="M1784" t="s">
        <v>117</v>
      </c>
      <c r="N1784">
        <v>1</v>
      </c>
      <c r="O1784" t="s">
        <v>289</v>
      </c>
      <c r="P1784" t="s">
        <v>185</v>
      </c>
      <c r="Q1784" t="s">
        <v>301</v>
      </c>
      <c r="R1784" t="s">
        <v>171</v>
      </c>
      <c r="S1784" t="s">
        <v>130</v>
      </c>
      <c r="U1784" t="s">
        <v>254</v>
      </c>
    </row>
    <row r="1785" spans="1:22" ht="12.75" hidden="1" outlineLevel="1">
      <c r="A1785">
        <v>1566</v>
      </c>
      <c r="B1785" s="33" t="s">
        <v>46</v>
      </c>
      <c r="C1785">
        <v>62</v>
      </c>
      <c r="D1785">
        <v>3</v>
      </c>
      <c r="E1785">
        <v>7</v>
      </c>
      <c r="F1785" s="46"/>
      <c r="G1785" s="41" t="str">
        <f t="shared" si="157"/>
        <v/>
      </c>
      <c r="H1785" s="41" t="s">
        <v>175</v>
      </c>
      <c r="I1785" t="str">
        <f t="shared" si="154"/>
        <v/>
      </c>
      <c r="J1785">
        <f t="shared" si="155"/>
        <v>0</v>
      </c>
      <c r="K1785">
        <f t="shared" si="156"/>
        <v>0</v>
      </c>
      <c r="L1785" s="78" t="s">
        <v>343</v>
      </c>
      <c r="M1785" t="s">
        <v>117</v>
      </c>
      <c r="N1785">
        <v>2</v>
      </c>
      <c r="O1785" t="s">
        <v>290</v>
      </c>
      <c r="P1785" t="s">
        <v>64</v>
      </c>
      <c r="Q1785" t="s">
        <v>38</v>
      </c>
      <c r="R1785" t="s">
        <v>171</v>
      </c>
      <c r="S1785" t="s">
        <v>27</v>
      </c>
      <c r="V1785" t="s">
        <v>133</v>
      </c>
    </row>
    <row r="1786" spans="1:22" ht="12.75" hidden="1" outlineLevel="1">
      <c r="A1786">
        <v>1567</v>
      </c>
      <c r="B1786" s="33" t="s">
        <v>46</v>
      </c>
      <c r="C1786">
        <v>62</v>
      </c>
      <c r="D1786">
        <v>3</v>
      </c>
      <c r="E1786">
        <v>8</v>
      </c>
      <c r="F1786" s="46"/>
      <c r="G1786" s="41" t="str">
        <f t="shared" si="157"/>
        <v/>
      </c>
      <c r="H1786" s="41" t="s">
        <v>172</v>
      </c>
      <c r="I1786" t="str">
        <f t="shared" si="154"/>
        <v/>
      </c>
      <c r="J1786">
        <f t="shared" si="155"/>
        <v>0</v>
      </c>
      <c r="K1786">
        <f t="shared" si="156"/>
        <v>0</v>
      </c>
      <c r="L1786" s="78" t="s">
        <v>343</v>
      </c>
      <c r="M1786" t="s">
        <v>117</v>
      </c>
      <c r="N1786">
        <v>2</v>
      </c>
      <c r="O1786" t="s">
        <v>290</v>
      </c>
      <c r="P1786" t="s">
        <v>64</v>
      </c>
      <c r="Q1786" t="s">
        <v>249</v>
      </c>
      <c r="R1786" t="s">
        <v>171</v>
      </c>
      <c r="S1786" t="s">
        <v>121</v>
      </c>
      <c r="V1786" t="s">
        <v>133</v>
      </c>
    </row>
    <row r="1787" spans="1:22" ht="12.75" hidden="1" outlineLevel="1">
      <c r="A1787">
        <v>1568</v>
      </c>
      <c r="B1787" s="33" t="s">
        <v>46</v>
      </c>
      <c r="C1787">
        <v>62</v>
      </c>
      <c r="D1787">
        <v>3</v>
      </c>
      <c r="E1787">
        <v>9</v>
      </c>
      <c r="F1787" s="46"/>
      <c r="G1787" s="41" t="str">
        <f t="shared" si="157"/>
        <v/>
      </c>
      <c r="H1787" s="41" t="s">
        <v>175</v>
      </c>
      <c r="I1787" t="str">
        <f t="shared" si="154"/>
        <v/>
      </c>
      <c r="J1787">
        <f t="shared" si="155"/>
        <v>0</v>
      </c>
      <c r="K1787">
        <f t="shared" si="156"/>
        <v>0</v>
      </c>
      <c r="L1787" s="78" t="s">
        <v>343</v>
      </c>
      <c r="M1787" t="s">
        <v>117</v>
      </c>
      <c r="N1787">
        <v>2</v>
      </c>
      <c r="O1787" t="s">
        <v>290</v>
      </c>
      <c r="P1787" t="s">
        <v>64</v>
      </c>
      <c r="Q1787" t="s">
        <v>249</v>
      </c>
      <c r="R1787" t="s">
        <v>169</v>
      </c>
      <c r="S1787" t="s">
        <v>122</v>
      </c>
      <c r="V1787" t="s">
        <v>133</v>
      </c>
    </row>
    <row r="1788" spans="1:22" ht="12.75" hidden="1" outlineLevel="1">
      <c r="A1788">
        <v>1569</v>
      </c>
      <c r="B1788" s="33" t="s">
        <v>46</v>
      </c>
      <c r="C1788">
        <v>62</v>
      </c>
      <c r="D1788">
        <v>3</v>
      </c>
      <c r="E1788">
        <v>10</v>
      </c>
      <c r="F1788" s="46"/>
      <c r="G1788" s="41" t="str">
        <f t="shared" si="157"/>
        <v/>
      </c>
      <c r="H1788" s="41" t="s">
        <v>175</v>
      </c>
      <c r="I1788" t="str">
        <f t="shared" si="154"/>
        <v/>
      </c>
      <c r="J1788">
        <f t="shared" si="155"/>
        <v>0</v>
      </c>
      <c r="K1788">
        <f t="shared" si="156"/>
        <v>0</v>
      </c>
      <c r="L1788" s="78" t="s">
        <v>343</v>
      </c>
      <c r="M1788" t="s">
        <v>117</v>
      </c>
      <c r="N1788">
        <v>2</v>
      </c>
      <c r="O1788" t="s">
        <v>290</v>
      </c>
      <c r="P1788" t="s">
        <v>64</v>
      </c>
      <c r="Q1788" t="s">
        <v>249</v>
      </c>
      <c r="R1788" t="s">
        <v>169</v>
      </c>
      <c r="S1788" t="s">
        <v>27</v>
      </c>
      <c r="V1788" t="s">
        <v>133</v>
      </c>
    </row>
    <row r="1789" spans="1:22" ht="12.75" hidden="1" outlineLevel="1">
      <c r="A1789">
        <v>1570</v>
      </c>
      <c r="B1789" s="33" t="s">
        <v>46</v>
      </c>
      <c r="C1789">
        <v>62</v>
      </c>
      <c r="D1789">
        <v>3</v>
      </c>
      <c r="E1789">
        <v>11</v>
      </c>
      <c r="F1789" s="46"/>
      <c r="G1789" s="41" t="str">
        <f t="shared" si="157"/>
        <v/>
      </c>
      <c r="H1789" s="41" t="s">
        <v>170</v>
      </c>
      <c r="I1789" t="str">
        <f t="shared" si="154"/>
        <v/>
      </c>
      <c r="J1789">
        <f t="shared" si="155"/>
        <v>0</v>
      </c>
      <c r="K1789">
        <f t="shared" si="156"/>
        <v>0</v>
      </c>
      <c r="L1789" s="78" t="s">
        <v>343</v>
      </c>
      <c r="M1789" t="s">
        <v>117</v>
      </c>
      <c r="N1789">
        <v>2</v>
      </c>
      <c r="O1789" t="s">
        <v>290</v>
      </c>
      <c r="P1789" t="s">
        <v>64</v>
      </c>
      <c r="Q1789" t="s">
        <v>249</v>
      </c>
      <c r="R1789" t="s">
        <v>169</v>
      </c>
      <c r="S1789" t="s">
        <v>27</v>
      </c>
      <c r="V1789" t="s">
        <v>133</v>
      </c>
    </row>
    <row r="1790" spans="1:22" ht="12.75" hidden="1" outlineLevel="1">
      <c r="A1790">
        <v>1571</v>
      </c>
      <c r="B1790" s="33" t="s">
        <v>46</v>
      </c>
      <c r="C1790">
        <v>62</v>
      </c>
      <c r="D1790">
        <v>3</v>
      </c>
      <c r="E1790">
        <v>12</v>
      </c>
      <c r="F1790" s="46"/>
      <c r="G1790" s="41" t="str">
        <f t="shared" si="157"/>
        <v/>
      </c>
      <c r="H1790" s="41" t="s">
        <v>172</v>
      </c>
      <c r="I1790" t="str">
        <f t="shared" si="154"/>
        <v/>
      </c>
      <c r="J1790">
        <f t="shared" si="155"/>
        <v>0</v>
      </c>
      <c r="K1790">
        <f t="shared" si="156"/>
        <v>0</v>
      </c>
      <c r="L1790" s="78" t="s">
        <v>343</v>
      </c>
      <c r="M1790" t="s">
        <v>117</v>
      </c>
      <c r="N1790">
        <v>2</v>
      </c>
      <c r="O1790" t="s">
        <v>290</v>
      </c>
      <c r="P1790" t="s">
        <v>64</v>
      </c>
      <c r="Q1790" t="s">
        <v>123</v>
      </c>
      <c r="R1790" t="s">
        <v>171</v>
      </c>
      <c r="S1790" t="s">
        <v>27</v>
      </c>
      <c r="V1790" t="s">
        <v>133</v>
      </c>
    </row>
    <row r="1791" spans="1:22" ht="12.75" hidden="1" outlineLevel="1">
      <c r="A1791">
        <v>1572</v>
      </c>
      <c r="B1791" s="33" t="s">
        <v>46</v>
      </c>
      <c r="C1791">
        <v>62</v>
      </c>
      <c r="D1791">
        <v>3</v>
      </c>
      <c r="E1791">
        <v>13</v>
      </c>
      <c r="F1791" s="46"/>
      <c r="G1791" s="41" t="str">
        <f t="shared" si="157"/>
        <v/>
      </c>
      <c r="H1791" s="41" t="s">
        <v>173</v>
      </c>
      <c r="I1791" t="str">
        <f t="shared" si="154"/>
        <v/>
      </c>
      <c r="J1791">
        <f t="shared" si="155"/>
        <v>0</v>
      </c>
      <c r="K1791">
        <f t="shared" si="156"/>
        <v>0</v>
      </c>
      <c r="L1791" s="78" t="s">
        <v>343</v>
      </c>
      <c r="M1791" t="s">
        <v>117</v>
      </c>
      <c r="N1791">
        <v>2</v>
      </c>
      <c r="O1791" t="s">
        <v>290</v>
      </c>
      <c r="P1791" t="s">
        <v>64</v>
      </c>
      <c r="Q1791" t="s">
        <v>249</v>
      </c>
      <c r="R1791" t="s">
        <v>169</v>
      </c>
      <c r="S1791" t="s">
        <v>120</v>
      </c>
      <c r="V1791" t="s">
        <v>133</v>
      </c>
    </row>
    <row r="1792" spans="1:21" ht="12.75" hidden="1" outlineLevel="1">
      <c r="A1792">
        <v>1573</v>
      </c>
      <c r="B1792" s="33" t="s">
        <v>46</v>
      </c>
      <c r="C1792">
        <v>62</v>
      </c>
      <c r="D1792">
        <v>3</v>
      </c>
      <c r="E1792">
        <v>14</v>
      </c>
      <c r="F1792" s="46"/>
      <c r="G1792" s="41" t="str">
        <f t="shared" si="157"/>
        <v/>
      </c>
      <c r="H1792" s="41" t="s">
        <v>172</v>
      </c>
      <c r="I1792" t="str">
        <f t="shared" si="154"/>
        <v/>
      </c>
      <c r="J1792">
        <f t="shared" si="155"/>
        <v>0</v>
      </c>
      <c r="K1792">
        <f t="shared" si="156"/>
        <v>0</v>
      </c>
      <c r="L1792" s="78" t="s">
        <v>343</v>
      </c>
      <c r="M1792" t="s">
        <v>117</v>
      </c>
      <c r="N1792">
        <v>3</v>
      </c>
      <c r="O1792" t="s">
        <v>290</v>
      </c>
      <c r="P1792" t="s">
        <v>64</v>
      </c>
      <c r="Q1792" t="s">
        <v>38</v>
      </c>
      <c r="R1792" t="s">
        <v>171</v>
      </c>
      <c r="S1792" t="s">
        <v>27</v>
      </c>
      <c r="U1792" t="s">
        <v>88</v>
      </c>
    </row>
    <row r="1793" spans="1:21" ht="12.75" hidden="1" outlineLevel="1">
      <c r="A1793">
        <v>1574</v>
      </c>
      <c r="B1793" s="33" t="s">
        <v>46</v>
      </c>
      <c r="C1793">
        <v>62</v>
      </c>
      <c r="D1793">
        <v>3</v>
      </c>
      <c r="E1793">
        <v>15</v>
      </c>
      <c r="F1793" s="46"/>
      <c r="G1793" s="41" t="str">
        <f t="shared" si="157"/>
        <v/>
      </c>
      <c r="H1793" s="41" t="s">
        <v>170</v>
      </c>
      <c r="I1793" t="str">
        <f t="shared" si="154"/>
        <v/>
      </c>
      <c r="J1793">
        <f t="shared" si="155"/>
        <v>0</v>
      </c>
      <c r="K1793">
        <f t="shared" si="156"/>
        <v>0</v>
      </c>
      <c r="L1793" s="78" t="s">
        <v>343</v>
      </c>
      <c r="M1793" t="s">
        <v>117</v>
      </c>
      <c r="N1793">
        <v>3</v>
      </c>
      <c r="O1793" t="s">
        <v>290</v>
      </c>
      <c r="P1793" t="s">
        <v>64</v>
      </c>
      <c r="Q1793" t="s">
        <v>249</v>
      </c>
      <c r="R1793" t="s">
        <v>169</v>
      </c>
      <c r="S1793" t="s">
        <v>120</v>
      </c>
      <c r="U1793" t="s">
        <v>88</v>
      </c>
    </row>
    <row r="1794" spans="1:21" ht="12.75" hidden="1" outlineLevel="1">
      <c r="A1794">
        <v>1575</v>
      </c>
      <c r="B1794" s="33" t="s">
        <v>46</v>
      </c>
      <c r="C1794">
        <v>62</v>
      </c>
      <c r="D1794">
        <v>3</v>
      </c>
      <c r="E1794">
        <v>16</v>
      </c>
      <c r="F1794" s="46"/>
      <c r="G1794" s="41" t="str">
        <f t="shared" si="157"/>
        <v/>
      </c>
      <c r="H1794" s="41" t="s">
        <v>170</v>
      </c>
      <c r="I1794" t="str">
        <f t="shared" si="154"/>
        <v/>
      </c>
      <c r="J1794">
        <f t="shared" si="155"/>
        <v>0</v>
      </c>
      <c r="K1794">
        <f t="shared" si="156"/>
        <v>0</v>
      </c>
      <c r="L1794" s="78" t="s">
        <v>343</v>
      </c>
      <c r="M1794" t="s">
        <v>117</v>
      </c>
      <c r="N1794">
        <v>3</v>
      </c>
      <c r="O1794" t="s">
        <v>290</v>
      </c>
      <c r="P1794" t="s">
        <v>64</v>
      </c>
      <c r="Q1794" t="s">
        <v>123</v>
      </c>
      <c r="R1794" t="s">
        <v>171</v>
      </c>
      <c r="S1794" t="s">
        <v>122</v>
      </c>
      <c r="U1794" t="s">
        <v>88</v>
      </c>
    </row>
    <row r="1795" spans="1:21" ht="12.75" hidden="1" outlineLevel="1">
      <c r="A1795">
        <v>1576</v>
      </c>
      <c r="B1795" s="33" t="s">
        <v>46</v>
      </c>
      <c r="C1795">
        <v>62</v>
      </c>
      <c r="D1795">
        <v>3</v>
      </c>
      <c r="E1795">
        <v>17</v>
      </c>
      <c r="F1795" s="46"/>
      <c r="G1795" s="41" t="str">
        <f t="shared" si="157"/>
        <v/>
      </c>
      <c r="H1795" s="41" t="s">
        <v>174</v>
      </c>
      <c r="I1795" t="str">
        <f t="shared" si="154"/>
        <v/>
      </c>
      <c r="J1795">
        <f t="shared" si="155"/>
        <v>0</v>
      </c>
      <c r="K1795">
        <f t="shared" si="156"/>
        <v>0</v>
      </c>
      <c r="L1795" s="78" t="s">
        <v>343</v>
      </c>
      <c r="M1795" t="s">
        <v>117</v>
      </c>
      <c r="N1795">
        <v>3</v>
      </c>
      <c r="O1795" t="s">
        <v>290</v>
      </c>
      <c r="P1795" t="s">
        <v>64</v>
      </c>
      <c r="Q1795" t="s">
        <v>249</v>
      </c>
      <c r="R1795" t="s">
        <v>169</v>
      </c>
      <c r="S1795" t="s">
        <v>296</v>
      </c>
      <c r="U1795" t="s">
        <v>88</v>
      </c>
    </row>
    <row r="1796" spans="1:21" ht="12.75" hidden="1" outlineLevel="1">
      <c r="A1796">
        <v>1577</v>
      </c>
      <c r="B1796" s="33" t="s">
        <v>46</v>
      </c>
      <c r="C1796">
        <v>62</v>
      </c>
      <c r="D1796">
        <v>3</v>
      </c>
      <c r="E1796">
        <v>18</v>
      </c>
      <c r="F1796" s="46"/>
      <c r="G1796" s="41" t="str">
        <f t="shared" si="157"/>
        <v/>
      </c>
      <c r="H1796" s="41" t="s">
        <v>173</v>
      </c>
      <c r="I1796" t="str">
        <f t="shared" si="154"/>
        <v/>
      </c>
      <c r="J1796">
        <f t="shared" si="155"/>
        <v>0</v>
      </c>
      <c r="K1796">
        <f t="shared" si="156"/>
        <v>0</v>
      </c>
      <c r="L1796" s="78" t="s">
        <v>343</v>
      </c>
      <c r="M1796" t="s">
        <v>117</v>
      </c>
      <c r="N1796">
        <v>3</v>
      </c>
      <c r="O1796" t="s">
        <v>290</v>
      </c>
      <c r="P1796" t="s">
        <v>64</v>
      </c>
      <c r="Q1796" t="s">
        <v>249</v>
      </c>
      <c r="R1796" t="s">
        <v>169</v>
      </c>
      <c r="S1796" t="s">
        <v>296</v>
      </c>
      <c r="U1796" t="s">
        <v>88</v>
      </c>
    </row>
    <row r="1797" spans="1:21" ht="12.75" hidden="1" outlineLevel="1">
      <c r="A1797">
        <v>1578</v>
      </c>
      <c r="B1797" s="33" t="s">
        <v>46</v>
      </c>
      <c r="C1797">
        <v>62</v>
      </c>
      <c r="D1797">
        <v>3</v>
      </c>
      <c r="E1797">
        <v>19</v>
      </c>
      <c r="F1797" s="46"/>
      <c r="G1797" s="41" t="str">
        <f t="shared" si="157"/>
        <v/>
      </c>
      <c r="H1797" s="41" t="s">
        <v>175</v>
      </c>
      <c r="I1797" t="str">
        <f t="shared" si="154"/>
        <v/>
      </c>
      <c r="J1797">
        <f t="shared" si="155"/>
        <v>0</v>
      </c>
      <c r="K1797">
        <f t="shared" si="156"/>
        <v>0</v>
      </c>
      <c r="L1797" s="78" t="s">
        <v>343</v>
      </c>
      <c r="M1797" t="s">
        <v>117</v>
      </c>
      <c r="N1797">
        <v>4</v>
      </c>
      <c r="O1797" t="s">
        <v>153</v>
      </c>
      <c r="P1797" t="s">
        <v>185</v>
      </c>
      <c r="Q1797" t="s">
        <v>38</v>
      </c>
      <c r="R1797" t="s">
        <v>171</v>
      </c>
      <c r="S1797" t="s">
        <v>27</v>
      </c>
      <c r="U1797" t="s">
        <v>254</v>
      </c>
    </row>
    <row r="1798" spans="1:21" ht="12.75" hidden="1" outlineLevel="1">
      <c r="A1798">
        <v>1579</v>
      </c>
      <c r="B1798" s="33" t="s">
        <v>46</v>
      </c>
      <c r="C1798">
        <v>62</v>
      </c>
      <c r="D1798">
        <v>3</v>
      </c>
      <c r="E1798">
        <v>20</v>
      </c>
      <c r="F1798" s="46"/>
      <c r="G1798" s="41" t="str">
        <f t="shared" si="157"/>
        <v/>
      </c>
      <c r="H1798" s="41" t="s">
        <v>173</v>
      </c>
      <c r="I1798" t="str">
        <f t="shared" si="154"/>
        <v/>
      </c>
      <c r="J1798">
        <f t="shared" si="155"/>
        <v>0</v>
      </c>
      <c r="K1798">
        <f t="shared" si="156"/>
        <v>0</v>
      </c>
      <c r="L1798" s="78" t="s">
        <v>343</v>
      </c>
      <c r="M1798" t="s">
        <v>117</v>
      </c>
      <c r="N1798">
        <v>4</v>
      </c>
      <c r="O1798" t="s">
        <v>154</v>
      </c>
      <c r="P1798" t="s">
        <v>185</v>
      </c>
      <c r="Q1798" t="s">
        <v>249</v>
      </c>
      <c r="R1798" t="s">
        <v>169</v>
      </c>
      <c r="S1798" t="s">
        <v>27</v>
      </c>
      <c r="U1798" t="s">
        <v>254</v>
      </c>
    </row>
    <row r="1799" spans="1:21" ht="12.75" hidden="1" outlineLevel="1">
      <c r="A1799">
        <v>1580</v>
      </c>
      <c r="B1799" s="33" t="s">
        <v>46</v>
      </c>
      <c r="C1799">
        <v>62</v>
      </c>
      <c r="D1799">
        <v>3</v>
      </c>
      <c r="E1799">
        <v>21</v>
      </c>
      <c r="F1799" s="46"/>
      <c r="G1799" s="41" t="str">
        <f t="shared" si="157"/>
        <v/>
      </c>
      <c r="H1799" s="41" t="s">
        <v>170</v>
      </c>
      <c r="I1799" t="str">
        <f t="shared" si="154"/>
        <v/>
      </c>
      <c r="J1799">
        <f t="shared" si="155"/>
        <v>0</v>
      </c>
      <c r="K1799">
        <f t="shared" si="156"/>
        <v>0</v>
      </c>
      <c r="L1799" s="78" t="s">
        <v>343</v>
      </c>
      <c r="M1799" t="s">
        <v>117</v>
      </c>
      <c r="N1799">
        <v>4</v>
      </c>
      <c r="O1799" t="s">
        <v>153</v>
      </c>
      <c r="P1799" t="s">
        <v>185</v>
      </c>
      <c r="Q1799" t="s">
        <v>249</v>
      </c>
      <c r="R1799" t="s">
        <v>169</v>
      </c>
      <c r="S1799" t="s">
        <v>120</v>
      </c>
      <c r="U1799" t="s">
        <v>254</v>
      </c>
    </row>
    <row r="1800" spans="1:21" ht="12.75" hidden="1" outlineLevel="1">
      <c r="A1800">
        <v>1581</v>
      </c>
      <c r="B1800" s="33" t="s">
        <v>46</v>
      </c>
      <c r="C1800">
        <v>62</v>
      </c>
      <c r="D1800">
        <v>3</v>
      </c>
      <c r="E1800">
        <v>22</v>
      </c>
      <c r="F1800" s="46"/>
      <c r="G1800" s="41" t="str">
        <f t="shared" si="157"/>
        <v/>
      </c>
      <c r="H1800" s="41" t="s">
        <v>170</v>
      </c>
      <c r="I1800" t="str">
        <f t="shared" si="154"/>
        <v/>
      </c>
      <c r="J1800">
        <f t="shared" si="155"/>
        <v>0</v>
      </c>
      <c r="K1800">
        <f t="shared" si="156"/>
        <v>0</v>
      </c>
      <c r="L1800" s="78" t="s">
        <v>343</v>
      </c>
      <c r="M1800" t="s">
        <v>117</v>
      </c>
      <c r="N1800">
        <v>4</v>
      </c>
      <c r="O1800" t="s">
        <v>153</v>
      </c>
      <c r="P1800" t="s">
        <v>185</v>
      </c>
      <c r="Q1800" t="s">
        <v>249</v>
      </c>
      <c r="R1800" t="s">
        <v>171</v>
      </c>
      <c r="S1800" t="s">
        <v>121</v>
      </c>
      <c r="U1800" t="s">
        <v>254</v>
      </c>
    </row>
    <row r="1801" spans="1:21" ht="12.75" hidden="1" outlineLevel="1">
      <c r="A1801">
        <v>1582</v>
      </c>
      <c r="B1801" s="33" t="s">
        <v>46</v>
      </c>
      <c r="C1801">
        <v>62</v>
      </c>
      <c r="D1801">
        <v>3</v>
      </c>
      <c r="E1801">
        <v>23</v>
      </c>
      <c r="F1801" s="46"/>
      <c r="G1801" s="41" t="str">
        <f t="shared" si="157"/>
        <v/>
      </c>
      <c r="H1801" s="41" t="s">
        <v>174</v>
      </c>
      <c r="I1801" t="str">
        <f t="shared" si="154"/>
        <v/>
      </c>
      <c r="J1801">
        <f t="shared" si="155"/>
        <v>0</v>
      </c>
      <c r="K1801">
        <f t="shared" si="156"/>
        <v>0</v>
      </c>
      <c r="L1801" s="78" t="s">
        <v>343</v>
      </c>
      <c r="M1801" t="s">
        <v>117</v>
      </c>
      <c r="N1801">
        <v>4</v>
      </c>
      <c r="O1801" t="s">
        <v>153</v>
      </c>
      <c r="P1801" t="s">
        <v>185</v>
      </c>
      <c r="Q1801" t="s">
        <v>249</v>
      </c>
      <c r="R1801" t="s">
        <v>171</v>
      </c>
      <c r="S1801" t="s">
        <v>121</v>
      </c>
      <c r="U1801" t="s">
        <v>254</v>
      </c>
    </row>
    <row r="1802" spans="1:22" ht="12.75" hidden="1" outlineLevel="1">
      <c r="A1802">
        <v>1583</v>
      </c>
      <c r="B1802" s="33" t="s">
        <v>46</v>
      </c>
      <c r="C1802">
        <v>62</v>
      </c>
      <c r="D1802">
        <v>4</v>
      </c>
      <c r="E1802">
        <v>1</v>
      </c>
      <c r="F1802" s="46"/>
      <c r="G1802" s="41" t="str">
        <f t="shared" si="157"/>
        <v/>
      </c>
      <c r="H1802" s="41" t="s">
        <v>172</v>
      </c>
      <c r="I1802" t="str">
        <f t="shared" si="154"/>
        <v/>
      </c>
      <c r="J1802">
        <f t="shared" si="155"/>
        <v>0</v>
      </c>
      <c r="K1802">
        <f t="shared" si="156"/>
        <v>0</v>
      </c>
      <c r="L1802" s="78" t="s">
        <v>343</v>
      </c>
      <c r="M1802" t="s">
        <v>101</v>
      </c>
      <c r="N1802" s="36" t="s">
        <v>177</v>
      </c>
      <c r="O1802" s="36"/>
      <c r="P1802" t="s">
        <v>177</v>
      </c>
      <c r="Q1802" t="s">
        <v>309</v>
      </c>
      <c r="R1802" t="s">
        <v>178</v>
      </c>
      <c r="S1802" t="s">
        <v>249</v>
      </c>
      <c r="U1802" t="s">
        <v>177</v>
      </c>
      <c r="V1802" t="s">
        <v>177</v>
      </c>
    </row>
    <row r="1803" spans="1:22" ht="12.75" hidden="1" outlineLevel="1">
      <c r="A1803">
        <v>1584</v>
      </c>
      <c r="B1803" s="33" t="s">
        <v>46</v>
      </c>
      <c r="C1803">
        <v>62</v>
      </c>
      <c r="D1803">
        <v>4</v>
      </c>
      <c r="E1803">
        <v>2</v>
      </c>
      <c r="F1803" s="46"/>
      <c r="G1803" s="41" t="str">
        <f t="shared" si="157"/>
        <v/>
      </c>
      <c r="H1803" s="41" t="s">
        <v>174</v>
      </c>
      <c r="I1803" t="str">
        <f t="shared" si="154"/>
        <v/>
      </c>
      <c r="J1803">
        <f t="shared" si="155"/>
        <v>0</v>
      </c>
      <c r="K1803">
        <f t="shared" si="156"/>
        <v>0</v>
      </c>
      <c r="L1803" s="78" t="s">
        <v>343</v>
      </c>
      <c r="M1803" t="s">
        <v>101</v>
      </c>
      <c r="N1803" s="36" t="s">
        <v>177</v>
      </c>
      <c r="O1803" s="36"/>
      <c r="P1803" t="s">
        <v>177</v>
      </c>
      <c r="Q1803" t="s">
        <v>326</v>
      </c>
      <c r="R1803" t="s">
        <v>327</v>
      </c>
      <c r="S1803" t="s">
        <v>249</v>
      </c>
      <c r="U1803" t="s">
        <v>177</v>
      </c>
      <c r="V1803" t="s">
        <v>177</v>
      </c>
    </row>
    <row r="1804" spans="1:22" ht="12.75" hidden="1" outlineLevel="1">
      <c r="A1804">
        <v>1585</v>
      </c>
      <c r="B1804" s="33" t="s">
        <v>46</v>
      </c>
      <c r="C1804">
        <v>62</v>
      </c>
      <c r="D1804">
        <v>4</v>
      </c>
      <c r="E1804">
        <v>3</v>
      </c>
      <c r="F1804" s="46"/>
      <c r="G1804" s="41" t="str">
        <f t="shared" si="157"/>
        <v/>
      </c>
      <c r="H1804" s="41" t="s">
        <v>170</v>
      </c>
      <c r="I1804" t="str">
        <f t="shared" si="154"/>
        <v/>
      </c>
      <c r="J1804">
        <f t="shared" si="155"/>
        <v>0</v>
      </c>
      <c r="K1804">
        <f t="shared" si="156"/>
        <v>0</v>
      </c>
      <c r="L1804" s="78" t="s">
        <v>343</v>
      </c>
      <c r="M1804" t="s">
        <v>101</v>
      </c>
      <c r="N1804" s="36" t="s">
        <v>177</v>
      </c>
      <c r="O1804" s="36"/>
      <c r="P1804" t="s">
        <v>177</v>
      </c>
      <c r="Q1804" t="s">
        <v>310</v>
      </c>
      <c r="R1804" t="s">
        <v>311</v>
      </c>
      <c r="S1804" t="s">
        <v>249</v>
      </c>
      <c r="T1804" t="s">
        <v>218</v>
      </c>
      <c r="U1804" t="s">
        <v>177</v>
      </c>
      <c r="V1804" t="s">
        <v>177</v>
      </c>
    </row>
    <row r="1805" spans="1:22" ht="12.75" hidden="1" outlineLevel="1">
      <c r="A1805">
        <v>1586</v>
      </c>
      <c r="B1805" s="33" t="s">
        <v>46</v>
      </c>
      <c r="C1805">
        <v>62</v>
      </c>
      <c r="D1805">
        <v>4</v>
      </c>
      <c r="E1805">
        <v>4</v>
      </c>
      <c r="F1805" s="46"/>
      <c r="G1805" s="41" t="str">
        <f t="shared" si="157"/>
        <v/>
      </c>
      <c r="H1805" s="41" t="s">
        <v>172</v>
      </c>
      <c r="I1805" t="str">
        <f t="shared" si="154"/>
        <v/>
      </c>
      <c r="J1805">
        <f t="shared" si="155"/>
        <v>0</v>
      </c>
      <c r="K1805">
        <f t="shared" si="156"/>
        <v>0</v>
      </c>
      <c r="L1805" s="78" t="s">
        <v>343</v>
      </c>
      <c r="M1805" t="s">
        <v>101</v>
      </c>
      <c r="N1805" s="36" t="s">
        <v>177</v>
      </c>
      <c r="O1805" s="36"/>
      <c r="P1805" t="s">
        <v>177</v>
      </c>
      <c r="Q1805" t="s">
        <v>312</v>
      </c>
      <c r="R1805" t="s">
        <v>36</v>
      </c>
      <c r="S1805" t="s">
        <v>249</v>
      </c>
      <c r="U1805" t="s">
        <v>177</v>
      </c>
      <c r="V1805" t="s">
        <v>177</v>
      </c>
    </row>
    <row r="1806" spans="1:22" ht="12.75" hidden="1" outlineLevel="1">
      <c r="A1806">
        <v>1587</v>
      </c>
      <c r="B1806" s="33" t="s">
        <v>46</v>
      </c>
      <c r="C1806">
        <v>62</v>
      </c>
      <c r="D1806">
        <v>4</v>
      </c>
      <c r="E1806">
        <v>5</v>
      </c>
      <c r="F1806" s="46"/>
      <c r="G1806" s="41" t="str">
        <f t="shared" si="157"/>
        <v/>
      </c>
      <c r="H1806" s="41" t="s">
        <v>175</v>
      </c>
      <c r="I1806" t="str">
        <f t="shared" si="154"/>
        <v/>
      </c>
      <c r="J1806">
        <f t="shared" si="155"/>
        <v>0</v>
      </c>
      <c r="K1806">
        <f t="shared" si="156"/>
        <v>0</v>
      </c>
      <c r="L1806" s="78" t="s">
        <v>343</v>
      </c>
      <c r="M1806" t="s">
        <v>101</v>
      </c>
      <c r="N1806" s="36" t="s">
        <v>177</v>
      </c>
      <c r="O1806" s="36"/>
      <c r="P1806" t="s">
        <v>177</v>
      </c>
      <c r="Q1806" t="s">
        <v>310</v>
      </c>
      <c r="R1806" t="s">
        <v>304</v>
      </c>
      <c r="S1806" t="s">
        <v>249</v>
      </c>
      <c r="U1806" t="s">
        <v>177</v>
      </c>
      <c r="V1806" t="s">
        <v>177</v>
      </c>
    </row>
    <row r="1807" spans="1:22" ht="12.75" hidden="1" outlineLevel="1">
      <c r="A1807">
        <v>1588</v>
      </c>
      <c r="B1807" s="33" t="s">
        <v>46</v>
      </c>
      <c r="C1807">
        <v>62</v>
      </c>
      <c r="D1807">
        <v>4</v>
      </c>
      <c r="E1807">
        <v>6</v>
      </c>
      <c r="F1807" s="46"/>
      <c r="G1807" s="41" t="str">
        <f t="shared" si="157"/>
        <v/>
      </c>
      <c r="H1807" s="41" t="s">
        <v>170</v>
      </c>
      <c r="I1807" t="str">
        <f t="shared" si="154"/>
        <v/>
      </c>
      <c r="J1807">
        <f t="shared" si="155"/>
        <v>0</v>
      </c>
      <c r="K1807">
        <f t="shared" si="156"/>
        <v>0</v>
      </c>
      <c r="L1807" s="78" t="s">
        <v>343</v>
      </c>
      <c r="M1807" t="s">
        <v>101</v>
      </c>
      <c r="N1807" s="36" t="s">
        <v>177</v>
      </c>
      <c r="O1807" s="36"/>
      <c r="P1807" t="s">
        <v>177</v>
      </c>
      <c r="Q1807" t="s">
        <v>225</v>
      </c>
      <c r="S1807" t="s">
        <v>249</v>
      </c>
      <c r="T1807" t="s">
        <v>54</v>
      </c>
      <c r="U1807" t="s">
        <v>177</v>
      </c>
      <c r="V1807" t="s">
        <v>177</v>
      </c>
    </row>
    <row r="1808" spans="1:22" ht="12.75" hidden="1" outlineLevel="1">
      <c r="A1808">
        <v>1589</v>
      </c>
      <c r="B1808" s="33" t="s">
        <v>46</v>
      </c>
      <c r="C1808">
        <v>62</v>
      </c>
      <c r="D1808">
        <v>4</v>
      </c>
      <c r="E1808">
        <v>7</v>
      </c>
      <c r="F1808" s="46"/>
      <c r="G1808" s="41" t="str">
        <f t="shared" si="157"/>
        <v/>
      </c>
      <c r="H1808" s="41" t="s">
        <v>172</v>
      </c>
      <c r="I1808" t="str">
        <f t="shared" si="154"/>
        <v/>
      </c>
      <c r="J1808">
        <f t="shared" si="155"/>
        <v>0</v>
      </c>
      <c r="K1808">
        <f t="shared" si="156"/>
        <v>0</v>
      </c>
      <c r="L1808" s="78" t="s">
        <v>343</v>
      </c>
      <c r="M1808" t="s">
        <v>101</v>
      </c>
      <c r="N1808" s="36" t="s">
        <v>177</v>
      </c>
      <c r="O1808" s="36"/>
      <c r="P1808" t="s">
        <v>177</v>
      </c>
      <c r="Q1808" t="s">
        <v>119</v>
      </c>
      <c r="S1808" t="s">
        <v>249</v>
      </c>
      <c r="U1808" t="s">
        <v>177</v>
      </c>
      <c r="V1808" t="s">
        <v>177</v>
      </c>
    </row>
    <row r="1809" spans="1:22" ht="12.75" hidden="1" outlineLevel="1">
      <c r="A1809">
        <v>1590</v>
      </c>
      <c r="B1809" s="33" t="s">
        <v>46</v>
      </c>
      <c r="C1809">
        <v>62</v>
      </c>
      <c r="D1809">
        <v>4</v>
      </c>
      <c r="E1809">
        <v>8</v>
      </c>
      <c r="F1809" s="46"/>
      <c r="G1809" s="41" t="str">
        <f t="shared" si="157"/>
        <v/>
      </c>
      <c r="H1809" s="41" t="s">
        <v>172</v>
      </c>
      <c r="I1809" t="str">
        <f t="shared" si="154"/>
        <v/>
      </c>
      <c r="J1809">
        <f t="shared" si="155"/>
        <v>0</v>
      </c>
      <c r="K1809">
        <f t="shared" si="156"/>
        <v>0</v>
      </c>
      <c r="L1809" s="78" t="s">
        <v>343</v>
      </c>
      <c r="M1809" t="s">
        <v>101</v>
      </c>
      <c r="N1809" s="36" t="s">
        <v>177</v>
      </c>
      <c r="O1809" s="36"/>
      <c r="P1809" t="s">
        <v>177</v>
      </c>
      <c r="Q1809" t="s">
        <v>225</v>
      </c>
      <c r="S1809" t="s">
        <v>249</v>
      </c>
      <c r="U1809" t="s">
        <v>177</v>
      </c>
      <c r="V1809" t="s">
        <v>177</v>
      </c>
    </row>
    <row r="1810" spans="1:22" ht="12.75" hidden="1" outlineLevel="1">
      <c r="A1810">
        <v>1591</v>
      </c>
      <c r="B1810" s="33" t="s">
        <v>46</v>
      </c>
      <c r="C1810">
        <v>62</v>
      </c>
      <c r="D1810">
        <v>4</v>
      </c>
      <c r="E1810">
        <v>9</v>
      </c>
      <c r="F1810" s="46"/>
      <c r="G1810" s="41" t="str">
        <f t="shared" si="157"/>
        <v/>
      </c>
      <c r="H1810" s="41" t="s">
        <v>172</v>
      </c>
      <c r="I1810" t="str">
        <f t="shared" si="154"/>
        <v/>
      </c>
      <c r="J1810">
        <f t="shared" si="155"/>
        <v>0</v>
      </c>
      <c r="K1810">
        <f t="shared" si="156"/>
        <v>0</v>
      </c>
      <c r="L1810" s="78" t="s">
        <v>343</v>
      </c>
      <c r="M1810" t="s">
        <v>101</v>
      </c>
      <c r="N1810" s="36" t="s">
        <v>177</v>
      </c>
      <c r="O1810" s="36"/>
      <c r="P1810" t="s">
        <v>177</v>
      </c>
      <c r="Q1810" t="s">
        <v>37</v>
      </c>
      <c r="R1810" t="s">
        <v>215</v>
      </c>
      <c r="S1810" t="s">
        <v>249</v>
      </c>
      <c r="T1810" t="s">
        <v>54</v>
      </c>
      <c r="U1810" t="s">
        <v>177</v>
      </c>
      <c r="V1810" t="s">
        <v>177</v>
      </c>
    </row>
    <row r="1811" spans="1:22" ht="12.75" hidden="1" outlineLevel="1">
      <c r="A1811">
        <v>1592</v>
      </c>
      <c r="B1811" s="33" t="s">
        <v>46</v>
      </c>
      <c r="C1811">
        <v>62</v>
      </c>
      <c r="D1811">
        <v>4</v>
      </c>
      <c r="E1811">
        <v>10</v>
      </c>
      <c r="F1811" s="46"/>
      <c r="G1811" s="41" t="str">
        <f t="shared" si="157"/>
        <v/>
      </c>
      <c r="H1811" s="41" t="s">
        <v>175</v>
      </c>
      <c r="I1811" t="str">
        <f t="shared" si="154"/>
        <v/>
      </c>
      <c r="J1811">
        <f t="shared" si="155"/>
        <v>0</v>
      </c>
      <c r="K1811">
        <f t="shared" si="156"/>
        <v>0</v>
      </c>
      <c r="L1811" s="78" t="s">
        <v>343</v>
      </c>
      <c r="M1811" t="s">
        <v>101</v>
      </c>
      <c r="N1811" s="36" t="s">
        <v>177</v>
      </c>
      <c r="O1811" s="36"/>
      <c r="P1811" t="s">
        <v>177</v>
      </c>
      <c r="Q1811" t="s">
        <v>286</v>
      </c>
      <c r="S1811" t="s">
        <v>249</v>
      </c>
      <c r="T1811" t="s">
        <v>54</v>
      </c>
      <c r="U1811" t="s">
        <v>177</v>
      </c>
      <c r="V1811" t="s">
        <v>177</v>
      </c>
    </row>
    <row r="1812" spans="1:22" ht="12.75" hidden="1" outlineLevel="1">
      <c r="A1812">
        <v>1593</v>
      </c>
      <c r="B1812" s="33" t="s">
        <v>46</v>
      </c>
      <c r="C1812">
        <v>62</v>
      </c>
      <c r="D1812">
        <v>4</v>
      </c>
      <c r="E1812">
        <v>11</v>
      </c>
      <c r="F1812" s="46"/>
      <c r="G1812" s="41" t="str">
        <f t="shared" si="157"/>
        <v/>
      </c>
      <c r="H1812" s="41" t="s">
        <v>175</v>
      </c>
      <c r="I1812" t="str">
        <f t="shared" si="154"/>
        <v/>
      </c>
      <c r="J1812">
        <f t="shared" si="155"/>
        <v>0</v>
      </c>
      <c r="K1812">
        <f t="shared" si="156"/>
        <v>0</v>
      </c>
      <c r="L1812" s="78" t="s">
        <v>343</v>
      </c>
      <c r="M1812" t="s">
        <v>101</v>
      </c>
      <c r="N1812" s="36" t="s">
        <v>177</v>
      </c>
      <c r="O1812" s="36"/>
      <c r="P1812" t="s">
        <v>177</v>
      </c>
      <c r="Q1812" t="s">
        <v>225</v>
      </c>
      <c r="S1812" t="s">
        <v>249</v>
      </c>
      <c r="T1812" t="s">
        <v>54</v>
      </c>
      <c r="U1812" t="s">
        <v>177</v>
      </c>
      <c r="V1812" t="s">
        <v>177</v>
      </c>
    </row>
    <row r="1813" spans="1:22" ht="12.75" hidden="1" outlineLevel="1">
      <c r="A1813">
        <v>1594</v>
      </c>
      <c r="B1813" s="33" t="s">
        <v>46</v>
      </c>
      <c r="C1813">
        <v>62</v>
      </c>
      <c r="D1813">
        <v>4</v>
      </c>
      <c r="E1813">
        <v>12</v>
      </c>
      <c r="F1813" s="46"/>
      <c r="G1813" s="41" t="str">
        <f t="shared" si="157"/>
        <v/>
      </c>
      <c r="H1813" s="41" t="s">
        <v>174</v>
      </c>
      <c r="I1813" t="str">
        <f t="shared" si="154"/>
        <v/>
      </c>
      <c r="J1813">
        <f t="shared" si="155"/>
        <v>0</v>
      </c>
      <c r="K1813">
        <f t="shared" si="156"/>
        <v>0</v>
      </c>
      <c r="L1813" s="78" t="s">
        <v>343</v>
      </c>
      <c r="M1813" t="s">
        <v>101</v>
      </c>
      <c r="N1813" s="36" t="s">
        <v>177</v>
      </c>
      <c r="O1813" s="36"/>
      <c r="P1813" t="s">
        <v>177</v>
      </c>
      <c r="Q1813" t="s">
        <v>312</v>
      </c>
      <c r="R1813" t="s">
        <v>313</v>
      </c>
      <c r="S1813" t="s">
        <v>249</v>
      </c>
      <c r="U1813" t="s">
        <v>177</v>
      </c>
      <c r="V1813" t="s">
        <v>177</v>
      </c>
    </row>
    <row r="1814" spans="1:22" ht="12.75" hidden="1" outlineLevel="1">
      <c r="A1814">
        <v>1595</v>
      </c>
      <c r="B1814" s="33" t="s">
        <v>46</v>
      </c>
      <c r="C1814">
        <v>62</v>
      </c>
      <c r="D1814">
        <v>4</v>
      </c>
      <c r="E1814">
        <v>13</v>
      </c>
      <c r="F1814" s="46"/>
      <c r="G1814" s="41" t="str">
        <f t="shared" si="157"/>
        <v/>
      </c>
      <c r="H1814" s="41" t="s">
        <v>172</v>
      </c>
      <c r="I1814" t="str">
        <f t="shared" si="154"/>
        <v/>
      </c>
      <c r="J1814">
        <f t="shared" si="155"/>
        <v>0</v>
      </c>
      <c r="K1814">
        <f t="shared" si="156"/>
        <v>0</v>
      </c>
      <c r="L1814" s="78" t="s">
        <v>343</v>
      </c>
      <c r="M1814" t="s">
        <v>101</v>
      </c>
      <c r="N1814" s="36" t="s">
        <v>177</v>
      </c>
      <c r="O1814" s="36"/>
      <c r="P1814" t="s">
        <v>177</v>
      </c>
      <c r="Q1814" t="s">
        <v>314</v>
      </c>
      <c r="S1814" t="s">
        <v>249</v>
      </c>
      <c r="T1814" t="s">
        <v>218</v>
      </c>
      <c r="U1814" t="s">
        <v>177</v>
      </c>
      <c r="V1814" t="s">
        <v>177</v>
      </c>
    </row>
    <row r="1815" spans="1:22" ht="12.75" hidden="1" outlineLevel="1">
      <c r="A1815">
        <v>1596</v>
      </c>
      <c r="B1815" s="33" t="s">
        <v>46</v>
      </c>
      <c r="C1815">
        <v>62</v>
      </c>
      <c r="D1815">
        <v>4</v>
      </c>
      <c r="E1815">
        <v>14</v>
      </c>
      <c r="F1815" s="46"/>
      <c r="G1815" s="41" t="str">
        <f t="shared" si="157"/>
        <v/>
      </c>
      <c r="H1815" s="41" t="s">
        <v>173</v>
      </c>
      <c r="I1815" t="str">
        <f t="shared" si="154"/>
        <v/>
      </c>
      <c r="J1815">
        <f t="shared" si="155"/>
        <v>0</v>
      </c>
      <c r="K1815">
        <f t="shared" si="156"/>
        <v>0</v>
      </c>
      <c r="L1815" s="78" t="s">
        <v>343</v>
      </c>
      <c r="M1815" t="s">
        <v>101</v>
      </c>
      <c r="N1815" s="36" t="s">
        <v>177</v>
      </c>
      <c r="O1815" s="36"/>
      <c r="P1815" t="s">
        <v>177</v>
      </c>
      <c r="Q1815" t="s">
        <v>310</v>
      </c>
      <c r="R1815" t="s">
        <v>83</v>
      </c>
      <c r="S1815" t="s">
        <v>249</v>
      </c>
      <c r="U1815" t="s">
        <v>177</v>
      </c>
      <c r="V1815" t="s">
        <v>177</v>
      </c>
    </row>
    <row r="1816" spans="1:22" ht="12.75" hidden="1" outlineLevel="1">
      <c r="A1816">
        <v>1597</v>
      </c>
      <c r="B1816" s="33" t="s">
        <v>46</v>
      </c>
      <c r="C1816">
        <v>62</v>
      </c>
      <c r="D1816">
        <v>4</v>
      </c>
      <c r="E1816">
        <v>15</v>
      </c>
      <c r="F1816" s="46"/>
      <c r="G1816" s="41" t="str">
        <f t="shared" si="157"/>
        <v/>
      </c>
      <c r="H1816" s="41" t="s">
        <v>174</v>
      </c>
      <c r="I1816" t="str">
        <f t="shared" si="154"/>
        <v/>
      </c>
      <c r="J1816">
        <f t="shared" si="155"/>
        <v>0</v>
      </c>
      <c r="K1816">
        <f t="shared" si="156"/>
        <v>0</v>
      </c>
      <c r="L1816" s="78" t="s">
        <v>343</v>
      </c>
      <c r="M1816" t="s">
        <v>101</v>
      </c>
      <c r="N1816" s="36" t="s">
        <v>177</v>
      </c>
      <c r="O1816" s="36"/>
      <c r="P1816" t="s">
        <v>177</v>
      </c>
      <c r="Q1816" t="s">
        <v>326</v>
      </c>
      <c r="R1816" t="s">
        <v>327</v>
      </c>
      <c r="S1816" t="s">
        <v>249</v>
      </c>
      <c r="U1816" t="s">
        <v>177</v>
      </c>
      <c r="V1816" t="s">
        <v>177</v>
      </c>
    </row>
    <row r="1817" spans="1:22" ht="12.75" hidden="1" outlineLevel="1">
      <c r="A1817">
        <v>1598</v>
      </c>
      <c r="B1817" s="33" t="s">
        <v>46</v>
      </c>
      <c r="C1817">
        <v>62</v>
      </c>
      <c r="D1817">
        <v>4</v>
      </c>
      <c r="E1817">
        <v>16</v>
      </c>
      <c r="F1817" s="46"/>
      <c r="G1817" s="41" t="str">
        <f t="shared" si="157"/>
        <v/>
      </c>
      <c r="H1817" s="41" t="s">
        <v>175</v>
      </c>
      <c r="I1817" t="str">
        <f aca="true" t="shared" si="158" ref="I1817:I1827">IF(F1817=0,"",IF(EXACT(G1817,H1817),"Correct","Incorrect"))</f>
        <v/>
      </c>
      <c r="J1817">
        <f t="shared" si="155"/>
        <v>0</v>
      </c>
      <c r="K1817">
        <f t="shared" si="156"/>
        <v>0</v>
      </c>
      <c r="L1817" s="78" t="s">
        <v>343</v>
      </c>
      <c r="M1817" t="s">
        <v>101</v>
      </c>
      <c r="N1817" s="36" t="s">
        <v>177</v>
      </c>
      <c r="O1817" s="36"/>
      <c r="P1817" t="s">
        <v>177</v>
      </c>
      <c r="Q1817" t="s">
        <v>68</v>
      </c>
      <c r="R1817" t="s">
        <v>340</v>
      </c>
      <c r="S1817" t="s">
        <v>249</v>
      </c>
      <c r="T1817" t="s">
        <v>55</v>
      </c>
      <c r="U1817" t="s">
        <v>177</v>
      </c>
      <c r="V1817" t="s">
        <v>177</v>
      </c>
    </row>
    <row r="1818" spans="1:22" ht="12.75" hidden="1" outlineLevel="1">
      <c r="A1818">
        <v>1599</v>
      </c>
      <c r="B1818" s="33" t="s">
        <v>46</v>
      </c>
      <c r="C1818">
        <v>62</v>
      </c>
      <c r="D1818">
        <v>4</v>
      </c>
      <c r="E1818">
        <v>17</v>
      </c>
      <c r="F1818" s="46"/>
      <c r="G1818" s="41" t="str">
        <f t="shared" si="157"/>
        <v/>
      </c>
      <c r="H1818" s="41" t="s">
        <v>174</v>
      </c>
      <c r="I1818" t="str">
        <f t="shared" si="158"/>
        <v/>
      </c>
      <c r="J1818">
        <f t="shared" si="155"/>
        <v>0</v>
      </c>
      <c r="K1818">
        <f t="shared" si="156"/>
        <v>0</v>
      </c>
      <c r="L1818" s="78" t="s">
        <v>343</v>
      </c>
      <c r="M1818" t="s">
        <v>101</v>
      </c>
      <c r="N1818" s="36" t="s">
        <v>177</v>
      </c>
      <c r="O1818" s="36"/>
      <c r="P1818" t="s">
        <v>177</v>
      </c>
      <c r="Q1818" t="s">
        <v>119</v>
      </c>
      <c r="S1818" t="s">
        <v>265</v>
      </c>
      <c r="U1818" t="s">
        <v>177</v>
      </c>
      <c r="V1818" t="s">
        <v>177</v>
      </c>
    </row>
    <row r="1819" spans="1:22" ht="12.75" hidden="1" outlineLevel="1">
      <c r="A1819">
        <v>1600</v>
      </c>
      <c r="B1819" s="33" t="s">
        <v>46</v>
      </c>
      <c r="C1819">
        <v>62</v>
      </c>
      <c r="D1819">
        <v>4</v>
      </c>
      <c r="E1819">
        <v>18</v>
      </c>
      <c r="F1819" s="46"/>
      <c r="G1819" s="41" t="str">
        <f t="shared" si="157"/>
        <v/>
      </c>
      <c r="H1819" s="41" t="s">
        <v>174</v>
      </c>
      <c r="I1819" t="str">
        <f t="shared" si="158"/>
        <v/>
      </c>
      <c r="J1819">
        <f t="shared" si="155"/>
        <v>0</v>
      </c>
      <c r="K1819">
        <f t="shared" si="156"/>
        <v>0</v>
      </c>
      <c r="L1819" s="78" t="s">
        <v>343</v>
      </c>
      <c r="M1819" t="s">
        <v>101</v>
      </c>
      <c r="N1819" s="36" t="s">
        <v>177</v>
      </c>
      <c r="O1819" s="36"/>
      <c r="P1819" t="s">
        <v>177</v>
      </c>
      <c r="Q1819" t="s">
        <v>285</v>
      </c>
      <c r="R1819" t="s">
        <v>69</v>
      </c>
      <c r="S1819" t="s">
        <v>249</v>
      </c>
      <c r="T1819" t="s">
        <v>54</v>
      </c>
      <c r="U1819" t="s">
        <v>177</v>
      </c>
      <c r="V1819" t="s">
        <v>177</v>
      </c>
    </row>
    <row r="1820" spans="1:22" ht="12.75" hidden="1" outlineLevel="1">
      <c r="A1820">
        <v>1601</v>
      </c>
      <c r="B1820" s="33" t="s">
        <v>46</v>
      </c>
      <c r="C1820">
        <v>62</v>
      </c>
      <c r="D1820">
        <v>4</v>
      </c>
      <c r="E1820">
        <v>19</v>
      </c>
      <c r="F1820" s="46"/>
      <c r="G1820" s="41" t="str">
        <f t="shared" si="157"/>
        <v/>
      </c>
      <c r="H1820" s="41" t="s">
        <v>175</v>
      </c>
      <c r="I1820" t="str">
        <f t="shared" si="158"/>
        <v/>
      </c>
      <c r="J1820">
        <f t="shared" si="155"/>
        <v>0</v>
      </c>
      <c r="K1820">
        <f t="shared" si="156"/>
        <v>0</v>
      </c>
      <c r="L1820" s="78" t="s">
        <v>343</v>
      </c>
      <c r="M1820" t="s">
        <v>101</v>
      </c>
      <c r="N1820" s="36" t="s">
        <v>177</v>
      </c>
      <c r="O1820" s="36"/>
      <c r="P1820" t="s">
        <v>177</v>
      </c>
      <c r="Q1820" t="s">
        <v>286</v>
      </c>
      <c r="S1820" t="s">
        <v>249</v>
      </c>
      <c r="T1820" t="s">
        <v>218</v>
      </c>
      <c r="U1820" t="s">
        <v>177</v>
      </c>
      <c r="V1820" t="s">
        <v>177</v>
      </c>
    </row>
    <row r="1821" spans="1:22" ht="12.75" hidden="1" outlineLevel="1">
      <c r="A1821">
        <v>1602</v>
      </c>
      <c r="B1821" s="33" t="s">
        <v>46</v>
      </c>
      <c r="C1821">
        <v>62</v>
      </c>
      <c r="D1821">
        <v>4</v>
      </c>
      <c r="E1821">
        <v>20</v>
      </c>
      <c r="F1821" s="46"/>
      <c r="G1821" s="41" t="str">
        <f t="shared" si="157"/>
        <v/>
      </c>
      <c r="H1821" s="41" t="s">
        <v>173</v>
      </c>
      <c r="I1821" t="str">
        <f t="shared" si="158"/>
        <v/>
      </c>
      <c r="J1821">
        <f aca="true" t="shared" si="159" ref="J1821:J1885">IF($I1821="Correct",1,IF($I1821="Incorrect",1,0))</f>
        <v>0</v>
      </c>
      <c r="K1821">
        <f aca="true" t="shared" si="160" ref="K1821:K1885">IF($I1821="Correct",1,IF($I1821="Incorrect",0,0))</f>
        <v>0</v>
      </c>
      <c r="L1821" s="78" t="s">
        <v>343</v>
      </c>
      <c r="M1821" t="s">
        <v>101</v>
      </c>
      <c r="N1821" s="36" t="s">
        <v>177</v>
      </c>
      <c r="O1821" s="36"/>
      <c r="P1821" t="s">
        <v>177</v>
      </c>
      <c r="Q1821" t="s">
        <v>326</v>
      </c>
      <c r="R1821" t="s">
        <v>327</v>
      </c>
      <c r="S1821" t="s">
        <v>249</v>
      </c>
      <c r="T1821" t="s">
        <v>54</v>
      </c>
      <c r="U1821" t="s">
        <v>177</v>
      </c>
      <c r="V1821" t="s">
        <v>177</v>
      </c>
    </row>
    <row r="1822" spans="1:22" ht="12.75" hidden="1" outlineLevel="1">
      <c r="A1822">
        <v>1603</v>
      </c>
      <c r="B1822" s="33" t="s">
        <v>46</v>
      </c>
      <c r="C1822">
        <v>62</v>
      </c>
      <c r="D1822">
        <v>4</v>
      </c>
      <c r="E1822">
        <v>21</v>
      </c>
      <c r="F1822" s="46"/>
      <c r="G1822" s="41" t="str">
        <f t="shared" si="157"/>
        <v/>
      </c>
      <c r="H1822" s="41" t="s">
        <v>170</v>
      </c>
      <c r="I1822" t="str">
        <f t="shared" si="158"/>
        <v/>
      </c>
      <c r="J1822">
        <f t="shared" si="159"/>
        <v>0</v>
      </c>
      <c r="K1822">
        <f t="shared" si="160"/>
        <v>0</v>
      </c>
      <c r="L1822" s="78" t="s">
        <v>343</v>
      </c>
      <c r="M1822" t="s">
        <v>101</v>
      </c>
      <c r="N1822" s="36" t="s">
        <v>177</v>
      </c>
      <c r="O1822" s="36"/>
      <c r="P1822" t="s">
        <v>177</v>
      </c>
      <c r="Q1822" t="s">
        <v>98</v>
      </c>
      <c r="R1822" t="s">
        <v>216</v>
      </c>
      <c r="S1822" t="s">
        <v>249</v>
      </c>
      <c r="U1822" t="s">
        <v>177</v>
      </c>
      <c r="V1822" t="s">
        <v>177</v>
      </c>
    </row>
    <row r="1823" spans="1:22" ht="12.75" hidden="1" outlineLevel="1">
      <c r="A1823">
        <v>1604</v>
      </c>
      <c r="B1823" s="33" t="s">
        <v>46</v>
      </c>
      <c r="C1823">
        <v>62</v>
      </c>
      <c r="D1823">
        <v>4</v>
      </c>
      <c r="E1823">
        <v>22</v>
      </c>
      <c r="F1823" s="46"/>
      <c r="G1823" s="41" t="str">
        <f t="shared" si="157"/>
        <v/>
      </c>
      <c r="H1823" s="41" t="s">
        <v>173</v>
      </c>
      <c r="I1823" t="str">
        <f t="shared" si="158"/>
        <v/>
      </c>
      <c r="J1823">
        <f t="shared" si="159"/>
        <v>0</v>
      </c>
      <c r="K1823">
        <f t="shared" si="160"/>
        <v>0</v>
      </c>
      <c r="L1823" s="78" t="s">
        <v>343</v>
      </c>
      <c r="M1823" t="s">
        <v>101</v>
      </c>
      <c r="N1823" s="36" t="s">
        <v>177</v>
      </c>
      <c r="O1823" s="36"/>
      <c r="P1823" t="s">
        <v>177</v>
      </c>
      <c r="Q1823" t="s">
        <v>250</v>
      </c>
      <c r="R1823" t="s">
        <v>311</v>
      </c>
      <c r="S1823" t="s">
        <v>249</v>
      </c>
      <c r="T1823" t="s">
        <v>218</v>
      </c>
      <c r="U1823" t="s">
        <v>177</v>
      </c>
      <c r="V1823" t="s">
        <v>177</v>
      </c>
    </row>
    <row r="1824" spans="1:22" ht="12.75" hidden="1" outlineLevel="1">
      <c r="A1824">
        <v>1605</v>
      </c>
      <c r="B1824" s="33" t="s">
        <v>46</v>
      </c>
      <c r="C1824">
        <v>62</v>
      </c>
      <c r="D1824">
        <v>4</v>
      </c>
      <c r="E1824">
        <v>23</v>
      </c>
      <c r="F1824" s="46"/>
      <c r="G1824" s="41" t="str">
        <f t="shared" si="157"/>
        <v/>
      </c>
      <c r="H1824" s="41" t="s">
        <v>174</v>
      </c>
      <c r="I1824" t="str">
        <f t="shared" si="158"/>
        <v/>
      </c>
      <c r="J1824">
        <f t="shared" si="159"/>
        <v>0</v>
      </c>
      <c r="K1824">
        <f t="shared" si="160"/>
        <v>0</v>
      </c>
      <c r="L1824" s="78" t="s">
        <v>343</v>
      </c>
      <c r="M1824" t="s">
        <v>101</v>
      </c>
      <c r="N1824" s="36" t="s">
        <v>177</v>
      </c>
      <c r="O1824" s="36"/>
      <c r="P1824" t="s">
        <v>177</v>
      </c>
      <c r="Q1824" t="s">
        <v>68</v>
      </c>
      <c r="R1824" t="s">
        <v>35</v>
      </c>
      <c r="S1824" t="s">
        <v>249</v>
      </c>
      <c r="U1824" t="s">
        <v>177</v>
      </c>
      <c r="V1824" t="s">
        <v>177</v>
      </c>
    </row>
    <row r="1825" spans="1:22" ht="12.75" hidden="1" outlineLevel="1">
      <c r="A1825">
        <v>1606</v>
      </c>
      <c r="B1825" s="33" t="s">
        <v>46</v>
      </c>
      <c r="C1825">
        <v>62</v>
      </c>
      <c r="D1825">
        <v>4</v>
      </c>
      <c r="E1825">
        <v>24</v>
      </c>
      <c r="F1825" s="46"/>
      <c r="G1825" s="41" t="str">
        <f t="shared" si="157"/>
        <v/>
      </c>
      <c r="H1825" s="41" t="s">
        <v>338</v>
      </c>
      <c r="I1825" t="str">
        <f t="shared" si="158"/>
        <v/>
      </c>
      <c r="J1825">
        <f t="shared" si="159"/>
        <v>0</v>
      </c>
      <c r="K1825">
        <f t="shared" si="160"/>
        <v>0</v>
      </c>
      <c r="L1825" s="78" t="s">
        <v>343</v>
      </c>
      <c r="M1825" t="s">
        <v>101</v>
      </c>
      <c r="N1825" s="36" t="s">
        <v>177</v>
      </c>
      <c r="O1825" s="36"/>
      <c r="P1825" t="s">
        <v>177</v>
      </c>
      <c r="Q1825" t="s">
        <v>225</v>
      </c>
      <c r="S1825" t="s">
        <v>70</v>
      </c>
      <c r="U1825" t="s">
        <v>177</v>
      </c>
      <c r="V1825" t="s">
        <v>177</v>
      </c>
    </row>
    <row r="1826" spans="1:22" ht="12.75" hidden="1" outlineLevel="1">
      <c r="A1826">
        <v>1607</v>
      </c>
      <c r="B1826" s="33" t="s">
        <v>46</v>
      </c>
      <c r="C1826">
        <v>62</v>
      </c>
      <c r="D1826">
        <v>4</v>
      </c>
      <c r="E1826">
        <v>25</v>
      </c>
      <c r="F1826" s="46"/>
      <c r="G1826" s="41" t="str">
        <f t="shared" si="157"/>
        <v/>
      </c>
      <c r="H1826" s="41" t="s">
        <v>66</v>
      </c>
      <c r="I1826" t="str">
        <f t="shared" si="158"/>
        <v/>
      </c>
      <c r="J1826">
        <f t="shared" si="159"/>
        <v>0</v>
      </c>
      <c r="K1826">
        <f t="shared" si="160"/>
        <v>0</v>
      </c>
      <c r="L1826" s="78" t="s">
        <v>343</v>
      </c>
      <c r="M1826" t="s">
        <v>101</v>
      </c>
      <c r="N1826" s="36" t="s">
        <v>177</v>
      </c>
      <c r="O1826" s="36"/>
      <c r="P1826" t="s">
        <v>177</v>
      </c>
      <c r="Q1826" t="s">
        <v>37</v>
      </c>
      <c r="R1826" t="s">
        <v>251</v>
      </c>
      <c r="S1826" t="s">
        <v>70</v>
      </c>
      <c r="T1826" t="s">
        <v>54</v>
      </c>
      <c r="U1826" t="s">
        <v>177</v>
      </c>
      <c r="V1826" t="s">
        <v>177</v>
      </c>
    </row>
    <row r="1827" spans="1:22" ht="12.75" hidden="1" outlineLevel="1">
      <c r="A1827">
        <v>1608</v>
      </c>
      <c r="B1827" s="33" t="s">
        <v>46</v>
      </c>
      <c r="C1827">
        <v>62</v>
      </c>
      <c r="D1827">
        <v>4</v>
      </c>
      <c r="E1827">
        <v>26</v>
      </c>
      <c r="F1827" s="46"/>
      <c r="G1827" s="41" t="str">
        <f t="shared" si="157"/>
        <v/>
      </c>
      <c r="H1827" s="41" t="s">
        <v>99</v>
      </c>
      <c r="I1827" t="str">
        <f t="shared" si="158"/>
        <v/>
      </c>
      <c r="J1827">
        <f t="shared" si="159"/>
        <v>0</v>
      </c>
      <c r="K1827">
        <f t="shared" si="160"/>
        <v>0</v>
      </c>
      <c r="L1827" s="78" t="s">
        <v>343</v>
      </c>
      <c r="M1827" t="s">
        <v>101</v>
      </c>
      <c r="N1827" s="36" t="s">
        <v>177</v>
      </c>
      <c r="O1827" s="36"/>
      <c r="P1827" t="s">
        <v>177</v>
      </c>
      <c r="Q1827" t="s">
        <v>119</v>
      </c>
      <c r="S1827" t="s">
        <v>41</v>
      </c>
      <c r="T1827" t="s">
        <v>134</v>
      </c>
      <c r="U1827" t="s">
        <v>177</v>
      </c>
      <c r="V1827" t="s">
        <v>177</v>
      </c>
    </row>
    <row r="1828" spans="2:15" ht="12.75" collapsed="1">
      <c r="B1828" s="33"/>
      <c r="G1828" s="41"/>
      <c r="H1828" s="41"/>
      <c r="L1828" s="78"/>
      <c r="N1828" s="36"/>
      <c r="O1828" s="36"/>
    </row>
    <row r="1829" spans="1:22" ht="12.75">
      <c r="A1829">
        <v>1609</v>
      </c>
      <c r="B1829" s="33" t="s">
        <v>45</v>
      </c>
      <c r="C1829">
        <v>63</v>
      </c>
      <c r="D1829">
        <v>1</v>
      </c>
      <c r="E1829">
        <v>1</v>
      </c>
      <c r="F1829" s="46"/>
      <c r="G1829" s="41" t="str">
        <f t="shared" si="157"/>
        <v/>
      </c>
      <c r="H1829" s="41" t="s">
        <v>172</v>
      </c>
      <c r="I1829" t="str">
        <f aca="true" t="shared" si="161" ref="I1829:I1892">IF(F1829=0,"",IF(EXACT(G1829,H1829),"Correct","Incorrect"))</f>
        <v/>
      </c>
      <c r="J1829">
        <f t="shared" si="159"/>
        <v>0</v>
      </c>
      <c r="K1829">
        <f t="shared" si="160"/>
        <v>0</v>
      </c>
      <c r="L1829" s="78" t="s">
        <v>343</v>
      </c>
      <c r="M1829" t="s">
        <v>176</v>
      </c>
      <c r="N1829" s="36" t="s">
        <v>177</v>
      </c>
      <c r="O1829" s="36"/>
      <c r="P1829" t="s">
        <v>177</v>
      </c>
      <c r="Q1829" t="s">
        <v>225</v>
      </c>
      <c r="S1829" t="s">
        <v>249</v>
      </c>
      <c r="U1829" t="s">
        <v>177</v>
      </c>
      <c r="V1829" t="s">
        <v>177</v>
      </c>
    </row>
    <row r="1830" spans="1:22" ht="12.75" hidden="1" outlineLevel="1">
      <c r="A1830">
        <v>1610</v>
      </c>
      <c r="B1830" s="33" t="s">
        <v>45</v>
      </c>
      <c r="C1830">
        <v>63</v>
      </c>
      <c r="D1830">
        <v>1</v>
      </c>
      <c r="E1830">
        <v>2</v>
      </c>
      <c r="F1830" s="46"/>
      <c r="G1830" s="41" t="str">
        <f t="shared" si="157"/>
        <v/>
      </c>
      <c r="H1830" s="41" t="s">
        <v>175</v>
      </c>
      <c r="I1830" t="str">
        <f t="shared" si="161"/>
        <v/>
      </c>
      <c r="J1830">
        <f t="shared" si="159"/>
        <v>0</v>
      </c>
      <c r="K1830">
        <f t="shared" si="160"/>
        <v>0</v>
      </c>
      <c r="L1830" s="78" t="s">
        <v>343</v>
      </c>
      <c r="M1830" t="s">
        <v>176</v>
      </c>
      <c r="N1830" s="36" t="s">
        <v>177</v>
      </c>
      <c r="O1830" s="36"/>
      <c r="P1830" t="s">
        <v>177</v>
      </c>
      <c r="Q1830" t="s">
        <v>250</v>
      </c>
      <c r="R1830" t="s">
        <v>304</v>
      </c>
      <c r="S1830" t="s">
        <v>249</v>
      </c>
      <c r="U1830" t="s">
        <v>177</v>
      </c>
      <c r="V1830" t="s">
        <v>177</v>
      </c>
    </row>
    <row r="1831" spans="1:22" ht="12.75" hidden="1" outlineLevel="1">
      <c r="A1831">
        <v>1611</v>
      </c>
      <c r="B1831" s="33" t="s">
        <v>45</v>
      </c>
      <c r="C1831">
        <v>63</v>
      </c>
      <c r="D1831">
        <v>1</v>
      </c>
      <c r="E1831">
        <v>3</v>
      </c>
      <c r="F1831" s="46"/>
      <c r="G1831" s="41" t="str">
        <f t="shared" si="157"/>
        <v/>
      </c>
      <c r="H1831" s="41" t="s">
        <v>172</v>
      </c>
      <c r="I1831" t="str">
        <f t="shared" si="161"/>
        <v/>
      </c>
      <c r="J1831">
        <f t="shared" si="159"/>
        <v>0</v>
      </c>
      <c r="K1831">
        <f t="shared" si="160"/>
        <v>0</v>
      </c>
      <c r="L1831" s="78" t="s">
        <v>343</v>
      </c>
      <c r="M1831" t="s">
        <v>176</v>
      </c>
      <c r="N1831" s="36" t="s">
        <v>177</v>
      </c>
      <c r="O1831" s="36"/>
      <c r="P1831" t="s">
        <v>177</v>
      </c>
      <c r="Q1831" t="s">
        <v>286</v>
      </c>
      <c r="S1831" t="s">
        <v>249</v>
      </c>
      <c r="U1831" t="s">
        <v>177</v>
      </c>
      <c r="V1831" t="s">
        <v>177</v>
      </c>
    </row>
    <row r="1832" spans="1:22" ht="12.75" hidden="1" outlineLevel="1">
      <c r="A1832">
        <v>1612</v>
      </c>
      <c r="B1832" s="33" t="s">
        <v>45</v>
      </c>
      <c r="C1832">
        <v>63</v>
      </c>
      <c r="D1832">
        <v>1</v>
      </c>
      <c r="E1832">
        <v>4</v>
      </c>
      <c r="F1832" s="46"/>
      <c r="G1832" s="41" t="str">
        <f t="shared" si="157"/>
        <v/>
      </c>
      <c r="H1832" s="41" t="s">
        <v>174</v>
      </c>
      <c r="I1832" t="str">
        <f t="shared" si="161"/>
        <v/>
      </c>
      <c r="J1832">
        <f t="shared" si="159"/>
        <v>0</v>
      </c>
      <c r="K1832">
        <f t="shared" si="160"/>
        <v>0</v>
      </c>
      <c r="L1832" s="78" t="s">
        <v>343</v>
      </c>
      <c r="M1832" t="s">
        <v>176</v>
      </c>
      <c r="N1832" s="36" t="s">
        <v>177</v>
      </c>
      <c r="O1832" s="36"/>
      <c r="P1832" t="s">
        <v>177</v>
      </c>
      <c r="Q1832" t="s">
        <v>119</v>
      </c>
      <c r="S1832" t="s">
        <v>249</v>
      </c>
      <c r="U1832" t="s">
        <v>177</v>
      </c>
      <c r="V1832" t="s">
        <v>177</v>
      </c>
    </row>
    <row r="1833" spans="1:22" ht="12.75" hidden="1" outlineLevel="1">
      <c r="A1833">
        <v>1613</v>
      </c>
      <c r="B1833" s="33" t="s">
        <v>45</v>
      </c>
      <c r="C1833">
        <v>63</v>
      </c>
      <c r="D1833">
        <v>1</v>
      </c>
      <c r="E1833">
        <v>5</v>
      </c>
      <c r="F1833" s="46"/>
      <c r="G1833" s="41" t="str">
        <f t="shared" si="157"/>
        <v/>
      </c>
      <c r="H1833" s="41" t="s">
        <v>175</v>
      </c>
      <c r="I1833" t="str">
        <f t="shared" si="161"/>
        <v/>
      </c>
      <c r="J1833">
        <f t="shared" si="159"/>
        <v>0</v>
      </c>
      <c r="K1833">
        <f t="shared" si="160"/>
        <v>0</v>
      </c>
      <c r="L1833" s="78" t="s">
        <v>343</v>
      </c>
      <c r="M1833" t="s">
        <v>176</v>
      </c>
      <c r="N1833" s="36" t="s">
        <v>177</v>
      </c>
      <c r="O1833" s="36"/>
      <c r="P1833" t="s">
        <v>177</v>
      </c>
      <c r="Q1833" t="s">
        <v>285</v>
      </c>
      <c r="R1833" t="s">
        <v>35</v>
      </c>
      <c r="S1833" t="s">
        <v>249</v>
      </c>
      <c r="U1833" t="s">
        <v>177</v>
      </c>
      <c r="V1833" t="s">
        <v>177</v>
      </c>
    </row>
    <row r="1834" spans="1:22" ht="12.75" hidden="1" outlineLevel="1">
      <c r="A1834">
        <v>1614</v>
      </c>
      <c r="B1834" s="33" t="s">
        <v>45</v>
      </c>
      <c r="C1834">
        <v>63</v>
      </c>
      <c r="D1834">
        <v>1</v>
      </c>
      <c r="E1834">
        <v>6</v>
      </c>
      <c r="F1834" s="46"/>
      <c r="G1834" s="41" t="str">
        <f t="shared" si="157"/>
        <v/>
      </c>
      <c r="H1834" s="41" t="s">
        <v>170</v>
      </c>
      <c r="I1834" t="str">
        <f t="shared" si="161"/>
        <v/>
      </c>
      <c r="J1834">
        <f t="shared" si="159"/>
        <v>0</v>
      </c>
      <c r="K1834">
        <f t="shared" si="160"/>
        <v>0</v>
      </c>
      <c r="L1834" s="78" t="s">
        <v>343</v>
      </c>
      <c r="M1834" t="s">
        <v>176</v>
      </c>
      <c r="N1834" s="36" t="s">
        <v>177</v>
      </c>
      <c r="O1834" s="36"/>
      <c r="P1834" t="s">
        <v>177</v>
      </c>
      <c r="Q1834" t="s">
        <v>225</v>
      </c>
      <c r="S1834" t="s">
        <v>249</v>
      </c>
      <c r="T1834" t="s">
        <v>54</v>
      </c>
      <c r="U1834" t="s">
        <v>177</v>
      </c>
      <c r="V1834" t="s">
        <v>177</v>
      </c>
    </row>
    <row r="1835" spans="1:22" ht="12.75" hidden="1" outlineLevel="1">
      <c r="A1835">
        <v>1615</v>
      </c>
      <c r="B1835" s="33" t="s">
        <v>45</v>
      </c>
      <c r="C1835">
        <v>63</v>
      </c>
      <c r="D1835">
        <v>1</v>
      </c>
      <c r="E1835">
        <v>7</v>
      </c>
      <c r="F1835" s="46"/>
      <c r="G1835" s="41" t="str">
        <f t="shared" si="157"/>
        <v/>
      </c>
      <c r="H1835" s="41" t="s">
        <v>175</v>
      </c>
      <c r="I1835" t="str">
        <f t="shared" si="161"/>
        <v/>
      </c>
      <c r="J1835">
        <f t="shared" si="159"/>
        <v>0</v>
      </c>
      <c r="K1835">
        <f t="shared" si="160"/>
        <v>0</v>
      </c>
      <c r="L1835" s="78" t="s">
        <v>343</v>
      </c>
      <c r="M1835" t="s">
        <v>176</v>
      </c>
      <c r="N1835" s="36" t="s">
        <v>177</v>
      </c>
      <c r="O1835" s="36"/>
      <c r="P1835" t="s">
        <v>177</v>
      </c>
      <c r="Q1835" t="s">
        <v>206</v>
      </c>
      <c r="R1835" t="s">
        <v>207</v>
      </c>
      <c r="S1835" t="s">
        <v>265</v>
      </c>
      <c r="T1835" t="s">
        <v>218</v>
      </c>
      <c r="U1835" t="s">
        <v>177</v>
      </c>
      <c r="V1835" t="s">
        <v>177</v>
      </c>
    </row>
    <row r="1836" spans="1:22" ht="12.75" hidden="1" outlineLevel="1">
      <c r="A1836">
        <v>1616</v>
      </c>
      <c r="B1836" s="33" t="s">
        <v>45</v>
      </c>
      <c r="C1836">
        <v>63</v>
      </c>
      <c r="D1836">
        <v>1</v>
      </c>
      <c r="E1836">
        <v>8</v>
      </c>
      <c r="F1836" s="46"/>
      <c r="G1836" s="41" t="str">
        <f t="shared" si="157"/>
        <v/>
      </c>
      <c r="H1836" s="41" t="s">
        <v>173</v>
      </c>
      <c r="I1836" t="str">
        <f t="shared" si="161"/>
        <v/>
      </c>
      <c r="J1836">
        <f t="shared" si="159"/>
        <v>0</v>
      </c>
      <c r="K1836">
        <f t="shared" si="160"/>
        <v>0</v>
      </c>
      <c r="L1836" s="78" t="s">
        <v>343</v>
      </c>
      <c r="M1836" t="s">
        <v>176</v>
      </c>
      <c r="N1836" s="36" t="s">
        <v>177</v>
      </c>
      <c r="O1836" s="36"/>
      <c r="P1836" t="s">
        <v>177</v>
      </c>
      <c r="Q1836" t="s">
        <v>98</v>
      </c>
      <c r="R1836" t="s">
        <v>178</v>
      </c>
      <c r="S1836" t="s">
        <v>249</v>
      </c>
      <c r="U1836" t="s">
        <v>177</v>
      </c>
      <c r="V1836" t="s">
        <v>177</v>
      </c>
    </row>
    <row r="1837" spans="1:22" ht="12.75" hidden="1" outlineLevel="1">
      <c r="A1837">
        <v>1617</v>
      </c>
      <c r="B1837" s="33" t="s">
        <v>45</v>
      </c>
      <c r="C1837">
        <v>63</v>
      </c>
      <c r="D1837">
        <v>1</v>
      </c>
      <c r="E1837">
        <v>9</v>
      </c>
      <c r="F1837" s="46"/>
      <c r="G1837" s="41" t="str">
        <f t="shared" si="157"/>
        <v/>
      </c>
      <c r="H1837" s="41" t="s">
        <v>174</v>
      </c>
      <c r="I1837" t="str">
        <f t="shared" si="161"/>
        <v/>
      </c>
      <c r="J1837">
        <f t="shared" si="159"/>
        <v>0</v>
      </c>
      <c r="K1837">
        <f t="shared" si="160"/>
        <v>0</v>
      </c>
      <c r="L1837" s="78" t="s">
        <v>343</v>
      </c>
      <c r="M1837" t="s">
        <v>176</v>
      </c>
      <c r="N1837" s="36" t="s">
        <v>177</v>
      </c>
      <c r="O1837" s="36"/>
      <c r="P1837" t="s">
        <v>177</v>
      </c>
      <c r="Q1837" t="s">
        <v>225</v>
      </c>
      <c r="S1837" t="s">
        <v>249</v>
      </c>
      <c r="T1837" t="s">
        <v>134</v>
      </c>
      <c r="U1837" t="s">
        <v>177</v>
      </c>
      <c r="V1837" t="s">
        <v>177</v>
      </c>
    </row>
    <row r="1838" spans="1:22" ht="12.75" hidden="1" outlineLevel="1">
      <c r="A1838">
        <v>1618</v>
      </c>
      <c r="B1838" s="33" t="s">
        <v>45</v>
      </c>
      <c r="C1838">
        <v>63</v>
      </c>
      <c r="D1838">
        <v>1</v>
      </c>
      <c r="E1838">
        <v>10</v>
      </c>
      <c r="F1838" s="46"/>
      <c r="G1838" s="41" t="str">
        <f t="shared" si="157"/>
        <v/>
      </c>
      <c r="H1838" s="41" t="s">
        <v>170</v>
      </c>
      <c r="I1838" t="str">
        <f t="shared" si="161"/>
        <v/>
      </c>
      <c r="J1838">
        <f t="shared" si="159"/>
        <v>0</v>
      </c>
      <c r="K1838">
        <f t="shared" si="160"/>
        <v>0</v>
      </c>
      <c r="L1838" s="78" t="s">
        <v>343</v>
      </c>
      <c r="M1838" t="s">
        <v>176</v>
      </c>
      <c r="N1838" s="36" t="s">
        <v>177</v>
      </c>
      <c r="O1838" s="36"/>
      <c r="P1838" t="s">
        <v>177</v>
      </c>
      <c r="Q1838" t="s">
        <v>285</v>
      </c>
      <c r="R1838" t="s">
        <v>340</v>
      </c>
      <c r="S1838" t="s">
        <v>219</v>
      </c>
      <c r="T1838" t="s">
        <v>54</v>
      </c>
      <c r="U1838" t="s">
        <v>177</v>
      </c>
      <c r="V1838" t="s">
        <v>177</v>
      </c>
    </row>
    <row r="1839" spans="1:22" ht="12.75" hidden="1" outlineLevel="1">
      <c r="A1839">
        <v>1619</v>
      </c>
      <c r="B1839" s="33" t="s">
        <v>45</v>
      </c>
      <c r="C1839">
        <v>63</v>
      </c>
      <c r="D1839">
        <v>1</v>
      </c>
      <c r="E1839">
        <v>11</v>
      </c>
      <c r="F1839" s="46"/>
      <c r="G1839" s="41" t="str">
        <f t="shared" si="157"/>
        <v/>
      </c>
      <c r="H1839" s="41" t="s">
        <v>174</v>
      </c>
      <c r="I1839" t="str">
        <f t="shared" si="161"/>
        <v/>
      </c>
      <c r="J1839">
        <f t="shared" si="159"/>
        <v>0</v>
      </c>
      <c r="K1839">
        <f t="shared" si="160"/>
        <v>0</v>
      </c>
      <c r="L1839" s="78" t="s">
        <v>343</v>
      </c>
      <c r="M1839" t="s">
        <v>176</v>
      </c>
      <c r="N1839" s="36" t="s">
        <v>177</v>
      </c>
      <c r="O1839" s="36"/>
      <c r="P1839" t="s">
        <v>177</v>
      </c>
      <c r="Q1839" t="s">
        <v>326</v>
      </c>
      <c r="R1839" t="s">
        <v>327</v>
      </c>
      <c r="S1839" t="s">
        <v>249</v>
      </c>
      <c r="T1839" t="s">
        <v>54</v>
      </c>
      <c r="U1839" t="s">
        <v>177</v>
      </c>
      <c r="V1839" t="s">
        <v>177</v>
      </c>
    </row>
    <row r="1840" spans="1:22" ht="12.75" hidden="1" outlineLevel="1">
      <c r="A1840">
        <v>1620</v>
      </c>
      <c r="B1840" s="33" t="s">
        <v>45</v>
      </c>
      <c r="C1840">
        <v>63</v>
      </c>
      <c r="D1840">
        <v>1</v>
      </c>
      <c r="E1840">
        <v>12</v>
      </c>
      <c r="F1840" s="46"/>
      <c r="G1840" s="41" t="str">
        <f t="shared" si="157"/>
        <v/>
      </c>
      <c r="H1840" s="41" t="s">
        <v>175</v>
      </c>
      <c r="I1840" t="str">
        <f t="shared" si="161"/>
        <v/>
      </c>
      <c r="J1840">
        <f t="shared" si="159"/>
        <v>0</v>
      </c>
      <c r="K1840">
        <f t="shared" si="160"/>
        <v>0</v>
      </c>
      <c r="L1840" s="78" t="s">
        <v>343</v>
      </c>
      <c r="M1840" t="s">
        <v>176</v>
      </c>
      <c r="N1840" s="36" t="s">
        <v>177</v>
      </c>
      <c r="O1840" s="36"/>
      <c r="P1840" t="s">
        <v>177</v>
      </c>
      <c r="Q1840" t="s">
        <v>225</v>
      </c>
      <c r="S1840" t="s">
        <v>249</v>
      </c>
      <c r="U1840" t="s">
        <v>177</v>
      </c>
      <c r="V1840" t="s">
        <v>177</v>
      </c>
    </row>
    <row r="1841" spans="1:22" ht="12.75" hidden="1" outlineLevel="1">
      <c r="A1841">
        <v>1621</v>
      </c>
      <c r="B1841" s="33" t="s">
        <v>45</v>
      </c>
      <c r="C1841">
        <v>63</v>
      </c>
      <c r="D1841">
        <v>1</v>
      </c>
      <c r="E1841">
        <v>13</v>
      </c>
      <c r="F1841" s="46"/>
      <c r="G1841" s="41" t="str">
        <f t="shared" si="157"/>
        <v/>
      </c>
      <c r="H1841" s="41" t="s">
        <v>174</v>
      </c>
      <c r="I1841" t="str">
        <f t="shared" si="161"/>
        <v/>
      </c>
      <c r="J1841">
        <f t="shared" si="159"/>
        <v>0</v>
      </c>
      <c r="K1841">
        <f t="shared" si="160"/>
        <v>0</v>
      </c>
      <c r="L1841" s="78" t="s">
        <v>343</v>
      </c>
      <c r="M1841" t="s">
        <v>176</v>
      </c>
      <c r="N1841" s="36" t="s">
        <v>177</v>
      </c>
      <c r="O1841" s="36"/>
      <c r="P1841" t="s">
        <v>177</v>
      </c>
      <c r="Q1841" t="s">
        <v>98</v>
      </c>
      <c r="R1841" t="s">
        <v>178</v>
      </c>
      <c r="S1841" t="s">
        <v>249</v>
      </c>
      <c r="U1841" t="s">
        <v>177</v>
      </c>
      <c r="V1841" t="s">
        <v>177</v>
      </c>
    </row>
    <row r="1842" spans="1:22" ht="12.75" hidden="1" outlineLevel="1">
      <c r="A1842">
        <v>1622</v>
      </c>
      <c r="B1842" s="33" t="s">
        <v>45</v>
      </c>
      <c r="C1842">
        <v>63</v>
      </c>
      <c r="D1842">
        <v>1</v>
      </c>
      <c r="E1842">
        <v>14</v>
      </c>
      <c r="F1842" s="46"/>
      <c r="G1842" s="41" t="str">
        <f t="shared" si="157"/>
        <v/>
      </c>
      <c r="H1842" s="41" t="s">
        <v>174</v>
      </c>
      <c r="I1842" t="str">
        <f t="shared" si="161"/>
        <v/>
      </c>
      <c r="J1842">
        <f t="shared" si="159"/>
        <v>0</v>
      </c>
      <c r="K1842">
        <f t="shared" si="160"/>
        <v>0</v>
      </c>
      <c r="L1842" s="78" t="s">
        <v>343</v>
      </c>
      <c r="M1842" t="s">
        <v>176</v>
      </c>
      <c r="N1842" s="36" t="s">
        <v>177</v>
      </c>
      <c r="O1842" s="36"/>
      <c r="P1842" t="s">
        <v>177</v>
      </c>
      <c r="Q1842" t="s">
        <v>98</v>
      </c>
      <c r="R1842" t="s">
        <v>34</v>
      </c>
      <c r="S1842" t="s">
        <v>249</v>
      </c>
      <c r="U1842" t="s">
        <v>177</v>
      </c>
      <c r="V1842" t="s">
        <v>177</v>
      </c>
    </row>
    <row r="1843" spans="1:22" ht="12.75" hidden="1" outlineLevel="1">
      <c r="A1843">
        <v>1623</v>
      </c>
      <c r="B1843" s="33" t="s">
        <v>45</v>
      </c>
      <c r="C1843">
        <v>63</v>
      </c>
      <c r="D1843">
        <v>1</v>
      </c>
      <c r="E1843">
        <v>15</v>
      </c>
      <c r="F1843" s="46"/>
      <c r="G1843" s="41" t="str">
        <f t="shared" si="157"/>
        <v/>
      </c>
      <c r="H1843" s="41" t="s">
        <v>172</v>
      </c>
      <c r="I1843" t="str">
        <f t="shared" si="161"/>
        <v/>
      </c>
      <c r="J1843">
        <f t="shared" si="159"/>
        <v>0</v>
      </c>
      <c r="K1843">
        <f t="shared" si="160"/>
        <v>0</v>
      </c>
      <c r="L1843" s="78" t="s">
        <v>343</v>
      </c>
      <c r="M1843" t="s">
        <v>176</v>
      </c>
      <c r="N1843" s="36" t="s">
        <v>177</v>
      </c>
      <c r="O1843" s="36"/>
      <c r="P1843" t="s">
        <v>177</v>
      </c>
      <c r="Q1843" t="s">
        <v>326</v>
      </c>
      <c r="R1843" t="s">
        <v>327</v>
      </c>
      <c r="S1843" t="s">
        <v>219</v>
      </c>
      <c r="T1843" t="s">
        <v>54</v>
      </c>
      <c r="U1843" t="s">
        <v>177</v>
      </c>
      <c r="V1843" t="s">
        <v>177</v>
      </c>
    </row>
    <row r="1844" spans="1:22" ht="12.75" hidden="1" outlineLevel="1">
      <c r="A1844">
        <v>1624</v>
      </c>
      <c r="B1844" s="33" t="s">
        <v>45</v>
      </c>
      <c r="C1844">
        <v>63</v>
      </c>
      <c r="D1844">
        <v>1</v>
      </c>
      <c r="E1844">
        <v>16</v>
      </c>
      <c r="F1844" s="46"/>
      <c r="G1844" s="41" t="str">
        <f t="shared" si="157"/>
        <v/>
      </c>
      <c r="H1844" s="41" t="s">
        <v>174</v>
      </c>
      <c r="I1844" t="str">
        <f t="shared" si="161"/>
        <v/>
      </c>
      <c r="J1844">
        <f t="shared" si="159"/>
        <v>0</v>
      </c>
      <c r="K1844">
        <f t="shared" si="160"/>
        <v>0</v>
      </c>
      <c r="L1844" s="78" t="s">
        <v>343</v>
      </c>
      <c r="M1844" t="s">
        <v>176</v>
      </c>
      <c r="N1844" s="36" t="s">
        <v>177</v>
      </c>
      <c r="O1844" s="36"/>
      <c r="P1844" t="s">
        <v>177</v>
      </c>
      <c r="Q1844" t="s">
        <v>250</v>
      </c>
      <c r="R1844" t="s">
        <v>305</v>
      </c>
      <c r="S1844" t="s">
        <v>249</v>
      </c>
      <c r="T1844" t="s">
        <v>134</v>
      </c>
      <c r="U1844" t="s">
        <v>177</v>
      </c>
      <c r="V1844" t="s">
        <v>177</v>
      </c>
    </row>
    <row r="1845" spans="1:22" ht="12.75" hidden="1" outlineLevel="1">
      <c r="A1845">
        <v>1625</v>
      </c>
      <c r="B1845" s="33" t="s">
        <v>45</v>
      </c>
      <c r="C1845">
        <v>63</v>
      </c>
      <c r="D1845">
        <v>1</v>
      </c>
      <c r="E1845">
        <v>17</v>
      </c>
      <c r="F1845" s="46"/>
      <c r="G1845" s="41" t="str">
        <f t="shared" si="157"/>
        <v/>
      </c>
      <c r="H1845" s="41" t="s">
        <v>172</v>
      </c>
      <c r="I1845" t="str">
        <f t="shared" si="161"/>
        <v/>
      </c>
      <c r="J1845">
        <f t="shared" si="159"/>
        <v>0</v>
      </c>
      <c r="K1845">
        <f t="shared" si="160"/>
        <v>0</v>
      </c>
      <c r="L1845" s="78" t="s">
        <v>343</v>
      </c>
      <c r="M1845" t="s">
        <v>176</v>
      </c>
      <c r="N1845" s="36" t="s">
        <v>177</v>
      </c>
      <c r="O1845" s="36"/>
      <c r="P1845" t="s">
        <v>177</v>
      </c>
      <c r="Q1845" t="s">
        <v>98</v>
      </c>
      <c r="R1845" t="s">
        <v>216</v>
      </c>
      <c r="S1845" t="s">
        <v>249</v>
      </c>
      <c r="U1845" t="s">
        <v>177</v>
      </c>
      <c r="V1845" t="s">
        <v>177</v>
      </c>
    </row>
    <row r="1846" spans="1:22" ht="12.75" hidden="1" outlineLevel="1">
      <c r="A1846">
        <v>1626</v>
      </c>
      <c r="B1846" s="33" t="s">
        <v>45</v>
      </c>
      <c r="C1846">
        <v>63</v>
      </c>
      <c r="D1846">
        <v>1</v>
      </c>
      <c r="E1846">
        <v>18</v>
      </c>
      <c r="F1846" s="46"/>
      <c r="G1846" s="41" t="str">
        <f t="shared" si="157"/>
        <v/>
      </c>
      <c r="H1846" s="41" t="s">
        <v>173</v>
      </c>
      <c r="I1846" t="str">
        <f t="shared" si="161"/>
        <v/>
      </c>
      <c r="J1846">
        <f t="shared" si="159"/>
        <v>0</v>
      </c>
      <c r="K1846">
        <f t="shared" si="160"/>
        <v>0</v>
      </c>
      <c r="L1846" s="78" t="s">
        <v>343</v>
      </c>
      <c r="M1846" t="s">
        <v>176</v>
      </c>
      <c r="N1846" s="36" t="s">
        <v>177</v>
      </c>
      <c r="O1846" s="36"/>
      <c r="P1846" t="s">
        <v>177</v>
      </c>
      <c r="Q1846" t="s">
        <v>250</v>
      </c>
      <c r="R1846" t="s">
        <v>305</v>
      </c>
      <c r="S1846" t="s">
        <v>249</v>
      </c>
      <c r="T1846" t="s">
        <v>54</v>
      </c>
      <c r="U1846" t="s">
        <v>177</v>
      </c>
      <c r="V1846" t="s">
        <v>177</v>
      </c>
    </row>
    <row r="1847" spans="1:22" ht="12.75" hidden="1" outlineLevel="1">
      <c r="A1847">
        <v>1627</v>
      </c>
      <c r="B1847" s="33" t="s">
        <v>45</v>
      </c>
      <c r="C1847">
        <v>63</v>
      </c>
      <c r="D1847">
        <v>1</v>
      </c>
      <c r="E1847">
        <v>19</v>
      </c>
      <c r="F1847" s="46"/>
      <c r="G1847" s="41" t="str">
        <f aca="true" t="shared" si="162" ref="G1847:G1910">UPPER(F1847)</f>
        <v/>
      </c>
      <c r="H1847" s="41" t="s">
        <v>172</v>
      </c>
      <c r="I1847" t="str">
        <f t="shared" si="161"/>
        <v/>
      </c>
      <c r="J1847">
        <f t="shared" si="159"/>
        <v>0</v>
      </c>
      <c r="K1847">
        <f t="shared" si="160"/>
        <v>0</v>
      </c>
      <c r="L1847" s="78" t="s">
        <v>343</v>
      </c>
      <c r="M1847" t="s">
        <v>176</v>
      </c>
      <c r="N1847" s="36" t="s">
        <v>177</v>
      </c>
      <c r="O1847" s="36"/>
      <c r="P1847" t="s">
        <v>177</v>
      </c>
      <c r="Q1847" t="s">
        <v>285</v>
      </c>
      <c r="R1847" t="s">
        <v>35</v>
      </c>
      <c r="S1847" t="s">
        <v>249</v>
      </c>
      <c r="U1847" t="s">
        <v>177</v>
      </c>
      <c r="V1847" t="s">
        <v>177</v>
      </c>
    </row>
    <row r="1848" spans="1:22" ht="12.75" hidden="1" outlineLevel="1">
      <c r="A1848">
        <v>1628</v>
      </c>
      <c r="B1848" s="33" t="s">
        <v>45</v>
      </c>
      <c r="C1848">
        <v>63</v>
      </c>
      <c r="D1848">
        <v>1</v>
      </c>
      <c r="E1848">
        <v>20</v>
      </c>
      <c r="F1848" s="46"/>
      <c r="G1848" s="41" t="str">
        <f t="shared" si="162"/>
        <v/>
      </c>
      <c r="H1848" s="41" t="s">
        <v>175</v>
      </c>
      <c r="I1848" t="str">
        <f t="shared" si="161"/>
        <v/>
      </c>
      <c r="J1848">
        <f t="shared" si="159"/>
        <v>0</v>
      </c>
      <c r="K1848">
        <f t="shared" si="160"/>
        <v>0</v>
      </c>
      <c r="L1848" s="78" t="s">
        <v>343</v>
      </c>
      <c r="M1848" t="s">
        <v>176</v>
      </c>
      <c r="N1848" s="36" t="s">
        <v>177</v>
      </c>
      <c r="O1848" s="36"/>
      <c r="P1848" t="s">
        <v>177</v>
      </c>
      <c r="Q1848" t="s">
        <v>225</v>
      </c>
      <c r="S1848" t="s">
        <v>219</v>
      </c>
      <c r="T1848" t="s">
        <v>54</v>
      </c>
      <c r="U1848" t="s">
        <v>177</v>
      </c>
      <c r="V1848" t="s">
        <v>177</v>
      </c>
    </row>
    <row r="1849" spans="1:22" ht="12.75" hidden="1" outlineLevel="1">
      <c r="A1849">
        <v>1629</v>
      </c>
      <c r="B1849" s="33" t="s">
        <v>45</v>
      </c>
      <c r="C1849">
        <v>63</v>
      </c>
      <c r="D1849">
        <v>1</v>
      </c>
      <c r="E1849">
        <v>21</v>
      </c>
      <c r="F1849" s="46"/>
      <c r="G1849" s="41" t="str">
        <f t="shared" si="162"/>
        <v/>
      </c>
      <c r="H1849" s="41" t="s">
        <v>173</v>
      </c>
      <c r="I1849" t="str">
        <f t="shared" si="161"/>
        <v/>
      </c>
      <c r="J1849">
        <f t="shared" si="159"/>
        <v>0</v>
      </c>
      <c r="K1849">
        <f t="shared" si="160"/>
        <v>0</v>
      </c>
      <c r="L1849" s="78" t="s">
        <v>343</v>
      </c>
      <c r="M1849" t="s">
        <v>176</v>
      </c>
      <c r="N1849" s="36" t="s">
        <v>177</v>
      </c>
      <c r="O1849" s="36"/>
      <c r="P1849" t="s">
        <v>177</v>
      </c>
      <c r="Q1849" t="s">
        <v>37</v>
      </c>
      <c r="R1849" t="s">
        <v>251</v>
      </c>
      <c r="S1849" t="s">
        <v>249</v>
      </c>
      <c r="T1849" t="s">
        <v>54</v>
      </c>
      <c r="U1849" t="s">
        <v>177</v>
      </c>
      <c r="V1849" t="s">
        <v>177</v>
      </c>
    </row>
    <row r="1850" spans="1:22" ht="12.75" hidden="1" outlineLevel="1">
      <c r="A1850">
        <v>1630</v>
      </c>
      <c r="B1850" s="33" t="s">
        <v>45</v>
      </c>
      <c r="C1850">
        <v>63</v>
      </c>
      <c r="D1850">
        <v>1</v>
      </c>
      <c r="E1850">
        <v>22</v>
      </c>
      <c r="F1850" s="46"/>
      <c r="G1850" s="41" t="str">
        <f t="shared" si="162"/>
        <v/>
      </c>
      <c r="H1850" s="41" t="s">
        <v>175</v>
      </c>
      <c r="I1850" t="str">
        <f t="shared" si="161"/>
        <v/>
      </c>
      <c r="J1850">
        <f t="shared" si="159"/>
        <v>0</v>
      </c>
      <c r="K1850">
        <f t="shared" si="160"/>
        <v>0</v>
      </c>
      <c r="L1850" s="78" t="s">
        <v>343</v>
      </c>
      <c r="M1850" t="s">
        <v>176</v>
      </c>
      <c r="N1850" s="36" t="s">
        <v>177</v>
      </c>
      <c r="O1850" s="36"/>
      <c r="P1850" t="s">
        <v>177</v>
      </c>
      <c r="Q1850" t="s">
        <v>326</v>
      </c>
      <c r="R1850" t="s">
        <v>327</v>
      </c>
      <c r="S1850" t="s">
        <v>249</v>
      </c>
      <c r="T1850" t="s">
        <v>54</v>
      </c>
      <c r="U1850" t="s">
        <v>177</v>
      </c>
      <c r="V1850" t="s">
        <v>177</v>
      </c>
    </row>
    <row r="1851" spans="1:22" ht="12.75" hidden="1" outlineLevel="1">
      <c r="A1851">
        <v>1631</v>
      </c>
      <c r="B1851" s="33" t="s">
        <v>45</v>
      </c>
      <c r="C1851">
        <v>63</v>
      </c>
      <c r="D1851">
        <v>1</v>
      </c>
      <c r="E1851">
        <v>23</v>
      </c>
      <c r="F1851" s="46"/>
      <c r="G1851" s="41" t="str">
        <f t="shared" si="162"/>
        <v/>
      </c>
      <c r="H1851" s="41" t="s">
        <v>175</v>
      </c>
      <c r="I1851" t="str">
        <f t="shared" si="161"/>
        <v/>
      </c>
      <c r="J1851">
        <f t="shared" si="159"/>
        <v>0</v>
      </c>
      <c r="K1851">
        <f t="shared" si="160"/>
        <v>0</v>
      </c>
      <c r="L1851" s="78" t="s">
        <v>343</v>
      </c>
      <c r="M1851" t="s">
        <v>176</v>
      </c>
      <c r="N1851" s="36" t="s">
        <v>177</v>
      </c>
      <c r="O1851" s="36"/>
      <c r="P1851" t="s">
        <v>177</v>
      </c>
      <c r="Q1851" t="s">
        <v>286</v>
      </c>
      <c r="S1851" t="s">
        <v>249</v>
      </c>
      <c r="U1851" t="s">
        <v>177</v>
      </c>
      <c r="V1851" t="s">
        <v>177</v>
      </c>
    </row>
    <row r="1852" spans="1:22" ht="12.75" hidden="1" outlineLevel="1">
      <c r="A1852">
        <v>1632</v>
      </c>
      <c r="B1852" s="33" t="s">
        <v>45</v>
      </c>
      <c r="C1852">
        <v>63</v>
      </c>
      <c r="D1852">
        <v>1</v>
      </c>
      <c r="E1852">
        <v>24</v>
      </c>
      <c r="F1852" s="46"/>
      <c r="G1852" s="41" t="str">
        <f t="shared" si="162"/>
        <v/>
      </c>
      <c r="H1852" s="41" t="s">
        <v>173</v>
      </c>
      <c r="I1852" t="str">
        <f t="shared" si="161"/>
        <v/>
      </c>
      <c r="J1852">
        <f t="shared" si="159"/>
        <v>0</v>
      </c>
      <c r="K1852">
        <f t="shared" si="160"/>
        <v>0</v>
      </c>
      <c r="L1852" s="78" t="s">
        <v>343</v>
      </c>
      <c r="M1852" t="s">
        <v>176</v>
      </c>
      <c r="N1852" s="36" t="s">
        <v>177</v>
      </c>
      <c r="O1852" s="36"/>
      <c r="P1852" t="s">
        <v>177</v>
      </c>
      <c r="Q1852" t="s">
        <v>37</v>
      </c>
      <c r="R1852" t="s">
        <v>215</v>
      </c>
      <c r="S1852" t="s">
        <v>249</v>
      </c>
      <c r="T1852" t="s">
        <v>218</v>
      </c>
      <c r="U1852" t="s">
        <v>177</v>
      </c>
      <c r="V1852" t="s">
        <v>177</v>
      </c>
    </row>
    <row r="1853" spans="1:22" ht="12.75" hidden="1" outlineLevel="1">
      <c r="A1853">
        <v>1633</v>
      </c>
      <c r="B1853" s="33" t="s">
        <v>45</v>
      </c>
      <c r="C1853">
        <v>63</v>
      </c>
      <c r="D1853">
        <v>1</v>
      </c>
      <c r="E1853">
        <v>25</v>
      </c>
      <c r="F1853" s="46"/>
      <c r="G1853" s="41" t="str">
        <f t="shared" si="162"/>
        <v/>
      </c>
      <c r="H1853" s="41" t="s">
        <v>170</v>
      </c>
      <c r="I1853" t="str">
        <f t="shared" si="161"/>
        <v/>
      </c>
      <c r="J1853">
        <f t="shared" si="159"/>
        <v>0</v>
      </c>
      <c r="K1853">
        <f t="shared" si="160"/>
        <v>0</v>
      </c>
      <c r="L1853" s="78" t="s">
        <v>343</v>
      </c>
      <c r="M1853" t="s">
        <v>176</v>
      </c>
      <c r="N1853" s="36" t="s">
        <v>177</v>
      </c>
      <c r="O1853" s="36"/>
      <c r="P1853" t="s">
        <v>177</v>
      </c>
      <c r="Q1853" t="s">
        <v>286</v>
      </c>
      <c r="S1853" t="s">
        <v>249</v>
      </c>
      <c r="T1853" t="s">
        <v>54</v>
      </c>
      <c r="U1853" t="s">
        <v>177</v>
      </c>
      <c r="V1853" t="s">
        <v>177</v>
      </c>
    </row>
    <row r="1854" spans="1:22" ht="12.75" hidden="1" outlineLevel="1">
      <c r="A1854">
        <v>1634</v>
      </c>
      <c r="B1854" s="33" t="s">
        <v>45</v>
      </c>
      <c r="C1854">
        <v>63</v>
      </c>
      <c r="D1854">
        <v>2</v>
      </c>
      <c r="E1854">
        <v>1</v>
      </c>
      <c r="F1854" s="46"/>
      <c r="G1854" s="41" t="str">
        <f t="shared" si="162"/>
        <v/>
      </c>
      <c r="H1854" s="41" t="s">
        <v>173</v>
      </c>
      <c r="I1854" t="str">
        <f t="shared" si="161"/>
        <v/>
      </c>
      <c r="J1854">
        <f t="shared" si="159"/>
        <v>0</v>
      </c>
      <c r="K1854">
        <f t="shared" si="160"/>
        <v>0</v>
      </c>
      <c r="L1854" s="78" t="s">
        <v>343</v>
      </c>
      <c r="M1854" t="s">
        <v>334</v>
      </c>
      <c r="N1854">
        <v>1</v>
      </c>
      <c r="O1854" t="s">
        <v>290</v>
      </c>
      <c r="P1854" t="s">
        <v>64</v>
      </c>
      <c r="Q1854" t="s">
        <v>38</v>
      </c>
      <c r="R1854" t="s">
        <v>171</v>
      </c>
      <c r="S1854" t="s">
        <v>27</v>
      </c>
      <c r="V1854" t="s">
        <v>133</v>
      </c>
    </row>
    <row r="1855" spans="1:22" ht="12.75" hidden="1" outlineLevel="1">
      <c r="A1855">
        <v>1635</v>
      </c>
      <c r="B1855" s="33" t="s">
        <v>45</v>
      </c>
      <c r="C1855">
        <v>63</v>
      </c>
      <c r="D1855">
        <v>2</v>
      </c>
      <c r="E1855">
        <v>2</v>
      </c>
      <c r="F1855" s="46"/>
      <c r="G1855" s="41" t="str">
        <f t="shared" si="162"/>
        <v/>
      </c>
      <c r="H1855" s="41" t="s">
        <v>175</v>
      </c>
      <c r="I1855" t="str">
        <f t="shared" si="161"/>
        <v/>
      </c>
      <c r="J1855">
        <f t="shared" si="159"/>
        <v>0</v>
      </c>
      <c r="K1855">
        <f t="shared" si="160"/>
        <v>0</v>
      </c>
      <c r="L1855" s="78" t="s">
        <v>343</v>
      </c>
      <c r="M1855" t="s">
        <v>334</v>
      </c>
      <c r="N1855">
        <v>1</v>
      </c>
      <c r="O1855" t="s">
        <v>290</v>
      </c>
      <c r="P1855" t="s">
        <v>64</v>
      </c>
      <c r="Q1855" t="s">
        <v>249</v>
      </c>
      <c r="R1855" t="s">
        <v>171</v>
      </c>
      <c r="S1855" t="s">
        <v>121</v>
      </c>
      <c r="V1855" t="s">
        <v>133</v>
      </c>
    </row>
    <row r="1856" spans="1:22" ht="12.75" hidden="1" outlineLevel="1">
      <c r="A1856">
        <v>1636</v>
      </c>
      <c r="B1856" s="33" t="s">
        <v>45</v>
      </c>
      <c r="C1856">
        <v>63</v>
      </c>
      <c r="D1856">
        <v>2</v>
      </c>
      <c r="E1856">
        <v>3</v>
      </c>
      <c r="F1856" s="46"/>
      <c r="G1856" s="41" t="str">
        <f t="shared" si="162"/>
        <v/>
      </c>
      <c r="H1856" s="41" t="s">
        <v>170</v>
      </c>
      <c r="I1856" t="str">
        <f t="shared" si="161"/>
        <v/>
      </c>
      <c r="J1856">
        <f t="shared" si="159"/>
        <v>0</v>
      </c>
      <c r="K1856">
        <f t="shared" si="160"/>
        <v>0</v>
      </c>
      <c r="L1856" s="78" t="s">
        <v>343</v>
      </c>
      <c r="M1856" t="s">
        <v>334</v>
      </c>
      <c r="N1856">
        <v>1</v>
      </c>
      <c r="O1856" t="s">
        <v>290</v>
      </c>
      <c r="P1856" t="s">
        <v>64</v>
      </c>
      <c r="Q1856" t="s">
        <v>249</v>
      </c>
      <c r="R1856" t="s">
        <v>171</v>
      </c>
      <c r="S1856" t="s">
        <v>121</v>
      </c>
      <c r="V1856" t="s">
        <v>133</v>
      </c>
    </row>
    <row r="1857" spans="1:22" ht="12.75" hidden="1" outlineLevel="1">
      <c r="A1857">
        <v>1637</v>
      </c>
      <c r="B1857" s="33" t="s">
        <v>45</v>
      </c>
      <c r="C1857">
        <v>63</v>
      </c>
      <c r="D1857">
        <v>2</v>
      </c>
      <c r="E1857">
        <v>4</v>
      </c>
      <c r="F1857" s="46"/>
      <c r="G1857" s="41" t="str">
        <f t="shared" si="162"/>
        <v/>
      </c>
      <c r="H1857" s="41" t="s">
        <v>172</v>
      </c>
      <c r="I1857" t="str">
        <f t="shared" si="161"/>
        <v/>
      </c>
      <c r="J1857">
        <f t="shared" si="159"/>
        <v>0</v>
      </c>
      <c r="K1857">
        <f t="shared" si="160"/>
        <v>0</v>
      </c>
      <c r="L1857" s="78" t="s">
        <v>343</v>
      </c>
      <c r="M1857" t="s">
        <v>334</v>
      </c>
      <c r="N1857">
        <v>1</v>
      </c>
      <c r="O1857" t="s">
        <v>290</v>
      </c>
      <c r="P1857" t="s">
        <v>64</v>
      </c>
      <c r="Q1857" t="s">
        <v>249</v>
      </c>
      <c r="R1857" t="s">
        <v>169</v>
      </c>
      <c r="S1857" t="s">
        <v>120</v>
      </c>
      <c r="V1857" t="s">
        <v>133</v>
      </c>
    </row>
    <row r="1858" spans="1:22" ht="12.75" hidden="1" outlineLevel="1">
      <c r="A1858">
        <v>1638</v>
      </c>
      <c r="B1858" s="33" t="s">
        <v>45</v>
      </c>
      <c r="C1858">
        <v>63</v>
      </c>
      <c r="D1858">
        <v>2</v>
      </c>
      <c r="E1858">
        <v>5</v>
      </c>
      <c r="F1858" s="46"/>
      <c r="G1858" s="41" t="str">
        <f t="shared" si="162"/>
        <v/>
      </c>
      <c r="H1858" s="41" t="s">
        <v>173</v>
      </c>
      <c r="I1858" t="str">
        <f t="shared" si="161"/>
        <v/>
      </c>
      <c r="J1858">
        <f t="shared" si="159"/>
        <v>0</v>
      </c>
      <c r="K1858">
        <f t="shared" si="160"/>
        <v>0</v>
      </c>
      <c r="L1858" s="78" t="s">
        <v>343</v>
      </c>
      <c r="M1858" t="s">
        <v>334</v>
      </c>
      <c r="N1858">
        <v>1</v>
      </c>
      <c r="O1858" t="s">
        <v>290</v>
      </c>
      <c r="P1858" t="s">
        <v>64</v>
      </c>
      <c r="Q1858" t="s">
        <v>301</v>
      </c>
      <c r="R1858" t="s">
        <v>171</v>
      </c>
      <c r="S1858" t="s">
        <v>120</v>
      </c>
      <c r="V1858" t="s">
        <v>133</v>
      </c>
    </row>
    <row r="1859" spans="1:22" ht="12.75" hidden="1" outlineLevel="1">
      <c r="A1859">
        <v>1639</v>
      </c>
      <c r="B1859" s="33" t="s">
        <v>45</v>
      </c>
      <c r="C1859">
        <v>63</v>
      </c>
      <c r="D1859">
        <v>2</v>
      </c>
      <c r="E1859">
        <v>6</v>
      </c>
      <c r="F1859" s="46"/>
      <c r="G1859" s="41" t="str">
        <f t="shared" si="162"/>
        <v/>
      </c>
      <c r="H1859" s="41" t="s">
        <v>175</v>
      </c>
      <c r="I1859" t="str">
        <f t="shared" si="161"/>
        <v/>
      </c>
      <c r="J1859">
        <f t="shared" si="159"/>
        <v>0</v>
      </c>
      <c r="K1859">
        <f t="shared" si="160"/>
        <v>0</v>
      </c>
      <c r="L1859" s="78" t="s">
        <v>343</v>
      </c>
      <c r="M1859" t="s">
        <v>334</v>
      </c>
      <c r="N1859">
        <v>2</v>
      </c>
      <c r="O1859" t="s">
        <v>289</v>
      </c>
      <c r="P1859" t="s">
        <v>185</v>
      </c>
      <c r="Q1859" t="s">
        <v>38</v>
      </c>
      <c r="R1859" t="s">
        <v>171</v>
      </c>
      <c r="S1859" t="s">
        <v>27</v>
      </c>
      <c r="U1859" t="s">
        <v>254</v>
      </c>
      <c r="V1859" t="s">
        <v>110</v>
      </c>
    </row>
    <row r="1860" spans="1:22" ht="12.75" hidden="1" outlineLevel="1">
      <c r="A1860">
        <v>1640</v>
      </c>
      <c r="B1860" s="33" t="s">
        <v>45</v>
      </c>
      <c r="C1860">
        <v>63</v>
      </c>
      <c r="D1860">
        <v>2</v>
      </c>
      <c r="E1860">
        <v>7</v>
      </c>
      <c r="F1860" s="46"/>
      <c r="G1860" s="41" t="str">
        <f t="shared" si="162"/>
        <v/>
      </c>
      <c r="H1860" s="41" t="s">
        <v>174</v>
      </c>
      <c r="I1860" t="str">
        <f t="shared" si="161"/>
        <v/>
      </c>
      <c r="J1860">
        <f t="shared" si="159"/>
        <v>0</v>
      </c>
      <c r="K1860">
        <f t="shared" si="160"/>
        <v>0</v>
      </c>
      <c r="L1860" s="78" t="s">
        <v>343</v>
      </c>
      <c r="M1860" t="s">
        <v>334</v>
      </c>
      <c r="N1860">
        <v>2</v>
      </c>
      <c r="O1860" t="s">
        <v>155</v>
      </c>
      <c r="P1860" t="s">
        <v>156</v>
      </c>
      <c r="Q1860" t="s">
        <v>249</v>
      </c>
      <c r="R1860" t="s">
        <v>171</v>
      </c>
      <c r="S1860" t="s">
        <v>120</v>
      </c>
      <c r="U1860" t="s">
        <v>159</v>
      </c>
      <c r="V1860" t="s">
        <v>110</v>
      </c>
    </row>
    <row r="1861" spans="1:22" ht="12.75" hidden="1" outlineLevel="1">
      <c r="A1861">
        <v>1641</v>
      </c>
      <c r="B1861" s="33" t="s">
        <v>45</v>
      </c>
      <c r="C1861">
        <v>63</v>
      </c>
      <c r="D1861">
        <v>2</v>
      </c>
      <c r="E1861">
        <v>8</v>
      </c>
      <c r="F1861" s="46"/>
      <c r="G1861" s="41" t="str">
        <f t="shared" si="162"/>
        <v/>
      </c>
      <c r="H1861" s="41" t="s">
        <v>172</v>
      </c>
      <c r="I1861" t="str">
        <f t="shared" si="161"/>
        <v/>
      </c>
      <c r="J1861">
        <f t="shared" si="159"/>
        <v>0</v>
      </c>
      <c r="K1861">
        <f t="shared" si="160"/>
        <v>0</v>
      </c>
      <c r="L1861" s="78" t="s">
        <v>343</v>
      </c>
      <c r="M1861" t="s">
        <v>334</v>
      </c>
      <c r="N1861">
        <v>2</v>
      </c>
      <c r="O1861" t="s">
        <v>155</v>
      </c>
      <c r="P1861" t="s">
        <v>157</v>
      </c>
      <c r="Q1861" t="s">
        <v>249</v>
      </c>
      <c r="R1861" t="s">
        <v>169</v>
      </c>
      <c r="S1861" t="s">
        <v>122</v>
      </c>
      <c r="U1861" t="s">
        <v>159</v>
      </c>
      <c r="V1861" t="s">
        <v>110</v>
      </c>
    </row>
    <row r="1862" spans="1:22" ht="12.75" hidden="1" outlineLevel="1">
      <c r="A1862">
        <v>1642</v>
      </c>
      <c r="B1862" s="33" t="s">
        <v>45</v>
      </c>
      <c r="C1862">
        <v>63</v>
      </c>
      <c r="D1862">
        <v>2</v>
      </c>
      <c r="E1862">
        <v>9</v>
      </c>
      <c r="F1862" s="46"/>
      <c r="G1862" s="41" t="str">
        <f t="shared" si="162"/>
        <v/>
      </c>
      <c r="H1862" s="41" t="s">
        <v>174</v>
      </c>
      <c r="I1862" t="str">
        <f t="shared" si="161"/>
        <v/>
      </c>
      <c r="J1862">
        <f t="shared" si="159"/>
        <v>0</v>
      </c>
      <c r="K1862">
        <f t="shared" si="160"/>
        <v>0</v>
      </c>
      <c r="L1862" s="78" t="s">
        <v>343</v>
      </c>
      <c r="M1862" t="s">
        <v>334</v>
      </c>
      <c r="N1862">
        <v>2</v>
      </c>
      <c r="O1862" t="s">
        <v>155</v>
      </c>
      <c r="P1862" t="s">
        <v>157</v>
      </c>
      <c r="Q1862" t="s">
        <v>249</v>
      </c>
      <c r="R1862" t="s">
        <v>169</v>
      </c>
      <c r="S1862" t="s">
        <v>121</v>
      </c>
      <c r="U1862" t="s">
        <v>159</v>
      </c>
      <c r="V1862" t="s">
        <v>110</v>
      </c>
    </row>
    <row r="1863" spans="1:22" ht="12.75" hidden="1" outlineLevel="1">
      <c r="A1863">
        <v>1643</v>
      </c>
      <c r="B1863" s="33" t="s">
        <v>45</v>
      </c>
      <c r="C1863">
        <v>63</v>
      </c>
      <c r="D1863">
        <v>2</v>
      </c>
      <c r="E1863">
        <v>10</v>
      </c>
      <c r="F1863" s="46"/>
      <c r="G1863" s="41" t="str">
        <f t="shared" si="162"/>
        <v/>
      </c>
      <c r="H1863" s="41" t="s">
        <v>170</v>
      </c>
      <c r="I1863" t="str">
        <f t="shared" si="161"/>
        <v/>
      </c>
      <c r="J1863">
        <f t="shared" si="159"/>
        <v>0</v>
      </c>
      <c r="K1863">
        <f t="shared" si="160"/>
        <v>0</v>
      </c>
      <c r="L1863" s="78" t="s">
        <v>343</v>
      </c>
      <c r="M1863" t="s">
        <v>334</v>
      </c>
      <c r="N1863">
        <v>2</v>
      </c>
      <c r="O1863" t="s">
        <v>155</v>
      </c>
      <c r="P1863" t="s">
        <v>157</v>
      </c>
      <c r="Q1863" t="s">
        <v>249</v>
      </c>
      <c r="R1863" t="s">
        <v>169</v>
      </c>
      <c r="S1863" t="s">
        <v>122</v>
      </c>
      <c r="U1863" t="s">
        <v>159</v>
      </c>
      <c r="V1863" t="s">
        <v>110</v>
      </c>
    </row>
    <row r="1864" spans="1:22" ht="12.75" hidden="1" outlineLevel="1">
      <c r="A1864">
        <v>1644</v>
      </c>
      <c r="B1864" s="33" t="s">
        <v>45</v>
      </c>
      <c r="C1864">
        <v>63</v>
      </c>
      <c r="D1864">
        <v>2</v>
      </c>
      <c r="E1864">
        <v>11</v>
      </c>
      <c r="F1864" s="46"/>
      <c r="G1864" s="41" t="str">
        <f t="shared" si="162"/>
        <v/>
      </c>
      <c r="H1864" s="41" t="s">
        <v>175</v>
      </c>
      <c r="I1864" t="str">
        <f t="shared" si="161"/>
        <v/>
      </c>
      <c r="J1864">
        <f t="shared" si="159"/>
        <v>0</v>
      </c>
      <c r="K1864">
        <f t="shared" si="160"/>
        <v>0</v>
      </c>
      <c r="L1864" s="78" t="s">
        <v>343</v>
      </c>
      <c r="M1864" t="s">
        <v>334</v>
      </c>
      <c r="N1864">
        <v>2</v>
      </c>
      <c r="O1864" t="s">
        <v>289</v>
      </c>
      <c r="P1864" t="s">
        <v>185</v>
      </c>
      <c r="Q1864" t="s">
        <v>38</v>
      </c>
      <c r="R1864" t="s">
        <v>171</v>
      </c>
      <c r="S1864" t="s">
        <v>27</v>
      </c>
      <c r="U1864" t="s">
        <v>254</v>
      </c>
      <c r="V1864" t="s">
        <v>110</v>
      </c>
    </row>
    <row r="1865" spans="1:22" ht="12.75" hidden="1" outlineLevel="1">
      <c r="A1865">
        <v>1645</v>
      </c>
      <c r="B1865" s="33" t="s">
        <v>45</v>
      </c>
      <c r="C1865">
        <v>63</v>
      </c>
      <c r="D1865">
        <v>2</v>
      </c>
      <c r="E1865">
        <v>12</v>
      </c>
      <c r="F1865" s="46"/>
      <c r="G1865" s="41" t="str">
        <f t="shared" si="162"/>
        <v/>
      </c>
      <c r="H1865" s="41" t="s">
        <v>173</v>
      </c>
      <c r="I1865" t="str">
        <f t="shared" si="161"/>
        <v/>
      </c>
      <c r="J1865">
        <f t="shared" si="159"/>
        <v>0</v>
      </c>
      <c r="K1865">
        <f t="shared" si="160"/>
        <v>0</v>
      </c>
      <c r="L1865" s="78" t="s">
        <v>343</v>
      </c>
      <c r="M1865" t="s">
        <v>334</v>
      </c>
      <c r="N1865">
        <v>3</v>
      </c>
      <c r="O1865" t="s">
        <v>289</v>
      </c>
      <c r="P1865" t="s">
        <v>156</v>
      </c>
      <c r="Q1865" t="s">
        <v>249</v>
      </c>
      <c r="R1865" t="s">
        <v>171</v>
      </c>
      <c r="S1865" t="s">
        <v>121</v>
      </c>
      <c r="U1865" t="s">
        <v>233</v>
      </c>
      <c r="V1865" t="s">
        <v>110</v>
      </c>
    </row>
    <row r="1866" spans="1:22" ht="12.75" hidden="1" outlineLevel="1">
      <c r="A1866">
        <v>1646</v>
      </c>
      <c r="B1866" s="33" t="s">
        <v>45</v>
      </c>
      <c r="C1866">
        <v>63</v>
      </c>
      <c r="D1866">
        <v>2</v>
      </c>
      <c r="E1866">
        <v>13</v>
      </c>
      <c r="F1866" s="46"/>
      <c r="G1866" s="41" t="str">
        <f t="shared" si="162"/>
        <v/>
      </c>
      <c r="H1866" s="41" t="s">
        <v>172</v>
      </c>
      <c r="I1866" t="str">
        <f t="shared" si="161"/>
        <v/>
      </c>
      <c r="J1866">
        <f t="shared" si="159"/>
        <v>0</v>
      </c>
      <c r="K1866">
        <f t="shared" si="160"/>
        <v>0</v>
      </c>
      <c r="L1866" s="78" t="s">
        <v>343</v>
      </c>
      <c r="M1866" t="s">
        <v>334</v>
      </c>
      <c r="N1866">
        <v>3</v>
      </c>
      <c r="O1866" t="s">
        <v>289</v>
      </c>
      <c r="P1866" t="s">
        <v>158</v>
      </c>
      <c r="Q1866" t="s">
        <v>249</v>
      </c>
      <c r="R1866" t="s">
        <v>169</v>
      </c>
      <c r="S1866" t="s">
        <v>120</v>
      </c>
      <c r="U1866" t="s">
        <v>234</v>
      </c>
      <c r="V1866" t="s">
        <v>110</v>
      </c>
    </row>
    <row r="1867" spans="1:22" ht="12.75" hidden="1" outlineLevel="1">
      <c r="A1867">
        <v>1647</v>
      </c>
      <c r="B1867" s="33" t="s">
        <v>45</v>
      </c>
      <c r="C1867">
        <v>63</v>
      </c>
      <c r="D1867">
        <v>2</v>
      </c>
      <c r="E1867">
        <v>14</v>
      </c>
      <c r="F1867" s="46"/>
      <c r="G1867" s="41" t="str">
        <f t="shared" si="162"/>
        <v/>
      </c>
      <c r="H1867" s="41" t="s">
        <v>173</v>
      </c>
      <c r="I1867" t="str">
        <f t="shared" si="161"/>
        <v/>
      </c>
      <c r="J1867">
        <f t="shared" si="159"/>
        <v>0</v>
      </c>
      <c r="K1867">
        <f t="shared" si="160"/>
        <v>0</v>
      </c>
      <c r="L1867" s="78" t="s">
        <v>343</v>
      </c>
      <c r="M1867" t="s">
        <v>334</v>
      </c>
      <c r="N1867">
        <v>3</v>
      </c>
      <c r="O1867" t="s">
        <v>289</v>
      </c>
      <c r="P1867" t="s">
        <v>156</v>
      </c>
      <c r="Q1867" t="s">
        <v>249</v>
      </c>
      <c r="R1867" t="s">
        <v>169</v>
      </c>
      <c r="S1867" t="s">
        <v>122</v>
      </c>
      <c r="U1867" t="s">
        <v>233</v>
      </c>
      <c r="V1867" t="s">
        <v>110</v>
      </c>
    </row>
    <row r="1868" spans="1:22" ht="12.75" hidden="1" outlineLevel="1">
      <c r="A1868">
        <v>1648</v>
      </c>
      <c r="B1868" s="33" t="s">
        <v>45</v>
      </c>
      <c r="C1868">
        <v>63</v>
      </c>
      <c r="D1868">
        <v>2</v>
      </c>
      <c r="E1868">
        <v>15</v>
      </c>
      <c r="F1868" s="46"/>
      <c r="G1868" s="41" t="str">
        <f t="shared" si="162"/>
        <v/>
      </c>
      <c r="H1868" s="41" t="s">
        <v>170</v>
      </c>
      <c r="I1868" t="str">
        <f t="shared" si="161"/>
        <v/>
      </c>
      <c r="J1868">
        <f t="shared" si="159"/>
        <v>0</v>
      </c>
      <c r="K1868">
        <f t="shared" si="160"/>
        <v>0</v>
      </c>
      <c r="L1868" s="78" t="s">
        <v>343</v>
      </c>
      <c r="M1868" t="s">
        <v>334</v>
      </c>
      <c r="N1868">
        <v>3</v>
      </c>
      <c r="O1868" t="s">
        <v>289</v>
      </c>
      <c r="P1868" t="s">
        <v>156</v>
      </c>
      <c r="Q1868" t="s">
        <v>249</v>
      </c>
      <c r="R1868" t="s">
        <v>169</v>
      </c>
      <c r="S1868" t="s">
        <v>27</v>
      </c>
      <c r="U1868" t="s">
        <v>233</v>
      </c>
      <c r="V1868" t="s">
        <v>110</v>
      </c>
    </row>
    <row r="1869" spans="1:22" ht="12.75" hidden="1" outlineLevel="1">
      <c r="A1869">
        <v>1649</v>
      </c>
      <c r="B1869" s="33" t="s">
        <v>45</v>
      </c>
      <c r="C1869">
        <v>63</v>
      </c>
      <c r="D1869">
        <v>2</v>
      </c>
      <c r="E1869">
        <v>16</v>
      </c>
      <c r="F1869" s="46"/>
      <c r="G1869" s="41" t="str">
        <f t="shared" si="162"/>
        <v/>
      </c>
      <c r="H1869" s="41" t="s">
        <v>175</v>
      </c>
      <c r="I1869" t="str">
        <f t="shared" si="161"/>
        <v/>
      </c>
      <c r="J1869">
        <f t="shared" si="159"/>
        <v>0</v>
      </c>
      <c r="K1869">
        <f t="shared" si="160"/>
        <v>0</v>
      </c>
      <c r="L1869" s="78" t="s">
        <v>343</v>
      </c>
      <c r="M1869" t="s">
        <v>334</v>
      </c>
      <c r="N1869">
        <v>3</v>
      </c>
      <c r="O1869" t="s">
        <v>289</v>
      </c>
      <c r="P1869" t="s">
        <v>156</v>
      </c>
      <c r="Q1869" t="s">
        <v>249</v>
      </c>
      <c r="R1869" t="s">
        <v>169</v>
      </c>
      <c r="S1869" t="s">
        <v>120</v>
      </c>
      <c r="U1869" t="s">
        <v>233</v>
      </c>
      <c r="V1869" t="s">
        <v>110</v>
      </c>
    </row>
    <row r="1870" spans="1:22" ht="12.75" hidden="1" outlineLevel="1">
      <c r="A1870">
        <v>1650</v>
      </c>
      <c r="B1870" s="33" t="s">
        <v>45</v>
      </c>
      <c r="C1870">
        <v>63</v>
      </c>
      <c r="D1870">
        <v>2</v>
      </c>
      <c r="E1870">
        <v>17</v>
      </c>
      <c r="F1870" s="46"/>
      <c r="G1870" s="41" t="str">
        <f t="shared" si="162"/>
        <v/>
      </c>
      <c r="H1870" s="41" t="s">
        <v>175</v>
      </c>
      <c r="I1870" t="str">
        <f t="shared" si="161"/>
        <v/>
      </c>
      <c r="J1870">
        <f t="shared" si="159"/>
        <v>0</v>
      </c>
      <c r="K1870">
        <f t="shared" si="160"/>
        <v>0</v>
      </c>
      <c r="L1870" s="78" t="s">
        <v>343</v>
      </c>
      <c r="M1870" t="s">
        <v>334</v>
      </c>
      <c r="N1870">
        <v>3</v>
      </c>
      <c r="O1870" t="s">
        <v>289</v>
      </c>
      <c r="P1870" t="s">
        <v>185</v>
      </c>
      <c r="Q1870" t="s">
        <v>249</v>
      </c>
      <c r="R1870" t="s">
        <v>171</v>
      </c>
      <c r="S1870" t="s">
        <v>27</v>
      </c>
      <c r="U1870" t="s">
        <v>233</v>
      </c>
      <c r="V1870" t="s">
        <v>110</v>
      </c>
    </row>
    <row r="1871" spans="1:22" ht="12.75" hidden="1" outlineLevel="1">
      <c r="A1871">
        <v>1651</v>
      </c>
      <c r="B1871" s="33" t="s">
        <v>45</v>
      </c>
      <c r="C1871">
        <v>63</v>
      </c>
      <c r="D1871">
        <v>2</v>
      </c>
      <c r="E1871">
        <v>18</v>
      </c>
      <c r="F1871" s="46"/>
      <c r="G1871" s="41" t="str">
        <f t="shared" si="162"/>
        <v/>
      </c>
      <c r="H1871" s="41" t="s">
        <v>175</v>
      </c>
      <c r="I1871" t="str">
        <f t="shared" si="161"/>
        <v/>
      </c>
      <c r="J1871">
        <f t="shared" si="159"/>
        <v>0</v>
      </c>
      <c r="K1871">
        <f t="shared" si="160"/>
        <v>0</v>
      </c>
      <c r="L1871" s="78" t="s">
        <v>343</v>
      </c>
      <c r="M1871" t="s">
        <v>334</v>
      </c>
      <c r="N1871">
        <v>4</v>
      </c>
      <c r="O1871" t="s">
        <v>289</v>
      </c>
      <c r="P1871" t="s">
        <v>185</v>
      </c>
      <c r="Q1871" t="s">
        <v>249</v>
      </c>
      <c r="R1871" t="s">
        <v>169</v>
      </c>
      <c r="S1871" t="s">
        <v>27</v>
      </c>
      <c r="V1871" t="s">
        <v>133</v>
      </c>
    </row>
    <row r="1872" spans="1:22" ht="12.75" hidden="1" outlineLevel="1">
      <c r="A1872">
        <v>1652</v>
      </c>
      <c r="B1872" s="33" t="s">
        <v>45</v>
      </c>
      <c r="C1872">
        <v>63</v>
      </c>
      <c r="D1872">
        <v>2</v>
      </c>
      <c r="E1872">
        <v>19</v>
      </c>
      <c r="F1872" s="46"/>
      <c r="G1872" s="41" t="str">
        <f t="shared" si="162"/>
        <v/>
      </c>
      <c r="H1872" s="41" t="s">
        <v>172</v>
      </c>
      <c r="I1872" t="str">
        <f t="shared" si="161"/>
        <v/>
      </c>
      <c r="J1872">
        <f t="shared" si="159"/>
        <v>0</v>
      </c>
      <c r="K1872">
        <f t="shared" si="160"/>
        <v>0</v>
      </c>
      <c r="L1872" s="78" t="s">
        <v>343</v>
      </c>
      <c r="M1872" t="s">
        <v>334</v>
      </c>
      <c r="N1872">
        <v>4</v>
      </c>
      <c r="O1872" t="s">
        <v>289</v>
      </c>
      <c r="P1872" t="s">
        <v>185</v>
      </c>
      <c r="Q1872" t="s">
        <v>249</v>
      </c>
      <c r="R1872" t="s">
        <v>169</v>
      </c>
      <c r="S1872" t="s">
        <v>27</v>
      </c>
      <c r="V1872" t="s">
        <v>133</v>
      </c>
    </row>
    <row r="1873" spans="1:22" ht="12.75" hidden="1" outlineLevel="1">
      <c r="A1873">
        <v>1653</v>
      </c>
      <c r="B1873" s="33" t="s">
        <v>45</v>
      </c>
      <c r="C1873">
        <v>63</v>
      </c>
      <c r="D1873">
        <v>2</v>
      </c>
      <c r="E1873">
        <v>20</v>
      </c>
      <c r="F1873" s="46"/>
      <c r="G1873" s="41" t="str">
        <f t="shared" si="162"/>
        <v/>
      </c>
      <c r="H1873" s="41" t="s">
        <v>173</v>
      </c>
      <c r="I1873" t="str">
        <f t="shared" si="161"/>
        <v/>
      </c>
      <c r="J1873">
        <f t="shared" si="159"/>
        <v>0</v>
      </c>
      <c r="K1873">
        <f t="shared" si="160"/>
        <v>0</v>
      </c>
      <c r="L1873" s="78" t="s">
        <v>343</v>
      </c>
      <c r="M1873" t="s">
        <v>334</v>
      </c>
      <c r="N1873">
        <v>4</v>
      </c>
      <c r="O1873" t="s">
        <v>289</v>
      </c>
      <c r="P1873" t="s">
        <v>185</v>
      </c>
      <c r="Q1873" t="s">
        <v>249</v>
      </c>
      <c r="R1873" t="s">
        <v>171</v>
      </c>
      <c r="S1873" t="s">
        <v>120</v>
      </c>
      <c r="V1873" t="s">
        <v>133</v>
      </c>
    </row>
    <row r="1874" spans="1:22" ht="12.75" hidden="1" outlineLevel="1">
      <c r="A1874">
        <v>1654</v>
      </c>
      <c r="B1874" s="33" t="s">
        <v>45</v>
      </c>
      <c r="C1874">
        <v>63</v>
      </c>
      <c r="D1874">
        <v>2</v>
      </c>
      <c r="E1874">
        <v>21</v>
      </c>
      <c r="F1874" s="46"/>
      <c r="G1874" s="41" t="str">
        <f t="shared" si="162"/>
        <v/>
      </c>
      <c r="H1874" s="41" t="s">
        <v>170</v>
      </c>
      <c r="I1874" t="str">
        <f t="shared" si="161"/>
        <v/>
      </c>
      <c r="J1874">
        <f t="shared" si="159"/>
        <v>0</v>
      </c>
      <c r="K1874">
        <f t="shared" si="160"/>
        <v>0</v>
      </c>
      <c r="L1874" s="78" t="s">
        <v>343</v>
      </c>
      <c r="M1874" t="s">
        <v>334</v>
      </c>
      <c r="N1874">
        <v>4</v>
      </c>
      <c r="O1874" t="s">
        <v>289</v>
      </c>
      <c r="P1874" t="s">
        <v>185</v>
      </c>
      <c r="Q1874" t="s">
        <v>249</v>
      </c>
      <c r="R1874" t="s">
        <v>171</v>
      </c>
      <c r="S1874" t="s">
        <v>120</v>
      </c>
      <c r="V1874" t="s">
        <v>133</v>
      </c>
    </row>
    <row r="1875" spans="1:22" ht="12.75" hidden="1" outlineLevel="1">
      <c r="A1875">
        <v>1655</v>
      </c>
      <c r="B1875" s="33" t="s">
        <v>45</v>
      </c>
      <c r="C1875">
        <v>63</v>
      </c>
      <c r="D1875">
        <v>2</v>
      </c>
      <c r="E1875">
        <v>22</v>
      </c>
      <c r="F1875" s="46"/>
      <c r="G1875" s="41" t="str">
        <f t="shared" si="162"/>
        <v/>
      </c>
      <c r="H1875" s="41" t="s">
        <v>172</v>
      </c>
      <c r="I1875" t="str">
        <f t="shared" si="161"/>
        <v/>
      </c>
      <c r="J1875">
        <f t="shared" si="159"/>
        <v>0</v>
      </c>
      <c r="K1875">
        <f t="shared" si="160"/>
        <v>0</v>
      </c>
      <c r="L1875" s="78" t="s">
        <v>343</v>
      </c>
      <c r="M1875" t="s">
        <v>334</v>
      </c>
      <c r="N1875">
        <v>4</v>
      </c>
      <c r="O1875" t="s">
        <v>289</v>
      </c>
      <c r="P1875" t="s">
        <v>185</v>
      </c>
      <c r="Q1875" t="s">
        <v>249</v>
      </c>
      <c r="R1875" t="s">
        <v>169</v>
      </c>
      <c r="S1875" t="s">
        <v>27</v>
      </c>
      <c r="V1875" t="s">
        <v>133</v>
      </c>
    </row>
    <row r="1876" spans="1:22" ht="12.75" hidden="1" outlineLevel="1">
      <c r="A1876">
        <v>1656</v>
      </c>
      <c r="B1876" s="33" t="s">
        <v>45</v>
      </c>
      <c r="C1876">
        <v>63</v>
      </c>
      <c r="D1876">
        <v>2</v>
      </c>
      <c r="E1876">
        <v>23</v>
      </c>
      <c r="F1876" s="46"/>
      <c r="G1876" s="41" t="str">
        <f t="shared" si="162"/>
        <v/>
      </c>
      <c r="H1876" s="41" t="s">
        <v>174</v>
      </c>
      <c r="I1876" t="str">
        <f t="shared" si="161"/>
        <v/>
      </c>
      <c r="J1876">
        <f t="shared" si="159"/>
        <v>0</v>
      </c>
      <c r="K1876">
        <f t="shared" si="160"/>
        <v>0</v>
      </c>
      <c r="L1876" s="78" t="s">
        <v>343</v>
      </c>
      <c r="M1876" t="s">
        <v>334</v>
      </c>
      <c r="N1876">
        <v>4</v>
      </c>
      <c r="O1876" t="s">
        <v>289</v>
      </c>
      <c r="P1876" t="s">
        <v>185</v>
      </c>
      <c r="Q1876" t="s">
        <v>249</v>
      </c>
      <c r="R1876" t="s">
        <v>169</v>
      </c>
      <c r="S1876" t="s">
        <v>120</v>
      </c>
      <c r="V1876" t="s">
        <v>133</v>
      </c>
    </row>
    <row r="1877" spans="1:22" ht="12.75" hidden="1" outlineLevel="1">
      <c r="A1877">
        <v>1657</v>
      </c>
      <c r="B1877" s="33" t="s">
        <v>45</v>
      </c>
      <c r="C1877">
        <v>63</v>
      </c>
      <c r="D1877">
        <v>3</v>
      </c>
      <c r="E1877">
        <v>1</v>
      </c>
      <c r="F1877" s="46"/>
      <c r="G1877" s="41" t="str">
        <f t="shared" si="162"/>
        <v/>
      </c>
      <c r="H1877" s="41" t="s">
        <v>173</v>
      </c>
      <c r="I1877" t="str">
        <f t="shared" si="161"/>
        <v/>
      </c>
      <c r="J1877">
        <f t="shared" si="159"/>
        <v>0</v>
      </c>
      <c r="K1877">
        <f t="shared" si="160"/>
        <v>0</v>
      </c>
      <c r="L1877" s="78" t="s">
        <v>343</v>
      </c>
      <c r="M1877" t="s">
        <v>176</v>
      </c>
      <c r="N1877" s="36" t="s">
        <v>177</v>
      </c>
      <c r="O1877" s="36"/>
      <c r="P1877" t="s">
        <v>177</v>
      </c>
      <c r="Q1877" t="s">
        <v>98</v>
      </c>
      <c r="R1877" t="s">
        <v>36</v>
      </c>
      <c r="S1877" t="s">
        <v>249</v>
      </c>
      <c r="U1877" t="s">
        <v>177</v>
      </c>
      <c r="V1877" t="s">
        <v>177</v>
      </c>
    </row>
    <row r="1878" spans="1:22" ht="12.75" hidden="1" outlineLevel="1">
      <c r="A1878">
        <v>1658</v>
      </c>
      <c r="B1878" s="33" t="s">
        <v>45</v>
      </c>
      <c r="C1878">
        <v>63</v>
      </c>
      <c r="D1878">
        <v>3</v>
      </c>
      <c r="E1878">
        <v>2</v>
      </c>
      <c r="F1878" s="46"/>
      <c r="G1878" s="41" t="str">
        <f t="shared" si="162"/>
        <v/>
      </c>
      <c r="H1878" s="41" t="s">
        <v>174</v>
      </c>
      <c r="I1878" t="str">
        <f t="shared" si="161"/>
        <v/>
      </c>
      <c r="J1878">
        <f t="shared" si="159"/>
        <v>0</v>
      </c>
      <c r="K1878">
        <f t="shared" si="160"/>
        <v>0</v>
      </c>
      <c r="L1878" s="78" t="s">
        <v>343</v>
      </c>
      <c r="M1878" t="s">
        <v>176</v>
      </c>
      <c r="N1878" s="36" t="s">
        <v>177</v>
      </c>
      <c r="O1878" s="36"/>
      <c r="P1878" t="s">
        <v>177</v>
      </c>
      <c r="Q1878" t="s">
        <v>286</v>
      </c>
      <c r="S1878" t="s">
        <v>249</v>
      </c>
      <c r="U1878" t="s">
        <v>177</v>
      </c>
      <c r="V1878" t="s">
        <v>177</v>
      </c>
    </row>
    <row r="1879" spans="1:22" ht="12.75" hidden="1" outlineLevel="1">
      <c r="A1879">
        <v>1659</v>
      </c>
      <c r="B1879" s="33" t="s">
        <v>45</v>
      </c>
      <c r="C1879">
        <v>63</v>
      </c>
      <c r="D1879">
        <v>3</v>
      </c>
      <c r="E1879">
        <v>3</v>
      </c>
      <c r="F1879" s="46"/>
      <c r="G1879" s="41" t="str">
        <f t="shared" si="162"/>
        <v/>
      </c>
      <c r="H1879" s="41" t="s">
        <v>173</v>
      </c>
      <c r="I1879" t="str">
        <f t="shared" si="161"/>
        <v/>
      </c>
      <c r="J1879">
        <f t="shared" si="159"/>
        <v>0</v>
      </c>
      <c r="K1879">
        <f t="shared" si="160"/>
        <v>0</v>
      </c>
      <c r="L1879" s="78" t="s">
        <v>343</v>
      </c>
      <c r="M1879" t="s">
        <v>176</v>
      </c>
      <c r="N1879" s="36" t="s">
        <v>177</v>
      </c>
      <c r="O1879" s="36"/>
      <c r="P1879" t="s">
        <v>177</v>
      </c>
      <c r="Q1879" t="s">
        <v>326</v>
      </c>
      <c r="R1879" t="s">
        <v>327</v>
      </c>
      <c r="S1879" t="s">
        <v>249</v>
      </c>
      <c r="U1879" t="s">
        <v>177</v>
      </c>
      <c r="V1879" t="s">
        <v>177</v>
      </c>
    </row>
    <row r="1880" spans="1:22" ht="12.75" hidden="1" outlineLevel="1">
      <c r="A1880">
        <v>1660</v>
      </c>
      <c r="B1880" s="33" t="s">
        <v>45</v>
      </c>
      <c r="C1880">
        <v>63</v>
      </c>
      <c r="D1880">
        <v>3</v>
      </c>
      <c r="E1880">
        <v>4</v>
      </c>
      <c r="F1880" s="46"/>
      <c r="G1880" s="41" t="str">
        <f t="shared" si="162"/>
        <v/>
      </c>
      <c r="H1880" s="41" t="s">
        <v>170</v>
      </c>
      <c r="I1880" t="str">
        <f t="shared" si="161"/>
        <v/>
      </c>
      <c r="J1880">
        <f t="shared" si="159"/>
        <v>0</v>
      </c>
      <c r="K1880">
        <f t="shared" si="160"/>
        <v>0</v>
      </c>
      <c r="L1880" s="78" t="s">
        <v>343</v>
      </c>
      <c r="M1880" t="s">
        <v>176</v>
      </c>
      <c r="N1880" s="36" t="s">
        <v>177</v>
      </c>
      <c r="O1880" s="36"/>
      <c r="P1880" t="s">
        <v>177</v>
      </c>
      <c r="Q1880" t="s">
        <v>98</v>
      </c>
      <c r="R1880" t="s">
        <v>34</v>
      </c>
      <c r="S1880" t="s">
        <v>219</v>
      </c>
      <c r="U1880" t="s">
        <v>177</v>
      </c>
      <c r="V1880" t="s">
        <v>177</v>
      </c>
    </row>
    <row r="1881" spans="1:22" ht="12.75" hidden="1" outlineLevel="1">
      <c r="A1881">
        <v>1661</v>
      </c>
      <c r="B1881" s="33" t="s">
        <v>45</v>
      </c>
      <c r="C1881">
        <v>63</v>
      </c>
      <c r="D1881">
        <v>3</v>
      </c>
      <c r="E1881">
        <v>5</v>
      </c>
      <c r="F1881" s="46"/>
      <c r="G1881" s="41" t="str">
        <f t="shared" si="162"/>
        <v/>
      </c>
      <c r="H1881" s="41" t="s">
        <v>174</v>
      </c>
      <c r="I1881" t="str">
        <f t="shared" si="161"/>
        <v/>
      </c>
      <c r="J1881">
        <f t="shared" si="159"/>
        <v>0</v>
      </c>
      <c r="K1881">
        <f t="shared" si="160"/>
        <v>0</v>
      </c>
      <c r="L1881" s="78" t="s">
        <v>343</v>
      </c>
      <c r="M1881" t="s">
        <v>176</v>
      </c>
      <c r="N1881" s="36" t="s">
        <v>177</v>
      </c>
      <c r="O1881" s="36"/>
      <c r="P1881" t="s">
        <v>177</v>
      </c>
      <c r="Q1881" t="s">
        <v>225</v>
      </c>
      <c r="S1881" t="s">
        <v>249</v>
      </c>
      <c r="U1881" t="s">
        <v>177</v>
      </c>
      <c r="V1881" t="s">
        <v>177</v>
      </c>
    </row>
    <row r="1882" spans="1:22" ht="12.75" hidden="1" outlineLevel="1">
      <c r="A1882">
        <v>1662</v>
      </c>
      <c r="B1882" s="33" t="s">
        <v>45</v>
      </c>
      <c r="C1882">
        <v>63</v>
      </c>
      <c r="D1882">
        <v>3</v>
      </c>
      <c r="E1882">
        <v>6</v>
      </c>
      <c r="F1882" s="46"/>
      <c r="G1882" s="41" t="str">
        <f t="shared" si="162"/>
        <v/>
      </c>
      <c r="H1882" s="41" t="s">
        <v>174</v>
      </c>
      <c r="I1882" t="str">
        <f t="shared" si="161"/>
        <v/>
      </c>
      <c r="J1882">
        <f t="shared" si="159"/>
        <v>0</v>
      </c>
      <c r="K1882">
        <f t="shared" si="160"/>
        <v>0</v>
      </c>
      <c r="L1882" s="78" t="s">
        <v>343</v>
      </c>
      <c r="M1882" t="s">
        <v>176</v>
      </c>
      <c r="N1882" s="36" t="s">
        <v>177</v>
      </c>
      <c r="O1882" s="36"/>
      <c r="P1882" t="s">
        <v>177</v>
      </c>
      <c r="Q1882" t="s">
        <v>285</v>
      </c>
      <c r="R1882" t="s">
        <v>35</v>
      </c>
      <c r="S1882" t="s">
        <v>249</v>
      </c>
      <c r="U1882" t="s">
        <v>177</v>
      </c>
      <c r="V1882" t="s">
        <v>177</v>
      </c>
    </row>
    <row r="1883" spans="1:22" ht="12.75" hidden="1" outlineLevel="1">
      <c r="A1883">
        <v>1663</v>
      </c>
      <c r="B1883" s="33" t="s">
        <v>45</v>
      </c>
      <c r="C1883">
        <v>63</v>
      </c>
      <c r="D1883">
        <v>3</v>
      </c>
      <c r="E1883">
        <v>7</v>
      </c>
      <c r="F1883" s="46"/>
      <c r="G1883" s="41" t="str">
        <f t="shared" si="162"/>
        <v/>
      </c>
      <c r="H1883" s="41" t="s">
        <v>175</v>
      </c>
      <c r="I1883" t="str">
        <f t="shared" si="161"/>
        <v/>
      </c>
      <c r="J1883">
        <f t="shared" si="159"/>
        <v>0</v>
      </c>
      <c r="K1883">
        <f t="shared" si="160"/>
        <v>0</v>
      </c>
      <c r="L1883" s="78" t="s">
        <v>343</v>
      </c>
      <c r="M1883" t="s">
        <v>176</v>
      </c>
      <c r="N1883" s="36" t="s">
        <v>177</v>
      </c>
      <c r="O1883" s="36"/>
      <c r="P1883" t="s">
        <v>177</v>
      </c>
      <c r="Q1883" t="s">
        <v>225</v>
      </c>
      <c r="S1883" t="s">
        <v>249</v>
      </c>
      <c r="U1883" t="s">
        <v>177</v>
      </c>
      <c r="V1883" t="s">
        <v>177</v>
      </c>
    </row>
    <row r="1884" spans="1:22" ht="12.75" hidden="1" outlineLevel="1">
      <c r="A1884">
        <v>1664</v>
      </c>
      <c r="B1884" s="33" t="s">
        <v>45</v>
      </c>
      <c r="C1884">
        <v>63</v>
      </c>
      <c r="D1884">
        <v>3</v>
      </c>
      <c r="E1884">
        <v>8</v>
      </c>
      <c r="F1884" s="46"/>
      <c r="G1884" s="41" t="str">
        <f t="shared" si="162"/>
        <v/>
      </c>
      <c r="H1884" s="41" t="s">
        <v>175</v>
      </c>
      <c r="I1884" t="str">
        <f t="shared" si="161"/>
        <v/>
      </c>
      <c r="J1884">
        <f t="shared" si="159"/>
        <v>0</v>
      </c>
      <c r="K1884">
        <f t="shared" si="160"/>
        <v>0</v>
      </c>
      <c r="L1884" s="78" t="s">
        <v>343</v>
      </c>
      <c r="M1884" t="s">
        <v>176</v>
      </c>
      <c r="N1884" s="36" t="s">
        <v>177</v>
      </c>
      <c r="O1884" s="36"/>
      <c r="P1884" t="s">
        <v>177</v>
      </c>
      <c r="Q1884" t="s">
        <v>119</v>
      </c>
      <c r="S1884" t="s">
        <v>249</v>
      </c>
      <c r="T1884" t="s">
        <v>134</v>
      </c>
      <c r="U1884" t="s">
        <v>177</v>
      </c>
      <c r="V1884" t="s">
        <v>177</v>
      </c>
    </row>
    <row r="1885" spans="1:22" ht="12.75" hidden="1" outlineLevel="1">
      <c r="A1885">
        <v>1665</v>
      </c>
      <c r="B1885" s="33" t="s">
        <v>45</v>
      </c>
      <c r="C1885">
        <v>63</v>
      </c>
      <c r="D1885">
        <v>3</v>
      </c>
      <c r="E1885">
        <v>9</v>
      </c>
      <c r="F1885" s="46"/>
      <c r="G1885" s="41" t="str">
        <f t="shared" si="162"/>
        <v/>
      </c>
      <c r="H1885" s="41" t="s">
        <v>172</v>
      </c>
      <c r="I1885" t="str">
        <f t="shared" si="161"/>
        <v/>
      </c>
      <c r="J1885">
        <f t="shared" si="159"/>
        <v>0</v>
      </c>
      <c r="K1885">
        <f t="shared" si="160"/>
        <v>0</v>
      </c>
      <c r="L1885" s="78" t="s">
        <v>343</v>
      </c>
      <c r="M1885" t="s">
        <v>176</v>
      </c>
      <c r="N1885" s="36" t="s">
        <v>177</v>
      </c>
      <c r="O1885" s="36"/>
      <c r="P1885" t="s">
        <v>177</v>
      </c>
      <c r="Q1885" t="s">
        <v>250</v>
      </c>
      <c r="R1885" t="s">
        <v>304</v>
      </c>
      <c r="S1885" t="s">
        <v>219</v>
      </c>
      <c r="U1885" t="s">
        <v>177</v>
      </c>
      <c r="V1885" t="s">
        <v>177</v>
      </c>
    </row>
    <row r="1886" spans="1:22" ht="12.75" hidden="1" outlineLevel="1">
      <c r="A1886">
        <v>1666</v>
      </c>
      <c r="B1886" s="33" t="s">
        <v>45</v>
      </c>
      <c r="C1886">
        <v>63</v>
      </c>
      <c r="D1886">
        <v>3</v>
      </c>
      <c r="E1886">
        <v>10</v>
      </c>
      <c r="F1886" s="46"/>
      <c r="G1886" s="41" t="str">
        <f t="shared" si="162"/>
        <v/>
      </c>
      <c r="H1886" s="41" t="s">
        <v>170</v>
      </c>
      <c r="I1886" t="str">
        <f t="shared" si="161"/>
        <v/>
      </c>
      <c r="J1886">
        <f aca="true" t="shared" si="163" ref="J1886:J1949">IF($I1886="Correct",1,IF($I1886="Incorrect",1,0))</f>
        <v>0</v>
      </c>
      <c r="K1886">
        <f aca="true" t="shared" si="164" ref="K1886:K1949">IF($I1886="Correct",1,IF($I1886="Incorrect",0,0))</f>
        <v>0</v>
      </c>
      <c r="L1886" s="78" t="s">
        <v>343</v>
      </c>
      <c r="M1886" t="s">
        <v>176</v>
      </c>
      <c r="N1886" s="36" t="s">
        <v>177</v>
      </c>
      <c r="O1886" s="36"/>
      <c r="P1886" t="s">
        <v>177</v>
      </c>
      <c r="Q1886" t="s">
        <v>98</v>
      </c>
      <c r="R1886" t="s">
        <v>178</v>
      </c>
      <c r="S1886" t="s">
        <v>249</v>
      </c>
      <c r="U1886" t="s">
        <v>177</v>
      </c>
      <c r="V1886" t="s">
        <v>177</v>
      </c>
    </row>
    <row r="1887" spans="1:22" ht="12.75" hidden="1" outlineLevel="1">
      <c r="A1887">
        <v>1667</v>
      </c>
      <c r="B1887" s="33" t="s">
        <v>45</v>
      </c>
      <c r="C1887">
        <v>63</v>
      </c>
      <c r="D1887">
        <v>3</v>
      </c>
      <c r="E1887">
        <v>11</v>
      </c>
      <c r="F1887" s="46"/>
      <c r="G1887" s="41" t="str">
        <f t="shared" si="162"/>
        <v/>
      </c>
      <c r="H1887" s="41" t="s">
        <v>175</v>
      </c>
      <c r="I1887" t="str">
        <f t="shared" si="161"/>
        <v/>
      </c>
      <c r="J1887">
        <f t="shared" si="163"/>
        <v>0</v>
      </c>
      <c r="K1887">
        <f t="shared" si="164"/>
        <v>0</v>
      </c>
      <c r="L1887" s="78" t="s">
        <v>343</v>
      </c>
      <c r="M1887" t="s">
        <v>176</v>
      </c>
      <c r="N1887" s="36" t="s">
        <v>177</v>
      </c>
      <c r="O1887" s="36"/>
      <c r="P1887" t="s">
        <v>177</v>
      </c>
      <c r="Q1887" t="s">
        <v>285</v>
      </c>
      <c r="R1887" t="s">
        <v>35</v>
      </c>
      <c r="S1887" t="s">
        <v>249</v>
      </c>
      <c r="T1887" t="s">
        <v>54</v>
      </c>
      <c r="U1887" t="s">
        <v>177</v>
      </c>
      <c r="V1887" t="s">
        <v>177</v>
      </c>
    </row>
    <row r="1888" spans="1:22" ht="12.75" hidden="1" outlineLevel="1">
      <c r="A1888">
        <v>1668</v>
      </c>
      <c r="B1888" s="33" t="s">
        <v>45</v>
      </c>
      <c r="C1888">
        <v>63</v>
      </c>
      <c r="D1888">
        <v>3</v>
      </c>
      <c r="E1888">
        <v>12</v>
      </c>
      <c r="F1888" s="46"/>
      <c r="G1888" s="41" t="str">
        <f t="shared" si="162"/>
        <v/>
      </c>
      <c r="H1888" s="41" t="s">
        <v>170</v>
      </c>
      <c r="I1888" t="str">
        <f t="shared" si="161"/>
        <v/>
      </c>
      <c r="J1888">
        <f t="shared" si="163"/>
        <v>0</v>
      </c>
      <c r="K1888">
        <f t="shared" si="164"/>
        <v>0</v>
      </c>
      <c r="L1888" s="78" t="s">
        <v>343</v>
      </c>
      <c r="M1888" t="s">
        <v>176</v>
      </c>
      <c r="N1888" s="36" t="s">
        <v>177</v>
      </c>
      <c r="O1888" s="36"/>
      <c r="P1888" t="s">
        <v>177</v>
      </c>
      <c r="Q1888" t="s">
        <v>119</v>
      </c>
      <c r="S1888" t="s">
        <v>249</v>
      </c>
      <c r="T1888" t="s">
        <v>218</v>
      </c>
      <c r="U1888" t="s">
        <v>177</v>
      </c>
      <c r="V1888" t="s">
        <v>177</v>
      </c>
    </row>
    <row r="1889" spans="1:22" ht="12.75" hidden="1" outlineLevel="1">
      <c r="A1889">
        <v>1669</v>
      </c>
      <c r="B1889" s="33" t="s">
        <v>45</v>
      </c>
      <c r="C1889">
        <v>63</v>
      </c>
      <c r="D1889">
        <v>3</v>
      </c>
      <c r="E1889">
        <v>13</v>
      </c>
      <c r="F1889" s="46"/>
      <c r="G1889" s="41" t="str">
        <f t="shared" si="162"/>
        <v/>
      </c>
      <c r="H1889" s="41" t="s">
        <v>175</v>
      </c>
      <c r="I1889" t="str">
        <f t="shared" si="161"/>
        <v/>
      </c>
      <c r="J1889">
        <f t="shared" si="163"/>
        <v>0</v>
      </c>
      <c r="K1889">
        <f t="shared" si="164"/>
        <v>0</v>
      </c>
      <c r="L1889" s="78" t="s">
        <v>343</v>
      </c>
      <c r="M1889" t="s">
        <v>176</v>
      </c>
      <c r="N1889" s="36" t="s">
        <v>177</v>
      </c>
      <c r="O1889" s="36"/>
      <c r="P1889" t="s">
        <v>177</v>
      </c>
      <c r="Q1889" t="s">
        <v>225</v>
      </c>
      <c r="S1889" t="s">
        <v>249</v>
      </c>
      <c r="U1889" t="s">
        <v>177</v>
      </c>
      <c r="V1889" t="s">
        <v>177</v>
      </c>
    </row>
    <row r="1890" spans="1:22" ht="12.75" hidden="1" outlineLevel="1">
      <c r="A1890">
        <v>1670</v>
      </c>
      <c r="B1890" s="33" t="s">
        <v>45</v>
      </c>
      <c r="C1890">
        <v>63</v>
      </c>
      <c r="D1890">
        <v>3</v>
      </c>
      <c r="E1890">
        <v>14</v>
      </c>
      <c r="F1890" s="46"/>
      <c r="G1890" s="41" t="str">
        <f t="shared" si="162"/>
        <v/>
      </c>
      <c r="H1890" s="41" t="s">
        <v>175</v>
      </c>
      <c r="I1890" t="str">
        <f t="shared" si="161"/>
        <v/>
      </c>
      <c r="J1890">
        <f t="shared" si="163"/>
        <v>0</v>
      </c>
      <c r="K1890">
        <f t="shared" si="164"/>
        <v>0</v>
      </c>
      <c r="L1890" s="78" t="s">
        <v>343</v>
      </c>
      <c r="M1890" t="s">
        <v>176</v>
      </c>
      <c r="N1890" s="36" t="s">
        <v>177</v>
      </c>
      <c r="O1890" s="36"/>
      <c r="P1890" t="s">
        <v>177</v>
      </c>
      <c r="Q1890" t="s">
        <v>286</v>
      </c>
      <c r="S1890" t="s">
        <v>219</v>
      </c>
      <c r="U1890" t="s">
        <v>177</v>
      </c>
      <c r="V1890" t="s">
        <v>177</v>
      </c>
    </row>
    <row r="1891" spans="1:22" ht="12.75" hidden="1" outlineLevel="1">
      <c r="A1891">
        <v>1671</v>
      </c>
      <c r="B1891" s="33" t="s">
        <v>45</v>
      </c>
      <c r="C1891">
        <v>63</v>
      </c>
      <c r="D1891">
        <v>3</v>
      </c>
      <c r="E1891">
        <v>15</v>
      </c>
      <c r="F1891" s="46"/>
      <c r="G1891" s="41" t="str">
        <f t="shared" si="162"/>
        <v/>
      </c>
      <c r="H1891" s="41" t="s">
        <v>173</v>
      </c>
      <c r="I1891" t="str">
        <f t="shared" si="161"/>
        <v/>
      </c>
      <c r="J1891">
        <f t="shared" si="163"/>
        <v>0</v>
      </c>
      <c r="K1891">
        <f t="shared" si="164"/>
        <v>0</v>
      </c>
      <c r="L1891" s="78" t="s">
        <v>343</v>
      </c>
      <c r="M1891" t="s">
        <v>176</v>
      </c>
      <c r="N1891" s="36" t="s">
        <v>177</v>
      </c>
      <c r="O1891" s="36"/>
      <c r="P1891" t="s">
        <v>177</v>
      </c>
      <c r="Q1891" t="s">
        <v>285</v>
      </c>
      <c r="R1891" t="s">
        <v>35</v>
      </c>
      <c r="S1891" t="s">
        <v>249</v>
      </c>
      <c r="T1891" t="s">
        <v>54</v>
      </c>
      <c r="U1891" t="s">
        <v>177</v>
      </c>
      <c r="V1891" t="s">
        <v>177</v>
      </c>
    </row>
    <row r="1892" spans="1:22" ht="12.75" hidden="1" outlineLevel="1">
      <c r="A1892">
        <v>1672</v>
      </c>
      <c r="B1892" s="33" t="s">
        <v>45</v>
      </c>
      <c r="C1892">
        <v>63</v>
      </c>
      <c r="D1892">
        <v>3</v>
      </c>
      <c r="E1892">
        <v>16</v>
      </c>
      <c r="F1892" s="46"/>
      <c r="G1892" s="41" t="str">
        <f t="shared" si="162"/>
        <v/>
      </c>
      <c r="H1892" s="41" t="s">
        <v>173</v>
      </c>
      <c r="I1892" t="str">
        <f t="shared" si="161"/>
        <v/>
      </c>
      <c r="J1892">
        <f t="shared" si="163"/>
        <v>0</v>
      </c>
      <c r="K1892">
        <f t="shared" si="164"/>
        <v>0</v>
      </c>
      <c r="L1892" s="78" t="s">
        <v>343</v>
      </c>
      <c r="M1892" t="s">
        <v>176</v>
      </c>
      <c r="N1892" s="36" t="s">
        <v>177</v>
      </c>
      <c r="O1892" s="36"/>
      <c r="P1892" t="s">
        <v>177</v>
      </c>
      <c r="Q1892" t="s">
        <v>250</v>
      </c>
      <c r="R1892" t="s">
        <v>304</v>
      </c>
      <c r="S1892" t="s">
        <v>249</v>
      </c>
      <c r="T1892" t="s">
        <v>218</v>
      </c>
      <c r="U1892" t="s">
        <v>177</v>
      </c>
      <c r="V1892" t="s">
        <v>177</v>
      </c>
    </row>
    <row r="1893" spans="1:22" ht="12.75" hidden="1" outlineLevel="1">
      <c r="A1893">
        <v>1673</v>
      </c>
      <c r="B1893" s="33" t="s">
        <v>45</v>
      </c>
      <c r="C1893">
        <v>63</v>
      </c>
      <c r="D1893">
        <v>3</v>
      </c>
      <c r="E1893">
        <v>17</v>
      </c>
      <c r="F1893" s="46"/>
      <c r="G1893" s="41" t="str">
        <f t="shared" si="162"/>
        <v/>
      </c>
      <c r="H1893" s="41" t="s">
        <v>174</v>
      </c>
      <c r="I1893" t="str">
        <f aca="true" t="shared" si="165" ref="I1893:I1928">IF(F1893=0,"",IF(EXACT(G1893,H1893),"Correct","Incorrect"))</f>
        <v/>
      </c>
      <c r="J1893">
        <f t="shared" si="163"/>
        <v>0</v>
      </c>
      <c r="K1893">
        <f t="shared" si="164"/>
        <v>0</v>
      </c>
      <c r="L1893" s="78" t="s">
        <v>343</v>
      </c>
      <c r="M1893" t="s">
        <v>176</v>
      </c>
      <c r="N1893" s="36" t="s">
        <v>177</v>
      </c>
      <c r="O1893" s="36"/>
      <c r="P1893" t="s">
        <v>177</v>
      </c>
      <c r="Q1893" t="s">
        <v>285</v>
      </c>
      <c r="R1893" t="s">
        <v>340</v>
      </c>
      <c r="S1893" t="s">
        <v>249</v>
      </c>
      <c r="T1893" t="s">
        <v>54</v>
      </c>
      <c r="U1893" t="s">
        <v>177</v>
      </c>
      <c r="V1893" t="s">
        <v>177</v>
      </c>
    </row>
    <row r="1894" spans="1:22" ht="12.75" hidden="1" outlineLevel="1">
      <c r="A1894">
        <v>1674</v>
      </c>
      <c r="B1894" s="33" t="s">
        <v>45</v>
      </c>
      <c r="C1894">
        <v>63</v>
      </c>
      <c r="D1894">
        <v>3</v>
      </c>
      <c r="E1894">
        <v>18</v>
      </c>
      <c r="F1894" s="46"/>
      <c r="G1894" s="41" t="str">
        <f t="shared" si="162"/>
        <v/>
      </c>
      <c r="H1894" s="41" t="s">
        <v>170</v>
      </c>
      <c r="I1894" t="str">
        <f t="shared" si="165"/>
        <v/>
      </c>
      <c r="J1894">
        <f t="shared" si="163"/>
        <v>0</v>
      </c>
      <c r="K1894">
        <f t="shared" si="164"/>
        <v>0</v>
      </c>
      <c r="L1894" s="78" t="s">
        <v>343</v>
      </c>
      <c r="M1894" t="s">
        <v>176</v>
      </c>
      <c r="N1894" s="36" t="s">
        <v>177</v>
      </c>
      <c r="O1894" s="36"/>
      <c r="P1894" t="s">
        <v>177</v>
      </c>
      <c r="Q1894" t="s">
        <v>286</v>
      </c>
      <c r="S1894" t="s">
        <v>249</v>
      </c>
      <c r="U1894" t="s">
        <v>177</v>
      </c>
      <c r="V1894" t="s">
        <v>177</v>
      </c>
    </row>
    <row r="1895" spans="1:22" ht="12.75" hidden="1" outlineLevel="1">
      <c r="A1895">
        <v>1675</v>
      </c>
      <c r="B1895" s="33" t="s">
        <v>45</v>
      </c>
      <c r="C1895">
        <v>63</v>
      </c>
      <c r="D1895">
        <v>3</v>
      </c>
      <c r="E1895">
        <v>19</v>
      </c>
      <c r="F1895" s="46"/>
      <c r="G1895" s="41" t="str">
        <f t="shared" si="162"/>
        <v/>
      </c>
      <c r="H1895" s="41" t="s">
        <v>172</v>
      </c>
      <c r="I1895" t="str">
        <f t="shared" si="165"/>
        <v/>
      </c>
      <c r="J1895">
        <f t="shared" si="163"/>
        <v>0</v>
      </c>
      <c r="K1895">
        <f t="shared" si="164"/>
        <v>0</v>
      </c>
      <c r="L1895" s="78" t="s">
        <v>343</v>
      </c>
      <c r="M1895" t="s">
        <v>176</v>
      </c>
      <c r="N1895" s="36" t="s">
        <v>177</v>
      </c>
      <c r="O1895" s="36"/>
      <c r="P1895" t="s">
        <v>177</v>
      </c>
      <c r="Q1895" t="s">
        <v>98</v>
      </c>
      <c r="R1895" t="s">
        <v>216</v>
      </c>
      <c r="S1895" t="s">
        <v>249</v>
      </c>
      <c r="U1895" t="s">
        <v>177</v>
      </c>
      <c r="V1895" t="s">
        <v>177</v>
      </c>
    </row>
    <row r="1896" spans="1:22" ht="12.75" hidden="1" outlineLevel="1">
      <c r="A1896">
        <v>1676</v>
      </c>
      <c r="B1896" s="33" t="s">
        <v>45</v>
      </c>
      <c r="C1896">
        <v>63</v>
      </c>
      <c r="D1896">
        <v>3</v>
      </c>
      <c r="E1896">
        <v>20</v>
      </c>
      <c r="F1896" s="46"/>
      <c r="G1896" s="41" t="str">
        <f t="shared" si="162"/>
        <v/>
      </c>
      <c r="H1896" s="41" t="s">
        <v>173</v>
      </c>
      <c r="I1896" t="str">
        <f t="shared" si="165"/>
        <v/>
      </c>
      <c r="J1896">
        <f t="shared" si="163"/>
        <v>0</v>
      </c>
      <c r="K1896">
        <f t="shared" si="164"/>
        <v>0</v>
      </c>
      <c r="L1896" s="78" t="s">
        <v>343</v>
      </c>
      <c r="M1896" t="s">
        <v>176</v>
      </c>
      <c r="N1896" s="36" t="s">
        <v>177</v>
      </c>
      <c r="O1896" s="36"/>
      <c r="P1896" t="s">
        <v>177</v>
      </c>
      <c r="Q1896" t="s">
        <v>37</v>
      </c>
      <c r="R1896" t="s">
        <v>251</v>
      </c>
      <c r="S1896" t="s">
        <v>249</v>
      </c>
      <c r="U1896" t="s">
        <v>177</v>
      </c>
      <c r="V1896" t="s">
        <v>177</v>
      </c>
    </row>
    <row r="1897" spans="1:22" ht="12.75" hidden="1" outlineLevel="1">
      <c r="A1897">
        <v>1677</v>
      </c>
      <c r="B1897" s="33" t="s">
        <v>45</v>
      </c>
      <c r="C1897">
        <v>63</v>
      </c>
      <c r="D1897">
        <v>3</v>
      </c>
      <c r="E1897">
        <v>21</v>
      </c>
      <c r="F1897" s="46"/>
      <c r="G1897" s="41" t="str">
        <f t="shared" si="162"/>
        <v/>
      </c>
      <c r="H1897" s="41" t="s">
        <v>175</v>
      </c>
      <c r="I1897" t="str">
        <f t="shared" si="165"/>
        <v/>
      </c>
      <c r="J1897">
        <f t="shared" si="163"/>
        <v>0</v>
      </c>
      <c r="K1897">
        <f t="shared" si="164"/>
        <v>0</v>
      </c>
      <c r="L1897" s="78" t="s">
        <v>343</v>
      </c>
      <c r="M1897" t="s">
        <v>176</v>
      </c>
      <c r="N1897" s="36" t="s">
        <v>177</v>
      </c>
      <c r="O1897" s="36"/>
      <c r="P1897" t="s">
        <v>177</v>
      </c>
      <c r="Q1897" t="s">
        <v>250</v>
      </c>
      <c r="R1897" t="s">
        <v>305</v>
      </c>
      <c r="S1897" t="s">
        <v>249</v>
      </c>
      <c r="T1897" t="s">
        <v>54</v>
      </c>
      <c r="U1897" t="s">
        <v>177</v>
      </c>
      <c r="V1897" t="s">
        <v>177</v>
      </c>
    </row>
    <row r="1898" spans="1:22" ht="12.75" hidden="1" outlineLevel="1">
      <c r="A1898">
        <v>1678</v>
      </c>
      <c r="B1898" s="33" t="s">
        <v>45</v>
      </c>
      <c r="C1898">
        <v>63</v>
      </c>
      <c r="D1898">
        <v>3</v>
      </c>
      <c r="E1898">
        <v>22</v>
      </c>
      <c r="F1898" s="46"/>
      <c r="G1898" s="41" t="str">
        <f t="shared" si="162"/>
        <v/>
      </c>
      <c r="H1898" s="41" t="s">
        <v>170</v>
      </c>
      <c r="I1898" t="str">
        <f t="shared" si="165"/>
        <v/>
      </c>
      <c r="J1898">
        <f t="shared" si="163"/>
        <v>0</v>
      </c>
      <c r="K1898">
        <f t="shared" si="164"/>
        <v>0</v>
      </c>
      <c r="L1898" s="78" t="s">
        <v>343</v>
      </c>
      <c r="M1898" t="s">
        <v>176</v>
      </c>
      <c r="N1898" s="36" t="s">
        <v>177</v>
      </c>
      <c r="O1898" s="36"/>
      <c r="P1898" t="s">
        <v>177</v>
      </c>
      <c r="Q1898" t="s">
        <v>326</v>
      </c>
      <c r="R1898" t="s">
        <v>325</v>
      </c>
      <c r="S1898" t="s">
        <v>249</v>
      </c>
      <c r="T1898" t="s">
        <v>54</v>
      </c>
      <c r="U1898" t="s">
        <v>177</v>
      </c>
      <c r="V1898" t="s">
        <v>177</v>
      </c>
    </row>
    <row r="1899" spans="1:22" ht="12.75" hidden="1" outlineLevel="1">
      <c r="A1899">
        <v>1679</v>
      </c>
      <c r="B1899" s="33" t="s">
        <v>45</v>
      </c>
      <c r="C1899">
        <v>63</v>
      </c>
      <c r="D1899">
        <v>3</v>
      </c>
      <c r="E1899">
        <v>23</v>
      </c>
      <c r="F1899" s="46"/>
      <c r="G1899" s="41" t="str">
        <f t="shared" si="162"/>
        <v/>
      </c>
      <c r="H1899" s="41" t="s">
        <v>172</v>
      </c>
      <c r="I1899" t="str">
        <f t="shared" si="165"/>
        <v/>
      </c>
      <c r="J1899">
        <f t="shared" si="163"/>
        <v>0</v>
      </c>
      <c r="K1899">
        <f t="shared" si="164"/>
        <v>0</v>
      </c>
      <c r="L1899" s="78" t="s">
        <v>343</v>
      </c>
      <c r="M1899" t="s">
        <v>176</v>
      </c>
      <c r="N1899" s="36" t="s">
        <v>177</v>
      </c>
      <c r="O1899" s="36"/>
      <c r="P1899" t="s">
        <v>177</v>
      </c>
      <c r="Q1899" t="s">
        <v>326</v>
      </c>
      <c r="R1899" t="s">
        <v>327</v>
      </c>
      <c r="S1899" t="s">
        <v>249</v>
      </c>
      <c r="T1899" t="s">
        <v>54</v>
      </c>
      <c r="U1899" t="s">
        <v>177</v>
      </c>
      <c r="V1899" t="s">
        <v>177</v>
      </c>
    </row>
    <row r="1900" spans="1:22" ht="12.75" hidden="1" outlineLevel="1">
      <c r="A1900">
        <v>1680</v>
      </c>
      <c r="B1900" s="33" t="s">
        <v>45</v>
      </c>
      <c r="C1900">
        <v>63</v>
      </c>
      <c r="D1900">
        <v>4</v>
      </c>
      <c r="E1900">
        <v>24</v>
      </c>
      <c r="F1900" s="46"/>
      <c r="G1900" s="41" t="str">
        <f t="shared" si="162"/>
        <v/>
      </c>
      <c r="H1900" s="41" t="s">
        <v>170</v>
      </c>
      <c r="I1900" t="str">
        <f t="shared" si="165"/>
        <v/>
      </c>
      <c r="J1900">
        <f t="shared" si="163"/>
        <v>0</v>
      </c>
      <c r="K1900">
        <f t="shared" si="164"/>
        <v>0</v>
      </c>
      <c r="L1900" s="78" t="s">
        <v>343</v>
      </c>
      <c r="M1900" t="s">
        <v>176</v>
      </c>
      <c r="N1900" s="36" t="s">
        <v>177</v>
      </c>
      <c r="O1900" s="36"/>
      <c r="P1900" t="s">
        <v>177</v>
      </c>
      <c r="Q1900" t="s">
        <v>285</v>
      </c>
      <c r="R1900" t="s">
        <v>340</v>
      </c>
      <c r="S1900" t="s">
        <v>249</v>
      </c>
      <c r="U1900" t="s">
        <v>177</v>
      </c>
      <c r="V1900" t="s">
        <v>177</v>
      </c>
    </row>
    <row r="1901" spans="1:22" ht="12.75" hidden="1" outlineLevel="1">
      <c r="A1901">
        <v>1681</v>
      </c>
      <c r="B1901" s="33" t="s">
        <v>45</v>
      </c>
      <c r="C1901">
        <v>63</v>
      </c>
      <c r="D1901">
        <v>3</v>
      </c>
      <c r="E1901">
        <v>25</v>
      </c>
      <c r="F1901" s="46"/>
      <c r="G1901" s="41" t="str">
        <f t="shared" si="162"/>
        <v/>
      </c>
      <c r="H1901" s="41" t="s">
        <v>170</v>
      </c>
      <c r="I1901" t="str">
        <f t="shared" si="165"/>
        <v/>
      </c>
      <c r="J1901">
        <f t="shared" si="163"/>
        <v>0</v>
      </c>
      <c r="K1901">
        <f t="shared" si="164"/>
        <v>0</v>
      </c>
      <c r="L1901" s="78" t="s">
        <v>343</v>
      </c>
      <c r="M1901" t="s">
        <v>176</v>
      </c>
      <c r="N1901" s="36" t="s">
        <v>177</v>
      </c>
      <c r="O1901" s="36"/>
      <c r="P1901" t="s">
        <v>177</v>
      </c>
      <c r="Q1901" t="s">
        <v>37</v>
      </c>
      <c r="R1901" t="s">
        <v>215</v>
      </c>
      <c r="S1901" t="s">
        <v>249</v>
      </c>
      <c r="U1901" t="s">
        <v>177</v>
      </c>
      <c r="V1901" t="s">
        <v>177</v>
      </c>
    </row>
    <row r="1902" spans="1:22" ht="12.75" hidden="1" outlineLevel="1">
      <c r="A1902">
        <v>1682</v>
      </c>
      <c r="B1902" s="33" t="s">
        <v>45</v>
      </c>
      <c r="C1902">
        <v>63</v>
      </c>
      <c r="D1902">
        <v>3</v>
      </c>
      <c r="E1902">
        <v>26</v>
      </c>
      <c r="F1902" s="46"/>
      <c r="G1902" s="41" t="str">
        <f t="shared" si="162"/>
        <v/>
      </c>
      <c r="H1902" s="41" t="s">
        <v>170</v>
      </c>
      <c r="I1902" t="str">
        <f t="shared" si="165"/>
        <v/>
      </c>
      <c r="J1902">
        <f t="shared" si="163"/>
        <v>0</v>
      </c>
      <c r="K1902">
        <f t="shared" si="164"/>
        <v>0</v>
      </c>
      <c r="L1902" s="78" t="s">
        <v>343</v>
      </c>
      <c r="M1902" t="s">
        <v>176</v>
      </c>
      <c r="N1902" s="36" t="s">
        <v>177</v>
      </c>
      <c r="O1902" s="36"/>
      <c r="P1902" t="s">
        <v>177</v>
      </c>
      <c r="Q1902" t="s">
        <v>119</v>
      </c>
      <c r="S1902" t="s">
        <v>249</v>
      </c>
      <c r="T1902" t="s">
        <v>134</v>
      </c>
      <c r="U1902" t="s">
        <v>177</v>
      </c>
      <c r="V1902" t="s">
        <v>177</v>
      </c>
    </row>
    <row r="1903" spans="1:22" ht="12.75" hidden="1" outlineLevel="1">
      <c r="A1903">
        <v>1683</v>
      </c>
      <c r="B1903" s="33" t="s">
        <v>45</v>
      </c>
      <c r="C1903">
        <v>63</v>
      </c>
      <c r="D1903">
        <v>4</v>
      </c>
      <c r="E1903">
        <v>1</v>
      </c>
      <c r="F1903" s="46"/>
      <c r="G1903" s="41" t="str">
        <f t="shared" si="162"/>
        <v/>
      </c>
      <c r="H1903" s="41" t="s">
        <v>170</v>
      </c>
      <c r="I1903" t="str">
        <f t="shared" si="165"/>
        <v/>
      </c>
      <c r="J1903">
        <f t="shared" si="163"/>
        <v>0</v>
      </c>
      <c r="K1903">
        <f t="shared" si="164"/>
        <v>0</v>
      </c>
      <c r="L1903" s="78" t="s">
        <v>343</v>
      </c>
      <c r="M1903" t="s">
        <v>8</v>
      </c>
      <c r="N1903">
        <v>1</v>
      </c>
      <c r="P1903" t="s">
        <v>40</v>
      </c>
      <c r="Q1903" t="s">
        <v>329</v>
      </c>
      <c r="R1903" t="s">
        <v>238</v>
      </c>
      <c r="S1903" t="s">
        <v>239</v>
      </c>
      <c r="U1903" t="s">
        <v>177</v>
      </c>
      <c r="V1903" t="s">
        <v>177</v>
      </c>
    </row>
    <row r="1904" spans="1:22" ht="12.75" hidden="1" outlineLevel="1">
      <c r="A1904">
        <v>1684</v>
      </c>
      <c r="B1904" s="33" t="s">
        <v>45</v>
      </c>
      <c r="C1904">
        <v>63</v>
      </c>
      <c r="D1904">
        <v>4</v>
      </c>
      <c r="E1904">
        <v>2</v>
      </c>
      <c r="F1904" s="46"/>
      <c r="G1904" s="41" t="str">
        <f t="shared" si="162"/>
        <v/>
      </c>
      <c r="H1904" s="41" t="s">
        <v>172</v>
      </c>
      <c r="I1904" t="str">
        <f t="shared" si="165"/>
        <v/>
      </c>
      <c r="J1904">
        <f t="shared" si="163"/>
        <v>0</v>
      </c>
      <c r="K1904">
        <f t="shared" si="164"/>
        <v>0</v>
      </c>
      <c r="L1904" s="78" t="s">
        <v>343</v>
      </c>
      <c r="M1904" t="s">
        <v>8</v>
      </c>
      <c r="N1904">
        <v>1</v>
      </c>
      <c r="P1904" t="s">
        <v>40</v>
      </c>
      <c r="Q1904" t="s">
        <v>330</v>
      </c>
      <c r="R1904" t="s">
        <v>247</v>
      </c>
      <c r="S1904" t="s">
        <v>239</v>
      </c>
      <c r="U1904" t="s">
        <v>177</v>
      </c>
      <c r="V1904" t="s">
        <v>177</v>
      </c>
    </row>
    <row r="1905" spans="1:22" ht="12.75" hidden="1" outlineLevel="1">
      <c r="A1905">
        <v>1685</v>
      </c>
      <c r="B1905" s="33" t="s">
        <v>45</v>
      </c>
      <c r="C1905">
        <v>63</v>
      </c>
      <c r="D1905">
        <v>4</v>
      </c>
      <c r="E1905">
        <v>3</v>
      </c>
      <c r="F1905" s="46"/>
      <c r="G1905" s="41" t="str">
        <f t="shared" si="162"/>
        <v/>
      </c>
      <c r="H1905" s="41" t="s">
        <v>173</v>
      </c>
      <c r="I1905" t="str">
        <f t="shared" si="165"/>
        <v/>
      </c>
      <c r="J1905">
        <f t="shared" si="163"/>
        <v>0</v>
      </c>
      <c r="K1905">
        <f t="shared" si="164"/>
        <v>0</v>
      </c>
      <c r="L1905" s="78" t="s">
        <v>343</v>
      </c>
      <c r="M1905" t="s">
        <v>8</v>
      </c>
      <c r="N1905">
        <v>1</v>
      </c>
      <c r="P1905" t="s">
        <v>40</v>
      </c>
      <c r="Q1905" t="s">
        <v>330</v>
      </c>
      <c r="R1905" t="s">
        <v>247</v>
      </c>
      <c r="S1905" t="s">
        <v>239</v>
      </c>
      <c r="U1905" t="s">
        <v>177</v>
      </c>
      <c r="V1905" t="s">
        <v>177</v>
      </c>
    </row>
    <row r="1906" spans="1:22" ht="12.75" hidden="1" outlineLevel="1">
      <c r="A1906">
        <v>1686</v>
      </c>
      <c r="B1906" s="33" t="s">
        <v>45</v>
      </c>
      <c r="C1906">
        <v>63</v>
      </c>
      <c r="D1906">
        <v>4</v>
      </c>
      <c r="E1906">
        <v>4</v>
      </c>
      <c r="F1906" s="46"/>
      <c r="G1906" s="41" t="str">
        <f t="shared" si="162"/>
        <v/>
      </c>
      <c r="H1906" s="41" t="s">
        <v>175</v>
      </c>
      <c r="I1906" t="str">
        <f t="shared" si="165"/>
        <v/>
      </c>
      <c r="J1906">
        <f t="shared" si="163"/>
        <v>0</v>
      </c>
      <c r="K1906">
        <f t="shared" si="164"/>
        <v>0</v>
      </c>
      <c r="L1906" s="78" t="s">
        <v>343</v>
      </c>
      <c r="M1906" t="s">
        <v>8</v>
      </c>
      <c r="N1906">
        <v>1</v>
      </c>
      <c r="P1906" t="s">
        <v>40</v>
      </c>
      <c r="Q1906" t="s">
        <v>329</v>
      </c>
      <c r="R1906" t="s">
        <v>149</v>
      </c>
      <c r="S1906" t="s">
        <v>239</v>
      </c>
      <c r="U1906" t="s">
        <v>177</v>
      </c>
      <c r="V1906" t="s">
        <v>177</v>
      </c>
    </row>
    <row r="1907" spans="1:22" ht="12.75" hidden="1" outlineLevel="1">
      <c r="A1907">
        <v>1687</v>
      </c>
      <c r="B1907" s="33" t="s">
        <v>45</v>
      </c>
      <c r="C1907">
        <v>63</v>
      </c>
      <c r="D1907">
        <v>4</v>
      </c>
      <c r="E1907">
        <v>5</v>
      </c>
      <c r="F1907" s="46"/>
      <c r="G1907" s="41" t="str">
        <f t="shared" si="162"/>
        <v/>
      </c>
      <c r="H1907" s="41" t="s">
        <v>170</v>
      </c>
      <c r="I1907" t="str">
        <f t="shared" si="165"/>
        <v/>
      </c>
      <c r="J1907">
        <f t="shared" si="163"/>
        <v>0</v>
      </c>
      <c r="K1907">
        <f t="shared" si="164"/>
        <v>0</v>
      </c>
      <c r="L1907" s="78" t="s">
        <v>343</v>
      </c>
      <c r="M1907" t="s">
        <v>8</v>
      </c>
      <c r="N1907">
        <v>1</v>
      </c>
      <c r="P1907" t="s">
        <v>40</v>
      </c>
      <c r="Q1907" t="s">
        <v>329</v>
      </c>
      <c r="R1907" t="s">
        <v>149</v>
      </c>
      <c r="S1907" t="s">
        <v>239</v>
      </c>
      <c r="U1907" t="s">
        <v>177</v>
      </c>
      <c r="V1907" t="s">
        <v>177</v>
      </c>
    </row>
    <row r="1908" spans="1:22" ht="12.75" hidden="1" outlineLevel="1">
      <c r="A1908">
        <v>1688</v>
      </c>
      <c r="B1908" s="33" t="s">
        <v>45</v>
      </c>
      <c r="C1908">
        <v>63</v>
      </c>
      <c r="D1908">
        <v>4</v>
      </c>
      <c r="E1908">
        <v>6</v>
      </c>
      <c r="F1908" s="46"/>
      <c r="G1908" s="41" t="str">
        <f t="shared" si="162"/>
        <v/>
      </c>
      <c r="H1908" s="41" t="s">
        <v>173</v>
      </c>
      <c r="I1908" t="str">
        <f t="shared" si="165"/>
        <v/>
      </c>
      <c r="J1908">
        <f t="shared" si="163"/>
        <v>0</v>
      </c>
      <c r="K1908">
        <f t="shared" si="164"/>
        <v>0</v>
      </c>
      <c r="L1908" s="78" t="s">
        <v>343</v>
      </c>
      <c r="M1908" t="s">
        <v>8</v>
      </c>
      <c r="N1908">
        <v>1</v>
      </c>
      <c r="P1908" t="s">
        <v>40</v>
      </c>
      <c r="Q1908" t="s">
        <v>333</v>
      </c>
      <c r="R1908" t="s">
        <v>318</v>
      </c>
      <c r="S1908" t="s">
        <v>239</v>
      </c>
      <c r="U1908" t="s">
        <v>177</v>
      </c>
      <c r="V1908" t="s">
        <v>177</v>
      </c>
    </row>
    <row r="1909" spans="1:22" ht="12.75" hidden="1" outlineLevel="1">
      <c r="A1909">
        <v>1689</v>
      </c>
      <c r="B1909" s="33" t="s">
        <v>45</v>
      </c>
      <c r="C1909">
        <v>63</v>
      </c>
      <c r="D1909">
        <v>4</v>
      </c>
      <c r="E1909">
        <v>7</v>
      </c>
      <c r="F1909" s="46"/>
      <c r="G1909" s="41" t="str">
        <f t="shared" si="162"/>
        <v/>
      </c>
      <c r="H1909" s="41" t="s">
        <v>172</v>
      </c>
      <c r="I1909" t="str">
        <f t="shared" si="165"/>
        <v/>
      </c>
      <c r="J1909">
        <f t="shared" si="163"/>
        <v>0</v>
      </c>
      <c r="K1909">
        <f t="shared" si="164"/>
        <v>0</v>
      </c>
      <c r="L1909" s="78" t="s">
        <v>343</v>
      </c>
      <c r="M1909" t="s">
        <v>8</v>
      </c>
      <c r="N1909">
        <v>1</v>
      </c>
      <c r="P1909" t="s">
        <v>40</v>
      </c>
      <c r="Q1909" t="s">
        <v>209</v>
      </c>
      <c r="R1909" t="s">
        <v>53</v>
      </c>
      <c r="S1909" t="s">
        <v>239</v>
      </c>
      <c r="U1909" t="s">
        <v>177</v>
      </c>
      <c r="V1909" t="s">
        <v>177</v>
      </c>
    </row>
    <row r="1910" spans="1:22" ht="12.75" hidden="1" outlineLevel="1">
      <c r="A1910">
        <v>1690</v>
      </c>
      <c r="B1910" s="33" t="s">
        <v>45</v>
      </c>
      <c r="C1910">
        <v>63</v>
      </c>
      <c r="D1910">
        <v>4</v>
      </c>
      <c r="E1910">
        <v>8</v>
      </c>
      <c r="F1910" s="46"/>
      <c r="G1910" s="41" t="str">
        <f t="shared" si="162"/>
        <v/>
      </c>
      <c r="H1910" s="41" t="s">
        <v>175</v>
      </c>
      <c r="I1910" t="str">
        <f t="shared" si="165"/>
        <v/>
      </c>
      <c r="J1910">
        <f t="shared" si="163"/>
        <v>0</v>
      </c>
      <c r="K1910">
        <f t="shared" si="164"/>
        <v>0</v>
      </c>
      <c r="L1910" s="78" t="s">
        <v>343</v>
      </c>
      <c r="M1910" t="s">
        <v>8</v>
      </c>
      <c r="N1910">
        <v>2</v>
      </c>
      <c r="P1910" t="s">
        <v>105</v>
      </c>
      <c r="Q1910" t="s">
        <v>209</v>
      </c>
      <c r="R1910" t="s">
        <v>238</v>
      </c>
      <c r="S1910" t="s">
        <v>208</v>
      </c>
      <c r="U1910" t="s">
        <v>177</v>
      </c>
      <c r="V1910" t="s">
        <v>177</v>
      </c>
    </row>
    <row r="1911" spans="1:22" ht="12.75" hidden="1" outlineLevel="1">
      <c r="A1911">
        <v>1691</v>
      </c>
      <c r="B1911" s="33" t="s">
        <v>45</v>
      </c>
      <c r="C1911">
        <v>63</v>
      </c>
      <c r="D1911">
        <v>4</v>
      </c>
      <c r="E1911">
        <v>9</v>
      </c>
      <c r="F1911" s="46"/>
      <c r="G1911" s="41" t="str">
        <f aca="true" t="shared" si="166" ref="G1911:G1929">UPPER(F1911)</f>
        <v/>
      </c>
      <c r="H1911" s="41" t="s">
        <v>170</v>
      </c>
      <c r="I1911" t="str">
        <f t="shared" si="165"/>
        <v/>
      </c>
      <c r="J1911">
        <f t="shared" si="163"/>
        <v>0</v>
      </c>
      <c r="K1911">
        <f t="shared" si="164"/>
        <v>0</v>
      </c>
      <c r="L1911" s="78" t="s">
        <v>343</v>
      </c>
      <c r="M1911" t="s">
        <v>8</v>
      </c>
      <c r="N1911">
        <v>2</v>
      </c>
      <c r="P1911" t="s">
        <v>105</v>
      </c>
      <c r="Q1911" t="s">
        <v>329</v>
      </c>
      <c r="R1911" t="s">
        <v>149</v>
      </c>
      <c r="S1911" t="s">
        <v>208</v>
      </c>
      <c r="U1911" t="s">
        <v>177</v>
      </c>
      <c r="V1911" t="s">
        <v>177</v>
      </c>
    </row>
    <row r="1912" spans="1:22" ht="12.75" hidden="1" outlineLevel="1">
      <c r="A1912">
        <v>1692</v>
      </c>
      <c r="B1912" s="33" t="s">
        <v>45</v>
      </c>
      <c r="C1912">
        <v>63</v>
      </c>
      <c r="D1912">
        <v>4</v>
      </c>
      <c r="E1912">
        <v>10</v>
      </c>
      <c r="F1912" s="46"/>
      <c r="G1912" s="41" t="str">
        <f t="shared" si="166"/>
        <v/>
      </c>
      <c r="H1912" s="41" t="s">
        <v>172</v>
      </c>
      <c r="I1912" t="str">
        <f t="shared" si="165"/>
        <v/>
      </c>
      <c r="J1912">
        <f t="shared" si="163"/>
        <v>0</v>
      </c>
      <c r="K1912">
        <f t="shared" si="164"/>
        <v>0</v>
      </c>
      <c r="L1912" s="78" t="s">
        <v>343</v>
      </c>
      <c r="M1912" t="s">
        <v>8</v>
      </c>
      <c r="N1912">
        <v>2</v>
      </c>
      <c r="P1912" t="s">
        <v>105</v>
      </c>
      <c r="Q1912" t="s">
        <v>330</v>
      </c>
      <c r="R1912" t="s">
        <v>247</v>
      </c>
      <c r="S1912" t="s">
        <v>208</v>
      </c>
      <c r="U1912" t="s">
        <v>177</v>
      </c>
      <c r="V1912" t="s">
        <v>177</v>
      </c>
    </row>
    <row r="1913" spans="1:22" ht="12.75" hidden="1" outlineLevel="1">
      <c r="A1913">
        <v>1693</v>
      </c>
      <c r="B1913" s="33" t="s">
        <v>45</v>
      </c>
      <c r="C1913">
        <v>63</v>
      </c>
      <c r="D1913">
        <v>4</v>
      </c>
      <c r="E1913">
        <v>11</v>
      </c>
      <c r="F1913" s="46"/>
      <c r="G1913" s="41" t="str">
        <f t="shared" si="166"/>
        <v/>
      </c>
      <c r="H1913" s="41" t="s">
        <v>170</v>
      </c>
      <c r="I1913" t="str">
        <f t="shared" si="165"/>
        <v/>
      </c>
      <c r="J1913">
        <f t="shared" si="163"/>
        <v>0</v>
      </c>
      <c r="K1913">
        <f t="shared" si="164"/>
        <v>0</v>
      </c>
      <c r="L1913" s="78" t="s">
        <v>343</v>
      </c>
      <c r="M1913" t="s">
        <v>8</v>
      </c>
      <c r="N1913">
        <v>2</v>
      </c>
      <c r="P1913" t="s">
        <v>105</v>
      </c>
      <c r="Q1913" t="s">
        <v>333</v>
      </c>
      <c r="R1913" t="s">
        <v>246</v>
      </c>
      <c r="S1913" t="s">
        <v>208</v>
      </c>
      <c r="U1913" t="s">
        <v>177</v>
      </c>
      <c r="V1913" t="s">
        <v>177</v>
      </c>
    </row>
    <row r="1914" spans="1:22" ht="12.75" hidden="1" outlineLevel="1">
      <c r="A1914">
        <v>1694</v>
      </c>
      <c r="B1914" s="33" t="s">
        <v>45</v>
      </c>
      <c r="C1914">
        <v>63</v>
      </c>
      <c r="D1914">
        <v>4</v>
      </c>
      <c r="E1914">
        <v>12</v>
      </c>
      <c r="F1914" s="46"/>
      <c r="G1914" s="41" t="str">
        <f t="shared" si="166"/>
        <v/>
      </c>
      <c r="H1914" s="41" t="s">
        <v>172</v>
      </c>
      <c r="I1914" t="str">
        <f t="shared" si="165"/>
        <v/>
      </c>
      <c r="J1914">
        <f t="shared" si="163"/>
        <v>0</v>
      </c>
      <c r="K1914">
        <f t="shared" si="164"/>
        <v>0</v>
      </c>
      <c r="L1914" s="78" t="s">
        <v>343</v>
      </c>
      <c r="M1914" t="s">
        <v>8</v>
      </c>
      <c r="N1914">
        <v>2</v>
      </c>
      <c r="P1914" t="s">
        <v>105</v>
      </c>
      <c r="Q1914" t="s">
        <v>333</v>
      </c>
      <c r="R1914" t="s">
        <v>318</v>
      </c>
      <c r="S1914" t="s">
        <v>208</v>
      </c>
      <c r="U1914" t="s">
        <v>177</v>
      </c>
      <c r="V1914" t="s">
        <v>177</v>
      </c>
    </row>
    <row r="1915" spans="1:22" ht="12.75" hidden="1" outlineLevel="1">
      <c r="A1915">
        <v>1695</v>
      </c>
      <c r="B1915" s="33" t="s">
        <v>45</v>
      </c>
      <c r="C1915">
        <v>63</v>
      </c>
      <c r="D1915">
        <v>4</v>
      </c>
      <c r="E1915">
        <v>13</v>
      </c>
      <c r="F1915" s="46"/>
      <c r="G1915" s="41" t="str">
        <f t="shared" si="166"/>
        <v/>
      </c>
      <c r="H1915" s="41" t="s">
        <v>172</v>
      </c>
      <c r="I1915" t="str">
        <f t="shared" si="165"/>
        <v/>
      </c>
      <c r="J1915">
        <f t="shared" si="163"/>
        <v>0</v>
      </c>
      <c r="K1915">
        <f t="shared" si="164"/>
        <v>0</v>
      </c>
      <c r="L1915" s="78" t="s">
        <v>343</v>
      </c>
      <c r="M1915" t="s">
        <v>8</v>
      </c>
      <c r="N1915">
        <v>2</v>
      </c>
      <c r="P1915" t="s">
        <v>105</v>
      </c>
      <c r="Q1915" t="s">
        <v>333</v>
      </c>
      <c r="R1915" t="s">
        <v>246</v>
      </c>
      <c r="S1915" t="s">
        <v>208</v>
      </c>
      <c r="U1915" t="s">
        <v>177</v>
      </c>
      <c r="V1915" t="s">
        <v>177</v>
      </c>
    </row>
    <row r="1916" spans="1:22" ht="12.75" hidden="1" outlineLevel="1">
      <c r="A1916">
        <v>1696</v>
      </c>
      <c r="B1916" s="33" t="s">
        <v>45</v>
      </c>
      <c r="C1916">
        <v>63</v>
      </c>
      <c r="D1916">
        <v>4</v>
      </c>
      <c r="E1916">
        <v>14</v>
      </c>
      <c r="F1916" s="46"/>
      <c r="G1916" s="41" t="str">
        <f t="shared" si="166"/>
        <v/>
      </c>
      <c r="H1916" s="41" t="s">
        <v>175</v>
      </c>
      <c r="I1916" t="str">
        <f t="shared" si="165"/>
        <v/>
      </c>
      <c r="J1916">
        <f t="shared" si="163"/>
        <v>0</v>
      </c>
      <c r="K1916">
        <f t="shared" si="164"/>
        <v>0</v>
      </c>
      <c r="L1916" s="78" t="s">
        <v>343</v>
      </c>
      <c r="M1916" t="s">
        <v>8</v>
      </c>
      <c r="N1916">
        <v>2</v>
      </c>
      <c r="P1916" t="s">
        <v>105</v>
      </c>
      <c r="Q1916" t="s">
        <v>329</v>
      </c>
      <c r="R1916" t="s">
        <v>238</v>
      </c>
      <c r="S1916" t="s">
        <v>208</v>
      </c>
      <c r="U1916" t="s">
        <v>177</v>
      </c>
      <c r="V1916" t="s">
        <v>177</v>
      </c>
    </row>
    <row r="1917" spans="1:22" ht="12.75" hidden="1" outlineLevel="1">
      <c r="A1917">
        <v>1697</v>
      </c>
      <c r="B1917" s="33" t="s">
        <v>45</v>
      </c>
      <c r="C1917">
        <v>63</v>
      </c>
      <c r="D1917">
        <v>4</v>
      </c>
      <c r="E1917">
        <v>15</v>
      </c>
      <c r="F1917" s="46"/>
      <c r="G1917" s="41" t="str">
        <f t="shared" si="166"/>
        <v/>
      </c>
      <c r="H1917" s="41" t="s">
        <v>174</v>
      </c>
      <c r="I1917" t="str">
        <f t="shared" si="165"/>
        <v/>
      </c>
      <c r="J1917">
        <f t="shared" si="163"/>
        <v>0</v>
      </c>
      <c r="K1917">
        <f t="shared" si="164"/>
        <v>0</v>
      </c>
      <c r="L1917" s="78" t="s">
        <v>343</v>
      </c>
      <c r="M1917" t="s">
        <v>8</v>
      </c>
      <c r="N1917">
        <v>2</v>
      </c>
      <c r="P1917" t="s">
        <v>105</v>
      </c>
      <c r="Q1917" t="s">
        <v>329</v>
      </c>
      <c r="R1917" t="s">
        <v>53</v>
      </c>
      <c r="S1917" t="s">
        <v>208</v>
      </c>
      <c r="U1917" t="s">
        <v>177</v>
      </c>
      <c r="V1917" t="s">
        <v>177</v>
      </c>
    </row>
    <row r="1918" spans="1:22" ht="12.75" hidden="1" outlineLevel="1">
      <c r="A1918">
        <v>1698</v>
      </c>
      <c r="B1918" s="33" t="s">
        <v>45</v>
      </c>
      <c r="C1918">
        <v>63</v>
      </c>
      <c r="D1918">
        <v>4</v>
      </c>
      <c r="E1918">
        <v>16</v>
      </c>
      <c r="F1918" s="46"/>
      <c r="G1918" s="41" t="str">
        <f t="shared" si="166"/>
        <v/>
      </c>
      <c r="H1918" s="41" t="s">
        <v>172</v>
      </c>
      <c r="I1918" t="str">
        <f t="shared" si="165"/>
        <v/>
      </c>
      <c r="J1918">
        <f t="shared" si="163"/>
        <v>0</v>
      </c>
      <c r="K1918">
        <f t="shared" si="164"/>
        <v>0</v>
      </c>
      <c r="L1918" s="78" t="s">
        <v>343</v>
      </c>
      <c r="M1918" t="s">
        <v>8</v>
      </c>
      <c r="N1918">
        <v>3</v>
      </c>
      <c r="P1918" t="s">
        <v>317</v>
      </c>
      <c r="Q1918" t="s">
        <v>329</v>
      </c>
      <c r="R1918" t="s">
        <v>238</v>
      </c>
      <c r="S1918" t="s">
        <v>208</v>
      </c>
      <c r="U1918" t="s">
        <v>177</v>
      </c>
      <c r="V1918" t="s">
        <v>177</v>
      </c>
    </row>
    <row r="1919" spans="1:22" ht="12.75" hidden="1" outlineLevel="1">
      <c r="A1919">
        <v>1699</v>
      </c>
      <c r="B1919" s="33" t="s">
        <v>45</v>
      </c>
      <c r="C1919">
        <v>63</v>
      </c>
      <c r="D1919">
        <v>4</v>
      </c>
      <c r="E1919">
        <v>17</v>
      </c>
      <c r="F1919" s="46"/>
      <c r="G1919" s="41" t="str">
        <f t="shared" si="166"/>
        <v/>
      </c>
      <c r="H1919" s="41" t="s">
        <v>174</v>
      </c>
      <c r="I1919" t="str">
        <f t="shared" si="165"/>
        <v/>
      </c>
      <c r="J1919">
        <f t="shared" si="163"/>
        <v>0</v>
      </c>
      <c r="K1919">
        <f t="shared" si="164"/>
        <v>0</v>
      </c>
      <c r="L1919" s="78" t="s">
        <v>343</v>
      </c>
      <c r="M1919" t="s">
        <v>8</v>
      </c>
      <c r="N1919">
        <v>3</v>
      </c>
      <c r="P1919" t="s">
        <v>317</v>
      </c>
      <c r="Q1919" t="s">
        <v>333</v>
      </c>
      <c r="R1919" t="s">
        <v>318</v>
      </c>
      <c r="S1919" t="s">
        <v>208</v>
      </c>
      <c r="U1919" t="s">
        <v>177</v>
      </c>
      <c r="V1919" t="s">
        <v>177</v>
      </c>
    </row>
    <row r="1920" spans="1:22" ht="12.75" hidden="1" outlineLevel="1">
      <c r="A1920">
        <v>1700</v>
      </c>
      <c r="B1920" s="33" t="s">
        <v>45</v>
      </c>
      <c r="C1920">
        <v>63</v>
      </c>
      <c r="D1920">
        <v>4</v>
      </c>
      <c r="E1920">
        <v>18</v>
      </c>
      <c r="F1920" s="46"/>
      <c r="G1920" s="41" t="str">
        <f t="shared" si="166"/>
        <v/>
      </c>
      <c r="H1920" s="41" t="s">
        <v>170</v>
      </c>
      <c r="I1920" t="str">
        <f t="shared" si="165"/>
        <v/>
      </c>
      <c r="J1920">
        <f t="shared" si="163"/>
        <v>0</v>
      </c>
      <c r="K1920">
        <f t="shared" si="164"/>
        <v>0</v>
      </c>
      <c r="L1920" s="78" t="s">
        <v>343</v>
      </c>
      <c r="M1920" t="s">
        <v>8</v>
      </c>
      <c r="N1920">
        <v>3</v>
      </c>
      <c r="P1920" t="s">
        <v>317</v>
      </c>
      <c r="Q1920" t="s">
        <v>330</v>
      </c>
      <c r="R1920" t="s">
        <v>247</v>
      </c>
      <c r="S1920" t="s">
        <v>208</v>
      </c>
      <c r="U1920" t="s">
        <v>177</v>
      </c>
      <c r="V1920" t="s">
        <v>177</v>
      </c>
    </row>
    <row r="1921" spans="1:22" ht="12.75" hidden="1" outlineLevel="1">
      <c r="A1921">
        <v>1701</v>
      </c>
      <c r="B1921" s="33" t="s">
        <v>45</v>
      </c>
      <c r="C1921">
        <v>63</v>
      </c>
      <c r="D1921">
        <v>4</v>
      </c>
      <c r="E1921">
        <v>19</v>
      </c>
      <c r="F1921" s="46"/>
      <c r="G1921" s="41" t="str">
        <f t="shared" si="166"/>
        <v/>
      </c>
      <c r="H1921" s="41" t="s">
        <v>172</v>
      </c>
      <c r="I1921" t="str">
        <f t="shared" si="165"/>
        <v/>
      </c>
      <c r="J1921">
        <f t="shared" si="163"/>
        <v>0</v>
      </c>
      <c r="K1921">
        <f t="shared" si="164"/>
        <v>0</v>
      </c>
      <c r="L1921" s="78" t="s">
        <v>343</v>
      </c>
      <c r="M1921" t="s">
        <v>8</v>
      </c>
      <c r="N1921">
        <v>3</v>
      </c>
      <c r="P1921" t="s">
        <v>317</v>
      </c>
      <c r="Q1921" t="s">
        <v>333</v>
      </c>
      <c r="R1921" t="s">
        <v>149</v>
      </c>
      <c r="S1921" t="s">
        <v>208</v>
      </c>
      <c r="U1921" t="s">
        <v>177</v>
      </c>
      <c r="V1921" t="s">
        <v>177</v>
      </c>
    </row>
    <row r="1922" spans="1:22" ht="12.75" hidden="1" outlineLevel="1">
      <c r="A1922">
        <v>1702</v>
      </c>
      <c r="B1922" s="33" t="s">
        <v>45</v>
      </c>
      <c r="C1922">
        <v>63</v>
      </c>
      <c r="D1922">
        <v>4</v>
      </c>
      <c r="E1922">
        <v>20</v>
      </c>
      <c r="F1922" s="46"/>
      <c r="G1922" s="41" t="str">
        <f t="shared" si="166"/>
        <v/>
      </c>
      <c r="H1922" s="41" t="s">
        <v>175</v>
      </c>
      <c r="I1922" t="str">
        <f t="shared" si="165"/>
        <v/>
      </c>
      <c r="J1922">
        <f t="shared" si="163"/>
        <v>0</v>
      </c>
      <c r="K1922">
        <f t="shared" si="164"/>
        <v>0</v>
      </c>
      <c r="L1922" s="78" t="s">
        <v>343</v>
      </c>
      <c r="M1922" t="s">
        <v>8</v>
      </c>
      <c r="N1922">
        <v>3</v>
      </c>
      <c r="P1922" t="s">
        <v>317</v>
      </c>
      <c r="Q1922" t="s">
        <v>329</v>
      </c>
      <c r="R1922" t="s">
        <v>53</v>
      </c>
      <c r="S1922" t="s">
        <v>208</v>
      </c>
      <c r="U1922" t="s">
        <v>177</v>
      </c>
      <c r="V1922" t="s">
        <v>177</v>
      </c>
    </row>
    <row r="1923" spans="1:22" ht="12.75" hidden="1" outlineLevel="1">
      <c r="A1923">
        <v>1703</v>
      </c>
      <c r="B1923" s="33" t="s">
        <v>45</v>
      </c>
      <c r="C1923">
        <v>63</v>
      </c>
      <c r="D1923">
        <v>4</v>
      </c>
      <c r="E1923">
        <v>21</v>
      </c>
      <c r="F1923" s="46"/>
      <c r="G1923" s="41" t="str">
        <f t="shared" si="166"/>
        <v/>
      </c>
      <c r="H1923" s="41" t="s">
        <v>170</v>
      </c>
      <c r="I1923" t="str">
        <f t="shared" si="165"/>
        <v/>
      </c>
      <c r="J1923">
        <f t="shared" si="163"/>
        <v>0</v>
      </c>
      <c r="K1923">
        <f t="shared" si="164"/>
        <v>0</v>
      </c>
      <c r="L1923" s="78" t="s">
        <v>343</v>
      </c>
      <c r="M1923" t="s">
        <v>8</v>
      </c>
      <c r="N1923">
        <v>3</v>
      </c>
      <c r="P1923" t="s">
        <v>317</v>
      </c>
      <c r="Q1923" t="s">
        <v>329</v>
      </c>
      <c r="R1923" t="s">
        <v>149</v>
      </c>
      <c r="S1923" t="s">
        <v>208</v>
      </c>
      <c r="U1923" t="s">
        <v>177</v>
      </c>
      <c r="V1923" t="s">
        <v>177</v>
      </c>
    </row>
    <row r="1924" spans="1:22" ht="12.75" hidden="1" outlineLevel="1">
      <c r="A1924">
        <v>1704</v>
      </c>
      <c r="B1924" s="33" t="s">
        <v>45</v>
      </c>
      <c r="C1924">
        <v>63</v>
      </c>
      <c r="D1924">
        <v>4</v>
      </c>
      <c r="E1924">
        <v>22</v>
      </c>
      <c r="F1924" s="46"/>
      <c r="G1924" s="41" t="str">
        <f t="shared" si="166"/>
        <v/>
      </c>
      <c r="H1924" s="41" t="s">
        <v>175</v>
      </c>
      <c r="I1924" t="str">
        <f t="shared" si="165"/>
        <v/>
      </c>
      <c r="J1924">
        <f t="shared" si="163"/>
        <v>0</v>
      </c>
      <c r="K1924">
        <f t="shared" si="164"/>
        <v>0</v>
      </c>
      <c r="L1924" s="78" t="s">
        <v>343</v>
      </c>
      <c r="M1924" t="s">
        <v>8</v>
      </c>
      <c r="N1924">
        <v>4</v>
      </c>
      <c r="P1924" t="s">
        <v>315</v>
      </c>
      <c r="Q1924" t="s">
        <v>329</v>
      </c>
      <c r="R1924" t="s">
        <v>238</v>
      </c>
      <c r="S1924" t="s">
        <v>111</v>
      </c>
      <c r="U1924" t="s">
        <v>177</v>
      </c>
      <c r="V1924" t="s">
        <v>177</v>
      </c>
    </row>
    <row r="1925" spans="1:22" ht="12.75" hidden="1" outlineLevel="1">
      <c r="A1925">
        <v>1705</v>
      </c>
      <c r="B1925" s="33" t="s">
        <v>45</v>
      </c>
      <c r="C1925">
        <v>63</v>
      </c>
      <c r="D1925">
        <v>4</v>
      </c>
      <c r="E1925">
        <v>23</v>
      </c>
      <c r="F1925" s="46"/>
      <c r="G1925" s="41" t="str">
        <f t="shared" si="166"/>
        <v/>
      </c>
      <c r="H1925" s="41" t="s">
        <v>172</v>
      </c>
      <c r="I1925" t="str">
        <f t="shared" si="165"/>
        <v/>
      </c>
      <c r="J1925">
        <f t="shared" si="163"/>
        <v>0</v>
      </c>
      <c r="K1925">
        <f t="shared" si="164"/>
        <v>0</v>
      </c>
      <c r="L1925" s="78" t="s">
        <v>343</v>
      </c>
      <c r="M1925" t="s">
        <v>8</v>
      </c>
      <c r="N1925">
        <v>4</v>
      </c>
      <c r="P1925" t="s">
        <v>315</v>
      </c>
      <c r="Q1925" t="s">
        <v>329</v>
      </c>
      <c r="R1925" t="s">
        <v>247</v>
      </c>
      <c r="S1925" t="s">
        <v>111</v>
      </c>
      <c r="U1925" t="s">
        <v>177</v>
      </c>
      <c r="V1925" t="s">
        <v>177</v>
      </c>
    </row>
    <row r="1926" spans="1:22" ht="12.75" hidden="1" outlineLevel="1">
      <c r="A1926">
        <v>1706</v>
      </c>
      <c r="B1926" s="33" t="s">
        <v>45</v>
      </c>
      <c r="C1926">
        <v>63</v>
      </c>
      <c r="D1926">
        <v>4</v>
      </c>
      <c r="E1926">
        <v>24</v>
      </c>
      <c r="F1926" s="46"/>
      <c r="G1926" s="41" t="str">
        <f t="shared" si="166"/>
        <v/>
      </c>
      <c r="H1926" s="41" t="s">
        <v>175</v>
      </c>
      <c r="I1926" t="str">
        <f t="shared" si="165"/>
        <v/>
      </c>
      <c r="J1926">
        <f t="shared" si="163"/>
        <v>0</v>
      </c>
      <c r="K1926">
        <f t="shared" si="164"/>
        <v>0</v>
      </c>
      <c r="L1926" s="78" t="s">
        <v>343</v>
      </c>
      <c r="M1926" t="s">
        <v>8</v>
      </c>
      <c r="N1926">
        <v>4</v>
      </c>
      <c r="P1926" t="s">
        <v>315</v>
      </c>
      <c r="Q1926" t="s">
        <v>329</v>
      </c>
      <c r="R1926" t="s">
        <v>149</v>
      </c>
      <c r="S1926" t="s">
        <v>111</v>
      </c>
      <c r="U1926" t="s">
        <v>177</v>
      </c>
      <c r="V1926" t="s">
        <v>177</v>
      </c>
    </row>
    <row r="1927" spans="1:22" ht="12.75" hidden="1" outlineLevel="1">
      <c r="A1927">
        <v>1707</v>
      </c>
      <c r="B1927" s="33" t="s">
        <v>45</v>
      </c>
      <c r="C1927">
        <v>63</v>
      </c>
      <c r="D1927">
        <v>4</v>
      </c>
      <c r="E1927">
        <v>25</v>
      </c>
      <c r="F1927" s="46"/>
      <c r="G1927" s="41" t="str">
        <f t="shared" si="166"/>
        <v/>
      </c>
      <c r="H1927" s="41" t="s">
        <v>175</v>
      </c>
      <c r="I1927" t="str">
        <f t="shared" si="165"/>
        <v/>
      </c>
      <c r="J1927">
        <f t="shared" si="163"/>
        <v>0</v>
      </c>
      <c r="K1927">
        <f t="shared" si="164"/>
        <v>0</v>
      </c>
      <c r="L1927" s="78" t="s">
        <v>343</v>
      </c>
      <c r="M1927" t="s">
        <v>8</v>
      </c>
      <c r="N1927">
        <v>4</v>
      </c>
      <c r="P1927" t="s">
        <v>315</v>
      </c>
      <c r="Q1927" t="s">
        <v>329</v>
      </c>
      <c r="R1927" t="s">
        <v>248</v>
      </c>
      <c r="S1927" t="s">
        <v>111</v>
      </c>
      <c r="U1927" t="s">
        <v>177</v>
      </c>
      <c r="V1927" t="s">
        <v>177</v>
      </c>
    </row>
    <row r="1928" spans="1:22" ht="12.75" hidden="1" outlineLevel="1">
      <c r="A1928">
        <v>1708</v>
      </c>
      <c r="B1928" s="33" t="s">
        <v>45</v>
      </c>
      <c r="C1928">
        <v>63</v>
      </c>
      <c r="D1928">
        <v>4</v>
      </c>
      <c r="E1928">
        <v>26</v>
      </c>
      <c r="F1928" s="46"/>
      <c r="G1928" s="41" t="str">
        <f t="shared" si="166"/>
        <v/>
      </c>
      <c r="H1928" s="41" t="s">
        <v>174</v>
      </c>
      <c r="I1928" t="str">
        <f t="shared" si="165"/>
        <v/>
      </c>
      <c r="J1928">
        <f t="shared" si="163"/>
        <v>0</v>
      </c>
      <c r="K1928">
        <f t="shared" si="164"/>
        <v>0</v>
      </c>
      <c r="L1928" s="78" t="s">
        <v>343</v>
      </c>
      <c r="M1928" t="s">
        <v>8</v>
      </c>
      <c r="N1928">
        <v>4</v>
      </c>
      <c r="P1928" t="s">
        <v>315</v>
      </c>
      <c r="Q1928" t="s">
        <v>329</v>
      </c>
      <c r="R1928" t="s">
        <v>318</v>
      </c>
      <c r="S1928" t="s">
        <v>111</v>
      </c>
      <c r="U1928" t="s">
        <v>177</v>
      </c>
      <c r="V1928" t="s">
        <v>177</v>
      </c>
    </row>
    <row r="1929" spans="1:22" ht="12.75" hidden="1" outlineLevel="1">
      <c r="A1929">
        <v>1709</v>
      </c>
      <c r="B1929" s="33" t="s">
        <v>45</v>
      </c>
      <c r="C1929">
        <v>63</v>
      </c>
      <c r="D1929">
        <v>4</v>
      </c>
      <c r="E1929">
        <v>27</v>
      </c>
      <c r="F1929" s="46"/>
      <c r="G1929" s="41" t="str">
        <f t="shared" si="166"/>
        <v/>
      </c>
      <c r="H1929" s="41" t="s">
        <v>173</v>
      </c>
      <c r="I1929" t="str">
        <f>IF(F1929=0,"",IF(EXACT(G1929,H1929),"Correct","Incorrect"))</f>
        <v/>
      </c>
      <c r="J1929">
        <f t="shared" si="163"/>
        <v>0</v>
      </c>
      <c r="K1929">
        <f t="shared" si="164"/>
        <v>0</v>
      </c>
      <c r="L1929" s="78" t="s">
        <v>343</v>
      </c>
      <c r="M1929" t="s">
        <v>8</v>
      </c>
      <c r="N1929">
        <v>4</v>
      </c>
      <c r="P1929" t="s">
        <v>315</v>
      </c>
      <c r="Q1929" t="s">
        <v>329</v>
      </c>
      <c r="R1929" t="s">
        <v>318</v>
      </c>
      <c r="S1929" t="s">
        <v>111</v>
      </c>
      <c r="U1929" t="s">
        <v>177</v>
      </c>
      <c r="V1929" t="s">
        <v>177</v>
      </c>
    </row>
    <row r="1930" ht="12.75" collapsed="1">
      <c r="L1930" s="79"/>
    </row>
    <row r="1931" spans="2:19" ht="12.75">
      <c r="B1931" s="33" t="s">
        <v>28</v>
      </c>
      <c r="C1931">
        <v>64</v>
      </c>
      <c r="D1931">
        <v>1</v>
      </c>
      <c r="E1931">
        <v>1</v>
      </c>
      <c r="F1931" s="46"/>
      <c r="G1931" s="58" t="str">
        <f>UPPER(F1931)</f>
        <v/>
      </c>
      <c r="H1931" s="59" t="s">
        <v>172</v>
      </c>
      <c r="I1931" t="str">
        <f aca="true" t="shared" si="167" ref="I1931:I1993">IF(F1931=0,"",IF(EXACT(G1931,H1931),"Correct","Incorrect"))</f>
        <v/>
      </c>
      <c r="J1931">
        <f t="shared" si="163"/>
        <v>0</v>
      </c>
      <c r="K1931">
        <f t="shared" si="164"/>
        <v>0</v>
      </c>
      <c r="L1931" s="78" t="s">
        <v>343</v>
      </c>
      <c r="M1931" s="36" t="s">
        <v>176</v>
      </c>
      <c r="N1931" s="36" t="s">
        <v>177</v>
      </c>
      <c r="O1931" s="36"/>
      <c r="Q1931" t="s">
        <v>98</v>
      </c>
      <c r="R1931" t="s">
        <v>178</v>
      </c>
      <c r="S1931" t="s">
        <v>249</v>
      </c>
    </row>
    <row r="1932" spans="2:19" ht="12.75" hidden="1" outlineLevel="1">
      <c r="B1932" s="33" t="s">
        <v>28</v>
      </c>
      <c r="C1932">
        <v>64</v>
      </c>
      <c r="D1932">
        <v>1</v>
      </c>
      <c r="E1932">
        <v>2</v>
      </c>
      <c r="F1932" s="46"/>
      <c r="G1932" s="58" t="str">
        <f aca="true" t="shared" si="168" ref="G1932:G1995">UPPER(F1932)</f>
        <v/>
      </c>
      <c r="H1932" s="59" t="s">
        <v>172</v>
      </c>
      <c r="I1932" t="str">
        <f t="shared" si="167"/>
        <v/>
      </c>
      <c r="J1932">
        <f t="shared" si="163"/>
        <v>0</v>
      </c>
      <c r="K1932">
        <f t="shared" si="164"/>
        <v>0</v>
      </c>
      <c r="L1932" s="78" t="s">
        <v>343</v>
      </c>
      <c r="M1932" s="36" t="s">
        <v>176</v>
      </c>
      <c r="N1932" s="36" t="s">
        <v>177</v>
      </c>
      <c r="O1932" s="36"/>
      <c r="Q1932" t="s">
        <v>225</v>
      </c>
      <c r="S1932" t="s">
        <v>249</v>
      </c>
    </row>
    <row r="1933" spans="2:19" ht="12.75" hidden="1" outlineLevel="1">
      <c r="B1933" s="33" t="s">
        <v>28</v>
      </c>
      <c r="C1933">
        <v>64</v>
      </c>
      <c r="D1933">
        <v>1</v>
      </c>
      <c r="E1933">
        <v>3</v>
      </c>
      <c r="F1933" s="46"/>
      <c r="G1933" s="58" t="str">
        <f t="shared" si="168"/>
        <v/>
      </c>
      <c r="H1933" s="59" t="s">
        <v>175</v>
      </c>
      <c r="I1933" t="str">
        <f t="shared" si="167"/>
        <v/>
      </c>
      <c r="J1933">
        <f t="shared" si="163"/>
        <v>0</v>
      </c>
      <c r="K1933">
        <f t="shared" si="164"/>
        <v>0</v>
      </c>
      <c r="L1933" s="78" t="s">
        <v>343</v>
      </c>
      <c r="M1933" s="36" t="s">
        <v>176</v>
      </c>
      <c r="N1933" s="36" t="s">
        <v>177</v>
      </c>
      <c r="O1933" s="36"/>
      <c r="Q1933" t="s">
        <v>98</v>
      </c>
      <c r="R1933" t="s">
        <v>216</v>
      </c>
      <c r="S1933" t="s">
        <v>249</v>
      </c>
    </row>
    <row r="1934" spans="2:20" ht="12.75" hidden="1" outlineLevel="1">
      <c r="B1934" s="33" t="s">
        <v>28</v>
      </c>
      <c r="C1934">
        <v>64</v>
      </c>
      <c r="D1934">
        <v>1</v>
      </c>
      <c r="E1934">
        <v>4</v>
      </c>
      <c r="F1934" s="46"/>
      <c r="G1934" s="58" t="str">
        <f t="shared" si="168"/>
        <v/>
      </c>
      <c r="H1934" s="59" t="s">
        <v>170</v>
      </c>
      <c r="I1934" t="str">
        <f t="shared" si="167"/>
        <v/>
      </c>
      <c r="J1934">
        <f t="shared" si="163"/>
        <v>0</v>
      </c>
      <c r="K1934">
        <f t="shared" si="164"/>
        <v>0</v>
      </c>
      <c r="L1934" s="78" t="s">
        <v>343</v>
      </c>
      <c r="M1934" s="36" t="s">
        <v>176</v>
      </c>
      <c r="N1934" s="36" t="s">
        <v>177</v>
      </c>
      <c r="O1934" s="36"/>
      <c r="Q1934" t="s">
        <v>250</v>
      </c>
      <c r="R1934" t="s">
        <v>304</v>
      </c>
      <c r="S1934" t="s">
        <v>249</v>
      </c>
      <c r="T1934" t="s">
        <v>218</v>
      </c>
    </row>
    <row r="1935" spans="2:20" ht="12.75" hidden="1" outlineLevel="1">
      <c r="B1935" s="33" t="s">
        <v>28</v>
      </c>
      <c r="C1935">
        <v>64</v>
      </c>
      <c r="D1935">
        <v>1</v>
      </c>
      <c r="E1935">
        <v>5</v>
      </c>
      <c r="F1935" s="46"/>
      <c r="G1935" s="58" t="str">
        <f t="shared" si="168"/>
        <v/>
      </c>
      <c r="H1935" s="59" t="s">
        <v>170</v>
      </c>
      <c r="I1935" t="str">
        <f t="shared" si="167"/>
        <v/>
      </c>
      <c r="J1935">
        <f t="shared" si="163"/>
        <v>0</v>
      </c>
      <c r="K1935">
        <f t="shared" si="164"/>
        <v>0</v>
      </c>
      <c r="L1935" s="78" t="s">
        <v>343</v>
      </c>
      <c r="M1935" s="36" t="s">
        <v>176</v>
      </c>
      <c r="N1935" s="36" t="s">
        <v>177</v>
      </c>
      <c r="O1935" s="36"/>
      <c r="Q1935" t="s">
        <v>286</v>
      </c>
      <c r="S1935" t="s">
        <v>249</v>
      </c>
      <c r="T1935" t="s">
        <v>218</v>
      </c>
    </row>
    <row r="1936" spans="2:19" ht="12.75" hidden="1" outlineLevel="1">
      <c r="B1936" s="33" t="s">
        <v>28</v>
      </c>
      <c r="C1936">
        <v>64</v>
      </c>
      <c r="D1936">
        <v>1</v>
      </c>
      <c r="E1936">
        <v>6</v>
      </c>
      <c r="F1936" s="46"/>
      <c r="G1936" s="58" t="str">
        <f t="shared" si="168"/>
        <v/>
      </c>
      <c r="H1936" s="59" t="s">
        <v>173</v>
      </c>
      <c r="I1936" t="str">
        <f t="shared" si="167"/>
        <v/>
      </c>
      <c r="J1936">
        <f t="shared" si="163"/>
        <v>0</v>
      </c>
      <c r="K1936">
        <f t="shared" si="164"/>
        <v>0</v>
      </c>
      <c r="L1936" s="78" t="s">
        <v>343</v>
      </c>
      <c r="M1936" s="36" t="s">
        <v>176</v>
      </c>
      <c r="N1936" s="36" t="s">
        <v>177</v>
      </c>
      <c r="O1936" s="36"/>
      <c r="Q1936" t="s">
        <v>119</v>
      </c>
      <c r="S1936" t="s">
        <v>249</v>
      </c>
    </row>
    <row r="1937" spans="2:19" ht="12.75" hidden="1" outlineLevel="1">
      <c r="B1937" s="33" t="s">
        <v>28</v>
      </c>
      <c r="C1937">
        <v>64</v>
      </c>
      <c r="D1937">
        <v>1</v>
      </c>
      <c r="E1937">
        <v>7</v>
      </c>
      <c r="F1937" s="46"/>
      <c r="G1937" s="58" t="str">
        <f t="shared" si="168"/>
        <v/>
      </c>
      <c r="H1937" s="59" t="s">
        <v>172</v>
      </c>
      <c r="I1937" t="str">
        <f t="shared" si="167"/>
        <v/>
      </c>
      <c r="J1937">
        <f t="shared" si="163"/>
        <v>0</v>
      </c>
      <c r="K1937">
        <f t="shared" si="164"/>
        <v>0</v>
      </c>
      <c r="L1937" s="78" t="s">
        <v>343</v>
      </c>
      <c r="M1937" s="36" t="s">
        <v>176</v>
      </c>
      <c r="N1937" s="36" t="s">
        <v>177</v>
      </c>
      <c r="O1937" s="36"/>
      <c r="Q1937" t="s">
        <v>286</v>
      </c>
      <c r="S1937" t="s">
        <v>249</v>
      </c>
    </row>
    <row r="1938" spans="2:20" ht="12.75" hidden="1" outlineLevel="1">
      <c r="B1938" s="33" t="s">
        <v>28</v>
      </c>
      <c r="C1938">
        <v>64</v>
      </c>
      <c r="D1938">
        <v>1</v>
      </c>
      <c r="E1938">
        <v>8</v>
      </c>
      <c r="F1938" s="46"/>
      <c r="G1938" s="58" t="str">
        <f t="shared" si="168"/>
        <v/>
      </c>
      <c r="H1938" s="59" t="s">
        <v>175</v>
      </c>
      <c r="I1938" t="str">
        <f t="shared" si="167"/>
        <v/>
      </c>
      <c r="J1938">
        <f t="shared" si="163"/>
        <v>0</v>
      </c>
      <c r="K1938">
        <f t="shared" si="164"/>
        <v>0</v>
      </c>
      <c r="L1938" s="78" t="s">
        <v>343</v>
      </c>
      <c r="M1938" s="36" t="s">
        <v>176</v>
      </c>
      <c r="N1938" s="36" t="s">
        <v>177</v>
      </c>
      <c r="O1938" s="36"/>
      <c r="Q1938" t="s">
        <v>250</v>
      </c>
      <c r="R1938" t="s">
        <v>304</v>
      </c>
      <c r="S1938" t="s">
        <v>249</v>
      </c>
      <c r="T1938" t="s">
        <v>218</v>
      </c>
    </row>
    <row r="1939" spans="2:20" ht="12.75" hidden="1" outlineLevel="1">
      <c r="B1939" s="33" t="s">
        <v>28</v>
      </c>
      <c r="C1939">
        <v>64</v>
      </c>
      <c r="D1939">
        <v>1</v>
      </c>
      <c r="E1939">
        <v>9</v>
      </c>
      <c r="F1939" s="46"/>
      <c r="G1939" s="58" t="str">
        <f t="shared" si="168"/>
        <v/>
      </c>
      <c r="H1939" s="59" t="s">
        <v>175</v>
      </c>
      <c r="I1939" t="str">
        <f t="shared" si="167"/>
        <v/>
      </c>
      <c r="J1939">
        <f t="shared" si="163"/>
        <v>0</v>
      </c>
      <c r="K1939">
        <f t="shared" si="164"/>
        <v>0</v>
      </c>
      <c r="L1939" s="78" t="s">
        <v>343</v>
      </c>
      <c r="M1939" s="36" t="s">
        <v>176</v>
      </c>
      <c r="N1939" s="36" t="s">
        <v>177</v>
      </c>
      <c r="O1939" s="36"/>
      <c r="Q1939" t="s">
        <v>37</v>
      </c>
      <c r="R1939" t="s">
        <v>215</v>
      </c>
      <c r="S1939" t="s">
        <v>249</v>
      </c>
      <c r="T1939" t="s">
        <v>54</v>
      </c>
    </row>
    <row r="1940" spans="2:19" ht="12.75" hidden="1" outlineLevel="1">
      <c r="B1940" s="33" t="s">
        <v>28</v>
      </c>
      <c r="C1940">
        <v>64</v>
      </c>
      <c r="D1940">
        <v>1</v>
      </c>
      <c r="E1940">
        <v>10</v>
      </c>
      <c r="F1940" s="46"/>
      <c r="G1940" s="58" t="str">
        <f t="shared" si="168"/>
        <v/>
      </c>
      <c r="H1940" s="59" t="s">
        <v>170</v>
      </c>
      <c r="I1940" t="str">
        <f t="shared" si="167"/>
        <v/>
      </c>
      <c r="J1940">
        <f t="shared" si="163"/>
        <v>0</v>
      </c>
      <c r="K1940">
        <f t="shared" si="164"/>
        <v>0</v>
      </c>
      <c r="L1940" s="78" t="s">
        <v>343</v>
      </c>
      <c r="M1940" s="36" t="s">
        <v>176</v>
      </c>
      <c r="N1940" s="36" t="s">
        <v>177</v>
      </c>
      <c r="O1940" s="36"/>
      <c r="Q1940" t="s">
        <v>250</v>
      </c>
      <c r="R1940" t="s">
        <v>304</v>
      </c>
      <c r="S1940" t="s">
        <v>249</v>
      </c>
    </row>
    <row r="1941" spans="2:19" ht="12.75" hidden="1" outlineLevel="1">
      <c r="B1941" s="33" t="s">
        <v>28</v>
      </c>
      <c r="C1941">
        <v>64</v>
      </c>
      <c r="D1941">
        <v>1</v>
      </c>
      <c r="E1941">
        <v>11</v>
      </c>
      <c r="F1941" s="46"/>
      <c r="G1941" s="58" t="str">
        <f t="shared" si="168"/>
        <v/>
      </c>
      <c r="H1941" s="59" t="s">
        <v>173</v>
      </c>
      <c r="I1941" t="str">
        <f t="shared" si="167"/>
        <v/>
      </c>
      <c r="J1941">
        <f t="shared" si="163"/>
        <v>0</v>
      </c>
      <c r="K1941">
        <f t="shared" si="164"/>
        <v>0</v>
      </c>
      <c r="L1941" s="78" t="s">
        <v>343</v>
      </c>
      <c r="M1941" s="36" t="s">
        <v>176</v>
      </c>
      <c r="N1941" s="36" t="s">
        <v>177</v>
      </c>
      <c r="O1941" s="36"/>
      <c r="Q1941" t="s">
        <v>285</v>
      </c>
      <c r="R1941" t="s">
        <v>340</v>
      </c>
      <c r="S1941" t="s">
        <v>249</v>
      </c>
    </row>
    <row r="1942" spans="2:19" ht="12.75" hidden="1" outlineLevel="1">
      <c r="B1942" s="33" t="s">
        <v>28</v>
      </c>
      <c r="C1942">
        <v>64</v>
      </c>
      <c r="D1942">
        <v>1</v>
      </c>
      <c r="E1942">
        <v>12</v>
      </c>
      <c r="F1942" s="46"/>
      <c r="G1942" s="58" t="str">
        <f t="shared" si="168"/>
        <v/>
      </c>
      <c r="H1942" s="59" t="s">
        <v>174</v>
      </c>
      <c r="I1942" t="str">
        <f t="shared" si="167"/>
        <v/>
      </c>
      <c r="J1942">
        <f t="shared" si="163"/>
        <v>0</v>
      </c>
      <c r="K1942">
        <f t="shared" si="164"/>
        <v>0</v>
      </c>
      <c r="L1942" s="78" t="s">
        <v>343</v>
      </c>
      <c r="M1942" s="36" t="s">
        <v>176</v>
      </c>
      <c r="N1942" s="36" t="s">
        <v>177</v>
      </c>
      <c r="O1942" s="36"/>
      <c r="Q1942" t="s">
        <v>326</v>
      </c>
      <c r="R1942" t="s">
        <v>327</v>
      </c>
      <c r="S1942" t="s">
        <v>249</v>
      </c>
    </row>
    <row r="1943" spans="2:20" ht="12.75" hidden="1" outlineLevel="1">
      <c r="B1943" s="33" t="s">
        <v>28</v>
      </c>
      <c r="C1943">
        <v>64</v>
      </c>
      <c r="D1943">
        <v>1</v>
      </c>
      <c r="E1943">
        <v>13</v>
      </c>
      <c r="F1943" s="46"/>
      <c r="G1943" s="58" t="str">
        <f t="shared" si="168"/>
        <v/>
      </c>
      <c r="H1943" s="59" t="s">
        <v>174</v>
      </c>
      <c r="I1943" t="str">
        <f t="shared" si="167"/>
        <v/>
      </c>
      <c r="J1943">
        <f t="shared" si="163"/>
        <v>0</v>
      </c>
      <c r="K1943">
        <f t="shared" si="164"/>
        <v>0</v>
      </c>
      <c r="L1943" s="78" t="s">
        <v>343</v>
      </c>
      <c r="M1943" s="36" t="s">
        <v>176</v>
      </c>
      <c r="N1943" s="36" t="s">
        <v>177</v>
      </c>
      <c r="O1943" s="36"/>
      <c r="Q1943" t="s">
        <v>250</v>
      </c>
      <c r="R1943" t="s">
        <v>304</v>
      </c>
      <c r="S1943" t="s">
        <v>249</v>
      </c>
      <c r="T1943" t="s">
        <v>218</v>
      </c>
    </row>
    <row r="1944" spans="2:19" ht="12.75" hidden="1" outlineLevel="1">
      <c r="B1944" s="33" t="s">
        <v>28</v>
      </c>
      <c r="C1944">
        <v>64</v>
      </c>
      <c r="D1944">
        <v>1</v>
      </c>
      <c r="E1944">
        <v>14</v>
      </c>
      <c r="F1944" s="46"/>
      <c r="G1944" s="58" t="str">
        <f t="shared" si="168"/>
        <v/>
      </c>
      <c r="H1944" s="59" t="s">
        <v>170</v>
      </c>
      <c r="I1944" t="str">
        <f t="shared" si="167"/>
        <v/>
      </c>
      <c r="J1944">
        <f t="shared" si="163"/>
        <v>0</v>
      </c>
      <c r="K1944">
        <f t="shared" si="164"/>
        <v>0</v>
      </c>
      <c r="L1944" s="78" t="s">
        <v>343</v>
      </c>
      <c r="M1944" s="36" t="s">
        <v>176</v>
      </c>
      <c r="N1944" s="36" t="s">
        <v>177</v>
      </c>
      <c r="O1944" s="36"/>
      <c r="Q1944" t="s">
        <v>98</v>
      </c>
      <c r="R1944" t="s">
        <v>36</v>
      </c>
      <c r="S1944" t="s">
        <v>249</v>
      </c>
    </row>
    <row r="1945" spans="2:19" ht="12.75" hidden="1" outlineLevel="1">
      <c r="B1945" s="33" t="s">
        <v>28</v>
      </c>
      <c r="C1945">
        <v>64</v>
      </c>
      <c r="D1945">
        <v>1</v>
      </c>
      <c r="E1945">
        <v>15</v>
      </c>
      <c r="F1945" s="46"/>
      <c r="G1945" s="58" t="str">
        <f t="shared" si="168"/>
        <v/>
      </c>
      <c r="H1945" s="59" t="s">
        <v>175</v>
      </c>
      <c r="I1945" t="str">
        <f t="shared" si="167"/>
        <v/>
      </c>
      <c r="J1945">
        <f t="shared" si="163"/>
        <v>0</v>
      </c>
      <c r="K1945">
        <f t="shared" si="164"/>
        <v>0</v>
      </c>
      <c r="L1945" s="78" t="s">
        <v>343</v>
      </c>
      <c r="M1945" s="36" t="s">
        <v>176</v>
      </c>
      <c r="N1945" s="36" t="s">
        <v>177</v>
      </c>
      <c r="O1945" s="36"/>
      <c r="Q1945" t="s">
        <v>285</v>
      </c>
      <c r="R1945" t="s">
        <v>35</v>
      </c>
      <c r="S1945" t="s">
        <v>249</v>
      </c>
    </row>
    <row r="1946" spans="2:20" ht="12.75" hidden="1" outlineLevel="1">
      <c r="B1946" s="33" t="s">
        <v>28</v>
      </c>
      <c r="C1946">
        <v>64</v>
      </c>
      <c r="D1946">
        <v>1</v>
      </c>
      <c r="E1946">
        <v>16</v>
      </c>
      <c r="F1946" s="46"/>
      <c r="G1946" s="58" t="str">
        <f t="shared" si="168"/>
        <v/>
      </c>
      <c r="H1946" s="59" t="s">
        <v>170</v>
      </c>
      <c r="I1946" t="str">
        <f t="shared" si="167"/>
        <v/>
      </c>
      <c r="J1946">
        <f t="shared" si="163"/>
        <v>0</v>
      </c>
      <c r="K1946">
        <f t="shared" si="164"/>
        <v>0</v>
      </c>
      <c r="L1946" s="78" t="s">
        <v>343</v>
      </c>
      <c r="M1946" s="36" t="s">
        <v>176</v>
      </c>
      <c r="N1946" s="36" t="s">
        <v>177</v>
      </c>
      <c r="O1946" s="36"/>
      <c r="Q1946" t="s">
        <v>286</v>
      </c>
      <c r="S1946" t="s">
        <v>249</v>
      </c>
      <c r="T1946" t="s">
        <v>54</v>
      </c>
    </row>
    <row r="1947" spans="2:19" ht="12.75" hidden="1" outlineLevel="1">
      <c r="B1947" s="33" t="s">
        <v>28</v>
      </c>
      <c r="C1947">
        <v>64</v>
      </c>
      <c r="D1947">
        <v>1</v>
      </c>
      <c r="E1947">
        <v>17</v>
      </c>
      <c r="F1947" s="46"/>
      <c r="G1947" s="58" t="str">
        <f t="shared" si="168"/>
        <v/>
      </c>
      <c r="H1947" s="59" t="s">
        <v>170</v>
      </c>
      <c r="I1947" t="str">
        <f t="shared" si="167"/>
        <v/>
      </c>
      <c r="J1947">
        <f t="shared" si="163"/>
        <v>0</v>
      </c>
      <c r="K1947">
        <f t="shared" si="164"/>
        <v>0</v>
      </c>
      <c r="L1947" s="78" t="s">
        <v>343</v>
      </c>
      <c r="M1947" s="36" t="s">
        <v>176</v>
      </c>
      <c r="N1947" s="36" t="s">
        <v>177</v>
      </c>
      <c r="O1947" s="36"/>
      <c r="Q1947" t="s">
        <v>285</v>
      </c>
      <c r="R1947" t="s">
        <v>340</v>
      </c>
      <c r="S1947" t="s">
        <v>249</v>
      </c>
    </row>
    <row r="1948" spans="2:20" ht="12.75" hidden="1" outlineLevel="1">
      <c r="B1948" s="33" t="s">
        <v>28</v>
      </c>
      <c r="C1948">
        <v>64</v>
      </c>
      <c r="D1948">
        <v>1</v>
      </c>
      <c r="E1948">
        <v>18</v>
      </c>
      <c r="F1948" s="46"/>
      <c r="G1948" s="58" t="str">
        <f t="shared" si="168"/>
        <v/>
      </c>
      <c r="H1948" s="59" t="s">
        <v>175</v>
      </c>
      <c r="I1948" t="str">
        <f t="shared" si="167"/>
        <v/>
      </c>
      <c r="J1948">
        <f t="shared" si="163"/>
        <v>0</v>
      </c>
      <c r="K1948">
        <f t="shared" si="164"/>
        <v>0</v>
      </c>
      <c r="L1948" s="78" t="s">
        <v>343</v>
      </c>
      <c r="M1948" s="36" t="s">
        <v>176</v>
      </c>
      <c r="N1948" s="36" t="s">
        <v>177</v>
      </c>
      <c r="O1948" s="36"/>
      <c r="Q1948" t="s">
        <v>225</v>
      </c>
      <c r="S1948" t="s">
        <v>249</v>
      </c>
      <c r="T1948" t="s">
        <v>54</v>
      </c>
    </row>
    <row r="1949" spans="2:19" ht="12.75" hidden="1" outlineLevel="1">
      <c r="B1949" s="33" t="s">
        <v>28</v>
      </c>
      <c r="C1949">
        <v>64</v>
      </c>
      <c r="D1949">
        <v>1</v>
      </c>
      <c r="E1949">
        <v>19</v>
      </c>
      <c r="F1949" s="46"/>
      <c r="G1949" s="58" t="str">
        <f t="shared" si="168"/>
        <v/>
      </c>
      <c r="H1949" s="59" t="s">
        <v>172</v>
      </c>
      <c r="I1949" t="str">
        <f t="shared" si="167"/>
        <v/>
      </c>
      <c r="J1949">
        <f t="shared" si="163"/>
        <v>0</v>
      </c>
      <c r="K1949">
        <f t="shared" si="164"/>
        <v>0</v>
      </c>
      <c r="L1949" s="78" t="s">
        <v>343</v>
      </c>
      <c r="M1949" s="36" t="s">
        <v>176</v>
      </c>
      <c r="N1949" s="36" t="s">
        <v>177</v>
      </c>
      <c r="O1949" s="36"/>
      <c r="Q1949" t="s">
        <v>286</v>
      </c>
      <c r="S1949" t="s">
        <v>249</v>
      </c>
    </row>
    <row r="1950" spans="2:20" ht="12.75" hidden="1" outlineLevel="1">
      <c r="B1950" s="33" t="s">
        <v>28</v>
      </c>
      <c r="C1950">
        <v>64</v>
      </c>
      <c r="D1950">
        <v>1</v>
      </c>
      <c r="E1950">
        <v>20</v>
      </c>
      <c r="F1950" s="46"/>
      <c r="G1950" s="58" t="str">
        <f t="shared" si="168"/>
        <v/>
      </c>
      <c r="H1950" s="59" t="s">
        <v>174</v>
      </c>
      <c r="I1950" t="str">
        <f t="shared" si="167"/>
        <v/>
      </c>
      <c r="J1950">
        <f aca="true" t="shared" si="169" ref="J1950:J2031">IF($I1950="Correct",1,IF($I1950="Incorrect",1,0))</f>
        <v>0</v>
      </c>
      <c r="K1950">
        <f aca="true" t="shared" si="170" ref="K1950:K2031">IF($I1950="Correct",1,IF($I1950="Incorrect",0,0))</f>
        <v>0</v>
      </c>
      <c r="L1950" s="78" t="s">
        <v>343</v>
      </c>
      <c r="M1950" s="36" t="s">
        <v>176</v>
      </c>
      <c r="N1950" s="36" t="s">
        <v>177</v>
      </c>
      <c r="O1950" s="36"/>
      <c r="Q1950" t="s">
        <v>225</v>
      </c>
      <c r="S1950" t="s">
        <v>249</v>
      </c>
      <c r="T1950" t="s">
        <v>54</v>
      </c>
    </row>
    <row r="1951" spans="2:19" ht="12.75" hidden="1" outlineLevel="1">
      <c r="B1951" s="33" t="s">
        <v>28</v>
      </c>
      <c r="C1951">
        <v>64</v>
      </c>
      <c r="D1951">
        <v>1</v>
      </c>
      <c r="E1951">
        <v>21</v>
      </c>
      <c r="F1951" s="46"/>
      <c r="G1951" s="58" t="str">
        <f t="shared" si="168"/>
        <v/>
      </c>
      <c r="H1951" s="59" t="s">
        <v>173</v>
      </c>
      <c r="I1951" t="str">
        <f t="shared" si="167"/>
        <v/>
      </c>
      <c r="J1951">
        <f t="shared" si="169"/>
        <v>0</v>
      </c>
      <c r="K1951">
        <f t="shared" si="170"/>
        <v>0</v>
      </c>
      <c r="L1951" s="78" t="s">
        <v>343</v>
      </c>
      <c r="M1951" s="36" t="s">
        <v>176</v>
      </c>
      <c r="N1951" s="36" t="s">
        <v>177</v>
      </c>
      <c r="O1951" s="36"/>
      <c r="Q1951" t="s">
        <v>37</v>
      </c>
      <c r="R1951" t="s">
        <v>251</v>
      </c>
      <c r="S1951" t="s">
        <v>249</v>
      </c>
    </row>
    <row r="1952" spans="2:20" ht="12.75" hidden="1" outlineLevel="1">
      <c r="B1952" s="33" t="s">
        <v>28</v>
      </c>
      <c r="C1952">
        <v>64</v>
      </c>
      <c r="D1952">
        <v>1</v>
      </c>
      <c r="E1952">
        <v>22</v>
      </c>
      <c r="F1952" s="46"/>
      <c r="G1952" s="58" t="str">
        <f t="shared" si="168"/>
        <v/>
      </c>
      <c r="H1952" s="59" t="s">
        <v>175</v>
      </c>
      <c r="I1952" t="str">
        <f t="shared" si="167"/>
        <v/>
      </c>
      <c r="J1952">
        <f t="shared" si="169"/>
        <v>0</v>
      </c>
      <c r="K1952">
        <f t="shared" si="170"/>
        <v>0</v>
      </c>
      <c r="L1952" s="78" t="s">
        <v>343</v>
      </c>
      <c r="M1952" s="36" t="s">
        <v>176</v>
      </c>
      <c r="N1952" s="36" t="s">
        <v>177</v>
      </c>
      <c r="O1952" s="36"/>
      <c r="Q1952" t="s">
        <v>250</v>
      </c>
      <c r="R1952" t="s">
        <v>305</v>
      </c>
      <c r="S1952" t="s">
        <v>249</v>
      </c>
      <c r="T1952" t="s">
        <v>218</v>
      </c>
    </row>
    <row r="1953" spans="2:19" ht="12.75" hidden="1" outlineLevel="1">
      <c r="B1953" s="33" t="s">
        <v>28</v>
      </c>
      <c r="C1953">
        <v>64</v>
      </c>
      <c r="D1953">
        <v>1</v>
      </c>
      <c r="E1953">
        <v>23</v>
      </c>
      <c r="F1953" s="46"/>
      <c r="G1953" s="58" t="str">
        <f t="shared" si="168"/>
        <v/>
      </c>
      <c r="H1953" s="59" t="s">
        <v>174</v>
      </c>
      <c r="I1953" t="str">
        <f t="shared" si="167"/>
        <v/>
      </c>
      <c r="J1953">
        <f t="shared" si="169"/>
        <v>0</v>
      </c>
      <c r="K1953">
        <f t="shared" si="170"/>
        <v>0</v>
      </c>
      <c r="L1953" s="78" t="s">
        <v>343</v>
      </c>
      <c r="M1953" s="36" t="s">
        <v>176</v>
      </c>
      <c r="N1953" s="36" t="s">
        <v>177</v>
      </c>
      <c r="O1953" s="36"/>
      <c r="Q1953" t="s">
        <v>285</v>
      </c>
      <c r="R1953" t="s">
        <v>340</v>
      </c>
      <c r="S1953" t="s">
        <v>249</v>
      </c>
    </row>
    <row r="1954" spans="2:20" ht="12.75" hidden="1" outlineLevel="1">
      <c r="B1954" s="33" t="s">
        <v>28</v>
      </c>
      <c r="C1954">
        <v>64</v>
      </c>
      <c r="D1954">
        <v>1</v>
      </c>
      <c r="E1954">
        <v>24</v>
      </c>
      <c r="F1954" s="46"/>
      <c r="G1954" s="58" t="str">
        <f t="shared" si="168"/>
        <v/>
      </c>
      <c r="H1954" s="59" t="s">
        <v>173</v>
      </c>
      <c r="I1954" t="str">
        <f t="shared" si="167"/>
        <v/>
      </c>
      <c r="J1954">
        <f t="shared" si="169"/>
        <v>0</v>
      </c>
      <c r="K1954">
        <f t="shared" si="170"/>
        <v>0</v>
      </c>
      <c r="L1954" s="78" t="s">
        <v>343</v>
      </c>
      <c r="M1954" s="36" t="s">
        <v>176</v>
      </c>
      <c r="N1954" s="36" t="s">
        <v>177</v>
      </c>
      <c r="O1954" s="36"/>
      <c r="Q1954" t="s">
        <v>286</v>
      </c>
      <c r="S1954" t="s">
        <v>249</v>
      </c>
      <c r="T1954" t="s">
        <v>54</v>
      </c>
    </row>
    <row r="1955" spans="2:19" ht="12.75" hidden="1" outlineLevel="1">
      <c r="B1955" s="33" t="s">
        <v>28</v>
      </c>
      <c r="C1955">
        <v>64</v>
      </c>
      <c r="D1955">
        <v>1</v>
      </c>
      <c r="E1955">
        <v>25</v>
      </c>
      <c r="F1955" s="46"/>
      <c r="G1955" s="58" t="str">
        <f t="shared" si="168"/>
        <v/>
      </c>
      <c r="H1955" s="59" t="s">
        <v>175</v>
      </c>
      <c r="I1955" t="str">
        <f t="shared" si="167"/>
        <v/>
      </c>
      <c r="J1955">
        <f t="shared" si="169"/>
        <v>0</v>
      </c>
      <c r="K1955">
        <f t="shared" si="170"/>
        <v>0</v>
      </c>
      <c r="L1955" s="78" t="s">
        <v>343</v>
      </c>
      <c r="M1955" s="36" t="s">
        <v>176</v>
      </c>
      <c r="N1955" s="36" t="s">
        <v>177</v>
      </c>
      <c r="O1955" s="36"/>
      <c r="Q1955" t="s">
        <v>98</v>
      </c>
      <c r="R1955" t="s">
        <v>36</v>
      </c>
      <c r="S1955" t="s">
        <v>249</v>
      </c>
    </row>
    <row r="1956" spans="2:19" ht="12.75" hidden="1" outlineLevel="1">
      <c r="B1956" s="33" t="s">
        <v>28</v>
      </c>
      <c r="C1956">
        <v>64</v>
      </c>
      <c r="D1956">
        <v>2</v>
      </c>
      <c r="E1956">
        <v>1</v>
      </c>
      <c r="F1956" s="46"/>
      <c r="G1956" s="58" t="str">
        <f t="shared" si="168"/>
        <v/>
      </c>
      <c r="H1956" s="59" t="s">
        <v>173</v>
      </c>
      <c r="I1956" t="str">
        <f t="shared" si="167"/>
        <v/>
      </c>
      <c r="J1956">
        <f t="shared" si="169"/>
        <v>0</v>
      </c>
      <c r="K1956">
        <f t="shared" si="170"/>
        <v>0</v>
      </c>
      <c r="L1956" s="78" t="s">
        <v>343</v>
      </c>
      <c r="M1956" s="36" t="s">
        <v>334</v>
      </c>
      <c r="N1956">
        <v>1</v>
      </c>
      <c r="O1956" t="s">
        <v>289</v>
      </c>
      <c r="P1956" t="s">
        <v>88</v>
      </c>
      <c r="Q1956" t="s">
        <v>38</v>
      </c>
      <c r="R1956" t="s">
        <v>171</v>
      </c>
      <c r="S1956" t="s">
        <v>27</v>
      </c>
    </row>
    <row r="1957" spans="2:19" ht="12.75" hidden="1" outlineLevel="1">
      <c r="B1957" s="33" t="s">
        <v>28</v>
      </c>
      <c r="C1957">
        <v>64</v>
      </c>
      <c r="D1957">
        <v>2</v>
      </c>
      <c r="E1957">
        <v>2</v>
      </c>
      <c r="F1957" s="46"/>
      <c r="G1957" s="58" t="str">
        <f t="shared" si="168"/>
        <v/>
      </c>
      <c r="H1957" s="59" t="s">
        <v>175</v>
      </c>
      <c r="I1957" t="str">
        <f t="shared" si="167"/>
        <v/>
      </c>
      <c r="J1957">
        <f t="shared" si="169"/>
        <v>0</v>
      </c>
      <c r="K1957">
        <f t="shared" si="170"/>
        <v>0</v>
      </c>
      <c r="L1957" s="78" t="s">
        <v>343</v>
      </c>
      <c r="M1957" s="36" t="s">
        <v>334</v>
      </c>
      <c r="N1957">
        <v>1</v>
      </c>
      <c r="O1957" t="s">
        <v>289</v>
      </c>
      <c r="P1957" t="s">
        <v>88</v>
      </c>
      <c r="Q1957" t="s">
        <v>249</v>
      </c>
      <c r="R1957" t="s">
        <v>169</v>
      </c>
      <c r="S1957" t="s">
        <v>27</v>
      </c>
    </row>
    <row r="1958" spans="2:19" ht="12.75" hidden="1" outlineLevel="1">
      <c r="B1958" s="33" t="s">
        <v>28</v>
      </c>
      <c r="C1958">
        <v>64</v>
      </c>
      <c r="D1958">
        <v>2</v>
      </c>
      <c r="E1958">
        <v>3</v>
      </c>
      <c r="F1958" s="46"/>
      <c r="G1958" s="58" t="str">
        <f t="shared" si="168"/>
        <v/>
      </c>
      <c r="H1958" s="59" t="s">
        <v>172</v>
      </c>
      <c r="I1958" t="str">
        <f t="shared" si="167"/>
        <v/>
      </c>
      <c r="J1958">
        <f t="shared" si="169"/>
        <v>0</v>
      </c>
      <c r="K1958">
        <f t="shared" si="170"/>
        <v>0</v>
      </c>
      <c r="L1958" s="78" t="s">
        <v>343</v>
      </c>
      <c r="M1958" s="36" t="s">
        <v>334</v>
      </c>
      <c r="N1958">
        <v>1</v>
      </c>
      <c r="O1958" t="s">
        <v>289</v>
      </c>
      <c r="P1958" t="s">
        <v>88</v>
      </c>
      <c r="Q1958" t="s">
        <v>112</v>
      </c>
      <c r="R1958" t="s">
        <v>169</v>
      </c>
      <c r="S1958" t="s">
        <v>130</v>
      </c>
    </row>
    <row r="1959" spans="2:19" ht="12.75" hidden="1" outlineLevel="1">
      <c r="B1959" s="33" t="s">
        <v>28</v>
      </c>
      <c r="C1959">
        <v>64</v>
      </c>
      <c r="D1959">
        <v>2</v>
      </c>
      <c r="E1959">
        <v>4</v>
      </c>
      <c r="F1959" s="46"/>
      <c r="G1959" s="58" t="str">
        <f t="shared" si="168"/>
        <v/>
      </c>
      <c r="H1959" s="59" t="s">
        <v>174</v>
      </c>
      <c r="I1959" t="str">
        <f t="shared" si="167"/>
        <v/>
      </c>
      <c r="J1959">
        <f t="shared" si="169"/>
        <v>0</v>
      </c>
      <c r="K1959">
        <f t="shared" si="170"/>
        <v>0</v>
      </c>
      <c r="L1959" s="78" t="s">
        <v>343</v>
      </c>
      <c r="M1959" s="36" t="s">
        <v>334</v>
      </c>
      <c r="N1959">
        <v>1</v>
      </c>
      <c r="O1959" t="s">
        <v>289</v>
      </c>
      <c r="P1959" t="s">
        <v>88</v>
      </c>
      <c r="Q1959" t="s">
        <v>130</v>
      </c>
      <c r="R1959" t="s">
        <v>171</v>
      </c>
      <c r="S1959" t="s">
        <v>130</v>
      </c>
    </row>
    <row r="1960" spans="2:19" ht="12.75" hidden="1" outlineLevel="1">
      <c r="B1960" s="33" t="s">
        <v>28</v>
      </c>
      <c r="C1960">
        <v>64</v>
      </c>
      <c r="D1960">
        <v>2</v>
      </c>
      <c r="E1960">
        <v>5</v>
      </c>
      <c r="F1960" s="46"/>
      <c r="G1960" s="58" t="str">
        <f t="shared" si="168"/>
        <v/>
      </c>
      <c r="H1960" s="59" t="s">
        <v>170</v>
      </c>
      <c r="I1960" t="str">
        <f t="shared" si="167"/>
        <v/>
      </c>
      <c r="J1960">
        <f t="shared" si="169"/>
        <v>0</v>
      </c>
      <c r="K1960">
        <f t="shared" si="170"/>
        <v>0</v>
      </c>
      <c r="L1960" s="78" t="s">
        <v>343</v>
      </c>
      <c r="M1960" s="36" t="s">
        <v>334</v>
      </c>
      <c r="N1960">
        <v>1</v>
      </c>
      <c r="O1960" t="s">
        <v>289</v>
      </c>
      <c r="P1960" t="s">
        <v>88</v>
      </c>
      <c r="Q1960" t="s">
        <v>249</v>
      </c>
      <c r="R1960" t="s">
        <v>169</v>
      </c>
      <c r="S1960" t="s">
        <v>27</v>
      </c>
    </row>
    <row r="1961" spans="2:19" ht="12.75" hidden="1" outlineLevel="1">
      <c r="B1961" s="33" t="s">
        <v>28</v>
      </c>
      <c r="C1961">
        <v>64</v>
      </c>
      <c r="D1961">
        <v>2</v>
      </c>
      <c r="E1961">
        <v>6</v>
      </c>
      <c r="F1961" s="46"/>
      <c r="G1961" s="58" t="str">
        <f t="shared" si="168"/>
        <v/>
      </c>
      <c r="H1961" s="59" t="s">
        <v>173</v>
      </c>
      <c r="I1961" t="str">
        <f t="shared" si="167"/>
        <v/>
      </c>
      <c r="J1961">
        <f t="shared" si="169"/>
        <v>0</v>
      </c>
      <c r="K1961">
        <f t="shared" si="170"/>
        <v>0</v>
      </c>
      <c r="L1961" s="78" t="s">
        <v>343</v>
      </c>
      <c r="M1961" s="36" t="s">
        <v>334</v>
      </c>
      <c r="N1961">
        <v>1</v>
      </c>
      <c r="O1961" t="s">
        <v>289</v>
      </c>
      <c r="P1961" t="s">
        <v>88</v>
      </c>
      <c r="Q1961" t="s">
        <v>249</v>
      </c>
      <c r="R1961" t="s">
        <v>169</v>
      </c>
      <c r="S1961" t="s">
        <v>120</v>
      </c>
    </row>
    <row r="1962" spans="2:22" ht="12.75" hidden="1" outlineLevel="1">
      <c r="B1962" s="33" t="s">
        <v>28</v>
      </c>
      <c r="C1962">
        <v>64</v>
      </c>
      <c r="D1962">
        <v>2</v>
      </c>
      <c r="E1962">
        <v>7</v>
      </c>
      <c r="F1962" s="46"/>
      <c r="G1962" s="58" t="str">
        <f t="shared" si="168"/>
        <v/>
      </c>
      <c r="H1962" s="59" t="s">
        <v>175</v>
      </c>
      <c r="I1962" t="str">
        <f t="shared" si="167"/>
        <v/>
      </c>
      <c r="J1962">
        <f t="shared" si="169"/>
        <v>0</v>
      </c>
      <c r="K1962">
        <f t="shared" si="170"/>
        <v>0</v>
      </c>
      <c r="L1962" s="78" t="s">
        <v>343</v>
      </c>
      <c r="M1962" s="36" t="s">
        <v>334</v>
      </c>
      <c r="N1962">
        <v>2</v>
      </c>
      <c r="O1962" t="s">
        <v>290</v>
      </c>
      <c r="P1962" t="s">
        <v>284</v>
      </c>
      <c r="Q1962" t="s">
        <v>38</v>
      </c>
      <c r="R1962" t="s">
        <v>171</v>
      </c>
      <c r="S1962" t="s">
        <v>27</v>
      </c>
      <c r="U1962" t="s">
        <v>243</v>
      </c>
      <c r="V1962" t="s">
        <v>130</v>
      </c>
    </row>
    <row r="1963" spans="2:22" ht="12.75" hidden="1" outlineLevel="1">
      <c r="B1963" s="33" t="s">
        <v>28</v>
      </c>
      <c r="C1963">
        <v>64</v>
      </c>
      <c r="D1963">
        <v>2</v>
      </c>
      <c r="E1963">
        <v>8</v>
      </c>
      <c r="F1963" s="46"/>
      <c r="G1963" s="58" t="str">
        <f t="shared" si="168"/>
        <v/>
      </c>
      <c r="H1963" s="59" t="s">
        <v>170</v>
      </c>
      <c r="I1963" t="str">
        <f t="shared" si="167"/>
        <v/>
      </c>
      <c r="J1963">
        <f t="shared" si="169"/>
        <v>0</v>
      </c>
      <c r="K1963">
        <f t="shared" si="170"/>
        <v>0</v>
      </c>
      <c r="L1963" s="78" t="s">
        <v>343</v>
      </c>
      <c r="M1963" s="36" t="s">
        <v>334</v>
      </c>
      <c r="N1963">
        <v>2</v>
      </c>
      <c r="O1963" t="s">
        <v>290</v>
      </c>
      <c r="P1963" t="s">
        <v>284</v>
      </c>
      <c r="Q1963" t="s">
        <v>249</v>
      </c>
      <c r="R1963" t="s">
        <v>171</v>
      </c>
      <c r="S1963" t="s">
        <v>27</v>
      </c>
      <c r="U1963" t="s">
        <v>243</v>
      </c>
      <c r="V1963" t="s">
        <v>130</v>
      </c>
    </row>
    <row r="1964" spans="2:22" ht="12.75" hidden="1" outlineLevel="1">
      <c r="B1964" s="33" t="s">
        <v>28</v>
      </c>
      <c r="C1964">
        <v>64</v>
      </c>
      <c r="D1964">
        <v>2</v>
      </c>
      <c r="E1964">
        <v>9</v>
      </c>
      <c r="F1964" s="46"/>
      <c r="G1964" s="58" t="str">
        <f t="shared" si="168"/>
        <v/>
      </c>
      <c r="H1964" s="59" t="s">
        <v>173</v>
      </c>
      <c r="I1964" t="str">
        <f t="shared" si="167"/>
        <v/>
      </c>
      <c r="J1964">
        <f t="shared" si="169"/>
        <v>0</v>
      </c>
      <c r="K1964">
        <f t="shared" si="170"/>
        <v>0</v>
      </c>
      <c r="L1964" s="78" t="s">
        <v>343</v>
      </c>
      <c r="M1964" s="36" t="s">
        <v>334</v>
      </c>
      <c r="N1964">
        <v>2</v>
      </c>
      <c r="O1964" t="s">
        <v>290</v>
      </c>
      <c r="P1964" t="s">
        <v>284</v>
      </c>
      <c r="Q1964" t="s">
        <v>249</v>
      </c>
      <c r="R1964" t="s">
        <v>169</v>
      </c>
      <c r="S1964" t="s">
        <v>27</v>
      </c>
      <c r="U1964" t="s">
        <v>243</v>
      </c>
      <c r="V1964" t="s">
        <v>130</v>
      </c>
    </row>
    <row r="1965" spans="2:22" ht="12.75" hidden="1" outlineLevel="1">
      <c r="B1965" s="33" t="s">
        <v>28</v>
      </c>
      <c r="C1965">
        <v>64</v>
      </c>
      <c r="D1965">
        <v>2</v>
      </c>
      <c r="E1965">
        <v>10</v>
      </c>
      <c r="F1965" s="46"/>
      <c r="G1965" s="58" t="str">
        <f t="shared" si="168"/>
        <v/>
      </c>
      <c r="H1965" s="59" t="s">
        <v>170</v>
      </c>
      <c r="I1965" t="str">
        <f t="shared" si="167"/>
        <v/>
      </c>
      <c r="J1965">
        <f t="shared" si="169"/>
        <v>0</v>
      </c>
      <c r="K1965">
        <f t="shared" si="170"/>
        <v>0</v>
      </c>
      <c r="L1965" s="78" t="s">
        <v>343</v>
      </c>
      <c r="M1965" s="36" t="s">
        <v>334</v>
      </c>
      <c r="N1965">
        <v>2</v>
      </c>
      <c r="O1965" t="s">
        <v>290</v>
      </c>
      <c r="P1965" t="s">
        <v>284</v>
      </c>
      <c r="Q1965" t="s">
        <v>249</v>
      </c>
      <c r="R1965" t="s">
        <v>169</v>
      </c>
      <c r="S1965" t="s">
        <v>120</v>
      </c>
      <c r="U1965" t="s">
        <v>243</v>
      </c>
      <c r="V1965" t="s">
        <v>130</v>
      </c>
    </row>
    <row r="1966" spans="2:22" ht="12.75" hidden="1" outlineLevel="1">
      <c r="B1966" s="33" t="s">
        <v>28</v>
      </c>
      <c r="C1966">
        <v>64</v>
      </c>
      <c r="D1966">
        <v>2</v>
      </c>
      <c r="E1966">
        <v>11</v>
      </c>
      <c r="F1966" s="46"/>
      <c r="G1966" s="58" t="str">
        <f t="shared" si="168"/>
        <v/>
      </c>
      <c r="H1966" s="59" t="s">
        <v>172</v>
      </c>
      <c r="I1966" t="str">
        <f t="shared" si="167"/>
        <v/>
      </c>
      <c r="J1966">
        <f t="shared" si="169"/>
        <v>0</v>
      </c>
      <c r="K1966">
        <f t="shared" si="170"/>
        <v>0</v>
      </c>
      <c r="L1966" s="78" t="s">
        <v>343</v>
      </c>
      <c r="M1966" s="36" t="s">
        <v>334</v>
      </c>
      <c r="N1966">
        <v>2</v>
      </c>
      <c r="O1966" t="s">
        <v>290</v>
      </c>
      <c r="P1966" t="s">
        <v>284</v>
      </c>
      <c r="Q1966" t="s">
        <v>249</v>
      </c>
      <c r="R1966" t="s">
        <v>171</v>
      </c>
      <c r="S1966" t="s">
        <v>121</v>
      </c>
      <c r="U1966" t="s">
        <v>243</v>
      </c>
      <c r="V1966" t="s">
        <v>130</v>
      </c>
    </row>
    <row r="1967" spans="2:22" ht="12.75" hidden="1" outlineLevel="1">
      <c r="B1967" s="33" t="s">
        <v>28</v>
      </c>
      <c r="C1967">
        <v>64</v>
      </c>
      <c r="D1967">
        <v>2</v>
      </c>
      <c r="E1967">
        <v>12</v>
      </c>
      <c r="F1967" s="46"/>
      <c r="G1967" s="58" t="str">
        <f t="shared" si="168"/>
        <v/>
      </c>
      <c r="H1967" s="59" t="s">
        <v>174</v>
      </c>
      <c r="I1967" t="str">
        <f t="shared" si="167"/>
        <v/>
      </c>
      <c r="J1967">
        <f t="shared" si="169"/>
        <v>0</v>
      </c>
      <c r="K1967">
        <f t="shared" si="170"/>
        <v>0</v>
      </c>
      <c r="L1967" s="78" t="s">
        <v>343</v>
      </c>
      <c r="M1967" s="36" t="s">
        <v>334</v>
      </c>
      <c r="N1967">
        <v>2</v>
      </c>
      <c r="O1967" t="s">
        <v>290</v>
      </c>
      <c r="P1967" t="s">
        <v>284</v>
      </c>
      <c r="Q1967" t="s">
        <v>301</v>
      </c>
      <c r="R1967" t="s">
        <v>169</v>
      </c>
      <c r="S1967" t="s">
        <v>130</v>
      </c>
      <c r="U1967" t="s">
        <v>243</v>
      </c>
      <c r="V1967" t="s">
        <v>130</v>
      </c>
    </row>
    <row r="1968" spans="2:22" ht="12.75" hidden="1" outlineLevel="1">
      <c r="B1968" s="33" t="s">
        <v>28</v>
      </c>
      <c r="C1968">
        <v>64</v>
      </c>
      <c r="D1968">
        <v>2</v>
      </c>
      <c r="E1968">
        <v>13</v>
      </c>
      <c r="F1968" s="46"/>
      <c r="G1968" s="58" t="str">
        <f t="shared" si="168"/>
        <v/>
      </c>
      <c r="H1968" s="59" t="s">
        <v>172</v>
      </c>
      <c r="I1968" t="str">
        <f t="shared" si="167"/>
        <v/>
      </c>
      <c r="J1968">
        <f t="shared" si="169"/>
        <v>0</v>
      </c>
      <c r="K1968">
        <f t="shared" si="170"/>
        <v>0</v>
      </c>
      <c r="L1968" s="78" t="s">
        <v>343</v>
      </c>
      <c r="M1968" s="36" t="s">
        <v>334</v>
      </c>
      <c r="N1968">
        <v>3</v>
      </c>
      <c r="O1968" t="s">
        <v>290</v>
      </c>
      <c r="P1968" t="s">
        <v>243</v>
      </c>
      <c r="Q1968" t="s">
        <v>38</v>
      </c>
      <c r="R1968" t="s">
        <v>171</v>
      </c>
      <c r="S1968" t="s">
        <v>27</v>
      </c>
      <c r="V1968" t="s">
        <v>130</v>
      </c>
    </row>
    <row r="1969" spans="2:22" ht="12.75" hidden="1" outlineLevel="1">
      <c r="B1969" s="33" t="s">
        <v>28</v>
      </c>
      <c r="C1969">
        <v>64</v>
      </c>
      <c r="D1969">
        <v>2</v>
      </c>
      <c r="E1969">
        <v>14</v>
      </c>
      <c r="F1969" s="46"/>
      <c r="G1969" s="58" t="str">
        <f t="shared" si="168"/>
        <v/>
      </c>
      <c r="H1969" s="59" t="s">
        <v>173</v>
      </c>
      <c r="I1969" t="str">
        <f t="shared" si="167"/>
        <v/>
      </c>
      <c r="J1969">
        <f t="shared" si="169"/>
        <v>0</v>
      </c>
      <c r="K1969">
        <f t="shared" si="170"/>
        <v>0</v>
      </c>
      <c r="L1969" s="78" t="s">
        <v>343</v>
      </c>
      <c r="M1969" s="36" t="s">
        <v>334</v>
      </c>
      <c r="N1969">
        <v>3</v>
      </c>
      <c r="O1969" t="s">
        <v>290</v>
      </c>
      <c r="P1969" t="s">
        <v>243</v>
      </c>
      <c r="Q1969" t="s">
        <v>249</v>
      </c>
      <c r="R1969" t="s">
        <v>19</v>
      </c>
      <c r="S1969" t="s">
        <v>163</v>
      </c>
      <c r="V1969" t="s">
        <v>130</v>
      </c>
    </row>
    <row r="1970" spans="2:22" ht="12.75" hidden="1" outlineLevel="1">
      <c r="B1970" s="33" t="s">
        <v>28</v>
      </c>
      <c r="C1970">
        <v>64</v>
      </c>
      <c r="D1970">
        <v>2</v>
      </c>
      <c r="E1970">
        <v>15</v>
      </c>
      <c r="F1970" s="46"/>
      <c r="G1970" s="58" t="str">
        <f t="shared" si="168"/>
        <v/>
      </c>
      <c r="H1970" s="59" t="s">
        <v>174</v>
      </c>
      <c r="I1970" t="str">
        <f t="shared" si="167"/>
        <v/>
      </c>
      <c r="J1970">
        <f t="shared" si="169"/>
        <v>0</v>
      </c>
      <c r="K1970">
        <f t="shared" si="170"/>
        <v>0</v>
      </c>
      <c r="L1970" s="78" t="s">
        <v>343</v>
      </c>
      <c r="M1970" s="36" t="s">
        <v>334</v>
      </c>
      <c r="N1970">
        <v>3</v>
      </c>
      <c r="O1970" t="s">
        <v>290</v>
      </c>
      <c r="P1970" t="s">
        <v>243</v>
      </c>
      <c r="Q1970" t="s">
        <v>18</v>
      </c>
      <c r="R1970" t="s">
        <v>171</v>
      </c>
      <c r="S1970" t="s">
        <v>122</v>
      </c>
      <c r="V1970" t="s">
        <v>130</v>
      </c>
    </row>
    <row r="1971" spans="2:22" ht="12.75" hidden="1" outlineLevel="1">
      <c r="B1971" s="33" t="s">
        <v>28</v>
      </c>
      <c r="C1971">
        <v>64</v>
      </c>
      <c r="D1971">
        <v>2</v>
      </c>
      <c r="E1971">
        <v>16</v>
      </c>
      <c r="F1971" s="46"/>
      <c r="G1971" s="58" t="str">
        <f t="shared" si="168"/>
        <v/>
      </c>
      <c r="H1971" s="59" t="s">
        <v>172</v>
      </c>
      <c r="I1971" t="str">
        <f t="shared" si="167"/>
        <v/>
      </c>
      <c r="J1971">
        <f t="shared" si="169"/>
        <v>0</v>
      </c>
      <c r="K1971">
        <f t="shared" si="170"/>
        <v>0</v>
      </c>
      <c r="L1971" s="78" t="s">
        <v>343</v>
      </c>
      <c r="M1971" s="36" t="s">
        <v>334</v>
      </c>
      <c r="N1971">
        <v>3</v>
      </c>
      <c r="O1971" t="s">
        <v>290</v>
      </c>
      <c r="P1971" t="s">
        <v>243</v>
      </c>
      <c r="Q1971" t="s">
        <v>249</v>
      </c>
      <c r="R1971" t="s">
        <v>171</v>
      </c>
      <c r="S1971" t="s">
        <v>121</v>
      </c>
      <c r="V1971" t="s">
        <v>130</v>
      </c>
    </row>
    <row r="1972" spans="2:22" ht="12.75" hidden="1" outlineLevel="1">
      <c r="B1972" s="33" t="s">
        <v>28</v>
      </c>
      <c r="C1972">
        <v>64</v>
      </c>
      <c r="D1972">
        <v>2</v>
      </c>
      <c r="E1972">
        <v>17</v>
      </c>
      <c r="F1972" s="46"/>
      <c r="G1972" s="58" t="str">
        <f t="shared" si="168"/>
        <v/>
      </c>
      <c r="H1972" s="59" t="s">
        <v>175</v>
      </c>
      <c r="I1972" t="str">
        <f t="shared" si="167"/>
        <v/>
      </c>
      <c r="J1972">
        <f t="shared" si="169"/>
        <v>0</v>
      </c>
      <c r="K1972">
        <f t="shared" si="170"/>
        <v>0</v>
      </c>
      <c r="L1972" s="78" t="s">
        <v>343</v>
      </c>
      <c r="M1972" s="36" t="s">
        <v>334</v>
      </c>
      <c r="N1972">
        <v>3</v>
      </c>
      <c r="O1972" t="s">
        <v>290</v>
      </c>
      <c r="P1972" t="s">
        <v>243</v>
      </c>
      <c r="Q1972" t="s">
        <v>249</v>
      </c>
      <c r="R1972" t="s">
        <v>169</v>
      </c>
      <c r="S1972" t="s">
        <v>27</v>
      </c>
      <c r="V1972" t="s">
        <v>130</v>
      </c>
    </row>
    <row r="1973" spans="2:22" ht="12.75" hidden="1" outlineLevel="1">
      <c r="B1973" s="33" t="s">
        <v>28</v>
      </c>
      <c r="C1973">
        <v>64</v>
      </c>
      <c r="D1973">
        <v>2</v>
      </c>
      <c r="E1973">
        <v>18</v>
      </c>
      <c r="F1973" s="46"/>
      <c r="G1973" s="58" t="str">
        <f t="shared" si="168"/>
        <v/>
      </c>
      <c r="H1973" s="59" t="s">
        <v>174</v>
      </c>
      <c r="I1973" t="str">
        <f t="shared" si="167"/>
        <v/>
      </c>
      <c r="J1973">
        <f t="shared" si="169"/>
        <v>0</v>
      </c>
      <c r="K1973">
        <f t="shared" si="170"/>
        <v>0</v>
      </c>
      <c r="L1973" s="78" t="s">
        <v>343</v>
      </c>
      <c r="M1973" s="36" t="s">
        <v>334</v>
      </c>
      <c r="N1973">
        <v>3</v>
      </c>
      <c r="O1973" t="s">
        <v>290</v>
      </c>
      <c r="P1973" t="s">
        <v>243</v>
      </c>
      <c r="Q1973" t="s">
        <v>249</v>
      </c>
      <c r="R1973" t="s">
        <v>171</v>
      </c>
      <c r="S1973" t="s">
        <v>121</v>
      </c>
      <c r="V1973" t="s">
        <v>130</v>
      </c>
    </row>
    <row r="1974" spans="2:21" ht="12.75" hidden="1" outlineLevel="1">
      <c r="B1974" s="33" t="s">
        <v>28</v>
      </c>
      <c r="C1974">
        <v>64</v>
      </c>
      <c r="D1974">
        <v>2</v>
      </c>
      <c r="E1974">
        <v>19</v>
      </c>
      <c r="F1974" s="46"/>
      <c r="G1974" s="58" t="str">
        <f t="shared" si="168"/>
        <v/>
      </c>
      <c r="H1974" s="59" t="s">
        <v>175</v>
      </c>
      <c r="I1974" t="str">
        <f t="shared" si="167"/>
        <v/>
      </c>
      <c r="J1974">
        <f t="shared" si="169"/>
        <v>0</v>
      </c>
      <c r="K1974">
        <f t="shared" si="170"/>
        <v>0</v>
      </c>
      <c r="L1974" s="78" t="s">
        <v>343</v>
      </c>
      <c r="M1974" s="36" t="s">
        <v>334</v>
      </c>
      <c r="N1974">
        <v>4</v>
      </c>
      <c r="O1974" t="s">
        <v>214</v>
      </c>
      <c r="P1974" t="s">
        <v>64</v>
      </c>
      <c r="Q1974" t="s">
        <v>38</v>
      </c>
      <c r="R1974" t="s">
        <v>171</v>
      </c>
      <c r="S1974" t="s">
        <v>27</v>
      </c>
      <c r="U1974" t="s">
        <v>88</v>
      </c>
    </row>
    <row r="1975" spans="2:21" ht="12.75" hidden="1" outlineLevel="1">
      <c r="B1975" s="33" t="s">
        <v>28</v>
      </c>
      <c r="C1975">
        <v>64</v>
      </c>
      <c r="D1975">
        <v>2</v>
      </c>
      <c r="E1975">
        <v>20</v>
      </c>
      <c r="F1975" s="46"/>
      <c r="G1975" s="58" t="str">
        <f t="shared" si="168"/>
        <v/>
      </c>
      <c r="H1975" s="59" t="s">
        <v>170</v>
      </c>
      <c r="I1975" t="str">
        <f t="shared" si="167"/>
        <v/>
      </c>
      <c r="J1975">
        <f t="shared" si="169"/>
        <v>0</v>
      </c>
      <c r="K1975">
        <f t="shared" si="170"/>
        <v>0</v>
      </c>
      <c r="L1975" s="78" t="s">
        <v>343</v>
      </c>
      <c r="M1975" s="36" t="s">
        <v>334</v>
      </c>
      <c r="N1975">
        <v>4</v>
      </c>
      <c r="O1975" t="s">
        <v>214</v>
      </c>
      <c r="P1975" t="s">
        <v>64</v>
      </c>
      <c r="Q1975" t="s">
        <v>112</v>
      </c>
      <c r="R1975" t="s">
        <v>169</v>
      </c>
      <c r="S1975" t="s">
        <v>130</v>
      </c>
      <c r="U1975" t="s">
        <v>88</v>
      </c>
    </row>
    <row r="1976" spans="2:21" ht="12.75" hidden="1" outlineLevel="1">
      <c r="B1976" s="33" t="s">
        <v>28</v>
      </c>
      <c r="C1976">
        <v>64</v>
      </c>
      <c r="D1976">
        <v>2</v>
      </c>
      <c r="E1976">
        <v>21</v>
      </c>
      <c r="F1976" s="46"/>
      <c r="G1976" s="58" t="str">
        <f t="shared" si="168"/>
        <v/>
      </c>
      <c r="H1976" s="59" t="s">
        <v>170</v>
      </c>
      <c r="I1976" t="str">
        <f t="shared" si="167"/>
        <v/>
      </c>
      <c r="J1976">
        <f t="shared" si="169"/>
        <v>0</v>
      </c>
      <c r="K1976">
        <f t="shared" si="170"/>
        <v>0</v>
      </c>
      <c r="L1976" s="78" t="s">
        <v>343</v>
      </c>
      <c r="M1976" s="36" t="s">
        <v>334</v>
      </c>
      <c r="N1976">
        <v>4</v>
      </c>
      <c r="O1976" t="s">
        <v>214</v>
      </c>
      <c r="P1976" t="s">
        <v>64</v>
      </c>
      <c r="Q1976" t="s">
        <v>249</v>
      </c>
      <c r="R1976" t="s">
        <v>20</v>
      </c>
      <c r="S1976" t="s">
        <v>164</v>
      </c>
      <c r="U1976" t="s">
        <v>88</v>
      </c>
    </row>
    <row r="1977" spans="2:21" ht="12.75" hidden="1" outlineLevel="1">
      <c r="B1977" s="33" t="s">
        <v>28</v>
      </c>
      <c r="C1977">
        <v>64</v>
      </c>
      <c r="D1977">
        <v>2</v>
      </c>
      <c r="E1977">
        <v>22</v>
      </c>
      <c r="F1977" s="46"/>
      <c r="G1977" s="58" t="str">
        <f t="shared" si="168"/>
        <v/>
      </c>
      <c r="H1977" s="59" t="s">
        <v>174</v>
      </c>
      <c r="I1977" t="str">
        <f t="shared" si="167"/>
        <v/>
      </c>
      <c r="J1977">
        <f t="shared" si="169"/>
        <v>0</v>
      </c>
      <c r="K1977">
        <f t="shared" si="170"/>
        <v>0</v>
      </c>
      <c r="L1977" s="78" t="s">
        <v>343</v>
      </c>
      <c r="M1977" s="36" t="s">
        <v>334</v>
      </c>
      <c r="N1977">
        <v>4</v>
      </c>
      <c r="O1977" t="s">
        <v>214</v>
      </c>
      <c r="P1977" t="s">
        <v>64</v>
      </c>
      <c r="Q1977" t="s">
        <v>249</v>
      </c>
      <c r="R1977" t="s">
        <v>21</v>
      </c>
      <c r="S1977" t="s">
        <v>17</v>
      </c>
      <c r="U1977" t="s">
        <v>88</v>
      </c>
    </row>
    <row r="1978" spans="2:21" ht="12.75" hidden="1" outlineLevel="1">
      <c r="B1978" s="33" t="s">
        <v>28</v>
      </c>
      <c r="C1978">
        <v>64</v>
      </c>
      <c r="D1978">
        <v>2</v>
      </c>
      <c r="E1978">
        <v>23</v>
      </c>
      <c r="F1978" s="46"/>
      <c r="G1978" s="58" t="str">
        <f t="shared" si="168"/>
        <v/>
      </c>
      <c r="H1978" s="59" t="s">
        <v>172</v>
      </c>
      <c r="I1978" t="str">
        <f t="shared" si="167"/>
        <v/>
      </c>
      <c r="J1978">
        <f t="shared" si="169"/>
        <v>0</v>
      </c>
      <c r="K1978">
        <f t="shared" si="170"/>
        <v>0</v>
      </c>
      <c r="L1978" s="78" t="s">
        <v>343</v>
      </c>
      <c r="M1978" s="36" t="s">
        <v>334</v>
      </c>
      <c r="N1978">
        <v>4</v>
      </c>
      <c r="O1978" t="s">
        <v>214</v>
      </c>
      <c r="P1978" t="s">
        <v>64</v>
      </c>
      <c r="Q1978" t="s">
        <v>249</v>
      </c>
      <c r="R1978" t="s">
        <v>21</v>
      </c>
      <c r="S1978" t="s">
        <v>163</v>
      </c>
      <c r="U1978" t="s">
        <v>88</v>
      </c>
    </row>
    <row r="1979" spans="2:19" ht="12.75" hidden="1" outlineLevel="1">
      <c r="B1979" s="33" t="s">
        <v>28</v>
      </c>
      <c r="C1979">
        <v>64</v>
      </c>
      <c r="D1979" s="36">
        <v>3</v>
      </c>
      <c r="E1979">
        <v>1</v>
      </c>
      <c r="F1979" s="46"/>
      <c r="G1979" s="58" t="str">
        <f t="shared" si="168"/>
        <v/>
      </c>
      <c r="H1979" s="59" t="s">
        <v>175</v>
      </c>
      <c r="I1979" t="str">
        <f t="shared" si="167"/>
        <v/>
      </c>
      <c r="J1979">
        <f t="shared" si="169"/>
        <v>0</v>
      </c>
      <c r="K1979">
        <f t="shared" si="170"/>
        <v>0</v>
      </c>
      <c r="L1979" s="78" t="s">
        <v>343</v>
      </c>
      <c r="M1979" s="36" t="s">
        <v>176</v>
      </c>
      <c r="N1979" s="36" t="s">
        <v>177</v>
      </c>
      <c r="O1979" s="36"/>
      <c r="Q1979" t="s">
        <v>225</v>
      </c>
      <c r="S1979" t="s">
        <v>249</v>
      </c>
    </row>
    <row r="1980" spans="2:19" ht="12.75" hidden="1" outlineLevel="1">
      <c r="B1980" s="33" t="s">
        <v>28</v>
      </c>
      <c r="C1980">
        <v>64</v>
      </c>
      <c r="D1980" s="36">
        <v>3</v>
      </c>
      <c r="E1980">
        <v>2</v>
      </c>
      <c r="F1980" s="46"/>
      <c r="G1980" s="58" t="str">
        <f t="shared" si="168"/>
        <v/>
      </c>
      <c r="H1980" s="59" t="s">
        <v>173</v>
      </c>
      <c r="I1980" t="str">
        <f t="shared" si="167"/>
        <v/>
      </c>
      <c r="J1980">
        <f t="shared" si="169"/>
        <v>0</v>
      </c>
      <c r="K1980">
        <f t="shared" si="170"/>
        <v>0</v>
      </c>
      <c r="L1980" s="78" t="s">
        <v>343</v>
      </c>
      <c r="M1980" s="36" t="s">
        <v>176</v>
      </c>
      <c r="N1980" s="36" t="s">
        <v>177</v>
      </c>
      <c r="O1980" s="36"/>
      <c r="Q1980" t="s">
        <v>286</v>
      </c>
      <c r="S1980" t="s">
        <v>249</v>
      </c>
    </row>
    <row r="1981" spans="2:19" ht="12.75" hidden="1" outlineLevel="1">
      <c r="B1981" s="33" t="s">
        <v>28</v>
      </c>
      <c r="C1981">
        <v>64</v>
      </c>
      <c r="D1981" s="36">
        <v>3</v>
      </c>
      <c r="E1981">
        <v>3</v>
      </c>
      <c r="F1981" s="46"/>
      <c r="G1981" s="58" t="str">
        <f t="shared" si="168"/>
        <v/>
      </c>
      <c r="H1981" s="59" t="s">
        <v>172</v>
      </c>
      <c r="I1981" t="str">
        <f t="shared" si="167"/>
        <v/>
      </c>
      <c r="J1981">
        <f t="shared" si="169"/>
        <v>0</v>
      </c>
      <c r="K1981">
        <f t="shared" si="170"/>
        <v>0</v>
      </c>
      <c r="L1981" s="78" t="s">
        <v>343</v>
      </c>
      <c r="M1981" s="36" t="s">
        <v>176</v>
      </c>
      <c r="N1981" s="36" t="s">
        <v>177</v>
      </c>
      <c r="O1981" s="36"/>
      <c r="Q1981" t="s">
        <v>225</v>
      </c>
      <c r="S1981" t="s">
        <v>249</v>
      </c>
    </row>
    <row r="1982" spans="2:20" ht="12.75" hidden="1" outlineLevel="1">
      <c r="B1982" s="33" t="s">
        <v>28</v>
      </c>
      <c r="C1982">
        <v>64</v>
      </c>
      <c r="D1982" s="36">
        <v>3</v>
      </c>
      <c r="E1982">
        <v>4</v>
      </c>
      <c r="F1982" s="46"/>
      <c r="G1982" s="58" t="str">
        <f t="shared" si="168"/>
        <v/>
      </c>
      <c r="H1982" s="59" t="s">
        <v>175</v>
      </c>
      <c r="I1982" t="str">
        <f t="shared" si="167"/>
        <v/>
      </c>
      <c r="J1982">
        <f t="shared" si="169"/>
        <v>0</v>
      </c>
      <c r="K1982">
        <f t="shared" si="170"/>
        <v>0</v>
      </c>
      <c r="L1982" s="78" t="s">
        <v>343</v>
      </c>
      <c r="M1982" s="36" t="s">
        <v>176</v>
      </c>
      <c r="N1982" s="36" t="s">
        <v>177</v>
      </c>
      <c r="O1982" s="36"/>
      <c r="Q1982" t="s">
        <v>286</v>
      </c>
      <c r="S1982" t="s">
        <v>249</v>
      </c>
      <c r="T1982" t="s">
        <v>54</v>
      </c>
    </row>
    <row r="1983" spans="2:19" ht="12.75" hidden="1" outlineLevel="1">
      <c r="B1983" s="33" t="s">
        <v>28</v>
      </c>
      <c r="C1983">
        <v>64</v>
      </c>
      <c r="D1983" s="36">
        <v>3</v>
      </c>
      <c r="E1983">
        <v>5</v>
      </c>
      <c r="F1983" s="46"/>
      <c r="G1983" s="58" t="str">
        <f t="shared" si="168"/>
        <v/>
      </c>
      <c r="H1983" s="59" t="s">
        <v>174</v>
      </c>
      <c r="I1983" t="str">
        <f t="shared" si="167"/>
        <v/>
      </c>
      <c r="J1983">
        <f t="shared" si="169"/>
        <v>0</v>
      </c>
      <c r="K1983">
        <f t="shared" si="170"/>
        <v>0</v>
      </c>
      <c r="L1983" s="78" t="s">
        <v>343</v>
      </c>
      <c r="M1983" s="36" t="s">
        <v>176</v>
      </c>
      <c r="N1983" s="36" t="s">
        <v>177</v>
      </c>
      <c r="O1983" s="36"/>
      <c r="Q1983" t="s">
        <v>98</v>
      </c>
      <c r="R1983" t="s">
        <v>34</v>
      </c>
      <c r="S1983" t="s">
        <v>249</v>
      </c>
    </row>
    <row r="1984" spans="2:20" ht="12.75" hidden="1" outlineLevel="1">
      <c r="B1984" s="33" t="s">
        <v>28</v>
      </c>
      <c r="C1984">
        <v>64</v>
      </c>
      <c r="D1984" s="36">
        <v>3</v>
      </c>
      <c r="E1984">
        <v>6</v>
      </c>
      <c r="F1984" s="46"/>
      <c r="G1984" s="58" t="str">
        <f t="shared" si="168"/>
        <v/>
      </c>
      <c r="H1984" s="59" t="s">
        <v>174</v>
      </c>
      <c r="I1984" t="str">
        <f t="shared" si="167"/>
        <v/>
      </c>
      <c r="J1984">
        <f t="shared" si="169"/>
        <v>0</v>
      </c>
      <c r="K1984">
        <f t="shared" si="170"/>
        <v>0</v>
      </c>
      <c r="L1984" s="78" t="s">
        <v>343</v>
      </c>
      <c r="M1984" s="36" t="s">
        <v>176</v>
      </c>
      <c r="N1984" s="36" t="s">
        <v>177</v>
      </c>
      <c r="O1984" s="36"/>
      <c r="Q1984" t="s">
        <v>286</v>
      </c>
      <c r="S1984" t="s">
        <v>249</v>
      </c>
      <c r="T1984" t="s">
        <v>218</v>
      </c>
    </row>
    <row r="1985" spans="2:19" ht="12.75" hidden="1" outlineLevel="1">
      <c r="B1985" s="33" t="s">
        <v>28</v>
      </c>
      <c r="C1985">
        <v>64</v>
      </c>
      <c r="D1985" s="36">
        <v>3</v>
      </c>
      <c r="E1985">
        <v>7</v>
      </c>
      <c r="F1985" s="46"/>
      <c r="G1985" s="58" t="str">
        <f t="shared" si="168"/>
        <v/>
      </c>
      <c r="H1985" s="59" t="s">
        <v>175</v>
      </c>
      <c r="I1985" t="str">
        <f t="shared" si="167"/>
        <v/>
      </c>
      <c r="J1985">
        <f t="shared" si="169"/>
        <v>0</v>
      </c>
      <c r="K1985">
        <f t="shared" si="170"/>
        <v>0</v>
      </c>
      <c r="L1985" s="78" t="s">
        <v>343</v>
      </c>
      <c r="M1985" s="36" t="s">
        <v>176</v>
      </c>
      <c r="N1985" s="36" t="s">
        <v>177</v>
      </c>
      <c r="O1985" s="36"/>
      <c r="Q1985" t="s">
        <v>98</v>
      </c>
      <c r="R1985" t="s">
        <v>34</v>
      </c>
      <c r="S1985" t="s">
        <v>249</v>
      </c>
    </row>
    <row r="1986" spans="2:20" ht="12.75" hidden="1" outlineLevel="1">
      <c r="B1986" s="33" t="s">
        <v>28</v>
      </c>
      <c r="C1986">
        <v>64</v>
      </c>
      <c r="D1986" s="36">
        <v>3</v>
      </c>
      <c r="E1986">
        <v>8</v>
      </c>
      <c r="F1986" s="46"/>
      <c r="G1986" s="58" t="str">
        <f t="shared" si="168"/>
        <v/>
      </c>
      <c r="H1986" s="59" t="s">
        <v>174</v>
      </c>
      <c r="I1986" t="str">
        <f t="shared" si="167"/>
        <v/>
      </c>
      <c r="J1986">
        <f t="shared" si="169"/>
        <v>0</v>
      </c>
      <c r="K1986">
        <f t="shared" si="170"/>
        <v>0</v>
      </c>
      <c r="L1986" s="78" t="s">
        <v>343</v>
      </c>
      <c r="M1986" s="36" t="s">
        <v>176</v>
      </c>
      <c r="N1986" s="36" t="s">
        <v>177</v>
      </c>
      <c r="O1986" s="36"/>
      <c r="Q1986" t="s">
        <v>119</v>
      </c>
      <c r="S1986" t="s">
        <v>249</v>
      </c>
      <c r="T1986" t="s">
        <v>55</v>
      </c>
    </row>
    <row r="1987" spans="2:19" ht="12.75" hidden="1" outlineLevel="1">
      <c r="B1987" s="33" t="s">
        <v>28</v>
      </c>
      <c r="C1987">
        <v>64</v>
      </c>
      <c r="D1987" s="36">
        <v>3</v>
      </c>
      <c r="E1987">
        <v>9</v>
      </c>
      <c r="F1987" s="46"/>
      <c r="G1987" s="58" t="str">
        <f t="shared" si="168"/>
        <v/>
      </c>
      <c r="H1987" s="59" t="s">
        <v>170</v>
      </c>
      <c r="I1987" t="str">
        <f t="shared" si="167"/>
        <v/>
      </c>
      <c r="J1987">
        <f t="shared" si="169"/>
        <v>0</v>
      </c>
      <c r="K1987">
        <f t="shared" si="170"/>
        <v>0</v>
      </c>
      <c r="L1987" s="78" t="s">
        <v>343</v>
      </c>
      <c r="M1987" s="36" t="s">
        <v>176</v>
      </c>
      <c r="N1987" s="36" t="s">
        <v>177</v>
      </c>
      <c r="O1987" s="36"/>
      <c r="Q1987" t="s">
        <v>250</v>
      </c>
      <c r="R1987" t="s">
        <v>305</v>
      </c>
      <c r="S1987" t="s">
        <v>249</v>
      </c>
    </row>
    <row r="1988" spans="2:19" ht="12.75" hidden="1" outlineLevel="1">
      <c r="B1988" s="33" t="s">
        <v>28</v>
      </c>
      <c r="C1988">
        <v>64</v>
      </c>
      <c r="D1988" s="36">
        <v>3</v>
      </c>
      <c r="E1988">
        <v>10</v>
      </c>
      <c r="F1988" s="46"/>
      <c r="G1988" s="58" t="str">
        <f t="shared" si="168"/>
        <v/>
      </c>
      <c r="H1988" s="59" t="s">
        <v>174</v>
      </c>
      <c r="I1988" t="str">
        <f t="shared" si="167"/>
        <v/>
      </c>
      <c r="J1988">
        <f t="shared" si="169"/>
        <v>0</v>
      </c>
      <c r="K1988">
        <f t="shared" si="170"/>
        <v>0</v>
      </c>
      <c r="L1988" s="78" t="s">
        <v>343</v>
      </c>
      <c r="M1988" s="36" t="s">
        <v>176</v>
      </c>
      <c r="N1988" s="36" t="s">
        <v>177</v>
      </c>
      <c r="O1988" s="36"/>
      <c r="Q1988" t="s">
        <v>98</v>
      </c>
      <c r="R1988" t="s">
        <v>36</v>
      </c>
      <c r="S1988" t="s">
        <v>249</v>
      </c>
    </row>
    <row r="1989" spans="2:19" ht="12.75" hidden="1" outlineLevel="1">
      <c r="B1989" s="33" t="s">
        <v>28</v>
      </c>
      <c r="C1989">
        <v>64</v>
      </c>
      <c r="D1989" s="36">
        <v>3</v>
      </c>
      <c r="E1989">
        <v>11</v>
      </c>
      <c r="F1989" s="46"/>
      <c r="G1989" s="58" t="str">
        <f t="shared" si="168"/>
        <v/>
      </c>
      <c r="H1989" s="59" t="s">
        <v>173</v>
      </c>
      <c r="I1989" t="str">
        <f t="shared" si="167"/>
        <v/>
      </c>
      <c r="J1989">
        <f t="shared" si="169"/>
        <v>0</v>
      </c>
      <c r="K1989">
        <f t="shared" si="170"/>
        <v>0</v>
      </c>
      <c r="L1989" s="78" t="s">
        <v>343</v>
      </c>
      <c r="M1989" s="36" t="s">
        <v>176</v>
      </c>
      <c r="N1989" s="36" t="s">
        <v>177</v>
      </c>
      <c r="O1989" s="36"/>
      <c r="Q1989" t="s">
        <v>210</v>
      </c>
      <c r="S1989" t="s">
        <v>249</v>
      </c>
    </row>
    <row r="1990" spans="2:20" ht="12.75" hidden="1" outlineLevel="1">
      <c r="B1990" s="33" t="s">
        <v>28</v>
      </c>
      <c r="C1990">
        <v>64</v>
      </c>
      <c r="D1990" s="36">
        <v>3</v>
      </c>
      <c r="E1990">
        <v>12</v>
      </c>
      <c r="F1990" s="46"/>
      <c r="G1990" s="58" t="str">
        <f t="shared" si="168"/>
        <v/>
      </c>
      <c r="H1990" s="59" t="s">
        <v>172</v>
      </c>
      <c r="I1990" t="str">
        <f t="shared" si="167"/>
        <v/>
      </c>
      <c r="J1990">
        <f t="shared" si="169"/>
        <v>0</v>
      </c>
      <c r="K1990">
        <f t="shared" si="170"/>
        <v>0</v>
      </c>
      <c r="L1990" s="78" t="s">
        <v>343</v>
      </c>
      <c r="M1990" s="36" t="s">
        <v>176</v>
      </c>
      <c r="N1990" s="36" t="s">
        <v>177</v>
      </c>
      <c r="O1990" s="36"/>
      <c r="Q1990" t="s">
        <v>285</v>
      </c>
      <c r="R1990" t="s">
        <v>35</v>
      </c>
      <c r="S1990" t="s">
        <v>249</v>
      </c>
      <c r="T1990" t="s">
        <v>54</v>
      </c>
    </row>
    <row r="1991" spans="2:19" ht="12.75" hidden="1" outlineLevel="1">
      <c r="B1991" s="33" t="s">
        <v>28</v>
      </c>
      <c r="C1991">
        <v>64</v>
      </c>
      <c r="D1991" s="36">
        <v>3</v>
      </c>
      <c r="E1991">
        <v>13</v>
      </c>
      <c r="F1991" s="46"/>
      <c r="G1991" s="58" t="str">
        <f t="shared" si="168"/>
        <v/>
      </c>
      <c r="H1991" s="59" t="s">
        <v>170</v>
      </c>
      <c r="I1991" t="str">
        <f t="shared" si="167"/>
        <v/>
      </c>
      <c r="J1991">
        <f t="shared" si="169"/>
        <v>0</v>
      </c>
      <c r="K1991">
        <f t="shared" si="170"/>
        <v>0</v>
      </c>
      <c r="L1991" s="78" t="s">
        <v>343</v>
      </c>
      <c r="M1991" s="36" t="s">
        <v>176</v>
      </c>
      <c r="N1991" s="36" t="s">
        <v>177</v>
      </c>
      <c r="O1991" s="36"/>
      <c r="Q1991" t="s">
        <v>119</v>
      </c>
      <c r="S1991" t="s">
        <v>249</v>
      </c>
    </row>
    <row r="1992" spans="2:19" ht="12.75" hidden="1" outlineLevel="1">
      <c r="B1992" s="33" t="s">
        <v>28</v>
      </c>
      <c r="C1992">
        <v>64</v>
      </c>
      <c r="D1992" s="36">
        <v>3</v>
      </c>
      <c r="E1992">
        <v>14</v>
      </c>
      <c r="F1992" s="46"/>
      <c r="G1992" s="58" t="str">
        <f t="shared" si="168"/>
        <v/>
      </c>
      <c r="H1992" s="59" t="s">
        <v>170</v>
      </c>
      <c r="I1992" t="str">
        <f t="shared" si="167"/>
        <v/>
      </c>
      <c r="J1992">
        <f t="shared" si="169"/>
        <v>0</v>
      </c>
      <c r="K1992">
        <f t="shared" si="170"/>
        <v>0</v>
      </c>
      <c r="L1992" s="78" t="s">
        <v>343</v>
      </c>
      <c r="M1992" s="36" t="s">
        <v>176</v>
      </c>
      <c r="N1992" s="36" t="s">
        <v>177</v>
      </c>
      <c r="O1992" s="36"/>
      <c r="Q1992" t="s">
        <v>286</v>
      </c>
      <c r="S1992" t="s">
        <v>249</v>
      </c>
    </row>
    <row r="1993" spans="2:19" ht="12.75" hidden="1" outlineLevel="1">
      <c r="B1993" s="33" t="s">
        <v>28</v>
      </c>
      <c r="C1993">
        <v>64</v>
      </c>
      <c r="D1993" s="36">
        <v>3</v>
      </c>
      <c r="E1993">
        <v>15</v>
      </c>
      <c r="F1993" s="46"/>
      <c r="G1993" s="58" t="str">
        <f t="shared" si="168"/>
        <v/>
      </c>
      <c r="H1993" s="59" t="s">
        <v>175</v>
      </c>
      <c r="I1993" t="str">
        <f t="shared" si="167"/>
        <v/>
      </c>
      <c r="J1993">
        <f t="shared" si="169"/>
        <v>0</v>
      </c>
      <c r="K1993">
        <f t="shared" si="170"/>
        <v>0</v>
      </c>
      <c r="L1993" s="78" t="s">
        <v>343</v>
      </c>
      <c r="M1993" s="36" t="s">
        <v>176</v>
      </c>
      <c r="N1993" s="36" t="s">
        <v>177</v>
      </c>
      <c r="O1993" s="36"/>
      <c r="Q1993" t="s">
        <v>250</v>
      </c>
      <c r="R1993" t="s">
        <v>304</v>
      </c>
      <c r="S1993" t="s">
        <v>249</v>
      </c>
    </row>
    <row r="1994" spans="2:19" ht="12.75" hidden="1" outlineLevel="1">
      <c r="B1994" s="33" t="s">
        <v>28</v>
      </c>
      <c r="C1994">
        <v>64</v>
      </c>
      <c r="D1994" s="36">
        <v>3</v>
      </c>
      <c r="E1994">
        <v>16</v>
      </c>
      <c r="F1994" s="46"/>
      <c r="G1994" s="58" t="str">
        <f t="shared" si="168"/>
        <v/>
      </c>
      <c r="H1994" s="59" t="s">
        <v>174</v>
      </c>
      <c r="I1994" t="str">
        <f aca="true" t="shared" si="171" ref="I1994:I2081">IF(F1994=0,"",IF(EXACT(G1994,H1994),"Correct","Incorrect"))</f>
        <v/>
      </c>
      <c r="J1994">
        <f t="shared" si="169"/>
        <v>0</v>
      </c>
      <c r="K1994">
        <f t="shared" si="170"/>
        <v>0</v>
      </c>
      <c r="L1994" s="78" t="s">
        <v>343</v>
      </c>
      <c r="M1994" s="36" t="s">
        <v>176</v>
      </c>
      <c r="N1994" s="36" t="s">
        <v>177</v>
      </c>
      <c r="O1994" s="36"/>
      <c r="Q1994" t="s">
        <v>98</v>
      </c>
      <c r="R1994" t="s">
        <v>36</v>
      </c>
      <c r="S1994" t="s">
        <v>249</v>
      </c>
    </row>
    <row r="1995" spans="2:20" ht="12.75" hidden="1" outlineLevel="1">
      <c r="B1995" s="33" t="s">
        <v>28</v>
      </c>
      <c r="C1995">
        <v>64</v>
      </c>
      <c r="D1995" s="36">
        <v>3</v>
      </c>
      <c r="E1995">
        <v>17</v>
      </c>
      <c r="F1995" s="46"/>
      <c r="G1995" s="58" t="str">
        <f t="shared" si="168"/>
        <v/>
      </c>
      <c r="H1995" s="59" t="s">
        <v>175</v>
      </c>
      <c r="I1995" t="str">
        <f t="shared" si="171"/>
        <v/>
      </c>
      <c r="J1995">
        <f t="shared" si="169"/>
        <v>0</v>
      </c>
      <c r="K1995">
        <f t="shared" si="170"/>
        <v>0</v>
      </c>
      <c r="L1995" s="78" t="s">
        <v>343</v>
      </c>
      <c r="M1995" s="36" t="s">
        <v>176</v>
      </c>
      <c r="N1995" s="36" t="s">
        <v>177</v>
      </c>
      <c r="O1995" s="36"/>
      <c r="Q1995" t="s">
        <v>250</v>
      </c>
      <c r="R1995" t="s">
        <v>305</v>
      </c>
      <c r="S1995" t="s">
        <v>249</v>
      </c>
      <c r="T1995" t="s">
        <v>218</v>
      </c>
    </row>
    <row r="1996" spans="2:20" ht="12.75" hidden="1" outlineLevel="1">
      <c r="B1996" s="33" t="s">
        <v>28</v>
      </c>
      <c r="C1996">
        <v>64</v>
      </c>
      <c r="D1996" s="36">
        <v>3</v>
      </c>
      <c r="E1996">
        <v>18</v>
      </c>
      <c r="F1996" s="46"/>
      <c r="G1996" s="58" t="str">
        <f aca="true" t="shared" si="172" ref="G1996:G2059">UPPER(F1996)</f>
        <v/>
      </c>
      <c r="H1996" s="59" t="s">
        <v>175</v>
      </c>
      <c r="I1996" t="str">
        <f t="shared" si="171"/>
        <v/>
      </c>
      <c r="J1996">
        <f t="shared" si="169"/>
        <v>0</v>
      </c>
      <c r="K1996">
        <f t="shared" si="170"/>
        <v>0</v>
      </c>
      <c r="L1996" s="78" t="s">
        <v>343</v>
      </c>
      <c r="M1996" s="36" t="s">
        <v>176</v>
      </c>
      <c r="N1996" s="36" t="s">
        <v>177</v>
      </c>
      <c r="O1996" s="36"/>
      <c r="Q1996" t="s">
        <v>326</v>
      </c>
      <c r="R1996" t="s">
        <v>325</v>
      </c>
      <c r="S1996" t="s">
        <v>249</v>
      </c>
      <c r="T1996" t="s">
        <v>54</v>
      </c>
    </row>
    <row r="1997" spans="2:20" ht="12.75" hidden="1" outlineLevel="1">
      <c r="B1997" s="33" t="s">
        <v>28</v>
      </c>
      <c r="C1997">
        <v>64</v>
      </c>
      <c r="D1997" s="36">
        <v>3</v>
      </c>
      <c r="E1997">
        <v>19</v>
      </c>
      <c r="F1997" s="46"/>
      <c r="G1997" s="58" t="str">
        <f t="shared" si="172"/>
        <v/>
      </c>
      <c r="H1997" s="59" t="s">
        <v>174</v>
      </c>
      <c r="I1997" t="str">
        <f t="shared" si="171"/>
        <v/>
      </c>
      <c r="J1997">
        <f t="shared" si="169"/>
        <v>0</v>
      </c>
      <c r="K1997">
        <f t="shared" si="170"/>
        <v>0</v>
      </c>
      <c r="L1997" s="78" t="s">
        <v>343</v>
      </c>
      <c r="M1997" s="36" t="s">
        <v>176</v>
      </c>
      <c r="N1997" s="36" t="s">
        <v>177</v>
      </c>
      <c r="O1997" s="36"/>
      <c r="Q1997" t="s">
        <v>285</v>
      </c>
      <c r="R1997" t="s">
        <v>35</v>
      </c>
      <c r="S1997" t="s">
        <v>249</v>
      </c>
      <c r="T1997" t="s">
        <v>54</v>
      </c>
    </row>
    <row r="1998" spans="2:19" ht="12.75" hidden="1" outlineLevel="1">
      <c r="B1998" s="33" t="s">
        <v>28</v>
      </c>
      <c r="C1998">
        <v>64</v>
      </c>
      <c r="D1998" s="36">
        <v>3</v>
      </c>
      <c r="E1998">
        <v>20</v>
      </c>
      <c r="F1998" s="46"/>
      <c r="G1998" s="58" t="str">
        <f t="shared" si="172"/>
        <v/>
      </c>
      <c r="H1998" s="59" t="s">
        <v>172</v>
      </c>
      <c r="I1998" t="str">
        <f t="shared" si="171"/>
        <v/>
      </c>
      <c r="J1998">
        <f t="shared" si="169"/>
        <v>0</v>
      </c>
      <c r="K1998">
        <f t="shared" si="170"/>
        <v>0</v>
      </c>
      <c r="L1998" s="78" t="s">
        <v>343</v>
      </c>
      <c r="M1998" s="36" t="s">
        <v>176</v>
      </c>
      <c r="N1998" s="36" t="s">
        <v>177</v>
      </c>
      <c r="O1998" s="36"/>
      <c r="Q1998" t="s">
        <v>326</v>
      </c>
      <c r="R1998" t="s">
        <v>325</v>
      </c>
      <c r="S1998" t="s">
        <v>249</v>
      </c>
    </row>
    <row r="1999" spans="2:19" ht="12.75" hidden="1" outlineLevel="1">
      <c r="B1999" s="33" t="s">
        <v>28</v>
      </c>
      <c r="C1999">
        <v>64</v>
      </c>
      <c r="D1999" s="36">
        <v>3</v>
      </c>
      <c r="E1999">
        <v>21</v>
      </c>
      <c r="F1999" s="46"/>
      <c r="G1999" s="58" t="str">
        <f t="shared" si="172"/>
        <v/>
      </c>
      <c r="H1999" s="59" t="s">
        <v>170</v>
      </c>
      <c r="I1999" t="str">
        <f t="shared" si="171"/>
        <v/>
      </c>
      <c r="J1999">
        <f t="shared" si="169"/>
        <v>0</v>
      </c>
      <c r="K1999">
        <f t="shared" si="170"/>
        <v>0</v>
      </c>
      <c r="L1999" s="78" t="s">
        <v>343</v>
      </c>
      <c r="M1999" s="36" t="s">
        <v>176</v>
      </c>
      <c r="N1999" s="36" t="s">
        <v>177</v>
      </c>
      <c r="O1999" s="36"/>
      <c r="Q1999" t="s">
        <v>285</v>
      </c>
      <c r="R1999" t="s">
        <v>340</v>
      </c>
      <c r="S1999" t="s">
        <v>249</v>
      </c>
    </row>
    <row r="2000" spans="2:19" ht="12.75" hidden="1" outlineLevel="1">
      <c r="B2000" s="33" t="s">
        <v>28</v>
      </c>
      <c r="C2000">
        <v>64</v>
      </c>
      <c r="D2000" s="36">
        <v>3</v>
      </c>
      <c r="E2000">
        <v>22</v>
      </c>
      <c r="F2000" s="46"/>
      <c r="G2000" s="58" t="str">
        <f t="shared" si="172"/>
        <v/>
      </c>
      <c r="H2000" s="59" t="s">
        <v>172</v>
      </c>
      <c r="I2000" t="str">
        <f t="shared" si="171"/>
        <v/>
      </c>
      <c r="J2000">
        <f t="shared" si="169"/>
        <v>0</v>
      </c>
      <c r="K2000">
        <f t="shared" si="170"/>
        <v>0</v>
      </c>
      <c r="L2000" s="78" t="s">
        <v>343</v>
      </c>
      <c r="M2000" s="36" t="s">
        <v>176</v>
      </c>
      <c r="N2000" s="36" t="s">
        <v>177</v>
      </c>
      <c r="O2000" s="36"/>
      <c r="Q2000" t="s">
        <v>225</v>
      </c>
      <c r="S2000" t="s">
        <v>249</v>
      </c>
    </row>
    <row r="2001" spans="2:20" ht="12.75" hidden="1" outlineLevel="1">
      <c r="B2001" s="33" t="s">
        <v>28</v>
      </c>
      <c r="C2001">
        <v>64</v>
      </c>
      <c r="D2001" s="36">
        <v>3</v>
      </c>
      <c r="E2001">
        <v>23</v>
      </c>
      <c r="F2001" s="46"/>
      <c r="G2001" s="58" t="str">
        <f t="shared" si="172"/>
        <v/>
      </c>
      <c r="H2001" s="59" t="s">
        <v>173</v>
      </c>
      <c r="I2001" t="str">
        <f t="shared" si="171"/>
        <v/>
      </c>
      <c r="J2001">
        <f t="shared" si="169"/>
        <v>0</v>
      </c>
      <c r="K2001">
        <f t="shared" si="170"/>
        <v>0</v>
      </c>
      <c r="L2001" s="78" t="s">
        <v>343</v>
      </c>
      <c r="M2001" s="36" t="s">
        <v>176</v>
      </c>
      <c r="N2001" s="36" t="s">
        <v>177</v>
      </c>
      <c r="O2001" s="36"/>
      <c r="Q2001" t="s">
        <v>37</v>
      </c>
      <c r="R2001" t="s">
        <v>215</v>
      </c>
      <c r="S2001" t="s">
        <v>249</v>
      </c>
      <c r="T2001" t="s">
        <v>55</v>
      </c>
    </row>
    <row r="2002" spans="2:19" ht="12.75" hidden="1" outlineLevel="1">
      <c r="B2002" s="33" t="s">
        <v>28</v>
      </c>
      <c r="C2002">
        <v>64</v>
      </c>
      <c r="D2002" s="36">
        <v>3</v>
      </c>
      <c r="E2002">
        <v>24</v>
      </c>
      <c r="F2002" s="46"/>
      <c r="G2002" s="58" t="str">
        <f t="shared" si="172"/>
        <v/>
      </c>
      <c r="H2002" s="59" t="s">
        <v>175</v>
      </c>
      <c r="I2002" t="str">
        <f t="shared" si="171"/>
        <v/>
      </c>
      <c r="J2002">
        <f t="shared" si="169"/>
        <v>0</v>
      </c>
      <c r="K2002">
        <f t="shared" si="170"/>
        <v>0</v>
      </c>
      <c r="L2002" s="78" t="s">
        <v>343</v>
      </c>
      <c r="M2002" s="36" t="s">
        <v>176</v>
      </c>
      <c r="N2002" s="36" t="s">
        <v>177</v>
      </c>
      <c r="O2002" s="36"/>
      <c r="Q2002" t="s">
        <v>250</v>
      </c>
      <c r="R2002" t="s">
        <v>305</v>
      </c>
      <c r="S2002" t="s">
        <v>249</v>
      </c>
    </row>
    <row r="2003" spans="2:20" ht="12.75" hidden="1" outlineLevel="1">
      <c r="B2003" s="33" t="s">
        <v>28</v>
      </c>
      <c r="C2003">
        <v>64</v>
      </c>
      <c r="D2003" s="36">
        <v>3</v>
      </c>
      <c r="E2003">
        <v>25</v>
      </c>
      <c r="F2003" s="46"/>
      <c r="G2003" s="58" t="str">
        <f t="shared" si="172"/>
        <v/>
      </c>
      <c r="H2003" s="59" t="s">
        <v>174</v>
      </c>
      <c r="I2003" t="str">
        <f t="shared" si="171"/>
        <v/>
      </c>
      <c r="J2003">
        <f t="shared" si="169"/>
        <v>0</v>
      </c>
      <c r="K2003">
        <f t="shared" si="170"/>
        <v>0</v>
      </c>
      <c r="L2003" s="78" t="s">
        <v>343</v>
      </c>
      <c r="M2003" s="36" t="s">
        <v>176</v>
      </c>
      <c r="N2003" s="36" t="s">
        <v>177</v>
      </c>
      <c r="O2003" s="36"/>
      <c r="Q2003" t="s">
        <v>37</v>
      </c>
      <c r="R2003" t="s">
        <v>251</v>
      </c>
      <c r="S2003" t="s">
        <v>249</v>
      </c>
      <c r="T2003" t="s">
        <v>54</v>
      </c>
    </row>
    <row r="2004" spans="2:20" ht="12.75" hidden="1" outlineLevel="1">
      <c r="B2004" s="33" t="s">
        <v>28</v>
      </c>
      <c r="C2004">
        <v>64</v>
      </c>
      <c r="D2004" s="36">
        <v>3</v>
      </c>
      <c r="E2004">
        <v>26</v>
      </c>
      <c r="F2004" s="46"/>
      <c r="G2004" s="58" t="str">
        <f t="shared" si="172"/>
        <v/>
      </c>
      <c r="H2004" s="59" t="s">
        <v>173</v>
      </c>
      <c r="I2004" t="str">
        <f t="shared" si="171"/>
        <v/>
      </c>
      <c r="J2004">
        <f t="shared" si="169"/>
        <v>0</v>
      </c>
      <c r="K2004">
        <f t="shared" si="170"/>
        <v>0</v>
      </c>
      <c r="L2004" s="78" t="s">
        <v>343</v>
      </c>
      <c r="M2004" s="36" t="s">
        <v>176</v>
      </c>
      <c r="N2004" s="36" t="s">
        <v>177</v>
      </c>
      <c r="O2004" s="36"/>
      <c r="Q2004" t="s">
        <v>285</v>
      </c>
      <c r="R2004" t="s">
        <v>340</v>
      </c>
      <c r="S2004" t="s">
        <v>249</v>
      </c>
      <c r="T2004" t="s">
        <v>54</v>
      </c>
    </row>
    <row r="2005" spans="2:19" ht="12.75" hidden="1" outlineLevel="1">
      <c r="B2005" s="33" t="s">
        <v>28</v>
      </c>
      <c r="C2005">
        <v>64</v>
      </c>
      <c r="D2005" s="36">
        <v>4</v>
      </c>
      <c r="E2005">
        <v>1</v>
      </c>
      <c r="F2005" s="46"/>
      <c r="G2005" s="58" t="str">
        <f t="shared" si="172"/>
        <v/>
      </c>
      <c r="H2005" s="59" t="s">
        <v>174</v>
      </c>
      <c r="I2005" t="str">
        <f t="shared" si="171"/>
        <v/>
      </c>
      <c r="J2005">
        <f t="shared" si="169"/>
        <v>0</v>
      </c>
      <c r="K2005">
        <f t="shared" si="170"/>
        <v>0</v>
      </c>
      <c r="L2005" s="78" t="s">
        <v>343</v>
      </c>
      <c r="M2005" s="36" t="s">
        <v>8</v>
      </c>
      <c r="N2005">
        <v>1</v>
      </c>
      <c r="P2005" t="s">
        <v>40</v>
      </c>
      <c r="Q2005" t="s">
        <v>329</v>
      </c>
      <c r="R2005" t="s">
        <v>238</v>
      </c>
      <c r="S2005" t="s">
        <v>239</v>
      </c>
    </row>
    <row r="2006" spans="2:19" ht="12.75" hidden="1" outlineLevel="1">
      <c r="B2006" s="33" t="s">
        <v>28</v>
      </c>
      <c r="C2006">
        <v>64</v>
      </c>
      <c r="D2006" s="36">
        <v>4</v>
      </c>
      <c r="E2006">
        <v>2</v>
      </c>
      <c r="F2006" s="46"/>
      <c r="G2006" s="58" t="str">
        <f t="shared" si="172"/>
        <v/>
      </c>
      <c r="H2006" s="59" t="s">
        <v>175</v>
      </c>
      <c r="I2006" t="str">
        <f t="shared" si="171"/>
        <v/>
      </c>
      <c r="J2006">
        <f t="shared" si="169"/>
        <v>0</v>
      </c>
      <c r="K2006">
        <f t="shared" si="170"/>
        <v>0</v>
      </c>
      <c r="L2006" s="78" t="s">
        <v>343</v>
      </c>
      <c r="M2006" s="36" t="s">
        <v>8</v>
      </c>
      <c r="N2006">
        <v>1</v>
      </c>
      <c r="P2006" t="s">
        <v>40</v>
      </c>
      <c r="Q2006" t="s">
        <v>333</v>
      </c>
      <c r="R2006" t="s">
        <v>318</v>
      </c>
      <c r="S2006" t="s">
        <v>239</v>
      </c>
    </row>
    <row r="2007" spans="2:19" ht="12.75" hidden="1" outlineLevel="1">
      <c r="B2007" s="33" t="s">
        <v>28</v>
      </c>
      <c r="C2007">
        <v>64</v>
      </c>
      <c r="D2007" s="36">
        <v>4</v>
      </c>
      <c r="E2007">
        <v>3</v>
      </c>
      <c r="F2007" s="46"/>
      <c r="G2007" s="58" t="str">
        <f t="shared" si="172"/>
        <v/>
      </c>
      <c r="H2007" s="59" t="s">
        <v>173</v>
      </c>
      <c r="I2007" t="str">
        <f t="shared" si="171"/>
        <v/>
      </c>
      <c r="J2007">
        <f t="shared" si="169"/>
        <v>0</v>
      </c>
      <c r="K2007">
        <f t="shared" si="170"/>
        <v>0</v>
      </c>
      <c r="L2007" s="78" t="s">
        <v>343</v>
      </c>
      <c r="M2007" s="36" t="s">
        <v>8</v>
      </c>
      <c r="N2007">
        <v>1</v>
      </c>
      <c r="P2007" t="s">
        <v>40</v>
      </c>
      <c r="Q2007" t="s">
        <v>333</v>
      </c>
      <c r="R2007" t="s">
        <v>53</v>
      </c>
      <c r="S2007" t="s">
        <v>239</v>
      </c>
    </row>
    <row r="2008" spans="2:19" ht="12.75" hidden="1" outlineLevel="1">
      <c r="B2008" s="33" t="s">
        <v>28</v>
      </c>
      <c r="C2008">
        <v>64</v>
      </c>
      <c r="D2008" s="36">
        <v>4</v>
      </c>
      <c r="E2008">
        <v>4</v>
      </c>
      <c r="F2008" s="46"/>
      <c r="G2008" s="58" t="str">
        <f t="shared" si="172"/>
        <v/>
      </c>
      <c r="H2008" s="59" t="s">
        <v>175</v>
      </c>
      <c r="I2008" t="str">
        <f t="shared" si="171"/>
        <v/>
      </c>
      <c r="J2008">
        <f t="shared" si="169"/>
        <v>0</v>
      </c>
      <c r="K2008">
        <f t="shared" si="170"/>
        <v>0</v>
      </c>
      <c r="L2008" s="78" t="s">
        <v>343</v>
      </c>
      <c r="M2008" s="36" t="s">
        <v>8</v>
      </c>
      <c r="N2008">
        <v>1</v>
      </c>
      <c r="P2008" t="s">
        <v>40</v>
      </c>
      <c r="Q2008" t="s">
        <v>333</v>
      </c>
      <c r="R2008" t="s">
        <v>53</v>
      </c>
      <c r="S2008" t="s">
        <v>239</v>
      </c>
    </row>
    <row r="2009" spans="2:19" ht="12.75" hidden="1" outlineLevel="1">
      <c r="B2009" s="33" t="s">
        <v>28</v>
      </c>
      <c r="C2009">
        <v>64</v>
      </c>
      <c r="D2009" s="36">
        <v>4</v>
      </c>
      <c r="E2009">
        <v>5</v>
      </c>
      <c r="F2009" s="46"/>
      <c r="G2009" s="58" t="str">
        <f t="shared" si="172"/>
        <v/>
      </c>
      <c r="H2009" s="59" t="s">
        <v>170</v>
      </c>
      <c r="I2009" t="str">
        <f t="shared" si="171"/>
        <v/>
      </c>
      <c r="J2009">
        <f t="shared" si="169"/>
        <v>0</v>
      </c>
      <c r="K2009">
        <f t="shared" si="170"/>
        <v>0</v>
      </c>
      <c r="L2009" s="78" t="s">
        <v>343</v>
      </c>
      <c r="M2009" s="36" t="s">
        <v>8</v>
      </c>
      <c r="N2009">
        <v>1</v>
      </c>
      <c r="P2009" t="s">
        <v>40</v>
      </c>
      <c r="Q2009" t="s">
        <v>329</v>
      </c>
      <c r="R2009" t="s">
        <v>318</v>
      </c>
      <c r="S2009" t="s">
        <v>239</v>
      </c>
    </row>
    <row r="2010" spans="2:19" ht="12.75" hidden="1" outlineLevel="1">
      <c r="B2010" s="33" t="s">
        <v>28</v>
      </c>
      <c r="C2010">
        <v>64</v>
      </c>
      <c r="D2010" s="36">
        <v>4</v>
      </c>
      <c r="E2010">
        <v>6</v>
      </c>
      <c r="F2010" s="46"/>
      <c r="G2010" s="58" t="str">
        <f t="shared" si="172"/>
        <v/>
      </c>
      <c r="H2010" s="59" t="s">
        <v>172</v>
      </c>
      <c r="I2010" t="str">
        <f t="shared" si="171"/>
        <v/>
      </c>
      <c r="J2010">
        <f t="shared" si="169"/>
        <v>0</v>
      </c>
      <c r="K2010">
        <f t="shared" si="170"/>
        <v>0</v>
      </c>
      <c r="L2010" s="78" t="s">
        <v>343</v>
      </c>
      <c r="M2010" s="36" t="s">
        <v>8</v>
      </c>
      <c r="N2010">
        <v>1</v>
      </c>
      <c r="P2010" t="s">
        <v>40</v>
      </c>
      <c r="Q2010" t="s">
        <v>329</v>
      </c>
      <c r="R2010" t="s">
        <v>245</v>
      </c>
      <c r="S2010" t="s">
        <v>239</v>
      </c>
    </row>
    <row r="2011" spans="2:19" ht="12.75" hidden="1" outlineLevel="1">
      <c r="B2011" s="33" t="s">
        <v>28</v>
      </c>
      <c r="C2011">
        <v>64</v>
      </c>
      <c r="D2011" s="36">
        <v>4</v>
      </c>
      <c r="E2011">
        <v>7</v>
      </c>
      <c r="F2011" s="46"/>
      <c r="G2011" s="58" t="str">
        <f t="shared" si="172"/>
        <v/>
      </c>
      <c r="H2011" s="59" t="s">
        <v>175</v>
      </c>
      <c r="I2011" t="str">
        <f t="shared" si="171"/>
        <v/>
      </c>
      <c r="J2011">
        <f t="shared" si="169"/>
        <v>0</v>
      </c>
      <c r="K2011">
        <f t="shared" si="170"/>
        <v>0</v>
      </c>
      <c r="L2011" s="78" t="s">
        <v>343</v>
      </c>
      <c r="M2011" s="36" t="s">
        <v>8</v>
      </c>
      <c r="N2011">
        <v>2</v>
      </c>
      <c r="P2011" t="s">
        <v>315</v>
      </c>
      <c r="Q2011" t="s">
        <v>329</v>
      </c>
      <c r="R2011" t="s">
        <v>238</v>
      </c>
      <c r="S2011" t="s">
        <v>239</v>
      </c>
    </row>
    <row r="2012" spans="2:19" ht="12.75" hidden="1" outlineLevel="1">
      <c r="B2012" s="33" t="s">
        <v>28</v>
      </c>
      <c r="C2012">
        <v>64</v>
      </c>
      <c r="D2012" s="36">
        <v>4</v>
      </c>
      <c r="E2012">
        <v>8</v>
      </c>
      <c r="F2012" s="46"/>
      <c r="G2012" s="58" t="str">
        <f t="shared" si="172"/>
        <v/>
      </c>
      <c r="H2012" s="59" t="s">
        <v>170</v>
      </c>
      <c r="I2012" t="str">
        <f t="shared" si="171"/>
        <v/>
      </c>
      <c r="J2012">
        <f t="shared" si="169"/>
        <v>0</v>
      </c>
      <c r="K2012">
        <f t="shared" si="170"/>
        <v>0</v>
      </c>
      <c r="L2012" s="78" t="s">
        <v>343</v>
      </c>
      <c r="M2012" s="36" t="s">
        <v>8</v>
      </c>
      <c r="N2012">
        <v>2</v>
      </c>
      <c r="P2012" t="s">
        <v>315</v>
      </c>
      <c r="Q2012" t="s">
        <v>333</v>
      </c>
      <c r="R2012" t="s">
        <v>318</v>
      </c>
      <c r="S2012" t="s">
        <v>239</v>
      </c>
    </row>
    <row r="2013" spans="2:19" ht="12.75" hidden="1" outlineLevel="1">
      <c r="B2013" s="33" t="s">
        <v>28</v>
      </c>
      <c r="C2013">
        <v>64</v>
      </c>
      <c r="D2013" s="36">
        <v>4</v>
      </c>
      <c r="E2013">
        <v>9</v>
      </c>
      <c r="F2013" s="46"/>
      <c r="G2013" s="58" t="str">
        <f t="shared" si="172"/>
        <v/>
      </c>
      <c r="H2013" s="59" t="s">
        <v>173</v>
      </c>
      <c r="I2013" t="str">
        <f t="shared" si="171"/>
        <v/>
      </c>
      <c r="J2013">
        <f t="shared" si="169"/>
        <v>0</v>
      </c>
      <c r="K2013">
        <f t="shared" si="170"/>
        <v>0</v>
      </c>
      <c r="L2013" s="78" t="s">
        <v>343</v>
      </c>
      <c r="M2013" s="36" t="s">
        <v>8</v>
      </c>
      <c r="N2013">
        <v>2</v>
      </c>
      <c r="P2013" t="s">
        <v>315</v>
      </c>
      <c r="Q2013" t="s">
        <v>333</v>
      </c>
      <c r="R2013" t="s">
        <v>246</v>
      </c>
      <c r="S2013" t="s">
        <v>239</v>
      </c>
    </row>
    <row r="2014" spans="2:19" ht="12.75" hidden="1" outlineLevel="1">
      <c r="B2014" s="33" t="s">
        <v>28</v>
      </c>
      <c r="C2014">
        <v>64</v>
      </c>
      <c r="D2014" s="36">
        <v>4</v>
      </c>
      <c r="E2014">
        <v>10</v>
      </c>
      <c r="F2014" s="46"/>
      <c r="G2014" s="58" t="str">
        <f t="shared" si="172"/>
        <v/>
      </c>
      <c r="H2014" s="59" t="s">
        <v>175</v>
      </c>
      <c r="I2014" t="str">
        <f t="shared" si="171"/>
        <v/>
      </c>
      <c r="J2014">
        <f t="shared" si="169"/>
        <v>0</v>
      </c>
      <c r="K2014">
        <f t="shared" si="170"/>
        <v>0</v>
      </c>
      <c r="L2014" s="78" t="s">
        <v>343</v>
      </c>
      <c r="M2014" s="36" t="s">
        <v>8</v>
      </c>
      <c r="N2014">
        <v>2</v>
      </c>
      <c r="P2014" t="s">
        <v>315</v>
      </c>
      <c r="Q2014" t="s">
        <v>333</v>
      </c>
      <c r="R2014" t="s">
        <v>149</v>
      </c>
      <c r="S2014" t="s">
        <v>239</v>
      </c>
    </row>
    <row r="2015" spans="2:19" ht="12.75" hidden="1" outlineLevel="1">
      <c r="B2015" s="33" t="s">
        <v>28</v>
      </c>
      <c r="C2015">
        <v>64</v>
      </c>
      <c r="D2015" s="36">
        <v>4</v>
      </c>
      <c r="E2015">
        <v>11</v>
      </c>
      <c r="F2015" s="46"/>
      <c r="G2015" s="58" t="str">
        <f t="shared" si="172"/>
        <v/>
      </c>
      <c r="H2015" s="59" t="s">
        <v>174</v>
      </c>
      <c r="I2015" t="str">
        <f t="shared" si="171"/>
        <v/>
      </c>
      <c r="J2015">
        <f t="shared" si="169"/>
        <v>0</v>
      </c>
      <c r="K2015">
        <f t="shared" si="170"/>
        <v>0</v>
      </c>
      <c r="L2015" s="78" t="s">
        <v>343</v>
      </c>
      <c r="M2015" s="36" t="s">
        <v>8</v>
      </c>
      <c r="N2015">
        <v>2</v>
      </c>
      <c r="P2015" t="s">
        <v>315</v>
      </c>
      <c r="Q2015" t="s">
        <v>329</v>
      </c>
      <c r="R2015" t="s">
        <v>248</v>
      </c>
      <c r="S2015" t="s">
        <v>239</v>
      </c>
    </row>
    <row r="2016" spans="2:19" ht="12.75" hidden="1" outlineLevel="1">
      <c r="B2016" s="33" t="s">
        <v>28</v>
      </c>
      <c r="C2016">
        <v>64</v>
      </c>
      <c r="D2016" s="36">
        <v>4</v>
      </c>
      <c r="E2016">
        <v>12</v>
      </c>
      <c r="F2016" s="46"/>
      <c r="G2016" s="58" t="str">
        <f t="shared" si="172"/>
        <v/>
      </c>
      <c r="H2016" s="59" t="s">
        <v>174</v>
      </c>
      <c r="I2016" t="str">
        <f t="shared" si="171"/>
        <v/>
      </c>
      <c r="J2016">
        <f t="shared" si="169"/>
        <v>0</v>
      </c>
      <c r="K2016">
        <f t="shared" si="170"/>
        <v>0</v>
      </c>
      <c r="L2016" s="78" t="s">
        <v>343</v>
      </c>
      <c r="M2016" s="36" t="s">
        <v>8</v>
      </c>
      <c r="N2016">
        <v>2</v>
      </c>
      <c r="P2016" t="s">
        <v>315</v>
      </c>
      <c r="Q2016" t="s">
        <v>333</v>
      </c>
      <c r="R2016" t="s">
        <v>149</v>
      </c>
      <c r="S2016" t="s">
        <v>239</v>
      </c>
    </row>
    <row r="2017" spans="2:19" ht="12.75" hidden="1" outlineLevel="1">
      <c r="B2017" s="33" t="s">
        <v>28</v>
      </c>
      <c r="C2017">
        <v>64</v>
      </c>
      <c r="D2017" s="36">
        <v>4</v>
      </c>
      <c r="E2017">
        <v>13</v>
      </c>
      <c r="F2017" s="46"/>
      <c r="G2017" s="58" t="str">
        <f t="shared" si="172"/>
        <v/>
      </c>
      <c r="H2017" s="59" t="s">
        <v>173</v>
      </c>
      <c r="I2017" t="str">
        <f t="shared" si="171"/>
        <v/>
      </c>
      <c r="J2017">
        <f t="shared" si="169"/>
        <v>0</v>
      </c>
      <c r="K2017">
        <f t="shared" si="170"/>
        <v>0</v>
      </c>
      <c r="L2017" s="78" t="s">
        <v>343</v>
      </c>
      <c r="M2017" s="36" t="s">
        <v>8</v>
      </c>
      <c r="N2017">
        <v>3</v>
      </c>
      <c r="P2017" t="s">
        <v>317</v>
      </c>
      <c r="Q2017" t="s">
        <v>329</v>
      </c>
      <c r="R2017" t="s">
        <v>238</v>
      </c>
      <c r="S2017" t="s">
        <v>111</v>
      </c>
    </row>
    <row r="2018" spans="2:19" ht="12.75" hidden="1" outlineLevel="1">
      <c r="B2018" s="33" t="s">
        <v>28</v>
      </c>
      <c r="C2018">
        <v>64</v>
      </c>
      <c r="D2018" s="36">
        <v>4</v>
      </c>
      <c r="E2018">
        <v>14</v>
      </c>
      <c r="F2018" s="46"/>
      <c r="G2018" s="58" t="str">
        <f t="shared" si="172"/>
        <v/>
      </c>
      <c r="H2018" s="59" t="s">
        <v>175</v>
      </c>
      <c r="I2018" t="str">
        <f t="shared" si="171"/>
        <v/>
      </c>
      <c r="J2018">
        <f t="shared" si="169"/>
        <v>0</v>
      </c>
      <c r="K2018">
        <f t="shared" si="170"/>
        <v>0</v>
      </c>
      <c r="L2018" s="78" t="s">
        <v>343</v>
      </c>
      <c r="M2018" s="36" t="s">
        <v>8</v>
      </c>
      <c r="N2018">
        <v>3</v>
      </c>
      <c r="P2018" t="s">
        <v>317</v>
      </c>
      <c r="Q2018" t="s">
        <v>329</v>
      </c>
      <c r="R2018" t="s">
        <v>149</v>
      </c>
      <c r="S2018" t="s">
        <v>111</v>
      </c>
    </row>
    <row r="2019" spans="2:19" ht="12.75" hidden="1" outlineLevel="1">
      <c r="B2019" s="33" t="s">
        <v>28</v>
      </c>
      <c r="C2019">
        <v>64</v>
      </c>
      <c r="D2019" s="36">
        <v>4</v>
      </c>
      <c r="E2019">
        <v>15</v>
      </c>
      <c r="F2019" s="46"/>
      <c r="G2019" s="58" t="str">
        <f t="shared" si="172"/>
        <v/>
      </c>
      <c r="H2019" s="59" t="s">
        <v>172</v>
      </c>
      <c r="I2019" t="str">
        <f t="shared" si="171"/>
        <v/>
      </c>
      <c r="J2019">
        <f t="shared" si="169"/>
        <v>0</v>
      </c>
      <c r="K2019">
        <f t="shared" si="170"/>
        <v>0</v>
      </c>
      <c r="L2019" s="78" t="s">
        <v>343</v>
      </c>
      <c r="M2019" s="36" t="s">
        <v>8</v>
      </c>
      <c r="N2019">
        <v>3</v>
      </c>
      <c r="P2019" t="s">
        <v>317</v>
      </c>
      <c r="Q2019" t="s">
        <v>330</v>
      </c>
      <c r="R2019" t="s">
        <v>247</v>
      </c>
      <c r="S2019" t="s">
        <v>111</v>
      </c>
    </row>
    <row r="2020" spans="2:19" ht="12.75" hidden="1" outlineLevel="1">
      <c r="B2020" s="33" t="s">
        <v>28</v>
      </c>
      <c r="C2020">
        <v>64</v>
      </c>
      <c r="D2020" s="36">
        <v>4</v>
      </c>
      <c r="E2020">
        <v>16</v>
      </c>
      <c r="F2020" s="46"/>
      <c r="G2020" s="58" t="str">
        <f t="shared" si="172"/>
        <v/>
      </c>
      <c r="H2020" s="59" t="s">
        <v>170</v>
      </c>
      <c r="I2020" t="str">
        <f t="shared" si="171"/>
        <v/>
      </c>
      <c r="J2020">
        <f t="shared" si="169"/>
        <v>0</v>
      </c>
      <c r="K2020">
        <f t="shared" si="170"/>
        <v>0</v>
      </c>
      <c r="L2020" s="78" t="s">
        <v>343</v>
      </c>
      <c r="M2020" s="36" t="s">
        <v>8</v>
      </c>
      <c r="N2020">
        <v>3</v>
      </c>
      <c r="P2020" t="s">
        <v>317</v>
      </c>
      <c r="Q2020" t="s">
        <v>330</v>
      </c>
      <c r="R2020" t="s">
        <v>247</v>
      </c>
      <c r="S2020" t="s">
        <v>111</v>
      </c>
    </row>
    <row r="2021" spans="2:19" ht="12.75" hidden="1" outlineLevel="1">
      <c r="B2021" s="33" t="s">
        <v>28</v>
      </c>
      <c r="C2021">
        <v>64</v>
      </c>
      <c r="D2021" s="36">
        <v>4</v>
      </c>
      <c r="E2021">
        <v>17</v>
      </c>
      <c r="F2021" s="46"/>
      <c r="G2021" s="58" t="str">
        <f t="shared" si="172"/>
        <v/>
      </c>
      <c r="H2021" s="59" t="s">
        <v>173</v>
      </c>
      <c r="I2021" t="str">
        <f t="shared" si="171"/>
        <v/>
      </c>
      <c r="J2021">
        <f t="shared" si="169"/>
        <v>0</v>
      </c>
      <c r="K2021">
        <f t="shared" si="170"/>
        <v>0</v>
      </c>
      <c r="L2021" s="78" t="s">
        <v>343</v>
      </c>
      <c r="M2021" s="36" t="s">
        <v>8</v>
      </c>
      <c r="N2021">
        <v>3</v>
      </c>
      <c r="P2021" t="s">
        <v>317</v>
      </c>
      <c r="Q2021" t="s">
        <v>329</v>
      </c>
      <c r="R2021" t="s">
        <v>318</v>
      </c>
      <c r="S2021" t="s">
        <v>111</v>
      </c>
    </row>
    <row r="2022" spans="2:19" ht="12.75" hidden="1" outlineLevel="1">
      <c r="B2022" s="33" t="s">
        <v>28</v>
      </c>
      <c r="C2022">
        <v>64</v>
      </c>
      <c r="D2022" s="36">
        <v>4</v>
      </c>
      <c r="E2022">
        <v>18</v>
      </c>
      <c r="F2022" s="46"/>
      <c r="G2022" s="58" t="str">
        <f t="shared" si="172"/>
        <v/>
      </c>
      <c r="H2022" s="59" t="s">
        <v>174</v>
      </c>
      <c r="I2022" t="str">
        <f t="shared" si="171"/>
        <v/>
      </c>
      <c r="J2022">
        <f t="shared" si="169"/>
        <v>0</v>
      </c>
      <c r="K2022">
        <f t="shared" si="170"/>
        <v>0</v>
      </c>
      <c r="L2022" s="78" t="s">
        <v>343</v>
      </c>
      <c r="M2022" s="36" t="s">
        <v>8</v>
      </c>
      <c r="N2022">
        <v>3</v>
      </c>
      <c r="P2022" t="s">
        <v>317</v>
      </c>
      <c r="Q2022" t="s">
        <v>333</v>
      </c>
      <c r="R2022" t="s">
        <v>246</v>
      </c>
      <c r="S2022" t="s">
        <v>111</v>
      </c>
    </row>
    <row r="2023" spans="2:19" ht="12.75" hidden="1" outlineLevel="1">
      <c r="B2023" s="33" t="s">
        <v>28</v>
      </c>
      <c r="C2023">
        <v>64</v>
      </c>
      <c r="D2023" s="36">
        <v>4</v>
      </c>
      <c r="E2023">
        <v>19</v>
      </c>
      <c r="F2023" s="46"/>
      <c r="G2023" s="58" t="str">
        <f t="shared" si="172"/>
        <v/>
      </c>
      <c r="H2023" s="59" t="s">
        <v>172</v>
      </c>
      <c r="I2023" t="str">
        <f t="shared" si="171"/>
        <v/>
      </c>
      <c r="J2023">
        <f t="shared" si="169"/>
        <v>0</v>
      </c>
      <c r="K2023">
        <f t="shared" si="170"/>
        <v>0</v>
      </c>
      <c r="L2023" s="78" t="s">
        <v>343</v>
      </c>
      <c r="M2023" s="36" t="s">
        <v>8</v>
      </c>
      <c r="N2023">
        <v>3</v>
      </c>
      <c r="P2023" t="s">
        <v>317</v>
      </c>
      <c r="Q2023" t="s">
        <v>329</v>
      </c>
      <c r="R2023" t="s">
        <v>53</v>
      </c>
      <c r="S2023" t="s">
        <v>111</v>
      </c>
    </row>
    <row r="2024" spans="2:19" ht="12.75" hidden="1" outlineLevel="1">
      <c r="B2024" s="33" t="s">
        <v>28</v>
      </c>
      <c r="C2024">
        <v>64</v>
      </c>
      <c r="D2024" s="36">
        <v>4</v>
      </c>
      <c r="E2024">
        <v>20</v>
      </c>
      <c r="F2024" s="46"/>
      <c r="G2024" s="58" t="str">
        <f t="shared" si="172"/>
        <v/>
      </c>
      <c r="H2024" s="59" t="s">
        <v>173</v>
      </c>
      <c r="I2024" t="str">
        <f t="shared" si="171"/>
        <v/>
      </c>
      <c r="J2024">
        <f t="shared" si="169"/>
        <v>0</v>
      </c>
      <c r="K2024">
        <f t="shared" si="170"/>
        <v>0</v>
      </c>
      <c r="L2024" s="78" t="s">
        <v>343</v>
      </c>
      <c r="M2024" s="36" t="s">
        <v>8</v>
      </c>
      <c r="N2024">
        <v>4</v>
      </c>
      <c r="P2024" t="s">
        <v>105</v>
      </c>
      <c r="Q2024" t="s">
        <v>329</v>
      </c>
      <c r="R2024" t="s">
        <v>238</v>
      </c>
      <c r="S2024" t="s">
        <v>239</v>
      </c>
    </row>
    <row r="2025" spans="2:19" ht="12.75" hidden="1" outlineLevel="1">
      <c r="B2025" s="33" t="s">
        <v>28</v>
      </c>
      <c r="C2025">
        <v>64</v>
      </c>
      <c r="D2025" s="36">
        <v>4</v>
      </c>
      <c r="E2025">
        <v>21</v>
      </c>
      <c r="F2025" s="46"/>
      <c r="G2025" s="58" t="str">
        <f t="shared" si="172"/>
        <v/>
      </c>
      <c r="H2025" s="59" t="s">
        <v>175</v>
      </c>
      <c r="I2025" t="str">
        <f t="shared" si="171"/>
        <v/>
      </c>
      <c r="J2025">
        <f t="shared" si="169"/>
        <v>0</v>
      </c>
      <c r="K2025">
        <f t="shared" si="170"/>
        <v>0</v>
      </c>
      <c r="L2025" s="78" t="s">
        <v>343</v>
      </c>
      <c r="M2025" s="36" t="s">
        <v>8</v>
      </c>
      <c r="N2025">
        <v>4</v>
      </c>
      <c r="P2025" t="s">
        <v>105</v>
      </c>
      <c r="Q2025" t="s">
        <v>333</v>
      </c>
      <c r="R2025" t="s">
        <v>316</v>
      </c>
      <c r="S2025" t="s">
        <v>239</v>
      </c>
    </row>
    <row r="2026" spans="2:19" ht="12.75" hidden="1" outlineLevel="1">
      <c r="B2026" s="33" t="s">
        <v>28</v>
      </c>
      <c r="C2026">
        <v>64</v>
      </c>
      <c r="D2026" s="36">
        <v>4</v>
      </c>
      <c r="E2026">
        <v>22</v>
      </c>
      <c r="F2026" s="46"/>
      <c r="G2026" s="58" t="str">
        <f t="shared" si="172"/>
        <v/>
      </c>
      <c r="H2026" s="59" t="s">
        <v>170</v>
      </c>
      <c r="I2026" t="str">
        <f t="shared" si="171"/>
        <v/>
      </c>
      <c r="J2026">
        <f t="shared" si="169"/>
        <v>0</v>
      </c>
      <c r="K2026">
        <f t="shared" si="170"/>
        <v>0</v>
      </c>
      <c r="L2026" s="78" t="s">
        <v>343</v>
      </c>
      <c r="M2026" s="36" t="s">
        <v>8</v>
      </c>
      <c r="N2026">
        <v>4</v>
      </c>
      <c r="P2026" t="s">
        <v>105</v>
      </c>
      <c r="Q2026" t="s">
        <v>330</v>
      </c>
      <c r="R2026" t="s">
        <v>247</v>
      </c>
      <c r="S2026" t="s">
        <v>239</v>
      </c>
    </row>
    <row r="2027" spans="2:19" ht="12.75" hidden="1" outlineLevel="1">
      <c r="B2027" s="33" t="s">
        <v>28</v>
      </c>
      <c r="C2027">
        <v>64</v>
      </c>
      <c r="D2027" s="36">
        <v>4</v>
      </c>
      <c r="E2027">
        <v>23</v>
      </c>
      <c r="F2027" s="46"/>
      <c r="G2027" s="58" t="str">
        <f t="shared" si="172"/>
        <v/>
      </c>
      <c r="H2027" s="59" t="s">
        <v>172</v>
      </c>
      <c r="I2027" t="str">
        <f t="shared" si="171"/>
        <v/>
      </c>
      <c r="J2027">
        <f t="shared" si="169"/>
        <v>0</v>
      </c>
      <c r="K2027">
        <f t="shared" si="170"/>
        <v>0</v>
      </c>
      <c r="L2027" s="78" t="s">
        <v>343</v>
      </c>
      <c r="M2027" s="36" t="s">
        <v>8</v>
      </c>
      <c r="N2027">
        <v>4</v>
      </c>
      <c r="P2027" t="s">
        <v>105</v>
      </c>
      <c r="Q2027" t="s">
        <v>333</v>
      </c>
      <c r="R2027" t="s">
        <v>246</v>
      </c>
      <c r="S2027" t="s">
        <v>239</v>
      </c>
    </row>
    <row r="2028" spans="2:19" ht="12.75" hidden="1" outlineLevel="1">
      <c r="B2028" s="33" t="s">
        <v>28</v>
      </c>
      <c r="C2028">
        <v>64</v>
      </c>
      <c r="D2028" s="36">
        <v>4</v>
      </c>
      <c r="E2028">
        <v>24</v>
      </c>
      <c r="F2028" s="46"/>
      <c r="G2028" s="58" t="str">
        <f t="shared" si="172"/>
        <v/>
      </c>
      <c r="H2028" s="59" t="s">
        <v>172</v>
      </c>
      <c r="I2028" t="str">
        <f t="shared" si="171"/>
        <v/>
      </c>
      <c r="J2028">
        <f t="shared" si="169"/>
        <v>0</v>
      </c>
      <c r="K2028">
        <f t="shared" si="170"/>
        <v>0</v>
      </c>
      <c r="L2028" s="78" t="s">
        <v>343</v>
      </c>
      <c r="M2028" s="36" t="s">
        <v>8</v>
      </c>
      <c r="N2028">
        <v>4</v>
      </c>
      <c r="P2028" t="s">
        <v>105</v>
      </c>
      <c r="Q2028" t="s">
        <v>329</v>
      </c>
      <c r="R2028" t="s">
        <v>318</v>
      </c>
      <c r="S2028" t="s">
        <v>239</v>
      </c>
    </row>
    <row r="2029" spans="2:19" ht="12.75" hidden="1" outlineLevel="1">
      <c r="B2029" s="33" t="s">
        <v>28</v>
      </c>
      <c r="C2029">
        <v>64</v>
      </c>
      <c r="D2029" s="36">
        <v>4</v>
      </c>
      <c r="E2029">
        <v>25</v>
      </c>
      <c r="F2029" s="46"/>
      <c r="G2029" s="58" t="str">
        <f t="shared" si="172"/>
        <v/>
      </c>
      <c r="H2029" s="59" t="s">
        <v>172</v>
      </c>
      <c r="I2029" t="str">
        <f t="shared" si="171"/>
        <v/>
      </c>
      <c r="J2029">
        <f t="shared" si="169"/>
        <v>0</v>
      </c>
      <c r="K2029">
        <f t="shared" si="170"/>
        <v>0</v>
      </c>
      <c r="L2029" s="78" t="s">
        <v>343</v>
      </c>
      <c r="M2029" s="36" t="s">
        <v>8</v>
      </c>
      <c r="N2029">
        <v>4</v>
      </c>
      <c r="P2029" t="s">
        <v>105</v>
      </c>
      <c r="Q2029" t="s">
        <v>333</v>
      </c>
      <c r="R2029" t="s">
        <v>316</v>
      </c>
      <c r="S2029" t="s">
        <v>239</v>
      </c>
    </row>
    <row r="2030" spans="2:19" ht="12.75" hidden="1" outlineLevel="1">
      <c r="B2030" s="33" t="s">
        <v>28</v>
      </c>
      <c r="C2030">
        <v>64</v>
      </c>
      <c r="D2030" s="36">
        <v>4</v>
      </c>
      <c r="E2030">
        <v>26</v>
      </c>
      <c r="F2030" s="46"/>
      <c r="G2030" s="58" t="str">
        <f t="shared" si="172"/>
        <v/>
      </c>
      <c r="H2030" s="59" t="s">
        <v>170</v>
      </c>
      <c r="I2030" t="str">
        <f t="shared" si="171"/>
        <v/>
      </c>
      <c r="J2030">
        <f t="shared" si="169"/>
        <v>0</v>
      </c>
      <c r="K2030">
        <f t="shared" si="170"/>
        <v>0</v>
      </c>
      <c r="L2030" s="78" t="s">
        <v>343</v>
      </c>
      <c r="M2030" s="36" t="s">
        <v>8</v>
      </c>
      <c r="N2030">
        <v>4</v>
      </c>
      <c r="P2030" t="s">
        <v>105</v>
      </c>
      <c r="Q2030" t="s">
        <v>333</v>
      </c>
      <c r="R2030" t="s">
        <v>316</v>
      </c>
      <c r="S2030" t="s">
        <v>239</v>
      </c>
    </row>
    <row r="2031" spans="2:19" ht="12.75" hidden="1" outlineLevel="1">
      <c r="B2031" s="33" t="s">
        <v>28</v>
      </c>
      <c r="C2031">
        <v>64</v>
      </c>
      <c r="D2031" s="36">
        <v>4</v>
      </c>
      <c r="E2031">
        <v>27</v>
      </c>
      <c r="F2031" s="46"/>
      <c r="G2031" s="58" t="str">
        <f t="shared" si="172"/>
        <v/>
      </c>
      <c r="H2031" s="59" t="s">
        <v>174</v>
      </c>
      <c r="I2031" t="str">
        <f t="shared" si="171"/>
        <v/>
      </c>
      <c r="J2031">
        <f t="shared" si="169"/>
        <v>0</v>
      </c>
      <c r="K2031">
        <f t="shared" si="170"/>
        <v>0</v>
      </c>
      <c r="L2031" s="78" t="s">
        <v>343</v>
      </c>
      <c r="M2031" s="36" t="s">
        <v>8</v>
      </c>
      <c r="N2031">
        <v>4</v>
      </c>
      <c r="P2031" t="s">
        <v>105</v>
      </c>
      <c r="Q2031" t="s">
        <v>329</v>
      </c>
      <c r="R2031" t="s">
        <v>53</v>
      </c>
      <c r="S2031" t="s">
        <v>239</v>
      </c>
    </row>
    <row r="2032" spans="7:12" ht="12.75" collapsed="1">
      <c r="G2032" s="58"/>
      <c r="L2032" s="79"/>
    </row>
    <row r="2033" spans="2:19" ht="12.75">
      <c r="B2033" s="33" t="s">
        <v>205</v>
      </c>
      <c r="C2033">
        <v>65</v>
      </c>
      <c r="D2033">
        <v>1</v>
      </c>
      <c r="E2033">
        <v>1</v>
      </c>
      <c r="F2033" s="46"/>
      <c r="G2033" s="58" t="str">
        <f t="shared" si="172"/>
        <v/>
      </c>
      <c r="H2033" s="59" t="s">
        <v>175</v>
      </c>
      <c r="I2033" t="str">
        <f t="shared" si="171"/>
        <v/>
      </c>
      <c r="J2033">
        <f aca="true" t="shared" si="173" ref="J2033:J2096">IF($I2033="Correct",1,IF($I2033="Incorrect",1,0))</f>
        <v>0</v>
      </c>
      <c r="K2033">
        <f aca="true" t="shared" si="174" ref="K2033:K2096">IF($I2033="Correct",1,IF($I2033="Incorrect",0,0))</f>
        <v>0</v>
      </c>
      <c r="L2033" s="78" t="s">
        <v>343</v>
      </c>
      <c r="M2033" s="36" t="s">
        <v>176</v>
      </c>
      <c r="N2033" s="36" t="s">
        <v>177</v>
      </c>
      <c r="O2033" s="36"/>
      <c r="Q2033" t="s">
        <v>250</v>
      </c>
      <c r="R2033" t="s">
        <v>305</v>
      </c>
      <c r="S2033" t="s">
        <v>249</v>
      </c>
    </row>
    <row r="2034" spans="2:19" ht="12.75" hidden="1" outlineLevel="1">
      <c r="B2034" s="33" t="s">
        <v>205</v>
      </c>
      <c r="C2034">
        <v>65</v>
      </c>
      <c r="D2034">
        <v>1</v>
      </c>
      <c r="E2034">
        <v>2</v>
      </c>
      <c r="F2034" s="46"/>
      <c r="G2034" s="58" t="str">
        <f t="shared" si="172"/>
        <v/>
      </c>
      <c r="H2034" s="59" t="s">
        <v>170</v>
      </c>
      <c r="I2034" t="str">
        <f t="shared" si="171"/>
        <v/>
      </c>
      <c r="J2034">
        <f t="shared" si="173"/>
        <v>0</v>
      </c>
      <c r="K2034">
        <f t="shared" si="174"/>
        <v>0</v>
      </c>
      <c r="L2034" s="78" t="s">
        <v>343</v>
      </c>
      <c r="M2034" s="36" t="s">
        <v>176</v>
      </c>
      <c r="N2034" s="36" t="s">
        <v>177</v>
      </c>
      <c r="O2034" s="36"/>
      <c r="Q2034" t="s">
        <v>98</v>
      </c>
      <c r="R2034" t="s">
        <v>178</v>
      </c>
      <c r="S2034" t="s">
        <v>249</v>
      </c>
    </row>
    <row r="2035" spans="2:19" ht="12.75" hidden="1" outlineLevel="1">
      <c r="B2035" s="33" t="s">
        <v>205</v>
      </c>
      <c r="C2035">
        <v>65</v>
      </c>
      <c r="D2035">
        <v>1</v>
      </c>
      <c r="E2035">
        <v>3</v>
      </c>
      <c r="F2035" s="46"/>
      <c r="G2035" s="58" t="str">
        <f t="shared" si="172"/>
        <v/>
      </c>
      <c r="H2035" s="59" t="s">
        <v>175</v>
      </c>
      <c r="I2035" t="str">
        <f t="shared" si="171"/>
        <v/>
      </c>
      <c r="J2035">
        <f t="shared" si="173"/>
        <v>0</v>
      </c>
      <c r="K2035">
        <f t="shared" si="174"/>
        <v>0</v>
      </c>
      <c r="L2035" s="78" t="s">
        <v>343</v>
      </c>
      <c r="M2035" s="36" t="s">
        <v>176</v>
      </c>
      <c r="N2035" s="36" t="s">
        <v>177</v>
      </c>
      <c r="O2035" s="36"/>
      <c r="Q2035" t="s">
        <v>130</v>
      </c>
      <c r="S2035" t="s">
        <v>249</v>
      </c>
    </row>
    <row r="2036" spans="2:19" ht="12.75" hidden="1" outlineLevel="1">
      <c r="B2036" s="33" t="s">
        <v>205</v>
      </c>
      <c r="C2036">
        <v>65</v>
      </c>
      <c r="D2036">
        <v>1</v>
      </c>
      <c r="E2036">
        <v>4</v>
      </c>
      <c r="F2036" s="46"/>
      <c r="G2036" s="58" t="str">
        <f t="shared" si="172"/>
        <v/>
      </c>
      <c r="H2036" s="59" t="s">
        <v>172</v>
      </c>
      <c r="I2036" t="str">
        <f t="shared" si="171"/>
        <v/>
      </c>
      <c r="J2036">
        <f t="shared" si="173"/>
        <v>0</v>
      </c>
      <c r="K2036">
        <f t="shared" si="174"/>
        <v>0</v>
      </c>
      <c r="L2036" s="78" t="s">
        <v>343</v>
      </c>
      <c r="M2036" s="36" t="s">
        <v>176</v>
      </c>
      <c r="N2036" s="36" t="s">
        <v>177</v>
      </c>
      <c r="O2036" s="36"/>
      <c r="Q2036" t="s">
        <v>225</v>
      </c>
      <c r="S2036" t="s">
        <v>249</v>
      </c>
    </row>
    <row r="2037" spans="2:19" ht="12.75" hidden="1" outlineLevel="1">
      <c r="B2037" s="33" t="s">
        <v>205</v>
      </c>
      <c r="C2037">
        <v>65</v>
      </c>
      <c r="D2037">
        <v>1</v>
      </c>
      <c r="E2037">
        <v>5</v>
      </c>
      <c r="F2037" s="46"/>
      <c r="G2037" s="58" t="str">
        <f t="shared" si="172"/>
        <v/>
      </c>
      <c r="H2037" s="59" t="s">
        <v>174</v>
      </c>
      <c r="I2037" t="str">
        <f t="shared" si="171"/>
        <v/>
      </c>
      <c r="J2037">
        <f t="shared" si="173"/>
        <v>0</v>
      </c>
      <c r="K2037">
        <f t="shared" si="174"/>
        <v>0</v>
      </c>
      <c r="L2037" s="78" t="s">
        <v>343</v>
      </c>
      <c r="M2037" s="36" t="s">
        <v>176</v>
      </c>
      <c r="N2037" s="36" t="s">
        <v>177</v>
      </c>
      <c r="O2037" s="36"/>
      <c r="Q2037" t="s">
        <v>250</v>
      </c>
      <c r="R2037" t="s">
        <v>304</v>
      </c>
      <c r="S2037" t="s">
        <v>249</v>
      </c>
    </row>
    <row r="2038" spans="2:19" ht="12.75" hidden="1" outlineLevel="1">
      <c r="B2038" s="33" t="s">
        <v>205</v>
      </c>
      <c r="C2038">
        <v>65</v>
      </c>
      <c r="D2038">
        <v>1</v>
      </c>
      <c r="E2038">
        <v>6</v>
      </c>
      <c r="F2038" s="46"/>
      <c r="G2038" s="58" t="str">
        <f t="shared" si="172"/>
        <v/>
      </c>
      <c r="H2038" s="59" t="s">
        <v>170</v>
      </c>
      <c r="I2038" t="str">
        <f t="shared" si="171"/>
        <v/>
      </c>
      <c r="J2038">
        <f t="shared" si="173"/>
        <v>0</v>
      </c>
      <c r="K2038">
        <f t="shared" si="174"/>
        <v>0</v>
      </c>
      <c r="L2038" s="78" t="s">
        <v>343</v>
      </c>
      <c r="M2038" s="36" t="s">
        <v>176</v>
      </c>
      <c r="N2038" s="36" t="s">
        <v>177</v>
      </c>
      <c r="O2038" s="36"/>
      <c r="Q2038" t="s">
        <v>326</v>
      </c>
      <c r="R2038" t="s">
        <v>325</v>
      </c>
      <c r="S2038" t="s">
        <v>249</v>
      </c>
    </row>
    <row r="2039" spans="2:20" ht="12.75" hidden="1" outlineLevel="1">
      <c r="B2039" s="33" t="s">
        <v>205</v>
      </c>
      <c r="C2039">
        <v>65</v>
      </c>
      <c r="D2039">
        <v>1</v>
      </c>
      <c r="E2039">
        <v>7</v>
      </c>
      <c r="F2039" s="46"/>
      <c r="G2039" s="58" t="str">
        <f t="shared" si="172"/>
        <v/>
      </c>
      <c r="H2039" s="59" t="s">
        <v>174</v>
      </c>
      <c r="I2039" t="str">
        <f t="shared" si="171"/>
        <v/>
      </c>
      <c r="J2039">
        <f t="shared" si="173"/>
        <v>0</v>
      </c>
      <c r="K2039">
        <f t="shared" si="174"/>
        <v>0</v>
      </c>
      <c r="L2039" s="78" t="s">
        <v>343</v>
      </c>
      <c r="M2039" s="36" t="s">
        <v>176</v>
      </c>
      <c r="N2039" s="36" t="s">
        <v>177</v>
      </c>
      <c r="O2039" s="36"/>
      <c r="Q2039" t="s">
        <v>225</v>
      </c>
      <c r="S2039" t="s">
        <v>249</v>
      </c>
      <c r="T2039" t="s">
        <v>54</v>
      </c>
    </row>
    <row r="2040" spans="2:20" ht="12.75" hidden="1" outlineLevel="1">
      <c r="B2040" s="33" t="s">
        <v>205</v>
      </c>
      <c r="C2040">
        <v>65</v>
      </c>
      <c r="D2040">
        <v>1</v>
      </c>
      <c r="E2040">
        <v>8</v>
      </c>
      <c r="F2040" s="46"/>
      <c r="G2040" s="58" t="str">
        <f t="shared" si="172"/>
        <v/>
      </c>
      <c r="H2040" s="59" t="s">
        <v>170</v>
      </c>
      <c r="I2040" t="str">
        <f t="shared" si="171"/>
        <v/>
      </c>
      <c r="J2040">
        <f t="shared" si="173"/>
        <v>0</v>
      </c>
      <c r="K2040">
        <f t="shared" si="174"/>
        <v>0</v>
      </c>
      <c r="L2040" s="78" t="s">
        <v>343</v>
      </c>
      <c r="M2040" s="36" t="s">
        <v>176</v>
      </c>
      <c r="N2040" s="36" t="s">
        <v>177</v>
      </c>
      <c r="O2040" s="36"/>
      <c r="Q2040" t="s">
        <v>286</v>
      </c>
      <c r="S2040" t="s">
        <v>249</v>
      </c>
      <c r="T2040" t="s">
        <v>218</v>
      </c>
    </row>
    <row r="2041" spans="2:19" ht="12.75" hidden="1" outlineLevel="1">
      <c r="B2041" s="33" t="s">
        <v>205</v>
      </c>
      <c r="C2041">
        <v>65</v>
      </c>
      <c r="D2041">
        <v>1</v>
      </c>
      <c r="E2041">
        <v>9</v>
      </c>
      <c r="F2041" s="46"/>
      <c r="G2041" s="58" t="str">
        <f t="shared" si="172"/>
        <v/>
      </c>
      <c r="H2041" s="59" t="s">
        <v>172</v>
      </c>
      <c r="I2041" t="str">
        <f t="shared" si="171"/>
        <v/>
      </c>
      <c r="J2041">
        <f t="shared" si="173"/>
        <v>0</v>
      </c>
      <c r="K2041">
        <f t="shared" si="174"/>
        <v>0</v>
      </c>
      <c r="L2041" s="78" t="s">
        <v>343</v>
      </c>
      <c r="M2041" s="36" t="s">
        <v>176</v>
      </c>
      <c r="N2041" s="36" t="s">
        <v>177</v>
      </c>
      <c r="O2041" s="36"/>
      <c r="Q2041" t="s">
        <v>98</v>
      </c>
      <c r="R2041" t="s">
        <v>178</v>
      </c>
      <c r="S2041" t="s">
        <v>249</v>
      </c>
    </row>
    <row r="2042" spans="2:20" ht="12.75" hidden="1" outlineLevel="1">
      <c r="B2042" s="33" t="s">
        <v>205</v>
      </c>
      <c r="C2042">
        <v>65</v>
      </c>
      <c r="D2042">
        <v>1</v>
      </c>
      <c r="E2042">
        <v>10</v>
      </c>
      <c r="F2042" s="46"/>
      <c r="G2042" s="58" t="str">
        <f t="shared" si="172"/>
        <v/>
      </c>
      <c r="H2042" s="59" t="s">
        <v>175</v>
      </c>
      <c r="I2042" t="str">
        <f t="shared" si="171"/>
        <v/>
      </c>
      <c r="J2042">
        <f t="shared" si="173"/>
        <v>0</v>
      </c>
      <c r="K2042">
        <f t="shared" si="174"/>
        <v>0</v>
      </c>
      <c r="L2042" s="78" t="s">
        <v>343</v>
      </c>
      <c r="M2042" s="36" t="s">
        <v>176</v>
      </c>
      <c r="N2042" s="36" t="s">
        <v>177</v>
      </c>
      <c r="O2042" s="36"/>
      <c r="Q2042" t="s">
        <v>98</v>
      </c>
      <c r="R2042" t="s">
        <v>36</v>
      </c>
      <c r="S2042" t="s">
        <v>249</v>
      </c>
      <c r="T2042" t="s">
        <v>218</v>
      </c>
    </row>
    <row r="2043" spans="2:19" ht="12.75" hidden="1" outlineLevel="1">
      <c r="B2043" s="33" t="s">
        <v>205</v>
      </c>
      <c r="C2043">
        <v>65</v>
      </c>
      <c r="D2043">
        <v>1</v>
      </c>
      <c r="E2043">
        <v>11</v>
      </c>
      <c r="F2043" s="46"/>
      <c r="G2043" s="58" t="str">
        <f t="shared" si="172"/>
        <v/>
      </c>
      <c r="H2043" s="59" t="s">
        <v>170</v>
      </c>
      <c r="I2043" t="str">
        <f t="shared" si="171"/>
        <v/>
      </c>
      <c r="J2043">
        <f t="shared" si="173"/>
        <v>0</v>
      </c>
      <c r="K2043">
        <f t="shared" si="174"/>
        <v>0</v>
      </c>
      <c r="L2043" s="78" t="s">
        <v>343</v>
      </c>
      <c r="M2043" s="36" t="s">
        <v>176</v>
      </c>
      <c r="N2043" s="36" t="s">
        <v>177</v>
      </c>
      <c r="O2043" s="36"/>
      <c r="Q2043" t="s">
        <v>37</v>
      </c>
      <c r="R2043" t="s">
        <v>215</v>
      </c>
      <c r="S2043" t="s">
        <v>249</v>
      </c>
    </row>
    <row r="2044" spans="2:19" ht="12.75" hidden="1" outlineLevel="1">
      <c r="B2044" s="33" t="s">
        <v>205</v>
      </c>
      <c r="C2044">
        <v>65</v>
      </c>
      <c r="D2044">
        <v>1</v>
      </c>
      <c r="E2044">
        <v>12</v>
      </c>
      <c r="F2044" s="46"/>
      <c r="G2044" s="58" t="str">
        <f t="shared" si="172"/>
        <v/>
      </c>
      <c r="H2044" s="59" t="s">
        <v>172</v>
      </c>
      <c r="I2044" t="str">
        <f t="shared" si="171"/>
        <v/>
      </c>
      <c r="J2044">
        <f t="shared" si="173"/>
        <v>0</v>
      </c>
      <c r="K2044">
        <f t="shared" si="174"/>
        <v>0</v>
      </c>
      <c r="L2044" s="78" t="s">
        <v>343</v>
      </c>
      <c r="M2044" s="36" t="s">
        <v>176</v>
      </c>
      <c r="N2044" s="36" t="s">
        <v>177</v>
      </c>
      <c r="O2044" s="36"/>
      <c r="Q2044" t="s">
        <v>119</v>
      </c>
      <c r="S2044" t="s">
        <v>249</v>
      </c>
    </row>
    <row r="2045" spans="2:19" ht="12.75" hidden="1" outlineLevel="1">
      <c r="B2045" s="33" t="s">
        <v>205</v>
      </c>
      <c r="C2045">
        <v>65</v>
      </c>
      <c r="D2045">
        <v>1</v>
      </c>
      <c r="E2045">
        <v>13</v>
      </c>
      <c r="F2045" s="46"/>
      <c r="G2045" s="58" t="str">
        <f t="shared" si="172"/>
        <v/>
      </c>
      <c r="H2045" s="59" t="s">
        <v>173</v>
      </c>
      <c r="I2045" t="str">
        <f t="shared" si="171"/>
        <v/>
      </c>
      <c r="J2045">
        <f t="shared" si="173"/>
        <v>0</v>
      </c>
      <c r="K2045">
        <f t="shared" si="174"/>
        <v>0</v>
      </c>
      <c r="L2045" s="78" t="s">
        <v>343</v>
      </c>
      <c r="M2045" s="36" t="s">
        <v>176</v>
      </c>
      <c r="N2045" s="36" t="s">
        <v>177</v>
      </c>
      <c r="O2045" s="36"/>
      <c r="Q2045" t="s">
        <v>250</v>
      </c>
      <c r="R2045" t="s">
        <v>305</v>
      </c>
      <c r="S2045" t="s">
        <v>249</v>
      </c>
    </row>
    <row r="2046" spans="2:19" ht="12.75" hidden="1" outlineLevel="1">
      <c r="B2046" s="33" t="s">
        <v>205</v>
      </c>
      <c r="C2046">
        <v>65</v>
      </c>
      <c r="D2046">
        <v>1</v>
      </c>
      <c r="E2046">
        <v>14</v>
      </c>
      <c r="F2046" s="46"/>
      <c r="G2046" s="58" t="str">
        <f t="shared" si="172"/>
        <v/>
      </c>
      <c r="H2046" s="59" t="s">
        <v>175</v>
      </c>
      <c r="I2046" t="str">
        <f t="shared" si="171"/>
        <v/>
      </c>
      <c r="J2046">
        <f t="shared" si="173"/>
        <v>0</v>
      </c>
      <c r="K2046">
        <f t="shared" si="174"/>
        <v>0</v>
      </c>
      <c r="L2046" s="78" t="s">
        <v>343</v>
      </c>
      <c r="M2046" s="36" t="s">
        <v>176</v>
      </c>
      <c r="N2046" s="36" t="s">
        <v>177</v>
      </c>
      <c r="O2046" s="36"/>
      <c r="Q2046" t="s">
        <v>326</v>
      </c>
      <c r="R2046" t="s">
        <v>327</v>
      </c>
      <c r="S2046" t="s">
        <v>249</v>
      </c>
    </row>
    <row r="2047" spans="2:19" ht="12.75" hidden="1" outlineLevel="1">
      <c r="B2047" s="33" t="s">
        <v>205</v>
      </c>
      <c r="C2047">
        <v>65</v>
      </c>
      <c r="D2047">
        <v>1</v>
      </c>
      <c r="E2047">
        <v>15</v>
      </c>
      <c r="F2047" s="46"/>
      <c r="G2047" s="58" t="str">
        <f t="shared" si="172"/>
        <v/>
      </c>
      <c r="H2047" s="59" t="s">
        <v>172</v>
      </c>
      <c r="I2047" t="str">
        <f t="shared" si="171"/>
        <v/>
      </c>
      <c r="J2047">
        <f t="shared" si="173"/>
        <v>0</v>
      </c>
      <c r="K2047">
        <f t="shared" si="174"/>
        <v>0</v>
      </c>
      <c r="L2047" s="78" t="s">
        <v>343</v>
      </c>
      <c r="M2047" s="36" t="s">
        <v>176</v>
      </c>
      <c r="N2047" s="36" t="s">
        <v>177</v>
      </c>
      <c r="O2047" s="36"/>
      <c r="Q2047" t="s">
        <v>286</v>
      </c>
      <c r="S2047" t="s">
        <v>249</v>
      </c>
    </row>
    <row r="2048" spans="2:20" ht="12.75" hidden="1" outlineLevel="1">
      <c r="B2048" s="33" t="s">
        <v>205</v>
      </c>
      <c r="C2048">
        <v>65</v>
      </c>
      <c r="D2048">
        <v>1</v>
      </c>
      <c r="E2048">
        <v>16</v>
      </c>
      <c r="F2048" s="46"/>
      <c r="G2048" s="58" t="str">
        <f t="shared" si="172"/>
        <v/>
      </c>
      <c r="H2048" s="59" t="s">
        <v>175</v>
      </c>
      <c r="I2048" t="str">
        <f t="shared" si="171"/>
        <v/>
      </c>
      <c r="J2048">
        <f t="shared" si="173"/>
        <v>0</v>
      </c>
      <c r="K2048">
        <f t="shared" si="174"/>
        <v>0</v>
      </c>
      <c r="L2048" s="78" t="s">
        <v>343</v>
      </c>
      <c r="M2048" s="36" t="s">
        <v>176</v>
      </c>
      <c r="N2048" s="36" t="s">
        <v>177</v>
      </c>
      <c r="O2048" s="36"/>
      <c r="Q2048" t="s">
        <v>285</v>
      </c>
      <c r="R2048" t="s">
        <v>340</v>
      </c>
      <c r="S2048" t="s">
        <v>249</v>
      </c>
      <c r="T2048" t="s">
        <v>54</v>
      </c>
    </row>
    <row r="2049" spans="2:20" ht="12.75" hidden="1" outlineLevel="1">
      <c r="B2049" s="33" t="s">
        <v>205</v>
      </c>
      <c r="C2049">
        <v>65</v>
      </c>
      <c r="D2049">
        <v>1</v>
      </c>
      <c r="E2049">
        <v>17</v>
      </c>
      <c r="F2049" s="46"/>
      <c r="G2049" s="58" t="str">
        <f t="shared" si="172"/>
        <v/>
      </c>
      <c r="H2049" s="59" t="s">
        <v>174</v>
      </c>
      <c r="I2049" t="str">
        <f t="shared" si="171"/>
        <v/>
      </c>
      <c r="J2049">
        <f t="shared" si="173"/>
        <v>0</v>
      </c>
      <c r="K2049">
        <f t="shared" si="174"/>
        <v>0</v>
      </c>
      <c r="L2049" s="78" t="s">
        <v>343</v>
      </c>
      <c r="M2049" s="36" t="s">
        <v>176</v>
      </c>
      <c r="N2049" s="36" t="s">
        <v>177</v>
      </c>
      <c r="O2049" s="36"/>
      <c r="Q2049" t="s">
        <v>286</v>
      </c>
      <c r="S2049" t="s">
        <v>249</v>
      </c>
      <c r="T2049" t="s">
        <v>218</v>
      </c>
    </row>
    <row r="2050" spans="2:19" ht="12.75" hidden="1" outlineLevel="1">
      <c r="B2050" s="33" t="s">
        <v>205</v>
      </c>
      <c r="C2050">
        <v>65</v>
      </c>
      <c r="D2050">
        <v>1</v>
      </c>
      <c r="E2050">
        <v>18</v>
      </c>
      <c r="F2050" s="46"/>
      <c r="G2050" s="58" t="str">
        <f t="shared" si="172"/>
        <v/>
      </c>
      <c r="H2050" s="59" t="s">
        <v>175</v>
      </c>
      <c r="I2050" t="str">
        <f t="shared" si="171"/>
        <v/>
      </c>
      <c r="J2050">
        <f t="shared" si="173"/>
        <v>0</v>
      </c>
      <c r="K2050">
        <f t="shared" si="174"/>
        <v>0</v>
      </c>
      <c r="L2050" s="78" t="s">
        <v>343</v>
      </c>
      <c r="M2050" s="36" t="s">
        <v>176</v>
      </c>
      <c r="N2050" s="36" t="s">
        <v>177</v>
      </c>
      <c r="O2050" s="36"/>
      <c r="Q2050" t="s">
        <v>285</v>
      </c>
      <c r="R2050" t="s">
        <v>35</v>
      </c>
      <c r="S2050" t="s">
        <v>249</v>
      </c>
    </row>
    <row r="2051" spans="2:20" ht="12.75" hidden="1" outlineLevel="1">
      <c r="B2051" s="33" t="s">
        <v>205</v>
      </c>
      <c r="C2051">
        <v>65</v>
      </c>
      <c r="D2051">
        <v>1</v>
      </c>
      <c r="E2051">
        <v>19</v>
      </c>
      <c r="F2051" s="46"/>
      <c r="G2051" s="58" t="str">
        <f t="shared" si="172"/>
        <v/>
      </c>
      <c r="H2051" s="59" t="s">
        <v>172</v>
      </c>
      <c r="I2051" t="str">
        <f t="shared" si="171"/>
        <v/>
      </c>
      <c r="J2051">
        <f t="shared" si="173"/>
        <v>0</v>
      </c>
      <c r="K2051">
        <f t="shared" si="174"/>
        <v>0</v>
      </c>
      <c r="L2051" s="78" t="s">
        <v>343</v>
      </c>
      <c r="M2051" s="36" t="s">
        <v>176</v>
      </c>
      <c r="N2051" s="36" t="s">
        <v>177</v>
      </c>
      <c r="O2051" s="36"/>
      <c r="Q2051" t="s">
        <v>250</v>
      </c>
      <c r="R2051" t="s">
        <v>305</v>
      </c>
      <c r="S2051" t="s">
        <v>249</v>
      </c>
      <c r="T2051" t="s">
        <v>218</v>
      </c>
    </row>
    <row r="2052" spans="2:19" ht="12.75" hidden="1" outlineLevel="1">
      <c r="B2052" s="33" t="s">
        <v>205</v>
      </c>
      <c r="C2052">
        <v>65</v>
      </c>
      <c r="D2052">
        <v>1</v>
      </c>
      <c r="E2052">
        <v>20</v>
      </c>
      <c r="F2052" s="46"/>
      <c r="G2052" s="58" t="str">
        <f t="shared" si="172"/>
        <v/>
      </c>
      <c r="H2052" s="59" t="s">
        <v>174</v>
      </c>
      <c r="I2052" t="str">
        <f t="shared" si="171"/>
        <v/>
      </c>
      <c r="J2052">
        <f t="shared" si="173"/>
        <v>0</v>
      </c>
      <c r="K2052">
        <f t="shared" si="174"/>
        <v>0</v>
      </c>
      <c r="L2052" s="78" t="s">
        <v>343</v>
      </c>
      <c r="M2052" s="36" t="s">
        <v>176</v>
      </c>
      <c r="N2052" s="36" t="s">
        <v>177</v>
      </c>
      <c r="O2052" s="36"/>
      <c r="Q2052" t="s">
        <v>286</v>
      </c>
      <c r="S2052" t="s">
        <v>249</v>
      </c>
    </row>
    <row r="2053" spans="2:19" ht="12.75" hidden="1" outlineLevel="1">
      <c r="B2053" s="33" t="s">
        <v>205</v>
      </c>
      <c r="C2053">
        <v>65</v>
      </c>
      <c r="D2053">
        <v>1</v>
      </c>
      <c r="E2053">
        <v>21</v>
      </c>
      <c r="F2053" s="46"/>
      <c r="G2053" s="58" t="str">
        <f t="shared" si="172"/>
        <v/>
      </c>
      <c r="H2053" s="59" t="s">
        <v>174</v>
      </c>
      <c r="I2053" t="str">
        <f t="shared" si="171"/>
        <v/>
      </c>
      <c r="J2053">
        <f t="shared" si="173"/>
        <v>0</v>
      </c>
      <c r="K2053">
        <f t="shared" si="174"/>
        <v>0</v>
      </c>
      <c r="L2053" s="78" t="s">
        <v>343</v>
      </c>
      <c r="M2053" s="36" t="s">
        <v>176</v>
      </c>
      <c r="N2053" s="36" t="s">
        <v>177</v>
      </c>
      <c r="O2053" s="36"/>
      <c r="Q2053" t="s">
        <v>285</v>
      </c>
      <c r="R2053" t="s">
        <v>35</v>
      </c>
      <c r="S2053" t="s">
        <v>249</v>
      </c>
    </row>
    <row r="2054" spans="2:19" ht="12.75" hidden="1" outlineLevel="1">
      <c r="B2054" s="33" t="s">
        <v>205</v>
      </c>
      <c r="C2054">
        <v>65</v>
      </c>
      <c r="D2054">
        <v>1</v>
      </c>
      <c r="E2054">
        <v>22</v>
      </c>
      <c r="F2054" s="46"/>
      <c r="G2054" s="58" t="str">
        <f t="shared" si="172"/>
        <v/>
      </c>
      <c r="H2054" s="59" t="s">
        <v>173</v>
      </c>
      <c r="I2054" t="str">
        <f t="shared" si="171"/>
        <v/>
      </c>
      <c r="J2054">
        <f t="shared" si="173"/>
        <v>0</v>
      </c>
      <c r="K2054">
        <f t="shared" si="174"/>
        <v>0</v>
      </c>
      <c r="L2054" s="78" t="s">
        <v>343</v>
      </c>
      <c r="M2054" s="36" t="s">
        <v>176</v>
      </c>
      <c r="N2054" s="36" t="s">
        <v>177</v>
      </c>
      <c r="O2054" s="36"/>
      <c r="Q2054" t="s">
        <v>98</v>
      </c>
      <c r="R2054" t="s">
        <v>36</v>
      </c>
      <c r="S2054" t="s">
        <v>249</v>
      </c>
    </row>
    <row r="2055" spans="2:19" ht="12.75" hidden="1" outlineLevel="1">
      <c r="B2055" s="33" t="s">
        <v>205</v>
      </c>
      <c r="C2055">
        <v>65</v>
      </c>
      <c r="D2055">
        <v>1</v>
      </c>
      <c r="E2055">
        <v>23</v>
      </c>
      <c r="F2055" s="46"/>
      <c r="G2055" s="58" t="str">
        <f t="shared" si="172"/>
        <v/>
      </c>
      <c r="H2055" s="59" t="s">
        <v>173</v>
      </c>
      <c r="I2055" t="str">
        <f t="shared" si="171"/>
        <v/>
      </c>
      <c r="J2055">
        <f t="shared" si="173"/>
        <v>0</v>
      </c>
      <c r="K2055">
        <f t="shared" si="174"/>
        <v>0</v>
      </c>
      <c r="L2055" s="78" t="s">
        <v>343</v>
      </c>
      <c r="M2055" s="36" t="s">
        <v>176</v>
      </c>
      <c r="N2055" s="36" t="s">
        <v>177</v>
      </c>
      <c r="O2055" s="36"/>
      <c r="Q2055" t="s">
        <v>98</v>
      </c>
      <c r="R2055" t="s">
        <v>34</v>
      </c>
      <c r="S2055" t="s">
        <v>249</v>
      </c>
    </row>
    <row r="2056" spans="2:19" ht="12.75" hidden="1" outlineLevel="1">
      <c r="B2056" s="33" t="s">
        <v>205</v>
      </c>
      <c r="C2056">
        <v>65</v>
      </c>
      <c r="D2056">
        <v>1</v>
      </c>
      <c r="E2056">
        <v>24</v>
      </c>
      <c r="F2056" s="46"/>
      <c r="G2056" s="58" t="str">
        <f t="shared" si="172"/>
        <v/>
      </c>
      <c r="H2056" s="59" t="s">
        <v>172</v>
      </c>
      <c r="I2056" t="str">
        <f t="shared" si="171"/>
        <v/>
      </c>
      <c r="J2056">
        <f t="shared" si="173"/>
        <v>0</v>
      </c>
      <c r="K2056">
        <f t="shared" si="174"/>
        <v>0</v>
      </c>
      <c r="L2056" s="78" t="s">
        <v>343</v>
      </c>
      <c r="M2056" s="36" t="s">
        <v>176</v>
      </c>
      <c r="N2056" s="36" t="s">
        <v>177</v>
      </c>
      <c r="O2056" s="36"/>
      <c r="Q2056" t="s">
        <v>250</v>
      </c>
      <c r="R2056" t="s">
        <v>305</v>
      </c>
      <c r="S2056" t="s">
        <v>249</v>
      </c>
    </row>
    <row r="2057" spans="2:20" ht="12.75" hidden="1" outlineLevel="1">
      <c r="B2057" s="33" t="s">
        <v>205</v>
      </c>
      <c r="C2057">
        <v>65</v>
      </c>
      <c r="D2057">
        <v>1</v>
      </c>
      <c r="E2057">
        <v>25</v>
      </c>
      <c r="F2057" s="46"/>
      <c r="G2057" s="58" t="str">
        <f t="shared" si="172"/>
        <v/>
      </c>
      <c r="H2057" s="59" t="s">
        <v>174</v>
      </c>
      <c r="I2057" t="str">
        <f t="shared" si="171"/>
        <v/>
      </c>
      <c r="J2057">
        <f t="shared" si="173"/>
        <v>0</v>
      </c>
      <c r="K2057">
        <f t="shared" si="174"/>
        <v>0</v>
      </c>
      <c r="L2057" s="78" t="s">
        <v>343</v>
      </c>
      <c r="M2057" s="36" t="s">
        <v>176</v>
      </c>
      <c r="N2057" s="36" t="s">
        <v>177</v>
      </c>
      <c r="O2057" s="36"/>
      <c r="Q2057" t="s">
        <v>225</v>
      </c>
      <c r="S2057" t="s">
        <v>249</v>
      </c>
      <c r="T2057" t="s">
        <v>55</v>
      </c>
    </row>
    <row r="2058" spans="2:19" ht="12.75" hidden="1" outlineLevel="1">
      <c r="B2058" s="33" t="s">
        <v>205</v>
      </c>
      <c r="C2058">
        <v>65</v>
      </c>
      <c r="D2058">
        <v>2</v>
      </c>
      <c r="E2058">
        <v>1</v>
      </c>
      <c r="F2058" s="46"/>
      <c r="G2058" s="58" t="str">
        <f t="shared" si="172"/>
        <v/>
      </c>
      <c r="H2058" s="59" t="s">
        <v>174</v>
      </c>
      <c r="I2058" t="str">
        <f t="shared" si="171"/>
        <v/>
      </c>
      <c r="J2058">
        <f t="shared" si="173"/>
        <v>0</v>
      </c>
      <c r="K2058">
        <f t="shared" si="174"/>
        <v>0</v>
      </c>
      <c r="L2058" s="78" t="s">
        <v>343</v>
      </c>
      <c r="M2058" s="36" t="s">
        <v>334</v>
      </c>
      <c r="N2058">
        <v>1</v>
      </c>
      <c r="O2058" t="s">
        <v>289</v>
      </c>
      <c r="P2058" t="s">
        <v>254</v>
      </c>
      <c r="Q2058" t="s">
        <v>38</v>
      </c>
      <c r="R2058" t="s">
        <v>171</v>
      </c>
      <c r="S2058" t="s">
        <v>27</v>
      </c>
    </row>
    <row r="2059" spans="2:19" ht="12.75" hidden="1" outlineLevel="1">
      <c r="B2059" s="33" t="s">
        <v>205</v>
      </c>
      <c r="C2059">
        <v>65</v>
      </c>
      <c r="D2059">
        <v>2</v>
      </c>
      <c r="E2059">
        <v>2</v>
      </c>
      <c r="F2059" s="46"/>
      <c r="G2059" s="58" t="str">
        <f t="shared" si="172"/>
        <v/>
      </c>
      <c r="H2059" s="59" t="s">
        <v>170</v>
      </c>
      <c r="I2059" t="str">
        <f t="shared" si="171"/>
        <v/>
      </c>
      <c r="J2059">
        <f t="shared" si="173"/>
        <v>0</v>
      </c>
      <c r="K2059">
        <f t="shared" si="174"/>
        <v>0</v>
      </c>
      <c r="L2059" s="78" t="s">
        <v>343</v>
      </c>
      <c r="M2059" s="36" t="s">
        <v>334</v>
      </c>
      <c r="N2059">
        <v>1</v>
      </c>
      <c r="O2059" t="s">
        <v>289</v>
      </c>
      <c r="P2059" t="s">
        <v>254</v>
      </c>
      <c r="Q2059" t="s">
        <v>249</v>
      </c>
      <c r="R2059" t="s">
        <v>169</v>
      </c>
      <c r="S2059" t="s">
        <v>27</v>
      </c>
    </row>
    <row r="2060" spans="2:19" ht="12.75" hidden="1" outlineLevel="1">
      <c r="B2060" s="33" t="s">
        <v>205</v>
      </c>
      <c r="C2060">
        <v>65</v>
      </c>
      <c r="D2060">
        <v>2</v>
      </c>
      <c r="E2060">
        <v>3</v>
      </c>
      <c r="F2060" s="46"/>
      <c r="G2060" s="58" t="str">
        <f aca="true" t="shared" si="175" ref="G2060:G2123">UPPER(F2060)</f>
        <v/>
      </c>
      <c r="H2060" s="59" t="s">
        <v>172</v>
      </c>
      <c r="I2060" t="str">
        <f t="shared" si="171"/>
        <v/>
      </c>
      <c r="J2060">
        <f t="shared" si="173"/>
        <v>0</v>
      </c>
      <c r="K2060">
        <f t="shared" si="174"/>
        <v>0</v>
      </c>
      <c r="L2060" s="78" t="s">
        <v>343</v>
      </c>
      <c r="M2060" s="36" t="s">
        <v>334</v>
      </c>
      <c r="N2060">
        <v>1</v>
      </c>
      <c r="O2060" t="s">
        <v>289</v>
      </c>
      <c r="P2060" t="s">
        <v>254</v>
      </c>
      <c r="Q2060" t="s">
        <v>249</v>
      </c>
      <c r="R2060" t="s">
        <v>171</v>
      </c>
      <c r="S2060" t="s">
        <v>121</v>
      </c>
    </row>
    <row r="2061" spans="2:19" ht="12.75" hidden="1" outlineLevel="1">
      <c r="B2061" s="33" t="s">
        <v>205</v>
      </c>
      <c r="C2061">
        <v>65</v>
      </c>
      <c r="D2061">
        <v>2</v>
      </c>
      <c r="E2061">
        <v>4</v>
      </c>
      <c r="F2061" s="46"/>
      <c r="G2061" s="58" t="str">
        <f t="shared" si="175"/>
        <v/>
      </c>
      <c r="H2061" s="59" t="s">
        <v>173</v>
      </c>
      <c r="I2061" t="str">
        <f t="shared" si="171"/>
        <v/>
      </c>
      <c r="J2061">
        <f t="shared" si="173"/>
        <v>0</v>
      </c>
      <c r="K2061">
        <f t="shared" si="174"/>
        <v>0</v>
      </c>
      <c r="L2061" s="78" t="s">
        <v>343</v>
      </c>
      <c r="M2061" s="36" t="s">
        <v>334</v>
      </c>
      <c r="N2061">
        <v>1</v>
      </c>
      <c r="O2061" t="s">
        <v>289</v>
      </c>
      <c r="P2061" t="s">
        <v>254</v>
      </c>
      <c r="Q2061" t="s">
        <v>112</v>
      </c>
      <c r="R2061" t="s">
        <v>169</v>
      </c>
      <c r="S2061" t="s">
        <v>130</v>
      </c>
    </row>
    <row r="2062" spans="2:19" ht="12.75" hidden="1" outlineLevel="1">
      <c r="B2062" s="33" t="s">
        <v>205</v>
      </c>
      <c r="C2062">
        <v>65</v>
      </c>
      <c r="D2062">
        <v>2</v>
      </c>
      <c r="E2062">
        <v>5</v>
      </c>
      <c r="F2062" s="46"/>
      <c r="G2062" s="58" t="str">
        <f t="shared" si="175"/>
        <v/>
      </c>
      <c r="H2062" s="59" t="s">
        <v>175</v>
      </c>
      <c r="I2062" t="str">
        <f t="shared" si="171"/>
        <v/>
      </c>
      <c r="J2062">
        <f t="shared" si="173"/>
        <v>0</v>
      </c>
      <c r="K2062">
        <f t="shared" si="174"/>
        <v>0</v>
      </c>
      <c r="L2062" s="78" t="s">
        <v>343</v>
      </c>
      <c r="M2062" s="36" t="s">
        <v>334</v>
      </c>
      <c r="N2062">
        <v>1</v>
      </c>
      <c r="O2062" t="s">
        <v>289</v>
      </c>
      <c r="P2062" t="s">
        <v>254</v>
      </c>
      <c r="Q2062" t="s">
        <v>123</v>
      </c>
      <c r="R2062" t="s">
        <v>171</v>
      </c>
      <c r="S2062" t="s">
        <v>130</v>
      </c>
    </row>
    <row r="2063" spans="2:22" ht="12.75" hidden="1" outlineLevel="1">
      <c r="B2063" s="33" t="s">
        <v>205</v>
      </c>
      <c r="C2063">
        <v>65</v>
      </c>
      <c r="D2063">
        <v>2</v>
      </c>
      <c r="E2063">
        <v>6</v>
      </c>
      <c r="F2063" s="46"/>
      <c r="G2063" s="58" t="str">
        <f t="shared" si="175"/>
        <v/>
      </c>
      <c r="H2063" s="59" t="s">
        <v>172</v>
      </c>
      <c r="I2063" t="str">
        <f t="shared" si="171"/>
        <v/>
      </c>
      <c r="J2063">
        <f t="shared" si="173"/>
        <v>0</v>
      </c>
      <c r="K2063">
        <f t="shared" si="174"/>
        <v>0</v>
      </c>
      <c r="L2063" s="78" t="s">
        <v>343</v>
      </c>
      <c r="M2063" s="36" t="s">
        <v>334</v>
      </c>
      <c r="N2063">
        <v>2</v>
      </c>
      <c r="O2063" t="s">
        <v>289</v>
      </c>
      <c r="P2063" t="s">
        <v>221</v>
      </c>
      <c r="Q2063" t="s">
        <v>38</v>
      </c>
      <c r="R2063" t="s">
        <v>171</v>
      </c>
      <c r="S2063" t="s">
        <v>27</v>
      </c>
      <c r="V2063" t="s">
        <v>59</v>
      </c>
    </row>
    <row r="2064" spans="2:22" ht="12.75" hidden="1" outlineLevel="1">
      <c r="B2064" s="33" t="s">
        <v>205</v>
      </c>
      <c r="C2064">
        <v>65</v>
      </c>
      <c r="D2064">
        <v>2</v>
      </c>
      <c r="E2064">
        <v>7</v>
      </c>
      <c r="F2064" s="46"/>
      <c r="G2064" s="58" t="str">
        <f t="shared" si="175"/>
        <v/>
      </c>
      <c r="H2064" s="59" t="s">
        <v>174</v>
      </c>
      <c r="I2064" t="str">
        <f t="shared" si="171"/>
        <v/>
      </c>
      <c r="J2064">
        <f t="shared" si="173"/>
        <v>0</v>
      </c>
      <c r="K2064">
        <f t="shared" si="174"/>
        <v>0</v>
      </c>
      <c r="L2064" s="78" t="s">
        <v>343</v>
      </c>
      <c r="M2064" s="36" t="s">
        <v>334</v>
      </c>
      <c r="N2064">
        <v>2</v>
      </c>
      <c r="O2064" t="s">
        <v>289</v>
      </c>
      <c r="P2064" t="s">
        <v>221</v>
      </c>
      <c r="Q2064" t="s">
        <v>249</v>
      </c>
      <c r="R2064" t="s">
        <v>169</v>
      </c>
      <c r="S2064" t="s">
        <v>27</v>
      </c>
      <c r="V2064" t="s">
        <v>59</v>
      </c>
    </row>
    <row r="2065" spans="2:22" ht="12.75" hidden="1" outlineLevel="1">
      <c r="B2065" s="33" t="s">
        <v>205</v>
      </c>
      <c r="C2065">
        <v>65</v>
      </c>
      <c r="D2065">
        <v>2</v>
      </c>
      <c r="E2065">
        <v>8</v>
      </c>
      <c r="F2065" s="46"/>
      <c r="G2065" s="58" t="str">
        <f t="shared" si="175"/>
        <v/>
      </c>
      <c r="H2065" s="59" t="s">
        <v>173</v>
      </c>
      <c r="I2065" t="str">
        <f t="shared" si="171"/>
        <v/>
      </c>
      <c r="J2065">
        <f t="shared" si="173"/>
        <v>0</v>
      </c>
      <c r="K2065">
        <f t="shared" si="174"/>
        <v>0</v>
      </c>
      <c r="L2065" s="78" t="s">
        <v>343</v>
      </c>
      <c r="M2065" s="36" t="s">
        <v>334</v>
      </c>
      <c r="N2065">
        <v>2</v>
      </c>
      <c r="O2065" t="s">
        <v>289</v>
      </c>
      <c r="P2065" t="s">
        <v>221</v>
      </c>
      <c r="Q2065" t="s">
        <v>249</v>
      </c>
      <c r="R2065" t="s">
        <v>169</v>
      </c>
      <c r="S2065" t="s">
        <v>27</v>
      </c>
      <c r="V2065" t="s">
        <v>59</v>
      </c>
    </row>
    <row r="2066" spans="2:22" ht="12.75" hidden="1" outlineLevel="1">
      <c r="B2066" s="33" t="s">
        <v>205</v>
      </c>
      <c r="C2066">
        <v>65</v>
      </c>
      <c r="D2066">
        <v>2</v>
      </c>
      <c r="E2066">
        <v>9</v>
      </c>
      <c r="F2066" s="46"/>
      <c r="G2066" s="58" t="str">
        <f t="shared" si="175"/>
        <v/>
      </c>
      <c r="H2066" s="59" t="s">
        <v>175</v>
      </c>
      <c r="I2066" t="str">
        <f t="shared" si="171"/>
        <v/>
      </c>
      <c r="J2066">
        <f t="shared" si="173"/>
        <v>0</v>
      </c>
      <c r="K2066">
        <f t="shared" si="174"/>
        <v>0</v>
      </c>
      <c r="L2066" s="78" t="s">
        <v>343</v>
      </c>
      <c r="M2066" s="36" t="s">
        <v>334</v>
      </c>
      <c r="N2066">
        <v>2</v>
      </c>
      <c r="O2066" t="s">
        <v>289</v>
      </c>
      <c r="P2066" t="s">
        <v>221</v>
      </c>
      <c r="Q2066" t="s">
        <v>249</v>
      </c>
      <c r="R2066" t="s">
        <v>171</v>
      </c>
      <c r="S2066" t="s">
        <v>121</v>
      </c>
      <c r="V2066" t="s">
        <v>59</v>
      </c>
    </row>
    <row r="2067" spans="2:22" ht="12.75" hidden="1" outlineLevel="1">
      <c r="B2067" s="33" t="s">
        <v>205</v>
      </c>
      <c r="C2067">
        <v>65</v>
      </c>
      <c r="D2067">
        <v>2</v>
      </c>
      <c r="E2067">
        <v>10</v>
      </c>
      <c r="F2067" s="46"/>
      <c r="G2067" s="58" t="str">
        <f t="shared" si="175"/>
        <v/>
      </c>
      <c r="H2067" s="59" t="s">
        <v>175</v>
      </c>
      <c r="I2067" t="str">
        <f t="shared" si="171"/>
        <v/>
      </c>
      <c r="J2067">
        <f t="shared" si="173"/>
        <v>0</v>
      </c>
      <c r="K2067">
        <f t="shared" si="174"/>
        <v>0</v>
      </c>
      <c r="L2067" s="78" t="s">
        <v>343</v>
      </c>
      <c r="M2067" s="36" t="s">
        <v>334</v>
      </c>
      <c r="N2067">
        <v>2</v>
      </c>
      <c r="O2067" t="s">
        <v>289</v>
      </c>
      <c r="P2067" t="s">
        <v>221</v>
      </c>
      <c r="Q2067" t="s">
        <v>249</v>
      </c>
      <c r="R2067" t="s">
        <v>169</v>
      </c>
      <c r="S2067" t="s">
        <v>120</v>
      </c>
      <c r="V2067" t="s">
        <v>59</v>
      </c>
    </row>
    <row r="2068" spans="2:22" ht="12.75" hidden="1" outlineLevel="1">
      <c r="B2068" s="33" t="s">
        <v>205</v>
      </c>
      <c r="C2068">
        <v>65</v>
      </c>
      <c r="D2068">
        <v>2</v>
      </c>
      <c r="E2068">
        <v>11</v>
      </c>
      <c r="F2068" s="46"/>
      <c r="G2068" s="58" t="str">
        <f t="shared" si="175"/>
        <v/>
      </c>
      <c r="H2068" s="59" t="s">
        <v>172</v>
      </c>
      <c r="I2068" t="str">
        <f t="shared" si="171"/>
        <v/>
      </c>
      <c r="J2068">
        <f t="shared" si="173"/>
        <v>0</v>
      </c>
      <c r="K2068">
        <f t="shared" si="174"/>
        <v>0</v>
      </c>
      <c r="L2068" s="78" t="s">
        <v>343</v>
      </c>
      <c r="M2068" s="36" t="s">
        <v>334</v>
      </c>
      <c r="N2068">
        <v>2</v>
      </c>
      <c r="O2068" t="s">
        <v>289</v>
      </c>
      <c r="P2068" t="s">
        <v>221</v>
      </c>
      <c r="Q2068" t="s">
        <v>249</v>
      </c>
      <c r="R2068" t="s">
        <v>171</v>
      </c>
      <c r="S2068" t="s">
        <v>121</v>
      </c>
      <c r="V2068" t="s">
        <v>59</v>
      </c>
    </row>
    <row r="2069" spans="2:22" ht="12.75" hidden="1" outlineLevel="1">
      <c r="B2069" s="33" t="s">
        <v>205</v>
      </c>
      <c r="C2069">
        <v>65</v>
      </c>
      <c r="D2069">
        <v>2</v>
      </c>
      <c r="E2069">
        <v>12</v>
      </c>
      <c r="F2069" s="46"/>
      <c r="G2069" s="58" t="str">
        <f t="shared" si="175"/>
        <v/>
      </c>
      <c r="H2069" s="59" t="s">
        <v>175</v>
      </c>
      <c r="I2069" t="str">
        <f t="shared" si="171"/>
        <v/>
      </c>
      <c r="J2069">
        <f t="shared" si="173"/>
        <v>0</v>
      </c>
      <c r="K2069">
        <f t="shared" si="174"/>
        <v>0</v>
      </c>
      <c r="L2069" s="78" t="s">
        <v>343</v>
      </c>
      <c r="M2069" s="36" t="s">
        <v>334</v>
      </c>
      <c r="N2069">
        <v>3</v>
      </c>
      <c r="O2069" t="s">
        <v>290</v>
      </c>
      <c r="P2069" t="s">
        <v>61</v>
      </c>
      <c r="Q2069" t="s">
        <v>38</v>
      </c>
      <c r="R2069" t="s">
        <v>171</v>
      </c>
      <c r="S2069" t="s">
        <v>27</v>
      </c>
      <c r="V2069" t="s">
        <v>59</v>
      </c>
    </row>
    <row r="2070" spans="2:22" ht="12.75" hidden="1" outlineLevel="1">
      <c r="B2070" s="33" t="s">
        <v>205</v>
      </c>
      <c r="C2070">
        <v>65</v>
      </c>
      <c r="D2070">
        <v>2</v>
      </c>
      <c r="E2070">
        <v>13</v>
      </c>
      <c r="F2070" s="46"/>
      <c r="G2070" s="58" t="str">
        <f t="shared" si="175"/>
        <v/>
      </c>
      <c r="H2070" s="59" t="s">
        <v>174</v>
      </c>
      <c r="I2070" t="str">
        <f t="shared" si="171"/>
        <v/>
      </c>
      <c r="J2070">
        <f t="shared" si="173"/>
        <v>0</v>
      </c>
      <c r="K2070">
        <f t="shared" si="174"/>
        <v>0</v>
      </c>
      <c r="L2070" s="78" t="s">
        <v>343</v>
      </c>
      <c r="M2070" s="36" t="s">
        <v>334</v>
      </c>
      <c r="N2070">
        <v>3</v>
      </c>
      <c r="O2070" t="s">
        <v>290</v>
      </c>
      <c r="P2070" t="s">
        <v>61</v>
      </c>
      <c r="Q2070" t="s">
        <v>249</v>
      </c>
      <c r="R2070" t="s">
        <v>171</v>
      </c>
      <c r="S2070" t="s">
        <v>120</v>
      </c>
      <c r="V2070" t="s">
        <v>59</v>
      </c>
    </row>
    <row r="2071" spans="2:22" ht="12.75" hidden="1" outlineLevel="1">
      <c r="B2071" s="33" t="s">
        <v>205</v>
      </c>
      <c r="C2071">
        <v>65</v>
      </c>
      <c r="D2071">
        <v>2</v>
      </c>
      <c r="E2071">
        <v>14</v>
      </c>
      <c r="F2071" s="46"/>
      <c r="G2071" s="58" t="str">
        <f t="shared" si="175"/>
        <v/>
      </c>
      <c r="H2071" s="59" t="s">
        <v>173</v>
      </c>
      <c r="I2071" t="str">
        <f t="shared" si="171"/>
        <v/>
      </c>
      <c r="J2071">
        <f t="shared" si="173"/>
        <v>0</v>
      </c>
      <c r="K2071">
        <f t="shared" si="174"/>
        <v>0</v>
      </c>
      <c r="L2071" s="78" t="s">
        <v>343</v>
      </c>
      <c r="M2071" s="36" t="s">
        <v>334</v>
      </c>
      <c r="N2071">
        <v>3</v>
      </c>
      <c r="O2071" t="s">
        <v>290</v>
      </c>
      <c r="P2071" t="s">
        <v>61</v>
      </c>
      <c r="Q2071" t="s">
        <v>249</v>
      </c>
      <c r="R2071" t="s">
        <v>169</v>
      </c>
      <c r="S2071" t="s">
        <v>121</v>
      </c>
      <c r="V2071" t="s">
        <v>59</v>
      </c>
    </row>
    <row r="2072" spans="2:22" ht="12.75" hidden="1" outlineLevel="1">
      <c r="B2072" s="33" t="s">
        <v>205</v>
      </c>
      <c r="C2072">
        <v>65</v>
      </c>
      <c r="D2072">
        <v>2</v>
      </c>
      <c r="E2072">
        <v>15</v>
      </c>
      <c r="F2072" s="46"/>
      <c r="G2072" s="58" t="str">
        <f t="shared" si="175"/>
        <v/>
      </c>
      <c r="H2072" s="59" t="s">
        <v>174</v>
      </c>
      <c r="I2072" t="str">
        <f t="shared" si="171"/>
        <v/>
      </c>
      <c r="J2072">
        <f t="shared" si="173"/>
        <v>0</v>
      </c>
      <c r="K2072">
        <f t="shared" si="174"/>
        <v>0</v>
      </c>
      <c r="L2072" s="78" t="s">
        <v>343</v>
      </c>
      <c r="M2072" s="36" t="s">
        <v>334</v>
      </c>
      <c r="N2072">
        <v>3</v>
      </c>
      <c r="O2072" t="s">
        <v>290</v>
      </c>
      <c r="P2072" t="s">
        <v>61</v>
      </c>
      <c r="Q2072" t="s">
        <v>249</v>
      </c>
      <c r="R2072" t="s">
        <v>169</v>
      </c>
      <c r="S2072" t="s">
        <v>27</v>
      </c>
      <c r="V2072" t="s">
        <v>59</v>
      </c>
    </row>
    <row r="2073" spans="2:22" ht="12.75" hidden="1" outlineLevel="1">
      <c r="B2073" s="33" t="s">
        <v>205</v>
      </c>
      <c r="C2073">
        <v>65</v>
      </c>
      <c r="D2073">
        <v>2</v>
      </c>
      <c r="E2073">
        <v>16</v>
      </c>
      <c r="F2073" s="46"/>
      <c r="G2073" s="58" t="str">
        <f t="shared" si="175"/>
        <v/>
      </c>
      <c r="H2073" s="59" t="s">
        <v>170</v>
      </c>
      <c r="I2073" t="str">
        <f t="shared" si="171"/>
        <v/>
      </c>
      <c r="J2073">
        <f t="shared" si="173"/>
        <v>0</v>
      </c>
      <c r="K2073">
        <f t="shared" si="174"/>
        <v>0</v>
      </c>
      <c r="L2073" s="78" t="s">
        <v>343</v>
      </c>
      <c r="M2073" s="36" t="s">
        <v>334</v>
      </c>
      <c r="N2073">
        <v>3</v>
      </c>
      <c r="O2073" t="s">
        <v>290</v>
      </c>
      <c r="P2073" t="s">
        <v>61</v>
      </c>
      <c r="Q2073" t="s">
        <v>249</v>
      </c>
      <c r="R2073" t="s">
        <v>169</v>
      </c>
      <c r="S2073" t="s">
        <v>120</v>
      </c>
      <c r="V2073" t="s">
        <v>59</v>
      </c>
    </row>
    <row r="2074" spans="2:22" ht="12.75" hidden="1" outlineLevel="1">
      <c r="B2074" s="33" t="s">
        <v>205</v>
      </c>
      <c r="C2074">
        <v>65</v>
      </c>
      <c r="D2074">
        <v>2</v>
      </c>
      <c r="E2074">
        <v>17</v>
      </c>
      <c r="F2074" s="46"/>
      <c r="G2074" s="58" t="str">
        <f t="shared" si="175"/>
        <v/>
      </c>
      <c r="H2074" s="59" t="s">
        <v>175</v>
      </c>
      <c r="I2074" t="str">
        <f t="shared" si="171"/>
        <v/>
      </c>
      <c r="J2074">
        <f t="shared" si="173"/>
        <v>0</v>
      </c>
      <c r="K2074">
        <f t="shared" si="174"/>
        <v>0</v>
      </c>
      <c r="L2074" s="78" t="s">
        <v>343</v>
      </c>
      <c r="M2074" s="36" t="s">
        <v>334</v>
      </c>
      <c r="N2074">
        <v>4</v>
      </c>
      <c r="O2074" t="s">
        <v>289</v>
      </c>
      <c r="P2074" t="s">
        <v>88</v>
      </c>
      <c r="Q2074" t="s">
        <v>38</v>
      </c>
      <c r="R2074" t="s">
        <v>171</v>
      </c>
      <c r="S2074" t="s">
        <v>27</v>
      </c>
      <c r="V2074" t="s">
        <v>130</v>
      </c>
    </row>
    <row r="2075" spans="2:22" ht="12.75" hidden="1" outlineLevel="1">
      <c r="B2075" s="33" t="s">
        <v>205</v>
      </c>
      <c r="C2075">
        <v>65</v>
      </c>
      <c r="D2075">
        <v>2</v>
      </c>
      <c r="E2075">
        <v>18</v>
      </c>
      <c r="F2075" s="46"/>
      <c r="G2075" s="58" t="str">
        <f t="shared" si="175"/>
        <v/>
      </c>
      <c r="H2075" s="59" t="s">
        <v>175</v>
      </c>
      <c r="I2075" t="str">
        <f t="shared" si="171"/>
        <v/>
      </c>
      <c r="J2075">
        <f t="shared" si="173"/>
        <v>0</v>
      </c>
      <c r="K2075">
        <f t="shared" si="174"/>
        <v>0</v>
      </c>
      <c r="L2075" s="78" t="s">
        <v>343</v>
      </c>
      <c r="M2075" s="36" t="s">
        <v>334</v>
      </c>
      <c r="N2075">
        <v>4</v>
      </c>
      <c r="O2075" t="s">
        <v>289</v>
      </c>
      <c r="P2075" t="s">
        <v>88</v>
      </c>
      <c r="Q2075" t="s">
        <v>249</v>
      </c>
      <c r="R2075" t="s">
        <v>169</v>
      </c>
      <c r="S2075" t="s">
        <v>27</v>
      </c>
      <c r="V2075" t="s">
        <v>130</v>
      </c>
    </row>
    <row r="2076" spans="2:22" ht="12.75" hidden="1" outlineLevel="1">
      <c r="B2076" s="33" t="s">
        <v>205</v>
      </c>
      <c r="C2076">
        <v>65</v>
      </c>
      <c r="D2076">
        <v>2</v>
      </c>
      <c r="E2076">
        <v>19</v>
      </c>
      <c r="F2076" s="46"/>
      <c r="G2076" s="58" t="str">
        <f t="shared" si="175"/>
        <v/>
      </c>
      <c r="H2076" s="59" t="s">
        <v>174</v>
      </c>
      <c r="I2076" t="str">
        <f t="shared" si="171"/>
        <v/>
      </c>
      <c r="J2076">
        <f t="shared" si="173"/>
        <v>0</v>
      </c>
      <c r="K2076">
        <f t="shared" si="174"/>
        <v>0</v>
      </c>
      <c r="L2076" s="78" t="s">
        <v>343</v>
      </c>
      <c r="M2076" s="36" t="s">
        <v>334</v>
      </c>
      <c r="N2076">
        <v>4</v>
      </c>
      <c r="O2076" t="s">
        <v>289</v>
      </c>
      <c r="P2076" t="s">
        <v>88</v>
      </c>
      <c r="Q2076" t="s">
        <v>249</v>
      </c>
      <c r="R2076" t="s">
        <v>169</v>
      </c>
      <c r="S2076" t="s">
        <v>122</v>
      </c>
      <c r="V2076" t="s">
        <v>130</v>
      </c>
    </row>
    <row r="2077" spans="2:22" ht="12.75" hidden="1" outlineLevel="1">
      <c r="B2077" s="33" t="s">
        <v>205</v>
      </c>
      <c r="C2077">
        <v>65</v>
      </c>
      <c r="D2077">
        <v>2</v>
      </c>
      <c r="E2077">
        <v>20</v>
      </c>
      <c r="F2077" s="46"/>
      <c r="G2077" s="58" t="str">
        <f t="shared" si="175"/>
        <v/>
      </c>
      <c r="H2077" s="59" t="s">
        <v>173</v>
      </c>
      <c r="I2077" t="str">
        <f t="shared" si="171"/>
        <v/>
      </c>
      <c r="J2077">
        <f t="shared" si="173"/>
        <v>0</v>
      </c>
      <c r="K2077">
        <f t="shared" si="174"/>
        <v>0</v>
      </c>
      <c r="L2077" s="78" t="s">
        <v>343</v>
      </c>
      <c r="M2077" s="36" t="s">
        <v>334</v>
      </c>
      <c r="N2077">
        <v>4</v>
      </c>
      <c r="O2077" t="s">
        <v>289</v>
      </c>
      <c r="P2077" t="s">
        <v>88</v>
      </c>
      <c r="Q2077" t="s">
        <v>249</v>
      </c>
      <c r="R2077" t="s">
        <v>169</v>
      </c>
      <c r="S2077" t="s">
        <v>120</v>
      </c>
      <c r="V2077" t="s">
        <v>130</v>
      </c>
    </row>
    <row r="2078" spans="2:22" ht="12.75" hidden="1" outlineLevel="1">
      <c r="B2078" s="33" t="s">
        <v>205</v>
      </c>
      <c r="C2078">
        <v>65</v>
      </c>
      <c r="D2078">
        <v>2</v>
      </c>
      <c r="E2078">
        <v>21</v>
      </c>
      <c r="F2078" s="46"/>
      <c r="G2078" s="58" t="str">
        <f t="shared" si="175"/>
        <v/>
      </c>
      <c r="H2078" s="59" t="s">
        <v>172</v>
      </c>
      <c r="I2078" t="str">
        <f t="shared" si="171"/>
        <v/>
      </c>
      <c r="J2078">
        <f t="shared" si="173"/>
        <v>0</v>
      </c>
      <c r="K2078">
        <f t="shared" si="174"/>
        <v>0</v>
      </c>
      <c r="L2078" s="78" t="s">
        <v>343</v>
      </c>
      <c r="M2078" s="36" t="s">
        <v>334</v>
      </c>
      <c r="N2078">
        <v>4</v>
      </c>
      <c r="O2078" t="s">
        <v>289</v>
      </c>
      <c r="P2078" t="s">
        <v>88</v>
      </c>
      <c r="Q2078" t="s">
        <v>249</v>
      </c>
      <c r="R2078" t="s">
        <v>169</v>
      </c>
      <c r="S2078" t="s">
        <v>27</v>
      </c>
      <c r="V2078" t="s">
        <v>130</v>
      </c>
    </row>
    <row r="2079" spans="2:22" ht="12.75" hidden="1" outlineLevel="1">
      <c r="B2079" s="33" t="s">
        <v>205</v>
      </c>
      <c r="C2079">
        <v>65</v>
      </c>
      <c r="D2079">
        <v>2</v>
      </c>
      <c r="E2079">
        <v>22</v>
      </c>
      <c r="F2079" s="46"/>
      <c r="G2079" s="58" t="str">
        <f t="shared" si="175"/>
        <v/>
      </c>
      <c r="H2079" s="59" t="s">
        <v>175</v>
      </c>
      <c r="I2079" t="str">
        <f t="shared" si="171"/>
        <v/>
      </c>
      <c r="J2079">
        <f t="shared" si="173"/>
        <v>0</v>
      </c>
      <c r="K2079">
        <f t="shared" si="174"/>
        <v>0</v>
      </c>
      <c r="L2079" s="78" t="s">
        <v>343</v>
      </c>
      <c r="M2079" s="36" t="s">
        <v>334</v>
      </c>
      <c r="N2079">
        <v>4</v>
      </c>
      <c r="O2079" t="s">
        <v>289</v>
      </c>
      <c r="P2079" t="s">
        <v>88</v>
      </c>
      <c r="Q2079" t="s">
        <v>249</v>
      </c>
      <c r="R2079" t="s">
        <v>171</v>
      </c>
      <c r="S2079" t="s">
        <v>121</v>
      </c>
      <c r="V2079" t="s">
        <v>130</v>
      </c>
    </row>
    <row r="2080" spans="2:22" ht="12.75" hidden="1" outlineLevel="1">
      <c r="B2080" s="33" t="s">
        <v>205</v>
      </c>
      <c r="C2080">
        <v>65</v>
      </c>
      <c r="D2080">
        <v>2</v>
      </c>
      <c r="E2080">
        <v>23</v>
      </c>
      <c r="F2080" s="46"/>
      <c r="G2080" s="58" t="str">
        <f t="shared" si="175"/>
        <v/>
      </c>
      <c r="H2080" s="59" t="s">
        <v>172</v>
      </c>
      <c r="I2080" t="str">
        <f t="shared" si="171"/>
        <v/>
      </c>
      <c r="J2080">
        <f t="shared" si="173"/>
        <v>0</v>
      </c>
      <c r="K2080">
        <f t="shared" si="174"/>
        <v>0</v>
      </c>
      <c r="L2080" s="78" t="s">
        <v>343</v>
      </c>
      <c r="M2080" s="36" t="s">
        <v>334</v>
      </c>
      <c r="N2080">
        <v>4</v>
      </c>
      <c r="O2080" t="s">
        <v>289</v>
      </c>
      <c r="P2080" t="s">
        <v>88</v>
      </c>
      <c r="Q2080" t="s">
        <v>301</v>
      </c>
      <c r="R2080" t="s">
        <v>171</v>
      </c>
      <c r="S2080" t="s">
        <v>130</v>
      </c>
      <c r="V2080" t="s">
        <v>130</v>
      </c>
    </row>
    <row r="2081" spans="2:19" ht="12.75" hidden="1" outlineLevel="1">
      <c r="B2081" s="33" t="s">
        <v>205</v>
      </c>
      <c r="C2081">
        <v>65</v>
      </c>
      <c r="D2081">
        <v>3</v>
      </c>
      <c r="E2081">
        <v>1</v>
      </c>
      <c r="F2081" s="46"/>
      <c r="G2081" s="58" t="str">
        <f t="shared" si="175"/>
        <v/>
      </c>
      <c r="H2081" s="59" t="s">
        <v>175</v>
      </c>
      <c r="I2081" t="str">
        <f t="shared" si="171"/>
        <v/>
      </c>
      <c r="J2081">
        <f t="shared" si="173"/>
        <v>0</v>
      </c>
      <c r="K2081">
        <f t="shared" si="174"/>
        <v>0</v>
      </c>
      <c r="L2081" s="78" t="s">
        <v>343</v>
      </c>
      <c r="M2081" s="36" t="s">
        <v>8</v>
      </c>
      <c r="N2081">
        <v>1</v>
      </c>
      <c r="P2081" t="s">
        <v>105</v>
      </c>
      <c r="Q2081" t="s">
        <v>329</v>
      </c>
      <c r="R2081" t="s">
        <v>238</v>
      </c>
      <c r="S2081" t="s">
        <v>239</v>
      </c>
    </row>
    <row r="2082" spans="2:19" ht="12.75" hidden="1" outlineLevel="1">
      <c r="B2082" s="33" t="s">
        <v>205</v>
      </c>
      <c r="C2082">
        <v>65</v>
      </c>
      <c r="D2082">
        <v>3</v>
      </c>
      <c r="E2082">
        <v>2</v>
      </c>
      <c r="F2082" s="46"/>
      <c r="G2082" s="58" t="str">
        <f t="shared" si="175"/>
        <v/>
      </c>
      <c r="H2082" s="59" t="s">
        <v>174</v>
      </c>
      <c r="I2082" t="str">
        <f aca="true" t="shared" si="176" ref="I2082:I2203">IF(F2082=0,"",IF(EXACT(G2082,H2082),"Correct","Incorrect"))</f>
        <v/>
      </c>
      <c r="J2082">
        <f t="shared" si="173"/>
        <v>0</v>
      </c>
      <c r="K2082">
        <f t="shared" si="174"/>
        <v>0</v>
      </c>
      <c r="L2082" s="78" t="s">
        <v>343</v>
      </c>
      <c r="M2082" s="36" t="s">
        <v>8</v>
      </c>
      <c r="N2082">
        <v>1</v>
      </c>
      <c r="P2082" t="s">
        <v>105</v>
      </c>
      <c r="Q2082" t="s">
        <v>330</v>
      </c>
      <c r="R2082" t="s">
        <v>247</v>
      </c>
      <c r="S2082" t="s">
        <v>239</v>
      </c>
    </row>
    <row r="2083" spans="2:19" ht="12.75" hidden="1" outlineLevel="1">
      <c r="B2083" s="33" t="s">
        <v>205</v>
      </c>
      <c r="C2083">
        <v>65</v>
      </c>
      <c r="D2083">
        <v>3</v>
      </c>
      <c r="E2083">
        <v>3</v>
      </c>
      <c r="F2083" s="46"/>
      <c r="G2083" s="58" t="str">
        <f t="shared" si="175"/>
        <v/>
      </c>
      <c r="H2083" s="59" t="s">
        <v>173</v>
      </c>
      <c r="I2083" t="str">
        <f t="shared" si="176"/>
        <v/>
      </c>
      <c r="J2083">
        <f t="shared" si="173"/>
        <v>0</v>
      </c>
      <c r="K2083">
        <f t="shared" si="174"/>
        <v>0</v>
      </c>
      <c r="L2083" s="78" t="s">
        <v>343</v>
      </c>
      <c r="M2083" s="36" t="s">
        <v>8</v>
      </c>
      <c r="N2083">
        <v>1</v>
      </c>
      <c r="P2083" t="s">
        <v>105</v>
      </c>
      <c r="Q2083" t="s">
        <v>333</v>
      </c>
      <c r="R2083" t="s">
        <v>318</v>
      </c>
      <c r="S2083" t="s">
        <v>239</v>
      </c>
    </row>
    <row r="2084" spans="2:19" ht="12.75" hidden="1" outlineLevel="1">
      <c r="B2084" s="33" t="s">
        <v>205</v>
      </c>
      <c r="C2084">
        <v>65</v>
      </c>
      <c r="D2084">
        <v>3</v>
      </c>
      <c r="E2084">
        <v>4</v>
      </c>
      <c r="F2084" s="46"/>
      <c r="G2084" s="58" t="str">
        <f t="shared" si="175"/>
        <v/>
      </c>
      <c r="H2084" s="59" t="s">
        <v>170</v>
      </c>
      <c r="I2084" t="str">
        <f t="shared" si="176"/>
        <v/>
      </c>
      <c r="J2084">
        <f t="shared" si="173"/>
        <v>0</v>
      </c>
      <c r="K2084">
        <f t="shared" si="174"/>
        <v>0</v>
      </c>
      <c r="L2084" s="78" t="s">
        <v>343</v>
      </c>
      <c r="M2084" s="36" t="s">
        <v>8</v>
      </c>
      <c r="N2084">
        <v>1</v>
      </c>
      <c r="P2084" t="s">
        <v>105</v>
      </c>
      <c r="Q2084" t="s">
        <v>333</v>
      </c>
      <c r="R2084" t="s">
        <v>246</v>
      </c>
      <c r="S2084" t="s">
        <v>239</v>
      </c>
    </row>
    <row r="2085" spans="2:19" ht="12.75" hidden="1" outlineLevel="1">
      <c r="B2085" s="33" t="s">
        <v>205</v>
      </c>
      <c r="C2085">
        <v>65</v>
      </c>
      <c r="D2085">
        <v>3</v>
      </c>
      <c r="E2085">
        <v>5</v>
      </c>
      <c r="F2085" s="46"/>
      <c r="G2085" s="58" t="str">
        <f t="shared" si="175"/>
        <v/>
      </c>
      <c r="H2085" s="59" t="s">
        <v>175</v>
      </c>
      <c r="I2085" t="str">
        <f t="shared" si="176"/>
        <v/>
      </c>
      <c r="J2085">
        <f t="shared" si="173"/>
        <v>0</v>
      </c>
      <c r="K2085">
        <f t="shared" si="174"/>
        <v>0</v>
      </c>
      <c r="L2085" s="78" t="s">
        <v>343</v>
      </c>
      <c r="M2085" s="36" t="s">
        <v>8</v>
      </c>
      <c r="N2085">
        <v>1</v>
      </c>
      <c r="P2085" t="s">
        <v>105</v>
      </c>
      <c r="Q2085" t="s">
        <v>329</v>
      </c>
      <c r="R2085" t="s">
        <v>248</v>
      </c>
      <c r="S2085" t="s">
        <v>239</v>
      </c>
    </row>
    <row r="2086" spans="2:19" ht="12.75" hidden="1" outlineLevel="1">
      <c r="B2086" s="33" t="s">
        <v>205</v>
      </c>
      <c r="C2086">
        <v>65</v>
      </c>
      <c r="D2086">
        <v>3</v>
      </c>
      <c r="E2086">
        <v>6</v>
      </c>
      <c r="F2086" s="46"/>
      <c r="G2086" s="58" t="str">
        <f t="shared" si="175"/>
        <v/>
      </c>
      <c r="H2086" s="59" t="s">
        <v>170</v>
      </c>
      <c r="I2086" t="str">
        <f t="shared" si="176"/>
        <v/>
      </c>
      <c r="J2086">
        <f t="shared" si="173"/>
        <v>0</v>
      </c>
      <c r="K2086">
        <f t="shared" si="174"/>
        <v>0</v>
      </c>
      <c r="L2086" s="78" t="s">
        <v>343</v>
      </c>
      <c r="M2086" s="36" t="s">
        <v>8</v>
      </c>
      <c r="N2086">
        <v>1</v>
      </c>
      <c r="P2086" t="s">
        <v>105</v>
      </c>
      <c r="Q2086" t="s">
        <v>329</v>
      </c>
      <c r="R2086" t="s">
        <v>53</v>
      </c>
      <c r="S2086" t="s">
        <v>239</v>
      </c>
    </row>
    <row r="2087" spans="2:19" ht="12.75" hidden="1" outlineLevel="1">
      <c r="B2087" s="33" t="s">
        <v>205</v>
      </c>
      <c r="C2087">
        <v>65</v>
      </c>
      <c r="D2087">
        <v>3</v>
      </c>
      <c r="E2087">
        <v>7</v>
      </c>
      <c r="F2087" s="46"/>
      <c r="G2087" s="58" t="str">
        <f t="shared" si="175"/>
        <v/>
      </c>
      <c r="H2087" s="59" t="s">
        <v>174</v>
      </c>
      <c r="I2087" t="str">
        <f t="shared" si="176"/>
        <v/>
      </c>
      <c r="J2087">
        <f t="shared" si="173"/>
        <v>0</v>
      </c>
      <c r="K2087">
        <f t="shared" si="174"/>
        <v>0</v>
      </c>
      <c r="L2087" s="78" t="s">
        <v>343</v>
      </c>
      <c r="M2087" s="36" t="s">
        <v>8</v>
      </c>
      <c r="N2087">
        <v>1</v>
      </c>
      <c r="P2087" t="s">
        <v>105</v>
      </c>
      <c r="Q2087" t="s">
        <v>329</v>
      </c>
      <c r="R2087" t="s">
        <v>53</v>
      </c>
      <c r="S2087" t="s">
        <v>239</v>
      </c>
    </row>
    <row r="2088" spans="2:19" ht="12.75" hidden="1" outlineLevel="1">
      <c r="B2088" s="33" t="s">
        <v>205</v>
      </c>
      <c r="C2088">
        <v>65</v>
      </c>
      <c r="D2088">
        <v>3</v>
      </c>
      <c r="E2088">
        <v>8</v>
      </c>
      <c r="F2088" s="46"/>
      <c r="G2088" s="58" t="str">
        <f t="shared" si="175"/>
        <v/>
      </c>
      <c r="H2088" s="59" t="s">
        <v>170</v>
      </c>
      <c r="I2088" t="str">
        <f t="shared" si="176"/>
        <v/>
      </c>
      <c r="J2088">
        <f t="shared" si="173"/>
        <v>0</v>
      </c>
      <c r="K2088">
        <f t="shared" si="174"/>
        <v>0</v>
      </c>
      <c r="L2088" s="78" t="s">
        <v>343</v>
      </c>
      <c r="M2088" s="36" t="s">
        <v>8</v>
      </c>
      <c r="N2088">
        <v>2</v>
      </c>
      <c r="P2088" t="s">
        <v>315</v>
      </c>
      <c r="Q2088" t="s">
        <v>329</v>
      </c>
      <c r="R2088" t="s">
        <v>238</v>
      </c>
      <c r="S2088" t="s">
        <v>239</v>
      </c>
    </row>
    <row r="2089" spans="2:19" ht="12.75" hidden="1" outlineLevel="1">
      <c r="B2089" s="33" t="s">
        <v>205</v>
      </c>
      <c r="C2089">
        <v>65</v>
      </c>
      <c r="D2089">
        <v>3</v>
      </c>
      <c r="E2089">
        <v>9</v>
      </c>
      <c r="F2089" s="46"/>
      <c r="G2089" s="58" t="str">
        <f t="shared" si="175"/>
        <v/>
      </c>
      <c r="H2089" s="59" t="s">
        <v>172</v>
      </c>
      <c r="I2089" t="str">
        <f t="shared" si="176"/>
        <v/>
      </c>
      <c r="J2089">
        <f t="shared" si="173"/>
        <v>0</v>
      </c>
      <c r="K2089">
        <f t="shared" si="174"/>
        <v>0</v>
      </c>
      <c r="L2089" s="78" t="s">
        <v>343</v>
      </c>
      <c r="M2089" s="36" t="s">
        <v>8</v>
      </c>
      <c r="N2089">
        <v>2</v>
      </c>
      <c r="P2089" t="s">
        <v>315</v>
      </c>
      <c r="Q2089" t="s">
        <v>330</v>
      </c>
      <c r="R2089" t="s">
        <v>247</v>
      </c>
      <c r="S2089" t="s">
        <v>239</v>
      </c>
    </row>
    <row r="2090" spans="2:19" ht="12.75" hidden="1" outlineLevel="1">
      <c r="B2090" s="33" t="s">
        <v>205</v>
      </c>
      <c r="C2090">
        <v>65</v>
      </c>
      <c r="D2090">
        <v>3</v>
      </c>
      <c r="E2090">
        <v>10</v>
      </c>
      <c r="F2090" s="46"/>
      <c r="G2090" s="58" t="str">
        <f t="shared" si="175"/>
        <v/>
      </c>
      <c r="H2090" s="59" t="s">
        <v>170</v>
      </c>
      <c r="I2090" t="str">
        <f t="shared" si="176"/>
        <v/>
      </c>
      <c r="J2090">
        <f t="shared" si="173"/>
        <v>0</v>
      </c>
      <c r="K2090">
        <f t="shared" si="174"/>
        <v>0</v>
      </c>
      <c r="L2090" s="78" t="s">
        <v>343</v>
      </c>
      <c r="M2090" s="36" t="s">
        <v>8</v>
      </c>
      <c r="N2090">
        <v>2</v>
      </c>
      <c r="P2090" t="s">
        <v>315</v>
      </c>
      <c r="Q2090" t="s">
        <v>333</v>
      </c>
      <c r="R2090" t="s">
        <v>248</v>
      </c>
      <c r="S2090" t="s">
        <v>239</v>
      </c>
    </row>
    <row r="2091" spans="2:19" ht="12.75" hidden="1" outlineLevel="1">
      <c r="B2091" s="33" t="s">
        <v>205</v>
      </c>
      <c r="C2091">
        <v>65</v>
      </c>
      <c r="D2091">
        <v>3</v>
      </c>
      <c r="E2091">
        <v>11</v>
      </c>
      <c r="F2091" s="46"/>
      <c r="G2091" s="58" t="str">
        <f t="shared" si="175"/>
        <v/>
      </c>
      <c r="H2091" s="59" t="s">
        <v>175</v>
      </c>
      <c r="I2091" t="str">
        <f t="shared" si="176"/>
        <v/>
      </c>
      <c r="J2091">
        <f t="shared" si="173"/>
        <v>0</v>
      </c>
      <c r="K2091">
        <f t="shared" si="174"/>
        <v>0</v>
      </c>
      <c r="L2091" s="78" t="s">
        <v>343</v>
      </c>
      <c r="M2091" s="36" t="s">
        <v>8</v>
      </c>
      <c r="N2091">
        <v>2</v>
      </c>
      <c r="P2091" t="s">
        <v>315</v>
      </c>
      <c r="Q2091" t="s">
        <v>333</v>
      </c>
      <c r="R2091" t="s">
        <v>318</v>
      </c>
      <c r="S2091" t="s">
        <v>239</v>
      </c>
    </row>
    <row r="2092" spans="2:19" ht="12.75" hidden="1" outlineLevel="1">
      <c r="B2092" s="33" t="s">
        <v>205</v>
      </c>
      <c r="C2092">
        <v>65</v>
      </c>
      <c r="D2092">
        <v>3</v>
      </c>
      <c r="E2092">
        <v>12</v>
      </c>
      <c r="F2092" s="46"/>
      <c r="G2092" s="58" t="str">
        <f t="shared" si="175"/>
        <v/>
      </c>
      <c r="H2092" s="59" t="s">
        <v>174</v>
      </c>
      <c r="I2092" t="str">
        <f t="shared" si="176"/>
        <v/>
      </c>
      <c r="J2092">
        <f t="shared" si="173"/>
        <v>0</v>
      </c>
      <c r="K2092">
        <f t="shared" si="174"/>
        <v>0</v>
      </c>
      <c r="L2092" s="78" t="s">
        <v>343</v>
      </c>
      <c r="M2092" s="36" t="s">
        <v>8</v>
      </c>
      <c r="N2092">
        <v>2</v>
      </c>
      <c r="P2092" t="s">
        <v>315</v>
      </c>
      <c r="Q2092" t="s">
        <v>333</v>
      </c>
      <c r="R2092" t="s">
        <v>246</v>
      </c>
      <c r="S2092" t="s">
        <v>239</v>
      </c>
    </row>
    <row r="2093" spans="2:19" ht="12.75" hidden="1" outlineLevel="1">
      <c r="B2093" s="33" t="s">
        <v>205</v>
      </c>
      <c r="C2093">
        <v>65</v>
      </c>
      <c r="D2093">
        <v>3</v>
      </c>
      <c r="E2093">
        <v>13</v>
      </c>
      <c r="F2093" s="46"/>
      <c r="G2093" s="58" t="str">
        <f t="shared" si="175"/>
        <v/>
      </c>
      <c r="H2093" s="59" t="s">
        <v>173</v>
      </c>
      <c r="I2093" t="str">
        <f t="shared" si="176"/>
        <v/>
      </c>
      <c r="J2093">
        <f t="shared" si="173"/>
        <v>0</v>
      </c>
      <c r="K2093">
        <f t="shared" si="174"/>
        <v>0</v>
      </c>
      <c r="L2093" s="78" t="s">
        <v>343</v>
      </c>
      <c r="M2093" s="36" t="s">
        <v>8</v>
      </c>
      <c r="N2093">
        <v>2</v>
      </c>
      <c r="P2093" t="s">
        <v>315</v>
      </c>
      <c r="Q2093" t="s">
        <v>329</v>
      </c>
      <c r="R2093" t="s">
        <v>248</v>
      </c>
      <c r="S2093" t="s">
        <v>239</v>
      </c>
    </row>
    <row r="2094" spans="2:19" ht="12.75" hidden="1" outlineLevel="1">
      <c r="B2094" s="33" t="s">
        <v>205</v>
      </c>
      <c r="C2094">
        <v>65</v>
      </c>
      <c r="D2094">
        <v>3</v>
      </c>
      <c r="E2094">
        <v>14</v>
      </c>
      <c r="F2094" s="46"/>
      <c r="G2094" s="58" t="str">
        <f t="shared" si="175"/>
        <v/>
      </c>
      <c r="H2094" s="59" t="s">
        <v>172</v>
      </c>
      <c r="I2094" t="str">
        <f t="shared" si="176"/>
        <v/>
      </c>
      <c r="J2094">
        <f t="shared" si="173"/>
        <v>0</v>
      </c>
      <c r="K2094">
        <f t="shared" si="174"/>
        <v>0</v>
      </c>
      <c r="L2094" s="78" t="s">
        <v>343</v>
      </c>
      <c r="M2094" s="36" t="s">
        <v>8</v>
      </c>
      <c r="N2094">
        <v>3</v>
      </c>
      <c r="P2094" t="s">
        <v>40</v>
      </c>
      <c r="Q2094" t="s">
        <v>329</v>
      </c>
      <c r="R2094" t="s">
        <v>238</v>
      </c>
      <c r="S2094" t="s">
        <v>111</v>
      </c>
    </row>
    <row r="2095" spans="2:19" ht="12.75" hidden="1" outlineLevel="1">
      <c r="B2095" s="33" t="s">
        <v>205</v>
      </c>
      <c r="C2095">
        <v>65</v>
      </c>
      <c r="D2095">
        <v>3</v>
      </c>
      <c r="E2095">
        <v>15</v>
      </c>
      <c r="F2095" s="46"/>
      <c r="G2095" s="58" t="str">
        <f t="shared" si="175"/>
        <v/>
      </c>
      <c r="H2095" s="59" t="s">
        <v>175</v>
      </c>
      <c r="I2095" t="str">
        <f t="shared" si="176"/>
        <v/>
      </c>
      <c r="J2095">
        <f t="shared" si="173"/>
        <v>0</v>
      </c>
      <c r="K2095">
        <f t="shared" si="174"/>
        <v>0</v>
      </c>
      <c r="L2095" s="78" t="s">
        <v>343</v>
      </c>
      <c r="M2095" s="36" t="s">
        <v>8</v>
      </c>
      <c r="N2095">
        <v>3</v>
      </c>
      <c r="P2095" t="s">
        <v>40</v>
      </c>
      <c r="Q2095" t="s">
        <v>333</v>
      </c>
      <c r="R2095" t="s">
        <v>246</v>
      </c>
      <c r="S2095" t="s">
        <v>111</v>
      </c>
    </row>
    <row r="2096" spans="2:19" ht="12.75" hidden="1" outlineLevel="1">
      <c r="B2096" s="33" t="s">
        <v>205</v>
      </c>
      <c r="C2096">
        <v>65</v>
      </c>
      <c r="D2096">
        <v>3</v>
      </c>
      <c r="E2096">
        <v>16</v>
      </c>
      <c r="F2096" s="46"/>
      <c r="G2096" s="58" t="str">
        <f t="shared" si="175"/>
        <v/>
      </c>
      <c r="H2096" s="59" t="s">
        <v>170</v>
      </c>
      <c r="I2096" t="str">
        <f t="shared" si="176"/>
        <v/>
      </c>
      <c r="J2096">
        <f t="shared" si="173"/>
        <v>0</v>
      </c>
      <c r="K2096">
        <f t="shared" si="174"/>
        <v>0</v>
      </c>
      <c r="L2096" s="78" t="s">
        <v>343</v>
      </c>
      <c r="M2096" s="36" t="s">
        <v>8</v>
      </c>
      <c r="N2096">
        <v>3</v>
      </c>
      <c r="P2096" t="s">
        <v>40</v>
      </c>
      <c r="Q2096" t="s">
        <v>333</v>
      </c>
      <c r="R2096" t="s">
        <v>246</v>
      </c>
      <c r="S2096" t="s">
        <v>111</v>
      </c>
    </row>
    <row r="2097" spans="2:19" ht="12.75" hidden="1" outlineLevel="1">
      <c r="B2097" s="33" t="s">
        <v>205</v>
      </c>
      <c r="C2097">
        <v>65</v>
      </c>
      <c r="D2097">
        <v>3</v>
      </c>
      <c r="E2097">
        <v>17</v>
      </c>
      <c r="F2097" s="46"/>
      <c r="G2097" s="58" t="str">
        <f t="shared" si="175"/>
        <v/>
      </c>
      <c r="H2097" s="59" t="s">
        <v>170</v>
      </c>
      <c r="I2097" t="str">
        <f t="shared" si="176"/>
        <v/>
      </c>
      <c r="J2097">
        <f aca="true" t="shared" si="177" ref="J2097:J2204">IF($I2097="Correct",1,IF($I2097="Incorrect",1,0))</f>
        <v>0</v>
      </c>
      <c r="K2097">
        <f aca="true" t="shared" si="178" ref="K2097:K2204">IF($I2097="Correct",1,IF($I2097="Incorrect",0,0))</f>
        <v>0</v>
      </c>
      <c r="L2097" s="78" t="s">
        <v>343</v>
      </c>
      <c r="M2097" s="36" t="s">
        <v>8</v>
      </c>
      <c r="N2097">
        <v>3</v>
      </c>
      <c r="P2097" t="s">
        <v>40</v>
      </c>
      <c r="Q2097" t="s">
        <v>329</v>
      </c>
      <c r="R2097" t="s">
        <v>246</v>
      </c>
      <c r="S2097" t="s">
        <v>111</v>
      </c>
    </row>
    <row r="2098" spans="2:19" ht="12.75" hidden="1" outlineLevel="1">
      <c r="B2098" s="33" t="s">
        <v>205</v>
      </c>
      <c r="C2098">
        <v>65</v>
      </c>
      <c r="D2098">
        <v>3</v>
      </c>
      <c r="E2098">
        <v>18</v>
      </c>
      <c r="F2098" s="46"/>
      <c r="G2098" s="58" t="str">
        <f t="shared" si="175"/>
        <v/>
      </c>
      <c r="H2098" s="59" t="s">
        <v>173</v>
      </c>
      <c r="I2098" t="str">
        <f t="shared" si="176"/>
        <v/>
      </c>
      <c r="J2098">
        <f t="shared" si="177"/>
        <v>0</v>
      </c>
      <c r="K2098">
        <f t="shared" si="178"/>
        <v>0</v>
      </c>
      <c r="L2098" s="78" t="s">
        <v>343</v>
      </c>
      <c r="M2098" s="36" t="s">
        <v>8</v>
      </c>
      <c r="N2098">
        <v>3</v>
      </c>
      <c r="P2098" t="s">
        <v>40</v>
      </c>
      <c r="Q2098" t="s">
        <v>329</v>
      </c>
      <c r="R2098" t="s">
        <v>246</v>
      </c>
      <c r="S2098" t="s">
        <v>111</v>
      </c>
    </row>
    <row r="2099" spans="2:19" ht="12.75" hidden="1" outlineLevel="1">
      <c r="B2099" s="33" t="s">
        <v>205</v>
      </c>
      <c r="C2099">
        <v>65</v>
      </c>
      <c r="D2099">
        <v>3</v>
      </c>
      <c r="E2099">
        <v>19</v>
      </c>
      <c r="F2099" s="46"/>
      <c r="G2099" s="58" t="str">
        <f t="shared" si="175"/>
        <v/>
      </c>
      <c r="H2099" s="59" t="s">
        <v>174</v>
      </c>
      <c r="I2099" t="str">
        <f t="shared" si="176"/>
        <v/>
      </c>
      <c r="J2099">
        <f t="shared" si="177"/>
        <v>0</v>
      </c>
      <c r="K2099">
        <f t="shared" si="178"/>
        <v>0</v>
      </c>
      <c r="L2099" s="78" t="s">
        <v>343</v>
      </c>
      <c r="M2099" s="36" t="s">
        <v>8</v>
      </c>
      <c r="N2099">
        <v>3</v>
      </c>
      <c r="P2099" t="s">
        <v>40</v>
      </c>
      <c r="Q2099" t="s">
        <v>329</v>
      </c>
      <c r="R2099" t="s">
        <v>53</v>
      </c>
      <c r="S2099" t="s">
        <v>111</v>
      </c>
    </row>
    <row r="2100" spans="2:19" ht="12.75" hidden="1" outlineLevel="1">
      <c r="B2100" s="33" t="s">
        <v>205</v>
      </c>
      <c r="C2100">
        <v>65</v>
      </c>
      <c r="D2100">
        <v>3</v>
      </c>
      <c r="E2100">
        <v>20</v>
      </c>
      <c r="F2100" s="46"/>
      <c r="G2100" s="58" t="str">
        <f t="shared" si="175"/>
        <v/>
      </c>
      <c r="H2100" s="59" t="s">
        <v>170</v>
      </c>
      <c r="I2100" t="str">
        <f t="shared" si="176"/>
        <v/>
      </c>
      <c r="J2100">
        <f t="shared" si="177"/>
        <v>0</v>
      </c>
      <c r="K2100">
        <f t="shared" si="178"/>
        <v>0</v>
      </c>
      <c r="L2100" s="78" t="s">
        <v>343</v>
      </c>
      <c r="M2100" s="36" t="s">
        <v>8</v>
      </c>
      <c r="N2100">
        <v>4</v>
      </c>
      <c r="P2100" t="s">
        <v>317</v>
      </c>
      <c r="Q2100" t="s">
        <v>329</v>
      </c>
      <c r="R2100" t="s">
        <v>238</v>
      </c>
      <c r="S2100" t="s">
        <v>239</v>
      </c>
    </row>
    <row r="2101" spans="2:19" ht="12.75" hidden="1" outlineLevel="1">
      <c r="B2101" s="33" t="s">
        <v>205</v>
      </c>
      <c r="C2101">
        <v>65</v>
      </c>
      <c r="D2101">
        <v>3</v>
      </c>
      <c r="E2101">
        <v>21</v>
      </c>
      <c r="F2101" s="46"/>
      <c r="G2101" s="58" t="str">
        <f t="shared" si="175"/>
        <v/>
      </c>
      <c r="H2101" s="59" t="s">
        <v>173</v>
      </c>
      <c r="I2101" t="str">
        <f t="shared" si="176"/>
        <v/>
      </c>
      <c r="J2101">
        <f t="shared" si="177"/>
        <v>0</v>
      </c>
      <c r="K2101">
        <f t="shared" si="178"/>
        <v>0</v>
      </c>
      <c r="L2101" s="78" t="s">
        <v>343</v>
      </c>
      <c r="M2101" s="36" t="s">
        <v>8</v>
      </c>
      <c r="N2101">
        <v>4</v>
      </c>
      <c r="P2101" t="s">
        <v>317</v>
      </c>
      <c r="Q2101" t="s">
        <v>329</v>
      </c>
      <c r="R2101" t="s">
        <v>318</v>
      </c>
      <c r="S2101" t="s">
        <v>239</v>
      </c>
    </row>
    <row r="2102" spans="2:19" ht="12.75" hidden="1" outlineLevel="1">
      <c r="B2102" s="33" t="s">
        <v>205</v>
      </c>
      <c r="C2102">
        <v>65</v>
      </c>
      <c r="D2102">
        <v>3</v>
      </c>
      <c r="E2102">
        <v>22</v>
      </c>
      <c r="F2102" s="46"/>
      <c r="G2102" s="58" t="str">
        <f t="shared" si="175"/>
        <v/>
      </c>
      <c r="H2102" s="59" t="s">
        <v>175</v>
      </c>
      <c r="I2102" t="str">
        <f t="shared" si="176"/>
        <v/>
      </c>
      <c r="J2102">
        <f t="shared" si="177"/>
        <v>0</v>
      </c>
      <c r="K2102">
        <f t="shared" si="178"/>
        <v>0</v>
      </c>
      <c r="L2102" s="78" t="s">
        <v>343</v>
      </c>
      <c r="M2102" s="36" t="s">
        <v>8</v>
      </c>
      <c r="N2102">
        <v>4</v>
      </c>
      <c r="P2102" t="s">
        <v>317</v>
      </c>
      <c r="Q2102" t="s">
        <v>330</v>
      </c>
      <c r="R2102" t="s">
        <v>247</v>
      </c>
      <c r="S2102" t="s">
        <v>239</v>
      </c>
    </row>
    <row r="2103" spans="2:19" ht="12.75" hidden="1" outlineLevel="1">
      <c r="B2103" s="33" t="s">
        <v>205</v>
      </c>
      <c r="C2103">
        <v>65</v>
      </c>
      <c r="D2103">
        <v>3</v>
      </c>
      <c r="E2103">
        <v>23</v>
      </c>
      <c r="F2103" s="46"/>
      <c r="G2103" s="58" t="str">
        <f t="shared" si="175"/>
        <v/>
      </c>
      <c r="H2103" s="59" t="s">
        <v>174</v>
      </c>
      <c r="I2103" t="str">
        <f t="shared" si="176"/>
        <v/>
      </c>
      <c r="J2103">
        <f t="shared" si="177"/>
        <v>0</v>
      </c>
      <c r="K2103">
        <f t="shared" si="178"/>
        <v>0</v>
      </c>
      <c r="L2103" s="78" t="s">
        <v>343</v>
      </c>
      <c r="M2103" s="36" t="s">
        <v>8</v>
      </c>
      <c r="N2103">
        <v>4</v>
      </c>
      <c r="P2103" t="s">
        <v>317</v>
      </c>
      <c r="Q2103" t="s">
        <v>333</v>
      </c>
      <c r="R2103" t="s">
        <v>246</v>
      </c>
      <c r="S2103" t="s">
        <v>239</v>
      </c>
    </row>
    <row r="2104" spans="2:19" ht="12.75" hidden="1" outlineLevel="1">
      <c r="B2104" s="33" t="s">
        <v>205</v>
      </c>
      <c r="C2104">
        <v>65</v>
      </c>
      <c r="D2104">
        <v>3</v>
      </c>
      <c r="E2104">
        <v>24</v>
      </c>
      <c r="F2104" s="46"/>
      <c r="G2104" s="58" t="str">
        <f t="shared" si="175"/>
        <v/>
      </c>
      <c r="H2104" s="59" t="s">
        <v>173</v>
      </c>
      <c r="I2104" t="str">
        <f t="shared" si="176"/>
        <v/>
      </c>
      <c r="J2104">
        <f t="shared" si="177"/>
        <v>0</v>
      </c>
      <c r="K2104">
        <f t="shared" si="178"/>
        <v>0</v>
      </c>
      <c r="L2104" s="78" t="s">
        <v>343</v>
      </c>
      <c r="M2104" s="36" t="s">
        <v>8</v>
      </c>
      <c r="N2104">
        <v>4</v>
      </c>
      <c r="P2104" t="s">
        <v>317</v>
      </c>
      <c r="Q2104" t="s">
        <v>333</v>
      </c>
      <c r="R2104" t="s">
        <v>318</v>
      </c>
      <c r="S2104" t="s">
        <v>239</v>
      </c>
    </row>
    <row r="2105" spans="2:19" ht="12.75" hidden="1" outlineLevel="1">
      <c r="B2105" s="33" t="s">
        <v>205</v>
      </c>
      <c r="C2105">
        <v>65</v>
      </c>
      <c r="D2105">
        <v>3</v>
      </c>
      <c r="E2105">
        <v>25</v>
      </c>
      <c r="F2105" s="46"/>
      <c r="G2105" s="58" t="str">
        <f t="shared" si="175"/>
        <v/>
      </c>
      <c r="H2105" s="59" t="s">
        <v>175</v>
      </c>
      <c r="I2105" t="str">
        <f t="shared" si="176"/>
        <v/>
      </c>
      <c r="J2105">
        <f t="shared" si="177"/>
        <v>0</v>
      </c>
      <c r="K2105">
        <f t="shared" si="178"/>
        <v>0</v>
      </c>
      <c r="L2105" s="78" t="s">
        <v>343</v>
      </c>
      <c r="M2105" s="36" t="s">
        <v>8</v>
      </c>
      <c r="N2105">
        <v>4</v>
      </c>
      <c r="P2105" t="s">
        <v>317</v>
      </c>
      <c r="Q2105" t="s">
        <v>329</v>
      </c>
      <c r="R2105" t="s">
        <v>53</v>
      </c>
      <c r="S2105" t="s">
        <v>239</v>
      </c>
    </row>
    <row r="2106" spans="2:19" ht="12.75" hidden="1" outlineLevel="1">
      <c r="B2106" s="33" t="s">
        <v>205</v>
      </c>
      <c r="C2106">
        <v>65</v>
      </c>
      <c r="D2106">
        <v>3</v>
      </c>
      <c r="E2106">
        <v>26</v>
      </c>
      <c r="F2106" s="46"/>
      <c r="G2106" s="58" t="str">
        <f t="shared" si="175"/>
        <v/>
      </c>
      <c r="H2106" s="59" t="s">
        <v>172</v>
      </c>
      <c r="I2106" t="str">
        <f t="shared" si="176"/>
        <v/>
      </c>
      <c r="J2106">
        <f t="shared" si="177"/>
        <v>0</v>
      </c>
      <c r="K2106">
        <f t="shared" si="178"/>
        <v>0</v>
      </c>
      <c r="L2106" s="78" t="s">
        <v>343</v>
      </c>
      <c r="M2106" s="36" t="s">
        <v>8</v>
      </c>
      <c r="N2106">
        <v>4</v>
      </c>
      <c r="P2106" t="s">
        <v>317</v>
      </c>
      <c r="Q2106" t="s">
        <v>333</v>
      </c>
      <c r="R2106" t="s">
        <v>246</v>
      </c>
      <c r="S2106" t="s">
        <v>239</v>
      </c>
    </row>
    <row r="2107" spans="2:19" ht="12.75" hidden="1" outlineLevel="1">
      <c r="B2107" s="33" t="s">
        <v>205</v>
      </c>
      <c r="C2107">
        <v>65</v>
      </c>
      <c r="D2107">
        <v>3</v>
      </c>
      <c r="E2107">
        <v>27</v>
      </c>
      <c r="F2107" s="46"/>
      <c r="G2107" s="58" t="str">
        <f t="shared" si="175"/>
        <v/>
      </c>
      <c r="H2107" s="59" t="s">
        <v>175</v>
      </c>
      <c r="I2107" t="str">
        <f t="shared" si="176"/>
        <v/>
      </c>
      <c r="J2107">
        <f t="shared" si="177"/>
        <v>0</v>
      </c>
      <c r="K2107">
        <f t="shared" si="178"/>
        <v>0</v>
      </c>
      <c r="L2107" s="78" t="s">
        <v>343</v>
      </c>
      <c r="M2107" s="36" t="s">
        <v>8</v>
      </c>
      <c r="N2107">
        <v>4</v>
      </c>
      <c r="P2107" t="s">
        <v>317</v>
      </c>
      <c r="Q2107" t="s">
        <v>329</v>
      </c>
      <c r="R2107" t="s">
        <v>53</v>
      </c>
      <c r="S2107" t="s">
        <v>239</v>
      </c>
    </row>
    <row r="2108" spans="2:19" ht="12.75" hidden="1" outlineLevel="1">
      <c r="B2108" s="33" t="s">
        <v>205</v>
      </c>
      <c r="C2108">
        <v>65</v>
      </c>
      <c r="D2108">
        <v>4</v>
      </c>
      <c r="E2108">
        <v>1</v>
      </c>
      <c r="F2108" s="46"/>
      <c r="G2108" s="58" t="str">
        <f t="shared" si="175"/>
        <v/>
      </c>
      <c r="H2108" s="59" t="s">
        <v>172</v>
      </c>
      <c r="I2108" t="str">
        <f t="shared" si="176"/>
        <v/>
      </c>
      <c r="J2108">
        <f t="shared" si="177"/>
        <v>0</v>
      </c>
      <c r="K2108">
        <f t="shared" si="178"/>
        <v>0</v>
      </c>
      <c r="L2108" s="78" t="s">
        <v>343</v>
      </c>
      <c r="M2108" s="36" t="s">
        <v>176</v>
      </c>
      <c r="N2108" s="36" t="s">
        <v>177</v>
      </c>
      <c r="O2108" s="36"/>
      <c r="Q2108" t="s">
        <v>119</v>
      </c>
      <c r="S2108" t="s">
        <v>249</v>
      </c>
    </row>
    <row r="2109" spans="2:19" ht="12.75" hidden="1" outlineLevel="1">
      <c r="B2109" s="33" t="s">
        <v>205</v>
      </c>
      <c r="C2109">
        <v>65</v>
      </c>
      <c r="D2109">
        <v>4</v>
      </c>
      <c r="E2109">
        <v>2</v>
      </c>
      <c r="F2109" s="46"/>
      <c r="G2109" s="58" t="str">
        <f t="shared" si="175"/>
        <v/>
      </c>
      <c r="H2109" s="59" t="s">
        <v>173</v>
      </c>
      <c r="I2109" t="str">
        <f t="shared" si="176"/>
        <v/>
      </c>
      <c r="J2109">
        <f t="shared" si="177"/>
        <v>0</v>
      </c>
      <c r="K2109">
        <f t="shared" si="178"/>
        <v>0</v>
      </c>
      <c r="L2109" s="78" t="s">
        <v>343</v>
      </c>
      <c r="M2109" s="36" t="s">
        <v>176</v>
      </c>
      <c r="N2109" s="36" t="s">
        <v>177</v>
      </c>
      <c r="O2109" s="36"/>
      <c r="Q2109" t="s">
        <v>285</v>
      </c>
      <c r="R2109" t="s">
        <v>35</v>
      </c>
      <c r="S2109" t="s">
        <v>249</v>
      </c>
    </row>
    <row r="2110" spans="2:19" ht="12.75" hidden="1" outlineLevel="1">
      <c r="B2110" s="33" t="s">
        <v>205</v>
      </c>
      <c r="C2110">
        <v>65</v>
      </c>
      <c r="D2110">
        <v>4</v>
      </c>
      <c r="E2110">
        <v>3</v>
      </c>
      <c r="F2110" s="46"/>
      <c r="G2110" s="58" t="str">
        <f t="shared" si="175"/>
        <v/>
      </c>
      <c r="H2110" s="59" t="s">
        <v>174</v>
      </c>
      <c r="I2110" t="str">
        <f t="shared" si="176"/>
        <v/>
      </c>
      <c r="J2110">
        <f t="shared" si="177"/>
        <v>0</v>
      </c>
      <c r="K2110">
        <f t="shared" si="178"/>
        <v>0</v>
      </c>
      <c r="L2110" s="78" t="s">
        <v>343</v>
      </c>
      <c r="M2110" s="36" t="s">
        <v>176</v>
      </c>
      <c r="N2110" s="36" t="s">
        <v>177</v>
      </c>
      <c r="O2110" s="36"/>
      <c r="Q2110" t="s">
        <v>250</v>
      </c>
      <c r="R2110" t="s">
        <v>304</v>
      </c>
      <c r="S2110" t="s">
        <v>249</v>
      </c>
    </row>
    <row r="2111" spans="2:19" ht="12.75" hidden="1" outlineLevel="1">
      <c r="B2111" s="33" t="s">
        <v>205</v>
      </c>
      <c r="C2111">
        <v>65</v>
      </c>
      <c r="D2111">
        <v>4</v>
      </c>
      <c r="E2111">
        <v>4</v>
      </c>
      <c r="F2111" s="46"/>
      <c r="G2111" s="58" t="str">
        <f t="shared" si="175"/>
        <v/>
      </c>
      <c r="H2111" s="59" t="s">
        <v>175</v>
      </c>
      <c r="I2111" t="str">
        <f t="shared" si="176"/>
        <v/>
      </c>
      <c r="J2111">
        <f t="shared" si="177"/>
        <v>0</v>
      </c>
      <c r="K2111">
        <f t="shared" si="178"/>
        <v>0</v>
      </c>
      <c r="L2111" s="78" t="s">
        <v>343</v>
      </c>
      <c r="M2111" s="36" t="s">
        <v>176</v>
      </c>
      <c r="N2111" s="36" t="s">
        <v>177</v>
      </c>
      <c r="O2111" s="36"/>
      <c r="Q2111" t="s">
        <v>98</v>
      </c>
      <c r="R2111" t="s">
        <v>34</v>
      </c>
      <c r="S2111" t="s">
        <v>249</v>
      </c>
    </row>
    <row r="2112" spans="2:19" ht="12.75" hidden="1" outlineLevel="1">
      <c r="B2112" s="33" t="s">
        <v>205</v>
      </c>
      <c r="C2112">
        <v>65</v>
      </c>
      <c r="D2112">
        <v>4</v>
      </c>
      <c r="E2112">
        <v>5</v>
      </c>
      <c r="F2112" s="46"/>
      <c r="G2112" s="58" t="str">
        <f t="shared" si="175"/>
        <v/>
      </c>
      <c r="H2112" s="59" t="s">
        <v>175</v>
      </c>
      <c r="I2112" t="str">
        <f t="shared" si="176"/>
        <v/>
      </c>
      <c r="J2112">
        <f t="shared" si="177"/>
        <v>0</v>
      </c>
      <c r="K2112">
        <f t="shared" si="178"/>
        <v>0</v>
      </c>
      <c r="L2112" s="78" t="s">
        <v>343</v>
      </c>
      <c r="M2112" s="36" t="s">
        <v>176</v>
      </c>
      <c r="N2112" s="36" t="s">
        <v>177</v>
      </c>
      <c r="O2112" s="36"/>
      <c r="Q2112" t="s">
        <v>326</v>
      </c>
      <c r="R2112" t="s">
        <v>327</v>
      </c>
      <c r="S2112" t="s">
        <v>249</v>
      </c>
    </row>
    <row r="2113" spans="2:20" ht="12.75" hidden="1" outlineLevel="1">
      <c r="B2113" s="33" t="s">
        <v>205</v>
      </c>
      <c r="C2113">
        <v>65</v>
      </c>
      <c r="D2113">
        <v>4</v>
      </c>
      <c r="E2113">
        <v>6</v>
      </c>
      <c r="F2113" s="46"/>
      <c r="G2113" s="58" t="str">
        <f t="shared" si="175"/>
        <v/>
      </c>
      <c r="H2113" s="59" t="s">
        <v>173</v>
      </c>
      <c r="I2113" t="str">
        <f t="shared" si="176"/>
        <v/>
      </c>
      <c r="J2113">
        <f t="shared" si="177"/>
        <v>0</v>
      </c>
      <c r="K2113">
        <f t="shared" si="178"/>
        <v>0</v>
      </c>
      <c r="L2113" s="78" t="s">
        <v>343</v>
      </c>
      <c r="M2113" s="36" t="s">
        <v>176</v>
      </c>
      <c r="N2113" s="36" t="s">
        <v>177</v>
      </c>
      <c r="O2113" s="36"/>
      <c r="Q2113" t="s">
        <v>225</v>
      </c>
      <c r="S2113" t="s">
        <v>249</v>
      </c>
      <c r="T2113" t="s">
        <v>218</v>
      </c>
    </row>
    <row r="2114" spans="2:19" ht="12.75" hidden="1" outlineLevel="1">
      <c r="B2114" s="33" t="s">
        <v>205</v>
      </c>
      <c r="C2114">
        <v>65</v>
      </c>
      <c r="D2114">
        <v>4</v>
      </c>
      <c r="E2114">
        <v>7</v>
      </c>
      <c r="F2114" s="46"/>
      <c r="G2114" s="58" t="str">
        <f t="shared" si="175"/>
        <v/>
      </c>
      <c r="H2114" s="59" t="s">
        <v>170</v>
      </c>
      <c r="I2114" t="str">
        <f t="shared" si="176"/>
        <v/>
      </c>
      <c r="J2114">
        <f t="shared" si="177"/>
        <v>0</v>
      </c>
      <c r="K2114">
        <f t="shared" si="178"/>
        <v>0</v>
      </c>
      <c r="L2114" s="78" t="s">
        <v>343</v>
      </c>
      <c r="M2114" s="36" t="s">
        <v>176</v>
      </c>
      <c r="N2114" s="36" t="s">
        <v>177</v>
      </c>
      <c r="O2114" s="36"/>
      <c r="Q2114" t="s">
        <v>130</v>
      </c>
      <c r="S2114" t="s">
        <v>249</v>
      </c>
    </row>
    <row r="2115" spans="2:19" ht="12.75" hidden="1" outlineLevel="1">
      <c r="B2115" s="33" t="s">
        <v>205</v>
      </c>
      <c r="C2115">
        <v>65</v>
      </c>
      <c r="D2115">
        <v>4</v>
      </c>
      <c r="E2115">
        <v>8</v>
      </c>
      <c r="F2115" s="46"/>
      <c r="G2115" s="58" t="str">
        <f t="shared" si="175"/>
        <v/>
      </c>
      <c r="H2115" s="59" t="s">
        <v>172</v>
      </c>
      <c r="I2115" t="str">
        <f t="shared" si="176"/>
        <v/>
      </c>
      <c r="J2115">
        <f t="shared" si="177"/>
        <v>0</v>
      </c>
      <c r="K2115">
        <f t="shared" si="178"/>
        <v>0</v>
      </c>
      <c r="L2115" s="78" t="s">
        <v>343</v>
      </c>
      <c r="M2115" s="36" t="s">
        <v>176</v>
      </c>
      <c r="N2115" s="36" t="s">
        <v>177</v>
      </c>
      <c r="O2115" s="36"/>
      <c r="Q2115" t="s">
        <v>286</v>
      </c>
      <c r="S2115" t="s">
        <v>249</v>
      </c>
    </row>
    <row r="2116" spans="2:19" ht="12.75" hidden="1" outlineLevel="1">
      <c r="B2116" s="33" t="s">
        <v>205</v>
      </c>
      <c r="C2116">
        <v>65</v>
      </c>
      <c r="D2116">
        <v>4</v>
      </c>
      <c r="E2116">
        <v>9</v>
      </c>
      <c r="F2116" s="46"/>
      <c r="G2116" s="58" t="str">
        <f t="shared" si="175"/>
        <v/>
      </c>
      <c r="H2116" s="59" t="s">
        <v>173</v>
      </c>
      <c r="I2116" t="str">
        <f t="shared" si="176"/>
        <v/>
      </c>
      <c r="J2116">
        <f t="shared" si="177"/>
        <v>0</v>
      </c>
      <c r="K2116">
        <f t="shared" si="178"/>
        <v>0</v>
      </c>
      <c r="L2116" s="78" t="s">
        <v>343</v>
      </c>
      <c r="M2116" s="36" t="s">
        <v>176</v>
      </c>
      <c r="N2116" s="36" t="s">
        <v>177</v>
      </c>
      <c r="O2116" s="36"/>
      <c r="Q2116" t="s">
        <v>225</v>
      </c>
      <c r="S2116" t="s">
        <v>249</v>
      </c>
    </row>
    <row r="2117" spans="2:19" ht="12.75" hidden="1" outlineLevel="1">
      <c r="B2117" s="33" t="s">
        <v>205</v>
      </c>
      <c r="C2117">
        <v>65</v>
      </c>
      <c r="D2117">
        <v>4</v>
      </c>
      <c r="E2117">
        <v>10</v>
      </c>
      <c r="F2117" s="46"/>
      <c r="G2117" s="58" t="str">
        <f t="shared" si="175"/>
        <v/>
      </c>
      <c r="H2117" s="59" t="s">
        <v>174</v>
      </c>
      <c r="I2117" t="str">
        <f t="shared" si="176"/>
        <v/>
      </c>
      <c r="J2117">
        <f t="shared" si="177"/>
        <v>0</v>
      </c>
      <c r="K2117">
        <f t="shared" si="178"/>
        <v>0</v>
      </c>
      <c r="L2117" s="78" t="s">
        <v>343</v>
      </c>
      <c r="M2117" s="36" t="s">
        <v>176</v>
      </c>
      <c r="N2117" s="36" t="s">
        <v>177</v>
      </c>
      <c r="O2117" s="36"/>
      <c r="Q2117" t="s">
        <v>119</v>
      </c>
      <c r="S2117" t="s">
        <v>249</v>
      </c>
    </row>
    <row r="2118" spans="2:19" ht="12.75" hidden="1" outlineLevel="1">
      <c r="B2118" s="33" t="s">
        <v>205</v>
      </c>
      <c r="C2118">
        <v>65</v>
      </c>
      <c r="D2118">
        <v>4</v>
      </c>
      <c r="E2118">
        <v>11</v>
      </c>
      <c r="F2118" s="46"/>
      <c r="G2118" s="58" t="str">
        <f t="shared" si="175"/>
        <v/>
      </c>
      <c r="H2118" s="59" t="s">
        <v>174</v>
      </c>
      <c r="I2118" t="str">
        <f t="shared" si="176"/>
        <v/>
      </c>
      <c r="J2118">
        <f t="shared" si="177"/>
        <v>0</v>
      </c>
      <c r="K2118">
        <f t="shared" si="178"/>
        <v>0</v>
      </c>
      <c r="L2118" s="78" t="s">
        <v>343</v>
      </c>
      <c r="M2118" s="36" t="s">
        <v>176</v>
      </c>
      <c r="N2118" s="36" t="s">
        <v>177</v>
      </c>
      <c r="O2118" s="36"/>
      <c r="Q2118" t="s">
        <v>286</v>
      </c>
      <c r="S2118" t="s">
        <v>249</v>
      </c>
    </row>
    <row r="2119" spans="2:19" ht="12.75" hidden="1" outlineLevel="1">
      <c r="B2119" s="33" t="s">
        <v>205</v>
      </c>
      <c r="C2119">
        <v>65</v>
      </c>
      <c r="D2119">
        <v>4</v>
      </c>
      <c r="E2119">
        <v>12</v>
      </c>
      <c r="F2119" s="46"/>
      <c r="G2119" s="58" t="str">
        <f t="shared" si="175"/>
        <v/>
      </c>
      <c r="H2119" s="59" t="s">
        <v>172</v>
      </c>
      <c r="I2119" t="str">
        <f t="shared" si="176"/>
        <v/>
      </c>
      <c r="J2119">
        <f t="shared" si="177"/>
        <v>0</v>
      </c>
      <c r="K2119">
        <f t="shared" si="178"/>
        <v>0</v>
      </c>
      <c r="L2119" s="78" t="s">
        <v>343</v>
      </c>
      <c r="M2119" s="36" t="s">
        <v>176</v>
      </c>
      <c r="N2119" s="36" t="s">
        <v>177</v>
      </c>
      <c r="O2119" s="36"/>
      <c r="Q2119" t="s">
        <v>98</v>
      </c>
      <c r="R2119" t="s">
        <v>36</v>
      </c>
      <c r="S2119" t="s">
        <v>249</v>
      </c>
    </row>
    <row r="2120" spans="2:19" ht="12.75" hidden="1" outlineLevel="1">
      <c r="B2120" s="33" t="s">
        <v>205</v>
      </c>
      <c r="C2120">
        <v>65</v>
      </c>
      <c r="D2120">
        <v>4</v>
      </c>
      <c r="E2120">
        <v>13</v>
      </c>
      <c r="F2120" s="46"/>
      <c r="G2120" s="58" t="str">
        <f t="shared" si="175"/>
        <v/>
      </c>
      <c r="H2120" s="59" t="s">
        <v>173</v>
      </c>
      <c r="I2120" t="str">
        <f t="shared" si="176"/>
        <v/>
      </c>
      <c r="J2120">
        <f t="shared" si="177"/>
        <v>0</v>
      </c>
      <c r="K2120">
        <f t="shared" si="178"/>
        <v>0</v>
      </c>
      <c r="L2120" s="78" t="s">
        <v>343</v>
      </c>
      <c r="M2120" s="36" t="s">
        <v>176</v>
      </c>
      <c r="N2120" s="36" t="s">
        <v>177</v>
      </c>
      <c r="O2120" s="36"/>
      <c r="Q2120" t="s">
        <v>285</v>
      </c>
      <c r="R2120" t="s">
        <v>35</v>
      </c>
      <c r="S2120" t="s">
        <v>249</v>
      </c>
    </row>
    <row r="2121" spans="2:19" ht="12.75" hidden="1" outlineLevel="1">
      <c r="B2121" s="33" t="s">
        <v>205</v>
      </c>
      <c r="C2121">
        <v>65</v>
      </c>
      <c r="D2121">
        <v>4</v>
      </c>
      <c r="E2121">
        <v>14</v>
      </c>
      <c r="F2121" s="46"/>
      <c r="G2121" s="58" t="str">
        <f t="shared" si="175"/>
        <v/>
      </c>
      <c r="H2121" s="59" t="s">
        <v>173</v>
      </c>
      <c r="I2121" t="str">
        <f t="shared" si="176"/>
        <v/>
      </c>
      <c r="J2121">
        <f t="shared" si="177"/>
        <v>0</v>
      </c>
      <c r="K2121">
        <f t="shared" si="178"/>
        <v>0</v>
      </c>
      <c r="L2121" s="78" t="s">
        <v>343</v>
      </c>
      <c r="M2121" s="36" t="s">
        <v>176</v>
      </c>
      <c r="N2121" s="36" t="s">
        <v>177</v>
      </c>
      <c r="O2121" s="36"/>
      <c r="Q2121" t="s">
        <v>98</v>
      </c>
      <c r="R2121" t="s">
        <v>178</v>
      </c>
      <c r="S2121" t="s">
        <v>249</v>
      </c>
    </row>
    <row r="2122" spans="2:19" ht="12.75" hidden="1" outlineLevel="1">
      <c r="B2122" s="33" t="s">
        <v>205</v>
      </c>
      <c r="C2122">
        <v>65</v>
      </c>
      <c r="D2122">
        <v>4</v>
      </c>
      <c r="E2122">
        <v>15</v>
      </c>
      <c r="F2122" s="46"/>
      <c r="G2122" s="58" t="str">
        <f t="shared" si="175"/>
        <v/>
      </c>
      <c r="H2122" s="59" t="s">
        <v>173</v>
      </c>
      <c r="I2122" t="str">
        <f t="shared" si="176"/>
        <v/>
      </c>
      <c r="J2122">
        <f t="shared" si="177"/>
        <v>0</v>
      </c>
      <c r="K2122">
        <f t="shared" si="178"/>
        <v>0</v>
      </c>
      <c r="L2122" s="78" t="s">
        <v>343</v>
      </c>
      <c r="M2122" s="36" t="s">
        <v>176</v>
      </c>
      <c r="N2122" s="36" t="s">
        <v>177</v>
      </c>
      <c r="O2122" s="36"/>
      <c r="Q2122" t="s">
        <v>250</v>
      </c>
      <c r="R2122" t="s">
        <v>305</v>
      </c>
      <c r="S2122" t="s">
        <v>249</v>
      </c>
    </row>
    <row r="2123" spans="2:19" ht="12.75" hidden="1" outlineLevel="1">
      <c r="B2123" s="33" t="s">
        <v>205</v>
      </c>
      <c r="C2123">
        <v>65</v>
      </c>
      <c r="D2123">
        <v>4</v>
      </c>
      <c r="E2123">
        <v>16</v>
      </c>
      <c r="F2123" s="46"/>
      <c r="G2123" s="58" t="str">
        <f t="shared" si="175"/>
        <v/>
      </c>
      <c r="H2123" s="59" t="s">
        <v>170</v>
      </c>
      <c r="I2123" t="str">
        <f t="shared" si="176"/>
        <v/>
      </c>
      <c r="J2123">
        <f t="shared" si="177"/>
        <v>0</v>
      </c>
      <c r="K2123">
        <f t="shared" si="178"/>
        <v>0</v>
      </c>
      <c r="L2123" s="78" t="s">
        <v>343</v>
      </c>
      <c r="M2123" s="36" t="s">
        <v>176</v>
      </c>
      <c r="N2123" s="36" t="s">
        <v>177</v>
      </c>
      <c r="O2123" s="36"/>
      <c r="Q2123" t="s">
        <v>98</v>
      </c>
      <c r="R2123" t="s">
        <v>216</v>
      </c>
      <c r="S2123" t="s">
        <v>249</v>
      </c>
    </row>
    <row r="2124" spans="2:19" ht="12.75" hidden="1" outlineLevel="1">
      <c r="B2124" s="33" t="s">
        <v>205</v>
      </c>
      <c r="C2124">
        <v>65</v>
      </c>
      <c r="D2124">
        <v>4</v>
      </c>
      <c r="E2124">
        <v>17</v>
      </c>
      <c r="F2124" s="46"/>
      <c r="G2124" s="58" t="str">
        <f aca="true" t="shared" si="179" ref="G2124:G2187">UPPER(F2124)</f>
        <v/>
      </c>
      <c r="H2124" s="59" t="s">
        <v>172</v>
      </c>
      <c r="I2124" t="str">
        <f t="shared" si="176"/>
        <v/>
      </c>
      <c r="J2124">
        <f t="shared" si="177"/>
        <v>0</v>
      </c>
      <c r="K2124">
        <f t="shared" si="178"/>
        <v>0</v>
      </c>
      <c r="L2124" s="78" t="s">
        <v>343</v>
      </c>
      <c r="M2124" s="36" t="s">
        <v>176</v>
      </c>
      <c r="N2124" s="36" t="s">
        <v>177</v>
      </c>
      <c r="O2124" s="36"/>
      <c r="Q2124" t="s">
        <v>37</v>
      </c>
      <c r="R2124" t="s">
        <v>251</v>
      </c>
      <c r="S2124" t="s">
        <v>249</v>
      </c>
    </row>
    <row r="2125" spans="2:19" ht="12.75" hidden="1" outlineLevel="1">
      <c r="B2125" s="33" t="s">
        <v>205</v>
      </c>
      <c r="C2125">
        <v>65</v>
      </c>
      <c r="D2125">
        <v>4</v>
      </c>
      <c r="E2125">
        <v>18</v>
      </c>
      <c r="F2125" s="46"/>
      <c r="G2125" s="58" t="str">
        <f t="shared" si="179"/>
        <v/>
      </c>
      <c r="H2125" s="59" t="s">
        <v>175</v>
      </c>
      <c r="I2125" t="str">
        <f t="shared" si="176"/>
        <v/>
      </c>
      <c r="J2125">
        <f t="shared" si="177"/>
        <v>0</v>
      </c>
      <c r="K2125">
        <f t="shared" si="178"/>
        <v>0</v>
      </c>
      <c r="L2125" s="78" t="s">
        <v>343</v>
      </c>
      <c r="M2125" s="36" t="s">
        <v>176</v>
      </c>
      <c r="N2125" s="36" t="s">
        <v>177</v>
      </c>
      <c r="O2125" s="36"/>
      <c r="Q2125" t="s">
        <v>326</v>
      </c>
      <c r="R2125" t="s">
        <v>327</v>
      </c>
      <c r="S2125" t="s">
        <v>249</v>
      </c>
    </row>
    <row r="2126" spans="2:19" ht="12.75" hidden="1" outlineLevel="1">
      <c r="B2126" s="33" t="s">
        <v>205</v>
      </c>
      <c r="C2126">
        <v>65</v>
      </c>
      <c r="D2126">
        <v>4</v>
      </c>
      <c r="E2126">
        <v>19</v>
      </c>
      <c r="F2126" s="46"/>
      <c r="G2126" s="58" t="str">
        <f t="shared" si="179"/>
        <v/>
      </c>
      <c r="H2126" s="59" t="s">
        <v>175</v>
      </c>
      <c r="I2126" t="str">
        <f t="shared" si="176"/>
        <v/>
      </c>
      <c r="J2126">
        <f t="shared" si="177"/>
        <v>0</v>
      </c>
      <c r="K2126">
        <f t="shared" si="178"/>
        <v>0</v>
      </c>
      <c r="L2126" s="78" t="s">
        <v>343</v>
      </c>
      <c r="M2126" s="36" t="s">
        <v>176</v>
      </c>
      <c r="N2126" s="36" t="s">
        <v>177</v>
      </c>
      <c r="O2126" s="36"/>
      <c r="Q2126" t="s">
        <v>250</v>
      </c>
      <c r="R2126" t="s">
        <v>304</v>
      </c>
      <c r="S2126" t="s">
        <v>265</v>
      </c>
    </row>
    <row r="2127" spans="2:19" ht="12.75" hidden="1" outlineLevel="1">
      <c r="B2127" s="33" t="s">
        <v>205</v>
      </c>
      <c r="C2127">
        <v>65</v>
      </c>
      <c r="D2127">
        <v>4</v>
      </c>
      <c r="E2127">
        <v>20</v>
      </c>
      <c r="F2127" s="46"/>
      <c r="G2127" s="58" t="str">
        <f t="shared" si="179"/>
        <v/>
      </c>
      <c r="H2127" s="59" t="s">
        <v>174</v>
      </c>
      <c r="I2127" t="str">
        <f t="shared" si="176"/>
        <v/>
      </c>
      <c r="J2127">
        <f t="shared" si="177"/>
        <v>0</v>
      </c>
      <c r="K2127">
        <f t="shared" si="178"/>
        <v>0</v>
      </c>
      <c r="L2127" s="78" t="s">
        <v>343</v>
      </c>
      <c r="M2127" s="36" t="s">
        <v>176</v>
      </c>
      <c r="N2127" s="36" t="s">
        <v>177</v>
      </c>
      <c r="O2127" s="36"/>
      <c r="Q2127" t="s">
        <v>285</v>
      </c>
      <c r="R2127" t="s">
        <v>35</v>
      </c>
      <c r="S2127" t="s">
        <v>249</v>
      </c>
    </row>
    <row r="2128" spans="2:19" ht="12.75" hidden="1" outlineLevel="1">
      <c r="B2128" s="33" t="s">
        <v>205</v>
      </c>
      <c r="C2128">
        <v>65</v>
      </c>
      <c r="D2128">
        <v>4</v>
      </c>
      <c r="E2128">
        <v>21</v>
      </c>
      <c r="F2128" s="46"/>
      <c r="G2128" s="58" t="str">
        <f t="shared" si="179"/>
        <v/>
      </c>
      <c r="H2128" s="59" t="s">
        <v>173</v>
      </c>
      <c r="I2128" t="str">
        <f t="shared" si="176"/>
        <v/>
      </c>
      <c r="J2128">
        <f t="shared" si="177"/>
        <v>0</v>
      </c>
      <c r="K2128">
        <f t="shared" si="178"/>
        <v>0</v>
      </c>
      <c r="L2128" s="78" t="s">
        <v>343</v>
      </c>
      <c r="M2128" s="36" t="s">
        <v>176</v>
      </c>
      <c r="N2128" s="36" t="s">
        <v>177</v>
      </c>
      <c r="O2128" s="36"/>
      <c r="Q2128" t="s">
        <v>98</v>
      </c>
      <c r="R2128" t="s">
        <v>36</v>
      </c>
      <c r="S2128" t="s">
        <v>249</v>
      </c>
    </row>
    <row r="2129" spans="2:19" ht="12.75" hidden="1" outlineLevel="1">
      <c r="B2129" s="33" t="s">
        <v>205</v>
      </c>
      <c r="C2129">
        <v>65</v>
      </c>
      <c r="D2129">
        <v>4</v>
      </c>
      <c r="E2129">
        <v>22</v>
      </c>
      <c r="F2129" s="46"/>
      <c r="G2129" s="58" t="str">
        <f t="shared" si="179"/>
        <v/>
      </c>
      <c r="H2129" s="59" t="s">
        <v>170</v>
      </c>
      <c r="I2129" t="str">
        <f t="shared" si="176"/>
        <v/>
      </c>
      <c r="J2129">
        <f t="shared" si="177"/>
        <v>0</v>
      </c>
      <c r="K2129">
        <f t="shared" si="178"/>
        <v>0</v>
      </c>
      <c r="L2129" s="78" t="s">
        <v>343</v>
      </c>
      <c r="M2129" s="36" t="s">
        <v>176</v>
      </c>
      <c r="N2129" s="36" t="s">
        <v>177</v>
      </c>
      <c r="O2129" s="36"/>
      <c r="Q2129" t="s">
        <v>285</v>
      </c>
      <c r="R2129" t="s">
        <v>340</v>
      </c>
      <c r="S2129" t="s">
        <v>249</v>
      </c>
    </row>
    <row r="2130" spans="2:19" ht="12.75" hidden="1" outlineLevel="1">
      <c r="B2130" s="33" t="s">
        <v>205</v>
      </c>
      <c r="C2130">
        <v>65</v>
      </c>
      <c r="D2130">
        <v>4</v>
      </c>
      <c r="E2130">
        <v>23</v>
      </c>
      <c r="F2130" s="46"/>
      <c r="G2130" s="58" t="str">
        <f t="shared" si="179"/>
        <v/>
      </c>
      <c r="H2130" s="59" t="s">
        <v>175</v>
      </c>
      <c r="I2130" t="str">
        <f t="shared" si="176"/>
        <v/>
      </c>
      <c r="J2130">
        <f t="shared" si="177"/>
        <v>0</v>
      </c>
      <c r="K2130">
        <f t="shared" si="178"/>
        <v>0</v>
      </c>
      <c r="L2130" s="78" t="s">
        <v>343</v>
      </c>
      <c r="M2130" s="36" t="s">
        <v>176</v>
      </c>
      <c r="N2130" s="36" t="s">
        <v>177</v>
      </c>
      <c r="O2130" s="36"/>
      <c r="Q2130" t="s">
        <v>326</v>
      </c>
      <c r="R2130" t="s">
        <v>327</v>
      </c>
      <c r="S2130" t="s">
        <v>249</v>
      </c>
    </row>
    <row r="2131" spans="2:19" ht="12.75" hidden="1" outlineLevel="1">
      <c r="B2131" s="33" t="s">
        <v>205</v>
      </c>
      <c r="C2131">
        <v>65</v>
      </c>
      <c r="D2131">
        <v>4</v>
      </c>
      <c r="E2131">
        <v>24</v>
      </c>
      <c r="F2131" s="46"/>
      <c r="G2131" s="58" t="str">
        <f t="shared" si="179"/>
        <v/>
      </c>
      <c r="H2131" s="59" t="s">
        <v>170</v>
      </c>
      <c r="I2131" t="str">
        <f t="shared" si="176"/>
        <v/>
      </c>
      <c r="J2131">
        <f t="shared" si="177"/>
        <v>0</v>
      </c>
      <c r="K2131">
        <f t="shared" si="178"/>
        <v>0</v>
      </c>
      <c r="L2131" s="78" t="s">
        <v>343</v>
      </c>
      <c r="M2131" s="36" t="s">
        <v>176</v>
      </c>
      <c r="N2131" s="36" t="s">
        <v>177</v>
      </c>
      <c r="O2131" s="36"/>
      <c r="Q2131" t="s">
        <v>37</v>
      </c>
      <c r="R2131" t="s">
        <v>215</v>
      </c>
      <c r="S2131" t="s">
        <v>249</v>
      </c>
    </row>
    <row r="2132" spans="2:19" ht="12.75" hidden="1" outlineLevel="1">
      <c r="B2132" s="33" t="s">
        <v>205</v>
      </c>
      <c r="C2132">
        <v>65</v>
      </c>
      <c r="D2132">
        <v>4</v>
      </c>
      <c r="E2132">
        <v>25</v>
      </c>
      <c r="F2132" s="46"/>
      <c r="G2132" s="58" t="str">
        <f t="shared" si="179"/>
        <v/>
      </c>
      <c r="H2132" s="59" t="s">
        <v>172</v>
      </c>
      <c r="I2132" t="str">
        <f t="shared" si="176"/>
        <v/>
      </c>
      <c r="J2132">
        <f t="shared" si="177"/>
        <v>0</v>
      </c>
      <c r="K2132">
        <f t="shared" si="178"/>
        <v>0</v>
      </c>
      <c r="L2132" s="78" t="s">
        <v>343</v>
      </c>
      <c r="M2132" s="36" t="s">
        <v>176</v>
      </c>
      <c r="N2132" s="36" t="s">
        <v>177</v>
      </c>
      <c r="O2132" s="36"/>
      <c r="Q2132" t="s">
        <v>98</v>
      </c>
      <c r="R2132" t="s">
        <v>34</v>
      </c>
      <c r="S2132" t="s">
        <v>249</v>
      </c>
    </row>
    <row r="2133" spans="2:20" ht="12.75" hidden="1" outlineLevel="1">
      <c r="B2133" s="33" t="s">
        <v>205</v>
      </c>
      <c r="C2133">
        <v>65</v>
      </c>
      <c r="D2133">
        <v>4</v>
      </c>
      <c r="E2133">
        <v>26</v>
      </c>
      <c r="F2133" s="46"/>
      <c r="G2133" s="58" t="str">
        <f t="shared" si="179"/>
        <v/>
      </c>
      <c r="H2133" s="55" t="s">
        <v>173</v>
      </c>
      <c r="I2133" t="str">
        <f t="shared" si="176"/>
        <v/>
      </c>
      <c r="J2133">
        <f t="shared" si="177"/>
        <v>0</v>
      </c>
      <c r="K2133">
        <f t="shared" si="178"/>
        <v>0</v>
      </c>
      <c r="L2133" s="78" t="s">
        <v>343</v>
      </c>
      <c r="M2133" s="36" t="s">
        <v>176</v>
      </c>
      <c r="N2133" s="36" t="s">
        <v>177</v>
      </c>
      <c r="O2133" s="36"/>
      <c r="Q2133" t="s">
        <v>286</v>
      </c>
      <c r="S2133" t="s">
        <v>249</v>
      </c>
      <c r="T2133" t="s">
        <v>218</v>
      </c>
    </row>
    <row r="2134" spans="7:12" ht="12.75" collapsed="1">
      <c r="G2134" s="58"/>
      <c r="L2134" s="79"/>
    </row>
    <row r="2135" spans="2:19" ht="12.75">
      <c r="B2135" s="33" t="s">
        <v>279</v>
      </c>
      <c r="C2135">
        <v>66</v>
      </c>
      <c r="D2135">
        <v>1</v>
      </c>
      <c r="E2135">
        <v>1</v>
      </c>
      <c r="F2135" s="46"/>
      <c r="G2135" s="58" t="str">
        <f t="shared" si="179"/>
        <v/>
      </c>
      <c r="H2135" s="55" t="s">
        <v>173</v>
      </c>
      <c r="I2135" t="str">
        <f t="shared" si="176"/>
        <v/>
      </c>
      <c r="J2135">
        <f t="shared" si="177"/>
        <v>0</v>
      </c>
      <c r="K2135">
        <f t="shared" si="178"/>
        <v>0</v>
      </c>
      <c r="L2135" s="78" t="s">
        <v>343</v>
      </c>
      <c r="M2135" s="36" t="s">
        <v>8</v>
      </c>
      <c r="N2135">
        <v>1</v>
      </c>
      <c r="P2135" t="s">
        <v>315</v>
      </c>
      <c r="Q2135" t="s">
        <v>329</v>
      </c>
      <c r="R2135" t="s">
        <v>238</v>
      </c>
      <c r="S2135" t="s">
        <v>239</v>
      </c>
    </row>
    <row r="2136" spans="2:19" ht="12.75" hidden="1" outlineLevel="1">
      <c r="B2136" s="33" t="s">
        <v>279</v>
      </c>
      <c r="C2136">
        <v>66</v>
      </c>
      <c r="D2136">
        <v>1</v>
      </c>
      <c r="E2136">
        <v>2</v>
      </c>
      <c r="F2136" s="46"/>
      <c r="G2136" s="58" t="str">
        <f t="shared" si="179"/>
        <v/>
      </c>
      <c r="H2136" s="55" t="s">
        <v>174</v>
      </c>
      <c r="I2136" t="str">
        <f t="shared" si="176"/>
        <v/>
      </c>
      <c r="J2136">
        <f t="shared" si="177"/>
        <v>0</v>
      </c>
      <c r="K2136">
        <f t="shared" si="178"/>
        <v>0</v>
      </c>
      <c r="L2136" s="78" t="s">
        <v>343</v>
      </c>
      <c r="M2136" s="36" t="s">
        <v>8</v>
      </c>
      <c r="N2136">
        <v>1</v>
      </c>
      <c r="P2136" t="s">
        <v>315</v>
      </c>
      <c r="Q2136" t="s">
        <v>330</v>
      </c>
      <c r="R2136" t="s">
        <v>247</v>
      </c>
      <c r="S2136" t="s">
        <v>239</v>
      </c>
    </row>
    <row r="2137" spans="2:19" ht="12.75" hidden="1" outlineLevel="1">
      <c r="B2137" s="33" t="s">
        <v>279</v>
      </c>
      <c r="C2137">
        <v>66</v>
      </c>
      <c r="D2137">
        <v>1</v>
      </c>
      <c r="E2137">
        <v>3</v>
      </c>
      <c r="F2137" s="46"/>
      <c r="G2137" s="58" t="str">
        <f t="shared" si="179"/>
        <v/>
      </c>
      <c r="H2137" s="55" t="s">
        <v>170</v>
      </c>
      <c r="I2137" t="str">
        <f t="shared" si="176"/>
        <v/>
      </c>
      <c r="J2137">
        <f t="shared" si="177"/>
        <v>0</v>
      </c>
      <c r="K2137">
        <f t="shared" si="178"/>
        <v>0</v>
      </c>
      <c r="L2137" s="78" t="s">
        <v>343</v>
      </c>
      <c r="M2137" s="36" t="s">
        <v>8</v>
      </c>
      <c r="N2137">
        <v>1</v>
      </c>
      <c r="P2137" t="s">
        <v>315</v>
      </c>
      <c r="Q2137" t="s">
        <v>333</v>
      </c>
      <c r="R2137" t="s">
        <v>248</v>
      </c>
      <c r="S2137" t="s">
        <v>239</v>
      </c>
    </row>
    <row r="2138" spans="2:19" ht="12.75" hidden="1" outlineLevel="1">
      <c r="B2138" s="33" t="s">
        <v>279</v>
      </c>
      <c r="C2138">
        <v>66</v>
      </c>
      <c r="D2138">
        <v>1</v>
      </c>
      <c r="E2138">
        <v>4</v>
      </c>
      <c r="F2138" s="46"/>
      <c r="G2138" s="58" t="str">
        <f t="shared" si="179"/>
        <v/>
      </c>
      <c r="H2138" s="55" t="s">
        <v>175</v>
      </c>
      <c r="I2138" t="str">
        <f t="shared" si="176"/>
        <v/>
      </c>
      <c r="J2138">
        <f t="shared" si="177"/>
        <v>0</v>
      </c>
      <c r="K2138">
        <f t="shared" si="178"/>
        <v>0</v>
      </c>
      <c r="L2138" s="78" t="s">
        <v>343</v>
      </c>
      <c r="M2138" s="36" t="s">
        <v>8</v>
      </c>
      <c r="N2138">
        <v>1</v>
      </c>
      <c r="P2138" t="s">
        <v>315</v>
      </c>
      <c r="Q2138" t="s">
        <v>330</v>
      </c>
      <c r="R2138" t="s">
        <v>247</v>
      </c>
      <c r="S2138" t="s">
        <v>239</v>
      </c>
    </row>
    <row r="2139" spans="2:19" ht="12.75" hidden="1" outlineLevel="1">
      <c r="B2139" s="33" t="s">
        <v>279</v>
      </c>
      <c r="C2139">
        <v>66</v>
      </c>
      <c r="D2139">
        <v>1</v>
      </c>
      <c r="E2139">
        <v>5</v>
      </c>
      <c r="F2139" s="46"/>
      <c r="G2139" s="58" t="str">
        <f t="shared" si="179"/>
        <v/>
      </c>
      <c r="H2139" s="55" t="s">
        <v>170</v>
      </c>
      <c r="I2139" t="str">
        <f t="shared" si="176"/>
        <v/>
      </c>
      <c r="J2139">
        <f t="shared" si="177"/>
        <v>0</v>
      </c>
      <c r="K2139">
        <f t="shared" si="178"/>
        <v>0</v>
      </c>
      <c r="L2139" s="78" t="s">
        <v>343</v>
      </c>
      <c r="M2139" s="36" t="s">
        <v>8</v>
      </c>
      <c r="N2139">
        <v>1</v>
      </c>
      <c r="P2139" t="s">
        <v>315</v>
      </c>
      <c r="Q2139" t="s">
        <v>333</v>
      </c>
      <c r="R2139" t="s">
        <v>246</v>
      </c>
      <c r="S2139" t="s">
        <v>239</v>
      </c>
    </row>
    <row r="2140" spans="2:19" ht="12.75" hidden="1" outlineLevel="1">
      <c r="B2140" s="33" t="s">
        <v>279</v>
      </c>
      <c r="C2140">
        <v>66</v>
      </c>
      <c r="D2140">
        <v>1</v>
      </c>
      <c r="E2140">
        <v>6</v>
      </c>
      <c r="F2140" s="46"/>
      <c r="G2140" s="58" t="str">
        <f t="shared" si="179"/>
        <v/>
      </c>
      <c r="H2140" s="55" t="s">
        <v>172</v>
      </c>
      <c r="I2140" t="str">
        <f t="shared" si="176"/>
        <v/>
      </c>
      <c r="J2140">
        <f t="shared" si="177"/>
        <v>0</v>
      </c>
      <c r="K2140">
        <f t="shared" si="178"/>
        <v>0</v>
      </c>
      <c r="L2140" s="78" t="s">
        <v>343</v>
      </c>
      <c r="M2140" s="36" t="s">
        <v>8</v>
      </c>
      <c r="N2140">
        <v>1</v>
      </c>
      <c r="P2140" t="s">
        <v>315</v>
      </c>
      <c r="Q2140" t="s">
        <v>333</v>
      </c>
      <c r="R2140" t="s">
        <v>245</v>
      </c>
      <c r="S2140" t="s">
        <v>239</v>
      </c>
    </row>
    <row r="2141" spans="2:19" ht="12.75" hidden="1" outlineLevel="1">
      <c r="B2141" s="33" t="s">
        <v>279</v>
      </c>
      <c r="C2141">
        <v>66</v>
      </c>
      <c r="D2141">
        <v>1</v>
      </c>
      <c r="E2141">
        <v>7</v>
      </c>
      <c r="F2141" s="46"/>
      <c r="G2141" s="58" t="str">
        <f t="shared" si="179"/>
        <v/>
      </c>
      <c r="H2141" s="55" t="s">
        <v>175</v>
      </c>
      <c r="I2141" t="str">
        <f t="shared" si="176"/>
        <v/>
      </c>
      <c r="J2141">
        <f t="shared" si="177"/>
        <v>0</v>
      </c>
      <c r="K2141">
        <f t="shared" si="178"/>
        <v>0</v>
      </c>
      <c r="L2141" s="78" t="s">
        <v>343</v>
      </c>
      <c r="M2141" s="36" t="s">
        <v>8</v>
      </c>
      <c r="N2141">
        <v>1</v>
      </c>
      <c r="P2141" t="s">
        <v>315</v>
      </c>
      <c r="Q2141" t="s">
        <v>333</v>
      </c>
      <c r="R2141" t="s">
        <v>318</v>
      </c>
      <c r="S2141" t="s">
        <v>239</v>
      </c>
    </row>
    <row r="2142" spans="2:19" ht="12.75" hidden="1" outlineLevel="1">
      <c r="B2142" s="33" t="s">
        <v>279</v>
      </c>
      <c r="C2142">
        <v>66</v>
      </c>
      <c r="D2142">
        <v>1</v>
      </c>
      <c r="E2142">
        <v>8</v>
      </c>
      <c r="F2142" s="46"/>
      <c r="G2142" s="58" t="str">
        <f t="shared" si="179"/>
        <v/>
      </c>
      <c r="H2142" s="55" t="s">
        <v>174</v>
      </c>
      <c r="I2142" t="str">
        <f t="shared" si="176"/>
        <v/>
      </c>
      <c r="J2142">
        <f t="shared" si="177"/>
        <v>0</v>
      </c>
      <c r="K2142">
        <f t="shared" si="178"/>
        <v>0</v>
      </c>
      <c r="L2142" s="78" t="s">
        <v>343</v>
      </c>
      <c r="M2142" s="36" t="s">
        <v>8</v>
      </c>
      <c r="N2142">
        <v>2</v>
      </c>
      <c r="P2142" t="s">
        <v>40</v>
      </c>
      <c r="Q2142" t="s">
        <v>329</v>
      </c>
      <c r="R2142" t="s">
        <v>238</v>
      </c>
      <c r="S2142" t="s">
        <v>111</v>
      </c>
    </row>
    <row r="2143" spans="2:19" ht="12.75" hidden="1" outlineLevel="1">
      <c r="B2143" s="33" t="s">
        <v>279</v>
      </c>
      <c r="C2143">
        <v>66</v>
      </c>
      <c r="D2143">
        <v>1</v>
      </c>
      <c r="E2143">
        <v>9</v>
      </c>
      <c r="F2143" s="46"/>
      <c r="G2143" s="58" t="str">
        <f t="shared" si="179"/>
        <v/>
      </c>
      <c r="H2143" s="55" t="s">
        <v>175</v>
      </c>
      <c r="I2143" t="str">
        <f t="shared" si="176"/>
        <v/>
      </c>
      <c r="J2143">
        <f t="shared" si="177"/>
        <v>0</v>
      </c>
      <c r="K2143">
        <f t="shared" si="178"/>
        <v>0</v>
      </c>
      <c r="L2143" s="78" t="s">
        <v>343</v>
      </c>
      <c r="M2143" s="36" t="s">
        <v>8</v>
      </c>
      <c r="N2143">
        <v>2</v>
      </c>
      <c r="P2143" t="s">
        <v>40</v>
      </c>
      <c r="Q2143" t="s">
        <v>329</v>
      </c>
      <c r="R2143" t="s">
        <v>248</v>
      </c>
      <c r="S2143" t="s">
        <v>111</v>
      </c>
    </row>
    <row r="2144" spans="2:19" ht="12.75" hidden="1" outlineLevel="1">
      <c r="B2144" s="33" t="s">
        <v>279</v>
      </c>
      <c r="C2144">
        <v>66</v>
      </c>
      <c r="D2144">
        <v>1</v>
      </c>
      <c r="E2144">
        <v>10</v>
      </c>
      <c r="F2144" s="46"/>
      <c r="G2144" s="58" t="str">
        <f t="shared" si="179"/>
        <v/>
      </c>
      <c r="H2144" s="55" t="s">
        <v>170</v>
      </c>
      <c r="I2144" t="str">
        <f t="shared" si="176"/>
        <v/>
      </c>
      <c r="J2144">
        <f t="shared" si="177"/>
        <v>0</v>
      </c>
      <c r="K2144">
        <f t="shared" si="178"/>
        <v>0</v>
      </c>
      <c r="L2144" s="78" t="s">
        <v>343</v>
      </c>
      <c r="M2144" s="36" t="s">
        <v>8</v>
      </c>
      <c r="N2144">
        <v>2</v>
      </c>
      <c r="P2144" t="s">
        <v>40</v>
      </c>
      <c r="Q2144" t="s">
        <v>333</v>
      </c>
      <c r="R2144" t="s">
        <v>149</v>
      </c>
      <c r="S2144" t="s">
        <v>111</v>
      </c>
    </row>
    <row r="2145" spans="2:19" ht="12.75" hidden="1" outlineLevel="1">
      <c r="B2145" s="33" t="s">
        <v>279</v>
      </c>
      <c r="C2145">
        <v>66</v>
      </c>
      <c r="D2145">
        <v>1</v>
      </c>
      <c r="E2145">
        <v>11</v>
      </c>
      <c r="F2145" s="46"/>
      <c r="G2145" s="58" t="str">
        <f t="shared" si="179"/>
        <v/>
      </c>
      <c r="H2145" s="55" t="s">
        <v>172</v>
      </c>
      <c r="I2145" t="str">
        <f t="shared" si="176"/>
        <v/>
      </c>
      <c r="J2145">
        <f t="shared" si="177"/>
        <v>0</v>
      </c>
      <c r="K2145">
        <f t="shared" si="178"/>
        <v>0</v>
      </c>
      <c r="L2145" s="78" t="s">
        <v>343</v>
      </c>
      <c r="M2145" s="36" t="s">
        <v>8</v>
      </c>
      <c r="N2145">
        <v>2</v>
      </c>
      <c r="P2145" t="s">
        <v>40</v>
      </c>
      <c r="Q2145" t="s">
        <v>330</v>
      </c>
      <c r="R2145" t="s">
        <v>247</v>
      </c>
      <c r="S2145" t="s">
        <v>111</v>
      </c>
    </row>
    <row r="2146" spans="2:19" ht="12.75" hidden="1" outlineLevel="1">
      <c r="B2146" s="33" t="s">
        <v>279</v>
      </c>
      <c r="C2146">
        <v>66</v>
      </c>
      <c r="D2146">
        <v>1</v>
      </c>
      <c r="E2146">
        <v>12</v>
      </c>
      <c r="F2146" s="46"/>
      <c r="G2146" s="58" t="str">
        <f t="shared" si="179"/>
        <v/>
      </c>
      <c r="H2146" s="55" t="s">
        <v>173</v>
      </c>
      <c r="I2146" t="str">
        <f t="shared" si="176"/>
        <v/>
      </c>
      <c r="J2146">
        <f t="shared" si="177"/>
        <v>0</v>
      </c>
      <c r="K2146">
        <f t="shared" si="178"/>
        <v>0</v>
      </c>
      <c r="L2146" s="78" t="s">
        <v>343</v>
      </c>
      <c r="M2146" s="36" t="s">
        <v>8</v>
      </c>
      <c r="N2146">
        <v>2</v>
      </c>
      <c r="P2146" t="s">
        <v>40</v>
      </c>
      <c r="Q2146" t="s">
        <v>329</v>
      </c>
      <c r="R2146" t="s">
        <v>149</v>
      </c>
      <c r="S2146" t="s">
        <v>111</v>
      </c>
    </row>
    <row r="2147" spans="2:19" ht="12.75" hidden="1" outlineLevel="1">
      <c r="B2147" s="33" t="s">
        <v>279</v>
      </c>
      <c r="C2147">
        <v>66</v>
      </c>
      <c r="D2147">
        <v>1</v>
      </c>
      <c r="E2147">
        <v>13</v>
      </c>
      <c r="F2147" s="46"/>
      <c r="G2147" s="58" t="str">
        <f t="shared" si="179"/>
        <v/>
      </c>
      <c r="H2147" s="55" t="s">
        <v>172</v>
      </c>
      <c r="I2147" t="str">
        <f t="shared" si="176"/>
        <v/>
      </c>
      <c r="J2147">
        <f t="shared" si="177"/>
        <v>0</v>
      </c>
      <c r="K2147">
        <f t="shared" si="178"/>
        <v>0</v>
      </c>
      <c r="L2147" s="78" t="s">
        <v>343</v>
      </c>
      <c r="M2147" s="36" t="s">
        <v>8</v>
      </c>
      <c r="N2147">
        <v>2</v>
      </c>
      <c r="P2147" t="s">
        <v>40</v>
      </c>
      <c r="Q2147" t="s">
        <v>330</v>
      </c>
      <c r="R2147" t="s">
        <v>247</v>
      </c>
      <c r="S2147" t="s">
        <v>111</v>
      </c>
    </row>
    <row r="2148" spans="2:19" ht="12.75" hidden="1" outlineLevel="1">
      <c r="B2148" s="33" t="s">
        <v>279</v>
      </c>
      <c r="C2148">
        <v>66</v>
      </c>
      <c r="D2148">
        <v>1</v>
      </c>
      <c r="E2148">
        <v>14</v>
      </c>
      <c r="F2148" s="46"/>
      <c r="G2148" s="58" t="str">
        <f t="shared" si="179"/>
        <v/>
      </c>
      <c r="H2148" s="55" t="s">
        <v>175</v>
      </c>
      <c r="I2148" t="str">
        <f t="shared" si="176"/>
        <v/>
      </c>
      <c r="J2148">
        <f t="shared" si="177"/>
        <v>0</v>
      </c>
      <c r="K2148">
        <f t="shared" si="178"/>
        <v>0</v>
      </c>
      <c r="L2148" s="78" t="s">
        <v>343</v>
      </c>
      <c r="M2148" s="36" t="s">
        <v>8</v>
      </c>
      <c r="N2148">
        <v>2</v>
      </c>
      <c r="P2148" t="s">
        <v>40</v>
      </c>
      <c r="Q2148" t="s">
        <v>329</v>
      </c>
      <c r="R2148" t="s">
        <v>149</v>
      </c>
      <c r="S2148" t="s">
        <v>111</v>
      </c>
    </row>
    <row r="2149" spans="2:19" ht="12.75" hidden="1" outlineLevel="1">
      <c r="B2149" s="33" t="s">
        <v>279</v>
      </c>
      <c r="C2149">
        <v>66</v>
      </c>
      <c r="D2149">
        <v>1</v>
      </c>
      <c r="E2149">
        <v>15</v>
      </c>
      <c r="F2149" s="46"/>
      <c r="G2149" s="58" t="str">
        <f t="shared" si="179"/>
        <v/>
      </c>
      <c r="H2149" s="55" t="s">
        <v>173</v>
      </c>
      <c r="I2149" t="str">
        <f t="shared" si="176"/>
        <v/>
      </c>
      <c r="J2149">
        <f t="shared" si="177"/>
        <v>0</v>
      </c>
      <c r="K2149">
        <f t="shared" si="178"/>
        <v>0</v>
      </c>
      <c r="L2149" s="78" t="s">
        <v>343</v>
      </c>
      <c r="M2149" s="36" t="s">
        <v>8</v>
      </c>
      <c r="N2149">
        <v>3</v>
      </c>
      <c r="P2149" t="s">
        <v>105</v>
      </c>
      <c r="Q2149" t="s">
        <v>329</v>
      </c>
      <c r="R2149" t="s">
        <v>238</v>
      </c>
      <c r="S2149" t="s">
        <v>239</v>
      </c>
    </row>
    <row r="2150" spans="2:19" ht="12.75" hidden="1" outlineLevel="1">
      <c r="B2150" s="33" t="s">
        <v>279</v>
      </c>
      <c r="C2150">
        <v>66</v>
      </c>
      <c r="D2150">
        <v>1</v>
      </c>
      <c r="E2150">
        <v>16</v>
      </c>
      <c r="F2150" s="46"/>
      <c r="G2150" s="58" t="str">
        <f t="shared" si="179"/>
        <v/>
      </c>
      <c r="H2150" s="55" t="s">
        <v>175</v>
      </c>
      <c r="I2150" t="str">
        <f t="shared" si="176"/>
        <v/>
      </c>
      <c r="J2150">
        <f t="shared" si="177"/>
        <v>0</v>
      </c>
      <c r="K2150">
        <f t="shared" si="178"/>
        <v>0</v>
      </c>
      <c r="L2150" s="78" t="s">
        <v>343</v>
      </c>
      <c r="M2150" s="36" t="s">
        <v>8</v>
      </c>
      <c r="N2150">
        <v>3</v>
      </c>
      <c r="P2150" t="s">
        <v>105</v>
      </c>
      <c r="Q2150" t="s">
        <v>333</v>
      </c>
      <c r="R2150" t="s">
        <v>318</v>
      </c>
      <c r="S2150" t="s">
        <v>239</v>
      </c>
    </row>
    <row r="2151" spans="2:19" ht="12.75" hidden="1" outlineLevel="1">
      <c r="B2151" s="33" t="s">
        <v>279</v>
      </c>
      <c r="C2151">
        <v>66</v>
      </c>
      <c r="D2151">
        <v>1</v>
      </c>
      <c r="E2151">
        <v>17</v>
      </c>
      <c r="F2151" s="46"/>
      <c r="G2151" s="58" t="str">
        <f t="shared" si="179"/>
        <v/>
      </c>
      <c r="H2151" s="55" t="s">
        <v>175</v>
      </c>
      <c r="I2151" t="str">
        <f t="shared" si="176"/>
        <v/>
      </c>
      <c r="J2151">
        <f t="shared" si="177"/>
        <v>0</v>
      </c>
      <c r="K2151">
        <f t="shared" si="178"/>
        <v>0</v>
      </c>
      <c r="L2151" s="78" t="s">
        <v>343</v>
      </c>
      <c r="M2151" s="36" t="s">
        <v>8</v>
      </c>
      <c r="N2151">
        <v>3</v>
      </c>
      <c r="P2151" t="s">
        <v>105</v>
      </c>
      <c r="Q2151" t="s">
        <v>329</v>
      </c>
      <c r="R2151" t="s">
        <v>53</v>
      </c>
      <c r="S2151" t="s">
        <v>239</v>
      </c>
    </row>
    <row r="2152" spans="2:19" ht="12.75" hidden="1" outlineLevel="1">
      <c r="B2152" s="33" t="s">
        <v>279</v>
      </c>
      <c r="C2152">
        <v>66</v>
      </c>
      <c r="D2152">
        <v>1</v>
      </c>
      <c r="E2152">
        <v>18</v>
      </c>
      <c r="F2152" s="46"/>
      <c r="G2152" s="58" t="str">
        <f t="shared" si="179"/>
        <v/>
      </c>
      <c r="H2152" s="55" t="s">
        <v>174</v>
      </c>
      <c r="I2152" t="str">
        <f t="shared" si="176"/>
        <v/>
      </c>
      <c r="J2152">
        <f t="shared" si="177"/>
        <v>0</v>
      </c>
      <c r="K2152">
        <f t="shared" si="178"/>
        <v>0</v>
      </c>
      <c r="L2152" s="78" t="s">
        <v>343</v>
      </c>
      <c r="M2152" s="36" t="s">
        <v>8</v>
      </c>
      <c r="N2152">
        <v>3</v>
      </c>
      <c r="P2152" t="s">
        <v>105</v>
      </c>
      <c r="Q2152" t="s">
        <v>333</v>
      </c>
      <c r="R2152" t="s">
        <v>246</v>
      </c>
      <c r="S2152" t="s">
        <v>239</v>
      </c>
    </row>
    <row r="2153" spans="2:19" ht="12.75" hidden="1" outlineLevel="1">
      <c r="B2153" s="33" t="s">
        <v>279</v>
      </c>
      <c r="C2153">
        <v>66</v>
      </c>
      <c r="D2153">
        <v>1</v>
      </c>
      <c r="E2153">
        <v>19</v>
      </c>
      <c r="F2153" s="46"/>
      <c r="G2153" s="58" t="str">
        <f t="shared" si="179"/>
        <v/>
      </c>
      <c r="H2153" s="55" t="s">
        <v>172</v>
      </c>
      <c r="I2153" t="str">
        <f t="shared" si="176"/>
        <v/>
      </c>
      <c r="J2153">
        <f t="shared" si="177"/>
        <v>0</v>
      </c>
      <c r="K2153">
        <f t="shared" si="178"/>
        <v>0</v>
      </c>
      <c r="L2153" s="78" t="s">
        <v>343</v>
      </c>
      <c r="M2153" s="36" t="s">
        <v>8</v>
      </c>
      <c r="N2153">
        <v>3</v>
      </c>
      <c r="P2153" t="s">
        <v>105</v>
      </c>
      <c r="Q2153" t="s">
        <v>329</v>
      </c>
      <c r="R2153" t="s">
        <v>238</v>
      </c>
      <c r="S2153" t="s">
        <v>239</v>
      </c>
    </row>
    <row r="2154" spans="2:19" ht="12.75" hidden="1" outlineLevel="1">
      <c r="B2154" s="33" t="s">
        <v>279</v>
      </c>
      <c r="C2154">
        <v>66</v>
      </c>
      <c r="D2154">
        <v>1</v>
      </c>
      <c r="E2154">
        <v>20</v>
      </c>
      <c r="F2154" s="46"/>
      <c r="G2154" s="58" t="str">
        <f t="shared" si="179"/>
        <v/>
      </c>
      <c r="H2154" s="55" t="s">
        <v>170</v>
      </c>
      <c r="I2154" t="str">
        <f t="shared" si="176"/>
        <v/>
      </c>
      <c r="J2154">
        <f t="shared" si="177"/>
        <v>0</v>
      </c>
      <c r="K2154">
        <f t="shared" si="178"/>
        <v>0</v>
      </c>
      <c r="L2154" s="78" t="s">
        <v>343</v>
      </c>
      <c r="M2154" s="36" t="s">
        <v>8</v>
      </c>
      <c r="N2154">
        <v>3</v>
      </c>
      <c r="P2154" t="s">
        <v>105</v>
      </c>
      <c r="Q2154" t="s">
        <v>333</v>
      </c>
      <c r="R2154" t="s">
        <v>248</v>
      </c>
      <c r="S2154" t="s">
        <v>239</v>
      </c>
    </row>
    <row r="2155" spans="2:19" ht="12.75" hidden="1" outlineLevel="1">
      <c r="B2155" s="33" t="s">
        <v>279</v>
      </c>
      <c r="C2155">
        <v>66</v>
      </c>
      <c r="D2155">
        <v>1</v>
      </c>
      <c r="E2155">
        <v>21</v>
      </c>
      <c r="F2155" s="46"/>
      <c r="G2155" s="58" t="str">
        <f t="shared" si="179"/>
        <v/>
      </c>
      <c r="H2155" s="55" t="s">
        <v>174</v>
      </c>
      <c r="I2155" t="str">
        <f t="shared" si="176"/>
        <v/>
      </c>
      <c r="J2155">
        <f t="shared" si="177"/>
        <v>0</v>
      </c>
      <c r="K2155">
        <f t="shared" si="178"/>
        <v>0</v>
      </c>
      <c r="L2155" s="78" t="s">
        <v>343</v>
      </c>
      <c r="M2155" s="36" t="s">
        <v>8</v>
      </c>
      <c r="N2155">
        <v>3</v>
      </c>
      <c r="P2155" t="s">
        <v>105</v>
      </c>
      <c r="Q2155" t="s">
        <v>329</v>
      </c>
      <c r="R2155" t="s">
        <v>248</v>
      </c>
      <c r="S2155" t="s">
        <v>239</v>
      </c>
    </row>
    <row r="2156" spans="2:19" ht="12.75" hidden="1" outlineLevel="1">
      <c r="B2156" s="33" t="s">
        <v>279</v>
      </c>
      <c r="C2156">
        <v>66</v>
      </c>
      <c r="D2156">
        <v>1</v>
      </c>
      <c r="E2156">
        <v>22</v>
      </c>
      <c r="F2156" s="46"/>
      <c r="G2156" s="58" t="str">
        <f t="shared" si="179"/>
        <v/>
      </c>
      <c r="H2156" s="55" t="s">
        <v>173</v>
      </c>
      <c r="I2156" t="str">
        <f t="shared" si="176"/>
        <v/>
      </c>
      <c r="J2156">
        <f t="shared" si="177"/>
        <v>0</v>
      </c>
      <c r="K2156">
        <f t="shared" si="178"/>
        <v>0</v>
      </c>
      <c r="L2156" s="78" t="s">
        <v>343</v>
      </c>
      <c r="M2156" s="36" t="s">
        <v>8</v>
      </c>
      <c r="N2156">
        <v>3</v>
      </c>
      <c r="P2156" t="s">
        <v>105</v>
      </c>
      <c r="Q2156" t="s">
        <v>330</v>
      </c>
      <c r="R2156" t="s">
        <v>247</v>
      </c>
      <c r="S2156" t="s">
        <v>239</v>
      </c>
    </row>
    <row r="2157" spans="2:19" ht="12.75" hidden="1" outlineLevel="1">
      <c r="B2157" s="33" t="s">
        <v>279</v>
      </c>
      <c r="C2157">
        <v>66</v>
      </c>
      <c r="D2157">
        <v>1</v>
      </c>
      <c r="E2157">
        <v>23</v>
      </c>
      <c r="F2157" s="46"/>
      <c r="G2157" s="58" t="str">
        <f t="shared" si="179"/>
        <v/>
      </c>
      <c r="H2157" s="55" t="s">
        <v>175</v>
      </c>
      <c r="I2157" t="str">
        <f t="shared" si="176"/>
        <v/>
      </c>
      <c r="J2157">
        <f t="shared" si="177"/>
        <v>0</v>
      </c>
      <c r="K2157">
        <f t="shared" si="178"/>
        <v>0</v>
      </c>
      <c r="L2157" s="78" t="s">
        <v>343</v>
      </c>
      <c r="M2157" s="36" t="s">
        <v>8</v>
      </c>
      <c r="N2157">
        <v>4</v>
      </c>
      <c r="P2157" t="s">
        <v>317</v>
      </c>
      <c r="Q2157" t="s">
        <v>329</v>
      </c>
      <c r="R2157" t="s">
        <v>238</v>
      </c>
      <c r="S2157" t="s">
        <v>239</v>
      </c>
    </row>
    <row r="2158" spans="2:19" ht="12.75" hidden="1" outlineLevel="1">
      <c r="B2158" s="33" t="s">
        <v>279</v>
      </c>
      <c r="C2158">
        <v>66</v>
      </c>
      <c r="D2158">
        <v>1</v>
      </c>
      <c r="E2158">
        <v>24</v>
      </c>
      <c r="F2158" s="46"/>
      <c r="G2158" s="58" t="str">
        <f t="shared" si="179"/>
        <v/>
      </c>
      <c r="H2158" s="55" t="s">
        <v>174</v>
      </c>
      <c r="I2158" t="str">
        <f t="shared" si="176"/>
        <v/>
      </c>
      <c r="J2158">
        <f t="shared" si="177"/>
        <v>0</v>
      </c>
      <c r="K2158">
        <f t="shared" si="178"/>
        <v>0</v>
      </c>
      <c r="L2158" s="78" t="s">
        <v>343</v>
      </c>
      <c r="M2158" s="36" t="s">
        <v>8</v>
      </c>
      <c r="N2158">
        <v>4</v>
      </c>
      <c r="P2158" t="s">
        <v>317</v>
      </c>
      <c r="Q2158" t="s">
        <v>333</v>
      </c>
      <c r="R2158" t="s">
        <v>246</v>
      </c>
      <c r="S2158" t="s">
        <v>239</v>
      </c>
    </row>
    <row r="2159" spans="2:19" ht="12.75" hidden="1" outlineLevel="1">
      <c r="B2159" s="33" t="s">
        <v>279</v>
      </c>
      <c r="C2159">
        <v>66</v>
      </c>
      <c r="D2159">
        <v>1</v>
      </c>
      <c r="E2159">
        <v>25</v>
      </c>
      <c r="F2159" s="46"/>
      <c r="G2159" s="58" t="str">
        <f t="shared" si="179"/>
        <v/>
      </c>
      <c r="H2159" s="55" t="s">
        <v>170</v>
      </c>
      <c r="I2159" t="str">
        <f t="shared" si="176"/>
        <v/>
      </c>
      <c r="J2159">
        <f t="shared" si="177"/>
        <v>0</v>
      </c>
      <c r="K2159">
        <f t="shared" si="178"/>
        <v>0</v>
      </c>
      <c r="L2159" s="78" t="s">
        <v>343</v>
      </c>
      <c r="M2159" s="36" t="s">
        <v>8</v>
      </c>
      <c r="N2159">
        <v>4</v>
      </c>
      <c r="P2159" t="s">
        <v>317</v>
      </c>
      <c r="Q2159" t="s">
        <v>333</v>
      </c>
      <c r="R2159" t="s">
        <v>246</v>
      </c>
      <c r="S2159" t="s">
        <v>239</v>
      </c>
    </row>
    <row r="2160" spans="2:19" ht="12.75" hidden="1" outlineLevel="1">
      <c r="B2160" s="33" t="s">
        <v>279</v>
      </c>
      <c r="C2160">
        <v>66</v>
      </c>
      <c r="D2160">
        <v>1</v>
      </c>
      <c r="E2160">
        <v>26</v>
      </c>
      <c r="F2160" s="46"/>
      <c r="G2160" s="58" t="str">
        <f t="shared" si="179"/>
        <v/>
      </c>
      <c r="H2160" s="55" t="s">
        <v>175</v>
      </c>
      <c r="I2160" t="str">
        <f t="shared" si="176"/>
        <v/>
      </c>
      <c r="J2160">
        <f t="shared" si="177"/>
        <v>0</v>
      </c>
      <c r="K2160">
        <f t="shared" si="178"/>
        <v>0</v>
      </c>
      <c r="L2160" s="78" t="s">
        <v>343</v>
      </c>
      <c r="M2160" s="36" t="s">
        <v>8</v>
      </c>
      <c r="N2160">
        <v>4</v>
      </c>
      <c r="P2160" t="s">
        <v>317</v>
      </c>
      <c r="Q2160" t="s">
        <v>329</v>
      </c>
      <c r="R2160" t="s">
        <v>53</v>
      </c>
      <c r="S2160" t="s">
        <v>239</v>
      </c>
    </row>
    <row r="2161" spans="2:19" ht="12.75" hidden="1" outlineLevel="1">
      <c r="B2161" s="33" t="s">
        <v>279</v>
      </c>
      <c r="C2161">
        <v>66</v>
      </c>
      <c r="D2161">
        <v>1</v>
      </c>
      <c r="E2161">
        <v>27</v>
      </c>
      <c r="F2161" s="46"/>
      <c r="G2161" s="58" t="str">
        <f t="shared" si="179"/>
        <v/>
      </c>
      <c r="H2161" s="55" t="s">
        <v>173</v>
      </c>
      <c r="I2161" t="str">
        <f t="shared" si="176"/>
        <v/>
      </c>
      <c r="J2161">
        <f t="shared" si="177"/>
        <v>0</v>
      </c>
      <c r="K2161">
        <f t="shared" si="178"/>
        <v>0</v>
      </c>
      <c r="L2161" s="78" t="s">
        <v>343</v>
      </c>
      <c r="M2161" s="36" t="s">
        <v>8</v>
      </c>
      <c r="N2161">
        <v>4</v>
      </c>
      <c r="P2161" t="s">
        <v>317</v>
      </c>
      <c r="Q2161" t="s">
        <v>330</v>
      </c>
      <c r="R2161" t="s">
        <v>247</v>
      </c>
      <c r="S2161" t="s">
        <v>239</v>
      </c>
    </row>
    <row r="2162" spans="2:19" ht="12.75" hidden="1" outlineLevel="1">
      <c r="B2162" s="33" t="s">
        <v>279</v>
      </c>
      <c r="C2162">
        <v>66</v>
      </c>
      <c r="D2162">
        <v>2</v>
      </c>
      <c r="E2162">
        <v>1</v>
      </c>
      <c r="F2162" s="46"/>
      <c r="G2162" s="58" t="str">
        <f t="shared" si="179"/>
        <v/>
      </c>
      <c r="H2162" s="55" t="s">
        <v>173</v>
      </c>
      <c r="I2162" t="str">
        <f t="shared" si="176"/>
        <v/>
      </c>
      <c r="J2162">
        <f t="shared" si="177"/>
        <v>0</v>
      </c>
      <c r="K2162">
        <f t="shared" si="178"/>
        <v>0</v>
      </c>
      <c r="L2162" s="78" t="s">
        <v>343</v>
      </c>
      <c r="M2162" s="36" t="s">
        <v>176</v>
      </c>
      <c r="N2162" s="36" t="s">
        <v>177</v>
      </c>
      <c r="O2162" s="36"/>
      <c r="Q2162" t="s">
        <v>286</v>
      </c>
      <c r="S2162" t="s">
        <v>249</v>
      </c>
    </row>
    <row r="2163" spans="2:19" ht="12.75" hidden="1" outlineLevel="1">
      <c r="B2163" s="33" t="s">
        <v>279</v>
      </c>
      <c r="C2163">
        <v>66</v>
      </c>
      <c r="D2163">
        <v>2</v>
      </c>
      <c r="E2163">
        <v>2</v>
      </c>
      <c r="F2163" s="46"/>
      <c r="G2163" s="58" t="str">
        <f t="shared" si="179"/>
        <v/>
      </c>
      <c r="H2163" s="55" t="s">
        <v>174</v>
      </c>
      <c r="I2163" t="str">
        <f t="shared" si="176"/>
        <v/>
      </c>
      <c r="J2163">
        <f t="shared" si="177"/>
        <v>0</v>
      </c>
      <c r="K2163">
        <f t="shared" si="178"/>
        <v>0</v>
      </c>
      <c r="L2163" s="78" t="s">
        <v>343</v>
      </c>
      <c r="M2163" s="36" t="s">
        <v>176</v>
      </c>
      <c r="N2163" s="36" t="s">
        <v>177</v>
      </c>
      <c r="O2163" s="36"/>
      <c r="Q2163" t="s">
        <v>285</v>
      </c>
      <c r="R2163" t="s">
        <v>35</v>
      </c>
      <c r="S2163" t="s">
        <v>249</v>
      </c>
    </row>
    <row r="2164" spans="2:19" ht="12.75" hidden="1" outlineLevel="1">
      <c r="B2164" s="33" t="s">
        <v>279</v>
      </c>
      <c r="C2164">
        <v>66</v>
      </c>
      <c r="D2164">
        <v>2</v>
      </c>
      <c r="E2164">
        <v>3</v>
      </c>
      <c r="F2164" s="46"/>
      <c r="G2164" s="58" t="str">
        <f t="shared" si="179"/>
        <v/>
      </c>
      <c r="H2164" s="55" t="s">
        <v>174</v>
      </c>
      <c r="I2164" t="str">
        <f t="shared" si="176"/>
        <v/>
      </c>
      <c r="J2164">
        <f t="shared" si="177"/>
        <v>0</v>
      </c>
      <c r="K2164">
        <f t="shared" si="178"/>
        <v>0</v>
      </c>
      <c r="L2164" s="78" t="s">
        <v>343</v>
      </c>
      <c r="M2164" s="36" t="s">
        <v>176</v>
      </c>
      <c r="N2164" s="36" t="s">
        <v>177</v>
      </c>
      <c r="O2164" s="36"/>
      <c r="Q2164" t="s">
        <v>250</v>
      </c>
      <c r="R2164" t="s">
        <v>305</v>
      </c>
      <c r="S2164" t="s">
        <v>265</v>
      </c>
    </row>
    <row r="2165" spans="2:19" ht="12.75" hidden="1" outlineLevel="1">
      <c r="B2165" s="33" t="s">
        <v>279</v>
      </c>
      <c r="C2165">
        <v>66</v>
      </c>
      <c r="D2165">
        <v>2</v>
      </c>
      <c r="E2165">
        <v>4</v>
      </c>
      <c r="F2165" s="46"/>
      <c r="G2165" s="58" t="str">
        <f t="shared" si="179"/>
        <v/>
      </c>
      <c r="H2165" s="55" t="s">
        <v>175</v>
      </c>
      <c r="I2165" t="str">
        <f t="shared" si="176"/>
        <v/>
      </c>
      <c r="J2165">
        <f t="shared" si="177"/>
        <v>0</v>
      </c>
      <c r="K2165">
        <f t="shared" si="178"/>
        <v>0</v>
      </c>
      <c r="L2165" s="78" t="s">
        <v>343</v>
      </c>
      <c r="M2165" s="36" t="s">
        <v>176</v>
      </c>
      <c r="N2165" s="36" t="s">
        <v>177</v>
      </c>
      <c r="O2165" s="36"/>
      <c r="Q2165" t="s">
        <v>285</v>
      </c>
      <c r="R2165" t="s">
        <v>35</v>
      </c>
      <c r="S2165" t="s">
        <v>249</v>
      </c>
    </row>
    <row r="2166" spans="2:19" ht="12.75" hidden="1" outlineLevel="1">
      <c r="B2166" s="33" t="s">
        <v>279</v>
      </c>
      <c r="C2166">
        <v>66</v>
      </c>
      <c r="D2166">
        <v>2</v>
      </c>
      <c r="E2166">
        <v>5</v>
      </c>
      <c r="F2166" s="46"/>
      <c r="G2166" s="58" t="str">
        <f t="shared" si="179"/>
        <v/>
      </c>
      <c r="H2166" s="55" t="s">
        <v>172</v>
      </c>
      <c r="I2166" t="str">
        <f t="shared" si="176"/>
        <v/>
      </c>
      <c r="J2166">
        <f t="shared" si="177"/>
        <v>0</v>
      </c>
      <c r="K2166">
        <f t="shared" si="178"/>
        <v>0</v>
      </c>
      <c r="L2166" s="78" t="s">
        <v>343</v>
      </c>
      <c r="M2166" s="36" t="s">
        <v>176</v>
      </c>
      <c r="N2166" s="36" t="s">
        <v>177</v>
      </c>
      <c r="O2166" s="36"/>
      <c r="Q2166" t="s">
        <v>250</v>
      </c>
      <c r="R2166" t="s">
        <v>304</v>
      </c>
      <c r="S2166" t="s">
        <v>249</v>
      </c>
    </row>
    <row r="2167" spans="2:20" ht="12.75" hidden="1" outlineLevel="1">
      <c r="B2167" s="33" t="s">
        <v>279</v>
      </c>
      <c r="C2167">
        <v>66</v>
      </c>
      <c r="D2167">
        <v>2</v>
      </c>
      <c r="E2167">
        <v>6</v>
      </c>
      <c r="F2167" s="46"/>
      <c r="G2167" s="58" t="str">
        <f t="shared" si="179"/>
        <v/>
      </c>
      <c r="H2167" s="55" t="s">
        <v>173</v>
      </c>
      <c r="I2167" t="str">
        <f t="shared" si="176"/>
        <v/>
      </c>
      <c r="J2167">
        <f t="shared" si="177"/>
        <v>0</v>
      </c>
      <c r="K2167">
        <f t="shared" si="178"/>
        <v>0</v>
      </c>
      <c r="L2167" s="78" t="s">
        <v>343</v>
      </c>
      <c r="M2167" s="36" t="s">
        <v>176</v>
      </c>
      <c r="N2167" s="36" t="s">
        <v>177</v>
      </c>
      <c r="O2167" s="36"/>
      <c r="Q2167" t="s">
        <v>285</v>
      </c>
      <c r="R2167" t="s">
        <v>340</v>
      </c>
      <c r="S2167" t="s">
        <v>249</v>
      </c>
      <c r="T2167" t="s">
        <v>55</v>
      </c>
    </row>
    <row r="2168" spans="2:19" ht="12.75" hidden="1" outlineLevel="1">
      <c r="B2168" s="33" t="s">
        <v>279</v>
      </c>
      <c r="C2168">
        <v>66</v>
      </c>
      <c r="D2168">
        <v>2</v>
      </c>
      <c r="E2168">
        <v>7</v>
      </c>
      <c r="F2168" s="46"/>
      <c r="G2168" s="58" t="str">
        <f t="shared" si="179"/>
        <v/>
      </c>
      <c r="H2168" s="55" t="s">
        <v>174</v>
      </c>
      <c r="I2168" t="str">
        <f t="shared" si="176"/>
        <v/>
      </c>
      <c r="J2168">
        <f t="shared" si="177"/>
        <v>0</v>
      </c>
      <c r="K2168">
        <f t="shared" si="178"/>
        <v>0</v>
      </c>
      <c r="L2168" s="78" t="s">
        <v>343</v>
      </c>
      <c r="M2168" s="36" t="s">
        <v>176</v>
      </c>
      <c r="N2168" s="36" t="s">
        <v>177</v>
      </c>
      <c r="O2168" s="36"/>
      <c r="Q2168" t="s">
        <v>326</v>
      </c>
      <c r="R2168" t="s">
        <v>327</v>
      </c>
      <c r="S2168" t="s">
        <v>249</v>
      </c>
    </row>
    <row r="2169" spans="2:19" ht="12.75" hidden="1" outlineLevel="1">
      <c r="B2169" s="33" t="s">
        <v>279</v>
      </c>
      <c r="C2169">
        <v>66</v>
      </c>
      <c r="D2169">
        <v>2</v>
      </c>
      <c r="E2169">
        <v>8</v>
      </c>
      <c r="F2169" s="46"/>
      <c r="G2169" s="58" t="str">
        <f t="shared" si="179"/>
        <v/>
      </c>
      <c r="H2169" s="55" t="s">
        <v>175</v>
      </c>
      <c r="I2169" t="str">
        <f t="shared" si="176"/>
        <v/>
      </c>
      <c r="J2169">
        <f t="shared" si="177"/>
        <v>0</v>
      </c>
      <c r="K2169">
        <f t="shared" si="178"/>
        <v>0</v>
      </c>
      <c r="L2169" s="78" t="s">
        <v>343</v>
      </c>
      <c r="M2169" s="36" t="s">
        <v>176</v>
      </c>
      <c r="N2169" s="36" t="s">
        <v>177</v>
      </c>
      <c r="O2169" s="36"/>
      <c r="Q2169" t="s">
        <v>286</v>
      </c>
      <c r="S2169" t="s">
        <v>249</v>
      </c>
    </row>
    <row r="2170" spans="2:19" ht="12.75" hidden="1" outlineLevel="1">
      <c r="B2170" s="33" t="s">
        <v>279</v>
      </c>
      <c r="C2170">
        <v>66</v>
      </c>
      <c r="D2170">
        <v>2</v>
      </c>
      <c r="E2170">
        <v>9</v>
      </c>
      <c r="F2170" s="46"/>
      <c r="G2170" s="58" t="str">
        <f t="shared" si="179"/>
        <v/>
      </c>
      <c r="H2170" s="55" t="s">
        <v>170</v>
      </c>
      <c r="I2170" t="str">
        <f t="shared" si="176"/>
        <v/>
      </c>
      <c r="J2170">
        <f t="shared" si="177"/>
        <v>0</v>
      </c>
      <c r="K2170">
        <f t="shared" si="178"/>
        <v>0</v>
      </c>
      <c r="L2170" s="78" t="s">
        <v>343</v>
      </c>
      <c r="M2170" s="36" t="s">
        <v>176</v>
      </c>
      <c r="N2170" s="36" t="s">
        <v>177</v>
      </c>
      <c r="O2170" s="36"/>
      <c r="Q2170" t="s">
        <v>37</v>
      </c>
      <c r="R2170" t="s">
        <v>251</v>
      </c>
      <c r="S2170" t="s">
        <v>249</v>
      </c>
    </row>
    <row r="2171" spans="2:19" ht="12.75" hidden="1" outlineLevel="1">
      <c r="B2171" s="33" t="s">
        <v>279</v>
      </c>
      <c r="C2171">
        <v>66</v>
      </c>
      <c r="D2171">
        <v>2</v>
      </c>
      <c r="E2171">
        <v>10</v>
      </c>
      <c r="F2171" s="46"/>
      <c r="G2171" s="58" t="str">
        <f t="shared" si="179"/>
        <v/>
      </c>
      <c r="H2171" s="55" t="s">
        <v>170</v>
      </c>
      <c r="I2171" t="str">
        <f t="shared" si="176"/>
        <v/>
      </c>
      <c r="J2171">
        <f t="shared" si="177"/>
        <v>0</v>
      </c>
      <c r="K2171">
        <f t="shared" si="178"/>
        <v>0</v>
      </c>
      <c r="L2171" s="78" t="s">
        <v>343</v>
      </c>
      <c r="M2171" s="36" t="s">
        <v>176</v>
      </c>
      <c r="N2171" s="36" t="s">
        <v>177</v>
      </c>
      <c r="O2171" s="36"/>
      <c r="Q2171" t="s">
        <v>285</v>
      </c>
      <c r="R2171" t="s">
        <v>35</v>
      </c>
      <c r="S2171" t="s">
        <v>249</v>
      </c>
    </row>
    <row r="2172" spans="2:19" ht="12.75" hidden="1" outlineLevel="1">
      <c r="B2172" s="33" t="s">
        <v>279</v>
      </c>
      <c r="C2172">
        <v>66</v>
      </c>
      <c r="D2172">
        <v>2</v>
      </c>
      <c r="E2172">
        <v>11</v>
      </c>
      <c r="F2172" s="46"/>
      <c r="G2172" s="58" t="str">
        <f t="shared" si="179"/>
        <v/>
      </c>
      <c r="H2172" s="55" t="s">
        <v>173</v>
      </c>
      <c r="I2172" t="str">
        <f t="shared" si="176"/>
        <v/>
      </c>
      <c r="J2172">
        <f t="shared" si="177"/>
        <v>0</v>
      </c>
      <c r="K2172">
        <f t="shared" si="178"/>
        <v>0</v>
      </c>
      <c r="L2172" s="78" t="s">
        <v>343</v>
      </c>
      <c r="M2172" s="36" t="s">
        <v>176</v>
      </c>
      <c r="N2172" s="36" t="s">
        <v>177</v>
      </c>
      <c r="O2172" s="36"/>
      <c r="Q2172" t="s">
        <v>286</v>
      </c>
      <c r="S2172" t="s">
        <v>249</v>
      </c>
    </row>
    <row r="2173" spans="2:19" ht="12.75" hidden="1" outlineLevel="1">
      <c r="B2173" s="33" t="s">
        <v>279</v>
      </c>
      <c r="C2173">
        <v>66</v>
      </c>
      <c r="D2173">
        <v>2</v>
      </c>
      <c r="E2173">
        <v>12</v>
      </c>
      <c r="F2173" s="46"/>
      <c r="G2173" s="58" t="str">
        <f t="shared" si="179"/>
        <v/>
      </c>
      <c r="H2173" s="55" t="s">
        <v>175</v>
      </c>
      <c r="I2173" t="str">
        <f t="shared" si="176"/>
        <v/>
      </c>
      <c r="J2173">
        <f t="shared" si="177"/>
        <v>0</v>
      </c>
      <c r="K2173">
        <f t="shared" si="178"/>
        <v>0</v>
      </c>
      <c r="L2173" s="78" t="s">
        <v>343</v>
      </c>
      <c r="M2173" s="36" t="s">
        <v>176</v>
      </c>
      <c r="N2173" s="36" t="s">
        <v>177</v>
      </c>
      <c r="O2173" s="36"/>
      <c r="Q2173" t="s">
        <v>326</v>
      </c>
      <c r="R2173" t="s">
        <v>327</v>
      </c>
      <c r="S2173" t="s">
        <v>249</v>
      </c>
    </row>
    <row r="2174" spans="2:20" ht="12.75" hidden="1" outlineLevel="1">
      <c r="B2174" s="33" t="s">
        <v>279</v>
      </c>
      <c r="C2174">
        <v>66</v>
      </c>
      <c r="D2174">
        <v>2</v>
      </c>
      <c r="E2174">
        <v>13</v>
      </c>
      <c r="F2174" s="46"/>
      <c r="G2174" s="58" t="str">
        <f t="shared" si="179"/>
        <v/>
      </c>
      <c r="H2174" s="55" t="s">
        <v>170</v>
      </c>
      <c r="I2174" t="str">
        <f t="shared" si="176"/>
        <v/>
      </c>
      <c r="J2174">
        <f t="shared" si="177"/>
        <v>0</v>
      </c>
      <c r="K2174">
        <f t="shared" si="178"/>
        <v>0</v>
      </c>
      <c r="L2174" s="78" t="s">
        <v>343</v>
      </c>
      <c r="M2174" s="36" t="s">
        <v>176</v>
      </c>
      <c r="N2174" s="36" t="s">
        <v>177</v>
      </c>
      <c r="O2174" s="36"/>
      <c r="Q2174" t="s">
        <v>286</v>
      </c>
      <c r="S2174" t="s">
        <v>249</v>
      </c>
      <c r="T2174" t="s">
        <v>54</v>
      </c>
    </row>
    <row r="2175" spans="2:20" ht="12.75" hidden="1" outlineLevel="1">
      <c r="B2175" s="33" t="s">
        <v>279</v>
      </c>
      <c r="C2175">
        <v>66</v>
      </c>
      <c r="D2175">
        <v>2</v>
      </c>
      <c r="E2175">
        <v>14</v>
      </c>
      <c r="F2175" s="46"/>
      <c r="G2175" s="58" t="str">
        <f t="shared" si="179"/>
        <v/>
      </c>
      <c r="H2175" s="55" t="s">
        <v>172</v>
      </c>
      <c r="I2175" t="str">
        <f t="shared" si="176"/>
        <v/>
      </c>
      <c r="J2175">
        <f t="shared" si="177"/>
        <v>0</v>
      </c>
      <c r="K2175">
        <f t="shared" si="178"/>
        <v>0</v>
      </c>
      <c r="L2175" s="78" t="s">
        <v>343</v>
      </c>
      <c r="M2175" s="36" t="s">
        <v>176</v>
      </c>
      <c r="N2175" s="36" t="s">
        <v>177</v>
      </c>
      <c r="O2175" s="36"/>
      <c r="Q2175" t="s">
        <v>225</v>
      </c>
      <c r="S2175" t="s">
        <v>249</v>
      </c>
      <c r="T2175" t="s">
        <v>55</v>
      </c>
    </row>
    <row r="2176" spans="2:19" ht="12.75" hidden="1" outlineLevel="1">
      <c r="B2176" s="33" t="s">
        <v>279</v>
      </c>
      <c r="C2176">
        <v>66</v>
      </c>
      <c r="D2176">
        <v>2</v>
      </c>
      <c r="E2176">
        <v>15</v>
      </c>
      <c r="F2176" s="46"/>
      <c r="G2176" s="58" t="str">
        <f t="shared" si="179"/>
        <v/>
      </c>
      <c r="H2176" s="55" t="s">
        <v>173</v>
      </c>
      <c r="I2176" t="str">
        <f t="shared" si="176"/>
        <v/>
      </c>
      <c r="J2176">
        <f t="shared" si="177"/>
        <v>0</v>
      </c>
      <c r="K2176">
        <f t="shared" si="178"/>
        <v>0</v>
      </c>
      <c r="L2176" s="78" t="s">
        <v>343</v>
      </c>
      <c r="M2176" s="36" t="s">
        <v>176</v>
      </c>
      <c r="N2176" s="36" t="s">
        <v>177</v>
      </c>
      <c r="O2176" s="36"/>
      <c r="Q2176" t="s">
        <v>286</v>
      </c>
      <c r="S2176" t="s">
        <v>249</v>
      </c>
    </row>
    <row r="2177" spans="2:19" ht="12.75" hidden="1" outlineLevel="1">
      <c r="B2177" s="33" t="s">
        <v>279</v>
      </c>
      <c r="C2177">
        <v>66</v>
      </c>
      <c r="D2177">
        <v>2</v>
      </c>
      <c r="E2177">
        <v>16</v>
      </c>
      <c r="F2177" s="46"/>
      <c r="G2177" s="58" t="str">
        <f t="shared" si="179"/>
        <v/>
      </c>
      <c r="H2177" s="55" t="s">
        <v>170</v>
      </c>
      <c r="I2177" t="str">
        <f t="shared" si="176"/>
        <v/>
      </c>
      <c r="J2177">
        <f t="shared" si="177"/>
        <v>0</v>
      </c>
      <c r="K2177">
        <f t="shared" si="178"/>
        <v>0</v>
      </c>
      <c r="L2177" s="78" t="s">
        <v>343</v>
      </c>
      <c r="M2177" s="36" t="s">
        <v>176</v>
      </c>
      <c r="N2177" s="36" t="s">
        <v>177</v>
      </c>
      <c r="O2177" s="36"/>
      <c r="Q2177" t="s">
        <v>37</v>
      </c>
      <c r="R2177" t="s">
        <v>251</v>
      </c>
      <c r="S2177" t="s">
        <v>249</v>
      </c>
    </row>
    <row r="2178" spans="2:20" ht="12.75" hidden="1" outlineLevel="1">
      <c r="B2178" s="33" t="s">
        <v>279</v>
      </c>
      <c r="C2178">
        <v>66</v>
      </c>
      <c r="D2178">
        <v>2</v>
      </c>
      <c r="E2178">
        <v>17</v>
      </c>
      <c r="F2178" s="46"/>
      <c r="G2178" s="58" t="str">
        <f t="shared" si="179"/>
        <v/>
      </c>
      <c r="H2178" s="55" t="s">
        <v>172</v>
      </c>
      <c r="I2178" t="str">
        <f t="shared" si="176"/>
        <v/>
      </c>
      <c r="J2178">
        <f t="shared" si="177"/>
        <v>0</v>
      </c>
      <c r="K2178">
        <f t="shared" si="178"/>
        <v>0</v>
      </c>
      <c r="L2178" s="78" t="s">
        <v>343</v>
      </c>
      <c r="M2178" s="36" t="s">
        <v>176</v>
      </c>
      <c r="N2178" s="36" t="s">
        <v>177</v>
      </c>
      <c r="O2178" s="36"/>
      <c r="Q2178" t="s">
        <v>250</v>
      </c>
      <c r="R2178" t="s">
        <v>305</v>
      </c>
      <c r="S2178" t="s">
        <v>249</v>
      </c>
      <c r="T2178" t="s">
        <v>218</v>
      </c>
    </row>
    <row r="2179" spans="2:19" ht="12.75" hidden="1" outlineLevel="1">
      <c r="B2179" s="33" t="s">
        <v>279</v>
      </c>
      <c r="C2179">
        <v>66</v>
      </c>
      <c r="D2179">
        <v>2</v>
      </c>
      <c r="E2179">
        <v>18</v>
      </c>
      <c r="F2179" s="46"/>
      <c r="G2179" s="58" t="str">
        <f t="shared" si="179"/>
        <v/>
      </c>
      <c r="H2179" s="55" t="s">
        <v>170</v>
      </c>
      <c r="I2179" t="str">
        <f t="shared" si="176"/>
        <v/>
      </c>
      <c r="J2179">
        <f t="shared" si="177"/>
        <v>0</v>
      </c>
      <c r="K2179">
        <f t="shared" si="178"/>
        <v>0</v>
      </c>
      <c r="L2179" s="78" t="s">
        <v>343</v>
      </c>
      <c r="M2179" s="36" t="s">
        <v>176</v>
      </c>
      <c r="N2179" s="36" t="s">
        <v>177</v>
      </c>
      <c r="O2179" s="36"/>
      <c r="Q2179" t="s">
        <v>98</v>
      </c>
      <c r="R2179" t="s">
        <v>178</v>
      </c>
      <c r="S2179" t="s">
        <v>249</v>
      </c>
    </row>
    <row r="2180" spans="2:19" ht="12.75" hidden="1" outlineLevel="1">
      <c r="B2180" s="33" t="s">
        <v>279</v>
      </c>
      <c r="C2180">
        <v>66</v>
      </c>
      <c r="D2180">
        <v>2</v>
      </c>
      <c r="E2180">
        <v>19</v>
      </c>
      <c r="F2180" s="46"/>
      <c r="G2180" s="58" t="str">
        <f t="shared" si="179"/>
        <v/>
      </c>
      <c r="H2180" s="55" t="s">
        <v>174</v>
      </c>
      <c r="I2180" t="str">
        <f t="shared" si="176"/>
        <v/>
      </c>
      <c r="J2180">
        <f t="shared" si="177"/>
        <v>0</v>
      </c>
      <c r="K2180">
        <f t="shared" si="178"/>
        <v>0</v>
      </c>
      <c r="L2180" s="78" t="s">
        <v>343</v>
      </c>
      <c r="M2180" s="36" t="s">
        <v>176</v>
      </c>
      <c r="N2180" s="36" t="s">
        <v>177</v>
      </c>
      <c r="O2180" s="36"/>
      <c r="Q2180" t="s">
        <v>285</v>
      </c>
      <c r="R2180" t="s">
        <v>340</v>
      </c>
      <c r="S2180" t="s">
        <v>249</v>
      </c>
    </row>
    <row r="2181" spans="2:19" ht="12.75" hidden="1" outlineLevel="1">
      <c r="B2181" s="33" t="s">
        <v>279</v>
      </c>
      <c r="C2181">
        <v>66</v>
      </c>
      <c r="D2181">
        <v>2</v>
      </c>
      <c r="E2181">
        <v>20</v>
      </c>
      <c r="F2181" s="46"/>
      <c r="G2181" s="58" t="str">
        <f t="shared" si="179"/>
        <v/>
      </c>
      <c r="H2181" s="55" t="s">
        <v>174</v>
      </c>
      <c r="I2181" t="str">
        <f t="shared" si="176"/>
        <v/>
      </c>
      <c r="J2181">
        <f t="shared" si="177"/>
        <v>0</v>
      </c>
      <c r="K2181">
        <f t="shared" si="178"/>
        <v>0</v>
      </c>
      <c r="L2181" s="78" t="s">
        <v>343</v>
      </c>
      <c r="M2181" s="36" t="s">
        <v>176</v>
      </c>
      <c r="N2181" s="36" t="s">
        <v>177</v>
      </c>
      <c r="O2181" s="36"/>
      <c r="Q2181" t="s">
        <v>98</v>
      </c>
      <c r="R2181" t="s">
        <v>34</v>
      </c>
      <c r="S2181" t="s">
        <v>249</v>
      </c>
    </row>
    <row r="2182" spans="2:19" ht="12.75" hidden="1" outlineLevel="1">
      <c r="B2182" s="33" t="s">
        <v>279</v>
      </c>
      <c r="C2182">
        <v>66</v>
      </c>
      <c r="D2182">
        <v>2</v>
      </c>
      <c r="E2182">
        <v>21</v>
      </c>
      <c r="F2182" s="46"/>
      <c r="G2182" s="58" t="str">
        <f t="shared" si="179"/>
        <v/>
      </c>
      <c r="H2182" s="55" t="s">
        <v>170</v>
      </c>
      <c r="I2182" t="str">
        <f t="shared" si="176"/>
        <v/>
      </c>
      <c r="J2182">
        <f t="shared" si="177"/>
        <v>0</v>
      </c>
      <c r="K2182">
        <f t="shared" si="178"/>
        <v>0</v>
      </c>
      <c r="L2182" s="78" t="s">
        <v>343</v>
      </c>
      <c r="M2182" s="36" t="s">
        <v>176</v>
      </c>
      <c r="N2182" s="36" t="s">
        <v>177</v>
      </c>
      <c r="O2182" s="36"/>
      <c r="Q2182" t="s">
        <v>286</v>
      </c>
      <c r="S2182" t="s">
        <v>249</v>
      </c>
    </row>
    <row r="2183" spans="2:19" ht="12.75" hidden="1" outlineLevel="1">
      <c r="B2183" s="33" t="s">
        <v>279</v>
      </c>
      <c r="C2183">
        <v>66</v>
      </c>
      <c r="D2183">
        <v>2</v>
      </c>
      <c r="E2183">
        <v>22</v>
      </c>
      <c r="F2183" s="46"/>
      <c r="G2183" s="58" t="str">
        <f t="shared" si="179"/>
        <v/>
      </c>
      <c r="H2183" s="55" t="s">
        <v>174</v>
      </c>
      <c r="I2183" t="str">
        <f t="shared" si="176"/>
        <v/>
      </c>
      <c r="J2183">
        <f t="shared" si="177"/>
        <v>0</v>
      </c>
      <c r="K2183">
        <f t="shared" si="178"/>
        <v>0</v>
      </c>
      <c r="L2183" s="78" t="s">
        <v>343</v>
      </c>
      <c r="M2183" s="36" t="s">
        <v>176</v>
      </c>
      <c r="N2183" s="36" t="s">
        <v>177</v>
      </c>
      <c r="O2183" s="36"/>
      <c r="Q2183" t="s">
        <v>225</v>
      </c>
      <c r="S2183" t="s">
        <v>249</v>
      </c>
    </row>
    <row r="2184" spans="2:19" ht="12.75" hidden="1" outlineLevel="1">
      <c r="B2184" s="33" t="s">
        <v>279</v>
      </c>
      <c r="C2184">
        <v>66</v>
      </c>
      <c r="D2184">
        <v>2</v>
      </c>
      <c r="E2184">
        <v>23</v>
      </c>
      <c r="F2184" s="46"/>
      <c r="G2184" s="58" t="str">
        <f t="shared" si="179"/>
        <v/>
      </c>
      <c r="H2184" s="55" t="s">
        <v>175</v>
      </c>
      <c r="I2184" t="str">
        <f t="shared" si="176"/>
        <v/>
      </c>
      <c r="J2184">
        <f t="shared" si="177"/>
        <v>0</v>
      </c>
      <c r="K2184">
        <f t="shared" si="178"/>
        <v>0</v>
      </c>
      <c r="L2184" s="78" t="s">
        <v>343</v>
      </c>
      <c r="M2184" s="36" t="s">
        <v>176</v>
      </c>
      <c r="N2184" s="36" t="s">
        <v>177</v>
      </c>
      <c r="O2184" s="36"/>
      <c r="Q2184" t="s">
        <v>119</v>
      </c>
      <c r="S2184" t="s">
        <v>249</v>
      </c>
    </row>
    <row r="2185" spans="2:19" ht="12.75" hidden="1" outlineLevel="1">
      <c r="B2185" s="33" t="s">
        <v>279</v>
      </c>
      <c r="C2185">
        <v>66</v>
      </c>
      <c r="D2185">
        <v>2</v>
      </c>
      <c r="E2185">
        <v>24</v>
      </c>
      <c r="F2185" s="46"/>
      <c r="G2185" s="58" t="str">
        <f t="shared" si="179"/>
        <v/>
      </c>
      <c r="H2185" s="55" t="s">
        <v>172</v>
      </c>
      <c r="I2185" t="str">
        <f t="shared" si="176"/>
        <v/>
      </c>
      <c r="J2185">
        <f t="shared" si="177"/>
        <v>0</v>
      </c>
      <c r="K2185">
        <f t="shared" si="178"/>
        <v>0</v>
      </c>
      <c r="L2185" s="78" t="s">
        <v>343</v>
      </c>
      <c r="M2185" s="36" t="s">
        <v>176</v>
      </c>
      <c r="N2185" s="36" t="s">
        <v>177</v>
      </c>
      <c r="O2185" s="36"/>
      <c r="Q2185" t="s">
        <v>37</v>
      </c>
      <c r="R2185" t="s">
        <v>215</v>
      </c>
      <c r="S2185" t="s">
        <v>249</v>
      </c>
    </row>
    <row r="2186" spans="2:20" ht="12.75" hidden="1" outlineLevel="1">
      <c r="B2186" s="33" t="s">
        <v>279</v>
      </c>
      <c r="C2186">
        <v>66</v>
      </c>
      <c r="D2186">
        <v>2</v>
      </c>
      <c r="E2186">
        <v>25</v>
      </c>
      <c r="F2186" s="46"/>
      <c r="G2186" s="58" t="str">
        <f t="shared" si="179"/>
        <v/>
      </c>
      <c r="H2186" s="55" t="s">
        <v>173</v>
      </c>
      <c r="I2186" t="str">
        <f t="shared" si="176"/>
        <v/>
      </c>
      <c r="J2186">
        <f t="shared" si="177"/>
        <v>0</v>
      </c>
      <c r="K2186">
        <f t="shared" si="178"/>
        <v>0</v>
      </c>
      <c r="L2186" s="78" t="s">
        <v>343</v>
      </c>
      <c r="M2186" s="36" t="s">
        <v>176</v>
      </c>
      <c r="N2186" s="36" t="s">
        <v>177</v>
      </c>
      <c r="O2186" s="36"/>
      <c r="Q2186" t="s">
        <v>98</v>
      </c>
      <c r="R2186" t="s">
        <v>216</v>
      </c>
      <c r="S2186" t="s">
        <v>249</v>
      </c>
      <c r="T2186" t="s">
        <v>54</v>
      </c>
    </row>
    <row r="2187" spans="2:19" ht="12.75" hidden="1" outlineLevel="1">
      <c r="B2187" s="33" t="s">
        <v>279</v>
      </c>
      <c r="C2187">
        <v>66</v>
      </c>
      <c r="D2187">
        <v>3</v>
      </c>
      <c r="E2187">
        <v>1</v>
      </c>
      <c r="F2187" s="46"/>
      <c r="G2187" s="58" t="str">
        <f t="shared" si="179"/>
        <v/>
      </c>
      <c r="H2187" s="55" t="s">
        <v>173</v>
      </c>
      <c r="I2187" t="str">
        <f t="shared" si="176"/>
        <v/>
      </c>
      <c r="J2187">
        <f t="shared" si="177"/>
        <v>0</v>
      </c>
      <c r="K2187">
        <f t="shared" si="178"/>
        <v>0</v>
      </c>
      <c r="L2187" s="78" t="s">
        <v>343</v>
      </c>
      <c r="M2187" s="36" t="s">
        <v>334</v>
      </c>
      <c r="N2187">
        <v>1</v>
      </c>
      <c r="O2187" t="s">
        <v>290</v>
      </c>
      <c r="P2187" t="s">
        <v>132</v>
      </c>
      <c r="Q2187" t="s">
        <v>38</v>
      </c>
      <c r="R2187" t="s">
        <v>171</v>
      </c>
      <c r="S2187" t="s">
        <v>27</v>
      </c>
    </row>
    <row r="2188" spans="2:19" ht="12.75" hidden="1" outlineLevel="1">
      <c r="B2188" s="33" t="s">
        <v>279</v>
      </c>
      <c r="C2188">
        <v>66</v>
      </c>
      <c r="D2188">
        <v>3</v>
      </c>
      <c r="E2188">
        <v>2</v>
      </c>
      <c r="F2188" s="46"/>
      <c r="G2188" s="58" t="str">
        <f aca="true" t="shared" si="180" ref="G2188:G2251">UPPER(F2188)</f>
        <v/>
      </c>
      <c r="H2188" s="55" t="s">
        <v>173</v>
      </c>
      <c r="I2188" t="str">
        <f t="shared" si="176"/>
        <v/>
      </c>
      <c r="J2188">
        <f t="shared" si="177"/>
        <v>0</v>
      </c>
      <c r="K2188">
        <f t="shared" si="178"/>
        <v>0</v>
      </c>
      <c r="L2188" s="78" t="s">
        <v>343</v>
      </c>
      <c r="M2188" s="36" t="s">
        <v>334</v>
      </c>
      <c r="N2188">
        <v>1</v>
      </c>
      <c r="O2188" t="s">
        <v>290</v>
      </c>
      <c r="P2188" t="s">
        <v>132</v>
      </c>
      <c r="Q2188" t="s">
        <v>249</v>
      </c>
      <c r="R2188" t="s">
        <v>169</v>
      </c>
      <c r="S2188" t="s">
        <v>120</v>
      </c>
    </row>
    <row r="2189" spans="2:19" ht="12.75" hidden="1" outlineLevel="1">
      <c r="B2189" s="33" t="s">
        <v>279</v>
      </c>
      <c r="C2189">
        <v>66</v>
      </c>
      <c r="D2189">
        <v>3</v>
      </c>
      <c r="E2189">
        <v>3</v>
      </c>
      <c r="F2189" s="46"/>
      <c r="G2189" s="58" t="str">
        <f t="shared" si="180"/>
        <v/>
      </c>
      <c r="H2189" s="55" t="s">
        <v>175</v>
      </c>
      <c r="I2189" t="str">
        <f t="shared" si="176"/>
        <v/>
      </c>
      <c r="J2189">
        <f t="shared" si="177"/>
        <v>0</v>
      </c>
      <c r="K2189">
        <f t="shared" si="178"/>
        <v>0</v>
      </c>
      <c r="L2189" s="78" t="s">
        <v>343</v>
      </c>
      <c r="M2189" s="36" t="s">
        <v>334</v>
      </c>
      <c r="N2189">
        <v>1</v>
      </c>
      <c r="O2189" t="s">
        <v>290</v>
      </c>
      <c r="P2189" t="s">
        <v>132</v>
      </c>
      <c r="Q2189" t="s">
        <v>123</v>
      </c>
      <c r="R2189" t="s">
        <v>169</v>
      </c>
      <c r="S2189" t="s">
        <v>130</v>
      </c>
    </row>
    <row r="2190" spans="2:19" ht="12.75" hidden="1" outlineLevel="1">
      <c r="B2190" s="33" t="s">
        <v>279</v>
      </c>
      <c r="C2190">
        <v>66</v>
      </c>
      <c r="D2190">
        <v>3</v>
      </c>
      <c r="E2190">
        <v>4</v>
      </c>
      <c r="F2190" s="46"/>
      <c r="G2190" s="58" t="str">
        <f t="shared" si="180"/>
        <v/>
      </c>
      <c r="H2190" s="55" t="s">
        <v>170</v>
      </c>
      <c r="I2190" t="str">
        <f t="shared" si="176"/>
        <v/>
      </c>
      <c r="J2190">
        <f t="shared" si="177"/>
        <v>0</v>
      </c>
      <c r="K2190">
        <f t="shared" si="178"/>
        <v>0</v>
      </c>
      <c r="L2190" s="78" t="s">
        <v>343</v>
      </c>
      <c r="M2190" s="36" t="s">
        <v>334</v>
      </c>
      <c r="N2190">
        <v>1</v>
      </c>
      <c r="O2190" t="s">
        <v>290</v>
      </c>
      <c r="P2190" t="s">
        <v>132</v>
      </c>
      <c r="Q2190" t="s">
        <v>249</v>
      </c>
      <c r="R2190" t="s">
        <v>169</v>
      </c>
      <c r="S2190" t="s">
        <v>122</v>
      </c>
    </row>
    <row r="2191" spans="2:19" ht="12.75" hidden="1" outlineLevel="1">
      <c r="B2191" s="33" t="s">
        <v>279</v>
      </c>
      <c r="C2191">
        <v>66</v>
      </c>
      <c r="D2191">
        <v>3</v>
      </c>
      <c r="E2191">
        <v>5</v>
      </c>
      <c r="F2191" s="46"/>
      <c r="G2191" s="58" t="str">
        <f t="shared" si="180"/>
        <v/>
      </c>
      <c r="H2191" s="55" t="s">
        <v>172</v>
      </c>
      <c r="I2191" t="str">
        <f t="shared" si="176"/>
        <v/>
      </c>
      <c r="J2191">
        <f t="shared" si="177"/>
        <v>0</v>
      </c>
      <c r="K2191">
        <f t="shared" si="178"/>
        <v>0</v>
      </c>
      <c r="L2191" s="78" t="s">
        <v>343</v>
      </c>
      <c r="M2191" s="36" t="s">
        <v>334</v>
      </c>
      <c r="N2191">
        <v>1</v>
      </c>
      <c r="O2191" t="s">
        <v>290</v>
      </c>
      <c r="P2191" t="s">
        <v>132</v>
      </c>
      <c r="Q2191" t="s">
        <v>112</v>
      </c>
      <c r="R2191" t="s">
        <v>169</v>
      </c>
      <c r="S2191" t="s">
        <v>130</v>
      </c>
    </row>
    <row r="2192" spans="2:19" ht="12.75" hidden="1" outlineLevel="1">
      <c r="B2192" s="33" t="s">
        <v>279</v>
      </c>
      <c r="C2192">
        <v>66</v>
      </c>
      <c r="D2192">
        <v>3</v>
      </c>
      <c r="E2192">
        <v>6</v>
      </c>
      <c r="F2192" s="46"/>
      <c r="G2192" s="58" t="str">
        <f t="shared" si="180"/>
        <v/>
      </c>
      <c r="H2192" s="55" t="s">
        <v>173</v>
      </c>
      <c r="I2192" t="str">
        <f t="shared" si="176"/>
        <v/>
      </c>
      <c r="J2192">
        <f t="shared" si="177"/>
        <v>0</v>
      </c>
      <c r="K2192">
        <f t="shared" si="178"/>
        <v>0</v>
      </c>
      <c r="L2192" s="78" t="s">
        <v>343</v>
      </c>
      <c r="M2192" s="36" t="s">
        <v>334</v>
      </c>
      <c r="N2192">
        <v>2</v>
      </c>
      <c r="O2192" t="s">
        <v>289</v>
      </c>
      <c r="P2192" t="s">
        <v>88</v>
      </c>
      <c r="Q2192" t="s">
        <v>38</v>
      </c>
      <c r="R2192" t="s">
        <v>171</v>
      </c>
      <c r="S2192" t="s">
        <v>27</v>
      </c>
    </row>
    <row r="2193" spans="2:19" ht="12.75" hidden="1" outlineLevel="1">
      <c r="B2193" s="33" t="s">
        <v>279</v>
      </c>
      <c r="C2193">
        <v>66</v>
      </c>
      <c r="D2193">
        <v>3</v>
      </c>
      <c r="E2193">
        <v>7</v>
      </c>
      <c r="F2193" s="46"/>
      <c r="G2193" s="58" t="str">
        <f t="shared" si="180"/>
        <v/>
      </c>
      <c r="H2193" s="55" t="s">
        <v>170</v>
      </c>
      <c r="I2193" t="str">
        <f t="shared" si="176"/>
        <v/>
      </c>
      <c r="J2193">
        <f t="shared" si="177"/>
        <v>0</v>
      </c>
      <c r="K2193">
        <f t="shared" si="178"/>
        <v>0</v>
      </c>
      <c r="L2193" s="78" t="s">
        <v>343</v>
      </c>
      <c r="M2193" s="36" t="s">
        <v>334</v>
      </c>
      <c r="N2193">
        <v>2</v>
      </c>
      <c r="O2193" t="s">
        <v>289</v>
      </c>
      <c r="P2193" t="s">
        <v>88</v>
      </c>
      <c r="Q2193" t="s">
        <v>249</v>
      </c>
      <c r="R2193" t="s">
        <v>169</v>
      </c>
      <c r="S2193" t="s">
        <v>27</v>
      </c>
    </row>
    <row r="2194" spans="2:19" ht="12.75" hidden="1" outlineLevel="1">
      <c r="B2194" s="33" t="s">
        <v>279</v>
      </c>
      <c r="C2194">
        <v>66</v>
      </c>
      <c r="D2194">
        <v>3</v>
      </c>
      <c r="E2194">
        <v>8</v>
      </c>
      <c r="F2194" s="46"/>
      <c r="G2194" s="58" t="str">
        <f t="shared" si="180"/>
        <v/>
      </c>
      <c r="H2194" s="55" t="s">
        <v>172</v>
      </c>
      <c r="I2194" t="str">
        <f t="shared" si="176"/>
        <v/>
      </c>
      <c r="J2194">
        <f t="shared" si="177"/>
        <v>0</v>
      </c>
      <c r="K2194">
        <f t="shared" si="178"/>
        <v>0</v>
      </c>
      <c r="L2194" s="78" t="s">
        <v>343</v>
      </c>
      <c r="M2194" s="36" t="s">
        <v>334</v>
      </c>
      <c r="N2194">
        <v>2</v>
      </c>
      <c r="O2194" t="s">
        <v>289</v>
      </c>
      <c r="P2194" t="s">
        <v>88</v>
      </c>
      <c r="Q2194" t="s">
        <v>249</v>
      </c>
      <c r="R2194" t="s">
        <v>169</v>
      </c>
      <c r="S2194" t="s">
        <v>120</v>
      </c>
    </row>
    <row r="2195" spans="2:19" ht="12.75" hidden="1" outlineLevel="1">
      <c r="B2195" s="33" t="s">
        <v>279</v>
      </c>
      <c r="C2195">
        <v>66</v>
      </c>
      <c r="D2195">
        <v>3</v>
      </c>
      <c r="E2195">
        <v>9</v>
      </c>
      <c r="F2195" s="46"/>
      <c r="G2195" s="58" t="str">
        <f t="shared" si="180"/>
        <v/>
      </c>
      <c r="H2195" s="55" t="s">
        <v>174</v>
      </c>
      <c r="I2195" t="str">
        <f t="shared" si="176"/>
        <v/>
      </c>
      <c r="J2195">
        <f t="shared" si="177"/>
        <v>0</v>
      </c>
      <c r="K2195">
        <f t="shared" si="178"/>
        <v>0</v>
      </c>
      <c r="L2195" s="78" t="s">
        <v>343</v>
      </c>
      <c r="M2195" s="36" t="s">
        <v>334</v>
      </c>
      <c r="N2195">
        <v>2</v>
      </c>
      <c r="O2195" t="s">
        <v>289</v>
      </c>
      <c r="P2195" t="s">
        <v>88</v>
      </c>
      <c r="Q2195" t="s">
        <v>249</v>
      </c>
      <c r="R2195" t="s">
        <v>169</v>
      </c>
      <c r="S2195" t="s">
        <v>120</v>
      </c>
    </row>
    <row r="2196" spans="2:19" ht="12.75" hidden="1" outlineLevel="1">
      <c r="B2196" s="33" t="s">
        <v>279</v>
      </c>
      <c r="C2196">
        <v>66</v>
      </c>
      <c r="D2196">
        <v>3</v>
      </c>
      <c r="E2196">
        <v>10</v>
      </c>
      <c r="F2196" s="46"/>
      <c r="G2196" s="58" t="str">
        <f t="shared" si="180"/>
        <v/>
      </c>
      <c r="H2196" s="55" t="s">
        <v>175</v>
      </c>
      <c r="I2196" t="str">
        <f t="shared" si="176"/>
        <v/>
      </c>
      <c r="J2196">
        <f t="shared" si="177"/>
        <v>0</v>
      </c>
      <c r="K2196">
        <f t="shared" si="178"/>
        <v>0</v>
      </c>
      <c r="L2196" s="78" t="s">
        <v>343</v>
      </c>
      <c r="M2196" s="36" t="s">
        <v>334</v>
      </c>
      <c r="N2196">
        <v>2</v>
      </c>
      <c r="O2196" t="s">
        <v>289</v>
      </c>
      <c r="P2196" t="s">
        <v>88</v>
      </c>
      <c r="Q2196" t="s">
        <v>249</v>
      </c>
      <c r="R2196" t="s">
        <v>169</v>
      </c>
      <c r="S2196" t="s">
        <v>120</v>
      </c>
    </row>
    <row r="2197" spans="2:19" ht="12.75" hidden="1" outlineLevel="1">
      <c r="B2197" s="33" t="s">
        <v>279</v>
      </c>
      <c r="C2197">
        <v>66</v>
      </c>
      <c r="D2197">
        <v>3</v>
      </c>
      <c r="E2197">
        <v>11</v>
      </c>
      <c r="F2197" s="46"/>
      <c r="G2197" s="58" t="str">
        <f t="shared" si="180"/>
        <v/>
      </c>
      <c r="H2197" s="55" t="s">
        <v>174</v>
      </c>
      <c r="I2197" t="str">
        <f t="shared" si="176"/>
        <v/>
      </c>
      <c r="J2197">
        <f t="shared" si="177"/>
        <v>0</v>
      </c>
      <c r="K2197">
        <f t="shared" si="178"/>
        <v>0</v>
      </c>
      <c r="L2197" s="78" t="s">
        <v>343</v>
      </c>
      <c r="M2197" s="36" t="s">
        <v>334</v>
      </c>
      <c r="N2197">
        <v>2</v>
      </c>
      <c r="O2197" t="s">
        <v>289</v>
      </c>
      <c r="P2197" t="s">
        <v>88</v>
      </c>
      <c r="Q2197" t="s">
        <v>301</v>
      </c>
      <c r="R2197" t="s">
        <v>171</v>
      </c>
      <c r="S2197" t="s">
        <v>130</v>
      </c>
    </row>
    <row r="2198" spans="2:19" ht="12.75" hidden="1" outlineLevel="1">
      <c r="B2198" s="33" t="s">
        <v>279</v>
      </c>
      <c r="C2198">
        <v>66</v>
      </c>
      <c r="D2198">
        <v>3</v>
      </c>
      <c r="E2198">
        <v>12</v>
      </c>
      <c r="F2198" s="46"/>
      <c r="G2198" s="58" t="str">
        <f t="shared" si="180"/>
        <v/>
      </c>
      <c r="H2198" s="55" t="s">
        <v>175</v>
      </c>
      <c r="I2198" t="str">
        <f t="shared" si="176"/>
        <v/>
      </c>
      <c r="J2198">
        <f t="shared" si="177"/>
        <v>0</v>
      </c>
      <c r="K2198">
        <f t="shared" si="178"/>
        <v>0</v>
      </c>
      <c r="L2198" s="78" t="s">
        <v>343</v>
      </c>
      <c r="M2198" s="36" t="s">
        <v>334</v>
      </c>
      <c r="N2198">
        <v>3</v>
      </c>
      <c r="O2198" t="s">
        <v>290</v>
      </c>
      <c r="P2198" t="s">
        <v>64</v>
      </c>
      <c r="Q2198" t="s">
        <v>38</v>
      </c>
      <c r="R2198" t="s">
        <v>171</v>
      </c>
      <c r="S2198" t="s">
        <v>27</v>
      </c>
    </row>
    <row r="2199" spans="2:19" ht="12.75" hidden="1" outlineLevel="1">
      <c r="B2199" s="33" t="s">
        <v>279</v>
      </c>
      <c r="C2199">
        <v>66</v>
      </c>
      <c r="D2199">
        <v>3</v>
      </c>
      <c r="E2199">
        <v>13</v>
      </c>
      <c r="F2199" s="46"/>
      <c r="G2199" s="58" t="str">
        <f t="shared" si="180"/>
        <v/>
      </c>
      <c r="H2199" s="55" t="s">
        <v>173</v>
      </c>
      <c r="I2199" t="str">
        <f t="shared" si="176"/>
        <v/>
      </c>
      <c r="J2199">
        <f t="shared" si="177"/>
        <v>0</v>
      </c>
      <c r="K2199">
        <f t="shared" si="178"/>
        <v>0</v>
      </c>
      <c r="L2199" s="78" t="s">
        <v>343</v>
      </c>
      <c r="M2199" s="36" t="s">
        <v>334</v>
      </c>
      <c r="N2199">
        <v>3</v>
      </c>
      <c r="O2199" t="s">
        <v>290</v>
      </c>
      <c r="P2199" t="s">
        <v>64</v>
      </c>
      <c r="Q2199" t="s">
        <v>249</v>
      </c>
      <c r="R2199" t="s">
        <v>169</v>
      </c>
      <c r="S2199" t="s">
        <v>27</v>
      </c>
    </row>
    <row r="2200" spans="2:19" ht="12.75" hidden="1" outlineLevel="1">
      <c r="B2200" s="33" t="s">
        <v>279</v>
      </c>
      <c r="C2200">
        <v>66</v>
      </c>
      <c r="D2200">
        <v>3</v>
      </c>
      <c r="E2200">
        <v>14</v>
      </c>
      <c r="F2200" s="46"/>
      <c r="G2200" s="58" t="str">
        <f t="shared" si="180"/>
        <v/>
      </c>
      <c r="H2200" s="55" t="s">
        <v>170</v>
      </c>
      <c r="I2200" t="str">
        <f t="shared" si="176"/>
        <v/>
      </c>
      <c r="J2200">
        <f t="shared" si="177"/>
        <v>0</v>
      </c>
      <c r="K2200">
        <f t="shared" si="178"/>
        <v>0</v>
      </c>
      <c r="L2200" s="78" t="s">
        <v>343</v>
      </c>
      <c r="M2200" s="36" t="s">
        <v>334</v>
      </c>
      <c r="N2200">
        <v>3</v>
      </c>
      <c r="O2200" t="s">
        <v>290</v>
      </c>
      <c r="P2200" t="s">
        <v>64</v>
      </c>
      <c r="Q2200" t="s">
        <v>249</v>
      </c>
      <c r="R2200" t="s">
        <v>171</v>
      </c>
      <c r="S2200" t="s">
        <v>121</v>
      </c>
    </row>
    <row r="2201" spans="2:19" ht="12.75" hidden="1" outlineLevel="1">
      <c r="B2201" s="33" t="s">
        <v>279</v>
      </c>
      <c r="C2201">
        <v>66</v>
      </c>
      <c r="D2201">
        <v>3</v>
      </c>
      <c r="E2201">
        <v>15</v>
      </c>
      <c r="F2201" s="46"/>
      <c r="G2201" s="58" t="str">
        <f t="shared" si="180"/>
        <v/>
      </c>
      <c r="H2201" s="55" t="s">
        <v>170</v>
      </c>
      <c r="I2201" t="str">
        <f t="shared" si="176"/>
        <v/>
      </c>
      <c r="J2201">
        <f t="shared" si="177"/>
        <v>0</v>
      </c>
      <c r="K2201">
        <f t="shared" si="178"/>
        <v>0</v>
      </c>
      <c r="L2201" s="78" t="s">
        <v>343</v>
      </c>
      <c r="M2201" s="36" t="s">
        <v>334</v>
      </c>
      <c r="N2201">
        <v>3</v>
      </c>
      <c r="O2201" t="s">
        <v>290</v>
      </c>
      <c r="P2201" t="s">
        <v>64</v>
      </c>
      <c r="Q2201" t="s">
        <v>249</v>
      </c>
      <c r="R2201" t="s">
        <v>171</v>
      </c>
      <c r="S2201" t="s">
        <v>27</v>
      </c>
    </row>
    <row r="2202" spans="2:19" ht="12.75" hidden="1" outlineLevel="1">
      <c r="B2202" s="33" t="s">
        <v>279</v>
      </c>
      <c r="C2202">
        <v>66</v>
      </c>
      <c r="D2202">
        <v>3</v>
      </c>
      <c r="E2202">
        <v>16</v>
      </c>
      <c r="F2202" s="46"/>
      <c r="G2202" s="58" t="str">
        <f t="shared" si="180"/>
        <v/>
      </c>
      <c r="H2202" s="55" t="s">
        <v>174</v>
      </c>
      <c r="I2202" t="str">
        <f t="shared" si="176"/>
        <v/>
      </c>
      <c r="J2202">
        <f t="shared" si="177"/>
        <v>0</v>
      </c>
      <c r="K2202">
        <f t="shared" si="178"/>
        <v>0</v>
      </c>
      <c r="L2202" s="78" t="s">
        <v>343</v>
      </c>
      <c r="M2202" s="36" t="s">
        <v>334</v>
      </c>
      <c r="N2202">
        <v>3</v>
      </c>
      <c r="O2202" t="s">
        <v>290</v>
      </c>
      <c r="P2202" t="s">
        <v>64</v>
      </c>
      <c r="Q2202" t="s">
        <v>249</v>
      </c>
      <c r="R2202" t="s">
        <v>171</v>
      </c>
      <c r="S2202" t="s">
        <v>121</v>
      </c>
    </row>
    <row r="2203" spans="2:16" ht="12.75" hidden="1" outlineLevel="1">
      <c r="B2203" s="33" t="s">
        <v>279</v>
      </c>
      <c r="C2203">
        <v>66</v>
      </c>
      <c r="D2203">
        <v>3</v>
      </c>
      <c r="E2203">
        <v>17</v>
      </c>
      <c r="F2203" s="46"/>
      <c r="G2203" s="58" t="str">
        <f t="shared" si="180"/>
        <v/>
      </c>
      <c r="H2203" s="55" t="s">
        <v>281</v>
      </c>
      <c r="I2203" t="str">
        <f t="shared" si="176"/>
        <v/>
      </c>
      <c r="J2203">
        <f t="shared" si="177"/>
        <v>0</v>
      </c>
      <c r="K2203">
        <f t="shared" si="178"/>
        <v>0</v>
      </c>
      <c r="L2203" s="78" t="s">
        <v>343</v>
      </c>
      <c r="M2203" s="36" t="s">
        <v>334</v>
      </c>
      <c r="N2203">
        <v>3</v>
      </c>
      <c r="O2203" t="s">
        <v>290</v>
      </c>
      <c r="P2203" t="s">
        <v>64</v>
      </c>
    </row>
    <row r="2204" spans="2:19" ht="12.75" hidden="1" outlineLevel="1">
      <c r="B2204" s="33" t="s">
        <v>279</v>
      </c>
      <c r="C2204">
        <v>66</v>
      </c>
      <c r="D2204">
        <v>3</v>
      </c>
      <c r="E2204">
        <v>18</v>
      </c>
      <c r="F2204" s="46"/>
      <c r="G2204" s="58" t="str">
        <f t="shared" si="180"/>
        <v/>
      </c>
      <c r="H2204" s="55" t="s">
        <v>170</v>
      </c>
      <c r="I2204" t="str">
        <f aca="true" t="shared" si="181" ref="I2204:I2267">IF(F2204=0,"",IF(EXACT(G2204,H2204),"Correct","Incorrect"))</f>
        <v/>
      </c>
      <c r="J2204">
        <f t="shared" si="177"/>
        <v>0</v>
      </c>
      <c r="K2204">
        <f t="shared" si="178"/>
        <v>0</v>
      </c>
      <c r="L2204" s="78" t="s">
        <v>343</v>
      </c>
      <c r="M2204" s="36" t="s">
        <v>334</v>
      </c>
      <c r="N2204">
        <v>3</v>
      </c>
      <c r="O2204" t="s">
        <v>290</v>
      </c>
      <c r="P2204" t="s">
        <v>64</v>
      </c>
      <c r="Q2204" t="s">
        <v>249</v>
      </c>
      <c r="R2204" t="s">
        <v>169</v>
      </c>
      <c r="S2204" t="s">
        <v>27</v>
      </c>
    </row>
    <row r="2205" spans="2:22" ht="12.75" hidden="1" outlineLevel="1">
      <c r="B2205" s="33" t="s">
        <v>279</v>
      </c>
      <c r="C2205">
        <v>66</v>
      </c>
      <c r="D2205">
        <v>3</v>
      </c>
      <c r="E2205">
        <v>19</v>
      </c>
      <c r="F2205" s="46"/>
      <c r="G2205" s="58" t="str">
        <f t="shared" si="180"/>
        <v/>
      </c>
      <c r="H2205" s="55" t="s">
        <v>172</v>
      </c>
      <c r="I2205" t="str">
        <f t="shared" si="181"/>
        <v/>
      </c>
      <c r="J2205">
        <f aca="true" t="shared" si="182" ref="J2205:J2268">IF($I2205="Correct",1,IF($I2205="Incorrect",1,0))</f>
        <v>0</v>
      </c>
      <c r="K2205">
        <f aca="true" t="shared" si="183" ref="K2205:K2268">IF($I2205="Correct",1,IF($I2205="Incorrect",0,0))</f>
        <v>0</v>
      </c>
      <c r="L2205" s="78" t="s">
        <v>343</v>
      </c>
      <c r="M2205" s="36" t="s">
        <v>334</v>
      </c>
      <c r="N2205">
        <v>4</v>
      </c>
      <c r="O2205" t="s">
        <v>289</v>
      </c>
      <c r="P2205" t="s">
        <v>221</v>
      </c>
      <c r="Q2205" t="s">
        <v>249</v>
      </c>
      <c r="R2205" t="s">
        <v>171</v>
      </c>
      <c r="S2205" t="s">
        <v>27</v>
      </c>
      <c r="V2205" t="s">
        <v>130</v>
      </c>
    </row>
    <row r="2206" spans="2:22" ht="12.75" hidden="1" outlineLevel="1">
      <c r="B2206" s="33" t="s">
        <v>279</v>
      </c>
      <c r="C2206">
        <v>66</v>
      </c>
      <c r="D2206">
        <v>3</v>
      </c>
      <c r="E2206">
        <v>20</v>
      </c>
      <c r="F2206" s="46"/>
      <c r="G2206" s="58" t="str">
        <f t="shared" si="180"/>
        <v/>
      </c>
      <c r="H2206" s="55" t="s">
        <v>170</v>
      </c>
      <c r="I2206" t="str">
        <f t="shared" si="181"/>
        <v/>
      </c>
      <c r="J2206">
        <f t="shared" si="182"/>
        <v>0</v>
      </c>
      <c r="K2206">
        <f t="shared" si="183"/>
        <v>0</v>
      </c>
      <c r="L2206" s="78" t="s">
        <v>343</v>
      </c>
      <c r="M2206" s="36" t="s">
        <v>334</v>
      </c>
      <c r="N2206">
        <v>4</v>
      </c>
      <c r="O2206" t="s">
        <v>289</v>
      </c>
      <c r="P2206" t="s">
        <v>221</v>
      </c>
      <c r="Q2206" t="s">
        <v>113</v>
      </c>
      <c r="R2206" t="s">
        <v>171</v>
      </c>
      <c r="S2206" t="s">
        <v>130</v>
      </c>
      <c r="V2206" t="s">
        <v>130</v>
      </c>
    </row>
    <row r="2207" spans="2:22" ht="12.75" hidden="1" outlineLevel="1">
      <c r="B2207" s="33" t="s">
        <v>279</v>
      </c>
      <c r="C2207">
        <v>66</v>
      </c>
      <c r="D2207">
        <v>3</v>
      </c>
      <c r="E2207">
        <v>21</v>
      </c>
      <c r="F2207" s="46"/>
      <c r="G2207" s="58" t="str">
        <f t="shared" si="180"/>
        <v/>
      </c>
      <c r="H2207" s="55" t="s">
        <v>172</v>
      </c>
      <c r="I2207" t="str">
        <f t="shared" si="181"/>
        <v/>
      </c>
      <c r="J2207">
        <f t="shared" si="182"/>
        <v>0</v>
      </c>
      <c r="K2207">
        <f t="shared" si="183"/>
        <v>0</v>
      </c>
      <c r="L2207" s="78" t="s">
        <v>343</v>
      </c>
      <c r="M2207" s="36" t="s">
        <v>334</v>
      </c>
      <c r="N2207">
        <v>4</v>
      </c>
      <c r="O2207" t="s">
        <v>289</v>
      </c>
      <c r="P2207" t="s">
        <v>221</v>
      </c>
      <c r="Q2207" t="s">
        <v>249</v>
      </c>
      <c r="R2207" t="s">
        <v>169</v>
      </c>
      <c r="S2207" t="s">
        <v>120</v>
      </c>
      <c r="V2207" t="s">
        <v>130</v>
      </c>
    </row>
    <row r="2208" spans="2:22" ht="12.75" hidden="1" outlineLevel="1">
      <c r="B2208" s="33" t="s">
        <v>279</v>
      </c>
      <c r="C2208">
        <v>66</v>
      </c>
      <c r="D2208">
        <v>3</v>
      </c>
      <c r="E2208">
        <v>22</v>
      </c>
      <c r="F2208" s="46"/>
      <c r="G2208" s="58" t="str">
        <f t="shared" si="180"/>
        <v/>
      </c>
      <c r="H2208" s="55" t="s">
        <v>175</v>
      </c>
      <c r="I2208" t="str">
        <f t="shared" si="181"/>
        <v/>
      </c>
      <c r="J2208">
        <f t="shared" si="182"/>
        <v>0</v>
      </c>
      <c r="K2208">
        <f t="shared" si="183"/>
        <v>0</v>
      </c>
      <c r="L2208" s="78" t="s">
        <v>343</v>
      </c>
      <c r="M2208" s="36" t="s">
        <v>334</v>
      </c>
      <c r="N2208">
        <v>4</v>
      </c>
      <c r="O2208" t="s">
        <v>289</v>
      </c>
      <c r="P2208" t="s">
        <v>221</v>
      </c>
      <c r="Q2208" t="s">
        <v>112</v>
      </c>
      <c r="R2208" t="s">
        <v>169</v>
      </c>
      <c r="S2208" t="s">
        <v>130</v>
      </c>
      <c r="V2208" t="s">
        <v>130</v>
      </c>
    </row>
    <row r="2209" spans="2:22" ht="12.75" hidden="1" outlineLevel="1">
      <c r="B2209" s="33" t="s">
        <v>279</v>
      </c>
      <c r="C2209">
        <v>66</v>
      </c>
      <c r="D2209">
        <v>3</v>
      </c>
      <c r="E2209">
        <v>23</v>
      </c>
      <c r="F2209" s="46"/>
      <c r="G2209" s="58" t="str">
        <f t="shared" si="180"/>
        <v/>
      </c>
      <c r="H2209" s="55" t="s">
        <v>172</v>
      </c>
      <c r="I2209" t="str">
        <f t="shared" si="181"/>
        <v/>
      </c>
      <c r="J2209">
        <f t="shared" si="182"/>
        <v>0</v>
      </c>
      <c r="K2209">
        <f t="shared" si="183"/>
        <v>0</v>
      </c>
      <c r="L2209" s="78" t="s">
        <v>343</v>
      </c>
      <c r="M2209" s="36" t="s">
        <v>334</v>
      </c>
      <c r="N2209">
        <v>4</v>
      </c>
      <c r="O2209" t="s">
        <v>289</v>
      </c>
      <c r="P2209" t="s">
        <v>221</v>
      </c>
      <c r="Q2209" t="s">
        <v>249</v>
      </c>
      <c r="R2209" t="s">
        <v>169</v>
      </c>
      <c r="S2209" t="s">
        <v>27</v>
      </c>
      <c r="V2209" t="s">
        <v>130</v>
      </c>
    </row>
    <row r="2210" spans="2:19" ht="12.75" hidden="1" outlineLevel="1">
      <c r="B2210" s="33" t="s">
        <v>279</v>
      </c>
      <c r="C2210">
        <v>66</v>
      </c>
      <c r="D2210">
        <v>4</v>
      </c>
      <c r="E2210">
        <v>1</v>
      </c>
      <c r="F2210" s="46"/>
      <c r="G2210" s="58" t="str">
        <f t="shared" si="180"/>
        <v/>
      </c>
      <c r="H2210" s="55" t="s">
        <v>170</v>
      </c>
      <c r="I2210" t="str">
        <f t="shared" si="181"/>
        <v/>
      </c>
      <c r="J2210">
        <f t="shared" si="182"/>
        <v>0</v>
      </c>
      <c r="K2210">
        <f t="shared" si="183"/>
        <v>0</v>
      </c>
      <c r="L2210" s="78" t="s">
        <v>343</v>
      </c>
      <c r="M2210" s="36" t="s">
        <v>176</v>
      </c>
      <c r="N2210" s="36" t="s">
        <v>177</v>
      </c>
      <c r="O2210" s="36"/>
      <c r="Q2210" t="s">
        <v>286</v>
      </c>
      <c r="S2210" t="s">
        <v>249</v>
      </c>
    </row>
    <row r="2211" spans="2:19" ht="12.75" hidden="1" outlineLevel="1">
      <c r="B2211" s="33" t="s">
        <v>279</v>
      </c>
      <c r="C2211">
        <v>66</v>
      </c>
      <c r="D2211">
        <v>4</v>
      </c>
      <c r="E2211">
        <v>2</v>
      </c>
      <c r="F2211" s="46"/>
      <c r="G2211" s="58" t="str">
        <f t="shared" si="180"/>
        <v/>
      </c>
      <c r="H2211" s="55" t="s">
        <v>172</v>
      </c>
      <c r="I2211" t="str">
        <f t="shared" si="181"/>
        <v/>
      </c>
      <c r="J2211">
        <f t="shared" si="182"/>
        <v>0</v>
      </c>
      <c r="K2211">
        <f t="shared" si="183"/>
        <v>0</v>
      </c>
      <c r="L2211" s="78" t="s">
        <v>343</v>
      </c>
      <c r="M2211" s="36" t="s">
        <v>176</v>
      </c>
      <c r="N2211" s="36" t="s">
        <v>177</v>
      </c>
      <c r="O2211" s="36"/>
      <c r="Q2211" t="s">
        <v>326</v>
      </c>
      <c r="R2211" t="s">
        <v>327</v>
      </c>
      <c r="S2211" t="s">
        <v>249</v>
      </c>
    </row>
    <row r="2212" spans="2:19" ht="12.75" hidden="1" outlineLevel="1">
      <c r="B2212" s="33" t="s">
        <v>279</v>
      </c>
      <c r="C2212">
        <v>66</v>
      </c>
      <c r="D2212">
        <v>4</v>
      </c>
      <c r="E2212">
        <v>3</v>
      </c>
      <c r="F2212" s="46"/>
      <c r="G2212" s="58" t="str">
        <f t="shared" si="180"/>
        <v/>
      </c>
      <c r="H2212" s="55" t="s">
        <v>173</v>
      </c>
      <c r="I2212" t="str">
        <f t="shared" si="181"/>
        <v/>
      </c>
      <c r="J2212">
        <f t="shared" si="182"/>
        <v>0</v>
      </c>
      <c r="K2212">
        <f t="shared" si="183"/>
        <v>0</v>
      </c>
      <c r="L2212" s="78" t="s">
        <v>343</v>
      </c>
      <c r="M2212" s="36" t="s">
        <v>176</v>
      </c>
      <c r="N2212" s="36" t="s">
        <v>177</v>
      </c>
      <c r="O2212" s="36"/>
      <c r="Q2212" t="s">
        <v>285</v>
      </c>
      <c r="R2212" t="s">
        <v>35</v>
      </c>
      <c r="S2212" t="s">
        <v>249</v>
      </c>
    </row>
    <row r="2213" spans="2:19" ht="12.75" hidden="1" outlineLevel="1">
      <c r="B2213" s="33" t="s">
        <v>279</v>
      </c>
      <c r="C2213">
        <v>66</v>
      </c>
      <c r="D2213">
        <v>4</v>
      </c>
      <c r="E2213">
        <v>4</v>
      </c>
      <c r="F2213" s="46"/>
      <c r="G2213" s="58" t="str">
        <f t="shared" si="180"/>
        <v/>
      </c>
      <c r="H2213" s="55" t="s">
        <v>175</v>
      </c>
      <c r="I2213" t="str">
        <f t="shared" si="181"/>
        <v/>
      </c>
      <c r="J2213">
        <f t="shared" si="182"/>
        <v>0</v>
      </c>
      <c r="K2213">
        <f t="shared" si="183"/>
        <v>0</v>
      </c>
      <c r="L2213" s="78" t="s">
        <v>343</v>
      </c>
      <c r="M2213" s="36" t="s">
        <v>176</v>
      </c>
      <c r="N2213" s="36" t="s">
        <v>177</v>
      </c>
      <c r="O2213" s="36"/>
      <c r="Q2213" t="s">
        <v>250</v>
      </c>
      <c r="R2213" t="s">
        <v>304</v>
      </c>
      <c r="S2213" t="s">
        <v>249</v>
      </c>
    </row>
    <row r="2214" spans="2:20" ht="12.75" hidden="1" outlineLevel="1">
      <c r="B2214" s="33" t="s">
        <v>279</v>
      </c>
      <c r="C2214">
        <v>66</v>
      </c>
      <c r="D2214">
        <v>4</v>
      </c>
      <c r="E2214">
        <v>5</v>
      </c>
      <c r="F2214" s="46"/>
      <c r="G2214" s="58" t="str">
        <f t="shared" si="180"/>
        <v/>
      </c>
      <c r="H2214" s="55" t="s">
        <v>175</v>
      </c>
      <c r="I2214" t="str">
        <f t="shared" si="181"/>
        <v/>
      </c>
      <c r="J2214">
        <f t="shared" si="182"/>
        <v>0</v>
      </c>
      <c r="K2214">
        <f t="shared" si="183"/>
        <v>0</v>
      </c>
      <c r="L2214" s="78" t="s">
        <v>343</v>
      </c>
      <c r="M2214" s="36" t="s">
        <v>176</v>
      </c>
      <c r="N2214" s="36" t="s">
        <v>177</v>
      </c>
      <c r="O2214" s="36"/>
      <c r="Q2214" t="s">
        <v>98</v>
      </c>
      <c r="R2214" t="s">
        <v>178</v>
      </c>
      <c r="S2214" t="s">
        <v>249</v>
      </c>
      <c r="T2214" t="s">
        <v>54</v>
      </c>
    </row>
    <row r="2215" spans="2:19" ht="12.75" hidden="1" outlineLevel="1">
      <c r="B2215" s="33" t="s">
        <v>279</v>
      </c>
      <c r="C2215">
        <v>66</v>
      </c>
      <c r="D2215">
        <v>4</v>
      </c>
      <c r="E2215">
        <v>6</v>
      </c>
      <c r="F2215" s="46"/>
      <c r="G2215" s="58" t="str">
        <f t="shared" si="180"/>
        <v/>
      </c>
      <c r="H2215" s="55" t="s">
        <v>172</v>
      </c>
      <c r="I2215" t="str">
        <f t="shared" si="181"/>
        <v/>
      </c>
      <c r="J2215">
        <f t="shared" si="182"/>
        <v>0</v>
      </c>
      <c r="K2215">
        <f t="shared" si="183"/>
        <v>0</v>
      </c>
      <c r="L2215" s="78" t="s">
        <v>343</v>
      </c>
      <c r="M2215" s="36" t="s">
        <v>176</v>
      </c>
      <c r="N2215" s="36" t="s">
        <v>177</v>
      </c>
      <c r="O2215" s="36"/>
      <c r="Q2215" t="s">
        <v>250</v>
      </c>
      <c r="R2215" t="s">
        <v>304</v>
      </c>
      <c r="S2215" t="s">
        <v>249</v>
      </c>
    </row>
    <row r="2216" spans="2:20" ht="12.75" hidden="1" outlineLevel="1">
      <c r="B2216" s="33" t="s">
        <v>279</v>
      </c>
      <c r="C2216">
        <v>66</v>
      </c>
      <c r="D2216">
        <v>4</v>
      </c>
      <c r="E2216">
        <v>7</v>
      </c>
      <c r="F2216" s="46"/>
      <c r="G2216" s="58" t="str">
        <f t="shared" si="180"/>
        <v/>
      </c>
      <c r="H2216" s="55" t="s">
        <v>175</v>
      </c>
      <c r="I2216" t="str">
        <f t="shared" si="181"/>
        <v/>
      </c>
      <c r="J2216">
        <f t="shared" si="182"/>
        <v>0</v>
      </c>
      <c r="K2216">
        <f t="shared" si="183"/>
        <v>0</v>
      </c>
      <c r="L2216" s="78" t="s">
        <v>343</v>
      </c>
      <c r="M2216" s="36" t="s">
        <v>176</v>
      </c>
      <c r="N2216" s="36" t="s">
        <v>177</v>
      </c>
      <c r="O2216" s="36"/>
      <c r="Q2216" t="s">
        <v>285</v>
      </c>
      <c r="R2216" t="s">
        <v>35</v>
      </c>
      <c r="S2216" t="s">
        <v>249</v>
      </c>
      <c r="T2216" t="s">
        <v>54</v>
      </c>
    </row>
    <row r="2217" spans="2:19" ht="12.75" hidden="1" outlineLevel="1">
      <c r="B2217" s="33" t="s">
        <v>279</v>
      </c>
      <c r="C2217">
        <v>66</v>
      </c>
      <c r="D2217">
        <v>4</v>
      </c>
      <c r="E2217">
        <v>8</v>
      </c>
      <c r="F2217" s="46"/>
      <c r="G2217" s="58" t="str">
        <f t="shared" si="180"/>
        <v/>
      </c>
      <c r="H2217" s="55" t="s">
        <v>174</v>
      </c>
      <c r="I2217" t="str">
        <f t="shared" si="181"/>
        <v/>
      </c>
      <c r="J2217">
        <f t="shared" si="182"/>
        <v>0</v>
      </c>
      <c r="K2217">
        <f t="shared" si="183"/>
        <v>0</v>
      </c>
      <c r="L2217" s="78" t="s">
        <v>343</v>
      </c>
      <c r="M2217" s="36" t="s">
        <v>176</v>
      </c>
      <c r="N2217" s="36" t="s">
        <v>177</v>
      </c>
      <c r="O2217" s="36"/>
      <c r="Q2217" t="s">
        <v>250</v>
      </c>
      <c r="R2217" t="s">
        <v>304</v>
      </c>
      <c r="S2217" t="s">
        <v>249</v>
      </c>
    </row>
    <row r="2218" spans="2:20" ht="12.75" hidden="1" outlineLevel="1">
      <c r="B2218" s="33" t="s">
        <v>279</v>
      </c>
      <c r="C2218">
        <v>66</v>
      </c>
      <c r="D2218">
        <v>4</v>
      </c>
      <c r="E2218">
        <v>9</v>
      </c>
      <c r="F2218" s="46"/>
      <c r="G2218" s="58" t="str">
        <f t="shared" si="180"/>
        <v/>
      </c>
      <c r="H2218" s="55" t="s">
        <v>170</v>
      </c>
      <c r="I2218" t="str">
        <f t="shared" si="181"/>
        <v/>
      </c>
      <c r="J2218">
        <f t="shared" si="182"/>
        <v>0</v>
      </c>
      <c r="K2218">
        <f t="shared" si="183"/>
        <v>0</v>
      </c>
      <c r="L2218" s="78" t="s">
        <v>343</v>
      </c>
      <c r="M2218" s="36" t="s">
        <v>176</v>
      </c>
      <c r="N2218" s="36" t="s">
        <v>177</v>
      </c>
      <c r="O2218" s="36"/>
      <c r="Q2218" t="s">
        <v>98</v>
      </c>
      <c r="R2218" t="s">
        <v>178</v>
      </c>
      <c r="S2218" t="s">
        <v>249</v>
      </c>
      <c r="T2218" t="s">
        <v>218</v>
      </c>
    </row>
    <row r="2219" spans="2:19" ht="12.75" hidden="1" outlineLevel="1">
      <c r="B2219" s="33" t="s">
        <v>279</v>
      </c>
      <c r="C2219">
        <v>66</v>
      </c>
      <c r="D2219">
        <v>4</v>
      </c>
      <c r="E2219">
        <v>10</v>
      </c>
      <c r="F2219" s="46"/>
      <c r="G2219" s="58" t="str">
        <f t="shared" si="180"/>
        <v/>
      </c>
      <c r="H2219" s="55" t="s">
        <v>170</v>
      </c>
      <c r="I2219" t="str">
        <f t="shared" si="181"/>
        <v/>
      </c>
      <c r="J2219">
        <f t="shared" si="182"/>
        <v>0</v>
      </c>
      <c r="K2219">
        <f t="shared" si="183"/>
        <v>0</v>
      </c>
      <c r="L2219" s="78" t="s">
        <v>343</v>
      </c>
      <c r="M2219" s="36" t="s">
        <v>176</v>
      </c>
      <c r="N2219" s="36" t="s">
        <v>177</v>
      </c>
      <c r="O2219" s="36"/>
      <c r="Q2219" t="s">
        <v>119</v>
      </c>
      <c r="S2219" t="s">
        <v>249</v>
      </c>
    </row>
    <row r="2220" spans="2:19" ht="12.75" hidden="1" outlineLevel="1">
      <c r="B2220" s="33" t="s">
        <v>279</v>
      </c>
      <c r="C2220">
        <v>66</v>
      </c>
      <c r="D2220">
        <v>4</v>
      </c>
      <c r="E2220">
        <v>11</v>
      </c>
      <c r="F2220" s="46"/>
      <c r="G2220" s="58" t="str">
        <f t="shared" si="180"/>
        <v/>
      </c>
      <c r="H2220" s="55" t="s">
        <v>175</v>
      </c>
      <c r="I2220" t="str">
        <f t="shared" si="181"/>
        <v/>
      </c>
      <c r="J2220">
        <f t="shared" si="182"/>
        <v>0</v>
      </c>
      <c r="K2220">
        <f t="shared" si="183"/>
        <v>0</v>
      </c>
      <c r="L2220" s="78" t="s">
        <v>343</v>
      </c>
      <c r="M2220" s="36" t="s">
        <v>176</v>
      </c>
      <c r="N2220" s="36" t="s">
        <v>177</v>
      </c>
      <c r="O2220" s="36"/>
      <c r="Q2220" t="s">
        <v>326</v>
      </c>
      <c r="R2220" t="s">
        <v>327</v>
      </c>
      <c r="S2220" t="s">
        <v>249</v>
      </c>
    </row>
    <row r="2221" spans="2:20" ht="12.75" hidden="1" outlineLevel="1">
      <c r="B2221" s="33" t="s">
        <v>279</v>
      </c>
      <c r="C2221">
        <v>66</v>
      </c>
      <c r="D2221">
        <v>4</v>
      </c>
      <c r="E2221">
        <v>12</v>
      </c>
      <c r="F2221" s="46"/>
      <c r="G2221" s="58" t="str">
        <f t="shared" si="180"/>
        <v/>
      </c>
      <c r="H2221" s="55" t="s">
        <v>170</v>
      </c>
      <c r="I2221" t="str">
        <f t="shared" si="181"/>
        <v/>
      </c>
      <c r="J2221">
        <f t="shared" si="182"/>
        <v>0</v>
      </c>
      <c r="K2221">
        <f t="shared" si="183"/>
        <v>0</v>
      </c>
      <c r="L2221" s="78" t="s">
        <v>343</v>
      </c>
      <c r="M2221" s="36" t="s">
        <v>176</v>
      </c>
      <c r="N2221" s="36" t="s">
        <v>177</v>
      </c>
      <c r="O2221" s="36"/>
      <c r="Q2221" t="s">
        <v>250</v>
      </c>
      <c r="R2221" t="s">
        <v>305</v>
      </c>
      <c r="S2221" t="s">
        <v>249</v>
      </c>
      <c r="T2221" t="s">
        <v>218</v>
      </c>
    </row>
    <row r="2222" spans="2:19" ht="12.75" hidden="1" outlineLevel="1">
      <c r="B2222" s="33" t="s">
        <v>279</v>
      </c>
      <c r="C2222">
        <v>66</v>
      </c>
      <c r="D2222">
        <v>4</v>
      </c>
      <c r="E2222">
        <v>13</v>
      </c>
      <c r="F2222" s="46"/>
      <c r="G2222" s="58" t="str">
        <f t="shared" si="180"/>
        <v/>
      </c>
      <c r="H2222" s="55" t="s">
        <v>174</v>
      </c>
      <c r="I2222" t="str">
        <f t="shared" si="181"/>
        <v/>
      </c>
      <c r="J2222">
        <f t="shared" si="182"/>
        <v>0</v>
      </c>
      <c r="K2222">
        <f t="shared" si="183"/>
        <v>0</v>
      </c>
      <c r="L2222" s="78" t="s">
        <v>343</v>
      </c>
      <c r="M2222" s="36" t="s">
        <v>176</v>
      </c>
      <c r="N2222" s="36" t="s">
        <v>177</v>
      </c>
      <c r="O2222" s="36"/>
      <c r="Q2222" t="s">
        <v>37</v>
      </c>
      <c r="R2222" t="s">
        <v>251</v>
      </c>
      <c r="S2222" t="s">
        <v>249</v>
      </c>
    </row>
    <row r="2223" spans="2:20" ht="12.75" hidden="1" outlineLevel="1">
      <c r="B2223" s="33" t="s">
        <v>279</v>
      </c>
      <c r="C2223">
        <v>66</v>
      </c>
      <c r="D2223">
        <v>4</v>
      </c>
      <c r="E2223">
        <v>14</v>
      </c>
      <c r="F2223" s="46"/>
      <c r="G2223" s="58" t="str">
        <f t="shared" si="180"/>
        <v/>
      </c>
      <c r="H2223" s="55" t="s">
        <v>173</v>
      </c>
      <c r="I2223" t="str">
        <f t="shared" si="181"/>
        <v/>
      </c>
      <c r="J2223">
        <f t="shared" si="182"/>
        <v>0</v>
      </c>
      <c r="K2223">
        <f t="shared" si="183"/>
        <v>0</v>
      </c>
      <c r="L2223" s="78" t="s">
        <v>343</v>
      </c>
      <c r="M2223" s="36" t="s">
        <v>176</v>
      </c>
      <c r="N2223" s="36" t="s">
        <v>177</v>
      </c>
      <c r="O2223" s="36"/>
      <c r="Q2223" t="s">
        <v>326</v>
      </c>
      <c r="R2223" t="s">
        <v>325</v>
      </c>
      <c r="S2223" t="s">
        <v>249</v>
      </c>
      <c r="T2223" t="s">
        <v>54</v>
      </c>
    </row>
    <row r="2224" spans="2:19" ht="12.75" hidden="1" outlineLevel="1">
      <c r="B2224" s="33" t="s">
        <v>279</v>
      </c>
      <c r="C2224">
        <v>66</v>
      </c>
      <c r="D2224">
        <v>4</v>
      </c>
      <c r="E2224">
        <v>15</v>
      </c>
      <c r="F2224" s="46"/>
      <c r="G2224" s="58" t="str">
        <f t="shared" si="180"/>
        <v/>
      </c>
      <c r="H2224" s="55" t="s">
        <v>175</v>
      </c>
      <c r="I2224" t="str">
        <f t="shared" si="181"/>
        <v/>
      </c>
      <c r="J2224">
        <f t="shared" si="182"/>
        <v>0</v>
      </c>
      <c r="K2224">
        <f t="shared" si="183"/>
        <v>0</v>
      </c>
      <c r="L2224" s="78" t="s">
        <v>343</v>
      </c>
      <c r="M2224" s="36" t="s">
        <v>176</v>
      </c>
      <c r="N2224" s="36" t="s">
        <v>177</v>
      </c>
      <c r="O2224" s="36"/>
      <c r="Q2224" t="s">
        <v>119</v>
      </c>
      <c r="S2224" t="s">
        <v>249</v>
      </c>
    </row>
    <row r="2225" spans="2:19" ht="12.75" hidden="1" outlineLevel="1">
      <c r="B2225" s="33" t="s">
        <v>279</v>
      </c>
      <c r="C2225">
        <v>66</v>
      </c>
      <c r="D2225">
        <v>4</v>
      </c>
      <c r="E2225">
        <v>16</v>
      </c>
      <c r="F2225" s="46"/>
      <c r="G2225" s="58" t="str">
        <f t="shared" si="180"/>
        <v/>
      </c>
      <c r="H2225" s="55" t="s">
        <v>172</v>
      </c>
      <c r="I2225" t="str">
        <f t="shared" si="181"/>
        <v/>
      </c>
      <c r="J2225">
        <f t="shared" si="182"/>
        <v>0</v>
      </c>
      <c r="K2225">
        <f t="shared" si="183"/>
        <v>0</v>
      </c>
      <c r="L2225" s="78" t="s">
        <v>343</v>
      </c>
      <c r="M2225" s="36" t="s">
        <v>176</v>
      </c>
      <c r="N2225" s="36" t="s">
        <v>177</v>
      </c>
      <c r="O2225" s="36"/>
      <c r="Q2225" t="s">
        <v>250</v>
      </c>
      <c r="R2225" t="s">
        <v>305</v>
      </c>
      <c r="S2225" t="s">
        <v>249</v>
      </c>
    </row>
    <row r="2226" spans="2:19" ht="12.75" hidden="1" outlineLevel="1">
      <c r="B2226" s="33" t="s">
        <v>279</v>
      </c>
      <c r="C2226">
        <v>66</v>
      </c>
      <c r="D2226">
        <v>4</v>
      </c>
      <c r="E2226">
        <v>17</v>
      </c>
      <c r="F2226" s="46"/>
      <c r="G2226" s="58" t="str">
        <f t="shared" si="180"/>
        <v/>
      </c>
      <c r="H2226" s="55" t="s">
        <v>173</v>
      </c>
      <c r="I2226" t="str">
        <f t="shared" si="181"/>
        <v/>
      </c>
      <c r="J2226">
        <f t="shared" si="182"/>
        <v>0</v>
      </c>
      <c r="K2226">
        <f t="shared" si="183"/>
        <v>0</v>
      </c>
      <c r="L2226" s="78" t="s">
        <v>343</v>
      </c>
      <c r="M2226" s="36" t="s">
        <v>176</v>
      </c>
      <c r="N2226" s="36" t="s">
        <v>177</v>
      </c>
      <c r="O2226" s="36"/>
      <c r="Q2226" t="s">
        <v>285</v>
      </c>
      <c r="R2226" t="s">
        <v>340</v>
      </c>
      <c r="S2226" t="s">
        <v>249</v>
      </c>
    </row>
    <row r="2227" spans="2:19" ht="12.75" hidden="1" outlineLevel="1">
      <c r="B2227" s="33" t="s">
        <v>279</v>
      </c>
      <c r="C2227">
        <v>66</v>
      </c>
      <c r="D2227">
        <v>4</v>
      </c>
      <c r="E2227">
        <v>18</v>
      </c>
      <c r="F2227" s="46"/>
      <c r="G2227" s="58" t="str">
        <f t="shared" si="180"/>
        <v/>
      </c>
      <c r="H2227" s="55" t="s">
        <v>173</v>
      </c>
      <c r="I2227" t="str">
        <f t="shared" si="181"/>
        <v/>
      </c>
      <c r="J2227">
        <f t="shared" si="182"/>
        <v>0</v>
      </c>
      <c r="K2227">
        <f t="shared" si="183"/>
        <v>0</v>
      </c>
      <c r="L2227" s="78" t="s">
        <v>343</v>
      </c>
      <c r="M2227" s="36" t="s">
        <v>176</v>
      </c>
      <c r="N2227" s="36" t="s">
        <v>177</v>
      </c>
      <c r="O2227" s="36"/>
      <c r="Q2227" t="s">
        <v>119</v>
      </c>
      <c r="S2227" t="s">
        <v>249</v>
      </c>
    </row>
    <row r="2228" spans="2:19" ht="12.75" hidden="1" outlineLevel="1">
      <c r="B2228" s="33" t="s">
        <v>279</v>
      </c>
      <c r="C2228">
        <v>66</v>
      </c>
      <c r="D2228">
        <v>4</v>
      </c>
      <c r="E2228">
        <v>19</v>
      </c>
      <c r="F2228" s="46"/>
      <c r="G2228" s="58" t="str">
        <f t="shared" si="180"/>
        <v/>
      </c>
      <c r="H2228" s="55" t="s">
        <v>174</v>
      </c>
      <c r="I2228" t="str">
        <f t="shared" si="181"/>
        <v/>
      </c>
      <c r="J2228">
        <f t="shared" si="182"/>
        <v>0</v>
      </c>
      <c r="K2228">
        <f t="shared" si="183"/>
        <v>0</v>
      </c>
      <c r="L2228" s="78" t="s">
        <v>343</v>
      </c>
      <c r="M2228" s="36" t="s">
        <v>176</v>
      </c>
      <c r="N2228" s="36" t="s">
        <v>177</v>
      </c>
      <c r="O2228" s="36"/>
      <c r="Q2228" t="s">
        <v>98</v>
      </c>
      <c r="R2228" t="s">
        <v>34</v>
      </c>
      <c r="S2228" t="s">
        <v>249</v>
      </c>
    </row>
    <row r="2229" spans="2:20" ht="12.75" hidden="1" outlineLevel="1">
      <c r="B2229" s="33" t="s">
        <v>279</v>
      </c>
      <c r="C2229">
        <v>66</v>
      </c>
      <c r="D2229">
        <v>4</v>
      </c>
      <c r="E2229">
        <v>20</v>
      </c>
      <c r="F2229" s="46"/>
      <c r="G2229" s="58" t="str">
        <f t="shared" si="180"/>
        <v/>
      </c>
      <c r="H2229" s="55" t="s">
        <v>174</v>
      </c>
      <c r="I2229" t="str">
        <f t="shared" si="181"/>
        <v/>
      </c>
      <c r="J2229">
        <f t="shared" si="182"/>
        <v>0</v>
      </c>
      <c r="K2229">
        <f t="shared" si="183"/>
        <v>0</v>
      </c>
      <c r="L2229" s="78" t="s">
        <v>343</v>
      </c>
      <c r="M2229" s="36" t="s">
        <v>176</v>
      </c>
      <c r="N2229" s="36" t="s">
        <v>177</v>
      </c>
      <c r="O2229" s="36"/>
      <c r="Q2229" t="s">
        <v>285</v>
      </c>
      <c r="R2229" t="s">
        <v>340</v>
      </c>
      <c r="S2229" t="s">
        <v>249</v>
      </c>
      <c r="T2229" t="s">
        <v>54</v>
      </c>
    </row>
    <row r="2230" spans="2:20" ht="12.75" hidden="1" outlineLevel="1">
      <c r="B2230" s="33" t="s">
        <v>279</v>
      </c>
      <c r="C2230">
        <v>66</v>
      </c>
      <c r="D2230">
        <v>4</v>
      </c>
      <c r="E2230">
        <v>21</v>
      </c>
      <c r="F2230" s="46"/>
      <c r="G2230" s="58" t="str">
        <f t="shared" si="180"/>
        <v/>
      </c>
      <c r="H2230" s="55" t="s">
        <v>174</v>
      </c>
      <c r="I2230" t="str">
        <f t="shared" si="181"/>
        <v/>
      </c>
      <c r="J2230">
        <f t="shared" si="182"/>
        <v>0</v>
      </c>
      <c r="K2230">
        <f t="shared" si="183"/>
        <v>0</v>
      </c>
      <c r="L2230" s="78" t="s">
        <v>343</v>
      </c>
      <c r="M2230" s="36" t="s">
        <v>176</v>
      </c>
      <c r="N2230" s="36" t="s">
        <v>177</v>
      </c>
      <c r="O2230" s="36"/>
      <c r="Q2230" t="s">
        <v>225</v>
      </c>
      <c r="S2230" t="s">
        <v>249</v>
      </c>
      <c r="T2230" t="s">
        <v>54</v>
      </c>
    </row>
    <row r="2231" spans="2:19" ht="12.75" hidden="1" outlineLevel="1">
      <c r="B2231" s="33" t="s">
        <v>279</v>
      </c>
      <c r="C2231">
        <v>66</v>
      </c>
      <c r="D2231">
        <v>4</v>
      </c>
      <c r="E2231">
        <v>22</v>
      </c>
      <c r="F2231" s="46"/>
      <c r="G2231" s="58" t="str">
        <f t="shared" si="180"/>
        <v/>
      </c>
      <c r="H2231" s="55" t="s">
        <v>172</v>
      </c>
      <c r="I2231" t="str">
        <f t="shared" si="181"/>
        <v/>
      </c>
      <c r="J2231">
        <f t="shared" si="182"/>
        <v>0</v>
      </c>
      <c r="K2231">
        <f t="shared" si="183"/>
        <v>0</v>
      </c>
      <c r="L2231" s="78" t="s">
        <v>343</v>
      </c>
      <c r="M2231" s="36" t="s">
        <v>176</v>
      </c>
      <c r="N2231" s="36" t="s">
        <v>177</v>
      </c>
      <c r="O2231" s="36"/>
      <c r="Q2231" t="s">
        <v>286</v>
      </c>
      <c r="S2231" t="s">
        <v>249</v>
      </c>
    </row>
    <row r="2232" spans="2:19" ht="12.75" hidden="1" outlineLevel="1">
      <c r="B2232" s="33" t="s">
        <v>279</v>
      </c>
      <c r="C2232">
        <v>66</v>
      </c>
      <c r="D2232">
        <v>4</v>
      </c>
      <c r="E2232">
        <v>23</v>
      </c>
      <c r="F2232" s="46"/>
      <c r="G2232" s="58" t="str">
        <f t="shared" si="180"/>
        <v/>
      </c>
      <c r="H2232" s="55" t="s">
        <v>175</v>
      </c>
      <c r="I2232" t="str">
        <f t="shared" si="181"/>
        <v/>
      </c>
      <c r="J2232">
        <f t="shared" si="182"/>
        <v>0</v>
      </c>
      <c r="K2232">
        <f t="shared" si="183"/>
        <v>0</v>
      </c>
      <c r="L2232" s="78" t="s">
        <v>343</v>
      </c>
      <c r="M2232" s="36" t="s">
        <v>176</v>
      </c>
      <c r="N2232" s="36" t="s">
        <v>177</v>
      </c>
      <c r="O2232" s="36"/>
      <c r="Q2232" t="s">
        <v>98</v>
      </c>
      <c r="R2232" t="s">
        <v>34</v>
      </c>
      <c r="S2232" t="s">
        <v>249</v>
      </c>
    </row>
    <row r="2233" spans="2:19" ht="12.75" hidden="1" outlineLevel="1">
      <c r="B2233" s="33" t="s">
        <v>279</v>
      </c>
      <c r="C2233">
        <v>66</v>
      </c>
      <c r="D2233">
        <v>4</v>
      </c>
      <c r="E2233">
        <v>24</v>
      </c>
      <c r="F2233" s="46"/>
      <c r="G2233" s="58" t="str">
        <f t="shared" si="180"/>
        <v/>
      </c>
      <c r="H2233" s="55" t="s">
        <v>174</v>
      </c>
      <c r="I2233" t="str">
        <f t="shared" si="181"/>
        <v/>
      </c>
      <c r="J2233">
        <f t="shared" si="182"/>
        <v>0</v>
      </c>
      <c r="K2233">
        <f t="shared" si="183"/>
        <v>0</v>
      </c>
      <c r="L2233" s="78" t="s">
        <v>343</v>
      </c>
      <c r="M2233" s="36" t="s">
        <v>176</v>
      </c>
      <c r="N2233" s="36" t="s">
        <v>177</v>
      </c>
      <c r="O2233" s="36"/>
      <c r="Q2233" t="s">
        <v>37</v>
      </c>
      <c r="R2233" t="s">
        <v>215</v>
      </c>
      <c r="S2233" t="s">
        <v>249</v>
      </c>
    </row>
    <row r="2234" spans="2:20" ht="12.75" hidden="1" outlineLevel="1">
      <c r="B2234" s="33" t="s">
        <v>279</v>
      </c>
      <c r="C2234">
        <v>66</v>
      </c>
      <c r="D2234">
        <v>4</v>
      </c>
      <c r="E2234">
        <v>25</v>
      </c>
      <c r="F2234" s="46"/>
      <c r="G2234" s="58" t="str">
        <f t="shared" si="180"/>
        <v/>
      </c>
      <c r="H2234" s="55" t="s">
        <v>173</v>
      </c>
      <c r="I2234" t="str">
        <f t="shared" si="181"/>
        <v/>
      </c>
      <c r="J2234">
        <f t="shared" si="182"/>
        <v>0</v>
      </c>
      <c r="K2234">
        <f t="shared" si="183"/>
        <v>0</v>
      </c>
      <c r="L2234" s="78" t="s">
        <v>343</v>
      </c>
      <c r="M2234" s="36" t="s">
        <v>176</v>
      </c>
      <c r="N2234" s="36" t="s">
        <v>177</v>
      </c>
      <c r="O2234" s="36"/>
      <c r="Q2234" t="s">
        <v>286</v>
      </c>
      <c r="S2234" t="s">
        <v>249</v>
      </c>
      <c r="T2234" t="s">
        <v>218</v>
      </c>
    </row>
    <row r="2235" spans="2:19" ht="12.75" hidden="1" outlineLevel="1">
      <c r="B2235" s="33" t="s">
        <v>279</v>
      </c>
      <c r="C2235">
        <v>66</v>
      </c>
      <c r="D2235">
        <v>4</v>
      </c>
      <c r="E2235">
        <v>26</v>
      </c>
      <c r="F2235" s="46"/>
      <c r="G2235" s="58" t="str">
        <f t="shared" si="180"/>
        <v/>
      </c>
      <c r="H2235" s="55" t="s">
        <v>175</v>
      </c>
      <c r="I2235" t="str">
        <f t="shared" si="181"/>
        <v/>
      </c>
      <c r="J2235">
        <f t="shared" si="182"/>
        <v>0</v>
      </c>
      <c r="K2235">
        <f t="shared" si="183"/>
        <v>0</v>
      </c>
      <c r="L2235" s="78" t="s">
        <v>343</v>
      </c>
      <c r="M2235" s="36" t="s">
        <v>176</v>
      </c>
      <c r="N2235" s="36" t="s">
        <v>177</v>
      </c>
      <c r="O2235" s="36"/>
      <c r="Q2235" t="s">
        <v>98</v>
      </c>
      <c r="R2235" t="s">
        <v>178</v>
      </c>
      <c r="S2235" t="s">
        <v>249</v>
      </c>
    </row>
    <row r="2236" spans="7:12" ht="12.75" collapsed="1">
      <c r="G2236" s="58"/>
      <c r="L2236" s="79"/>
    </row>
    <row r="2237" spans="2:19" ht="12.75">
      <c r="B2237" s="33" t="s">
        <v>29</v>
      </c>
      <c r="C2237">
        <v>67</v>
      </c>
      <c r="D2237">
        <v>1</v>
      </c>
      <c r="E2237">
        <v>1</v>
      </c>
      <c r="F2237" s="46"/>
      <c r="G2237" s="58" t="str">
        <f t="shared" si="180"/>
        <v/>
      </c>
      <c r="H2237" s="55" t="s">
        <v>175</v>
      </c>
      <c r="I2237" t="str">
        <f t="shared" si="181"/>
        <v/>
      </c>
      <c r="J2237">
        <f t="shared" si="182"/>
        <v>0</v>
      </c>
      <c r="K2237">
        <f t="shared" si="183"/>
        <v>0</v>
      </c>
      <c r="L2237" s="78" t="s">
        <v>343</v>
      </c>
      <c r="M2237" s="36" t="s">
        <v>8</v>
      </c>
      <c r="N2237">
        <v>1</v>
      </c>
      <c r="P2237" t="s">
        <v>105</v>
      </c>
      <c r="Q2237" t="s">
        <v>329</v>
      </c>
      <c r="R2237" t="s">
        <v>238</v>
      </c>
      <c r="S2237" t="s">
        <v>239</v>
      </c>
    </row>
    <row r="2238" spans="2:19" ht="12.75" hidden="1" outlineLevel="1">
      <c r="B2238" s="33" t="s">
        <v>29</v>
      </c>
      <c r="C2238">
        <v>67</v>
      </c>
      <c r="D2238">
        <v>1</v>
      </c>
      <c r="E2238">
        <v>2</v>
      </c>
      <c r="F2238" s="46"/>
      <c r="G2238" s="58" t="str">
        <f t="shared" si="180"/>
        <v/>
      </c>
      <c r="H2238" s="55" t="s">
        <v>170</v>
      </c>
      <c r="I2238" t="str">
        <f t="shared" si="181"/>
        <v/>
      </c>
      <c r="J2238">
        <f t="shared" si="182"/>
        <v>0</v>
      </c>
      <c r="K2238">
        <f t="shared" si="183"/>
        <v>0</v>
      </c>
      <c r="L2238" s="78" t="s">
        <v>343</v>
      </c>
      <c r="M2238" s="36" t="s">
        <v>8</v>
      </c>
      <c r="N2238">
        <v>1</v>
      </c>
      <c r="P2238" t="s">
        <v>105</v>
      </c>
      <c r="Q2238" t="s">
        <v>333</v>
      </c>
      <c r="R2238" t="s">
        <v>246</v>
      </c>
      <c r="S2238" t="s">
        <v>239</v>
      </c>
    </row>
    <row r="2239" spans="2:19" ht="12.75" hidden="1" outlineLevel="1">
      <c r="B2239" s="33" t="s">
        <v>29</v>
      </c>
      <c r="C2239">
        <v>67</v>
      </c>
      <c r="D2239">
        <v>1</v>
      </c>
      <c r="E2239">
        <v>3</v>
      </c>
      <c r="F2239" s="46"/>
      <c r="G2239" s="58" t="str">
        <f t="shared" si="180"/>
        <v/>
      </c>
      <c r="H2239" s="55" t="s">
        <v>170</v>
      </c>
      <c r="I2239" t="str">
        <f t="shared" si="181"/>
        <v/>
      </c>
      <c r="J2239">
        <f t="shared" si="182"/>
        <v>0</v>
      </c>
      <c r="K2239">
        <f t="shared" si="183"/>
        <v>0</v>
      </c>
      <c r="L2239" s="78" t="s">
        <v>343</v>
      </c>
      <c r="M2239" s="36" t="s">
        <v>8</v>
      </c>
      <c r="N2239">
        <v>1</v>
      </c>
      <c r="P2239" t="s">
        <v>105</v>
      </c>
      <c r="Q2239" t="s">
        <v>333</v>
      </c>
      <c r="R2239" t="s">
        <v>149</v>
      </c>
      <c r="S2239" t="s">
        <v>239</v>
      </c>
    </row>
    <row r="2240" spans="2:19" ht="12.75" hidden="1" outlineLevel="1">
      <c r="B2240" s="33" t="s">
        <v>29</v>
      </c>
      <c r="C2240">
        <v>67</v>
      </c>
      <c r="D2240">
        <v>1</v>
      </c>
      <c r="E2240">
        <v>4</v>
      </c>
      <c r="F2240" s="46"/>
      <c r="G2240" s="58" t="str">
        <f t="shared" si="180"/>
        <v/>
      </c>
      <c r="H2240" s="55" t="s">
        <v>172</v>
      </c>
      <c r="I2240" t="str">
        <f t="shared" si="181"/>
        <v/>
      </c>
      <c r="J2240">
        <f t="shared" si="182"/>
        <v>0</v>
      </c>
      <c r="K2240">
        <f t="shared" si="183"/>
        <v>0</v>
      </c>
      <c r="L2240" s="78" t="s">
        <v>343</v>
      </c>
      <c r="M2240" s="36" t="s">
        <v>8</v>
      </c>
      <c r="N2240">
        <v>1</v>
      </c>
      <c r="P2240" t="s">
        <v>105</v>
      </c>
      <c r="Q2240" t="s">
        <v>329</v>
      </c>
      <c r="R2240" t="s">
        <v>248</v>
      </c>
      <c r="S2240" t="s">
        <v>239</v>
      </c>
    </row>
    <row r="2241" spans="2:19" ht="12.75" hidden="1" outlineLevel="1">
      <c r="B2241" s="33" t="s">
        <v>29</v>
      </c>
      <c r="C2241">
        <v>67</v>
      </c>
      <c r="D2241">
        <v>1</v>
      </c>
      <c r="E2241">
        <v>5</v>
      </c>
      <c r="F2241" s="46"/>
      <c r="G2241" s="58" t="str">
        <f t="shared" si="180"/>
        <v/>
      </c>
      <c r="H2241" s="55" t="s">
        <v>173</v>
      </c>
      <c r="I2241" t="str">
        <f t="shared" si="181"/>
        <v/>
      </c>
      <c r="J2241">
        <f t="shared" si="182"/>
        <v>0</v>
      </c>
      <c r="K2241">
        <f t="shared" si="183"/>
        <v>0</v>
      </c>
      <c r="L2241" s="78" t="s">
        <v>343</v>
      </c>
      <c r="M2241" s="36" t="s">
        <v>8</v>
      </c>
      <c r="N2241">
        <v>1</v>
      </c>
      <c r="P2241" t="s">
        <v>105</v>
      </c>
      <c r="Q2241" t="s">
        <v>329</v>
      </c>
      <c r="R2241" t="s">
        <v>238</v>
      </c>
      <c r="S2241" t="s">
        <v>239</v>
      </c>
    </row>
    <row r="2242" spans="2:19" ht="12.75" hidden="1" outlineLevel="1">
      <c r="B2242" s="33" t="s">
        <v>29</v>
      </c>
      <c r="C2242">
        <v>67</v>
      </c>
      <c r="D2242">
        <v>1</v>
      </c>
      <c r="E2242">
        <v>6</v>
      </c>
      <c r="F2242" s="46"/>
      <c r="G2242" s="58" t="str">
        <f t="shared" si="180"/>
        <v/>
      </c>
      <c r="H2242" s="55" t="s">
        <v>174</v>
      </c>
      <c r="I2242" t="str">
        <f t="shared" si="181"/>
        <v/>
      </c>
      <c r="J2242">
        <f t="shared" si="182"/>
        <v>0</v>
      </c>
      <c r="K2242">
        <f t="shared" si="183"/>
        <v>0</v>
      </c>
      <c r="L2242" s="78" t="s">
        <v>343</v>
      </c>
      <c r="M2242" s="36" t="s">
        <v>8</v>
      </c>
      <c r="N2242">
        <v>1</v>
      </c>
      <c r="P2242" t="s">
        <v>105</v>
      </c>
      <c r="Q2242" t="s">
        <v>330</v>
      </c>
      <c r="R2242" t="s">
        <v>247</v>
      </c>
      <c r="S2242" t="s">
        <v>239</v>
      </c>
    </row>
    <row r="2243" spans="2:19" ht="12.75" hidden="1" outlineLevel="1">
      <c r="B2243" s="33" t="s">
        <v>29</v>
      </c>
      <c r="C2243">
        <v>67</v>
      </c>
      <c r="D2243">
        <v>1</v>
      </c>
      <c r="E2243">
        <v>7</v>
      </c>
      <c r="F2243" s="46"/>
      <c r="G2243" s="58" t="str">
        <f t="shared" si="180"/>
        <v/>
      </c>
      <c r="H2243" s="55" t="s">
        <v>174</v>
      </c>
      <c r="I2243" t="str">
        <f t="shared" si="181"/>
        <v/>
      </c>
      <c r="J2243">
        <f t="shared" si="182"/>
        <v>0</v>
      </c>
      <c r="K2243">
        <f t="shared" si="183"/>
        <v>0</v>
      </c>
      <c r="L2243" s="78" t="s">
        <v>343</v>
      </c>
      <c r="M2243" s="36" t="s">
        <v>8</v>
      </c>
      <c r="N2243">
        <v>1</v>
      </c>
      <c r="P2243" t="s">
        <v>105</v>
      </c>
      <c r="Q2243" t="s">
        <v>333</v>
      </c>
      <c r="R2243" t="s">
        <v>149</v>
      </c>
      <c r="S2243" t="s">
        <v>239</v>
      </c>
    </row>
    <row r="2244" spans="2:19" ht="12.75" hidden="1" outlineLevel="1">
      <c r="B2244" s="33" t="s">
        <v>29</v>
      </c>
      <c r="C2244">
        <v>67</v>
      </c>
      <c r="D2244">
        <v>1</v>
      </c>
      <c r="E2244">
        <v>8</v>
      </c>
      <c r="F2244" s="46"/>
      <c r="G2244" s="58" t="str">
        <f t="shared" si="180"/>
        <v/>
      </c>
      <c r="H2244" s="55" t="s">
        <v>173</v>
      </c>
      <c r="I2244" t="str">
        <f t="shared" si="181"/>
        <v/>
      </c>
      <c r="J2244">
        <f t="shared" si="182"/>
        <v>0</v>
      </c>
      <c r="K2244">
        <f t="shared" si="183"/>
        <v>0</v>
      </c>
      <c r="L2244" s="78" t="s">
        <v>343</v>
      </c>
      <c r="M2244" s="36" t="s">
        <v>8</v>
      </c>
      <c r="N2244">
        <v>2</v>
      </c>
      <c r="P2244" t="s">
        <v>315</v>
      </c>
      <c r="Q2244" t="s">
        <v>330</v>
      </c>
      <c r="R2244" t="s">
        <v>247</v>
      </c>
      <c r="S2244" t="s">
        <v>239</v>
      </c>
    </row>
    <row r="2245" spans="2:19" ht="12.75" hidden="1" outlineLevel="1">
      <c r="B2245" s="33" t="s">
        <v>29</v>
      </c>
      <c r="C2245">
        <v>67</v>
      </c>
      <c r="D2245">
        <v>1</v>
      </c>
      <c r="E2245">
        <v>9</v>
      </c>
      <c r="F2245" s="46"/>
      <c r="G2245" s="58" t="str">
        <f t="shared" si="180"/>
        <v/>
      </c>
      <c r="H2245" s="55" t="s">
        <v>172</v>
      </c>
      <c r="I2245" t="str">
        <f t="shared" si="181"/>
        <v/>
      </c>
      <c r="J2245">
        <f t="shared" si="182"/>
        <v>0</v>
      </c>
      <c r="K2245">
        <f t="shared" si="183"/>
        <v>0</v>
      </c>
      <c r="L2245" s="78" t="s">
        <v>343</v>
      </c>
      <c r="M2245" s="36" t="s">
        <v>8</v>
      </c>
      <c r="N2245">
        <v>2</v>
      </c>
      <c r="P2245" t="s">
        <v>315</v>
      </c>
      <c r="Q2245" t="s">
        <v>333</v>
      </c>
      <c r="R2245" t="s">
        <v>245</v>
      </c>
      <c r="S2245" t="s">
        <v>239</v>
      </c>
    </row>
    <row r="2246" spans="2:19" ht="12.75" hidden="1" outlineLevel="1">
      <c r="B2246" s="33" t="s">
        <v>29</v>
      </c>
      <c r="C2246">
        <v>67</v>
      </c>
      <c r="D2246">
        <v>1</v>
      </c>
      <c r="E2246">
        <v>10</v>
      </c>
      <c r="F2246" s="46"/>
      <c r="G2246" s="58" t="str">
        <f t="shared" si="180"/>
        <v/>
      </c>
      <c r="H2246" s="55" t="s">
        <v>172</v>
      </c>
      <c r="I2246" t="str">
        <f t="shared" si="181"/>
        <v/>
      </c>
      <c r="J2246">
        <f t="shared" si="182"/>
        <v>0</v>
      </c>
      <c r="K2246">
        <f t="shared" si="183"/>
        <v>0</v>
      </c>
      <c r="L2246" s="78" t="s">
        <v>343</v>
      </c>
      <c r="M2246" s="36" t="s">
        <v>8</v>
      </c>
      <c r="N2246">
        <v>2</v>
      </c>
      <c r="P2246" t="s">
        <v>315</v>
      </c>
      <c r="Q2246" t="s">
        <v>333</v>
      </c>
      <c r="R2246" t="s">
        <v>246</v>
      </c>
      <c r="S2246" t="s">
        <v>239</v>
      </c>
    </row>
    <row r="2247" spans="2:19" ht="12.75" hidden="1" outlineLevel="1">
      <c r="B2247" s="33" t="s">
        <v>29</v>
      </c>
      <c r="C2247">
        <v>67</v>
      </c>
      <c r="D2247">
        <v>1</v>
      </c>
      <c r="E2247">
        <v>11</v>
      </c>
      <c r="F2247" s="46"/>
      <c r="G2247" s="58" t="str">
        <f t="shared" si="180"/>
        <v/>
      </c>
      <c r="H2247" s="55" t="s">
        <v>174</v>
      </c>
      <c r="I2247" t="str">
        <f t="shared" si="181"/>
        <v/>
      </c>
      <c r="J2247">
        <f t="shared" si="182"/>
        <v>0</v>
      </c>
      <c r="K2247">
        <f t="shared" si="183"/>
        <v>0</v>
      </c>
      <c r="L2247" s="78" t="s">
        <v>343</v>
      </c>
      <c r="M2247" s="36" t="s">
        <v>8</v>
      </c>
      <c r="N2247">
        <v>2</v>
      </c>
      <c r="P2247" t="s">
        <v>315</v>
      </c>
      <c r="Q2247" t="s">
        <v>329</v>
      </c>
      <c r="R2247" t="s">
        <v>53</v>
      </c>
      <c r="S2247" t="s">
        <v>239</v>
      </c>
    </row>
    <row r="2248" spans="2:19" ht="12.75" hidden="1" outlineLevel="1">
      <c r="B2248" s="33" t="s">
        <v>29</v>
      </c>
      <c r="C2248">
        <v>67</v>
      </c>
      <c r="D2248">
        <v>1</v>
      </c>
      <c r="E2248">
        <v>12</v>
      </c>
      <c r="F2248" s="46"/>
      <c r="G2248" s="58" t="str">
        <f t="shared" si="180"/>
        <v/>
      </c>
      <c r="H2248" s="55" t="s">
        <v>173</v>
      </c>
      <c r="I2248" t="str">
        <f t="shared" si="181"/>
        <v/>
      </c>
      <c r="J2248">
        <f t="shared" si="182"/>
        <v>0</v>
      </c>
      <c r="K2248">
        <f t="shared" si="183"/>
        <v>0</v>
      </c>
      <c r="L2248" s="78" t="s">
        <v>343</v>
      </c>
      <c r="M2248" s="36" t="s">
        <v>8</v>
      </c>
      <c r="N2248">
        <v>2</v>
      </c>
      <c r="P2248" t="s">
        <v>315</v>
      </c>
      <c r="Q2248" t="s">
        <v>333</v>
      </c>
      <c r="R2248" t="s">
        <v>246</v>
      </c>
      <c r="S2248" t="s">
        <v>239</v>
      </c>
    </row>
    <row r="2249" spans="2:19" ht="12.75" hidden="1" outlineLevel="1">
      <c r="B2249" s="33" t="s">
        <v>29</v>
      </c>
      <c r="C2249">
        <v>67</v>
      </c>
      <c r="D2249">
        <v>1</v>
      </c>
      <c r="E2249">
        <v>13</v>
      </c>
      <c r="F2249" s="46"/>
      <c r="G2249" s="58" t="str">
        <f t="shared" si="180"/>
        <v/>
      </c>
      <c r="H2249" s="55" t="s">
        <v>170</v>
      </c>
      <c r="I2249" t="str">
        <f t="shared" si="181"/>
        <v/>
      </c>
      <c r="J2249">
        <f t="shared" si="182"/>
        <v>0</v>
      </c>
      <c r="K2249">
        <f t="shared" si="183"/>
        <v>0</v>
      </c>
      <c r="L2249" s="78" t="s">
        <v>343</v>
      </c>
      <c r="M2249" s="36" t="s">
        <v>8</v>
      </c>
      <c r="N2249">
        <v>2</v>
      </c>
      <c r="P2249" t="s">
        <v>315</v>
      </c>
      <c r="Q2249" t="s">
        <v>329</v>
      </c>
      <c r="R2249" t="s">
        <v>53</v>
      </c>
      <c r="S2249" t="s">
        <v>239</v>
      </c>
    </row>
    <row r="2250" spans="2:19" ht="12.75" hidden="1" outlineLevel="1">
      <c r="B2250" s="33" t="s">
        <v>29</v>
      </c>
      <c r="C2250">
        <v>67</v>
      </c>
      <c r="D2250">
        <v>1</v>
      </c>
      <c r="E2250">
        <v>14</v>
      </c>
      <c r="F2250" s="46"/>
      <c r="G2250" s="58" t="str">
        <f t="shared" si="180"/>
        <v/>
      </c>
      <c r="H2250" s="55" t="s">
        <v>175</v>
      </c>
      <c r="I2250" t="str">
        <f t="shared" si="181"/>
        <v/>
      </c>
      <c r="J2250">
        <f t="shared" si="182"/>
        <v>0</v>
      </c>
      <c r="K2250">
        <f t="shared" si="183"/>
        <v>0</v>
      </c>
      <c r="L2250" s="78" t="s">
        <v>343</v>
      </c>
      <c r="M2250" s="36" t="s">
        <v>8</v>
      </c>
      <c r="N2250">
        <v>2</v>
      </c>
      <c r="P2250" t="s">
        <v>315</v>
      </c>
      <c r="Q2250" t="s">
        <v>333</v>
      </c>
      <c r="R2250" t="s">
        <v>246</v>
      </c>
      <c r="S2250" t="s">
        <v>239</v>
      </c>
    </row>
    <row r="2251" spans="2:19" ht="12.75" hidden="1" outlineLevel="1">
      <c r="B2251" s="33" t="s">
        <v>29</v>
      </c>
      <c r="C2251">
        <v>67</v>
      </c>
      <c r="D2251">
        <v>1</v>
      </c>
      <c r="E2251">
        <v>15</v>
      </c>
      <c r="F2251" s="46"/>
      <c r="G2251" s="58" t="str">
        <f t="shared" si="180"/>
        <v/>
      </c>
      <c r="H2251" s="55" t="s">
        <v>174</v>
      </c>
      <c r="I2251" t="str">
        <f t="shared" si="181"/>
        <v/>
      </c>
      <c r="J2251">
        <f t="shared" si="182"/>
        <v>0</v>
      </c>
      <c r="K2251">
        <f t="shared" si="183"/>
        <v>0</v>
      </c>
      <c r="L2251" s="78" t="s">
        <v>343</v>
      </c>
      <c r="M2251" s="36" t="s">
        <v>8</v>
      </c>
      <c r="N2251">
        <v>3</v>
      </c>
      <c r="P2251" t="s">
        <v>317</v>
      </c>
      <c r="Q2251" t="s">
        <v>329</v>
      </c>
      <c r="R2251" t="s">
        <v>238</v>
      </c>
      <c r="S2251" t="s">
        <v>111</v>
      </c>
    </row>
    <row r="2252" spans="2:19" ht="12.75" hidden="1" outlineLevel="1">
      <c r="B2252" s="33" t="s">
        <v>29</v>
      </c>
      <c r="C2252">
        <v>67</v>
      </c>
      <c r="D2252">
        <v>1</v>
      </c>
      <c r="E2252">
        <v>16</v>
      </c>
      <c r="F2252" s="46"/>
      <c r="G2252" s="58" t="str">
        <f aca="true" t="shared" si="184" ref="G2252:G2315">UPPER(F2252)</f>
        <v/>
      </c>
      <c r="H2252" s="55" t="s">
        <v>173</v>
      </c>
      <c r="I2252" t="str">
        <f t="shared" si="181"/>
        <v/>
      </c>
      <c r="J2252">
        <f t="shared" si="182"/>
        <v>0</v>
      </c>
      <c r="K2252">
        <f t="shared" si="183"/>
        <v>0</v>
      </c>
      <c r="L2252" s="78" t="s">
        <v>343</v>
      </c>
      <c r="M2252" s="36" t="s">
        <v>8</v>
      </c>
      <c r="N2252">
        <v>3</v>
      </c>
      <c r="P2252" t="s">
        <v>317</v>
      </c>
      <c r="Q2252" t="s">
        <v>330</v>
      </c>
      <c r="R2252" t="s">
        <v>247</v>
      </c>
      <c r="S2252" t="s">
        <v>111</v>
      </c>
    </row>
    <row r="2253" spans="2:19" ht="12.75" hidden="1" outlineLevel="1">
      <c r="B2253" s="33" t="s">
        <v>29</v>
      </c>
      <c r="C2253">
        <v>67</v>
      </c>
      <c r="D2253">
        <v>1</v>
      </c>
      <c r="E2253">
        <v>17</v>
      </c>
      <c r="F2253" s="46"/>
      <c r="G2253" s="58" t="str">
        <f t="shared" si="184"/>
        <v/>
      </c>
      <c r="H2253" s="55" t="s">
        <v>173</v>
      </c>
      <c r="I2253" t="str">
        <f t="shared" si="181"/>
        <v/>
      </c>
      <c r="J2253">
        <f t="shared" si="182"/>
        <v>0</v>
      </c>
      <c r="K2253">
        <f t="shared" si="183"/>
        <v>0</v>
      </c>
      <c r="L2253" s="78" t="s">
        <v>343</v>
      </c>
      <c r="M2253" s="36" t="s">
        <v>8</v>
      </c>
      <c r="N2253">
        <v>3</v>
      </c>
      <c r="P2253" t="s">
        <v>317</v>
      </c>
      <c r="Q2253" t="s">
        <v>329</v>
      </c>
      <c r="R2253" t="s">
        <v>245</v>
      </c>
      <c r="S2253" t="s">
        <v>111</v>
      </c>
    </row>
    <row r="2254" spans="2:19" ht="12.75" hidden="1" outlineLevel="1">
      <c r="B2254" s="33" t="s">
        <v>29</v>
      </c>
      <c r="C2254">
        <v>67</v>
      </c>
      <c r="D2254">
        <v>1</v>
      </c>
      <c r="E2254">
        <v>18</v>
      </c>
      <c r="F2254" s="46"/>
      <c r="G2254" s="58" t="str">
        <f t="shared" si="184"/>
        <v/>
      </c>
      <c r="H2254" s="55" t="s">
        <v>175</v>
      </c>
      <c r="I2254" t="str">
        <f t="shared" si="181"/>
        <v/>
      </c>
      <c r="J2254">
        <f t="shared" si="182"/>
        <v>0</v>
      </c>
      <c r="K2254">
        <f t="shared" si="183"/>
        <v>0</v>
      </c>
      <c r="L2254" s="78" t="s">
        <v>343</v>
      </c>
      <c r="M2254" s="36" t="s">
        <v>8</v>
      </c>
      <c r="N2254">
        <v>3</v>
      </c>
      <c r="P2254" t="s">
        <v>317</v>
      </c>
      <c r="Q2254" t="s">
        <v>329</v>
      </c>
      <c r="R2254" t="s">
        <v>53</v>
      </c>
      <c r="S2254" t="s">
        <v>111</v>
      </c>
    </row>
    <row r="2255" spans="2:19" ht="12.75" hidden="1" outlineLevel="1">
      <c r="B2255" s="33" t="s">
        <v>29</v>
      </c>
      <c r="C2255">
        <v>67</v>
      </c>
      <c r="D2255">
        <v>1</v>
      </c>
      <c r="E2255">
        <v>19</v>
      </c>
      <c r="F2255" s="46"/>
      <c r="G2255" s="58" t="str">
        <f t="shared" si="184"/>
        <v/>
      </c>
      <c r="H2255" s="55" t="s">
        <v>174</v>
      </c>
      <c r="I2255" t="str">
        <f t="shared" si="181"/>
        <v/>
      </c>
      <c r="J2255">
        <f t="shared" si="182"/>
        <v>0</v>
      </c>
      <c r="K2255">
        <f t="shared" si="183"/>
        <v>0</v>
      </c>
      <c r="L2255" s="78" t="s">
        <v>343</v>
      </c>
      <c r="M2255" s="36" t="s">
        <v>8</v>
      </c>
      <c r="N2255">
        <v>3</v>
      </c>
      <c r="P2255" t="s">
        <v>317</v>
      </c>
      <c r="Q2255" t="s">
        <v>329</v>
      </c>
      <c r="R2255" t="s">
        <v>318</v>
      </c>
      <c r="S2255" t="s">
        <v>111</v>
      </c>
    </row>
    <row r="2256" spans="2:19" ht="12.75" hidden="1" outlineLevel="1">
      <c r="B2256" s="33" t="s">
        <v>29</v>
      </c>
      <c r="C2256">
        <v>67</v>
      </c>
      <c r="D2256">
        <v>1</v>
      </c>
      <c r="E2256">
        <v>20</v>
      </c>
      <c r="F2256" s="46"/>
      <c r="G2256" s="58" t="str">
        <f t="shared" si="184"/>
        <v/>
      </c>
      <c r="H2256" s="55" t="s">
        <v>170</v>
      </c>
      <c r="I2256" t="str">
        <f t="shared" si="181"/>
        <v/>
      </c>
      <c r="J2256">
        <f t="shared" si="182"/>
        <v>0</v>
      </c>
      <c r="K2256">
        <f t="shared" si="183"/>
        <v>0</v>
      </c>
      <c r="L2256" s="78" t="s">
        <v>343</v>
      </c>
      <c r="M2256" s="36" t="s">
        <v>8</v>
      </c>
      <c r="N2256">
        <v>4</v>
      </c>
      <c r="P2256" t="s">
        <v>40</v>
      </c>
      <c r="Q2256" t="s">
        <v>329</v>
      </c>
      <c r="R2256" t="s">
        <v>238</v>
      </c>
      <c r="S2256" t="s">
        <v>239</v>
      </c>
    </row>
    <row r="2257" spans="2:19" ht="12.75" hidden="1" outlineLevel="1">
      <c r="B2257" s="33" t="s">
        <v>29</v>
      </c>
      <c r="C2257">
        <v>67</v>
      </c>
      <c r="D2257">
        <v>1</v>
      </c>
      <c r="E2257">
        <v>21</v>
      </c>
      <c r="F2257" s="46"/>
      <c r="G2257" s="58" t="str">
        <f t="shared" si="184"/>
        <v/>
      </c>
      <c r="H2257" s="55" t="s">
        <v>173</v>
      </c>
      <c r="I2257" t="str">
        <f t="shared" si="181"/>
        <v/>
      </c>
      <c r="J2257">
        <f t="shared" si="182"/>
        <v>0</v>
      </c>
      <c r="K2257">
        <f t="shared" si="183"/>
        <v>0</v>
      </c>
      <c r="L2257" s="78" t="s">
        <v>343</v>
      </c>
      <c r="M2257" s="36" t="s">
        <v>8</v>
      </c>
      <c r="N2257">
        <v>4</v>
      </c>
      <c r="P2257" t="s">
        <v>40</v>
      </c>
      <c r="Q2257" t="s">
        <v>330</v>
      </c>
      <c r="R2257" t="s">
        <v>247</v>
      </c>
      <c r="S2257" t="s">
        <v>239</v>
      </c>
    </row>
    <row r="2258" spans="2:19" ht="12.75" hidden="1" outlineLevel="1">
      <c r="B2258" s="33" t="s">
        <v>29</v>
      </c>
      <c r="C2258">
        <v>67</v>
      </c>
      <c r="D2258">
        <v>1</v>
      </c>
      <c r="E2258">
        <v>22</v>
      </c>
      <c r="F2258" s="46"/>
      <c r="G2258" s="58" t="str">
        <f t="shared" si="184"/>
        <v/>
      </c>
      <c r="H2258" s="55" t="s">
        <v>175</v>
      </c>
      <c r="I2258" t="str">
        <f t="shared" si="181"/>
        <v/>
      </c>
      <c r="J2258">
        <f t="shared" si="182"/>
        <v>0</v>
      </c>
      <c r="K2258">
        <f t="shared" si="183"/>
        <v>0</v>
      </c>
      <c r="L2258" s="78" t="s">
        <v>343</v>
      </c>
      <c r="M2258" s="36" t="s">
        <v>8</v>
      </c>
      <c r="N2258">
        <v>4</v>
      </c>
      <c r="P2258" t="s">
        <v>40</v>
      </c>
      <c r="Q2258" t="s">
        <v>333</v>
      </c>
      <c r="R2258" t="s">
        <v>246</v>
      </c>
      <c r="S2258" t="s">
        <v>239</v>
      </c>
    </row>
    <row r="2259" spans="2:19" ht="12.75" hidden="1" outlineLevel="1">
      <c r="B2259" s="33" t="s">
        <v>29</v>
      </c>
      <c r="C2259">
        <v>67</v>
      </c>
      <c r="D2259">
        <v>1</v>
      </c>
      <c r="E2259">
        <v>23</v>
      </c>
      <c r="F2259" s="46"/>
      <c r="G2259" s="58" t="str">
        <f t="shared" si="184"/>
        <v/>
      </c>
      <c r="H2259" s="55" t="s">
        <v>175</v>
      </c>
      <c r="I2259" t="str">
        <f t="shared" si="181"/>
        <v/>
      </c>
      <c r="J2259">
        <f t="shared" si="182"/>
        <v>0</v>
      </c>
      <c r="K2259">
        <f t="shared" si="183"/>
        <v>0</v>
      </c>
      <c r="L2259" s="78" t="s">
        <v>343</v>
      </c>
      <c r="M2259" s="36" t="s">
        <v>8</v>
      </c>
      <c r="N2259">
        <v>4</v>
      </c>
      <c r="P2259" t="s">
        <v>40</v>
      </c>
      <c r="Q2259" t="s">
        <v>329</v>
      </c>
      <c r="R2259" t="s">
        <v>318</v>
      </c>
      <c r="S2259" t="s">
        <v>239</v>
      </c>
    </row>
    <row r="2260" spans="2:19" ht="12.75" hidden="1" outlineLevel="1">
      <c r="B2260" s="33" t="s">
        <v>29</v>
      </c>
      <c r="C2260">
        <v>67</v>
      </c>
      <c r="D2260">
        <v>1</v>
      </c>
      <c r="E2260">
        <v>24</v>
      </c>
      <c r="F2260" s="46"/>
      <c r="G2260" s="58" t="str">
        <f t="shared" si="184"/>
        <v/>
      </c>
      <c r="H2260" s="55" t="s">
        <v>170</v>
      </c>
      <c r="I2260" t="str">
        <f t="shared" si="181"/>
        <v/>
      </c>
      <c r="J2260">
        <f t="shared" si="182"/>
        <v>0</v>
      </c>
      <c r="K2260">
        <f t="shared" si="183"/>
        <v>0</v>
      </c>
      <c r="L2260" s="78" t="s">
        <v>343</v>
      </c>
      <c r="M2260" s="36" t="s">
        <v>8</v>
      </c>
      <c r="N2260">
        <v>4</v>
      </c>
      <c r="P2260" t="s">
        <v>40</v>
      </c>
      <c r="Q2260" t="s">
        <v>330</v>
      </c>
      <c r="R2260" t="s">
        <v>247</v>
      </c>
      <c r="S2260" t="s">
        <v>239</v>
      </c>
    </row>
    <row r="2261" spans="2:19" ht="12.75" hidden="1" outlineLevel="1">
      <c r="B2261" s="33" t="s">
        <v>29</v>
      </c>
      <c r="C2261">
        <v>67</v>
      </c>
      <c r="D2261">
        <v>1</v>
      </c>
      <c r="E2261">
        <v>25</v>
      </c>
      <c r="F2261" s="46"/>
      <c r="G2261" s="58" t="str">
        <f t="shared" si="184"/>
        <v/>
      </c>
      <c r="H2261" s="55" t="s">
        <v>174</v>
      </c>
      <c r="I2261" t="str">
        <f t="shared" si="181"/>
        <v/>
      </c>
      <c r="J2261">
        <f t="shared" si="182"/>
        <v>0</v>
      </c>
      <c r="K2261">
        <f t="shared" si="183"/>
        <v>0</v>
      </c>
      <c r="L2261" s="78" t="s">
        <v>343</v>
      </c>
      <c r="M2261" s="36" t="s">
        <v>8</v>
      </c>
      <c r="N2261">
        <v>4</v>
      </c>
      <c r="P2261" t="s">
        <v>40</v>
      </c>
      <c r="Q2261" t="s">
        <v>333</v>
      </c>
      <c r="R2261" t="s">
        <v>318</v>
      </c>
      <c r="S2261" t="s">
        <v>239</v>
      </c>
    </row>
    <row r="2262" spans="2:19" ht="12.75" hidden="1" outlineLevel="1">
      <c r="B2262" s="33" t="s">
        <v>29</v>
      </c>
      <c r="C2262">
        <v>67</v>
      </c>
      <c r="D2262">
        <v>1</v>
      </c>
      <c r="E2262">
        <v>26</v>
      </c>
      <c r="F2262" s="46"/>
      <c r="G2262" s="58" t="str">
        <f t="shared" si="184"/>
        <v/>
      </c>
      <c r="H2262" s="55" t="s">
        <v>172</v>
      </c>
      <c r="I2262" t="str">
        <f t="shared" si="181"/>
        <v/>
      </c>
      <c r="J2262">
        <f t="shared" si="182"/>
        <v>0</v>
      </c>
      <c r="K2262">
        <f t="shared" si="183"/>
        <v>0</v>
      </c>
      <c r="L2262" s="78" t="s">
        <v>343</v>
      </c>
      <c r="M2262" s="36" t="s">
        <v>8</v>
      </c>
      <c r="N2262">
        <v>4</v>
      </c>
      <c r="P2262" t="s">
        <v>40</v>
      </c>
      <c r="Q2262" t="s">
        <v>329</v>
      </c>
      <c r="R2262" t="s">
        <v>53</v>
      </c>
      <c r="S2262" t="s">
        <v>239</v>
      </c>
    </row>
    <row r="2263" spans="2:19" ht="12.75" hidden="1" outlineLevel="1">
      <c r="B2263" s="33" t="s">
        <v>29</v>
      </c>
      <c r="C2263">
        <v>67</v>
      </c>
      <c r="D2263">
        <v>1</v>
      </c>
      <c r="E2263">
        <v>27</v>
      </c>
      <c r="F2263" s="46"/>
      <c r="G2263" s="58" t="str">
        <f t="shared" si="184"/>
        <v/>
      </c>
      <c r="H2263" s="55" t="s">
        <v>173</v>
      </c>
      <c r="I2263" t="str">
        <f t="shared" si="181"/>
        <v/>
      </c>
      <c r="J2263">
        <f t="shared" si="182"/>
        <v>0</v>
      </c>
      <c r="K2263">
        <f t="shared" si="183"/>
        <v>0</v>
      </c>
      <c r="L2263" s="78" t="s">
        <v>343</v>
      </c>
      <c r="M2263" s="36" t="s">
        <v>8</v>
      </c>
      <c r="N2263">
        <v>4</v>
      </c>
      <c r="P2263" t="s">
        <v>40</v>
      </c>
      <c r="Q2263" t="s">
        <v>329</v>
      </c>
      <c r="R2263" t="s">
        <v>316</v>
      </c>
      <c r="S2263" t="s">
        <v>239</v>
      </c>
    </row>
    <row r="2264" spans="2:19" ht="12.75" hidden="1" outlineLevel="1">
      <c r="B2264" s="33" t="s">
        <v>29</v>
      </c>
      <c r="C2264">
        <v>67</v>
      </c>
      <c r="D2264">
        <v>2</v>
      </c>
      <c r="E2264">
        <v>1</v>
      </c>
      <c r="F2264" s="46"/>
      <c r="G2264" s="58" t="str">
        <f t="shared" si="184"/>
        <v/>
      </c>
      <c r="H2264" s="55" t="s">
        <v>170</v>
      </c>
      <c r="I2264" t="str">
        <f t="shared" si="181"/>
        <v/>
      </c>
      <c r="J2264">
        <f t="shared" si="182"/>
        <v>0</v>
      </c>
      <c r="K2264">
        <f t="shared" si="183"/>
        <v>0</v>
      </c>
      <c r="L2264" s="78" t="s">
        <v>343</v>
      </c>
      <c r="M2264" s="36" t="s">
        <v>176</v>
      </c>
      <c r="N2264" s="36" t="s">
        <v>177</v>
      </c>
      <c r="O2264" s="36"/>
      <c r="Q2264" t="s">
        <v>250</v>
      </c>
      <c r="R2264" t="s">
        <v>304</v>
      </c>
      <c r="S2264" t="s">
        <v>249</v>
      </c>
    </row>
    <row r="2265" spans="2:20" ht="12.75" hidden="1" outlineLevel="1">
      <c r="B2265" s="33" t="s">
        <v>29</v>
      </c>
      <c r="C2265">
        <v>67</v>
      </c>
      <c r="D2265">
        <v>2</v>
      </c>
      <c r="E2265">
        <v>2</v>
      </c>
      <c r="F2265" s="46"/>
      <c r="G2265" s="58" t="str">
        <f t="shared" si="184"/>
        <v/>
      </c>
      <c r="H2265" s="55" t="s">
        <v>170</v>
      </c>
      <c r="I2265" t="str">
        <f t="shared" si="181"/>
        <v/>
      </c>
      <c r="J2265">
        <f t="shared" si="182"/>
        <v>0</v>
      </c>
      <c r="K2265">
        <f t="shared" si="183"/>
        <v>0</v>
      </c>
      <c r="L2265" s="78" t="s">
        <v>343</v>
      </c>
      <c r="M2265" s="36" t="s">
        <v>176</v>
      </c>
      <c r="N2265" s="36" t="s">
        <v>177</v>
      </c>
      <c r="O2265" s="36"/>
      <c r="Q2265" t="s">
        <v>119</v>
      </c>
      <c r="S2265" t="s">
        <v>249</v>
      </c>
      <c r="T2265" t="s">
        <v>218</v>
      </c>
    </row>
    <row r="2266" spans="2:19" ht="12.75" hidden="1" outlineLevel="1">
      <c r="B2266" s="33" t="s">
        <v>29</v>
      </c>
      <c r="C2266">
        <v>67</v>
      </c>
      <c r="D2266">
        <v>2</v>
      </c>
      <c r="E2266">
        <v>3</v>
      </c>
      <c r="F2266" s="46"/>
      <c r="G2266" s="58" t="str">
        <f t="shared" si="184"/>
        <v/>
      </c>
      <c r="H2266" s="55" t="s">
        <v>175</v>
      </c>
      <c r="I2266" t="str">
        <f t="shared" si="181"/>
        <v/>
      </c>
      <c r="J2266">
        <f t="shared" si="182"/>
        <v>0</v>
      </c>
      <c r="K2266">
        <f t="shared" si="183"/>
        <v>0</v>
      </c>
      <c r="L2266" s="78" t="s">
        <v>343</v>
      </c>
      <c r="M2266" s="36" t="s">
        <v>176</v>
      </c>
      <c r="N2266" s="36" t="s">
        <v>177</v>
      </c>
      <c r="O2266" s="36"/>
      <c r="Q2266" t="s">
        <v>250</v>
      </c>
      <c r="R2266" t="s">
        <v>305</v>
      </c>
      <c r="S2266" t="s">
        <v>249</v>
      </c>
    </row>
    <row r="2267" spans="2:19" ht="12.75" hidden="1" outlineLevel="1">
      <c r="B2267" s="33" t="s">
        <v>29</v>
      </c>
      <c r="C2267">
        <v>67</v>
      </c>
      <c r="D2267">
        <v>2</v>
      </c>
      <c r="E2267">
        <v>4</v>
      </c>
      <c r="F2267" s="46"/>
      <c r="G2267" s="58" t="str">
        <f t="shared" si="184"/>
        <v/>
      </c>
      <c r="H2267" s="55" t="s">
        <v>175</v>
      </c>
      <c r="I2267" t="str">
        <f t="shared" si="181"/>
        <v/>
      </c>
      <c r="J2267">
        <f t="shared" si="182"/>
        <v>0</v>
      </c>
      <c r="K2267">
        <f t="shared" si="183"/>
        <v>0</v>
      </c>
      <c r="L2267" s="78" t="s">
        <v>343</v>
      </c>
      <c r="M2267" s="36" t="s">
        <v>176</v>
      </c>
      <c r="N2267" s="36" t="s">
        <v>177</v>
      </c>
      <c r="O2267" s="36"/>
      <c r="Q2267" t="s">
        <v>119</v>
      </c>
      <c r="S2267" t="s">
        <v>265</v>
      </c>
    </row>
    <row r="2268" spans="2:20" ht="12.75" hidden="1" outlineLevel="1">
      <c r="B2268" s="33" t="s">
        <v>29</v>
      </c>
      <c r="C2268">
        <v>67</v>
      </c>
      <c r="D2268">
        <v>2</v>
      </c>
      <c r="E2268">
        <v>5</v>
      </c>
      <c r="F2268" s="46"/>
      <c r="G2268" s="58" t="str">
        <f t="shared" si="184"/>
        <v/>
      </c>
      <c r="H2268" s="55" t="s">
        <v>173</v>
      </c>
      <c r="I2268" t="str">
        <f aca="true" t="shared" si="185" ref="I2268:I2336">IF(F2268=0,"",IF(EXACT(G2268,H2268),"Correct","Incorrect"))</f>
        <v/>
      </c>
      <c r="J2268">
        <f t="shared" si="182"/>
        <v>0</v>
      </c>
      <c r="K2268">
        <f t="shared" si="183"/>
        <v>0</v>
      </c>
      <c r="L2268" s="78" t="s">
        <v>343</v>
      </c>
      <c r="M2268" s="36" t="s">
        <v>176</v>
      </c>
      <c r="N2268" s="36" t="s">
        <v>177</v>
      </c>
      <c r="O2268" s="36"/>
      <c r="Q2268" t="s">
        <v>225</v>
      </c>
      <c r="S2268" t="s">
        <v>249</v>
      </c>
      <c r="T2268" t="s">
        <v>218</v>
      </c>
    </row>
    <row r="2269" spans="2:20" ht="12.75" hidden="1" outlineLevel="1">
      <c r="B2269" s="33" t="s">
        <v>29</v>
      </c>
      <c r="C2269">
        <v>67</v>
      </c>
      <c r="D2269">
        <v>2</v>
      </c>
      <c r="E2269">
        <v>6</v>
      </c>
      <c r="F2269" s="46"/>
      <c r="G2269" s="58" t="str">
        <f t="shared" si="184"/>
        <v/>
      </c>
      <c r="H2269" s="55" t="s">
        <v>170</v>
      </c>
      <c r="I2269" t="str">
        <f t="shared" si="185"/>
        <v/>
      </c>
      <c r="J2269">
        <f aca="true" t="shared" si="186" ref="J2269:J2336">IF($I2269="Correct",1,IF($I2269="Incorrect",1,0))</f>
        <v>0</v>
      </c>
      <c r="K2269">
        <f aca="true" t="shared" si="187" ref="K2269:K2336">IF($I2269="Correct",1,IF($I2269="Incorrect",0,0))</f>
        <v>0</v>
      </c>
      <c r="L2269" s="78" t="s">
        <v>343</v>
      </c>
      <c r="M2269" s="36" t="s">
        <v>176</v>
      </c>
      <c r="N2269" s="36" t="s">
        <v>177</v>
      </c>
      <c r="O2269" s="36"/>
      <c r="Q2269" t="s">
        <v>285</v>
      </c>
      <c r="R2269" t="s">
        <v>35</v>
      </c>
      <c r="S2269" t="s">
        <v>249</v>
      </c>
      <c r="T2269" t="s">
        <v>218</v>
      </c>
    </row>
    <row r="2270" spans="2:20" ht="12.75" hidden="1" outlineLevel="1">
      <c r="B2270" s="33" t="s">
        <v>29</v>
      </c>
      <c r="C2270">
        <v>67</v>
      </c>
      <c r="D2270">
        <v>2</v>
      </c>
      <c r="E2270">
        <v>7</v>
      </c>
      <c r="F2270" s="46"/>
      <c r="G2270" s="58" t="str">
        <f t="shared" si="184"/>
        <v/>
      </c>
      <c r="H2270" s="55" t="s">
        <v>173</v>
      </c>
      <c r="I2270" t="str">
        <f t="shared" si="185"/>
        <v/>
      </c>
      <c r="J2270">
        <f t="shared" si="186"/>
        <v>0</v>
      </c>
      <c r="K2270">
        <f t="shared" si="187"/>
        <v>0</v>
      </c>
      <c r="L2270" s="78" t="s">
        <v>343</v>
      </c>
      <c r="M2270" s="36" t="s">
        <v>176</v>
      </c>
      <c r="N2270" s="36" t="s">
        <v>177</v>
      </c>
      <c r="O2270" s="36"/>
      <c r="Q2270" t="s">
        <v>225</v>
      </c>
      <c r="S2270" t="s">
        <v>249</v>
      </c>
      <c r="T2270" t="s">
        <v>218</v>
      </c>
    </row>
    <row r="2271" spans="2:19" ht="12.75" hidden="1" outlineLevel="1">
      <c r="B2271" s="33" t="s">
        <v>29</v>
      </c>
      <c r="C2271">
        <v>67</v>
      </c>
      <c r="D2271">
        <v>2</v>
      </c>
      <c r="E2271">
        <v>8</v>
      </c>
      <c r="F2271" s="46"/>
      <c r="G2271" s="58" t="str">
        <f t="shared" si="184"/>
        <v/>
      </c>
      <c r="H2271" s="55" t="s">
        <v>173</v>
      </c>
      <c r="I2271" t="str">
        <f t="shared" si="185"/>
        <v/>
      </c>
      <c r="J2271">
        <f t="shared" si="186"/>
        <v>0</v>
      </c>
      <c r="K2271">
        <f t="shared" si="187"/>
        <v>0</v>
      </c>
      <c r="L2271" s="78" t="s">
        <v>343</v>
      </c>
      <c r="M2271" s="36" t="s">
        <v>176</v>
      </c>
      <c r="N2271" s="36" t="s">
        <v>177</v>
      </c>
      <c r="O2271" s="36"/>
      <c r="Q2271" t="s">
        <v>326</v>
      </c>
      <c r="R2271" t="s">
        <v>327</v>
      </c>
      <c r="S2271" t="s">
        <v>249</v>
      </c>
    </row>
    <row r="2272" spans="2:20" ht="12.75" hidden="1" outlineLevel="1">
      <c r="B2272" s="33" t="s">
        <v>29</v>
      </c>
      <c r="C2272">
        <v>67</v>
      </c>
      <c r="D2272">
        <v>2</v>
      </c>
      <c r="E2272">
        <v>9</v>
      </c>
      <c r="F2272" s="46"/>
      <c r="G2272" s="58" t="str">
        <f t="shared" si="184"/>
        <v/>
      </c>
      <c r="H2272" s="55" t="s">
        <v>175</v>
      </c>
      <c r="I2272" t="str">
        <f t="shared" si="185"/>
        <v/>
      </c>
      <c r="J2272">
        <f t="shared" si="186"/>
        <v>0</v>
      </c>
      <c r="K2272">
        <f t="shared" si="187"/>
        <v>0</v>
      </c>
      <c r="L2272" s="78" t="s">
        <v>343</v>
      </c>
      <c r="M2272" s="36" t="s">
        <v>176</v>
      </c>
      <c r="N2272" s="36" t="s">
        <v>177</v>
      </c>
      <c r="O2272" s="36"/>
      <c r="Q2272" t="s">
        <v>286</v>
      </c>
      <c r="S2272" t="s">
        <v>249</v>
      </c>
      <c r="T2272" t="s">
        <v>54</v>
      </c>
    </row>
    <row r="2273" spans="2:19" ht="12.75" hidden="1" outlineLevel="1">
      <c r="B2273" s="33" t="s">
        <v>29</v>
      </c>
      <c r="C2273">
        <v>67</v>
      </c>
      <c r="D2273">
        <v>2</v>
      </c>
      <c r="E2273">
        <v>10</v>
      </c>
      <c r="F2273" s="46"/>
      <c r="G2273" s="58" t="str">
        <f t="shared" si="184"/>
        <v/>
      </c>
      <c r="H2273" s="55" t="s">
        <v>174</v>
      </c>
      <c r="I2273" t="str">
        <f t="shared" si="185"/>
        <v/>
      </c>
      <c r="J2273">
        <f t="shared" si="186"/>
        <v>0</v>
      </c>
      <c r="K2273">
        <f t="shared" si="187"/>
        <v>0</v>
      </c>
      <c r="L2273" s="78" t="s">
        <v>343</v>
      </c>
      <c r="M2273" s="36" t="s">
        <v>176</v>
      </c>
      <c r="N2273" s="36" t="s">
        <v>177</v>
      </c>
      <c r="O2273" s="36"/>
      <c r="Q2273" t="s">
        <v>98</v>
      </c>
      <c r="R2273" t="s">
        <v>34</v>
      </c>
      <c r="S2273" t="s">
        <v>249</v>
      </c>
    </row>
    <row r="2274" spans="2:19" ht="12.75" hidden="1" outlineLevel="1">
      <c r="B2274" s="33" t="s">
        <v>29</v>
      </c>
      <c r="C2274">
        <v>67</v>
      </c>
      <c r="D2274">
        <v>2</v>
      </c>
      <c r="E2274">
        <v>11</v>
      </c>
      <c r="F2274" s="46"/>
      <c r="G2274" s="58" t="str">
        <f t="shared" si="184"/>
        <v/>
      </c>
      <c r="H2274" s="55" t="s">
        <v>172</v>
      </c>
      <c r="I2274" t="str">
        <f t="shared" si="185"/>
        <v/>
      </c>
      <c r="J2274">
        <f t="shared" si="186"/>
        <v>0</v>
      </c>
      <c r="K2274">
        <f t="shared" si="187"/>
        <v>0</v>
      </c>
      <c r="L2274" s="78" t="s">
        <v>343</v>
      </c>
      <c r="M2274" s="36" t="s">
        <v>176</v>
      </c>
      <c r="N2274" s="36" t="s">
        <v>177</v>
      </c>
      <c r="O2274" s="36"/>
      <c r="Q2274" t="s">
        <v>225</v>
      </c>
      <c r="S2274" t="s">
        <v>249</v>
      </c>
    </row>
    <row r="2275" spans="2:20" ht="12.75" hidden="1" outlineLevel="1">
      <c r="B2275" s="33" t="s">
        <v>29</v>
      </c>
      <c r="C2275">
        <v>67</v>
      </c>
      <c r="D2275">
        <v>2</v>
      </c>
      <c r="E2275">
        <v>12</v>
      </c>
      <c r="F2275" s="46"/>
      <c r="G2275" s="58" t="str">
        <f t="shared" si="184"/>
        <v/>
      </c>
      <c r="H2275" s="55" t="s">
        <v>174</v>
      </c>
      <c r="I2275" t="str">
        <f t="shared" si="185"/>
        <v/>
      </c>
      <c r="J2275">
        <f t="shared" si="186"/>
        <v>0</v>
      </c>
      <c r="K2275">
        <f t="shared" si="187"/>
        <v>0</v>
      </c>
      <c r="L2275" s="78" t="s">
        <v>343</v>
      </c>
      <c r="M2275" s="36" t="s">
        <v>176</v>
      </c>
      <c r="N2275" s="36" t="s">
        <v>177</v>
      </c>
      <c r="O2275" s="36"/>
      <c r="Q2275" t="s">
        <v>98</v>
      </c>
      <c r="R2275" t="s">
        <v>216</v>
      </c>
      <c r="S2275" t="s">
        <v>249</v>
      </c>
      <c r="T2275" t="s">
        <v>218</v>
      </c>
    </row>
    <row r="2276" spans="2:19" ht="12.75" hidden="1" outlineLevel="1">
      <c r="B2276" s="33" t="s">
        <v>29</v>
      </c>
      <c r="C2276">
        <v>67</v>
      </c>
      <c r="D2276">
        <v>2</v>
      </c>
      <c r="E2276">
        <v>13</v>
      </c>
      <c r="F2276" s="46"/>
      <c r="G2276" s="58" t="str">
        <f t="shared" si="184"/>
        <v/>
      </c>
      <c r="H2276" s="55" t="s">
        <v>173</v>
      </c>
      <c r="I2276" t="str">
        <f t="shared" si="185"/>
        <v/>
      </c>
      <c r="J2276">
        <f t="shared" si="186"/>
        <v>0</v>
      </c>
      <c r="K2276">
        <f t="shared" si="187"/>
        <v>0</v>
      </c>
      <c r="L2276" s="78" t="s">
        <v>343</v>
      </c>
      <c r="M2276" s="36" t="s">
        <v>176</v>
      </c>
      <c r="N2276" s="36" t="s">
        <v>177</v>
      </c>
      <c r="O2276" s="36"/>
      <c r="Q2276" t="s">
        <v>286</v>
      </c>
      <c r="S2276" t="s">
        <v>249</v>
      </c>
    </row>
    <row r="2277" spans="2:20" ht="12.75" hidden="1" outlineLevel="1">
      <c r="B2277" s="33" t="s">
        <v>29</v>
      </c>
      <c r="C2277">
        <v>67</v>
      </c>
      <c r="D2277">
        <v>2</v>
      </c>
      <c r="E2277">
        <v>14</v>
      </c>
      <c r="F2277" s="46"/>
      <c r="G2277" s="58" t="str">
        <f t="shared" si="184"/>
        <v/>
      </c>
      <c r="H2277" s="55" t="s">
        <v>170</v>
      </c>
      <c r="I2277" t="str">
        <f t="shared" si="185"/>
        <v/>
      </c>
      <c r="J2277">
        <f t="shared" si="186"/>
        <v>0</v>
      </c>
      <c r="K2277">
        <f t="shared" si="187"/>
        <v>0</v>
      </c>
      <c r="L2277" s="78" t="s">
        <v>343</v>
      </c>
      <c r="M2277" s="36" t="s">
        <v>176</v>
      </c>
      <c r="N2277" s="36" t="s">
        <v>177</v>
      </c>
      <c r="O2277" s="36"/>
      <c r="Q2277" t="s">
        <v>285</v>
      </c>
      <c r="R2277" t="s">
        <v>35</v>
      </c>
      <c r="S2277" t="s">
        <v>249</v>
      </c>
      <c r="T2277" t="s">
        <v>54</v>
      </c>
    </row>
    <row r="2278" spans="2:20" ht="12.75" hidden="1" outlineLevel="1">
      <c r="B2278" s="33" t="s">
        <v>29</v>
      </c>
      <c r="C2278">
        <v>67</v>
      </c>
      <c r="D2278">
        <v>2</v>
      </c>
      <c r="E2278">
        <v>15</v>
      </c>
      <c r="F2278" s="46"/>
      <c r="G2278" s="58" t="str">
        <f t="shared" si="184"/>
        <v/>
      </c>
      <c r="H2278" s="55" t="s">
        <v>172</v>
      </c>
      <c r="I2278" t="str">
        <f t="shared" si="185"/>
        <v/>
      </c>
      <c r="J2278">
        <f t="shared" si="186"/>
        <v>0</v>
      </c>
      <c r="K2278">
        <f t="shared" si="187"/>
        <v>0</v>
      </c>
      <c r="L2278" s="78" t="s">
        <v>343</v>
      </c>
      <c r="M2278" s="36" t="s">
        <v>176</v>
      </c>
      <c r="N2278" s="36" t="s">
        <v>177</v>
      </c>
      <c r="O2278" s="36"/>
      <c r="Q2278" t="s">
        <v>326</v>
      </c>
      <c r="R2278" t="s">
        <v>327</v>
      </c>
      <c r="S2278" t="s">
        <v>249</v>
      </c>
      <c r="T2278" t="s">
        <v>54</v>
      </c>
    </row>
    <row r="2279" spans="2:19" ht="12.75" hidden="1" outlineLevel="1">
      <c r="B2279" s="33" t="s">
        <v>29</v>
      </c>
      <c r="C2279">
        <v>67</v>
      </c>
      <c r="D2279">
        <v>2</v>
      </c>
      <c r="E2279">
        <v>16</v>
      </c>
      <c r="F2279" s="46"/>
      <c r="G2279" s="58" t="str">
        <f t="shared" si="184"/>
        <v/>
      </c>
      <c r="H2279" s="55" t="s">
        <v>172</v>
      </c>
      <c r="I2279" t="str">
        <f t="shared" si="185"/>
        <v/>
      </c>
      <c r="J2279">
        <f t="shared" si="186"/>
        <v>0</v>
      </c>
      <c r="K2279">
        <f t="shared" si="187"/>
        <v>0</v>
      </c>
      <c r="L2279" s="78" t="s">
        <v>343</v>
      </c>
      <c r="M2279" s="36" t="s">
        <v>176</v>
      </c>
      <c r="N2279" s="36" t="s">
        <v>177</v>
      </c>
      <c r="O2279" s="36"/>
      <c r="Q2279" t="s">
        <v>98</v>
      </c>
      <c r="R2279" t="s">
        <v>34</v>
      </c>
      <c r="S2279" t="s">
        <v>249</v>
      </c>
    </row>
    <row r="2280" spans="2:19" ht="12.75" hidden="1" outlineLevel="1">
      <c r="B2280" s="33" t="s">
        <v>29</v>
      </c>
      <c r="C2280">
        <v>67</v>
      </c>
      <c r="D2280">
        <v>2</v>
      </c>
      <c r="E2280">
        <v>17</v>
      </c>
      <c r="F2280" s="46"/>
      <c r="G2280" s="58" t="str">
        <f t="shared" si="184"/>
        <v/>
      </c>
      <c r="H2280" s="55" t="s">
        <v>175</v>
      </c>
      <c r="I2280" t="str">
        <f t="shared" si="185"/>
        <v/>
      </c>
      <c r="J2280">
        <f t="shared" si="186"/>
        <v>0</v>
      </c>
      <c r="K2280">
        <f t="shared" si="187"/>
        <v>0</v>
      </c>
      <c r="L2280" s="78" t="s">
        <v>343</v>
      </c>
      <c r="M2280" s="36" t="s">
        <v>176</v>
      </c>
      <c r="N2280" s="36" t="s">
        <v>177</v>
      </c>
      <c r="O2280" s="36"/>
      <c r="Q2280" t="s">
        <v>211</v>
      </c>
      <c r="R2280" t="s">
        <v>304</v>
      </c>
      <c r="S2280" t="s">
        <v>249</v>
      </c>
    </row>
    <row r="2281" spans="2:20" ht="12.75" hidden="1" outlineLevel="1">
      <c r="B2281" s="33" t="s">
        <v>29</v>
      </c>
      <c r="C2281">
        <v>67</v>
      </c>
      <c r="D2281">
        <v>2</v>
      </c>
      <c r="E2281">
        <v>18</v>
      </c>
      <c r="F2281" s="46"/>
      <c r="G2281" s="58" t="str">
        <f t="shared" si="184"/>
        <v/>
      </c>
      <c r="H2281" s="55" t="s">
        <v>174</v>
      </c>
      <c r="I2281" t="str">
        <f t="shared" si="185"/>
        <v/>
      </c>
      <c r="J2281">
        <f t="shared" si="186"/>
        <v>0</v>
      </c>
      <c r="K2281">
        <f t="shared" si="187"/>
        <v>0</v>
      </c>
      <c r="L2281" s="78" t="s">
        <v>343</v>
      </c>
      <c r="M2281" s="36" t="s">
        <v>176</v>
      </c>
      <c r="N2281" s="36" t="s">
        <v>177</v>
      </c>
      <c r="O2281" s="36"/>
      <c r="Q2281" t="s">
        <v>326</v>
      </c>
      <c r="R2281" t="s">
        <v>327</v>
      </c>
      <c r="S2281" t="s">
        <v>249</v>
      </c>
      <c r="T2281" t="s">
        <v>54</v>
      </c>
    </row>
    <row r="2282" spans="2:19" ht="12.75" hidden="1" outlineLevel="1">
      <c r="B2282" s="33" t="s">
        <v>29</v>
      </c>
      <c r="C2282">
        <v>67</v>
      </c>
      <c r="D2282">
        <v>2</v>
      </c>
      <c r="E2282">
        <v>19</v>
      </c>
      <c r="F2282" s="46"/>
      <c r="G2282" s="58" t="str">
        <f t="shared" si="184"/>
        <v/>
      </c>
      <c r="H2282" s="55" t="s">
        <v>175</v>
      </c>
      <c r="I2282" t="str">
        <f t="shared" si="185"/>
        <v/>
      </c>
      <c r="J2282">
        <f t="shared" si="186"/>
        <v>0</v>
      </c>
      <c r="K2282">
        <f t="shared" si="187"/>
        <v>0</v>
      </c>
      <c r="L2282" s="78" t="s">
        <v>343</v>
      </c>
      <c r="M2282" s="36" t="s">
        <v>176</v>
      </c>
      <c r="N2282" s="36" t="s">
        <v>177</v>
      </c>
      <c r="O2282" s="36"/>
      <c r="Q2282" t="s">
        <v>37</v>
      </c>
      <c r="R2282" t="s">
        <v>251</v>
      </c>
      <c r="S2282" t="s">
        <v>249</v>
      </c>
    </row>
    <row r="2283" spans="2:19" ht="12.75" hidden="1" outlineLevel="1">
      <c r="B2283" s="33" t="s">
        <v>29</v>
      </c>
      <c r="C2283">
        <v>67</v>
      </c>
      <c r="D2283">
        <v>2</v>
      </c>
      <c r="E2283">
        <v>20</v>
      </c>
      <c r="F2283" s="46"/>
      <c r="G2283" s="58" t="str">
        <f t="shared" si="184"/>
        <v/>
      </c>
      <c r="H2283" s="55" t="s">
        <v>172</v>
      </c>
      <c r="I2283" t="str">
        <f t="shared" si="185"/>
        <v/>
      </c>
      <c r="J2283">
        <f t="shared" si="186"/>
        <v>0</v>
      </c>
      <c r="K2283">
        <f t="shared" si="187"/>
        <v>0</v>
      </c>
      <c r="L2283" s="78" t="s">
        <v>343</v>
      </c>
      <c r="M2283" s="36" t="s">
        <v>176</v>
      </c>
      <c r="N2283" s="36" t="s">
        <v>177</v>
      </c>
      <c r="O2283" s="36"/>
      <c r="Q2283" t="s">
        <v>98</v>
      </c>
      <c r="R2283" t="s">
        <v>36</v>
      </c>
      <c r="S2283" t="s">
        <v>249</v>
      </c>
    </row>
    <row r="2284" spans="2:20" ht="12.75" hidden="1" outlineLevel="1">
      <c r="B2284" s="33" t="s">
        <v>29</v>
      </c>
      <c r="C2284">
        <v>67</v>
      </c>
      <c r="D2284">
        <v>2</v>
      </c>
      <c r="E2284">
        <v>21</v>
      </c>
      <c r="F2284" s="46"/>
      <c r="G2284" s="58" t="str">
        <f t="shared" si="184"/>
        <v/>
      </c>
      <c r="H2284" s="55" t="s">
        <v>174</v>
      </c>
      <c r="I2284" t="str">
        <f t="shared" si="185"/>
        <v/>
      </c>
      <c r="J2284">
        <f t="shared" si="186"/>
        <v>0</v>
      </c>
      <c r="K2284">
        <f t="shared" si="187"/>
        <v>0</v>
      </c>
      <c r="L2284" s="78" t="s">
        <v>343</v>
      </c>
      <c r="M2284" s="36" t="s">
        <v>176</v>
      </c>
      <c r="N2284" s="36" t="s">
        <v>177</v>
      </c>
      <c r="O2284" s="36"/>
      <c r="Q2284" t="s">
        <v>286</v>
      </c>
      <c r="S2284" t="s">
        <v>249</v>
      </c>
      <c r="T2284" t="s">
        <v>54</v>
      </c>
    </row>
    <row r="2285" spans="2:19" ht="12.75" hidden="1" outlineLevel="1">
      <c r="B2285" s="33" t="s">
        <v>29</v>
      </c>
      <c r="C2285">
        <v>67</v>
      </c>
      <c r="D2285">
        <v>2</v>
      </c>
      <c r="E2285">
        <v>22</v>
      </c>
      <c r="F2285" s="46"/>
      <c r="G2285" s="58" t="str">
        <f t="shared" si="184"/>
        <v/>
      </c>
      <c r="H2285" s="55" t="s">
        <v>175</v>
      </c>
      <c r="I2285" t="str">
        <f t="shared" si="185"/>
        <v/>
      </c>
      <c r="J2285">
        <f t="shared" si="186"/>
        <v>0</v>
      </c>
      <c r="K2285">
        <f t="shared" si="187"/>
        <v>0</v>
      </c>
      <c r="L2285" s="78" t="s">
        <v>343</v>
      </c>
      <c r="M2285" s="36" t="s">
        <v>176</v>
      </c>
      <c r="N2285" s="36" t="s">
        <v>177</v>
      </c>
      <c r="O2285" s="36"/>
      <c r="Q2285" t="s">
        <v>98</v>
      </c>
      <c r="R2285" t="s">
        <v>36</v>
      </c>
      <c r="S2285" t="s">
        <v>249</v>
      </c>
    </row>
    <row r="2286" spans="2:20" ht="12.75" hidden="1" outlineLevel="1">
      <c r="B2286" s="33" t="s">
        <v>29</v>
      </c>
      <c r="C2286">
        <v>67</v>
      </c>
      <c r="D2286">
        <v>2</v>
      </c>
      <c r="E2286">
        <v>23</v>
      </c>
      <c r="F2286" s="46"/>
      <c r="G2286" s="58" t="str">
        <f t="shared" si="184"/>
        <v/>
      </c>
      <c r="H2286" s="55" t="s">
        <v>175</v>
      </c>
      <c r="I2286" t="str">
        <f t="shared" si="185"/>
        <v/>
      </c>
      <c r="J2286">
        <f t="shared" si="186"/>
        <v>0</v>
      </c>
      <c r="K2286">
        <f t="shared" si="187"/>
        <v>0</v>
      </c>
      <c r="L2286" s="78" t="s">
        <v>343</v>
      </c>
      <c r="M2286" s="36" t="s">
        <v>176</v>
      </c>
      <c r="N2286" s="36" t="s">
        <v>177</v>
      </c>
      <c r="O2286" s="36"/>
      <c r="Q2286" t="s">
        <v>37</v>
      </c>
      <c r="R2286" t="s">
        <v>251</v>
      </c>
      <c r="S2286" t="s">
        <v>249</v>
      </c>
      <c r="T2286" t="s">
        <v>55</v>
      </c>
    </row>
    <row r="2287" spans="2:19" ht="12.75" hidden="1" outlineLevel="1">
      <c r="B2287" s="33" t="s">
        <v>29</v>
      </c>
      <c r="C2287">
        <v>67</v>
      </c>
      <c r="D2287">
        <v>2</v>
      </c>
      <c r="E2287">
        <v>24</v>
      </c>
      <c r="F2287" s="46"/>
      <c r="G2287" s="58" t="str">
        <f t="shared" si="184"/>
        <v/>
      </c>
      <c r="H2287" s="55" t="s">
        <v>174</v>
      </c>
      <c r="I2287" t="str">
        <f t="shared" si="185"/>
        <v/>
      </c>
      <c r="J2287">
        <f t="shared" si="186"/>
        <v>0</v>
      </c>
      <c r="K2287">
        <f t="shared" si="187"/>
        <v>0</v>
      </c>
      <c r="L2287" s="78" t="s">
        <v>343</v>
      </c>
      <c r="M2287" s="36" t="s">
        <v>176</v>
      </c>
      <c r="N2287" s="36" t="s">
        <v>177</v>
      </c>
      <c r="O2287" s="36"/>
      <c r="Q2287" t="s">
        <v>225</v>
      </c>
      <c r="S2287" t="s">
        <v>249</v>
      </c>
    </row>
    <row r="2288" spans="2:19" ht="12.75" hidden="1" outlineLevel="1">
      <c r="B2288" s="33" t="s">
        <v>29</v>
      </c>
      <c r="C2288">
        <v>67</v>
      </c>
      <c r="D2288">
        <v>2</v>
      </c>
      <c r="E2288">
        <v>25</v>
      </c>
      <c r="F2288" s="46"/>
      <c r="G2288" s="58" t="str">
        <f t="shared" si="184"/>
        <v/>
      </c>
      <c r="H2288" s="55" t="s">
        <v>172</v>
      </c>
      <c r="I2288" t="str">
        <f t="shared" si="185"/>
        <v/>
      </c>
      <c r="J2288">
        <f t="shared" si="186"/>
        <v>0</v>
      </c>
      <c r="K2288">
        <f t="shared" si="187"/>
        <v>0</v>
      </c>
      <c r="L2288" s="78" t="s">
        <v>343</v>
      </c>
      <c r="M2288" s="36" t="s">
        <v>176</v>
      </c>
      <c r="N2288" s="36" t="s">
        <v>177</v>
      </c>
      <c r="O2288" s="36"/>
      <c r="Q2288" t="s">
        <v>250</v>
      </c>
      <c r="R2288" t="s">
        <v>305</v>
      </c>
      <c r="S2288" t="s">
        <v>249</v>
      </c>
    </row>
    <row r="2289" spans="2:19" ht="12.75" hidden="1" outlineLevel="1">
      <c r="B2289" s="33" t="s">
        <v>29</v>
      </c>
      <c r="C2289">
        <v>67</v>
      </c>
      <c r="D2289">
        <v>3</v>
      </c>
      <c r="E2289">
        <v>1</v>
      </c>
      <c r="F2289" s="46"/>
      <c r="G2289" s="58" t="str">
        <f t="shared" si="184"/>
        <v/>
      </c>
      <c r="H2289" s="55" t="s">
        <v>172</v>
      </c>
      <c r="I2289" t="str">
        <f t="shared" si="185"/>
        <v/>
      </c>
      <c r="J2289">
        <f t="shared" si="186"/>
        <v>0</v>
      </c>
      <c r="K2289">
        <f t="shared" si="187"/>
        <v>0</v>
      </c>
      <c r="L2289" s="78" t="s">
        <v>343</v>
      </c>
      <c r="M2289" s="36" t="s">
        <v>334</v>
      </c>
      <c r="N2289">
        <v>1</v>
      </c>
      <c r="O2289" t="s">
        <v>290</v>
      </c>
      <c r="P2289" t="s">
        <v>132</v>
      </c>
      <c r="Q2289" t="s">
        <v>38</v>
      </c>
      <c r="R2289" t="s">
        <v>171</v>
      </c>
      <c r="S2289" t="s">
        <v>27</v>
      </c>
    </row>
    <row r="2290" spans="2:19" ht="12.75" hidden="1" outlineLevel="1">
      <c r="B2290" s="33" t="s">
        <v>29</v>
      </c>
      <c r="C2290">
        <v>67</v>
      </c>
      <c r="D2290">
        <v>3</v>
      </c>
      <c r="E2290">
        <v>2</v>
      </c>
      <c r="F2290" s="46"/>
      <c r="G2290" s="58" t="str">
        <f t="shared" si="184"/>
        <v/>
      </c>
      <c r="H2290" s="55" t="s">
        <v>174</v>
      </c>
      <c r="I2290" t="str">
        <f t="shared" si="185"/>
        <v/>
      </c>
      <c r="J2290">
        <f t="shared" si="186"/>
        <v>0</v>
      </c>
      <c r="K2290">
        <f t="shared" si="187"/>
        <v>0</v>
      </c>
      <c r="L2290" s="78" t="s">
        <v>343</v>
      </c>
      <c r="M2290" s="36" t="s">
        <v>334</v>
      </c>
      <c r="N2290">
        <v>1</v>
      </c>
      <c r="O2290" t="s">
        <v>290</v>
      </c>
      <c r="P2290" t="s">
        <v>132</v>
      </c>
      <c r="Q2290" t="s">
        <v>249</v>
      </c>
      <c r="R2290" t="s">
        <v>169</v>
      </c>
      <c r="S2290" t="s">
        <v>27</v>
      </c>
    </row>
    <row r="2291" spans="2:19" ht="12.75" hidden="1" outlineLevel="1">
      <c r="B2291" s="33" t="s">
        <v>29</v>
      </c>
      <c r="C2291">
        <v>67</v>
      </c>
      <c r="D2291">
        <v>3</v>
      </c>
      <c r="E2291">
        <v>3</v>
      </c>
      <c r="F2291" s="46"/>
      <c r="G2291" s="58" t="str">
        <f t="shared" si="184"/>
        <v/>
      </c>
      <c r="H2291" s="55" t="s">
        <v>170</v>
      </c>
      <c r="I2291" t="str">
        <f t="shared" si="185"/>
        <v/>
      </c>
      <c r="J2291">
        <f t="shared" si="186"/>
        <v>0</v>
      </c>
      <c r="K2291">
        <f t="shared" si="187"/>
        <v>0</v>
      </c>
      <c r="L2291" s="78" t="s">
        <v>343</v>
      </c>
      <c r="M2291" s="36" t="s">
        <v>334</v>
      </c>
      <c r="N2291">
        <v>1</v>
      </c>
      <c r="O2291" t="s">
        <v>290</v>
      </c>
      <c r="P2291" t="s">
        <v>132</v>
      </c>
      <c r="Q2291" t="s">
        <v>249</v>
      </c>
      <c r="R2291" t="s">
        <v>169</v>
      </c>
      <c r="S2291" t="s">
        <v>120</v>
      </c>
    </row>
    <row r="2292" spans="2:19" ht="12.75" hidden="1" outlineLevel="1">
      <c r="B2292" s="33" t="s">
        <v>29</v>
      </c>
      <c r="C2292">
        <v>67</v>
      </c>
      <c r="D2292">
        <v>3</v>
      </c>
      <c r="E2292">
        <v>4</v>
      </c>
      <c r="F2292" s="46"/>
      <c r="G2292" s="58" t="str">
        <f t="shared" si="184"/>
        <v/>
      </c>
      <c r="H2292" s="55" t="s">
        <v>170</v>
      </c>
      <c r="I2292" t="str">
        <f t="shared" si="185"/>
        <v/>
      </c>
      <c r="J2292">
        <f t="shared" si="186"/>
        <v>0</v>
      </c>
      <c r="K2292">
        <f t="shared" si="187"/>
        <v>0</v>
      </c>
      <c r="L2292" s="78" t="s">
        <v>343</v>
      </c>
      <c r="M2292" s="36" t="s">
        <v>334</v>
      </c>
      <c r="N2292">
        <v>1</v>
      </c>
      <c r="O2292" t="s">
        <v>290</v>
      </c>
      <c r="P2292" t="s">
        <v>132</v>
      </c>
      <c r="Q2292" t="s">
        <v>249</v>
      </c>
      <c r="R2292" t="s">
        <v>169</v>
      </c>
      <c r="S2292" t="s">
        <v>121</v>
      </c>
    </row>
    <row r="2293" spans="2:19" ht="12.75" hidden="1" outlineLevel="1">
      <c r="B2293" s="33" t="s">
        <v>29</v>
      </c>
      <c r="C2293">
        <v>67</v>
      </c>
      <c r="D2293">
        <v>3</v>
      </c>
      <c r="E2293">
        <v>5</v>
      </c>
      <c r="F2293" s="46"/>
      <c r="G2293" s="58" t="str">
        <f t="shared" si="184"/>
        <v/>
      </c>
      <c r="H2293" s="55" t="s">
        <v>172</v>
      </c>
      <c r="I2293" t="str">
        <f t="shared" si="185"/>
        <v/>
      </c>
      <c r="J2293">
        <f t="shared" si="186"/>
        <v>0</v>
      </c>
      <c r="K2293">
        <f t="shared" si="187"/>
        <v>0</v>
      </c>
      <c r="L2293" s="78" t="s">
        <v>343</v>
      </c>
      <c r="M2293" s="36" t="s">
        <v>334</v>
      </c>
      <c r="N2293">
        <v>1</v>
      </c>
      <c r="O2293" t="s">
        <v>290</v>
      </c>
      <c r="P2293" t="s">
        <v>132</v>
      </c>
      <c r="Q2293" t="s">
        <v>112</v>
      </c>
      <c r="R2293" t="s">
        <v>169</v>
      </c>
      <c r="S2293" t="s">
        <v>120</v>
      </c>
    </row>
    <row r="2294" spans="2:19" ht="12.75" hidden="1" outlineLevel="1">
      <c r="B2294" s="33" t="s">
        <v>29</v>
      </c>
      <c r="C2294">
        <v>67</v>
      </c>
      <c r="D2294">
        <v>3</v>
      </c>
      <c r="E2294">
        <v>6</v>
      </c>
      <c r="F2294" s="46"/>
      <c r="G2294" s="58" t="str">
        <f t="shared" si="184"/>
        <v/>
      </c>
      <c r="H2294" s="55" t="s">
        <v>175</v>
      </c>
      <c r="I2294" t="str">
        <f t="shared" si="185"/>
        <v/>
      </c>
      <c r="J2294">
        <f t="shared" si="186"/>
        <v>0</v>
      </c>
      <c r="K2294">
        <f t="shared" si="187"/>
        <v>0</v>
      </c>
      <c r="L2294" s="78" t="s">
        <v>343</v>
      </c>
      <c r="M2294" s="36" t="s">
        <v>334</v>
      </c>
      <c r="N2294">
        <v>2</v>
      </c>
      <c r="O2294" t="s">
        <v>289</v>
      </c>
      <c r="P2294" t="s">
        <v>88</v>
      </c>
      <c r="Q2294" t="s">
        <v>38</v>
      </c>
      <c r="R2294" t="s">
        <v>171</v>
      </c>
      <c r="S2294" t="s">
        <v>27</v>
      </c>
    </row>
    <row r="2295" spans="2:19" ht="12.75" hidden="1" outlineLevel="1">
      <c r="B2295" s="33" t="s">
        <v>29</v>
      </c>
      <c r="C2295">
        <v>67</v>
      </c>
      <c r="D2295">
        <v>3</v>
      </c>
      <c r="E2295">
        <v>7</v>
      </c>
      <c r="F2295" s="46"/>
      <c r="G2295" s="58" t="str">
        <f t="shared" si="184"/>
        <v/>
      </c>
      <c r="H2295" s="55" t="s">
        <v>175</v>
      </c>
      <c r="I2295" t="str">
        <f t="shared" si="185"/>
        <v/>
      </c>
      <c r="J2295">
        <f t="shared" si="186"/>
        <v>0</v>
      </c>
      <c r="K2295">
        <f t="shared" si="187"/>
        <v>0</v>
      </c>
      <c r="L2295" s="78" t="s">
        <v>343</v>
      </c>
      <c r="M2295" s="36" t="s">
        <v>334</v>
      </c>
      <c r="N2295">
        <v>2</v>
      </c>
      <c r="O2295" t="s">
        <v>289</v>
      </c>
      <c r="P2295" t="s">
        <v>88</v>
      </c>
      <c r="Q2295" t="s">
        <v>249</v>
      </c>
      <c r="R2295" t="s">
        <v>171</v>
      </c>
      <c r="S2295" t="s">
        <v>27</v>
      </c>
    </row>
    <row r="2296" spans="2:19" ht="12.75" hidden="1" outlineLevel="1">
      <c r="B2296" s="33" t="s">
        <v>29</v>
      </c>
      <c r="C2296">
        <v>67</v>
      </c>
      <c r="D2296">
        <v>3</v>
      </c>
      <c r="E2296">
        <v>8</v>
      </c>
      <c r="F2296" s="46"/>
      <c r="G2296" s="58" t="str">
        <f t="shared" si="184"/>
        <v/>
      </c>
      <c r="H2296" s="55" t="s">
        <v>173</v>
      </c>
      <c r="I2296" t="str">
        <f t="shared" si="185"/>
        <v/>
      </c>
      <c r="J2296">
        <f t="shared" si="186"/>
        <v>0</v>
      </c>
      <c r="K2296">
        <f t="shared" si="187"/>
        <v>0</v>
      </c>
      <c r="L2296" s="78" t="s">
        <v>343</v>
      </c>
      <c r="M2296" s="36" t="s">
        <v>334</v>
      </c>
      <c r="N2296">
        <v>2</v>
      </c>
      <c r="O2296" t="s">
        <v>289</v>
      </c>
      <c r="P2296" t="s">
        <v>88</v>
      </c>
      <c r="Q2296" t="s">
        <v>249</v>
      </c>
      <c r="R2296" t="s">
        <v>169</v>
      </c>
      <c r="S2296" t="s">
        <v>121</v>
      </c>
    </row>
    <row r="2297" spans="2:19" ht="12.75" hidden="1" outlineLevel="1">
      <c r="B2297" s="33" t="s">
        <v>29</v>
      </c>
      <c r="C2297">
        <v>67</v>
      </c>
      <c r="D2297">
        <v>3</v>
      </c>
      <c r="E2297">
        <v>9</v>
      </c>
      <c r="F2297" s="46"/>
      <c r="G2297" s="58" t="str">
        <f t="shared" si="184"/>
        <v/>
      </c>
      <c r="H2297" s="55" t="s">
        <v>170</v>
      </c>
      <c r="I2297" t="str">
        <f t="shared" si="185"/>
        <v/>
      </c>
      <c r="J2297">
        <f t="shared" si="186"/>
        <v>0</v>
      </c>
      <c r="K2297">
        <f t="shared" si="187"/>
        <v>0</v>
      </c>
      <c r="L2297" s="78" t="s">
        <v>343</v>
      </c>
      <c r="M2297" s="36" t="s">
        <v>334</v>
      </c>
      <c r="N2297">
        <v>2</v>
      </c>
      <c r="O2297" t="s">
        <v>289</v>
      </c>
      <c r="P2297" t="s">
        <v>88</v>
      </c>
      <c r="Q2297" t="s">
        <v>249</v>
      </c>
      <c r="R2297" t="s">
        <v>169</v>
      </c>
      <c r="S2297" t="s">
        <v>27</v>
      </c>
    </row>
    <row r="2298" spans="2:19" ht="12.75" hidden="1" outlineLevel="1">
      <c r="B2298" s="33" t="s">
        <v>29</v>
      </c>
      <c r="C2298">
        <v>67</v>
      </c>
      <c r="D2298">
        <v>3</v>
      </c>
      <c r="E2298">
        <v>10</v>
      </c>
      <c r="F2298" s="46"/>
      <c r="G2298" s="58" t="str">
        <f t="shared" si="184"/>
        <v/>
      </c>
      <c r="H2298" s="55" t="s">
        <v>173</v>
      </c>
      <c r="I2298" t="str">
        <f t="shared" si="185"/>
        <v/>
      </c>
      <c r="J2298">
        <f t="shared" si="186"/>
        <v>0</v>
      </c>
      <c r="K2298">
        <f t="shared" si="187"/>
        <v>0</v>
      </c>
      <c r="L2298" s="78" t="s">
        <v>343</v>
      </c>
      <c r="M2298" s="36" t="s">
        <v>334</v>
      </c>
      <c r="N2298">
        <v>2</v>
      </c>
      <c r="O2298" t="s">
        <v>289</v>
      </c>
      <c r="P2298" t="s">
        <v>88</v>
      </c>
      <c r="Q2298" t="s">
        <v>249</v>
      </c>
      <c r="R2298" t="s">
        <v>171</v>
      </c>
      <c r="S2298" t="s">
        <v>121</v>
      </c>
    </row>
    <row r="2299" spans="2:19" ht="12.75" hidden="1" outlineLevel="1">
      <c r="B2299" s="33" t="s">
        <v>29</v>
      </c>
      <c r="C2299">
        <v>67</v>
      </c>
      <c r="D2299">
        <v>3</v>
      </c>
      <c r="E2299">
        <v>11</v>
      </c>
      <c r="F2299" s="46"/>
      <c r="G2299" s="58" t="str">
        <f t="shared" si="184"/>
        <v/>
      </c>
      <c r="H2299" s="55" t="s">
        <v>172</v>
      </c>
      <c r="I2299" t="str">
        <f t="shared" si="185"/>
        <v/>
      </c>
      <c r="J2299">
        <f t="shared" si="186"/>
        <v>0</v>
      </c>
      <c r="K2299">
        <f t="shared" si="187"/>
        <v>0</v>
      </c>
      <c r="L2299" s="78" t="s">
        <v>343</v>
      </c>
      <c r="M2299" s="36" t="s">
        <v>334</v>
      </c>
      <c r="N2299">
        <v>2</v>
      </c>
      <c r="O2299" t="s">
        <v>289</v>
      </c>
      <c r="P2299" t="s">
        <v>88</v>
      </c>
      <c r="Q2299" t="s">
        <v>249</v>
      </c>
      <c r="R2299" t="s">
        <v>169</v>
      </c>
      <c r="S2299" t="s">
        <v>120</v>
      </c>
    </row>
    <row r="2300" spans="2:19" ht="12.75" hidden="1" outlineLevel="1">
      <c r="B2300" s="33" t="s">
        <v>29</v>
      </c>
      <c r="C2300">
        <v>67</v>
      </c>
      <c r="D2300">
        <v>3</v>
      </c>
      <c r="E2300">
        <v>12</v>
      </c>
      <c r="F2300" s="46"/>
      <c r="G2300" s="58" t="str">
        <f t="shared" si="184"/>
        <v/>
      </c>
      <c r="H2300" s="55" t="s">
        <v>173</v>
      </c>
      <c r="I2300" t="str">
        <f t="shared" si="185"/>
        <v/>
      </c>
      <c r="J2300">
        <f t="shared" si="186"/>
        <v>0</v>
      </c>
      <c r="K2300">
        <f t="shared" si="187"/>
        <v>0</v>
      </c>
      <c r="L2300" s="78" t="s">
        <v>343</v>
      </c>
      <c r="M2300" s="36" t="s">
        <v>334</v>
      </c>
      <c r="N2300">
        <v>2</v>
      </c>
      <c r="O2300" t="s">
        <v>289</v>
      </c>
      <c r="P2300" t="s">
        <v>88</v>
      </c>
      <c r="Q2300" t="s">
        <v>249</v>
      </c>
      <c r="R2300" t="s">
        <v>169</v>
      </c>
      <c r="S2300" t="s">
        <v>27</v>
      </c>
    </row>
    <row r="2301" spans="2:19" ht="12.75" hidden="1" outlineLevel="1">
      <c r="B2301" s="33" t="s">
        <v>29</v>
      </c>
      <c r="C2301">
        <v>67</v>
      </c>
      <c r="D2301">
        <v>3</v>
      </c>
      <c r="E2301">
        <v>13</v>
      </c>
      <c r="F2301" s="46"/>
      <c r="G2301" s="58" t="str">
        <f t="shared" si="184"/>
        <v/>
      </c>
      <c r="H2301" s="55" t="s">
        <v>174</v>
      </c>
      <c r="I2301" t="str">
        <f t="shared" si="185"/>
        <v/>
      </c>
      <c r="J2301">
        <f t="shared" si="186"/>
        <v>0</v>
      </c>
      <c r="K2301">
        <f t="shared" si="187"/>
        <v>0</v>
      </c>
      <c r="L2301" s="78" t="s">
        <v>343</v>
      </c>
      <c r="M2301" s="36" t="s">
        <v>334</v>
      </c>
      <c r="N2301">
        <v>3</v>
      </c>
      <c r="O2301" t="s">
        <v>290</v>
      </c>
      <c r="P2301" t="s">
        <v>64</v>
      </c>
      <c r="Q2301" t="s">
        <v>249</v>
      </c>
      <c r="R2301" t="s">
        <v>169</v>
      </c>
      <c r="S2301" t="s">
        <v>27</v>
      </c>
    </row>
    <row r="2302" spans="2:19" ht="12.75" hidden="1" outlineLevel="1">
      <c r="B2302" s="33" t="s">
        <v>29</v>
      </c>
      <c r="C2302">
        <v>67</v>
      </c>
      <c r="D2302">
        <v>3</v>
      </c>
      <c r="E2302">
        <v>14</v>
      </c>
      <c r="F2302" s="46"/>
      <c r="G2302" s="58" t="str">
        <f t="shared" si="184"/>
        <v/>
      </c>
      <c r="H2302" s="55" t="s">
        <v>170</v>
      </c>
      <c r="I2302" t="str">
        <f t="shared" si="185"/>
        <v/>
      </c>
      <c r="J2302">
        <f t="shared" si="186"/>
        <v>0</v>
      </c>
      <c r="K2302">
        <f t="shared" si="187"/>
        <v>0</v>
      </c>
      <c r="L2302" s="78" t="s">
        <v>343</v>
      </c>
      <c r="M2302" s="36" t="s">
        <v>334</v>
      </c>
      <c r="N2302">
        <v>3</v>
      </c>
      <c r="O2302" t="s">
        <v>290</v>
      </c>
      <c r="P2302" t="s">
        <v>64</v>
      </c>
      <c r="Q2302" t="s">
        <v>249</v>
      </c>
      <c r="R2302" t="s">
        <v>169</v>
      </c>
      <c r="S2302" t="s">
        <v>120</v>
      </c>
    </row>
    <row r="2303" spans="2:19" ht="12.75" hidden="1" outlineLevel="1">
      <c r="B2303" s="33" t="s">
        <v>29</v>
      </c>
      <c r="C2303">
        <v>67</v>
      </c>
      <c r="D2303">
        <v>3</v>
      </c>
      <c r="E2303">
        <v>15</v>
      </c>
      <c r="F2303" s="46"/>
      <c r="G2303" s="58" t="str">
        <f t="shared" si="184"/>
        <v/>
      </c>
      <c r="H2303" s="55" t="s">
        <v>175</v>
      </c>
      <c r="I2303" t="str">
        <f t="shared" si="185"/>
        <v/>
      </c>
      <c r="J2303">
        <f t="shared" si="186"/>
        <v>0</v>
      </c>
      <c r="K2303">
        <f t="shared" si="187"/>
        <v>0</v>
      </c>
      <c r="L2303" s="78" t="s">
        <v>343</v>
      </c>
      <c r="M2303" s="36" t="s">
        <v>334</v>
      </c>
      <c r="N2303">
        <v>3</v>
      </c>
      <c r="O2303" t="s">
        <v>290</v>
      </c>
      <c r="P2303" t="s">
        <v>64</v>
      </c>
      <c r="Q2303" t="s">
        <v>249</v>
      </c>
      <c r="R2303" t="s">
        <v>169</v>
      </c>
      <c r="S2303" t="s">
        <v>120</v>
      </c>
    </row>
    <row r="2304" spans="2:19" ht="12.75" hidden="1" outlineLevel="1">
      <c r="B2304" s="33" t="s">
        <v>29</v>
      </c>
      <c r="C2304">
        <v>67</v>
      </c>
      <c r="D2304">
        <v>3</v>
      </c>
      <c r="E2304">
        <v>16</v>
      </c>
      <c r="F2304" s="46"/>
      <c r="G2304" s="58" t="str">
        <f t="shared" si="184"/>
        <v/>
      </c>
      <c r="H2304" s="55" t="s">
        <v>170</v>
      </c>
      <c r="I2304" t="str">
        <f t="shared" si="185"/>
        <v/>
      </c>
      <c r="J2304">
        <f t="shared" si="186"/>
        <v>0</v>
      </c>
      <c r="K2304">
        <f t="shared" si="187"/>
        <v>0</v>
      </c>
      <c r="L2304" s="78" t="s">
        <v>343</v>
      </c>
      <c r="M2304" s="36" t="s">
        <v>334</v>
      </c>
      <c r="N2304">
        <v>3</v>
      </c>
      <c r="O2304" t="s">
        <v>290</v>
      </c>
      <c r="P2304" t="s">
        <v>64</v>
      </c>
      <c r="Q2304" t="s">
        <v>249</v>
      </c>
      <c r="R2304" t="s">
        <v>171</v>
      </c>
      <c r="S2304" t="s">
        <v>121</v>
      </c>
    </row>
    <row r="2305" spans="2:19" ht="12.75" hidden="1" outlineLevel="1">
      <c r="B2305" s="33" t="s">
        <v>29</v>
      </c>
      <c r="C2305">
        <v>67</v>
      </c>
      <c r="D2305">
        <v>3</v>
      </c>
      <c r="E2305">
        <v>17</v>
      </c>
      <c r="F2305" s="46"/>
      <c r="G2305" s="58" t="str">
        <f t="shared" si="184"/>
        <v/>
      </c>
      <c r="H2305" s="55" t="s">
        <v>173</v>
      </c>
      <c r="I2305" t="str">
        <f t="shared" si="185"/>
        <v/>
      </c>
      <c r="J2305">
        <f t="shared" si="186"/>
        <v>0</v>
      </c>
      <c r="K2305">
        <f t="shared" si="187"/>
        <v>0</v>
      </c>
      <c r="L2305" s="78" t="s">
        <v>343</v>
      </c>
      <c r="M2305" s="36" t="s">
        <v>334</v>
      </c>
      <c r="N2305">
        <v>3</v>
      </c>
      <c r="O2305" t="s">
        <v>290</v>
      </c>
      <c r="P2305" t="s">
        <v>64</v>
      </c>
      <c r="Q2305" t="s">
        <v>249</v>
      </c>
      <c r="R2305" t="s">
        <v>169</v>
      </c>
      <c r="S2305" t="s">
        <v>296</v>
      </c>
    </row>
    <row r="2306" spans="2:19" ht="12.75" hidden="1" outlineLevel="1">
      <c r="B2306" s="33" t="s">
        <v>29</v>
      </c>
      <c r="C2306">
        <v>67</v>
      </c>
      <c r="D2306">
        <v>3</v>
      </c>
      <c r="E2306">
        <v>18</v>
      </c>
      <c r="F2306" s="46"/>
      <c r="G2306" s="58" t="str">
        <f t="shared" si="184"/>
        <v/>
      </c>
      <c r="H2306" s="55" t="s">
        <v>173</v>
      </c>
      <c r="I2306" t="str">
        <f t="shared" si="185"/>
        <v/>
      </c>
      <c r="J2306">
        <f t="shared" si="186"/>
        <v>0</v>
      </c>
      <c r="K2306">
        <f t="shared" si="187"/>
        <v>0</v>
      </c>
      <c r="L2306" s="78" t="s">
        <v>343</v>
      </c>
      <c r="M2306" s="36" t="s">
        <v>334</v>
      </c>
      <c r="N2306">
        <v>4</v>
      </c>
      <c r="O2306" t="s">
        <v>290</v>
      </c>
      <c r="P2306" t="s">
        <v>64</v>
      </c>
      <c r="Q2306" t="s">
        <v>38</v>
      </c>
      <c r="R2306" t="s">
        <v>171</v>
      </c>
      <c r="S2306" t="s">
        <v>27</v>
      </c>
    </row>
    <row r="2307" spans="2:22" ht="12.75" hidden="1" outlineLevel="1">
      <c r="B2307" s="33" t="s">
        <v>29</v>
      </c>
      <c r="C2307">
        <v>67</v>
      </c>
      <c r="D2307">
        <v>3</v>
      </c>
      <c r="E2307">
        <v>19</v>
      </c>
      <c r="F2307" s="46"/>
      <c r="G2307" s="58" t="str">
        <f t="shared" si="184"/>
        <v/>
      </c>
      <c r="H2307" s="55" t="s">
        <v>174</v>
      </c>
      <c r="I2307" t="str">
        <f t="shared" si="185"/>
        <v/>
      </c>
      <c r="J2307">
        <f t="shared" si="186"/>
        <v>0</v>
      </c>
      <c r="K2307">
        <f t="shared" si="187"/>
        <v>0</v>
      </c>
      <c r="L2307" s="78" t="s">
        <v>343</v>
      </c>
      <c r="M2307" s="36" t="s">
        <v>334</v>
      </c>
      <c r="N2307">
        <v>4</v>
      </c>
      <c r="O2307" t="s">
        <v>290</v>
      </c>
      <c r="P2307" t="s">
        <v>64</v>
      </c>
      <c r="Q2307" t="s">
        <v>249</v>
      </c>
      <c r="R2307" t="s">
        <v>171</v>
      </c>
      <c r="S2307" t="s">
        <v>121</v>
      </c>
      <c r="V2307" t="s">
        <v>130</v>
      </c>
    </row>
    <row r="2308" spans="2:22" ht="12.75" hidden="1" outlineLevel="1">
      <c r="B2308" s="33" t="s">
        <v>29</v>
      </c>
      <c r="C2308">
        <v>67</v>
      </c>
      <c r="D2308">
        <v>3</v>
      </c>
      <c r="E2308">
        <v>20</v>
      </c>
      <c r="F2308" s="46"/>
      <c r="G2308" s="58" t="str">
        <f t="shared" si="184"/>
        <v/>
      </c>
      <c r="H2308" s="55" t="s">
        <v>174</v>
      </c>
      <c r="I2308" t="str">
        <f t="shared" si="185"/>
        <v/>
      </c>
      <c r="J2308">
        <f t="shared" si="186"/>
        <v>0</v>
      </c>
      <c r="K2308">
        <f t="shared" si="187"/>
        <v>0</v>
      </c>
      <c r="L2308" s="78" t="s">
        <v>343</v>
      </c>
      <c r="M2308" s="36" t="s">
        <v>334</v>
      </c>
      <c r="N2308">
        <v>4</v>
      </c>
      <c r="O2308" t="s">
        <v>290</v>
      </c>
      <c r="P2308" t="s">
        <v>64</v>
      </c>
      <c r="Q2308" t="s">
        <v>113</v>
      </c>
      <c r="R2308" t="s">
        <v>171</v>
      </c>
      <c r="S2308" t="s">
        <v>130</v>
      </c>
      <c r="V2308" t="s">
        <v>130</v>
      </c>
    </row>
    <row r="2309" spans="2:22" ht="12.75" hidden="1" outlineLevel="1">
      <c r="B2309" s="33" t="s">
        <v>29</v>
      </c>
      <c r="C2309">
        <v>67</v>
      </c>
      <c r="D2309">
        <v>3</v>
      </c>
      <c r="E2309">
        <v>21</v>
      </c>
      <c r="F2309" s="46"/>
      <c r="G2309" s="58" t="str">
        <f t="shared" si="184"/>
        <v/>
      </c>
      <c r="H2309" s="55" t="s">
        <v>175</v>
      </c>
      <c r="I2309" t="str">
        <f t="shared" si="185"/>
        <v/>
      </c>
      <c r="J2309">
        <f t="shared" si="186"/>
        <v>0</v>
      </c>
      <c r="K2309">
        <f t="shared" si="187"/>
        <v>0</v>
      </c>
      <c r="L2309" s="78" t="s">
        <v>343</v>
      </c>
      <c r="M2309" s="36" t="s">
        <v>334</v>
      </c>
      <c r="N2309">
        <v>4</v>
      </c>
      <c r="O2309" t="s">
        <v>290</v>
      </c>
      <c r="P2309" t="s">
        <v>64</v>
      </c>
      <c r="Q2309" t="s">
        <v>249</v>
      </c>
      <c r="R2309" t="s">
        <v>171</v>
      </c>
      <c r="S2309" t="s">
        <v>27</v>
      </c>
      <c r="V2309" t="s">
        <v>130</v>
      </c>
    </row>
    <row r="2310" spans="2:22" ht="12.75" hidden="1" outlineLevel="1">
      <c r="B2310" s="33" t="s">
        <v>29</v>
      </c>
      <c r="C2310">
        <v>67</v>
      </c>
      <c r="D2310">
        <v>3</v>
      </c>
      <c r="E2310">
        <v>22</v>
      </c>
      <c r="F2310" s="46"/>
      <c r="G2310" s="58" t="str">
        <f t="shared" si="184"/>
        <v/>
      </c>
      <c r="H2310" s="55" t="s">
        <v>170</v>
      </c>
      <c r="I2310" t="str">
        <f t="shared" si="185"/>
        <v/>
      </c>
      <c r="J2310">
        <f t="shared" si="186"/>
        <v>0</v>
      </c>
      <c r="K2310">
        <f t="shared" si="187"/>
        <v>0</v>
      </c>
      <c r="L2310" s="78" t="s">
        <v>343</v>
      </c>
      <c r="M2310" s="36" t="s">
        <v>334</v>
      </c>
      <c r="N2310">
        <v>4</v>
      </c>
      <c r="O2310" t="s">
        <v>290</v>
      </c>
      <c r="P2310" t="s">
        <v>64</v>
      </c>
      <c r="Q2310" t="s">
        <v>249</v>
      </c>
      <c r="R2310" t="s">
        <v>169</v>
      </c>
      <c r="S2310" t="s">
        <v>27</v>
      </c>
      <c r="V2310" t="s">
        <v>130</v>
      </c>
    </row>
    <row r="2311" spans="2:22" ht="12.75" hidden="1" outlineLevel="1">
      <c r="B2311" s="33" t="s">
        <v>29</v>
      </c>
      <c r="C2311">
        <v>67</v>
      </c>
      <c r="D2311">
        <v>3</v>
      </c>
      <c r="E2311">
        <v>23</v>
      </c>
      <c r="F2311" s="46"/>
      <c r="G2311" s="58" t="str">
        <f t="shared" si="184"/>
        <v/>
      </c>
      <c r="H2311" s="55" t="s">
        <v>170</v>
      </c>
      <c r="I2311" t="str">
        <f t="shared" si="185"/>
        <v/>
      </c>
      <c r="J2311">
        <f t="shared" si="186"/>
        <v>0</v>
      </c>
      <c r="K2311">
        <f t="shared" si="187"/>
        <v>0</v>
      </c>
      <c r="L2311" s="78" t="s">
        <v>343</v>
      </c>
      <c r="M2311" s="36" t="s">
        <v>334</v>
      </c>
      <c r="N2311">
        <v>4</v>
      </c>
      <c r="O2311" t="s">
        <v>290</v>
      </c>
      <c r="P2311" t="s">
        <v>64</v>
      </c>
      <c r="Q2311" t="s">
        <v>249</v>
      </c>
      <c r="R2311" t="s">
        <v>169</v>
      </c>
      <c r="S2311" t="s">
        <v>27</v>
      </c>
      <c r="V2311" t="s">
        <v>130</v>
      </c>
    </row>
    <row r="2312" spans="2:20" ht="12.75" hidden="1" outlineLevel="1">
      <c r="B2312" s="33" t="s">
        <v>29</v>
      </c>
      <c r="C2312">
        <v>67</v>
      </c>
      <c r="D2312">
        <v>4</v>
      </c>
      <c r="E2312">
        <v>1</v>
      </c>
      <c r="F2312" s="46"/>
      <c r="G2312" s="58" t="str">
        <f t="shared" si="184"/>
        <v/>
      </c>
      <c r="H2312" s="55" t="s">
        <v>175</v>
      </c>
      <c r="I2312" t="str">
        <f t="shared" si="185"/>
        <v/>
      </c>
      <c r="J2312">
        <f t="shared" si="186"/>
        <v>0</v>
      </c>
      <c r="K2312">
        <f t="shared" si="187"/>
        <v>0</v>
      </c>
      <c r="L2312" s="78" t="s">
        <v>343</v>
      </c>
      <c r="M2312" s="36" t="s">
        <v>176</v>
      </c>
      <c r="N2312" s="36" t="s">
        <v>177</v>
      </c>
      <c r="O2312" s="36"/>
      <c r="Q2312" t="s">
        <v>98</v>
      </c>
      <c r="R2312" t="s">
        <v>178</v>
      </c>
      <c r="S2312" t="s">
        <v>249</v>
      </c>
      <c r="T2312" t="s">
        <v>218</v>
      </c>
    </row>
    <row r="2313" spans="2:19" ht="12.75" hidden="1" outlineLevel="1">
      <c r="B2313" s="33" t="s">
        <v>29</v>
      </c>
      <c r="C2313">
        <v>67</v>
      </c>
      <c r="D2313">
        <v>4</v>
      </c>
      <c r="E2313">
        <v>2</v>
      </c>
      <c r="F2313" s="46"/>
      <c r="G2313" s="58" t="str">
        <f t="shared" si="184"/>
        <v/>
      </c>
      <c r="H2313" s="55" t="s">
        <v>170</v>
      </c>
      <c r="I2313" t="str">
        <f t="shared" si="185"/>
        <v/>
      </c>
      <c r="J2313">
        <f t="shared" si="186"/>
        <v>0</v>
      </c>
      <c r="K2313">
        <f t="shared" si="187"/>
        <v>0</v>
      </c>
      <c r="L2313" s="78" t="s">
        <v>343</v>
      </c>
      <c r="M2313" s="36" t="s">
        <v>176</v>
      </c>
      <c r="N2313" s="36" t="s">
        <v>177</v>
      </c>
      <c r="O2313" s="36"/>
      <c r="Q2313" t="s">
        <v>285</v>
      </c>
      <c r="R2313" t="s">
        <v>35</v>
      </c>
      <c r="S2313" t="s">
        <v>249</v>
      </c>
    </row>
    <row r="2314" spans="2:19" ht="12.75" hidden="1" outlineLevel="1">
      <c r="B2314" s="33" t="s">
        <v>29</v>
      </c>
      <c r="C2314">
        <v>67</v>
      </c>
      <c r="D2314">
        <v>4</v>
      </c>
      <c r="E2314">
        <v>3</v>
      </c>
      <c r="F2314" s="46"/>
      <c r="G2314" s="58" t="str">
        <f t="shared" si="184"/>
        <v/>
      </c>
      <c r="H2314" s="55" t="s">
        <v>172</v>
      </c>
      <c r="I2314" t="str">
        <f t="shared" si="185"/>
        <v/>
      </c>
      <c r="J2314">
        <f t="shared" si="186"/>
        <v>0</v>
      </c>
      <c r="K2314">
        <f t="shared" si="187"/>
        <v>0</v>
      </c>
      <c r="L2314" s="78" t="s">
        <v>343</v>
      </c>
      <c r="M2314" s="36" t="s">
        <v>176</v>
      </c>
      <c r="N2314" s="36" t="s">
        <v>177</v>
      </c>
      <c r="O2314" s="36"/>
      <c r="Q2314" t="s">
        <v>119</v>
      </c>
      <c r="S2314" t="s">
        <v>249</v>
      </c>
    </row>
    <row r="2315" spans="2:20" ht="12.75" hidden="1" outlineLevel="1">
      <c r="B2315" s="33" t="s">
        <v>29</v>
      </c>
      <c r="C2315">
        <v>67</v>
      </c>
      <c r="D2315">
        <v>4</v>
      </c>
      <c r="E2315">
        <v>4</v>
      </c>
      <c r="F2315" s="46"/>
      <c r="G2315" s="58" t="str">
        <f t="shared" si="184"/>
        <v/>
      </c>
      <c r="H2315" s="55" t="s">
        <v>172</v>
      </c>
      <c r="I2315" t="str">
        <f t="shared" si="185"/>
        <v/>
      </c>
      <c r="J2315">
        <f t="shared" si="186"/>
        <v>0</v>
      </c>
      <c r="K2315">
        <f t="shared" si="187"/>
        <v>0</v>
      </c>
      <c r="L2315" s="78" t="s">
        <v>343</v>
      </c>
      <c r="M2315" s="36" t="s">
        <v>176</v>
      </c>
      <c r="N2315" s="36" t="s">
        <v>177</v>
      </c>
      <c r="O2315" s="36"/>
      <c r="Q2315" t="s">
        <v>250</v>
      </c>
      <c r="R2315" t="s">
        <v>305</v>
      </c>
      <c r="S2315" t="s">
        <v>249</v>
      </c>
      <c r="T2315" t="s">
        <v>54</v>
      </c>
    </row>
    <row r="2316" spans="2:19" ht="12.75" hidden="1" outlineLevel="1">
      <c r="B2316" s="33" t="s">
        <v>29</v>
      </c>
      <c r="C2316">
        <v>67</v>
      </c>
      <c r="D2316">
        <v>4</v>
      </c>
      <c r="E2316">
        <v>5</v>
      </c>
      <c r="F2316" s="46"/>
      <c r="G2316" s="58" t="str">
        <f aca="true" t="shared" si="188" ref="G2316:G2379">UPPER(F2316)</f>
        <v/>
      </c>
      <c r="H2316" s="55" t="s">
        <v>170</v>
      </c>
      <c r="I2316" t="str">
        <f t="shared" si="185"/>
        <v/>
      </c>
      <c r="J2316">
        <f t="shared" si="186"/>
        <v>0</v>
      </c>
      <c r="K2316">
        <f t="shared" si="187"/>
        <v>0</v>
      </c>
      <c r="L2316" s="78" t="s">
        <v>343</v>
      </c>
      <c r="M2316" s="36" t="s">
        <v>176</v>
      </c>
      <c r="N2316" s="36" t="s">
        <v>177</v>
      </c>
      <c r="O2316" s="36"/>
      <c r="Q2316" t="s">
        <v>225</v>
      </c>
      <c r="S2316" t="s">
        <v>249</v>
      </c>
    </row>
    <row r="2317" spans="2:19" ht="12.75" hidden="1" outlineLevel="1">
      <c r="B2317" s="33" t="s">
        <v>29</v>
      </c>
      <c r="C2317">
        <v>67</v>
      </c>
      <c r="D2317">
        <v>4</v>
      </c>
      <c r="E2317">
        <v>6</v>
      </c>
      <c r="F2317" s="46"/>
      <c r="G2317" s="58" t="str">
        <f t="shared" si="188"/>
        <v/>
      </c>
      <c r="H2317" s="55" t="s">
        <v>170</v>
      </c>
      <c r="I2317" t="str">
        <f t="shared" si="185"/>
        <v/>
      </c>
      <c r="J2317">
        <f t="shared" si="186"/>
        <v>0</v>
      </c>
      <c r="K2317">
        <f t="shared" si="187"/>
        <v>0</v>
      </c>
      <c r="L2317" s="78" t="s">
        <v>343</v>
      </c>
      <c r="M2317" s="36" t="s">
        <v>176</v>
      </c>
      <c r="N2317" s="36" t="s">
        <v>177</v>
      </c>
      <c r="O2317" s="36"/>
      <c r="Q2317" t="s">
        <v>250</v>
      </c>
      <c r="R2317" t="s">
        <v>304</v>
      </c>
      <c r="S2317" t="s">
        <v>249</v>
      </c>
    </row>
    <row r="2318" spans="2:19" ht="12.75" hidden="1" outlineLevel="1">
      <c r="B2318" s="33" t="s">
        <v>29</v>
      </c>
      <c r="C2318">
        <v>67</v>
      </c>
      <c r="D2318">
        <v>4</v>
      </c>
      <c r="E2318">
        <v>7</v>
      </c>
      <c r="F2318" s="46"/>
      <c r="G2318" s="58" t="str">
        <f t="shared" si="188"/>
        <v/>
      </c>
      <c r="H2318" s="55" t="s">
        <v>173</v>
      </c>
      <c r="I2318" t="str">
        <f t="shared" si="185"/>
        <v/>
      </c>
      <c r="J2318">
        <f t="shared" si="186"/>
        <v>0</v>
      </c>
      <c r="K2318">
        <f t="shared" si="187"/>
        <v>0</v>
      </c>
      <c r="L2318" s="78" t="s">
        <v>343</v>
      </c>
      <c r="M2318" s="36" t="s">
        <v>176</v>
      </c>
      <c r="N2318" s="36" t="s">
        <v>177</v>
      </c>
      <c r="O2318" s="36"/>
      <c r="Q2318" t="s">
        <v>326</v>
      </c>
      <c r="R2318" t="s">
        <v>327</v>
      </c>
      <c r="S2318" t="s">
        <v>249</v>
      </c>
    </row>
    <row r="2319" spans="2:19" ht="12.75" hidden="1" outlineLevel="1">
      <c r="B2319" s="33" t="s">
        <v>29</v>
      </c>
      <c r="C2319">
        <v>67</v>
      </c>
      <c r="D2319">
        <v>4</v>
      </c>
      <c r="E2319">
        <v>8</v>
      </c>
      <c r="F2319" s="46"/>
      <c r="G2319" s="58" t="str">
        <f t="shared" si="188"/>
        <v/>
      </c>
      <c r="H2319" s="55" t="s">
        <v>174</v>
      </c>
      <c r="I2319" t="str">
        <f t="shared" si="185"/>
        <v/>
      </c>
      <c r="J2319">
        <f t="shared" si="186"/>
        <v>0</v>
      </c>
      <c r="K2319">
        <f t="shared" si="187"/>
        <v>0</v>
      </c>
      <c r="L2319" s="78" t="s">
        <v>343</v>
      </c>
      <c r="M2319" s="36" t="s">
        <v>176</v>
      </c>
      <c r="N2319" s="36" t="s">
        <v>177</v>
      </c>
      <c r="O2319" s="36"/>
      <c r="Q2319" t="s">
        <v>250</v>
      </c>
      <c r="R2319" t="s">
        <v>305</v>
      </c>
      <c r="S2319" t="s">
        <v>249</v>
      </c>
    </row>
    <row r="2320" spans="2:19" ht="12.75" hidden="1" outlineLevel="1">
      <c r="B2320" s="33" t="s">
        <v>29</v>
      </c>
      <c r="C2320">
        <v>67</v>
      </c>
      <c r="D2320">
        <v>4</v>
      </c>
      <c r="E2320">
        <v>9</v>
      </c>
      <c r="F2320" s="46"/>
      <c r="G2320" s="58" t="str">
        <f t="shared" si="188"/>
        <v/>
      </c>
      <c r="H2320" s="55" t="s">
        <v>172</v>
      </c>
      <c r="I2320" t="str">
        <f t="shared" si="185"/>
        <v/>
      </c>
      <c r="J2320">
        <f t="shared" si="186"/>
        <v>0</v>
      </c>
      <c r="K2320">
        <f t="shared" si="187"/>
        <v>0</v>
      </c>
      <c r="L2320" s="78" t="s">
        <v>343</v>
      </c>
      <c r="M2320" s="36" t="s">
        <v>176</v>
      </c>
      <c r="N2320" s="36" t="s">
        <v>177</v>
      </c>
      <c r="O2320" s="36"/>
      <c r="Q2320" t="s">
        <v>286</v>
      </c>
      <c r="S2320" t="s">
        <v>249</v>
      </c>
    </row>
    <row r="2321" spans="2:19" ht="12.75" hidden="1" outlineLevel="1">
      <c r="B2321" s="33" t="s">
        <v>29</v>
      </c>
      <c r="C2321">
        <v>67</v>
      </c>
      <c r="D2321">
        <v>4</v>
      </c>
      <c r="E2321">
        <v>10</v>
      </c>
      <c r="F2321" s="46"/>
      <c r="G2321" s="58" t="str">
        <f t="shared" si="188"/>
        <v/>
      </c>
      <c r="H2321" s="55" t="s">
        <v>175</v>
      </c>
      <c r="I2321" t="str">
        <f t="shared" si="185"/>
        <v/>
      </c>
      <c r="J2321">
        <f t="shared" si="186"/>
        <v>0</v>
      </c>
      <c r="K2321">
        <f t="shared" si="187"/>
        <v>0</v>
      </c>
      <c r="L2321" s="78" t="s">
        <v>343</v>
      </c>
      <c r="M2321" s="36" t="s">
        <v>176</v>
      </c>
      <c r="N2321" s="36" t="s">
        <v>177</v>
      </c>
      <c r="O2321" s="36"/>
      <c r="Q2321" t="s">
        <v>250</v>
      </c>
      <c r="R2321" t="s">
        <v>304</v>
      </c>
      <c r="S2321" t="s">
        <v>249</v>
      </c>
    </row>
    <row r="2322" spans="2:19" ht="12.75" hidden="1" outlineLevel="1">
      <c r="B2322" s="33" t="s">
        <v>29</v>
      </c>
      <c r="C2322">
        <v>67</v>
      </c>
      <c r="D2322">
        <v>4</v>
      </c>
      <c r="E2322">
        <v>11</v>
      </c>
      <c r="F2322" s="46"/>
      <c r="G2322" s="58" t="str">
        <f t="shared" si="188"/>
        <v/>
      </c>
      <c r="H2322" s="55" t="s">
        <v>170</v>
      </c>
      <c r="I2322" t="str">
        <f t="shared" si="185"/>
        <v/>
      </c>
      <c r="J2322">
        <f t="shared" si="186"/>
        <v>0</v>
      </c>
      <c r="K2322">
        <f t="shared" si="187"/>
        <v>0</v>
      </c>
      <c r="L2322" s="78" t="s">
        <v>343</v>
      </c>
      <c r="M2322" s="36" t="s">
        <v>176</v>
      </c>
      <c r="N2322" s="36" t="s">
        <v>177</v>
      </c>
      <c r="O2322" s="36"/>
      <c r="Q2322" t="s">
        <v>285</v>
      </c>
      <c r="R2322" t="s">
        <v>35</v>
      </c>
      <c r="S2322" t="s">
        <v>249</v>
      </c>
    </row>
    <row r="2323" spans="2:19" ht="12.75" hidden="1" outlineLevel="1">
      <c r="B2323" s="33" t="s">
        <v>29</v>
      </c>
      <c r="C2323">
        <v>67</v>
      </c>
      <c r="D2323">
        <v>4</v>
      </c>
      <c r="E2323">
        <v>12</v>
      </c>
      <c r="F2323" s="46"/>
      <c r="G2323" s="58" t="str">
        <f t="shared" si="188"/>
        <v/>
      </c>
      <c r="H2323" s="55" t="s">
        <v>174</v>
      </c>
      <c r="I2323" t="str">
        <f t="shared" si="185"/>
        <v/>
      </c>
      <c r="J2323">
        <f t="shared" si="186"/>
        <v>0</v>
      </c>
      <c r="K2323">
        <f t="shared" si="187"/>
        <v>0</v>
      </c>
      <c r="L2323" s="78" t="s">
        <v>343</v>
      </c>
      <c r="M2323" s="36" t="s">
        <v>176</v>
      </c>
      <c r="N2323" s="36" t="s">
        <v>177</v>
      </c>
      <c r="O2323" s="36"/>
      <c r="Q2323" t="s">
        <v>98</v>
      </c>
      <c r="R2323" t="s">
        <v>216</v>
      </c>
      <c r="S2323" t="s">
        <v>249</v>
      </c>
    </row>
    <row r="2324" spans="2:19" ht="12.75" hidden="1" outlineLevel="1">
      <c r="B2324" s="33" t="s">
        <v>29</v>
      </c>
      <c r="C2324">
        <v>67</v>
      </c>
      <c r="D2324">
        <v>4</v>
      </c>
      <c r="E2324">
        <v>13</v>
      </c>
      <c r="F2324" s="46"/>
      <c r="G2324" s="58" t="str">
        <f t="shared" si="188"/>
        <v/>
      </c>
      <c r="H2324" s="55" t="s">
        <v>175</v>
      </c>
      <c r="I2324" t="str">
        <f t="shared" si="185"/>
        <v/>
      </c>
      <c r="J2324">
        <f t="shared" si="186"/>
        <v>0</v>
      </c>
      <c r="K2324">
        <f t="shared" si="187"/>
        <v>0</v>
      </c>
      <c r="L2324" s="78" t="s">
        <v>343</v>
      </c>
      <c r="M2324" s="36" t="s">
        <v>176</v>
      </c>
      <c r="N2324" s="36" t="s">
        <v>177</v>
      </c>
      <c r="O2324" s="36"/>
      <c r="Q2324" t="s">
        <v>285</v>
      </c>
      <c r="R2324" t="s">
        <v>340</v>
      </c>
      <c r="S2324" t="s">
        <v>249</v>
      </c>
    </row>
    <row r="2325" spans="2:19" ht="12.75" hidden="1" outlineLevel="1">
      <c r="B2325" s="33" t="s">
        <v>29</v>
      </c>
      <c r="C2325">
        <v>67</v>
      </c>
      <c r="D2325">
        <v>4</v>
      </c>
      <c r="E2325">
        <v>14</v>
      </c>
      <c r="F2325" s="46"/>
      <c r="G2325" s="58" t="str">
        <f t="shared" si="188"/>
        <v/>
      </c>
      <c r="H2325" s="55" t="s">
        <v>175</v>
      </c>
      <c r="I2325" t="str">
        <f t="shared" si="185"/>
        <v/>
      </c>
      <c r="J2325">
        <f t="shared" si="186"/>
        <v>0</v>
      </c>
      <c r="K2325">
        <f t="shared" si="187"/>
        <v>0</v>
      </c>
      <c r="L2325" s="78" t="s">
        <v>343</v>
      </c>
      <c r="M2325" s="36" t="s">
        <v>176</v>
      </c>
      <c r="N2325" s="36" t="s">
        <v>177</v>
      </c>
      <c r="O2325" s="36"/>
      <c r="Q2325" t="s">
        <v>286</v>
      </c>
      <c r="S2325" t="s">
        <v>249</v>
      </c>
    </row>
    <row r="2326" spans="2:19" ht="12.75" hidden="1" outlineLevel="1">
      <c r="B2326" s="33" t="s">
        <v>29</v>
      </c>
      <c r="C2326">
        <v>67</v>
      </c>
      <c r="D2326">
        <v>4</v>
      </c>
      <c r="E2326">
        <v>15</v>
      </c>
      <c r="F2326" s="46"/>
      <c r="G2326" s="58" t="str">
        <f t="shared" si="188"/>
        <v/>
      </c>
      <c r="H2326" s="55" t="s">
        <v>173</v>
      </c>
      <c r="I2326" t="str">
        <f t="shared" si="185"/>
        <v/>
      </c>
      <c r="J2326">
        <f t="shared" si="186"/>
        <v>0</v>
      </c>
      <c r="K2326">
        <f t="shared" si="187"/>
        <v>0</v>
      </c>
      <c r="L2326" s="78" t="s">
        <v>343</v>
      </c>
      <c r="M2326" s="36" t="s">
        <v>176</v>
      </c>
      <c r="N2326" s="36" t="s">
        <v>177</v>
      </c>
      <c r="O2326" s="36"/>
      <c r="Q2326" t="s">
        <v>225</v>
      </c>
      <c r="S2326" t="s">
        <v>249</v>
      </c>
    </row>
    <row r="2327" spans="2:20" ht="12.75" hidden="1" outlineLevel="1">
      <c r="B2327" s="33" t="s">
        <v>29</v>
      </c>
      <c r="C2327">
        <v>67</v>
      </c>
      <c r="D2327">
        <v>4</v>
      </c>
      <c r="E2327">
        <v>16</v>
      </c>
      <c r="F2327" s="46"/>
      <c r="G2327" s="58" t="str">
        <f t="shared" si="188"/>
        <v/>
      </c>
      <c r="H2327" s="55" t="s">
        <v>174</v>
      </c>
      <c r="I2327" t="str">
        <f t="shared" si="185"/>
        <v/>
      </c>
      <c r="J2327">
        <f t="shared" si="186"/>
        <v>0</v>
      </c>
      <c r="K2327">
        <f t="shared" si="187"/>
        <v>0</v>
      </c>
      <c r="L2327" s="78" t="s">
        <v>343</v>
      </c>
      <c r="M2327" s="36" t="s">
        <v>176</v>
      </c>
      <c r="N2327" s="36" t="s">
        <v>177</v>
      </c>
      <c r="O2327" s="36"/>
      <c r="Q2327" t="s">
        <v>285</v>
      </c>
      <c r="R2327" t="s">
        <v>35</v>
      </c>
      <c r="S2327" t="s">
        <v>249</v>
      </c>
      <c r="T2327" t="s">
        <v>54</v>
      </c>
    </row>
    <row r="2328" spans="2:19" ht="12.75" hidden="1" outlineLevel="1">
      <c r="B2328" s="33" t="s">
        <v>29</v>
      </c>
      <c r="C2328">
        <v>67</v>
      </c>
      <c r="D2328">
        <v>4</v>
      </c>
      <c r="E2328">
        <v>17</v>
      </c>
      <c r="F2328" s="46"/>
      <c r="G2328" s="58" t="str">
        <f t="shared" si="188"/>
        <v/>
      </c>
      <c r="H2328" s="55" t="s">
        <v>175</v>
      </c>
      <c r="I2328" t="str">
        <f t="shared" si="185"/>
        <v/>
      </c>
      <c r="J2328">
        <f t="shared" si="186"/>
        <v>0</v>
      </c>
      <c r="K2328">
        <f t="shared" si="187"/>
        <v>0</v>
      </c>
      <c r="L2328" s="78" t="s">
        <v>343</v>
      </c>
      <c r="M2328" s="36" t="s">
        <v>176</v>
      </c>
      <c r="N2328" s="36" t="s">
        <v>177</v>
      </c>
      <c r="O2328" s="36"/>
      <c r="Q2328" t="s">
        <v>225</v>
      </c>
      <c r="S2328" t="s">
        <v>249</v>
      </c>
    </row>
    <row r="2329" spans="2:19" ht="12.75" hidden="1" outlineLevel="1">
      <c r="B2329" s="33" t="s">
        <v>29</v>
      </c>
      <c r="C2329">
        <v>67</v>
      </c>
      <c r="D2329">
        <v>4</v>
      </c>
      <c r="E2329">
        <v>18</v>
      </c>
      <c r="F2329" s="46"/>
      <c r="G2329" s="58" t="str">
        <f t="shared" si="188"/>
        <v/>
      </c>
      <c r="H2329" s="55" t="s">
        <v>170</v>
      </c>
      <c r="I2329" t="str">
        <f t="shared" si="185"/>
        <v/>
      </c>
      <c r="J2329">
        <f t="shared" si="186"/>
        <v>0</v>
      </c>
      <c r="K2329">
        <f t="shared" si="187"/>
        <v>0</v>
      </c>
      <c r="L2329" s="78" t="s">
        <v>343</v>
      </c>
      <c r="M2329" s="36" t="s">
        <v>176</v>
      </c>
      <c r="N2329" s="36" t="s">
        <v>177</v>
      </c>
      <c r="O2329" s="36"/>
      <c r="Q2329" t="s">
        <v>285</v>
      </c>
      <c r="R2329" t="s">
        <v>35</v>
      </c>
      <c r="S2329" t="s">
        <v>249</v>
      </c>
    </row>
    <row r="2330" spans="2:20" ht="12.75" hidden="1" outlineLevel="1">
      <c r="B2330" s="33" t="s">
        <v>29</v>
      </c>
      <c r="C2330">
        <v>67</v>
      </c>
      <c r="D2330">
        <v>4</v>
      </c>
      <c r="E2330">
        <v>19</v>
      </c>
      <c r="F2330" s="46"/>
      <c r="G2330" s="58" t="str">
        <f t="shared" si="188"/>
        <v/>
      </c>
      <c r="H2330" s="55" t="s">
        <v>175</v>
      </c>
      <c r="I2330" t="str">
        <f t="shared" si="185"/>
        <v/>
      </c>
      <c r="J2330">
        <f t="shared" si="186"/>
        <v>0</v>
      </c>
      <c r="K2330">
        <f t="shared" si="187"/>
        <v>0</v>
      </c>
      <c r="L2330" s="78" t="s">
        <v>343</v>
      </c>
      <c r="M2330" s="36" t="s">
        <v>176</v>
      </c>
      <c r="N2330" s="36" t="s">
        <v>177</v>
      </c>
      <c r="O2330" s="36"/>
      <c r="Q2330" t="s">
        <v>37</v>
      </c>
      <c r="R2330" t="s">
        <v>251</v>
      </c>
      <c r="S2330" t="s">
        <v>249</v>
      </c>
      <c r="T2330" t="s">
        <v>54</v>
      </c>
    </row>
    <row r="2331" spans="2:19" ht="12.75" hidden="1" outlineLevel="1">
      <c r="B2331" s="33" t="s">
        <v>29</v>
      </c>
      <c r="C2331">
        <v>67</v>
      </c>
      <c r="D2331">
        <v>4</v>
      </c>
      <c r="E2331">
        <v>20</v>
      </c>
      <c r="F2331" s="46"/>
      <c r="G2331" s="58" t="str">
        <f t="shared" si="188"/>
        <v/>
      </c>
      <c r="H2331" s="55" t="s">
        <v>173</v>
      </c>
      <c r="I2331" t="str">
        <f t="shared" si="185"/>
        <v/>
      </c>
      <c r="J2331">
        <f t="shared" si="186"/>
        <v>0</v>
      </c>
      <c r="K2331">
        <f t="shared" si="187"/>
        <v>0</v>
      </c>
      <c r="L2331" s="78" t="s">
        <v>343</v>
      </c>
      <c r="M2331" s="36" t="s">
        <v>176</v>
      </c>
      <c r="N2331" s="36" t="s">
        <v>177</v>
      </c>
      <c r="O2331" s="36"/>
      <c r="Q2331" t="s">
        <v>225</v>
      </c>
      <c r="S2331" t="s">
        <v>249</v>
      </c>
    </row>
    <row r="2332" spans="2:19" ht="12.75" hidden="1" outlineLevel="1">
      <c r="B2332" s="33" t="s">
        <v>29</v>
      </c>
      <c r="C2332">
        <v>67</v>
      </c>
      <c r="D2332">
        <v>4</v>
      </c>
      <c r="E2332">
        <v>21</v>
      </c>
      <c r="F2332" s="46"/>
      <c r="G2332" s="58" t="str">
        <f t="shared" si="188"/>
        <v/>
      </c>
      <c r="H2332" s="55" t="s">
        <v>172</v>
      </c>
      <c r="I2332" t="str">
        <f t="shared" si="185"/>
        <v/>
      </c>
      <c r="J2332">
        <f t="shared" si="186"/>
        <v>0</v>
      </c>
      <c r="K2332">
        <f t="shared" si="187"/>
        <v>0</v>
      </c>
      <c r="L2332" s="78" t="s">
        <v>343</v>
      </c>
      <c r="M2332" s="36" t="s">
        <v>176</v>
      </c>
      <c r="N2332" s="36" t="s">
        <v>177</v>
      </c>
      <c r="O2332" s="36"/>
      <c r="Q2332" t="s">
        <v>286</v>
      </c>
      <c r="S2332" t="s">
        <v>249</v>
      </c>
    </row>
    <row r="2333" spans="2:19" ht="12.75" hidden="1" outlineLevel="1">
      <c r="B2333" s="33" t="s">
        <v>29</v>
      </c>
      <c r="C2333">
        <v>67</v>
      </c>
      <c r="D2333">
        <v>4</v>
      </c>
      <c r="E2333">
        <v>22</v>
      </c>
      <c r="F2333" s="46"/>
      <c r="G2333" s="58" t="str">
        <f t="shared" si="188"/>
        <v/>
      </c>
      <c r="H2333" s="55" t="s">
        <v>173</v>
      </c>
      <c r="I2333" t="str">
        <f t="shared" si="185"/>
        <v/>
      </c>
      <c r="J2333">
        <f t="shared" si="186"/>
        <v>0</v>
      </c>
      <c r="K2333">
        <f t="shared" si="187"/>
        <v>0</v>
      </c>
      <c r="L2333" s="78" t="s">
        <v>343</v>
      </c>
      <c r="M2333" s="36" t="s">
        <v>176</v>
      </c>
      <c r="N2333" s="36" t="s">
        <v>177</v>
      </c>
      <c r="O2333" s="36"/>
      <c r="Q2333" t="s">
        <v>98</v>
      </c>
      <c r="R2333" t="s">
        <v>36</v>
      </c>
      <c r="S2333" t="s">
        <v>249</v>
      </c>
    </row>
    <row r="2334" spans="2:19" ht="12.75" hidden="1" outlineLevel="1">
      <c r="B2334" s="33" t="s">
        <v>29</v>
      </c>
      <c r="C2334">
        <v>67</v>
      </c>
      <c r="D2334">
        <v>4</v>
      </c>
      <c r="E2334">
        <v>23</v>
      </c>
      <c r="F2334" s="46"/>
      <c r="G2334" s="58" t="str">
        <f t="shared" si="188"/>
        <v/>
      </c>
      <c r="H2334" s="55" t="s">
        <v>175</v>
      </c>
      <c r="I2334" t="str">
        <f t="shared" si="185"/>
        <v/>
      </c>
      <c r="J2334">
        <f t="shared" si="186"/>
        <v>0</v>
      </c>
      <c r="K2334">
        <f t="shared" si="187"/>
        <v>0</v>
      </c>
      <c r="L2334" s="78" t="s">
        <v>343</v>
      </c>
      <c r="M2334" s="36" t="s">
        <v>176</v>
      </c>
      <c r="N2334" s="36" t="s">
        <v>177</v>
      </c>
      <c r="O2334" s="36"/>
      <c r="Q2334" t="s">
        <v>119</v>
      </c>
      <c r="S2334" t="s">
        <v>249</v>
      </c>
    </row>
    <row r="2335" spans="2:19" ht="12.75" hidden="1" outlineLevel="1">
      <c r="B2335" s="33" t="s">
        <v>29</v>
      </c>
      <c r="C2335">
        <v>67</v>
      </c>
      <c r="D2335">
        <v>4</v>
      </c>
      <c r="E2335">
        <v>24</v>
      </c>
      <c r="F2335" s="46"/>
      <c r="G2335" s="58" t="str">
        <f t="shared" si="188"/>
        <v/>
      </c>
      <c r="H2335" s="55" t="s">
        <v>172</v>
      </c>
      <c r="I2335" t="str">
        <f t="shared" si="185"/>
        <v/>
      </c>
      <c r="J2335">
        <f t="shared" si="186"/>
        <v>0</v>
      </c>
      <c r="K2335">
        <f t="shared" si="187"/>
        <v>0</v>
      </c>
      <c r="L2335" s="78" t="s">
        <v>343</v>
      </c>
      <c r="M2335" s="36" t="s">
        <v>176</v>
      </c>
      <c r="N2335" s="36" t="s">
        <v>177</v>
      </c>
      <c r="O2335" s="36"/>
      <c r="Q2335" t="s">
        <v>250</v>
      </c>
      <c r="R2335" t="s">
        <v>304</v>
      </c>
      <c r="S2335" t="s">
        <v>249</v>
      </c>
    </row>
    <row r="2336" spans="2:19" ht="12.75" hidden="1" outlineLevel="1">
      <c r="B2336" s="33" t="s">
        <v>29</v>
      </c>
      <c r="C2336">
        <v>67</v>
      </c>
      <c r="D2336">
        <v>4</v>
      </c>
      <c r="E2336">
        <v>25</v>
      </c>
      <c r="F2336" s="46"/>
      <c r="G2336" s="58" t="str">
        <f t="shared" si="188"/>
        <v/>
      </c>
      <c r="H2336" s="55" t="s">
        <v>174</v>
      </c>
      <c r="I2336" t="str">
        <f t="shared" si="185"/>
        <v/>
      </c>
      <c r="J2336">
        <f t="shared" si="186"/>
        <v>0</v>
      </c>
      <c r="K2336">
        <f t="shared" si="187"/>
        <v>0</v>
      </c>
      <c r="L2336" s="78" t="s">
        <v>343</v>
      </c>
      <c r="M2336" s="36" t="s">
        <v>176</v>
      </c>
      <c r="N2336" s="36" t="s">
        <v>177</v>
      </c>
      <c r="O2336" s="36"/>
      <c r="Q2336" t="s">
        <v>37</v>
      </c>
      <c r="R2336" t="s">
        <v>215</v>
      </c>
      <c r="S2336" t="s">
        <v>249</v>
      </c>
    </row>
    <row r="2337" spans="7:12" ht="12.75" collapsed="1">
      <c r="G2337" s="58"/>
      <c r="L2337" s="79"/>
    </row>
    <row r="2338" spans="2:19" ht="12.75">
      <c r="B2338" s="33" t="s">
        <v>282</v>
      </c>
      <c r="C2338">
        <v>68</v>
      </c>
      <c r="D2338">
        <v>1</v>
      </c>
      <c r="E2338">
        <v>1</v>
      </c>
      <c r="F2338" s="46"/>
      <c r="G2338" s="58" t="str">
        <f t="shared" si="188"/>
        <v/>
      </c>
      <c r="H2338" s="55" t="s">
        <v>173</v>
      </c>
      <c r="I2338" t="str">
        <f aca="true" t="shared" si="189" ref="I2338:I2400">IF(F2338=0,"",IF(EXACT(G2338,H2338),"Correct","Incorrect"))</f>
        <v/>
      </c>
      <c r="J2338">
        <f aca="true" t="shared" si="190" ref="J2338:J2400">IF($I2338="Correct",1,IF($I2338="Incorrect",1,0))</f>
        <v>0</v>
      </c>
      <c r="K2338">
        <f aca="true" t="shared" si="191" ref="K2338:K2400">IF($I2338="Correct",1,IF($I2338="Incorrect",0,0))</f>
        <v>0</v>
      </c>
      <c r="L2338" s="78" t="s">
        <v>343</v>
      </c>
      <c r="M2338" s="36" t="s">
        <v>8</v>
      </c>
      <c r="N2338">
        <v>1</v>
      </c>
      <c r="P2338" t="s">
        <v>105</v>
      </c>
      <c r="Q2338" t="s">
        <v>329</v>
      </c>
      <c r="R2338" t="s">
        <v>238</v>
      </c>
      <c r="S2338" t="s">
        <v>239</v>
      </c>
    </row>
    <row r="2339" spans="2:19" ht="12.75" hidden="1" outlineLevel="1">
      <c r="B2339" s="33" t="s">
        <v>282</v>
      </c>
      <c r="C2339">
        <v>68</v>
      </c>
      <c r="D2339">
        <v>1</v>
      </c>
      <c r="E2339">
        <v>2</v>
      </c>
      <c r="F2339" s="46"/>
      <c r="G2339" s="58" t="str">
        <f t="shared" si="188"/>
        <v/>
      </c>
      <c r="H2339" s="55" t="s">
        <v>172</v>
      </c>
      <c r="I2339" t="str">
        <f t="shared" si="189"/>
        <v/>
      </c>
      <c r="J2339">
        <f t="shared" si="190"/>
        <v>0</v>
      </c>
      <c r="K2339">
        <f t="shared" si="191"/>
        <v>0</v>
      </c>
      <c r="L2339" s="78" t="s">
        <v>343</v>
      </c>
      <c r="M2339" s="36" t="s">
        <v>8</v>
      </c>
      <c r="N2339">
        <v>1</v>
      </c>
      <c r="P2339" t="s">
        <v>105</v>
      </c>
      <c r="Q2339" t="s">
        <v>330</v>
      </c>
      <c r="R2339" t="s">
        <v>247</v>
      </c>
      <c r="S2339" t="s">
        <v>239</v>
      </c>
    </row>
    <row r="2340" spans="2:19" ht="12.75" hidden="1" outlineLevel="1">
      <c r="B2340" s="33" t="s">
        <v>282</v>
      </c>
      <c r="C2340">
        <v>68</v>
      </c>
      <c r="D2340">
        <v>1</v>
      </c>
      <c r="E2340">
        <v>3</v>
      </c>
      <c r="F2340" s="46"/>
      <c r="G2340" s="58" t="str">
        <f t="shared" si="188"/>
        <v/>
      </c>
      <c r="H2340" s="55" t="s">
        <v>173</v>
      </c>
      <c r="I2340" t="str">
        <f t="shared" si="189"/>
        <v/>
      </c>
      <c r="J2340">
        <f t="shared" si="190"/>
        <v>0</v>
      </c>
      <c r="K2340">
        <f t="shared" si="191"/>
        <v>0</v>
      </c>
      <c r="L2340" s="78" t="s">
        <v>343</v>
      </c>
      <c r="M2340" s="36" t="s">
        <v>8</v>
      </c>
      <c r="N2340">
        <v>1</v>
      </c>
      <c r="P2340" t="s">
        <v>105</v>
      </c>
      <c r="Q2340" t="s">
        <v>329</v>
      </c>
      <c r="R2340" t="s">
        <v>149</v>
      </c>
      <c r="S2340" t="s">
        <v>239</v>
      </c>
    </row>
    <row r="2341" spans="2:19" ht="12.75" hidden="1" outlineLevel="1">
      <c r="B2341" s="33" t="s">
        <v>282</v>
      </c>
      <c r="C2341">
        <v>68</v>
      </c>
      <c r="D2341">
        <v>1</v>
      </c>
      <c r="E2341">
        <v>4</v>
      </c>
      <c r="F2341" s="46"/>
      <c r="G2341" s="58" t="str">
        <f t="shared" si="188"/>
        <v/>
      </c>
      <c r="H2341" s="55" t="s">
        <v>175</v>
      </c>
      <c r="I2341" t="str">
        <f t="shared" si="189"/>
        <v/>
      </c>
      <c r="J2341">
        <f t="shared" si="190"/>
        <v>0</v>
      </c>
      <c r="K2341">
        <f t="shared" si="191"/>
        <v>0</v>
      </c>
      <c r="L2341" s="78" t="s">
        <v>343</v>
      </c>
      <c r="M2341" s="36" t="s">
        <v>8</v>
      </c>
      <c r="N2341">
        <v>1</v>
      </c>
      <c r="P2341" t="s">
        <v>105</v>
      </c>
      <c r="Q2341" t="s">
        <v>330</v>
      </c>
      <c r="R2341" t="s">
        <v>247</v>
      </c>
      <c r="S2341" t="s">
        <v>239</v>
      </c>
    </row>
    <row r="2342" spans="2:19" ht="12.75" hidden="1" outlineLevel="1">
      <c r="B2342" s="33" t="s">
        <v>282</v>
      </c>
      <c r="C2342">
        <v>68</v>
      </c>
      <c r="D2342">
        <v>1</v>
      </c>
      <c r="E2342">
        <v>5</v>
      </c>
      <c r="F2342" s="46"/>
      <c r="G2342" s="58" t="str">
        <f t="shared" si="188"/>
        <v/>
      </c>
      <c r="H2342" s="55" t="s">
        <v>170</v>
      </c>
      <c r="I2342" t="str">
        <f t="shared" si="189"/>
        <v/>
      </c>
      <c r="J2342">
        <f t="shared" si="190"/>
        <v>0</v>
      </c>
      <c r="K2342">
        <f t="shared" si="191"/>
        <v>0</v>
      </c>
      <c r="L2342" s="78" t="s">
        <v>343</v>
      </c>
      <c r="M2342" s="36" t="s">
        <v>8</v>
      </c>
      <c r="N2342">
        <v>1</v>
      </c>
      <c r="P2342" t="s">
        <v>105</v>
      </c>
      <c r="Q2342" t="s">
        <v>333</v>
      </c>
      <c r="R2342" t="s">
        <v>318</v>
      </c>
      <c r="S2342" t="s">
        <v>239</v>
      </c>
    </row>
    <row r="2343" spans="2:19" ht="12.75" hidden="1" outlineLevel="1">
      <c r="B2343" s="33" t="s">
        <v>282</v>
      </c>
      <c r="C2343">
        <v>68</v>
      </c>
      <c r="D2343">
        <v>1</v>
      </c>
      <c r="E2343">
        <v>6</v>
      </c>
      <c r="F2343" s="46"/>
      <c r="G2343" s="58" t="str">
        <f t="shared" si="188"/>
        <v/>
      </c>
      <c r="H2343" s="55" t="s">
        <v>172</v>
      </c>
      <c r="I2343" t="str">
        <f t="shared" si="189"/>
        <v/>
      </c>
      <c r="J2343">
        <f t="shared" si="190"/>
        <v>0</v>
      </c>
      <c r="K2343">
        <f t="shared" si="191"/>
        <v>0</v>
      </c>
      <c r="L2343" s="78" t="s">
        <v>343</v>
      </c>
      <c r="M2343" s="36" t="s">
        <v>8</v>
      </c>
      <c r="N2343">
        <v>1</v>
      </c>
      <c r="P2343" t="s">
        <v>105</v>
      </c>
      <c r="Q2343" t="s">
        <v>333</v>
      </c>
      <c r="R2343" t="s">
        <v>149</v>
      </c>
      <c r="S2343" t="s">
        <v>239</v>
      </c>
    </row>
    <row r="2344" spans="2:19" ht="12.75" hidden="1" outlineLevel="1">
      <c r="B2344" s="33" t="s">
        <v>282</v>
      </c>
      <c r="C2344">
        <v>68</v>
      </c>
      <c r="D2344">
        <v>1</v>
      </c>
      <c r="E2344">
        <v>7</v>
      </c>
      <c r="F2344" s="46"/>
      <c r="G2344" s="58" t="str">
        <f t="shared" si="188"/>
        <v/>
      </c>
      <c r="H2344" s="55" t="s">
        <v>173</v>
      </c>
      <c r="I2344" t="str">
        <f t="shared" si="189"/>
        <v/>
      </c>
      <c r="J2344">
        <f t="shared" si="190"/>
        <v>0</v>
      </c>
      <c r="K2344">
        <f t="shared" si="191"/>
        <v>0</v>
      </c>
      <c r="L2344" s="78" t="s">
        <v>343</v>
      </c>
      <c r="M2344" s="36" t="s">
        <v>8</v>
      </c>
      <c r="N2344">
        <v>1</v>
      </c>
      <c r="P2344" t="s">
        <v>105</v>
      </c>
      <c r="Q2344" t="s">
        <v>329</v>
      </c>
      <c r="R2344" t="s">
        <v>248</v>
      </c>
      <c r="S2344" t="s">
        <v>239</v>
      </c>
    </row>
    <row r="2345" spans="2:19" ht="12.75" hidden="1" outlineLevel="1">
      <c r="B2345" s="33" t="s">
        <v>282</v>
      </c>
      <c r="C2345">
        <v>68</v>
      </c>
      <c r="D2345">
        <v>1</v>
      </c>
      <c r="E2345">
        <v>8</v>
      </c>
      <c r="F2345" s="46"/>
      <c r="G2345" s="58" t="str">
        <f t="shared" si="188"/>
        <v/>
      </c>
      <c r="H2345" s="55" t="s">
        <v>172</v>
      </c>
      <c r="I2345" t="str">
        <f t="shared" si="189"/>
        <v/>
      </c>
      <c r="J2345">
        <f t="shared" si="190"/>
        <v>0</v>
      </c>
      <c r="K2345">
        <f t="shared" si="191"/>
        <v>0</v>
      </c>
      <c r="L2345" s="78" t="s">
        <v>343</v>
      </c>
      <c r="M2345" s="36" t="s">
        <v>8</v>
      </c>
      <c r="N2345">
        <v>2</v>
      </c>
      <c r="P2345" t="s">
        <v>317</v>
      </c>
      <c r="Q2345" t="s">
        <v>329</v>
      </c>
      <c r="R2345" t="s">
        <v>238</v>
      </c>
      <c r="S2345" t="s">
        <v>239</v>
      </c>
    </row>
    <row r="2346" spans="2:19" ht="12.75" hidden="1" outlineLevel="1">
      <c r="B2346" s="33" t="s">
        <v>282</v>
      </c>
      <c r="C2346">
        <v>68</v>
      </c>
      <c r="D2346">
        <v>1</v>
      </c>
      <c r="E2346">
        <v>9</v>
      </c>
      <c r="F2346" s="46"/>
      <c r="G2346" s="58" t="str">
        <f t="shared" si="188"/>
        <v/>
      </c>
      <c r="H2346" s="55" t="s">
        <v>170</v>
      </c>
      <c r="I2346" t="str">
        <f t="shared" si="189"/>
        <v/>
      </c>
      <c r="J2346">
        <f t="shared" si="190"/>
        <v>0</v>
      </c>
      <c r="K2346">
        <f t="shared" si="191"/>
        <v>0</v>
      </c>
      <c r="L2346" s="78" t="s">
        <v>343</v>
      </c>
      <c r="M2346" s="36" t="s">
        <v>8</v>
      </c>
      <c r="N2346">
        <v>2</v>
      </c>
      <c r="P2346" t="s">
        <v>317</v>
      </c>
      <c r="Q2346" t="s">
        <v>330</v>
      </c>
      <c r="R2346" t="s">
        <v>247</v>
      </c>
      <c r="S2346" t="s">
        <v>239</v>
      </c>
    </row>
    <row r="2347" spans="2:19" ht="12.75" hidden="1" outlineLevel="1">
      <c r="B2347" s="33" t="s">
        <v>282</v>
      </c>
      <c r="C2347">
        <v>68</v>
      </c>
      <c r="D2347">
        <v>1</v>
      </c>
      <c r="E2347">
        <v>10</v>
      </c>
      <c r="F2347" s="46"/>
      <c r="G2347" s="58" t="str">
        <f t="shared" si="188"/>
        <v/>
      </c>
      <c r="H2347" s="55" t="s">
        <v>175</v>
      </c>
      <c r="I2347" t="str">
        <f t="shared" si="189"/>
        <v/>
      </c>
      <c r="J2347">
        <f t="shared" si="190"/>
        <v>0</v>
      </c>
      <c r="K2347">
        <f t="shared" si="191"/>
        <v>0</v>
      </c>
      <c r="L2347" s="78" t="s">
        <v>343</v>
      </c>
      <c r="M2347" s="36" t="s">
        <v>8</v>
      </c>
      <c r="N2347">
        <v>2</v>
      </c>
      <c r="P2347" t="s">
        <v>317</v>
      </c>
      <c r="Q2347" t="s">
        <v>333</v>
      </c>
      <c r="R2347" t="s">
        <v>246</v>
      </c>
      <c r="S2347" t="s">
        <v>239</v>
      </c>
    </row>
    <row r="2348" spans="2:19" ht="12.75" hidden="1" outlineLevel="1">
      <c r="B2348" s="33" t="s">
        <v>282</v>
      </c>
      <c r="C2348">
        <v>68</v>
      </c>
      <c r="D2348">
        <v>1</v>
      </c>
      <c r="E2348">
        <v>11</v>
      </c>
      <c r="F2348" s="46"/>
      <c r="G2348" s="58" t="str">
        <f t="shared" si="188"/>
        <v/>
      </c>
      <c r="H2348" s="55" t="s">
        <v>170</v>
      </c>
      <c r="I2348" t="str">
        <f t="shared" si="189"/>
        <v/>
      </c>
      <c r="J2348">
        <f t="shared" si="190"/>
        <v>0</v>
      </c>
      <c r="K2348">
        <f t="shared" si="191"/>
        <v>0</v>
      </c>
      <c r="L2348" s="78" t="s">
        <v>343</v>
      </c>
      <c r="M2348" s="36" t="s">
        <v>8</v>
      </c>
      <c r="N2348">
        <v>2</v>
      </c>
      <c r="P2348" t="s">
        <v>317</v>
      </c>
      <c r="Q2348" t="s">
        <v>333</v>
      </c>
      <c r="R2348" t="s">
        <v>246</v>
      </c>
      <c r="S2348" t="s">
        <v>239</v>
      </c>
    </row>
    <row r="2349" spans="2:19" ht="12.75" hidden="1" outlineLevel="1">
      <c r="B2349" s="33" t="s">
        <v>282</v>
      </c>
      <c r="C2349">
        <v>68</v>
      </c>
      <c r="D2349">
        <v>1</v>
      </c>
      <c r="E2349">
        <v>12</v>
      </c>
      <c r="F2349" s="46"/>
      <c r="G2349" s="58" t="str">
        <f t="shared" si="188"/>
        <v/>
      </c>
      <c r="H2349" s="55" t="s">
        <v>175</v>
      </c>
      <c r="I2349" t="str">
        <f t="shared" si="189"/>
        <v/>
      </c>
      <c r="J2349">
        <f t="shared" si="190"/>
        <v>0</v>
      </c>
      <c r="K2349">
        <f t="shared" si="191"/>
        <v>0</v>
      </c>
      <c r="L2349" s="78" t="s">
        <v>343</v>
      </c>
      <c r="M2349" s="36" t="s">
        <v>8</v>
      </c>
      <c r="N2349">
        <v>2</v>
      </c>
      <c r="P2349" t="s">
        <v>317</v>
      </c>
      <c r="Q2349" t="s">
        <v>329</v>
      </c>
      <c r="R2349" t="s">
        <v>53</v>
      </c>
      <c r="S2349" t="s">
        <v>239</v>
      </c>
    </row>
    <row r="2350" spans="2:19" ht="12.75" hidden="1" outlineLevel="1">
      <c r="B2350" s="33" t="s">
        <v>282</v>
      </c>
      <c r="C2350">
        <v>68</v>
      </c>
      <c r="D2350">
        <v>1</v>
      </c>
      <c r="E2350">
        <v>13</v>
      </c>
      <c r="F2350" s="46"/>
      <c r="G2350" s="58" t="str">
        <f t="shared" si="188"/>
        <v/>
      </c>
      <c r="H2350" s="55" t="s">
        <v>170</v>
      </c>
      <c r="I2350" t="str">
        <f t="shared" si="189"/>
        <v/>
      </c>
      <c r="J2350">
        <f t="shared" si="190"/>
        <v>0</v>
      </c>
      <c r="K2350">
        <f t="shared" si="191"/>
        <v>0</v>
      </c>
      <c r="L2350" s="78" t="s">
        <v>343</v>
      </c>
      <c r="M2350" s="36" t="s">
        <v>8</v>
      </c>
      <c r="N2350">
        <v>2</v>
      </c>
      <c r="P2350" t="s">
        <v>317</v>
      </c>
      <c r="Q2350" t="s">
        <v>333</v>
      </c>
      <c r="R2350" t="s">
        <v>246</v>
      </c>
      <c r="S2350" t="s">
        <v>239</v>
      </c>
    </row>
    <row r="2351" spans="2:19" ht="12.75" hidden="1" outlineLevel="1">
      <c r="B2351" s="33" t="s">
        <v>282</v>
      </c>
      <c r="C2351">
        <v>68</v>
      </c>
      <c r="D2351">
        <v>1</v>
      </c>
      <c r="E2351">
        <v>14</v>
      </c>
      <c r="F2351" s="46"/>
      <c r="G2351" s="58" t="str">
        <f t="shared" si="188"/>
        <v/>
      </c>
      <c r="H2351" s="55" t="s">
        <v>174</v>
      </c>
      <c r="I2351" t="str">
        <f t="shared" si="189"/>
        <v/>
      </c>
      <c r="J2351">
        <f t="shared" si="190"/>
        <v>0</v>
      </c>
      <c r="K2351">
        <f t="shared" si="191"/>
        <v>0</v>
      </c>
      <c r="L2351" s="78" t="s">
        <v>343</v>
      </c>
      <c r="M2351" s="36" t="s">
        <v>8</v>
      </c>
      <c r="N2351">
        <v>2</v>
      </c>
      <c r="P2351" t="s">
        <v>317</v>
      </c>
      <c r="Q2351" t="s">
        <v>329</v>
      </c>
      <c r="R2351" t="s">
        <v>248</v>
      </c>
      <c r="S2351" t="s">
        <v>239</v>
      </c>
    </row>
    <row r="2352" spans="2:19" ht="12.75" hidden="1" outlineLevel="1">
      <c r="B2352" s="33" t="s">
        <v>282</v>
      </c>
      <c r="C2352">
        <v>68</v>
      </c>
      <c r="D2352">
        <v>1</v>
      </c>
      <c r="E2352">
        <v>15</v>
      </c>
      <c r="F2352" s="46"/>
      <c r="G2352" s="58" t="str">
        <f t="shared" si="188"/>
        <v/>
      </c>
      <c r="H2352" s="55" t="s">
        <v>173</v>
      </c>
      <c r="I2352" t="str">
        <f t="shared" si="189"/>
        <v/>
      </c>
      <c r="J2352">
        <f t="shared" si="190"/>
        <v>0</v>
      </c>
      <c r="K2352">
        <f t="shared" si="191"/>
        <v>0</v>
      </c>
      <c r="L2352" s="78" t="s">
        <v>343</v>
      </c>
      <c r="M2352" s="36" t="s">
        <v>8</v>
      </c>
      <c r="N2352">
        <v>3</v>
      </c>
      <c r="P2352" t="s">
        <v>315</v>
      </c>
      <c r="Q2352" t="s">
        <v>329</v>
      </c>
      <c r="R2352" t="s">
        <v>238</v>
      </c>
      <c r="S2352" t="s">
        <v>239</v>
      </c>
    </row>
    <row r="2353" spans="2:19" ht="12.75" hidden="1" outlineLevel="1">
      <c r="B2353" s="33" t="s">
        <v>282</v>
      </c>
      <c r="C2353">
        <v>68</v>
      </c>
      <c r="D2353">
        <v>1</v>
      </c>
      <c r="E2353">
        <v>16</v>
      </c>
      <c r="F2353" s="46"/>
      <c r="G2353" s="58" t="str">
        <f t="shared" si="188"/>
        <v/>
      </c>
      <c r="H2353" s="55" t="s">
        <v>173</v>
      </c>
      <c r="I2353" t="str">
        <f t="shared" si="189"/>
        <v/>
      </c>
      <c r="J2353">
        <f t="shared" si="190"/>
        <v>0</v>
      </c>
      <c r="K2353">
        <f t="shared" si="191"/>
        <v>0</v>
      </c>
      <c r="L2353" s="78" t="s">
        <v>343</v>
      </c>
      <c r="M2353" s="36" t="s">
        <v>8</v>
      </c>
      <c r="N2353">
        <v>3</v>
      </c>
      <c r="P2353" t="s">
        <v>315</v>
      </c>
      <c r="Q2353" t="s">
        <v>333</v>
      </c>
      <c r="R2353" t="s">
        <v>149</v>
      </c>
      <c r="S2353" t="s">
        <v>239</v>
      </c>
    </row>
    <row r="2354" spans="2:19" ht="12.75" hidden="1" outlineLevel="1">
      <c r="B2354" s="33" t="s">
        <v>282</v>
      </c>
      <c r="C2354">
        <v>68</v>
      </c>
      <c r="D2354">
        <v>1</v>
      </c>
      <c r="E2354">
        <v>17</v>
      </c>
      <c r="F2354" s="46"/>
      <c r="G2354" s="58" t="str">
        <f t="shared" si="188"/>
        <v/>
      </c>
      <c r="H2354" s="55" t="s">
        <v>175</v>
      </c>
      <c r="I2354" t="str">
        <f t="shared" si="189"/>
        <v/>
      </c>
      <c r="J2354">
        <f t="shared" si="190"/>
        <v>0</v>
      </c>
      <c r="K2354">
        <f t="shared" si="191"/>
        <v>0</v>
      </c>
      <c r="L2354" s="78" t="s">
        <v>343</v>
      </c>
      <c r="M2354" s="36" t="s">
        <v>8</v>
      </c>
      <c r="N2354">
        <v>3</v>
      </c>
      <c r="P2354" t="s">
        <v>315</v>
      </c>
      <c r="Q2354" t="s">
        <v>333</v>
      </c>
      <c r="R2354" t="s">
        <v>318</v>
      </c>
      <c r="S2354" t="s">
        <v>239</v>
      </c>
    </row>
    <row r="2355" spans="2:19" ht="12.75" hidden="1" outlineLevel="1">
      <c r="B2355" s="33" t="s">
        <v>282</v>
      </c>
      <c r="C2355">
        <v>68</v>
      </c>
      <c r="D2355">
        <v>1</v>
      </c>
      <c r="E2355">
        <v>18</v>
      </c>
      <c r="F2355" s="46"/>
      <c r="G2355" s="58" t="str">
        <f t="shared" si="188"/>
        <v/>
      </c>
      <c r="H2355" s="55" t="s">
        <v>172</v>
      </c>
      <c r="I2355" t="str">
        <f t="shared" si="189"/>
        <v/>
      </c>
      <c r="J2355">
        <f t="shared" si="190"/>
        <v>0</v>
      </c>
      <c r="K2355">
        <f t="shared" si="191"/>
        <v>0</v>
      </c>
      <c r="L2355" s="78" t="s">
        <v>343</v>
      </c>
      <c r="M2355" s="36" t="s">
        <v>8</v>
      </c>
      <c r="N2355">
        <v>3</v>
      </c>
      <c r="P2355" t="s">
        <v>315</v>
      </c>
      <c r="Q2355" t="s">
        <v>333</v>
      </c>
      <c r="R2355" t="s">
        <v>246</v>
      </c>
      <c r="S2355" t="s">
        <v>239</v>
      </c>
    </row>
    <row r="2356" spans="2:19" ht="12.75" hidden="1" outlineLevel="1">
      <c r="B2356" s="33" t="s">
        <v>282</v>
      </c>
      <c r="C2356">
        <v>68</v>
      </c>
      <c r="D2356">
        <v>1</v>
      </c>
      <c r="E2356">
        <v>19</v>
      </c>
      <c r="F2356" s="46"/>
      <c r="G2356" s="58" t="str">
        <f t="shared" si="188"/>
        <v/>
      </c>
      <c r="H2356" s="55" t="s">
        <v>174</v>
      </c>
      <c r="I2356" t="str">
        <f t="shared" si="189"/>
        <v/>
      </c>
      <c r="J2356">
        <f t="shared" si="190"/>
        <v>0</v>
      </c>
      <c r="K2356">
        <f t="shared" si="191"/>
        <v>0</v>
      </c>
      <c r="L2356" s="78" t="s">
        <v>343</v>
      </c>
      <c r="M2356" s="36" t="s">
        <v>8</v>
      </c>
      <c r="N2356">
        <v>3</v>
      </c>
      <c r="P2356" t="s">
        <v>315</v>
      </c>
      <c r="Q2356" t="s">
        <v>333</v>
      </c>
      <c r="R2356" t="s">
        <v>318</v>
      </c>
      <c r="S2356" t="s">
        <v>239</v>
      </c>
    </row>
    <row r="2357" spans="2:19" ht="12.75" hidden="1" outlineLevel="1">
      <c r="B2357" s="33" t="s">
        <v>282</v>
      </c>
      <c r="C2357">
        <v>68</v>
      </c>
      <c r="D2357">
        <v>1</v>
      </c>
      <c r="E2357">
        <v>20</v>
      </c>
      <c r="F2357" s="46"/>
      <c r="G2357" s="58" t="str">
        <f t="shared" si="188"/>
        <v/>
      </c>
      <c r="H2357" s="55" t="s">
        <v>175</v>
      </c>
      <c r="I2357" t="str">
        <f t="shared" si="189"/>
        <v/>
      </c>
      <c r="J2357">
        <f t="shared" si="190"/>
        <v>0</v>
      </c>
      <c r="K2357">
        <f t="shared" si="191"/>
        <v>0</v>
      </c>
      <c r="L2357" s="78" t="s">
        <v>343</v>
      </c>
      <c r="M2357" s="36" t="s">
        <v>8</v>
      </c>
      <c r="N2357">
        <v>3</v>
      </c>
      <c r="P2357" t="s">
        <v>315</v>
      </c>
      <c r="Q2357" t="s">
        <v>329</v>
      </c>
      <c r="R2357" t="s">
        <v>53</v>
      </c>
      <c r="S2357" t="s">
        <v>239</v>
      </c>
    </row>
    <row r="2358" spans="2:19" ht="12.75" hidden="1" outlineLevel="1">
      <c r="B2358" s="33" t="s">
        <v>282</v>
      </c>
      <c r="C2358">
        <v>68</v>
      </c>
      <c r="D2358">
        <v>1</v>
      </c>
      <c r="E2358">
        <v>21</v>
      </c>
      <c r="F2358" s="46"/>
      <c r="G2358" s="58" t="str">
        <f t="shared" si="188"/>
        <v/>
      </c>
      <c r="H2358" s="55" t="s">
        <v>172</v>
      </c>
      <c r="I2358" t="str">
        <f t="shared" si="189"/>
        <v/>
      </c>
      <c r="J2358">
        <f t="shared" si="190"/>
        <v>0</v>
      </c>
      <c r="K2358">
        <f t="shared" si="191"/>
        <v>0</v>
      </c>
      <c r="L2358" s="78" t="s">
        <v>343</v>
      </c>
      <c r="M2358" s="36" t="s">
        <v>8</v>
      </c>
      <c r="N2358">
        <v>3</v>
      </c>
      <c r="P2358" t="s">
        <v>315</v>
      </c>
      <c r="Q2358" t="s">
        <v>330</v>
      </c>
      <c r="R2358" t="s">
        <v>247</v>
      </c>
      <c r="S2358" t="s">
        <v>239</v>
      </c>
    </row>
    <row r="2359" spans="2:19" ht="12.75" hidden="1" outlineLevel="1">
      <c r="B2359" s="33" t="s">
        <v>282</v>
      </c>
      <c r="C2359">
        <v>68</v>
      </c>
      <c r="D2359">
        <v>1</v>
      </c>
      <c r="E2359">
        <v>22</v>
      </c>
      <c r="F2359" s="46"/>
      <c r="G2359" s="58" t="str">
        <f t="shared" si="188"/>
        <v/>
      </c>
      <c r="H2359" s="55" t="s">
        <v>173</v>
      </c>
      <c r="I2359" t="str">
        <f t="shared" si="189"/>
        <v/>
      </c>
      <c r="J2359">
        <f t="shared" si="190"/>
        <v>0</v>
      </c>
      <c r="K2359">
        <f t="shared" si="191"/>
        <v>0</v>
      </c>
      <c r="L2359" s="78" t="s">
        <v>343</v>
      </c>
      <c r="M2359" s="36" t="s">
        <v>8</v>
      </c>
      <c r="N2359">
        <v>3</v>
      </c>
      <c r="P2359" t="s">
        <v>315</v>
      </c>
      <c r="Q2359" t="s">
        <v>329</v>
      </c>
      <c r="R2359" t="s">
        <v>53</v>
      </c>
      <c r="S2359" t="s">
        <v>239</v>
      </c>
    </row>
    <row r="2360" spans="2:19" ht="12.75" hidden="1" outlineLevel="1">
      <c r="B2360" s="33" t="s">
        <v>282</v>
      </c>
      <c r="C2360">
        <v>68</v>
      </c>
      <c r="D2360">
        <v>1</v>
      </c>
      <c r="E2360">
        <v>23</v>
      </c>
      <c r="F2360" s="46"/>
      <c r="G2360" s="58" t="str">
        <f t="shared" si="188"/>
        <v/>
      </c>
      <c r="H2360" s="55" t="s">
        <v>172</v>
      </c>
      <c r="I2360" t="str">
        <f t="shared" si="189"/>
        <v/>
      </c>
      <c r="J2360">
        <f t="shared" si="190"/>
        <v>0</v>
      </c>
      <c r="K2360">
        <f t="shared" si="191"/>
        <v>0</v>
      </c>
      <c r="L2360" s="78" t="s">
        <v>343</v>
      </c>
      <c r="M2360" s="36" t="s">
        <v>8</v>
      </c>
      <c r="N2360">
        <v>4</v>
      </c>
      <c r="P2360" t="s">
        <v>40</v>
      </c>
      <c r="Q2360" t="s">
        <v>330</v>
      </c>
      <c r="R2360" t="s">
        <v>247</v>
      </c>
      <c r="S2360" t="s">
        <v>111</v>
      </c>
    </row>
    <row r="2361" spans="2:19" ht="12.75" hidden="1" outlineLevel="1">
      <c r="B2361" s="33" t="s">
        <v>282</v>
      </c>
      <c r="C2361">
        <v>68</v>
      </c>
      <c r="D2361">
        <v>1</v>
      </c>
      <c r="E2361">
        <v>24</v>
      </c>
      <c r="F2361" s="46"/>
      <c r="G2361" s="58" t="str">
        <f t="shared" si="188"/>
        <v/>
      </c>
      <c r="H2361" s="55" t="s">
        <v>174</v>
      </c>
      <c r="I2361" t="str">
        <f t="shared" si="189"/>
        <v/>
      </c>
      <c r="J2361">
        <f t="shared" si="190"/>
        <v>0</v>
      </c>
      <c r="K2361">
        <f t="shared" si="191"/>
        <v>0</v>
      </c>
      <c r="L2361" s="78" t="s">
        <v>343</v>
      </c>
      <c r="M2361" s="36" t="s">
        <v>8</v>
      </c>
      <c r="N2361">
        <v>4</v>
      </c>
      <c r="P2361" t="s">
        <v>40</v>
      </c>
      <c r="Q2361" t="s">
        <v>333</v>
      </c>
      <c r="R2361" t="s">
        <v>149</v>
      </c>
      <c r="S2361" t="s">
        <v>111</v>
      </c>
    </row>
    <row r="2362" spans="2:19" ht="12.75" hidden="1" outlineLevel="1">
      <c r="B2362" s="33" t="s">
        <v>282</v>
      </c>
      <c r="C2362">
        <v>68</v>
      </c>
      <c r="D2362">
        <v>1</v>
      </c>
      <c r="E2362">
        <v>25</v>
      </c>
      <c r="F2362" s="46"/>
      <c r="G2362" s="58" t="str">
        <f t="shared" si="188"/>
        <v/>
      </c>
      <c r="H2362" s="55" t="s">
        <v>174</v>
      </c>
      <c r="I2362" t="str">
        <f t="shared" si="189"/>
        <v/>
      </c>
      <c r="J2362">
        <f t="shared" si="190"/>
        <v>0</v>
      </c>
      <c r="K2362">
        <f t="shared" si="191"/>
        <v>0</v>
      </c>
      <c r="L2362" s="78" t="s">
        <v>343</v>
      </c>
      <c r="M2362" s="36" t="s">
        <v>8</v>
      </c>
      <c r="N2362">
        <v>4</v>
      </c>
      <c r="P2362" t="s">
        <v>40</v>
      </c>
      <c r="Q2362" t="s">
        <v>329</v>
      </c>
      <c r="R2362" t="s">
        <v>246</v>
      </c>
      <c r="S2362" t="s">
        <v>111</v>
      </c>
    </row>
    <row r="2363" spans="2:19" ht="12.75" hidden="1" outlineLevel="1">
      <c r="B2363" s="33" t="s">
        <v>282</v>
      </c>
      <c r="C2363">
        <v>68</v>
      </c>
      <c r="D2363">
        <v>1</v>
      </c>
      <c r="E2363">
        <v>26</v>
      </c>
      <c r="F2363" s="46"/>
      <c r="G2363" s="58" t="str">
        <f t="shared" si="188"/>
        <v/>
      </c>
      <c r="H2363" s="55" t="s">
        <v>175</v>
      </c>
      <c r="I2363" t="str">
        <f t="shared" si="189"/>
        <v/>
      </c>
      <c r="J2363">
        <f t="shared" si="190"/>
        <v>0</v>
      </c>
      <c r="K2363">
        <f t="shared" si="191"/>
        <v>0</v>
      </c>
      <c r="L2363" s="78" t="s">
        <v>343</v>
      </c>
      <c r="M2363" s="36" t="s">
        <v>8</v>
      </c>
      <c r="N2363">
        <v>4</v>
      </c>
      <c r="P2363" t="s">
        <v>40</v>
      </c>
      <c r="Q2363" t="s">
        <v>212</v>
      </c>
      <c r="R2363" t="s">
        <v>245</v>
      </c>
      <c r="S2363" t="s">
        <v>111</v>
      </c>
    </row>
    <row r="2364" spans="2:19" ht="12.75" hidden="1" outlineLevel="1">
      <c r="B2364" s="33" t="s">
        <v>282</v>
      </c>
      <c r="C2364">
        <v>68</v>
      </c>
      <c r="D2364">
        <v>1</v>
      </c>
      <c r="E2364">
        <v>27</v>
      </c>
      <c r="F2364" s="46"/>
      <c r="G2364" s="58" t="str">
        <f t="shared" si="188"/>
        <v/>
      </c>
      <c r="H2364" s="55" t="s">
        <v>173</v>
      </c>
      <c r="I2364" t="str">
        <f t="shared" si="189"/>
        <v/>
      </c>
      <c r="J2364">
        <f t="shared" si="190"/>
        <v>0</v>
      </c>
      <c r="K2364">
        <f t="shared" si="191"/>
        <v>0</v>
      </c>
      <c r="L2364" s="78" t="s">
        <v>343</v>
      </c>
      <c r="M2364" s="36" t="s">
        <v>8</v>
      </c>
      <c r="N2364">
        <v>4</v>
      </c>
      <c r="P2364" t="s">
        <v>40</v>
      </c>
      <c r="Q2364" t="s">
        <v>333</v>
      </c>
      <c r="R2364" t="s">
        <v>246</v>
      </c>
      <c r="S2364" t="s">
        <v>111</v>
      </c>
    </row>
    <row r="2365" spans="2:19" ht="12.75" hidden="1" outlineLevel="1">
      <c r="B2365" s="33" t="s">
        <v>282</v>
      </c>
      <c r="C2365">
        <v>68</v>
      </c>
      <c r="D2365">
        <v>2</v>
      </c>
      <c r="E2365">
        <v>1</v>
      </c>
      <c r="F2365" s="46"/>
      <c r="G2365" s="58" t="str">
        <f t="shared" si="188"/>
        <v/>
      </c>
      <c r="H2365" s="55" t="s">
        <v>172</v>
      </c>
      <c r="I2365" t="str">
        <f t="shared" si="189"/>
        <v/>
      </c>
      <c r="J2365">
        <f t="shared" si="190"/>
        <v>0</v>
      </c>
      <c r="K2365">
        <f t="shared" si="191"/>
        <v>0</v>
      </c>
      <c r="L2365" s="78" t="s">
        <v>343</v>
      </c>
      <c r="M2365" s="36" t="s">
        <v>176</v>
      </c>
      <c r="N2365" s="36" t="s">
        <v>177</v>
      </c>
      <c r="O2365" s="36"/>
      <c r="Q2365" t="s">
        <v>225</v>
      </c>
      <c r="S2365" t="s">
        <v>249</v>
      </c>
    </row>
    <row r="2366" spans="2:19" ht="12.75" hidden="1" outlineLevel="1">
      <c r="B2366" s="33" t="s">
        <v>282</v>
      </c>
      <c r="C2366">
        <v>68</v>
      </c>
      <c r="D2366">
        <v>2</v>
      </c>
      <c r="E2366">
        <v>2</v>
      </c>
      <c r="F2366" s="46"/>
      <c r="G2366" s="58" t="str">
        <f t="shared" si="188"/>
        <v/>
      </c>
      <c r="H2366" s="55" t="s">
        <v>170</v>
      </c>
      <c r="I2366" t="str">
        <f t="shared" si="189"/>
        <v/>
      </c>
      <c r="J2366">
        <f t="shared" si="190"/>
        <v>0</v>
      </c>
      <c r="K2366">
        <f t="shared" si="191"/>
        <v>0</v>
      </c>
      <c r="L2366" s="78" t="s">
        <v>343</v>
      </c>
      <c r="M2366" s="36" t="s">
        <v>176</v>
      </c>
      <c r="N2366" s="36" t="s">
        <v>177</v>
      </c>
      <c r="O2366" s="36"/>
      <c r="Q2366" t="s">
        <v>130</v>
      </c>
      <c r="S2366" t="s">
        <v>249</v>
      </c>
    </row>
    <row r="2367" spans="2:19" ht="12.75" hidden="1" outlineLevel="1">
      <c r="B2367" s="33" t="s">
        <v>282</v>
      </c>
      <c r="C2367">
        <v>68</v>
      </c>
      <c r="D2367">
        <v>2</v>
      </c>
      <c r="E2367">
        <v>3</v>
      </c>
      <c r="F2367" s="46"/>
      <c r="G2367" s="58" t="str">
        <f t="shared" si="188"/>
        <v/>
      </c>
      <c r="H2367" s="55" t="s">
        <v>175</v>
      </c>
      <c r="I2367" t="str">
        <f t="shared" si="189"/>
        <v/>
      </c>
      <c r="J2367">
        <f t="shared" si="190"/>
        <v>0</v>
      </c>
      <c r="K2367">
        <f t="shared" si="191"/>
        <v>0</v>
      </c>
      <c r="L2367" s="78" t="s">
        <v>343</v>
      </c>
      <c r="M2367" s="36" t="s">
        <v>176</v>
      </c>
      <c r="N2367" s="36" t="s">
        <v>177</v>
      </c>
      <c r="O2367" s="36"/>
      <c r="Q2367" t="s">
        <v>119</v>
      </c>
      <c r="S2367" t="s">
        <v>249</v>
      </c>
    </row>
    <row r="2368" spans="2:19" ht="12.75" hidden="1" outlineLevel="1">
      <c r="B2368" s="33" t="s">
        <v>282</v>
      </c>
      <c r="C2368">
        <v>68</v>
      </c>
      <c r="D2368">
        <v>2</v>
      </c>
      <c r="E2368">
        <v>4</v>
      </c>
      <c r="F2368" s="46"/>
      <c r="G2368" s="58" t="str">
        <f t="shared" si="188"/>
        <v/>
      </c>
      <c r="H2368" s="55" t="s">
        <v>175</v>
      </c>
      <c r="I2368" t="str">
        <f t="shared" si="189"/>
        <v/>
      </c>
      <c r="J2368">
        <f t="shared" si="190"/>
        <v>0</v>
      </c>
      <c r="K2368">
        <f t="shared" si="191"/>
        <v>0</v>
      </c>
      <c r="L2368" s="78" t="s">
        <v>343</v>
      </c>
      <c r="M2368" s="36" t="s">
        <v>176</v>
      </c>
      <c r="N2368" s="36" t="s">
        <v>177</v>
      </c>
      <c r="O2368" s="36"/>
      <c r="Q2368" t="s">
        <v>250</v>
      </c>
      <c r="R2368" t="s">
        <v>304</v>
      </c>
      <c r="S2368" t="s">
        <v>249</v>
      </c>
    </row>
    <row r="2369" spans="2:19" ht="12.75" hidden="1" outlineLevel="1">
      <c r="B2369" s="33" t="s">
        <v>282</v>
      </c>
      <c r="C2369">
        <v>68</v>
      </c>
      <c r="D2369">
        <v>2</v>
      </c>
      <c r="E2369">
        <v>5</v>
      </c>
      <c r="F2369" s="46"/>
      <c r="G2369" s="58" t="str">
        <f t="shared" si="188"/>
        <v/>
      </c>
      <c r="H2369" s="55" t="s">
        <v>170</v>
      </c>
      <c r="I2369" t="str">
        <f t="shared" si="189"/>
        <v/>
      </c>
      <c r="J2369">
        <f t="shared" si="190"/>
        <v>0</v>
      </c>
      <c r="K2369">
        <f t="shared" si="191"/>
        <v>0</v>
      </c>
      <c r="L2369" s="78" t="s">
        <v>343</v>
      </c>
      <c r="M2369" s="36" t="s">
        <v>176</v>
      </c>
      <c r="N2369" s="36" t="s">
        <v>177</v>
      </c>
      <c r="O2369" s="36"/>
      <c r="Q2369" t="s">
        <v>250</v>
      </c>
      <c r="R2369" t="s">
        <v>305</v>
      </c>
      <c r="S2369" t="s">
        <v>249</v>
      </c>
    </row>
    <row r="2370" spans="2:19" ht="12.75" hidden="1" outlineLevel="1">
      <c r="B2370" s="33" t="s">
        <v>282</v>
      </c>
      <c r="C2370">
        <v>68</v>
      </c>
      <c r="D2370">
        <v>2</v>
      </c>
      <c r="E2370">
        <v>6</v>
      </c>
      <c r="F2370" s="46"/>
      <c r="G2370" s="58" t="str">
        <f t="shared" si="188"/>
        <v/>
      </c>
      <c r="H2370" s="55" t="s">
        <v>174</v>
      </c>
      <c r="I2370" t="str">
        <f t="shared" si="189"/>
        <v/>
      </c>
      <c r="J2370">
        <f t="shared" si="190"/>
        <v>0</v>
      </c>
      <c r="K2370">
        <f t="shared" si="191"/>
        <v>0</v>
      </c>
      <c r="L2370" s="78" t="s">
        <v>343</v>
      </c>
      <c r="M2370" s="36" t="s">
        <v>176</v>
      </c>
      <c r="N2370" s="36" t="s">
        <v>177</v>
      </c>
      <c r="O2370" s="36"/>
      <c r="Q2370" t="s">
        <v>119</v>
      </c>
      <c r="S2370" t="s">
        <v>249</v>
      </c>
    </row>
    <row r="2371" spans="2:19" ht="12.75" hidden="1" outlineLevel="1">
      <c r="B2371" s="33" t="s">
        <v>282</v>
      </c>
      <c r="C2371">
        <v>68</v>
      </c>
      <c r="D2371">
        <v>2</v>
      </c>
      <c r="E2371">
        <v>7</v>
      </c>
      <c r="F2371" s="46"/>
      <c r="G2371" s="58" t="str">
        <f t="shared" si="188"/>
        <v/>
      </c>
      <c r="H2371" s="55" t="s">
        <v>175</v>
      </c>
      <c r="I2371" t="str">
        <f t="shared" si="189"/>
        <v/>
      </c>
      <c r="J2371">
        <f t="shared" si="190"/>
        <v>0</v>
      </c>
      <c r="K2371">
        <f t="shared" si="191"/>
        <v>0</v>
      </c>
      <c r="L2371" s="78" t="s">
        <v>343</v>
      </c>
      <c r="M2371" s="36" t="s">
        <v>176</v>
      </c>
      <c r="N2371" s="36" t="s">
        <v>177</v>
      </c>
      <c r="O2371" s="36"/>
      <c r="Q2371" t="s">
        <v>286</v>
      </c>
      <c r="S2371" t="s">
        <v>249</v>
      </c>
    </row>
    <row r="2372" spans="2:19" ht="12.75" hidden="1" outlineLevel="1">
      <c r="B2372" s="33" t="s">
        <v>282</v>
      </c>
      <c r="C2372">
        <v>68</v>
      </c>
      <c r="D2372">
        <v>2</v>
      </c>
      <c r="E2372">
        <v>8</v>
      </c>
      <c r="F2372" s="46"/>
      <c r="G2372" s="58" t="str">
        <f t="shared" si="188"/>
        <v/>
      </c>
      <c r="H2372" s="55" t="s">
        <v>172</v>
      </c>
      <c r="I2372" t="str">
        <f t="shared" si="189"/>
        <v/>
      </c>
      <c r="J2372">
        <f t="shared" si="190"/>
        <v>0</v>
      </c>
      <c r="K2372">
        <f t="shared" si="191"/>
        <v>0</v>
      </c>
      <c r="L2372" s="78" t="s">
        <v>343</v>
      </c>
      <c r="M2372" s="36" t="s">
        <v>176</v>
      </c>
      <c r="N2372" s="36" t="s">
        <v>177</v>
      </c>
      <c r="O2372" s="36"/>
      <c r="Q2372" t="s">
        <v>225</v>
      </c>
      <c r="S2372" t="s">
        <v>249</v>
      </c>
    </row>
    <row r="2373" spans="2:19" ht="12.75" hidden="1" outlineLevel="1">
      <c r="B2373" s="33" t="s">
        <v>282</v>
      </c>
      <c r="C2373">
        <v>68</v>
      </c>
      <c r="D2373">
        <v>2</v>
      </c>
      <c r="E2373">
        <v>9</v>
      </c>
      <c r="F2373" s="46"/>
      <c r="G2373" s="58" t="str">
        <f t="shared" si="188"/>
        <v/>
      </c>
      <c r="H2373" s="55" t="s">
        <v>172</v>
      </c>
      <c r="I2373" t="str">
        <f t="shared" si="189"/>
        <v/>
      </c>
      <c r="J2373">
        <f t="shared" si="190"/>
        <v>0</v>
      </c>
      <c r="K2373">
        <f t="shared" si="191"/>
        <v>0</v>
      </c>
      <c r="L2373" s="78" t="s">
        <v>343</v>
      </c>
      <c r="M2373" s="36" t="s">
        <v>176</v>
      </c>
      <c r="N2373" s="36" t="s">
        <v>177</v>
      </c>
      <c r="O2373" s="36"/>
      <c r="Q2373" t="s">
        <v>37</v>
      </c>
      <c r="R2373" t="s">
        <v>251</v>
      </c>
      <c r="S2373" t="s">
        <v>249</v>
      </c>
    </row>
    <row r="2374" spans="2:20" ht="12.75" hidden="1" outlineLevel="1">
      <c r="B2374" s="33" t="s">
        <v>282</v>
      </c>
      <c r="C2374">
        <v>68</v>
      </c>
      <c r="D2374">
        <v>2</v>
      </c>
      <c r="E2374">
        <v>10</v>
      </c>
      <c r="F2374" s="46"/>
      <c r="G2374" s="58" t="str">
        <f t="shared" si="188"/>
        <v/>
      </c>
      <c r="H2374" s="55" t="s">
        <v>172</v>
      </c>
      <c r="I2374" t="str">
        <f t="shared" si="189"/>
        <v/>
      </c>
      <c r="J2374">
        <f t="shared" si="190"/>
        <v>0</v>
      </c>
      <c r="K2374">
        <f t="shared" si="191"/>
        <v>0</v>
      </c>
      <c r="L2374" s="78" t="s">
        <v>343</v>
      </c>
      <c r="M2374" s="36" t="s">
        <v>176</v>
      </c>
      <c r="N2374" s="36" t="s">
        <v>177</v>
      </c>
      <c r="O2374" s="36"/>
      <c r="Q2374" t="s">
        <v>225</v>
      </c>
      <c r="S2374" t="s">
        <v>249</v>
      </c>
      <c r="T2374" t="s">
        <v>218</v>
      </c>
    </row>
    <row r="2375" spans="2:19" ht="12.75" hidden="1" outlineLevel="1">
      <c r="B2375" s="33" t="s">
        <v>282</v>
      </c>
      <c r="C2375">
        <v>68</v>
      </c>
      <c r="D2375">
        <v>2</v>
      </c>
      <c r="E2375">
        <v>11</v>
      </c>
      <c r="F2375" s="46"/>
      <c r="G2375" s="58" t="str">
        <f t="shared" si="188"/>
        <v/>
      </c>
      <c r="H2375" s="55" t="s">
        <v>172</v>
      </c>
      <c r="I2375" t="str">
        <f t="shared" si="189"/>
        <v/>
      </c>
      <c r="J2375">
        <f t="shared" si="190"/>
        <v>0</v>
      </c>
      <c r="K2375">
        <f t="shared" si="191"/>
        <v>0</v>
      </c>
      <c r="L2375" s="78" t="s">
        <v>343</v>
      </c>
      <c r="M2375" s="36" t="s">
        <v>176</v>
      </c>
      <c r="N2375" s="36" t="s">
        <v>177</v>
      </c>
      <c r="O2375" s="36"/>
      <c r="Q2375" t="s">
        <v>98</v>
      </c>
      <c r="R2375" t="s">
        <v>36</v>
      </c>
      <c r="S2375" t="s">
        <v>249</v>
      </c>
    </row>
    <row r="2376" spans="2:19" ht="12.75" hidden="1" outlineLevel="1">
      <c r="B2376" s="33" t="s">
        <v>282</v>
      </c>
      <c r="C2376">
        <v>68</v>
      </c>
      <c r="D2376">
        <v>2</v>
      </c>
      <c r="E2376">
        <v>12</v>
      </c>
      <c r="F2376" s="46"/>
      <c r="G2376" s="58" t="str">
        <f t="shared" si="188"/>
        <v/>
      </c>
      <c r="H2376" s="55" t="s">
        <v>174</v>
      </c>
      <c r="I2376" t="str">
        <f t="shared" si="189"/>
        <v/>
      </c>
      <c r="J2376">
        <f t="shared" si="190"/>
        <v>0</v>
      </c>
      <c r="K2376">
        <f t="shared" si="191"/>
        <v>0</v>
      </c>
      <c r="L2376" s="78" t="s">
        <v>343</v>
      </c>
      <c r="M2376" s="36" t="s">
        <v>176</v>
      </c>
      <c r="N2376" s="36" t="s">
        <v>177</v>
      </c>
      <c r="O2376" s="36"/>
      <c r="Q2376" t="s">
        <v>286</v>
      </c>
      <c r="S2376" t="s">
        <v>249</v>
      </c>
    </row>
    <row r="2377" spans="2:19" ht="12.75" hidden="1" outlineLevel="1">
      <c r="B2377" s="33" t="s">
        <v>282</v>
      </c>
      <c r="C2377">
        <v>68</v>
      </c>
      <c r="D2377">
        <v>2</v>
      </c>
      <c r="E2377">
        <v>13</v>
      </c>
      <c r="F2377" s="46"/>
      <c r="G2377" s="58" t="str">
        <f t="shared" si="188"/>
        <v/>
      </c>
      <c r="H2377" s="55" t="s">
        <v>175</v>
      </c>
      <c r="I2377" t="str">
        <f t="shared" si="189"/>
        <v/>
      </c>
      <c r="J2377">
        <f t="shared" si="190"/>
        <v>0</v>
      </c>
      <c r="K2377">
        <f t="shared" si="191"/>
        <v>0</v>
      </c>
      <c r="L2377" s="78" t="s">
        <v>343</v>
      </c>
      <c r="M2377" s="36" t="s">
        <v>176</v>
      </c>
      <c r="N2377" s="36" t="s">
        <v>177</v>
      </c>
      <c r="O2377" s="36"/>
      <c r="Q2377" t="s">
        <v>250</v>
      </c>
      <c r="R2377" t="s">
        <v>305</v>
      </c>
      <c r="S2377" t="s">
        <v>249</v>
      </c>
    </row>
    <row r="2378" spans="2:19" ht="12.75" hidden="1" outlineLevel="1">
      <c r="B2378" s="33" t="s">
        <v>282</v>
      </c>
      <c r="C2378">
        <v>68</v>
      </c>
      <c r="D2378">
        <v>2</v>
      </c>
      <c r="E2378">
        <v>14</v>
      </c>
      <c r="F2378" s="46"/>
      <c r="G2378" s="58" t="str">
        <f t="shared" si="188"/>
        <v/>
      </c>
      <c r="H2378" s="55" t="s">
        <v>173</v>
      </c>
      <c r="I2378" t="str">
        <f t="shared" si="189"/>
        <v/>
      </c>
      <c r="J2378">
        <f t="shared" si="190"/>
        <v>0</v>
      </c>
      <c r="K2378">
        <f t="shared" si="191"/>
        <v>0</v>
      </c>
      <c r="L2378" s="78" t="s">
        <v>343</v>
      </c>
      <c r="M2378" s="36" t="s">
        <v>176</v>
      </c>
      <c r="N2378" s="36" t="s">
        <v>177</v>
      </c>
      <c r="O2378" s="36"/>
      <c r="Q2378" t="s">
        <v>130</v>
      </c>
      <c r="S2378" t="s">
        <v>249</v>
      </c>
    </row>
    <row r="2379" spans="2:19" ht="12.75" hidden="1" outlineLevel="1">
      <c r="B2379" s="33" t="s">
        <v>282</v>
      </c>
      <c r="C2379">
        <v>68</v>
      </c>
      <c r="D2379">
        <v>2</v>
      </c>
      <c r="E2379">
        <v>15</v>
      </c>
      <c r="F2379" s="46"/>
      <c r="G2379" s="58" t="str">
        <f t="shared" si="188"/>
        <v/>
      </c>
      <c r="H2379" s="55" t="s">
        <v>174</v>
      </c>
      <c r="I2379" t="str">
        <f t="shared" si="189"/>
        <v/>
      </c>
      <c r="J2379">
        <f t="shared" si="190"/>
        <v>0</v>
      </c>
      <c r="K2379">
        <f t="shared" si="191"/>
        <v>0</v>
      </c>
      <c r="L2379" s="78" t="s">
        <v>343</v>
      </c>
      <c r="M2379" s="36" t="s">
        <v>176</v>
      </c>
      <c r="N2379" s="36" t="s">
        <v>177</v>
      </c>
      <c r="O2379" s="36"/>
      <c r="Q2379" t="s">
        <v>285</v>
      </c>
      <c r="R2379" t="s">
        <v>35</v>
      </c>
      <c r="S2379" t="s">
        <v>249</v>
      </c>
    </row>
    <row r="2380" spans="2:19" ht="12.75" hidden="1" outlineLevel="1">
      <c r="B2380" s="33" t="s">
        <v>282</v>
      </c>
      <c r="C2380">
        <v>68</v>
      </c>
      <c r="D2380">
        <v>2</v>
      </c>
      <c r="E2380">
        <v>16</v>
      </c>
      <c r="F2380" s="46"/>
      <c r="G2380" s="58" t="str">
        <f aca="true" t="shared" si="192" ref="G2380:G2443">UPPER(F2380)</f>
        <v/>
      </c>
      <c r="H2380" s="55" t="s">
        <v>172</v>
      </c>
      <c r="I2380" t="str">
        <f t="shared" si="189"/>
        <v/>
      </c>
      <c r="J2380">
        <f t="shared" si="190"/>
        <v>0</v>
      </c>
      <c r="K2380">
        <f t="shared" si="191"/>
        <v>0</v>
      </c>
      <c r="L2380" s="78" t="s">
        <v>343</v>
      </c>
      <c r="M2380" s="36" t="s">
        <v>176</v>
      </c>
      <c r="N2380" s="36" t="s">
        <v>177</v>
      </c>
      <c r="O2380" s="36"/>
      <c r="Q2380" t="s">
        <v>326</v>
      </c>
      <c r="R2380" t="s">
        <v>327</v>
      </c>
      <c r="S2380" t="s">
        <v>249</v>
      </c>
    </row>
    <row r="2381" spans="2:19" ht="12.75" hidden="1" outlineLevel="1">
      <c r="B2381" s="33" t="s">
        <v>282</v>
      </c>
      <c r="C2381">
        <v>68</v>
      </c>
      <c r="D2381">
        <v>2</v>
      </c>
      <c r="E2381">
        <v>17</v>
      </c>
      <c r="F2381" s="46"/>
      <c r="G2381" s="58" t="str">
        <f t="shared" si="192"/>
        <v/>
      </c>
      <c r="H2381" s="55" t="s">
        <v>170</v>
      </c>
      <c r="I2381" t="str">
        <f t="shared" si="189"/>
        <v/>
      </c>
      <c r="J2381">
        <f t="shared" si="190"/>
        <v>0</v>
      </c>
      <c r="K2381">
        <f t="shared" si="191"/>
        <v>0</v>
      </c>
      <c r="L2381" s="78" t="s">
        <v>343</v>
      </c>
      <c r="M2381" s="36" t="s">
        <v>176</v>
      </c>
      <c r="N2381" s="36" t="s">
        <v>177</v>
      </c>
      <c r="O2381" s="36"/>
      <c r="Q2381" t="s">
        <v>98</v>
      </c>
      <c r="R2381" t="s">
        <v>178</v>
      </c>
      <c r="S2381" t="s">
        <v>249</v>
      </c>
    </row>
    <row r="2382" spans="2:20" ht="12.75" hidden="1" outlineLevel="1">
      <c r="B2382" s="33" t="s">
        <v>282</v>
      </c>
      <c r="C2382">
        <v>68</v>
      </c>
      <c r="D2382">
        <v>2</v>
      </c>
      <c r="E2382">
        <v>18</v>
      </c>
      <c r="F2382" s="46"/>
      <c r="G2382" s="58" t="str">
        <f t="shared" si="192"/>
        <v/>
      </c>
      <c r="H2382" s="55" t="s">
        <v>172</v>
      </c>
      <c r="I2382" t="str">
        <f t="shared" si="189"/>
        <v/>
      </c>
      <c r="J2382">
        <f t="shared" si="190"/>
        <v>0</v>
      </c>
      <c r="K2382">
        <f t="shared" si="191"/>
        <v>0</v>
      </c>
      <c r="L2382" s="78" t="s">
        <v>343</v>
      </c>
      <c r="M2382" s="36" t="s">
        <v>176</v>
      </c>
      <c r="N2382" s="36" t="s">
        <v>177</v>
      </c>
      <c r="O2382" s="36"/>
      <c r="Q2382" t="s">
        <v>225</v>
      </c>
      <c r="S2382" t="s">
        <v>249</v>
      </c>
      <c r="T2382" t="s">
        <v>55</v>
      </c>
    </row>
    <row r="2383" spans="2:20" ht="12.75" hidden="1" outlineLevel="1">
      <c r="B2383" s="33" t="s">
        <v>282</v>
      </c>
      <c r="C2383">
        <v>68</v>
      </c>
      <c r="D2383">
        <v>2</v>
      </c>
      <c r="E2383">
        <v>19</v>
      </c>
      <c r="F2383" s="46"/>
      <c r="G2383" s="58" t="str">
        <f t="shared" si="192"/>
        <v/>
      </c>
      <c r="H2383" s="55" t="s">
        <v>175</v>
      </c>
      <c r="I2383" t="str">
        <f t="shared" si="189"/>
        <v/>
      </c>
      <c r="J2383">
        <f t="shared" si="190"/>
        <v>0</v>
      </c>
      <c r="K2383">
        <f t="shared" si="191"/>
        <v>0</v>
      </c>
      <c r="L2383" s="78" t="s">
        <v>343</v>
      </c>
      <c r="M2383" s="36" t="s">
        <v>176</v>
      </c>
      <c r="N2383" s="36" t="s">
        <v>177</v>
      </c>
      <c r="O2383" s="36"/>
      <c r="Q2383" t="s">
        <v>98</v>
      </c>
      <c r="R2383" t="s">
        <v>178</v>
      </c>
      <c r="S2383" t="s">
        <v>249</v>
      </c>
      <c r="T2383" t="s">
        <v>54</v>
      </c>
    </row>
    <row r="2384" spans="2:19" ht="12.75" hidden="1" outlineLevel="1">
      <c r="B2384" s="33" t="s">
        <v>282</v>
      </c>
      <c r="C2384">
        <v>68</v>
      </c>
      <c r="D2384">
        <v>2</v>
      </c>
      <c r="E2384">
        <v>20</v>
      </c>
      <c r="F2384" s="46"/>
      <c r="G2384" s="58" t="str">
        <f t="shared" si="192"/>
        <v/>
      </c>
      <c r="H2384" s="55" t="s">
        <v>174</v>
      </c>
      <c r="I2384" t="str">
        <f t="shared" si="189"/>
        <v/>
      </c>
      <c r="J2384">
        <f t="shared" si="190"/>
        <v>0</v>
      </c>
      <c r="K2384">
        <f t="shared" si="191"/>
        <v>0</v>
      </c>
      <c r="L2384" s="78" t="s">
        <v>343</v>
      </c>
      <c r="M2384" s="36" t="s">
        <v>176</v>
      </c>
      <c r="N2384" s="36" t="s">
        <v>177</v>
      </c>
      <c r="O2384" s="36"/>
      <c r="Q2384" t="s">
        <v>286</v>
      </c>
      <c r="S2384" t="s">
        <v>249</v>
      </c>
    </row>
    <row r="2385" spans="2:19" ht="12.75" hidden="1" outlineLevel="1">
      <c r="B2385" s="33" t="s">
        <v>282</v>
      </c>
      <c r="C2385">
        <v>68</v>
      </c>
      <c r="D2385">
        <v>2</v>
      </c>
      <c r="E2385">
        <v>21</v>
      </c>
      <c r="F2385" s="46"/>
      <c r="G2385" s="58" t="str">
        <f t="shared" si="192"/>
        <v/>
      </c>
      <c r="H2385" s="55" t="s">
        <v>173</v>
      </c>
      <c r="I2385" t="str">
        <f t="shared" si="189"/>
        <v/>
      </c>
      <c r="J2385">
        <f t="shared" si="190"/>
        <v>0</v>
      </c>
      <c r="K2385">
        <f t="shared" si="191"/>
        <v>0</v>
      </c>
      <c r="L2385" s="78" t="s">
        <v>343</v>
      </c>
      <c r="M2385" s="36" t="s">
        <v>176</v>
      </c>
      <c r="N2385" s="36" t="s">
        <v>177</v>
      </c>
      <c r="O2385" s="36"/>
      <c r="Q2385" t="s">
        <v>98</v>
      </c>
      <c r="R2385" t="s">
        <v>34</v>
      </c>
      <c r="S2385" t="s">
        <v>249</v>
      </c>
    </row>
    <row r="2386" spans="2:19" ht="12.75" hidden="1" outlineLevel="1">
      <c r="B2386" s="33" t="s">
        <v>282</v>
      </c>
      <c r="C2386">
        <v>68</v>
      </c>
      <c r="D2386">
        <v>2</v>
      </c>
      <c r="E2386">
        <v>22</v>
      </c>
      <c r="F2386" s="46"/>
      <c r="G2386" s="58" t="str">
        <f t="shared" si="192"/>
        <v/>
      </c>
      <c r="H2386" s="55" t="s">
        <v>175</v>
      </c>
      <c r="I2386" t="str">
        <f t="shared" si="189"/>
        <v/>
      </c>
      <c r="J2386">
        <f t="shared" si="190"/>
        <v>0</v>
      </c>
      <c r="K2386">
        <f t="shared" si="191"/>
        <v>0</v>
      </c>
      <c r="L2386" s="78" t="s">
        <v>343</v>
      </c>
      <c r="M2386" s="36" t="s">
        <v>176</v>
      </c>
      <c r="N2386" s="36" t="s">
        <v>177</v>
      </c>
      <c r="O2386" s="36"/>
      <c r="Q2386" t="s">
        <v>98</v>
      </c>
      <c r="R2386" t="s">
        <v>36</v>
      </c>
      <c r="S2386" t="s">
        <v>249</v>
      </c>
    </row>
    <row r="2387" spans="2:20" ht="12.75" hidden="1" outlineLevel="1">
      <c r="B2387" s="33" t="s">
        <v>282</v>
      </c>
      <c r="C2387">
        <v>68</v>
      </c>
      <c r="D2387">
        <v>2</v>
      </c>
      <c r="E2387">
        <v>23</v>
      </c>
      <c r="F2387" s="46"/>
      <c r="G2387" s="58" t="str">
        <f t="shared" si="192"/>
        <v/>
      </c>
      <c r="H2387" s="55" t="s">
        <v>172</v>
      </c>
      <c r="I2387" t="str">
        <f t="shared" si="189"/>
        <v/>
      </c>
      <c r="J2387">
        <f t="shared" si="190"/>
        <v>0</v>
      </c>
      <c r="K2387">
        <f t="shared" si="191"/>
        <v>0</v>
      </c>
      <c r="L2387" s="78" t="s">
        <v>343</v>
      </c>
      <c r="M2387" s="36" t="s">
        <v>176</v>
      </c>
      <c r="N2387" s="36" t="s">
        <v>177</v>
      </c>
      <c r="O2387" s="36"/>
      <c r="Q2387" t="s">
        <v>285</v>
      </c>
      <c r="R2387" t="s">
        <v>340</v>
      </c>
      <c r="S2387" t="s">
        <v>249</v>
      </c>
      <c r="T2387" t="s">
        <v>54</v>
      </c>
    </row>
    <row r="2388" spans="2:20" ht="12.75" hidden="1" outlineLevel="1">
      <c r="B2388" s="33" t="s">
        <v>282</v>
      </c>
      <c r="C2388">
        <v>68</v>
      </c>
      <c r="D2388">
        <v>2</v>
      </c>
      <c r="E2388">
        <v>24</v>
      </c>
      <c r="F2388" s="46"/>
      <c r="G2388" s="58" t="str">
        <f t="shared" si="192"/>
        <v/>
      </c>
      <c r="H2388" s="55" t="s">
        <v>173</v>
      </c>
      <c r="I2388" t="str">
        <f t="shared" si="189"/>
        <v/>
      </c>
      <c r="J2388">
        <f t="shared" si="190"/>
        <v>0</v>
      </c>
      <c r="K2388">
        <f t="shared" si="191"/>
        <v>0</v>
      </c>
      <c r="L2388" s="78" t="s">
        <v>343</v>
      </c>
      <c r="M2388" s="36" t="s">
        <v>176</v>
      </c>
      <c r="N2388" s="36" t="s">
        <v>177</v>
      </c>
      <c r="O2388" s="36"/>
      <c r="Q2388" t="s">
        <v>286</v>
      </c>
      <c r="S2388" t="s">
        <v>249</v>
      </c>
      <c r="T2388" t="s">
        <v>218</v>
      </c>
    </row>
    <row r="2389" spans="2:20" ht="12.75" hidden="1" outlineLevel="1">
      <c r="B2389" s="33" t="s">
        <v>282</v>
      </c>
      <c r="C2389">
        <v>68</v>
      </c>
      <c r="D2389">
        <v>2</v>
      </c>
      <c r="E2389">
        <v>25</v>
      </c>
      <c r="F2389" s="46"/>
      <c r="G2389" s="58" t="str">
        <f t="shared" si="192"/>
        <v/>
      </c>
      <c r="H2389" s="55" t="s">
        <v>175</v>
      </c>
      <c r="I2389" t="str">
        <f t="shared" si="189"/>
        <v/>
      </c>
      <c r="J2389">
        <f t="shared" si="190"/>
        <v>0</v>
      </c>
      <c r="K2389">
        <f t="shared" si="191"/>
        <v>0</v>
      </c>
      <c r="L2389" s="78" t="s">
        <v>343</v>
      </c>
      <c r="M2389" s="36" t="s">
        <v>176</v>
      </c>
      <c r="N2389" s="36" t="s">
        <v>177</v>
      </c>
      <c r="O2389" s="36"/>
      <c r="Q2389" t="s">
        <v>37</v>
      </c>
      <c r="R2389" t="s">
        <v>215</v>
      </c>
      <c r="S2389" t="s">
        <v>249</v>
      </c>
      <c r="T2389" t="s">
        <v>54</v>
      </c>
    </row>
    <row r="2390" spans="2:19" ht="12.75" hidden="1" outlineLevel="1">
      <c r="B2390" s="33" t="s">
        <v>282</v>
      </c>
      <c r="C2390">
        <v>68</v>
      </c>
      <c r="D2390">
        <v>2</v>
      </c>
      <c r="E2390">
        <v>26</v>
      </c>
      <c r="F2390" s="46"/>
      <c r="G2390" s="58" t="str">
        <f t="shared" si="192"/>
        <v/>
      </c>
      <c r="H2390" s="55" t="s">
        <v>174</v>
      </c>
      <c r="I2390" t="str">
        <f t="shared" si="189"/>
        <v/>
      </c>
      <c r="J2390">
        <f t="shared" si="190"/>
        <v>0</v>
      </c>
      <c r="K2390">
        <f t="shared" si="191"/>
        <v>0</v>
      </c>
      <c r="L2390" s="78" t="s">
        <v>343</v>
      </c>
      <c r="M2390" s="36" t="s">
        <v>176</v>
      </c>
      <c r="N2390" s="36" t="s">
        <v>177</v>
      </c>
      <c r="O2390" s="36"/>
      <c r="Q2390" t="s">
        <v>98</v>
      </c>
      <c r="R2390" t="s">
        <v>216</v>
      </c>
      <c r="S2390" t="s">
        <v>249</v>
      </c>
    </row>
    <row r="2391" spans="2:19" ht="12.75" hidden="1" outlineLevel="1">
      <c r="B2391" s="33" t="s">
        <v>282</v>
      </c>
      <c r="C2391">
        <v>68</v>
      </c>
      <c r="D2391">
        <v>3</v>
      </c>
      <c r="E2391">
        <v>1</v>
      </c>
      <c r="F2391" s="46"/>
      <c r="G2391" s="58" t="str">
        <f t="shared" si="192"/>
        <v/>
      </c>
      <c r="H2391" s="55" t="s">
        <v>172</v>
      </c>
      <c r="I2391" t="str">
        <f t="shared" si="189"/>
        <v/>
      </c>
      <c r="J2391">
        <f t="shared" si="190"/>
        <v>0</v>
      </c>
      <c r="K2391">
        <f t="shared" si="191"/>
        <v>0</v>
      </c>
      <c r="L2391" s="78" t="s">
        <v>343</v>
      </c>
      <c r="M2391" s="36" t="s">
        <v>176</v>
      </c>
      <c r="N2391" s="36" t="s">
        <v>177</v>
      </c>
      <c r="O2391" s="36"/>
      <c r="Q2391" t="s">
        <v>326</v>
      </c>
      <c r="R2391" t="s">
        <v>327</v>
      </c>
      <c r="S2391" t="s">
        <v>249</v>
      </c>
    </row>
    <row r="2392" spans="2:20" ht="12.75" hidden="1" outlineLevel="1">
      <c r="B2392" s="33" t="s">
        <v>282</v>
      </c>
      <c r="C2392">
        <v>68</v>
      </c>
      <c r="D2392">
        <v>3</v>
      </c>
      <c r="E2392">
        <v>2</v>
      </c>
      <c r="F2392" s="46"/>
      <c r="G2392" s="58" t="str">
        <f t="shared" si="192"/>
        <v/>
      </c>
      <c r="H2392" s="55" t="s">
        <v>174</v>
      </c>
      <c r="I2392" t="str">
        <f t="shared" si="189"/>
        <v/>
      </c>
      <c r="J2392">
        <f t="shared" si="190"/>
        <v>0</v>
      </c>
      <c r="K2392">
        <f t="shared" si="191"/>
        <v>0</v>
      </c>
      <c r="L2392" s="78" t="s">
        <v>343</v>
      </c>
      <c r="M2392" s="36" t="s">
        <v>176</v>
      </c>
      <c r="N2392" s="36" t="s">
        <v>177</v>
      </c>
      <c r="O2392" s="36"/>
      <c r="Q2392" t="s">
        <v>225</v>
      </c>
      <c r="S2392" t="s">
        <v>249</v>
      </c>
      <c r="T2392" t="s">
        <v>218</v>
      </c>
    </row>
    <row r="2393" spans="2:19" ht="12.75" hidden="1" outlineLevel="1">
      <c r="B2393" s="33" t="s">
        <v>282</v>
      </c>
      <c r="C2393">
        <v>68</v>
      </c>
      <c r="D2393">
        <v>3</v>
      </c>
      <c r="E2393">
        <v>3</v>
      </c>
      <c r="F2393" s="46"/>
      <c r="G2393" s="58" t="str">
        <f t="shared" si="192"/>
        <v/>
      </c>
      <c r="H2393" s="55" t="s">
        <v>175</v>
      </c>
      <c r="I2393" t="str">
        <f t="shared" si="189"/>
        <v/>
      </c>
      <c r="J2393">
        <f t="shared" si="190"/>
        <v>0</v>
      </c>
      <c r="K2393">
        <f t="shared" si="191"/>
        <v>0</v>
      </c>
      <c r="L2393" s="78" t="s">
        <v>343</v>
      </c>
      <c r="M2393" s="36" t="s">
        <v>176</v>
      </c>
      <c r="N2393" s="36" t="s">
        <v>177</v>
      </c>
      <c r="O2393" s="36"/>
      <c r="Q2393" t="s">
        <v>286</v>
      </c>
      <c r="S2393" t="s">
        <v>249</v>
      </c>
    </row>
    <row r="2394" spans="2:20" ht="12.75" hidden="1" outlineLevel="1">
      <c r="B2394" s="33" t="s">
        <v>282</v>
      </c>
      <c r="C2394">
        <v>68</v>
      </c>
      <c r="D2394">
        <v>3</v>
      </c>
      <c r="E2394">
        <v>4</v>
      </c>
      <c r="F2394" s="46"/>
      <c r="G2394" s="58" t="str">
        <f t="shared" si="192"/>
        <v/>
      </c>
      <c r="H2394" s="55" t="s">
        <v>173</v>
      </c>
      <c r="I2394" t="str">
        <f t="shared" si="189"/>
        <v/>
      </c>
      <c r="J2394">
        <f t="shared" si="190"/>
        <v>0</v>
      </c>
      <c r="K2394">
        <f t="shared" si="191"/>
        <v>0</v>
      </c>
      <c r="L2394" s="78" t="s">
        <v>343</v>
      </c>
      <c r="M2394" s="36" t="s">
        <v>176</v>
      </c>
      <c r="N2394" s="36" t="s">
        <v>177</v>
      </c>
      <c r="O2394" s="36"/>
      <c r="Q2394" t="s">
        <v>225</v>
      </c>
      <c r="S2394" t="s">
        <v>249</v>
      </c>
      <c r="T2394" t="s">
        <v>218</v>
      </c>
    </row>
    <row r="2395" spans="2:19" ht="12.75" hidden="1" outlineLevel="1">
      <c r="B2395" s="33" t="s">
        <v>282</v>
      </c>
      <c r="C2395">
        <v>68</v>
      </c>
      <c r="D2395">
        <v>3</v>
      </c>
      <c r="E2395">
        <v>5</v>
      </c>
      <c r="F2395" s="46"/>
      <c r="G2395" s="58" t="str">
        <f t="shared" si="192"/>
        <v/>
      </c>
      <c r="H2395" s="55" t="s">
        <v>170</v>
      </c>
      <c r="I2395" t="str">
        <f t="shared" si="189"/>
        <v/>
      </c>
      <c r="J2395">
        <f t="shared" si="190"/>
        <v>0</v>
      </c>
      <c r="K2395">
        <f t="shared" si="191"/>
        <v>0</v>
      </c>
      <c r="L2395" s="78" t="s">
        <v>343</v>
      </c>
      <c r="M2395" s="36" t="s">
        <v>176</v>
      </c>
      <c r="N2395" s="36" t="s">
        <v>177</v>
      </c>
      <c r="O2395" s="36"/>
      <c r="Q2395" t="s">
        <v>286</v>
      </c>
      <c r="S2395" t="s">
        <v>249</v>
      </c>
    </row>
    <row r="2396" spans="2:19" ht="12.75" hidden="1" outlineLevel="1">
      <c r="B2396" s="33" t="s">
        <v>282</v>
      </c>
      <c r="C2396">
        <v>68</v>
      </c>
      <c r="D2396">
        <v>3</v>
      </c>
      <c r="E2396">
        <v>6</v>
      </c>
      <c r="F2396" s="46"/>
      <c r="G2396" s="58" t="str">
        <f t="shared" si="192"/>
        <v/>
      </c>
      <c r="H2396" s="55" t="s">
        <v>170</v>
      </c>
      <c r="I2396" t="str">
        <f t="shared" si="189"/>
        <v/>
      </c>
      <c r="J2396">
        <f t="shared" si="190"/>
        <v>0</v>
      </c>
      <c r="K2396">
        <f t="shared" si="191"/>
        <v>0</v>
      </c>
      <c r="L2396" s="78" t="s">
        <v>343</v>
      </c>
      <c r="M2396" s="36" t="s">
        <v>176</v>
      </c>
      <c r="N2396" s="36" t="s">
        <v>177</v>
      </c>
      <c r="O2396" s="36"/>
      <c r="Q2396" t="s">
        <v>119</v>
      </c>
      <c r="S2396" t="s">
        <v>249</v>
      </c>
    </row>
    <row r="2397" spans="2:19" ht="12.75" hidden="1" outlineLevel="1">
      <c r="B2397" s="33" t="s">
        <v>282</v>
      </c>
      <c r="C2397">
        <v>68</v>
      </c>
      <c r="D2397">
        <v>3</v>
      </c>
      <c r="E2397">
        <v>7</v>
      </c>
      <c r="F2397" s="46"/>
      <c r="G2397" s="58" t="str">
        <f t="shared" si="192"/>
        <v/>
      </c>
      <c r="H2397" s="55" t="s">
        <v>173</v>
      </c>
      <c r="I2397" t="str">
        <f t="shared" si="189"/>
        <v/>
      </c>
      <c r="J2397">
        <f t="shared" si="190"/>
        <v>0</v>
      </c>
      <c r="K2397">
        <f t="shared" si="191"/>
        <v>0</v>
      </c>
      <c r="L2397" s="78" t="s">
        <v>343</v>
      </c>
      <c r="M2397" s="36" t="s">
        <v>176</v>
      </c>
      <c r="N2397" s="36" t="s">
        <v>177</v>
      </c>
      <c r="O2397" s="36"/>
      <c r="Q2397" t="s">
        <v>250</v>
      </c>
      <c r="R2397" t="s">
        <v>305</v>
      </c>
      <c r="S2397" t="s">
        <v>249</v>
      </c>
    </row>
    <row r="2398" spans="2:19" ht="12.75" hidden="1" outlineLevel="1">
      <c r="B2398" s="33" t="s">
        <v>282</v>
      </c>
      <c r="C2398">
        <v>68</v>
      </c>
      <c r="D2398">
        <v>3</v>
      </c>
      <c r="E2398">
        <v>8</v>
      </c>
      <c r="F2398" s="46"/>
      <c r="G2398" s="58" t="str">
        <f t="shared" si="192"/>
        <v/>
      </c>
      <c r="H2398" s="55" t="s">
        <v>175</v>
      </c>
      <c r="I2398" t="str">
        <f t="shared" si="189"/>
        <v/>
      </c>
      <c r="J2398">
        <f t="shared" si="190"/>
        <v>0</v>
      </c>
      <c r="K2398">
        <f t="shared" si="191"/>
        <v>0</v>
      </c>
      <c r="L2398" s="78" t="s">
        <v>343</v>
      </c>
      <c r="M2398" s="36" t="s">
        <v>176</v>
      </c>
      <c r="N2398" s="36" t="s">
        <v>177</v>
      </c>
      <c r="O2398" s="36"/>
      <c r="Q2398" t="s">
        <v>98</v>
      </c>
      <c r="R2398" t="s">
        <v>178</v>
      </c>
      <c r="S2398" t="s">
        <v>249</v>
      </c>
    </row>
    <row r="2399" spans="2:19" ht="12.75" hidden="1" outlineLevel="1">
      <c r="B2399" s="33" t="s">
        <v>282</v>
      </c>
      <c r="C2399">
        <v>68</v>
      </c>
      <c r="D2399">
        <v>3</v>
      </c>
      <c r="E2399">
        <v>9</v>
      </c>
      <c r="F2399" s="46"/>
      <c r="G2399" s="58" t="str">
        <f t="shared" si="192"/>
        <v/>
      </c>
      <c r="H2399" s="55" t="s">
        <v>170</v>
      </c>
      <c r="I2399" t="str">
        <f t="shared" si="189"/>
        <v/>
      </c>
      <c r="J2399">
        <f t="shared" si="190"/>
        <v>0</v>
      </c>
      <c r="K2399">
        <f t="shared" si="191"/>
        <v>0</v>
      </c>
      <c r="L2399" s="78" t="s">
        <v>343</v>
      </c>
      <c r="M2399" s="36" t="s">
        <v>176</v>
      </c>
      <c r="N2399" s="36" t="s">
        <v>177</v>
      </c>
      <c r="O2399" s="36"/>
      <c r="Q2399" t="s">
        <v>250</v>
      </c>
      <c r="R2399" t="s">
        <v>304</v>
      </c>
      <c r="S2399" t="s">
        <v>249</v>
      </c>
    </row>
    <row r="2400" spans="2:19" ht="12.75" hidden="1" outlineLevel="1">
      <c r="B2400" s="33" t="s">
        <v>282</v>
      </c>
      <c r="C2400">
        <v>68</v>
      </c>
      <c r="D2400">
        <v>3</v>
      </c>
      <c r="E2400">
        <v>10</v>
      </c>
      <c r="F2400" s="46"/>
      <c r="G2400" s="58" t="str">
        <f t="shared" si="192"/>
        <v/>
      </c>
      <c r="H2400" s="55" t="s">
        <v>172</v>
      </c>
      <c r="I2400" t="str">
        <f t="shared" si="189"/>
        <v/>
      </c>
      <c r="J2400">
        <f t="shared" si="190"/>
        <v>0</v>
      </c>
      <c r="K2400">
        <f t="shared" si="191"/>
        <v>0</v>
      </c>
      <c r="L2400" s="78" t="s">
        <v>343</v>
      </c>
      <c r="M2400" s="36" t="s">
        <v>176</v>
      </c>
      <c r="N2400" s="36" t="s">
        <v>177</v>
      </c>
      <c r="O2400" s="36"/>
      <c r="Q2400" t="s">
        <v>225</v>
      </c>
      <c r="S2400" t="s">
        <v>249</v>
      </c>
    </row>
    <row r="2401" spans="2:19" ht="12.75" hidden="1" outlineLevel="1">
      <c r="B2401" s="33" t="s">
        <v>282</v>
      </c>
      <c r="C2401">
        <v>68</v>
      </c>
      <c r="D2401">
        <v>3</v>
      </c>
      <c r="E2401">
        <v>11</v>
      </c>
      <c r="F2401" s="46"/>
      <c r="G2401" s="58" t="str">
        <f t="shared" si="192"/>
        <v/>
      </c>
      <c r="H2401" s="55" t="s">
        <v>174</v>
      </c>
      <c r="I2401" t="str">
        <f aca="true" t="shared" si="193" ref="I2401:I2539">IF(F2401=0,"",IF(EXACT(G2401,H2401),"Correct","Incorrect"))</f>
        <v/>
      </c>
      <c r="J2401">
        <f aca="true" t="shared" si="194" ref="J2401:J2539">IF($I2401="Correct",1,IF($I2401="Incorrect",1,0))</f>
        <v>0</v>
      </c>
      <c r="K2401">
        <f aca="true" t="shared" si="195" ref="K2401:K2539">IF($I2401="Correct",1,IF($I2401="Incorrect",0,0))</f>
        <v>0</v>
      </c>
      <c r="L2401" s="78" t="s">
        <v>343</v>
      </c>
      <c r="M2401" s="36" t="s">
        <v>176</v>
      </c>
      <c r="N2401" s="36" t="s">
        <v>177</v>
      </c>
      <c r="O2401" s="36"/>
      <c r="Q2401" t="s">
        <v>98</v>
      </c>
      <c r="R2401" t="s">
        <v>178</v>
      </c>
      <c r="S2401" t="s">
        <v>249</v>
      </c>
    </row>
    <row r="2402" spans="2:19" ht="12.75" hidden="1" outlineLevel="1">
      <c r="B2402" s="33" t="s">
        <v>282</v>
      </c>
      <c r="C2402">
        <v>68</v>
      </c>
      <c r="D2402">
        <v>3</v>
      </c>
      <c r="E2402">
        <v>12</v>
      </c>
      <c r="F2402" s="46"/>
      <c r="G2402" s="58" t="str">
        <f t="shared" si="192"/>
        <v/>
      </c>
      <c r="H2402" s="55" t="s">
        <v>175</v>
      </c>
      <c r="I2402" t="str">
        <f t="shared" si="193"/>
        <v/>
      </c>
      <c r="J2402">
        <f t="shared" si="194"/>
        <v>0</v>
      </c>
      <c r="K2402">
        <f t="shared" si="195"/>
        <v>0</v>
      </c>
      <c r="L2402" s="78" t="s">
        <v>343</v>
      </c>
      <c r="M2402" s="36" t="s">
        <v>176</v>
      </c>
      <c r="N2402" s="36" t="s">
        <v>177</v>
      </c>
      <c r="O2402" s="36"/>
      <c r="Q2402" t="s">
        <v>326</v>
      </c>
      <c r="R2402" t="s">
        <v>327</v>
      </c>
      <c r="S2402" t="s">
        <v>249</v>
      </c>
    </row>
    <row r="2403" spans="2:19" ht="12.75" hidden="1" outlineLevel="1">
      <c r="B2403" s="33" t="s">
        <v>282</v>
      </c>
      <c r="C2403">
        <v>68</v>
      </c>
      <c r="D2403">
        <v>3</v>
      </c>
      <c r="E2403">
        <v>13</v>
      </c>
      <c r="F2403" s="46"/>
      <c r="G2403" s="58" t="str">
        <f t="shared" si="192"/>
        <v/>
      </c>
      <c r="H2403" s="55" t="s">
        <v>173</v>
      </c>
      <c r="I2403" t="str">
        <f t="shared" si="193"/>
        <v/>
      </c>
      <c r="J2403">
        <f t="shared" si="194"/>
        <v>0</v>
      </c>
      <c r="K2403">
        <f t="shared" si="195"/>
        <v>0</v>
      </c>
      <c r="L2403" s="78" t="s">
        <v>343</v>
      </c>
      <c r="M2403" s="36" t="s">
        <v>176</v>
      </c>
      <c r="N2403" s="36" t="s">
        <v>177</v>
      </c>
      <c r="O2403" s="36"/>
      <c r="Q2403" t="s">
        <v>225</v>
      </c>
      <c r="S2403" t="s">
        <v>249</v>
      </c>
    </row>
    <row r="2404" spans="2:19" ht="12.75" hidden="1" outlineLevel="1">
      <c r="B2404" s="33" t="s">
        <v>282</v>
      </c>
      <c r="C2404">
        <v>68</v>
      </c>
      <c r="D2404">
        <v>3</v>
      </c>
      <c r="E2404">
        <v>14</v>
      </c>
      <c r="F2404" s="46"/>
      <c r="G2404" s="58" t="str">
        <f t="shared" si="192"/>
        <v/>
      </c>
      <c r="H2404" s="55" t="s">
        <v>175</v>
      </c>
      <c r="I2404" t="str">
        <f t="shared" si="193"/>
        <v/>
      </c>
      <c r="J2404">
        <f t="shared" si="194"/>
        <v>0</v>
      </c>
      <c r="K2404">
        <f t="shared" si="195"/>
        <v>0</v>
      </c>
      <c r="L2404" s="78" t="s">
        <v>343</v>
      </c>
      <c r="M2404" s="36" t="s">
        <v>176</v>
      </c>
      <c r="N2404" s="36" t="s">
        <v>177</v>
      </c>
      <c r="O2404" s="36"/>
      <c r="Q2404" t="s">
        <v>119</v>
      </c>
      <c r="S2404" t="s">
        <v>249</v>
      </c>
    </row>
    <row r="2405" spans="2:19" ht="12.75" hidden="1" outlineLevel="1">
      <c r="B2405" s="33" t="s">
        <v>282</v>
      </c>
      <c r="C2405">
        <v>68</v>
      </c>
      <c r="D2405">
        <v>3</v>
      </c>
      <c r="E2405">
        <v>15</v>
      </c>
      <c r="F2405" s="46"/>
      <c r="G2405" s="58" t="str">
        <f t="shared" si="192"/>
        <v/>
      </c>
      <c r="H2405" s="55" t="s">
        <v>173</v>
      </c>
      <c r="I2405" t="str">
        <f t="shared" si="193"/>
        <v/>
      </c>
      <c r="J2405">
        <f t="shared" si="194"/>
        <v>0</v>
      </c>
      <c r="K2405">
        <f t="shared" si="195"/>
        <v>0</v>
      </c>
      <c r="L2405" s="78" t="s">
        <v>343</v>
      </c>
      <c r="M2405" s="36" t="s">
        <v>176</v>
      </c>
      <c r="N2405" s="36" t="s">
        <v>177</v>
      </c>
      <c r="O2405" s="36"/>
      <c r="Q2405" t="s">
        <v>285</v>
      </c>
      <c r="R2405" t="s">
        <v>340</v>
      </c>
      <c r="S2405" t="s">
        <v>249</v>
      </c>
    </row>
    <row r="2406" spans="2:20" ht="12.75" hidden="1" outlineLevel="1">
      <c r="B2406" s="33" t="s">
        <v>282</v>
      </c>
      <c r="C2406">
        <v>68</v>
      </c>
      <c r="D2406">
        <v>3</v>
      </c>
      <c r="E2406">
        <v>16</v>
      </c>
      <c r="F2406" s="46"/>
      <c r="G2406" s="58" t="str">
        <f t="shared" si="192"/>
        <v/>
      </c>
      <c r="H2406" s="55" t="s">
        <v>170</v>
      </c>
      <c r="I2406" t="str">
        <f t="shared" si="193"/>
        <v/>
      </c>
      <c r="J2406">
        <f t="shared" si="194"/>
        <v>0</v>
      </c>
      <c r="K2406">
        <f t="shared" si="195"/>
        <v>0</v>
      </c>
      <c r="L2406" s="78" t="s">
        <v>343</v>
      </c>
      <c r="M2406" s="36" t="s">
        <v>176</v>
      </c>
      <c r="N2406" s="36" t="s">
        <v>177</v>
      </c>
      <c r="O2406" s="36"/>
      <c r="Q2406" t="s">
        <v>286</v>
      </c>
      <c r="S2406" t="s">
        <v>249</v>
      </c>
      <c r="T2406" t="s">
        <v>218</v>
      </c>
    </row>
    <row r="2407" spans="2:19" ht="12.75" hidden="1" outlineLevel="1">
      <c r="B2407" s="33" t="s">
        <v>282</v>
      </c>
      <c r="C2407">
        <v>68</v>
      </c>
      <c r="D2407">
        <v>3</v>
      </c>
      <c r="E2407">
        <v>17</v>
      </c>
      <c r="F2407" s="46"/>
      <c r="G2407" s="58" t="str">
        <f t="shared" si="192"/>
        <v/>
      </c>
      <c r="H2407" s="55" t="s">
        <v>174</v>
      </c>
      <c r="I2407" t="str">
        <f t="shared" si="193"/>
        <v/>
      </c>
      <c r="J2407">
        <f t="shared" si="194"/>
        <v>0</v>
      </c>
      <c r="K2407">
        <f t="shared" si="195"/>
        <v>0</v>
      </c>
      <c r="L2407" s="78" t="s">
        <v>343</v>
      </c>
      <c r="M2407" s="36" t="s">
        <v>176</v>
      </c>
      <c r="N2407" s="36" t="s">
        <v>177</v>
      </c>
      <c r="O2407" s="36"/>
      <c r="Q2407" t="s">
        <v>250</v>
      </c>
      <c r="R2407" t="s">
        <v>305</v>
      </c>
      <c r="S2407" t="s">
        <v>249</v>
      </c>
    </row>
    <row r="2408" spans="2:19" ht="12.75" hidden="1" outlineLevel="1">
      <c r="B2408" s="33" t="s">
        <v>282</v>
      </c>
      <c r="C2408">
        <v>68</v>
      </c>
      <c r="D2408">
        <v>3</v>
      </c>
      <c r="E2408">
        <v>18</v>
      </c>
      <c r="F2408" s="46"/>
      <c r="G2408" s="58" t="str">
        <f t="shared" si="192"/>
        <v/>
      </c>
      <c r="H2408" s="55" t="s">
        <v>173</v>
      </c>
      <c r="I2408" t="str">
        <f t="shared" si="193"/>
        <v/>
      </c>
      <c r="J2408">
        <f t="shared" si="194"/>
        <v>0</v>
      </c>
      <c r="K2408">
        <f t="shared" si="195"/>
        <v>0</v>
      </c>
      <c r="L2408" s="78" t="s">
        <v>343</v>
      </c>
      <c r="M2408" s="36" t="s">
        <v>176</v>
      </c>
      <c r="N2408" s="36" t="s">
        <v>177</v>
      </c>
      <c r="O2408" s="36"/>
      <c r="Q2408" t="s">
        <v>285</v>
      </c>
      <c r="R2408" t="s">
        <v>35</v>
      </c>
      <c r="S2408" t="s">
        <v>249</v>
      </c>
    </row>
    <row r="2409" spans="2:19" ht="12.75" hidden="1" outlineLevel="1">
      <c r="B2409" s="33" t="s">
        <v>282</v>
      </c>
      <c r="C2409">
        <v>68</v>
      </c>
      <c r="D2409">
        <v>3</v>
      </c>
      <c r="E2409">
        <v>19</v>
      </c>
      <c r="F2409" s="46"/>
      <c r="G2409" s="58" t="str">
        <f t="shared" si="192"/>
        <v/>
      </c>
      <c r="H2409" s="55" t="s">
        <v>173</v>
      </c>
      <c r="I2409" t="str">
        <f t="shared" si="193"/>
        <v/>
      </c>
      <c r="J2409">
        <f t="shared" si="194"/>
        <v>0</v>
      </c>
      <c r="K2409">
        <f t="shared" si="195"/>
        <v>0</v>
      </c>
      <c r="L2409" s="78" t="s">
        <v>343</v>
      </c>
      <c r="M2409" s="36" t="s">
        <v>176</v>
      </c>
      <c r="N2409" s="36" t="s">
        <v>177</v>
      </c>
      <c r="O2409" s="36"/>
      <c r="Q2409" t="s">
        <v>225</v>
      </c>
      <c r="S2409" t="s">
        <v>249</v>
      </c>
    </row>
    <row r="2410" spans="2:19" ht="12.75" hidden="1" outlineLevel="1">
      <c r="B2410" s="33" t="s">
        <v>282</v>
      </c>
      <c r="C2410">
        <v>68</v>
      </c>
      <c r="D2410">
        <v>3</v>
      </c>
      <c r="E2410">
        <v>20</v>
      </c>
      <c r="F2410" s="46"/>
      <c r="G2410" s="58" t="str">
        <f t="shared" si="192"/>
        <v/>
      </c>
      <c r="H2410" s="55" t="s">
        <v>174</v>
      </c>
      <c r="I2410" t="str">
        <f t="shared" si="193"/>
        <v/>
      </c>
      <c r="J2410">
        <f t="shared" si="194"/>
        <v>0</v>
      </c>
      <c r="K2410">
        <f t="shared" si="195"/>
        <v>0</v>
      </c>
      <c r="L2410" s="78" t="s">
        <v>343</v>
      </c>
      <c r="M2410" s="36" t="s">
        <v>176</v>
      </c>
      <c r="N2410" s="36" t="s">
        <v>177</v>
      </c>
      <c r="O2410" s="36"/>
      <c r="Q2410" t="s">
        <v>98</v>
      </c>
      <c r="R2410" t="s">
        <v>216</v>
      </c>
      <c r="S2410" t="s">
        <v>249</v>
      </c>
    </row>
    <row r="2411" spans="2:20" ht="12.75" hidden="1" outlineLevel="1">
      <c r="B2411" s="33" t="s">
        <v>282</v>
      </c>
      <c r="C2411">
        <v>68</v>
      </c>
      <c r="D2411">
        <v>3</v>
      </c>
      <c r="E2411">
        <v>21</v>
      </c>
      <c r="F2411" s="46"/>
      <c r="G2411" s="58" t="str">
        <f t="shared" si="192"/>
        <v/>
      </c>
      <c r="H2411" s="55" t="s">
        <v>170</v>
      </c>
      <c r="I2411" t="str">
        <f t="shared" si="193"/>
        <v/>
      </c>
      <c r="J2411">
        <f t="shared" si="194"/>
        <v>0</v>
      </c>
      <c r="K2411">
        <f t="shared" si="195"/>
        <v>0</v>
      </c>
      <c r="L2411" s="78" t="s">
        <v>343</v>
      </c>
      <c r="M2411" s="36" t="s">
        <v>176</v>
      </c>
      <c r="N2411" s="36" t="s">
        <v>177</v>
      </c>
      <c r="O2411" s="36"/>
      <c r="Q2411" t="s">
        <v>286</v>
      </c>
      <c r="S2411" t="s">
        <v>249</v>
      </c>
      <c r="T2411" t="s">
        <v>54</v>
      </c>
    </row>
    <row r="2412" spans="2:19" ht="12.75" hidden="1" outlineLevel="1">
      <c r="B2412" s="33" t="s">
        <v>282</v>
      </c>
      <c r="C2412">
        <v>68</v>
      </c>
      <c r="D2412">
        <v>3</v>
      </c>
      <c r="E2412">
        <v>22</v>
      </c>
      <c r="F2412" s="46"/>
      <c r="G2412" s="58" t="str">
        <f t="shared" si="192"/>
        <v/>
      </c>
      <c r="H2412" s="55" t="s">
        <v>175</v>
      </c>
      <c r="I2412" t="str">
        <f t="shared" si="193"/>
        <v/>
      </c>
      <c r="J2412">
        <f t="shared" si="194"/>
        <v>0</v>
      </c>
      <c r="K2412">
        <f t="shared" si="195"/>
        <v>0</v>
      </c>
      <c r="L2412" s="78" t="s">
        <v>343</v>
      </c>
      <c r="M2412" s="36" t="s">
        <v>176</v>
      </c>
      <c r="N2412" s="36" t="s">
        <v>177</v>
      </c>
      <c r="O2412" s="36"/>
      <c r="Q2412" t="s">
        <v>37</v>
      </c>
      <c r="R2412" t="s">
        <v>251</v>
      </c>
      <c r="S2412" t="s">
        <v>249</v>
      </c>
    </row>
    <row r="2413" spans="2:19" ht="12.75" hidden="1" outlineLevel="1">
      <c r="B2413" s="33" t="s">
        <v>282</v>
      </c>
      <c r="C2413">
        <v>68</v>
      </c>
      <c r="D2413">
        <v>3</v>
      </c>
      <c r="E2413">
        <v>23</v>
      </c>
      <c r="F2413" s="46"/>
      <c r="G2413" s="58" t="str">
        <f t="shared" si="192"/>
        <v/>
      </c>
      <c r="H2413" s="55" t="s">
        <v>175</v>
      </c>
      <c r="I2413" t="str">
        <f t="shared" si="193"/>
        <v/>
      </c>
      <c r="J2413">
        <f t="shared" si="194"/>
        <v>0</v>
      </c>
      <c r="K2413">
        <f t="shared" si="195"/>
        <v>0</v>
      </c>
      <c r="L2413" s="78" t="s">
        <v>343</v>
      </c>
      <c r="M2413" s="36" t="s">
        <v>176</v>
      </c>
      <c r="N2413" s="36" t="s">
        <v>177</v>
      </c>
      <c r="O2413" s="36"/>
      <c r="Q2413" t="s">
        <v>285</v>
      </c>
      <c r="R2413" t="s">
        <v>35</v>
      </c>
      <c r="S2413" t="s">
        <v>249</v>
      </c>
    </row>
    <row r="2414" spans="2:19" ht="12.75" hidden="1" outlineLevel="1">
      <c r="B2414" s="33" t="s">
        <v>282</v>
      </c>
      <c r="C2414">
        <v>68</v>
      </c>
      <c r="D2414">
        <v>3</v>
      </c>
      <c r="E2414">
        <v>24</v>
      </c>
      <c r="F2414" s="46"/>
      <c r="G2414" s="58" t="str">
        <f t="shared" si="192"/>
        <v/>
      </c>
      <c r="H2414" s="55" t="s">
        <v>172</v>
      </c>
      <c r="I2414" t="str">
        <f t="shared" si="193"/>
        <v/>
      </c>
      <c r="J2414">
        <f t="shared" si="194"/>
        <v>0</v>
      </c>
      <c r="K2414">
        <f t="shared" si="195"/>
        <v>0</v>
      </c>
      <c r="L2414" s="78" t="s">
        <v>343</v>
      </c>
      <c r="M2414" s="36" t="s">
        <v>176</v>
      </c>
      <c r="N2414" s="36" t="s">
        <v>177</v>
      </c>
      <c r="O2414" s="36"/>
      <c r="Q2414" t="s">
        <v>37</v>
      </c>
      <c r="R2414" t="s">
        <v>215</v>
      </c>
      <c r="S2414" t="s">
        <v>249</v>
      </c>
    </row>
    <row r="2415" spans="2:19" ht="12.75" hidden="1" outlineLevel="1">
      <c r="B2415" s="33" t="s">
        <v>282</v>
      </c>
      <c r="C2415">
        <v>68</v>
      </c>
      <c r="D2415">
        <v>3</v>
      </c>
      <c r="E2415">
        <v>25</v>
      </c>
      <c r="F2415" s="46"/>
      <c r="G2415" s="58" t="str">
        <f t="shared" si="192"/>
        <v/>
      </c>
      <c r="H2415" s="55" t="s">
        <v>172</v>
      </c>
      <c r="I2415" t="str">
        <f t="shared" si="193"/>
        <v/>
      </c>
      <c r="J2415">
        <f t="shared" si="194"/>
        <v>0</v>
      </c>
      <c r="K2415">
        <f t="shared" si="195"/>
        <v>0</v>
      </c>
      <c r="L2415" s="78" t="s">
        <v>343</v>
      </c>
      <c r="M2415" s="36" t="s">
        <v>176</v>
      </c>
      <c r="N2415" s="36" t="s">
        <v>177</v>
      </c>
      <c r="O2415" s="36"/>
      <c r="Q2415" t="s">
        <v>98</v>
      </c>
      <c r="R2415" t="s">
        <v>34</v>
      </c>
      <c r="S2415" t="s">
        <v>249</v>
      </c>
    </row>
    <row r="2416" spans="2:22" ht="12.75" hidden="1" outlineLevel="1">
      <c r="B2416" s="33" t="s">
        <v>282</v>
      </c>
      <c r="C2416">
        <v>68</v>
      </c>
      <c r="D2416">
        <v>4</v>
      </c>
      <c r="E2416">
        <v>1</v>
      </c>
      <c r="F2416" s="46"/>
      <c r="G2416" s="58" t="str">
        <f t="shared" si="192"/>
        <v/>
      </c>
      <c r="H2416" s="55" t="s">
        <v>172</v>
      </c>
      <c r="I2416" t="str">
        <f t="shared" si="193"/>
        <v/>
      </c>
      <c r="J2416">
        <f t="shared" si="194"/>
        <v>0</v>
      </c>
      <c r="K2416">
        <f t="shared" si="195"/>
        <v>0</v>
      </c>
      <c r="L2416" s="78" t="s">
        <v>343</v>
      </c>
      <c r="M2416" s="36" t="s">
        <v>334</v>
      </c>
      <c r="N2416">
        <v>1</v>
      </c>
      <c r="O2416" t="s">
        <v>289</v>
      </c>
      <c r="P2416" t="s">
        <v>88</v>
      </c>
      <c r="Q2416" t="s">
        <v>38</v>
      </c>
      <c r="R2416" t="s">
        <v>171</v>
      </c>
      <c r="S2416" t="s">
        <v>27</v>
      </c>
      <c r="V2416" t="s">
        <v>130</v>
      </c>
    </row>
    <row r="2417" spans="2:22" ht="12.75" hidden="1" outlineLevel="1">
      <c r="B2417" s="33" t="s">
        <v>282</v>
      </c>
      <c r="C2417">
        <v>68</v>
      </c>
      <c r="D2417">
        <v>4</v>
      </c>
      <c r="E2417">
        <v>2</v>
      </c>
      <c r="F2417" s="46"/>
      <c r="G2417" s="58" t="str">
        <f t="shared" si="192"/>
        <v/>
      </c>
      <c r="H2417" s="55" t="s">
        <v>170</v>
      </c>
      <c r="I2417" t="str">
        <f t="shared" si="193"/>
        <v/>
      </c>
      <c r="J2417">
        <f t="shared" si="194"/>
        <v>0</v>
      </c>
      <c r="K2417">
        <f t="shared" si="195"/>
        <v>0</v>
      </c>
      <c r="L2417" s="78" t="s">
        <v>343</v>
      </c>
      <c r="M2417" s="36" t="s">
        <v>334</v>
      </c>
      <c r="N2417">
        <v>1</v>
      </c>
      <c r="O2417" t="s">
        <v>289</v>
      </c>
      <c r="P2417" t="s">
        <v>88</v>
      </c>
      <c r="Q2417" t="s">
        <v>249</v>
      </c>
      <c r="R2417" t="s">
        <v>171</v>
      </c>
      <c r="S2417" t="s">
        <v>121</v>
      </c>
      <c r="V2417" t="s">
        <v>130</v>
      </c>
    </row>
    <row r="2418" spans="2:22" ht="12.75" hidden="1" outlineLevel="1">
      <c r="B2418" s="33" t="s">
        <v>282</v>
      </c>
      <c r="C2418">
        <v>68</v>
      </c>
      <c r="D2418">
        <v>4</v>
      </c>
      <c r="E2418">
        <v>3</v>
      </c>
      <c r="F2418" s="46"/>
      <c r="G2418" s="58" t="str">
        <f t="shared" si="192"/>
        <v/>
      </c>
      <c r="H2418" s="55" t="s">
        <v>175</v>
      </c>
      <c r="I2418" t="str">
        <f t="shared" si="193"/>
        <v/>
      </c>
      <c r="J2418">
        <f t="shared" si="194"/>
        <v>0</v>
      </c>
      <c r="K2418">
        <f t="shared" si="195"/>
        <v>0</v>
      </c>
      <c r="L2418" s="78" t="s">
        <v>343</v>
      </c>
      <c r="M2418" s="36" t="s">
        <v>334</v>
      </c>
      <c r="N2418">
        <v>1</v>
      </c>
      <c r="O2418" t="s">
        <v>289</v>
      </c>
      <c r="P2418" t="s">
        <v>88</v>
      </c>
      <c r="Q2418" t="s">
        <v>249</v>
      </c>
      <c r="R2418" t="s">
        <v>171</v>
      </c>
      <c r="S2418" t="s">
        <v>120</v>
      </c>
      <c r="V2418" t="s">
        <v>130</v>
      </c>
    </row>
    <row r="2419" spans="2:22" ht="12.75" hidden="1" outlineLevel="1">
      <c r="B2419" s="33" t="s">
        <v>282</v>
      </c>
      <c r="C2419">
        <v>68</v>
      </c>
      <c r="D2419">
        <v>4</v>
      </c>
      <c r="E2419">
        <v>4</v>
      </c>
      <c r="F2419" s="46"/>
      <c r="G2419" s="58" t="str">
        <f t="shared" si="192"/>
        <v/>
      </c>
      <c r="H2419" s="55" t="s">
        <v>172</v>
      </c>
      <c r="I2419" t="str">
        <f t="shared" si="193"/>
        <v/>
      </c>
      <c r="J2419">
        <f t="shared" si="194"/>
        <v>0</v>
      </c>
      <c r="K2419">
        <f t="shared" si="195"/>
        <v>0</v>
      </c>
      <c r="L2419" s="78" t="s">
        <v>343</v>
      </c>
      <c r="M2419" s="36" t="s">
        <v>334</v>
      </c>
      <c r="N2419">
        <v>1</v>
      </c>
      <c r="O2419" t="s">
        <v>289</v>
      </c>
      <c r="P2419" t="s">
        <v>88</v>
      </c>
      <c r="Q2419" t="s">
        <v>249</v>
      </c>
      <c r="R2419" t="s">
        <v>171</v>
      </c>
      <c r="S2419" t="s">
        <v>27</v>
      </c>
      <c r="V2419" t="s">
        <v>130</v>
      </c>
    </row>
    <row r="2420" spans="2:22" ht="12.75" hidden="1" outlineLevel="1">
      <c r="B2420" s="33" t="s">
        <v>282</v>
      </c>
      <c r="C2420">
        <v>68</v>
      </c>
      <c r="D2420">
        <v>4</v>
      </c>
      <c r="E2420">
        <v>5</v>
      </c>
      <c r="F2420" s="46"/>
      <c r="G2420" s="58" t="str">
        <f t="shared" si="192"/>
        <v/>
      </c>
      <c r="H2420" s="55" t="s">
        <v>173</v>
      </c>
      <c r="I2420" t="str">
        <f t="shared" si="193"/>
        <v/>
      </c>
      <c r="J2420">
        <f t="shared" si="194"/>
        <v>0</v>
      </c>
      <c r="K2420">
        <f t="shared" si="195"/>
        <v>0</v>
      </c>
      <c r="L2420" s="78" t="s">
        <v>343</v>
      </c>
      <c r="M2420" s="36" t="s">
        <v>334</v>
      </c>
      <c r="N2420">
        <v>1</v>
      </c>
      <c r="O2420" t="s">
        <v>289</v>
      </c>
      <c r="P2420" t="s">
        <v>88</v>
      </c>
      <c r="Q2420" t="s">
        <v>249</v>
      </c>
      <c r="R2420" t="s">
        <v>169</v>
      </c>
      <c r="S2420" t="s">
        <v>120</v>
      </c>
      <c r="V2420" t="s">
        <v>130</v>
      </c>
    </row>
    <row r="2421" spans="2:19" ht="12.75" hidden="1" outlineLevel="1">
      <c r="B2421" s="33" t="s">
        <v>282</v>
      </c>
      <c r="C2421">
        <v>68</v>
      </c>
      <c r="D2421">
        <v>4</v>
      </c>
      <c r="E2421">
        <v>6</v>
      </c>
      <c r="F2421" s="46"/>
      <c r="G2421" s="58" t="str">
        <f t="shared" si="192"/>
        <v/>
      </c>
      <c r="H2421" s="55" t="s">
        <v>174</v>
      </c>
      <c r="I2421" t="str">
        <f t="shared" si="193"/>
        <v/>
      </c>
      <c r="J2421">
        <f t="shared" si="194"/>
        <v>0</v>
      </c>
      <c r="K2421">
        <f t="shared" si="195"/>
        <v>0</v>
      </c>
      <c r="L2421" s="78" t="s">
        <v>343</v>
      </c>
      <c r="M2421" s="36" t="s">
        <v>334</v>
      </c>
      <c r="N2421">
        <v>2</v>
      </c>
      <c r="O2421" t="s">
        <v>290</v>
      </c>
      <c r="P2421" t="s">
        <v>64</v>
      </c>
      <c r="Q2421" t="s">
        <v>38</v>
      </c>
      <c r="R2421" t="s">
        <v>171</v>
      </c>
      <c r="S2421" t="s">
        <v>27</v>
      </c>
    </row>
    <row r="2422" spans="2:19" ht="12.75" hidden="1" outlineLevel="1">
      <c r="B2422" s="33" t="s">
        <v>282</v>
      </c>
      <c r="C2422">
        <v>68</v>
      </c>
      <c r="D2422">
        <v>4</v>
      </c>
      <c r="E2422">
        <v>7</v>
      </c>
      <c r="F2422" s="46"/>
      <c r="G2422" s="58" t="str">
        <f t="shared" si="192"/>
        <v/>
      </c>
      <c r="H2422" s="55" t="s">
        <v>173</v>
      </c>
      <c r="I2422" t="str">
        <f t="shared" si="193"/>
        <v/>
      </c>
      <c r="J2422">
        <f t="shared" si="194"/>
        <v>0</v>
      </c>
      <c r="K2422">
        <f t="shared" si="195"/>
        <v>0</v>
      </c>
      <c r="L2422" s="78" t="s">
        <v>343</v>
      </c>
      <c r="M2422" s="36" t="s">
        <v>334</v>
      </c>
      <c r="N2422">
        <v>2</v>
      </c>
      <c r="O2422" t="s">
        <v>290</v>
      </c>
      <c r="P2422" t="s">
        <v>64</v>
      </c>
      <c r="Q2422" t="s">
        <v>249</v>
      </c>
      <c r="R2422" t="s">
        <v>171</v>
      </c>
      <c r="S2422" t="s">
        <v>121</v>
      </c>
    </row>
    <row r="2423" spans="2:19" ht="12.75" hidden="1" outlineLevel="1">
      <c r="B2423" s="33" t="s">
        <v>282</v>
      </c>
      <c r="C2423">
        <v>68</v>
      </c>
      <c r="D2423">
        <v>4</v>
      </c>
      <c r="E2423">
        <v>8</v>
      </c>
      <c r="F2423" s="46"/>
      <c r="G2423" s="58" t="str">
        <f t="shared" si="192"/>
        <v/>
      </c>
      <c r="H2423" s="55" t="s">
        <v>172</v>
      </c>
      <c r="I2423" t="str">
        <f t="shared" si="193"/>
        <v/>
      </c>
      <c r="J2423">
        <f t="shared" si="194"/>
        <v>0</v>
      </c>
      <c r="K2423">
        <f t="shared" si="195"/>
        <v>0</v>
      </c>
      <c r="L2423" s="78" t="s">
        <v>343</v>
      </c>
      <c r="M2423" s="36" t="s">
        <v>334</v>
      </c>
      <c r="N2423">
        <v>2</v>
      </c>
      <c r="O2423" t="s">
        <v>290</v>
      </c>
      <c r="P2423" t="s">
        <v>64</v>
      </c>
      <c r="Q2423" t="s">
        <v>249</v>
      </c>
      <c r="R2423" t="s">
        <v>169</v>
      </c>
      <c r="S2423" t="s">
        <v>120</v>
      </c>
    </row>
    <row r="2424" spans="2:19" ht="12.75" hidden="1" outlineLevel="1">
      <c r="B2424" s="33" t="s">
        <v>282</v>
      </c>
      <c r="C2424">
        <v>68</v>
      </c>
      <c r="D2424">
        <v>4</v>
      </c>
      <c r="E2424">
        <v>9</v>
      </c>
      <c r="F2424" s="46"/>
      <c r="G2424" s="58" t="str">
        <f t="shared" si="192"/>
        <v/>
      </c>
      <c r="H2424" s="55" t="s">
        <v>175</v>
      </c>
      <c r="I2424" t="str">
        <f t="shared" si="193"/>
        <v/>
      </c>
      <c r="J2424">
        <f t="shared" si="194"/>
        <v>0</v>
      </c>
      <c r="K2424">
        <f t="shared" si="195"/>
        <v>0</v>
      </c>
      <c r="L2424" s="78" t="s">
        <v>343</v>
      </c>
      <c r="M2424" s="36" t="s">
        <v>334</v>
      </c>
      <c r="N2424">
        <v>2</v>
      </c>
      <c r="O2424" t="s">
        <v>290</v>
      </c>
      <c r="P2424" t="s">
        <v>64</v>
      </c>
      <c r="Q2424" t="s">
        <v>249</v>
      </c>
      <c r="R2424" t="s">
        <v>169</v>
      </c>
      <c r="S2424" t="s">
        <v>120</v>
      </c>
    </row>
    <row r="2425" spans="2:19" ht="12.75" hidden="1" outlineLevel="1">
      <c r="B2425" s="33" t="s">
        <v>282</v>
      </c>
      <c r="C2425">
        <v>68</v>
      </c>
      <c r="D2425">
        <v>4</v>
      </c>
      <c r="E2425">
        <v>10</v>
      </c>
      <c r="F2425" s="46"/>
      <c r="G2425" s="58" t="str">
        <f t="shared" si="192"/>
        <v/>
      </c>
      <c r="H2425" s="55" t="s">
        <v>174</v>
      </c>
      <c r="I2425" t="str">
        <f t="shared" si="193"/>
        <v/>
      </c>
      <c r="J2425">
        <f t="shared" si="194"/>
        <v>0</v>
      </c>
      <c r="K2425">
        <f t="shared" si="195"/>
        <v>0</v>
      </c>
      <c r="L2425" s="78" t="s">
        <v>343</v>
      </c>
      <c r="M2425" s="36" t="s">
        <v>334</v>
      </c>
      <c r="N2425">
        <v>2</v>
      </c>
      <c r="O2425" t="s">
        <v>290</v>
      </c>
      <c r="P2425" t="s">
        <v>64</v>
      </c>
      <c r="Q2425" t="s">
        <v>249</v>
      </c>
      <c r="R2425" t="s">
        <v>169</v>
      </c>
      <c r="S2425" t="s">
        <v>120</v>
      </c>
    </row>
    <row r="2426" spans="2:22" ht="12.75" hidden="1" outlineLevel="1">
      <c r="B2426" s="33" t="s">
        <v>282</v>
      </c>
      <c r="C2426">
        <v>68</v>
      </c>
      <c r="D2426">
        <v>4</v>
      </c>
      <c r="E2426">
        <v>11</v>
      </c>
      <c r="F2426" s="46"/>
      <c r="G2426" s="58" t="str">
        <f t="shared" si="192"/>
        <v/>
      </c>
      <c r="H2426" s="55" t="s">
        <v>175</v>
      </c>
      <c r="I2426" t="str">
        <f t="shared" si="193"/>
        <v/>
      </c>
      <c r="J2426">
        <f t="shared" si="194"/>
        <v>0</v>
      </c>
      <c r="K2426">
        <f t="shared" si="195"/>
        <v>0</v>
      </c>
      <c r="L2426" s="78" t="s">
        <v>343</v>
      </c>
      <c r="M2426" s="36" t="s">
        <v>334</v>
      </c>
      <c r="N2426">
        <v>3</v>
      </c>
      <c r="O2426" t="s">
        <v>290</v>
      </c>
      <c r="P2426" t="s">
        <v>221</v>
      </c>
      <c r="Q2426" t="s">
        <v>249</v>
      </c>
      <c r="R2426" t="s">
        <v>169</v>
      </c>
      <c r="S2426" t="s">
        <v>296</v>
      </c>
      <c r="V2426" t="s">
        <v>130</v>
      </c>
    </row>
    <row r="2427" spans="2:22" ht="12.75" hidden="1" outlineLevel="1">
      <c r="B2427" s="33" t="s">
        <v>282</v>
      </c>
      <c r="C2427">
        <v>68</v>
      </c>
      <c r="D2427">
        <v>4</v>
      </c>
      <c r="E2427">
        <v>12</v>
      </c>
      <c r="F2427" s="46"/>
      <c r="G2427" s="58" t="str">
        <f t="shared" si="192"/>
        <v/>
      </c>
      <c r="H2427" s="55" t="s">
        <v>173</v>
      </c>
      <c r="I2427" t="str">
        <f t="shared" si="193"/>
        <v/>
      </c>
      <c r="J2427">
        <f t="shared" si="194"/>
        <v>0</v>
      </c>
      <c r="K2427">
        <f t="shared" si="195"/>
        <v>0</v>
      </c>
      <c r="L2427" s="78" t="s">
        <v>343</v>
      </c>
      <c r="M2427" s="36" t="s">
        <v>334</v>
      </c>
      <c r="N2427">
        <v>3</v>
      </c>
      <c r="O2427" t="s">
        <v>290</v>
      </c>
      <c r="P2427" t="s">
        <v>221</v>
      </c>
      <c r="Q2427" t="s">
        <v>249</v>
      </c>
      <c r="R2427" t="s">
        <v>169</v>
      </c>
      <c r="S2427" t="s">
        <v>120</v>
      </c>
      <c r="V2427" t="s">
        <v>130</v>
      </c>
    </row>
    <row r="2428" spans="2:22" ht="12.75" hidden="1" outlineLevel="1">
      <c r="B2428" s="33" t="s">
        <v>282</v>
      </c>
      <c r="C2428">
        <v>68</v>
      </c>
      <c r="D2428">
        <v>4</v>
      </c>
      <c r="E2428">
        <v>13</v>
      </c>
      <c r="F2428" s="46"/>
      <c r="G2428" s="58" t="str">
        <f t="shared" si="192"/>
        <v/>
      </c>
      <c r="H2428" s="55" t="s">
        <v>170</v>
      </c>
      <c r="I2428" t="str">
        <f t="shared" si="193"/>
        <v/>
      </c>
      <c r="J2428">
        <f t="shared" si="194"/>
        <v>0</v>
      </c>
      <c r="K2428">
        <f t="shared" si="195"/>
        <v>0</v>
      </c>
      <c r="L2428" s="78" t="s">
        <v>343</v>
      </c>
      <c r="M2428" s="36" t="s">
        <v>334</v>
      </c>
      <c r="N2428">
        <v>3</v>
      </c>
      <c r="O2428" t="s">
        <v>290</v>
      </c>
      <c r="P2428" t="s">
        <v>221</v>
      </c>
      <c r="Q2428" t="s">
        <v>249</v>
      </c>
      <c r="R2428" t="s">
        <v>169</v>
      </c>
      <c r="S2428" t="s">
        <v>120</v>
      </c>
      <c r="V2428" t="s">
        <v>130</v>
      </c>
    </row>
    <row r="2429" spans="2:22" ht="12.75" hidden="1" outlineLevel="1">
      <c r="B2429" s="33" t="s">
        <v>282</v>
      </c>
      <c r="C2429">
        <v>68</v>
      </c>
      <c r="D2429">
        <v>4</v>
      </c>
      <c r="E2429">
        <v>14</v>
      </c>
      <c r="F2429" s="46"/>
      <c r="G2429" s="58" t="str">
        <f t="shared" si="192"/>
        <v/>
      </c>
      <c r="H2429" s="55" t="s">
        <v>172</v>
      </c>
      <c r="I2429" t="str">
        <f t="shared" si="193"/>
        <v/>
      </c>
      <c r="J2429">
        <f t="shared" si="194"/>
        <v>0</v>
      </c>
      <c r="K2429">
        <f t="shared" si="195"/>
        <v>0</v>
      </c>
      <c r="L2429" s="78" t="s">
        <v>343</v>
      </c>
      <c r="M2429" s="36" t="s">
        <v>334</v>
      </c>
      <c r="N2429">
        <v>3</v>
      </c>
      <c r="O2429" t="s">
        <v>290</v>
      </c>
      <c r="P2429" t="s">
        <v>221</v>
      </c>
      <c r="Q2429" t="s">
        <v>249</v>
      </c>
      <c r="R2429" t="s">
        <v>169</v>
      </c>
      <c r="S2429" t="s">
        <v>27</v>
      </c>
      <c r="V2429" t="s">
        <v>130</v>
      </c>
    </row>
    <row r="2430" spans="2:22" ht="12.75" hidden="1" outlineLevel="1">
      <c r="B2430" s="33" t="s">
        <v>282</v>
      </c>
      <c r="C2430">
        <v>68</v>
      </c>
      <c r="D2430">
        <v>4</v>
      </c>
      <c r="E2430">
        <v>15</v>
      </c>
      <c r="F2430" s="46"/>
      <c r="G2430" s="58" t="str">
        <f t="shared" si="192"/>
        <v/>
      </c>
      <c r="H2430" s="55" t="s">
        <v>173</v>
      </c>
      <c r="I2430" t="str">
        <f t="shared" si="193"/>
        <v/>
      </c>
      <c r="J2430">
        <f t="shared" si="194"/>
        <v>0</v>
      </c>
      <c r="K2430">
        <f t="shared" si="195"/>
        <v>0</v>
      </c>
      <c r="L2430" s="78" t="s">
        <v>343</v>
      </c>
      <c r="M2430" s="36" t="s">
        <v>334</v>
      </c>
      <c r="N2430">
        <v>3</v>
      </c>
      <c r="O2430" t="s">
        <v>290</v>
      </c>
      <c r="P2430" t="s">
        <v>221</v>
      </c>
      <c r="Q2430" t="s">
        <v>249</v>
      </c>
      <c r="R2430" t="s">
        <v>171</v>
      </c>
      <c r="S2430" t="s">
        <v>121</v>
      </c>
      <c r="V2430" t="s">
        <v>130</v>
      </c>
    </row>
    <row r="2431" spans="2:22" ht="12.75" hidden="1" outlineLevel="1">
      <c r="B2431" s="33" t="s">
        <v>282</v>
      </c>
      <c r="C2431">
        <v>68</v>
      </c>
      <c r="D2431">
        <v>4</v>
      </c>
      <c r="E2431">
        <v>16</v>
      </c>
      <c r="F2431" s="46"/>
      <c r="G2431" s="58" t="str">
        <f t="shared" si="192"/>
        <v/>
      </c>
      <c r="H2431" s="55" t="s">
        <v>172</v>
      </c>
      <c r="I2431" t="str">
        <f t="shared" si="193"/>
        <v/>
      </c>
      <c r="J2431">
        <f t="shared" si="194"/>
        <v>0</v>
      </c>
      <c r="K2431">
        <f t="shared" si="195"/>
        <v>0</v>
      </c>
      <c r="L2431" s="78" t="s">
        <v>343</v>
      </c>
      <c r="M2431" s="36" t="s">
        <v>334</v>
      </c>
      <c r="N2431">
        <v>3</v>
      </c>
      <c r="O2431" t="s">
        <v>290</v>
      </c>
      <c r="P2431" t="s">
        <v>221</v>
      </c>
      <c r="Q2431" t="s">
        <v>249</v>
      </c>
      <c r="R2431" t="s">
        <v>169</v>
      </c>
      <c r="S2431" t="s">
        <v>27</v>
      </c>
      <c r="V2431" t="s">
        <v>130</v>
      </c>
    </row>
    <row r="2432" spans="2:22" ht="12.75" hidden="1" outlineLevel="1">
      <c r="B2432" s="33" t="s">
        <v>282</v>
      </c>
      <c r="C2432">
        <v>68</v>
      </c>
      <c r="D2432">
        <v>4</v>
      </c>
      <c r="E2432">
        <v>17</v>
      </c>
      <c r="F2432" s="46"/>
      <c r="G2432" s="58" t="str">
        <f t="shared" si="192"/>
        <v/>
      </c>
      <c r="H2432" s="55" t="s">
        <v>172</v>
      </c>
      <c r="I2432" t="str">
        <f t="shared" si="193"/>
        <v/>
      </c>
      <c r="J2432">
        <f t="shared" si="194"/>
        <v>0</v>
      </c>
      <c r="K2432">
        <f t="shared" si="195"/>
        <v>0</v>
      </c>
      <c r="L2432" s="78" t="s">
        <v>343</v>
      </c>
      <c r="M2432" s="36" t="s">
        <v>334</v>
      </c>
      <c r="N2432">
        <v>4</v>
      </c>
      <c r="O2432" t="s">
        <v>289</v>
      </c>
      <c r="P2432" t="s">
        <v>88</v>
      </c>
      <c r="Q2432" t="s">
        <v>38</v>
      </c>
      <c r="R2432" t="s">
        <v>171</v>
      </c>
      <c r="S2432" t="s">
        <v>27</v>
      </c>
      <c r="V2432" t="s">
        <v>59</v>
      </c>
    </row>
    <row r="2433" spans="2:22" ht="12.75" hidden="1" outlineLevel="1">
      <c r="B2433" s="33" t="s">
        <v>282</v>
      </c>
      <c r="C2433">
        <v>68</v>
      </c>
      <c r="D2433">
        <v>4</v>
      </c>
      <c r="E2433">
        <v>18</v>
      </c>
      <c r="F2433" s="46"/>
      <c r="G2433" s="58" t="str">
        <f t="shared" si="192"/>
        <v/>
      </c>
      <c r="H2433" s="55" t="s">
        <v>170</v>
      </c>
      <c r="I2433" t="str">
        <f t="shared" si="193"/>
        <v/>
      </c>
      <c r="J2433">
        <f t="shared" si="194"/>
        <v>0</v>
      </c>
      <c r="K2433">
        <f t="shared" si="195"/>
        <v>0</v>
      </c>
      <c r="L2433" s="78" t="s">
        <v>343</v>
      </c>
      <c r="M2433" s="36" t="s">
        <v>334</v>
      </c>
      <c r="N2433">
        <v>4</v>
      </c>
      <c r="O2433" t="s">
        <v>289</v>
      </c>
      <c r="P2433" t="s">
        <v>88</v>
      </c>
      <c r="Q2433" t="s">
        <v>249</v>
      </c>
      <c r="R2433" t="s">
        <v>169</v>
      </c>
      <c r="S2433" t="s">
        <v>120</v>
      </c>
      <c r="V2433" t="s">
        <v>59</v>
      </c>
    </row>
    <row r="2434" spans="2:22" ht="12.75" hidden="1" outlineLevel="1">
      <c r="B2434" s="33" t="s">
        <v>282</v>
      </c>
      <c r="C2434">
        <v>68</v>
      </c>
      <c r="D2434">
        <v>4</v>
      </c>
      <c r="E2434">
        <v>19</v>
      </c>
      <c r="F2434" s="46"/>
      <c r="G2434" s="58" t="str">
        <f t="shared" si="192"/>
        <v/>
      </c>
      <c r="H2434" s="55" t="s">
        <v>173</v>
      </c>
      <c r="I2434" t="str">
        <f t="shared" si="193"/>
        <v/>
      </c>
      <c r="J2434">
        <f t="shared" si="194"/>
        <v>0</v>
      </c>
      <c r="K2434">
        <f t="shared" si="195"/>
        <v>0</v>
      </c>
      <c r="L2434" s="78" t="s">
        <v>343</v>
      </c>
      <c r="M2434" s="36" t="s">
        <v>334</v>
      </c>
      <c r="N2434">
        <v>4</v>
      </c>
      <c r="O2434" t="s">
        <v>289</v>
      </c>
      <c r="P2434" t="s">
        <v>88</v>
      </c>
      <c r="Q2434" t="s">
        <v>249</v>
      </c>
      <c r="R2434" t="s">
        <v>169</v>
      </c>
      <c r="S2434" t="s">
        <v>27</v>
      </c>
      <c r="V2434" t="s">
        <v>59</v>
      </c>
    </row>
    <row r="2435" spans="2:22" ht="12.75" hidden="1" outlineLevel="1">
      <c r="B2435" s="33" t="s">
        <v>282</v>
      </c>
      <c r="C2435">
        <v>68</v>
      </c>
      <c r="D2435">
        <v>4</v>
      </c>
      <c r="E2435">
        <v>20</v>
      </c>
      <c r="F2435" s="46"/>
      <c r="G2435" s="58" t="str">
        <f t="shared" si="192"/>
        <v/>
      </c>
      <c r="H2435" s="55" t="s">
        <v>175</v>
      </c>
      <c r="I2435" t="str">
        <f t="shared" si="193"/>
        <v/>
      </c>
      <c r="J2435">
        <f t="shared" si="194"/>
        <v>0</v>
      </c>
      <c r="K2435">
        <f t="shared" si="195"/>
        <v>0</v>
      </c>
      <c r="L2435" s="78" t="s">
        <v>343</v>
      </c>
      <c r="M2435" s="36" t="s">
        <v>334</v>
      </c>
      <c r="N2435">
        <v>4</v>
      </c>
      <c r="O2435" t="s">
        <v>289</v>
      </c>
      <c r="P2435" t="s">
        <v>88</v>
      </c>
      <c r="Q2435" t="s">
        <v>249</v>
      </c>
      <c r="R2435" t="s">
        <v>171</v>
      </c>
      <c r="S2435" t="s">
        <v>27</v>
      </c>
      <c r="V2435" t="s">
        <v>59</v>
      </c>
    </row>
    <row r="2436" spans="2:22" ht="12.75" hidden="1" outlineLevel="1">
      <c r="B2436" s="33" t="s">
        <v>282</v>
      </c>
      <c r="C2436">
        <v>68</v>
      </c>
      <c r="D2436">
        <v>4</v>
      </c>
      <c r="E2436">
        <v>21</v>
      </c>
      <c r="F2436" s="46"/>
      <c r="G2436" s="58" t="str">
        <f t="shared" si="192"/>
        <v/>
      </c>
      <c r="H2436" s="55" t="s">
        <v>173</v>
      </c>
      <c r="I2436" t="str">
        <f t="shared" si="193"/>
        <v/>
      </c>
      <c r="J2436">
        <f t="shared" si="194"/>
        <v>0</v>
      </c>
      <c r="K2436">
        <f t="shared" si="195"/>
        <v>0</v>
      </c>
      <c r="L2436" s="78" t="s">
        <v>343</v>
      </c>
      <c r="M2436" s="36" t="s">
        <v>334</v>
      </c>
      <c r="N2436">
        <v>4</v>
      </c>
      <c r="O2436" t="s">
        <v>289</v>
      </c>
      <c r="P2436" t="s">
        <v>88</v>
      </c>
      <c r="Q2436" t="s">
        <v>249</v>
      </c>
      <c r="R2436" t="s">
        <v>169</v>
      </c>
      <c r="S2436" t="s">
        <v>27</v>
      </c>
      <c r="V2436" t="s">
        <v>59</v>
      </c>
    </row>
    <row r="2437" spans="2:22" ht="12.75" hidden="1" outlineLevel="1">
      <c r="B2437" s="33" t="s">
        <v>282</v>
      </c>
      <c r="C2437">
        <v>68</v>
      </c>
      <c r="D2437">
        <v>4</v>
      </c>
      <c r="E2437">
        <v>22</v>
      </c>
      <c r="F2437" s="46"/>
      <c r="G2437" s="58" t="str">
        <f t="shared" si="192"/>
        <v/>
      </c>
      <c r="H2437" s="55" t="s">
        <v>174</v>
      </c>
      <c r="I2437" t="str">
        <f t="shared" si="193"/>
        <v/>
      </c>
      <c r="J2437">
        <f t="shared" si="194"/>
        <v>0</v>
      </c>
      <c r="K2437">
        <f t="shared" si="195"/>
        <v>0</v>
      </c>
      <c r="L2437" s="78" t="s">
        <v>343</v>
      </c>
      <c r="M2437" s="36" t="s">
        <v>334</v>
      </c>
      <c r="N2437">
        <v>4</v>
      </c>
      <c r="O2437" t="s">
        <v>289</v>
      </c>
      <c r="P2437" t="s">
        <v>88</v>
      </c>
      <c r="Q2437" t="s">
        <v>249</v>
      </c>
      <c r="R2437" t="s">
        <v>171</v>
      </c>
      <c r="S2437" t="s">
        <v>122</v>
      </c>
      <c r="V2437" t="s">
        <v>59</v>
      </c>
    </row>
    <row r="2438" spans="2:22" ht="12.75" hidden="1" outlineLevel="1">
      <c r="B2438" s="33" t="s">
        <v>282</v>
      </c>
      <c r="C2438">
        <v>68</v>
      </c>
      <c r="D2438">
        <v>4</v>
      </c>
      <c r="E2438">
        <v>23</v>
      </c>
      <c r="F2438" s="46"/>
      <c r="G2438" s="58" t="str">
        <f t="shared" si="192"/>
        <v/>
      </c>
      <c r="H2438" s="55" t="s">
        <v>172</v>
      </c>
      <c r="I2438" t="str">
        <f t="shared" si="193"/>
        <v/>
      </c>
      <c r="J2438">
        <f t="shared" si="194"/>
        <v>0</v>
      </c>
      <c r="K2438">
        <f t="shared" si="195"/>
        <v>0</v>
      </c>
      <c r="L2438" s="78" t="s">
        <v>343</v>
      </c>
      <c r="M2438" s="36" t="s">
        <v>334</v>
      </c>
      <c r="N2438">
        <v>4</v>
      </c>
      <c r="O2438" t="s">
        <v>289</v>
      </c>
      <c r="P2438" t="s">
        <v>88</v>
      </c>
      <c r="Q2438" t="s">
        <v>112</v>
      </c>
      <c r="R2438" t="s">
        <v>171</v>
      </c>
      <c r="S2438" t="s">
        <v>130</v>
      </c>
      <c r="V2438" t="s">
        <v>59</v>
      </c>
    </row>
    <row r="2439" spans="7:12" ht="12.75" collapsed="1">
      <c r="G2439" s="58"/>
      <c r="L2439" s="79"/>
    </row>
    <row r="2440" spans="2:19" ht="12.75">
      <c r="B2440" s="33" t="s">
        <v>280</v>
      </c>
      <c r="C2440">
        <v>69</v>
      </c>
      <c r="D2440">
        <v>1</v>
      </c>
      <c r="E2440">
        <v>1</v>
      </c>
      <c r="F2440" s="46"/>
      <c r="G2440" s="58" t="str">
        <f t="shared" si="192"/>
        <v/>
      </c>
      <c r="H2440" s="55" t="s">
        <v>175</v>
      </c>
      <c r="I2440" t="str">
        <f t="shared" si="193"/>
        <v/>
      </c>
      <c r="J2440">
        <f t="shared" si="194"/>
        <v>0</v>
      </c>
      <c r="K2440">
        <f t="shared" si="195"/>
        <v>0</v>
      </c>
      <c r="L2440" s="78" t="s">
        <v>343</v>
      </c>
      <c r="M2440" s="36" t="s">
        <v>176</v>
      </c>
      <c r="N2440" s="36" t="s">
        <v>177</v>
      </c>
      <c r="O2440" s="36"/>
      <c r="Q2440" t="s">
        <v>250</v>
      </c>
      <c r="R2440" t="s">
        <v>305</v>
      </c>
      <c r="S2440" t="s">
        <v>249</v>
      </c>
    </row>
    <row r="2441" spans="2:19" ht="12.75" hidden="1" outlineLevel="1">
      <c r="B2441" s="33" t="s">
        <v>280</v>
      </c>
      <c r="C2441">
        <v>69</v>
      </c>
      <c r="D2441">
        <v>1</v>
      </c>
      <c r="E2441">
        <v>2</v>
      </c>
      <c r="F2441" s="46"/>
      <c r="G2441" s="58" t="str">
        <f t="shared" si="192"/>
        <v/>
      </c>
      <c r="H2441" s="55" t="s">
        <v>170</v>
      </c>
      <c r="I2441" t="str">
        <f t="shared" si="193"/>
        <v/>
      </c>
      <c r="J2441">
        <f t="shared" si="194"/>
        <v>0</v>
      </c>
      <c r="K2441">
        <f t="shared" si="195"/>
        <v>0</v>
      </c>
      <c r="L2441" s="78" t="s">
        <v>343</v>
      </c>
      <c r="M2441" s="36" t="s">
        <v>176</v>
      </c>
      <c r="N2441" s="36" t="s">
        <v>177</v>
      </c>
      <c r="O2441" s="36"/>
      <c r="Q2441" t="s">
        <v>98</v>
      </c>
      <c r="S2441" t="s">
        <v>249</v>
      </c>
    </row>
    <row r="2442" spans="2:20" ht="12.75" hidden="1" outlineLevel="1">
      <c r="B2442" s="33" t="s">
        <v>280</v>
      </c>
      <c r="C2442">
        <v>69</v>
      </c>
      <c r="D2442">
        <v>1</v>
      </c>
      <c r="E2442">
        <v>3</v>
      </c>
      <c r="F2442" s="46"/>
      <c r="G2442" s="58" t="str">
        <f t="shared" si="192"/>
        <v/>
      </c>
      <c r="H2442" s="55" t="s">
        <v>174</v>
      </c>
      <c r="I2442" t="str">
        <f t="shared" si="193"/>
        <v/>
      </c>
      <c r="J2442">
        <f t="shared" si="194"/>
        <v>0</v>
      </c>
      <c r="K2442">
        <f t="shared" si="195"/>
        <v>0</v>
      </c>
      <c r="L2442" s="78" t="s">
        <v>343</v>
      </c>
      <c r="M2442" s="36" t="s">
        <v>176</v>
      </c>
      <c r="N2442" s="36" t="s">
        <v>177</v>
      </c>
      <c r="O2442" s="36"/>
      <c r="Q2442" t="s">
        <v>286</v>
      </c>
      <c r="S2442" t="s">
        <v>249</v>
      </c>
      <c r="T2442" t="s">
        <v>218</v>
      </c>
    </row>
    <row r="2443" spans="2:20" ht="12.75" hidden="1" outlineLevel="1">
      <c r="B2443" s="33" t="s">
        <v>280</v>
      </c>
      <c r="C2443">
        <v>69</v>
      </c>
      <c r="D2443">
        <v>1</v>
      </c>
      <c r="E2443">
        <v>4</v>
      </c>
      <c r="F2443" s="46"/>
      <c r="G2443" s="58" t="str">
        <f t="shared" si="192"/>
        <v/>
      </c>
      <c r="H2443" s="55" t="s">
        <v>174</v>
      </c>
      <c r="I2443" t="str">
        <f t="shared" si="193"/>
        <v/>
      </c>
      <c r="J2443">
        <f t="shared" si="194"/>
        <v>0</v>
      </c>
      <c r="K2443">
        <f t="shared" si="195"/>
        <v>0</v>
      </c>
      <c r="L2443" s="78" t="s">
        <v>343</v>
      </c>
      <c r="M2443" s="36" t="s">
        <v>176</v>
      </c>
      <c r="N2443" s="36" t="s">
        <v>177</v>
      </c>
      <c r="O2443" s="36"/>
      <c r="Q2443" t="s">
        <v>285</v>
      </c>
      <c r="R2443" t="s">
        <v>35</v>
      </c>
      <c r="S2443" t="s">
        <v>249</v>
      </c>
      <c r="T2443" t="s">
        <v>134</v>
      </c>
    </row>
    <row r="2444" spans="2:20" ht="12.75" hidden="1" outlineLevel="1">
      <c r="B2444" s="33" t="s">
        <v>280</v>
      </c>
      <c r="C2444">
        <v>69</v>
      </c>
      <c r="D2444">
        <v>1</v>
      </c>
      <c r="E2444">
        <v>5</v>
      </c>
      <c r="F2444" s="46"/>
      <c r="G2444" s="58" t="str">
        <f aca="true" t="shared" si="196" ref="G2444:G2507">UPPER(F2444)</f>
        <v/>
      </c>
      <c r="H2444" s="55" t="s">
        <v>172</v>
      </c>
      <c r="I2444" t="str">
        <f t="shared" si="193"/>
        <v/>
      </c>
      <c r="J2444">
        <f t="shared" si="194"/>
        <v>0</v>
      </c>
      <c r="K2444">
        <f t="shared" si="195"/>
        <v>0</v>
      </c>
      <c r="L2444" s="78" t="s">
        <v>343</v>
      </c>
      <c r="M2444" s="36" t="s">
        <v>176</v>
      </c>
      <c r="N2444" s="36" t="s">
        <v>177</v>
      </c>
      <c r="O2444" s="36"/>
      <c r="Q2444" t="s">
        <v>130</v>
      </c>
      <c r="S2444" t="s">
        <v>249</v>
      </c>
      <c r="T2444" t="s">
        <v>218</v>
      </c>
    </row>
    <row r="2445" spans="2:19" ht="12.75" hidden="1" outlineLevel="1">
      <c r="B2445" s="33" t="s">
        <v>280</v>
      </c>
      <c r="C2445">
        <v>69</v>
      </c>
      <c r="D2445">
        <v>1</v>
      </c>
      <c r="E2445">
        <v>6</v>
      </c>
      <c r="F2445" s="46"/>
      <c r="G2445" s="58" t="str">
        <f t="shared" si="196"/>
        <v/>
      </c>
      <c r="H2445" s="55" t="s">
        <v>170</v>
      </c>
      <c r="I2445" t="str">
        <f t="shared" si="193"/>
        <v/>
      </c>
      <c r="J2445">
        <f t="shared" si="194"/>
        <v>0</v>
      </c>
      <c r="K2445">
        <f t="shared" si="195"/>
        <v>0</v>
      </c>
      <c r="L2445" s="78" t="s">
        <v>343</v>
      </c>
      <c r="M2445" s="36" t="s">
        <v>176</v>
      </c>
      <c r="N2445" s="36" t="s">
        <v>177</v>
      </c>
      <c r="O2445" s="36"/>
      <c r="Q2445" t="s">
        <v>326</v>
      </c>
      <c r="R2445" t="s">
        <v>327</v>
      </c>
      <c r="S2445" t="s">
        <v>249</v>
      </c>
    </row>
    <row r="2446" spans="2:20" ht="12.75" hidden="1" outlineLevel="1">
      <c r="B2446" s="33" t="s">
        <v>280</v>
      </c>
      <c r="C2446">
        <v>69</v>
      </c>
      <c r="D2446">
        <v>1</v>
      </c>
      <c r="E2446">
        <v>7</v>
      </c>
      <c r="F2446" s="46"/>
      <c r="G2446" s="58" t="str">
        <f t="shared" si="196"/>
        <v/>
      </c>
      <c r="H2446" s="55" t="s">
        <v>175</v>
      </c>
      <c r="I2446" t="str">
        <f t="shared" si="193"/>
        <v/>
      </c>
      <c r="J2446">
        <f t="shared" si="194"/>
        <v>0</v>
      </c>
      <c r="K2446">
        <f t="shared" si="195"/>
        <v>0</v>
      </c>
      <c r="L2446" s="78" t="s">
        <v>343</v>
      </c>
      <c r="M2446" s="36" t="s">
        <v>176</v>
      </c>
      <c r="N2446" s="36" t="s">
        <v>177</v>
      </c>
      <c r="O2446" s="36"/>
      <c r="Q2446" t="s">
        <v>285</v>
      </c>
      <c r="R2446" t="s">
        <v>35</v>
      </c>
      <c r="S2446" t="s">
        <v>249</v>
      </c>
      <c r="T2446" t="s">
        <v>54</v>
      </c>
    </row>
    <row r="2447" spans="2:19" ht="12.75" hidden="1" outlineLevel="1">
      <c r="B2447" s="33" t="s">
        <v>280</v>
      </c>
      <c r="C2447">
        <v>69</v>
      </c>
      <c r="D2447">
        <v>1</v>
      </c>
      <c r="E2447">
        <v>8</v>
      </c>
      <c r="F2447" s="46"/>
      <c r="G2447" s="58" t="str">
        <f t="shared" si="196"/>
        <v/>
      </c>
      <c r="H2447" s="55" t="s">
        <v>172</v>
      </c>
      <c r="I2447" t="str">
        <f t="shared" si="193"/>
        <v/>
      </c>
      <c r="J2447">
        <f t="shared" si="194"/>
        <v>0</v>
      </c>
      <c r="K2447">
        <f t="shared" si="195"/>
        <v>0</v>
      </c>
      <c r="L2447" s="78" t="s">
        <v>343</v>
      </c>
      <c r="M2447" s="36" t="s">
        <v>176</v>
      </c>
      <c r="N2447" s="36" t="s">
        <v>177</v>
      </c>
      <c r="O2447" s="36"/>
      <c r="Q2447" t="s">
        <v>326</v>
      </c>
      <c r="R2447" t="s">
        <v>325</v>
      </c>
      <c r="S2447" t="s">
        <v>249</v>
      </c>
    </row>
    <row r="2448" spans="2:19" ht="12.75" hidden="1" outlineLevel="1">
      <c r="B2448" s="33" t="s">
        <v>280</v>
      </c>
      <c r="C2448">
        <v>69</v>
      </c>
      <c r="D2448">
        <v>1</v>
      </c>
      <c r="E2448">
        <v>9</v>
      </c>
      <c r="F2448" s="46"/>
      <c r="G2448" s="58" t="str">
        <f t="shared" si="196"/>
        <v/>
      </c>
      <c r="H2448" s="55" t="s">
        <v>170</v>
      </c>
      <c r="I2448" t="str">
        <f t="shared" si="193"/>
        <v/>
      </c>
      <c r="J2448">
        <f t="shared" si="194"/>
        <v>0</v>
      </c>
      <c r="K2448">
        <f t="shared" si="195"/>
        <v>0</v>
      </c>
      <c r="L2448" s="78" t="s">
        <v>343</v>
      </c>
      <c r="M2448" s="36" t="s">
        <v>176</v>
      </c>
      <c r="N2448" s="36" t="s">
        <v>177</v>
      </c>
      <c r="O2448" s="36"/>
      <c r="Q2448" t="s">
        <v>98</v>
      </c>
      <c r="R2448" t="s">
        <v>178</v>
      </c>
      <c r="S2448" t="s">
        <v>249</v>
      </c>
    </row>
    <row r="2449" spans="2:19" ht="12.75" hidden="1" outlineLevel="1">
      <c r="B2449" s="33" t="s">
        <v>280</v>
      </c>
      <c r="C2449">
        <v>69</v>
      </c>
      <c r="D2449">
        <v>1</v>
      </c>
      <c r="E2449">
        <v>10</v>
      </c>
      <c r="F2449" s="46"/>
      <c r="G2449" s="58" t="str">
        <f t="shared" si="196"/>
        <v/>
      </c>
      <c r="H2449" s="55" t="s">
        <v>174</v>
      </c>
      <c r="I2449" t="str">
        <f t="shared" si="193"/>
        <v/>
      </c>
      <c r="J2449">
        <f t="shared" si="194"/>
        <v>0</v>
      </c>
      <c r="K2449">
        <f t="shared" si="195"/>
        <v>0</v>
      </c>
      <c r="L2449" s="78" t="s">
        <v>343</v>
      </c>
      <c r="M2449" s="36" t="s">
        <v>176</v>
      </c>
      <c r="N2449" s="36" t="s">
        <v>177</v>
      </c>
      <c r="O2449" s="36"/>
      <c r="Q2449" s="36" t="s">
        <v>225</v>
      </c>
      <c r="S2449" t="s">
        <v>249</v>
      </c>
    </row>
    <row r="2450" spans="2:19" ht="12.75" hidden="1" outlineLevel="1">
      <c r="B2450" s="33" t="s">
        <v>280</v>
      </c>
      <c r="C2450">
        <v>69</v>
      </c>
      <c r="D2450">
        <v>1</v>
      </c>
      <c r="E2450">
        <v>11</v>
      </c>
      <c r="F2450" s="46"/>
      <c r="G2450" s="58" t="str">
        <f t="shared" si="196"/>
        <v/>
      </c>
      <c r="H2450" s="55" t="s">
        <v>173</v>
      </c>
      <c r="I2450" t="str">
        <f t="shared" si="193"/>
        <v/>
      </c>
      <c r="J2450">
        <f t="shared" si="194"/>
        <v>0</v>
      </c>
      <c r="K2450">
        <f t="shared" si="195"/>
        <v>0</v>
      </c>
      <c r="L2450" s="78" t="s">
        <v>343</v>
      </c>
      <c r="M2450" s="36" t="s">
        <v>176</v>
      </c>
      <c r="N2450" s="36" t="s">
        <v>177</v>
      </c>
      <c r="O2450" s="36"/>
      <c r="Q2450" t="s">
        <v>98</v>
      </c>
      <c r="R2450" t="s">
        <v>36</v>
      </c>
      <c r="S2450" t="s">
        <v>249</v>
      </c>
    </row>
    <row r="2451" spans="2:20" ht="12.75" hidden="1" outlineLevel="1">
      <c r="B2451" s="33" t="s">
        <v>280</v>
      </c>
      <c r="C2451">
        <v>69</v>
      </c>
      <c r="D2451">
        <v>1</v>
      </c>
      <c r="E2451">
        <v>12</v>
      </c>
      <c r="F2451" s="46"/>
      <c r="G2451" s="58" t="str">
        <f t="shared" si="196"/>
        <v/>
      </c>
      <c r="H2451" s="55" t="s">
        <v>173</v>
      </c>
      <c r="I2451" t="str">
        <f t="shared" si="193"/>
        <v/>
      </c>
      <c r="J2451">
        <f t="shared" si="194"/>
        <v>0</v>
      </c>
      <c r="K2451">
        <f t="shared" si="195"/>
        <v>0</v>
      </c>
      <c r="L2451" s="78" t="s">
        <v>343</v>
      </c>
      <c r="M2451" s="36" t="s">
        <v>176</v>
      </c>
      <c r="N2451" s="36" t="s">
        <v>177</v>
      </c>
      <c r="O2451" s="36"/>
      <c r="Q2451" s="36" t="s">
        <v>225</v>
      </c>
      <c r="S2451" t="s">
        <v>249</v>
      </c>
      <c r="T2451" t="s">
        <v>54</v>
      </c>
    </row>
    <row r="2452" spans="2:19" ht="12.75" hidden="1" outlineLevel="1">
      <c r="B2452" s="33" t="s">
        <v>280</v>
      </c>
      <c r="C2452">
        <v>69</v>
      </c>
      <c r="D2452">
        <v>1</v>
      </c>
      <c r="E2452">
        <v>13</v>
      </c>
      <c r="F2452" s="46"/>
      <c r="G2452" s="58" t="str">
        <f t="shared" si="196"/>
        <v/>
      </c>
      <c r="H2452" s="55" t="s">
        <v>175</v>
      </c>
      <c r="I2452" t="str">
        <f t="shared" si="193"/>
        <v/>
      </c>
      <c r="J2452">
        <f t="shared" si="194"/>
        <v>0</v>
      </c>
      <c r="K2452">
        <f t="shared" si="195"/>
        <v>0</v>
      </c>
      <c r="L2452" s="78" t="s">
        <v>343</v>
      </c>
      <c r="M2452" s="36" t="s">
        <v>176</v>
      </c>
      <c r="N2452" s="36" t="s">
        <v>177</v>
      </c>
      <c r="O2452" s="36"/>
      <c r="Q2452" t="s">
        <v>250</v>
      </c>
      <c r="R2452" t="s">
        <v>305</v>
      </c>
      <c r="S2452" t="s">
        <v>249</v>
      </c>
    </row>
    <row r="2453" spans="2:19" ht="12.75" hidden="1" outlineLevel="1">
      <c r="B2453" s="33" t="s">
        <v>280</v>
      </c>
      <c r="C2453">
        <v>69</v>
      </c>
      <c r="D2453">
        <v>1</v>
      </c>
      <c r="E2453">
        <v>14</v>
      </c>
      <c r="F2453" s="46"/>
      <c r="G2453" s="58" t="str">
        <f t="shared" si="196"/>
        <v/>
      </c>
      <c r="H2453" s="55" t="s">
        <v>170</v>
      </c>
      <c r="I2453" t="str">
        <f t="shared" si="193"/>
        <v/>
      </c>
      <c r="J2453">
        <f t="shared" si="194"/>
        <v>0</v>
      </c>
      <c r="K2453">
        <f t="shared" si="195"/>
        <v>0</v>
      </c>
      <c r="L2453" s="78" t="s">
        <v>343</v>
      </c>
      <c r="M2453" s="36" t="s">
        <v>176</v>
      </c>
      <c r="N2453" s="36" t="s">
        <v>177</v>
      </c>
      <c r="O2453" s="36"/>
      <c r="Q2453" t="s">
        <v>37</v>
      </c>
      <c r="R2453" t="s">
        <v>215</v>
      </c>
      <c r="S2453" t="s">
        <v>249</v>
      </c>
    </row>
    <row r="2454" spans="2:19" ht="12.75" hidden="1" outlineLevel="1">
      <c r="B2454" s="33" t="s">
        <v>280</v>
      </c>
      <c r="C2454">
        <v>69</v>
      </c>
      <c r="D2454">
        <v>1</v>
      </c>
      <c r="E2454">
        <v>15</v>
      </c>
      <c r="F2454" s="46"/>
      <c r="G2454" s="58" t="str">
        <f t="shared" si="196"/>
        <v/>
      </c>
      <c r="H2454" s="55" t="s">
        <v>172</v>
      </c>
      <c r="I2454" t="str">
        <f t="shared" si="193"/>
        <v/>
      </c>
      <c r="J2454">
        <f t="shared" si="194"/>
        <v>0</v>
      </c>
      <c r="K2454">
        <f t="shared" si="195"/>
        <v>0</v>
      </c>
      <c r="L2454" s="78" t="s">
        <v>343</v>
      </c>
      <c r="M2454" s="36" t="s">
        <v>176</v>
      </c>
      <c r="N2454" s="36" t="s">
        <v>177</v>
      </c>
      <c r="O2454" s="36"/>
      <c r="Q2454" t="s">
        <v>119</v>
      </c>
      <c r="S2454" t="s">
        <v>249</v>
      </c>
    </row>
    <row r="2455" spans="2:20" ht="12.75" hidden="1" outlineLevel="1">
      <c r="B2455" s="33" t="s">
        <v>280</v>
      </c>
      <c r="C2455">
        <v>69</v>
      </c>
      <c r="D2455">
        <v>1</v>
      </c>
      <c r="E2455">
        <v>16</v>
      </c>
      <c r="F2455" s="46"/>
      <c r="G2455" s="58" t="str">
        <f t="shared" si="196"/>
        <v/>
      </c>
      <c r="H2455" s="55" t="s">
        <v>174</v>
      </c>
      <c r="I2455" t="str">
        <f t="shared" si="193"/>
        <v/>
      </c>
      <c r="J2455">
        <f t="shared" si="194"/>
        <v>0</v>
      </c>
      <c r="K2455">
        <f t="shared" si="195"/>
        <v>0</v>
      </c>
      <c r="L2455" s="78" t="s">
        <v>343</v>
      </c>
      <c r="M2455" s="36" t="s">
        <v>176</v>
      </c>
      <c r="N2455" s="36" t="s">
        <v>177</v>
      </c>
      <c r="O2455" s="36"/>
      <c r="Q2455" s="36" t="s">
        <v>225</v>
      </c>
      <c r="S2455" t="s">
        <v>249</v>
      </c>
      <c r="T2455" t="s">
        <v>54</v>
      </c>
    </row>
    <row r="2456" spans="2:20" ht="12.75" hidden="1" outlineLevel="1">
      <c r="B2456" s="33" t="s">
        <v>280</v>
      </c>
      <c r="C2456">
        <v>69</v>
      </c>
      <c r="D2456">
        <v>1</v>
      </c>
      <c r="E2456">
        <v>17</v>
      </c>
      <c r="F2456" s="46"/>
      <c r="G2456" s="58" t="str">
        <f t="shared" si="196"/>
        <v/>
      </c>
      <c r="H2456" s="55" t="s">
        <v>172</v>
      </c>
      <c r="I2456" t="str">
        <f t="shared" si="193"/>
        <v/>
      </c>
      <c r="J2456">
        <f t="shared" si="194"/>
        <v>0</v>
      </c>
      <c r="K2456">
        <f t="shared" si="195"/>
        <v>0</v>
      </c>
      <c r="L2456" s="78" t="s">
        <v>343</v>
      </c>
      <c r="M2456" s="36" t="s">
        <v>176</v>
      </c>
      <c r="N2456" s="36" t="s">
        <v>177</v>
      </c>
      <c r="O2456" s="36"/>
      <c r="Q2456" t="s">
        <v>250</v>
      </c>
      <c r="R2456" t="s">
        <v>304</v>
      </c>
      <c r="S2456" t="s">
        <v>249</v>
      </c>
      <c r="T2456" t="s">
        <v>218</v>
      </c>
    </row>
    <row r="2457" spans="2:19" ht="12.75" hidden="1" outlineLevel="1">
      <c r="B2457" s="33" t="s">
        <v>280</v>
      </c>
      <c r="C2457">
        <v>69</v>
      </c>
      <c r="D2457">
        <v>1</v>
      </c>
      <c r="E2457">
        <v>18</v>
      </c>
      <c r="F2457" s="46"/>
      <c r="G2457" s="58" t="str">
        <f t="shared" si="196"/>
        <v/>
      </c>
      <c r="H2457" s="55" t="s">
        <v>173</v>
      </c>
      <c r="I2457" t="str">
        <f t="shared" si="193"/>
        <v/>
      </c>
      <c r="J2457">
        <f t="shared" si="194"/>
        <v>0</v>
      </c>
      <c r="K2457">
        <f t="shared" si="195"/>
        <v>0</v>
      </c>
      <c r="L2457" s="78" t="s">
        <v>343</v>
      </c>
      <c r="M2457" s="36" t="s">
        <v>176</v>
      </c>
      <c r="N2457" s="36" t="s">
        <v>177</v>
      </c>
      <c r="O2457" s="36"/>
      <c r="Q2457" s="36" t="s">
        <v>225</v>
      </c>
      <c r="S2457" t="s">
        <v>249</v>
      </c>
    </row>
    <row r="2458" spans="2:20" ht="12.75" hidden="1" outlineLevel="1">
      <c r="B2458" s="33" t="s">
        <v>280</v>
      </c>
      <c r="C2458">
        <v>69</v>
      </c>
      <c r="D2458">
        <v>1</v>
      </c>
      <c r="E2458">
        <v>19</v>
      </c>
      <c r="F2458" s="46"/>
      <c r="G2458" s="58" t="str">
        <f t="shared" si="196"/>
        <v/>
      </c>
      <c r="H2458" s="55" t="s">
        <v>173</v>
      </c>
      <c r="I2458" t="str">
        <f t="shared" si="193"/>
        <v/>
      </c>
      <c r="J2458">
        <f t="shared" si="194"/>
        <v>0</v>
      </c>
      <c r="K2458">
        <f t="shared" si="195"/>
        <v>0</v>
      </c>
      <c r="L2458" s="78" t="s">
        <v>343</v>
      </c>
      <c r="M2458" s="36" t="s">
        <v>176</v>
      </c>
      <c r="N2458" s="36" t="s">
        <v>177</v>
      </c>
      <c r="O2458" s="36"/>
      <c r="Q2458" t="s">
        <v>285</v>
      </c>
      <c r="R2458" t="s">
        <v>35</v>
      </c>
      <c r="S2458" t="s">
        <v>249</v>
      </c>
      <c r="T2458" t="s">
        <v>218</v>
      </c>
    </row>
    <row r="2459" spans="2:20" ht="12.75" hidden="1" outlineLevel="1">
      <c r="B2459" s="33" t="s">
        <v>280</v>
      </c>
      <c r="C2459">
        <v>69</v>
      </c>
      <c r="D2459">
        <v>1</v>
      </c>
      <c r="E2459">
        <v>20</v>
      </c>
      <c r="F2459" s="46"/>
      <c r="G2459" s="58" t="str">
        <f t="shared" si="196"/>
        <v/>
      </c>
      <c r="H2459" s="55" t="s">
        <v>175</v>
      </c>
      <c r="I2459" t="str">
        <f t="shared" si="193"/>
        <v/>
      </c>
      <c r="J2459">
        <f t="shared" si="194"/>
        <v>0</v>
      </c>
      <c r="K2459">
        <f t="shared" si="195"/>
        <v>0</v>
      </c>
      <c r="L2459" s="78" t="s">
        <v>343</v>
      </c>
      <c r="M2459" s="36" t="s">
        <v>176</v>
      </c>
      <c r="N2459" s="36" t="s">
        <v>177</v>
      </c>
      <c r="O2459" s="36"/>
      <c r="Q2459" t="s">
        <v>286</v>
      </c>
      <c r="S2459" t="s">
        <v>249</v>
      </c>
      <c r="T2459" t="s">
        <v>55</v>
      </c>
    </row>
    <row r="2460" spans="2:19" ht="12.75" hidden="1" outlineLevel="1">
      <c r="B2460" s="33" t="s">
        <v>280</v>
      </c>
      <c r="C2460">
        <v>69</v>
      </c>
      <c r="D2460">
        <v>1</v>
      </c>
      <c r="E2460">
        <v>21</v>
      </c>
      <c r="F2460" s="46"/>
      <c r="G2460" s="58" t="str">
        <f t="shared" si="196"/>
        <v/>
      </c>
      <c r="H2460" s="55" t="s">
        <v>172</v>
      </c>
      <c r="I2460" t="str">
        <f t="shared" si="193"/>
        <v/>
      </c>
      <c r="J2460">
        <f t="shared" si="194"/>
        <v>0</v>
      </c>
      <c r="K2460">
        <f t="shared" si="195"/>
        <v>0</v>
      </c>
      <c r="L2460" s="78" t="s">
        <v>343</v>
      </c>
      <c r="M2460" s="36" t="s">
        <v>176</v>
      </c>
      <c r="N2460" s="36" t="s">
        <v>177</v>
      </c>
      <c r="O2460" s="36"/>
      <c r="Q2460" s="36" t="s">
        <v>225</v>
      </c>
      <c r="S2460" t="s">
        <v>249</v>
      </c>
    </row>
    <row r="2461" spans="2:19" ht="12.75" hidden="1" outlineLevel="1">
      <c r="B2461" s="33" t="s">
        <v>280</v>
      </c>
      <c r="C2461">
        <v>69</v>
      </c>
      <c r="D2461">
        <v>1</v>
      </c>
      <c r="E2461">
        <v>22</v>
      </c>
      <c r="F2461" s="46"/>
      <c r="G2461" s="58" t="str">
        <f t="shared" si="196"/>
        <v/>
      </c>
      <c r="H2461" s="55" t="s">
        <v>175</v>
      </c>
      <c r="I2461" t="str">
        <f t="shared" si="193"/>
        <v/>
      </c>
      <c r="J2461">
        <f t="shared" si="194"/>
        <v>0</v>
      </c>
      <c r="K2461">
        <f t="shared" si="195"/>
        <v>0</v>
      </c>
      <c r="L2461" s="78" t="s">
        <v>343</v>
      </c>
      <c r="M2461" s="36" t="s">
        <v>176</v>
      </c>
      <c r="N2461" s="36" t="s">
        <v>177</v>
      </c>
      <c r="O2461" s="36"/>
      <c r="Q2461" t="s">
        <v>250</v>
      </c>
      <c r="R2461" t="s">
        <v>304</v>
      </c>
      <c r="S2461" t="s">
        <v>249</v>
      </c>
    </row>
    <row r="2462" spans="2:19" ht="12.75" hidden="1" outlineLevel="1">
      <c r="B2462" s="33" t="s">
        <v>280</v>
      </c>
      <c r="C2462">
        <v>69</v>
      </c>
      <c r="D2462">
        <v>1</v>
      </c>
      <c r="E2462">
        <v>23</v>
      </c>
      <c r="F2462" s="46"/>
      <c r="G2462" s="58" t="str">
        <f t="shared" si="196"/>
        <v/>
      </c>
      <c r="H2462" s="55" t="s">
        <v>170</v>
      </c>
      <c r="I2462" t="str">
        <f t="shared" si="193"/>
        <v/>
      </c>
      <c r="J2462">
        <f t="shared" si="194"/>
        <v>0</v>
      </c>
      <c r="K2462">
        <f t="shared" si="195"/>
        <v>0</v>
      </c>
      <c r="L2462" s="78" t="s">
        <v>343</v>
      </c>
      <c r="M2462" s="36" t="s">
        <v>176</v>
      </c>
      <c r="N2462" s="36" t="s">
        <v>177</v>
      </c>
      <c r="O2462" s="36"/>
      <c r="Q2462" t="s">
        <v>98</v>
      </c>
      <c r="R2462" t="s">
        <v>216</v>
      </c>
      <c r="S2462" t="s">
        <v>249</v>
      </c>
    </row>
    <row r="2463" spans="2:20" ht="12.75" hidden="1" outlineLevel="1">
      <c r="B2463" s="33" t="s">
        <v>280</v>
      </c>
      <c r="C2463">
        <v>69</v>
      </c>
      <c r="D2463">
        <v>1</v>
      </c>
      <c r="E2463">
        <v>24</v>
      </c>
      <c r="F2463" s="46"/>
      <c r="G2463" s="58" t="str">
        <f t="shared" si="196"/>
        <v/>
      </c>
      <c r="H2463" s="55" t="s">
        <v>172</v>
      </c>
      <c r="I2463" t="str">
        <f t="shared" si="193"/>
        <v/>
      </c>
      <c r="J2463">
        <f t="shared" si="194"/>
        <v>0</v>
      </c>
      <c r="K2463">
        <f t="shared" si="195"/>
        <v>0</v>
      </c>
      <c r="L2463" s="78" t="s">
        <v>343</v>
      </c>
      <c r="M2463" s="36" t="s">
        <v>176</v>
      </c>
      <c r="N2463" s="36" t="s">
        <v>177</v>
      </c>
      <c r="O2463" s="36"/>
      <c r="Q2463" t="s">
        <v>286</v>
      </c>
      <c r="S2463" t="s">
        <v>249</v>
      </c>
      <c r="T2463" t="s">
        <v>218</v>
      </c>
    </row>
    <row r="2464" spans="2:19" ht="12.75" hidden="1" outlineLevel="1">
      <c r="B2464" s="33" t="s">
        <v>280</v>
      </c>
      <c r="C2464">
        <v>69</v>
      </c>
      <c r="D2464">
        <v>1</v>
      </c>
      <c r="E2464">
        <v>25</v>
      </c>
      <c r="F2464" s="46"/>
      <c r="G2464" s="58" t="str">
        <f t="shared" si="196"/>
        <v/>
      </c>
      <c r="H2464" s="55" t="s">
        <v>175</v>
      </c>
      <c r="I2464" t="str">
        <f t="shared" si="193"/>
        <v/>
      </c>
      <c r="J2464">
        <f t="shared" si="194"/>
        <v>0</v>
      </c>
      <c r="K2464">
        <f t="shared" si="195"/>
        <v>0</v>
      </c>
      <c r="L2464" s="78" t="s">
        <v>343</v>
      </c>
      <c r="M2464" s="36" t="s">
        <v>176</v>
      </c>
      <c r="N2464" s="36" t="s">
        <v>177</v>
      </c>
      <c r="O2464" s="36"/>
      <c r="Q2464" t="s">
        <v>285</v>
      </c>
      <c r="R2464" t="s">
        <v>340</v>
      </c>
      <c r="S2464" t="s">
        <v>249</v>
      </c>
    </row>
    <row r="2465" spans="2:19" ht="12.75" hidden="1" outlineLevel="1">
      <c r="B2465" s="33" t="s">
        <v>280</v>
      </c>
      <c r="C2465">
        <v>69</v>
      </c>
      <c r="D2465">
        <v>2</v>
      </c>
      <c r="E2465">
        <v>1</v>
      </c>
      <c r="F2465" s="46"/>
      <c r="G2465" s="58" t="str">
        <f t="shared" si="196"/>
        <v/>
      </c>
      <c r="H2465" s="55" t="s">
        <v>173</v>
      </c>
      <c r="I2465" t="str">
        <f t="shared" si="193"/>
        <v/>
      </c>
      <c r="J2465">
        <f t="shared" si="194"/>
        <v>0</v>
      </c>
      <c r="K2465">
        <f t="shared" si="195"/>
        <v>0</v>
      </c>
      <c r="L2465" s="78" t="s">
        <v>343</v>
      </c>
      <c r="M2465" s="36" t="s">
        <v>334</v>
      </c>
      <c r="N2465">
        <v>1</v>
      </c>
      <c r="O2465" t="s">
        <v>289</v>
      </c>
      <c r="P2465" t="s">
        <v>88</v>
      </c>
      <c r="Q2465" t="s">
        <v>38</v>
      </c>
      <c r="R2465" t="s">
        <v>171</v>
      </c>
      <c r="S2465" t="s">
        <v>27</v>
      </c>
    </row>
    <row r="2466" spans="2:19" ht="12.75" hidden="1" outlineLevel="1">
      <c r="B2466" s="33" t="s">
        <v>280</v>
      </c>
      <c r="C2466">
        <v>69</v>
      </c>
      <c r="D2466">
        <v>2</v>
      </c>
      <c r="E2466">
        <v>2</v>
      </c>
      <c r="F2466" s="46"/>
      <c r="G2466" s="58" t="str">
        <f t="shared" si="196"/>
        <v/>
      </c>
      <c r="H2466" s="55" t="s">
        <v>170</v>
      </c>
      <c r="I2466" t="str">
        <f t="shared" si="193"/>
        <v/>
      </c>
      <c r="J2466">
        <f t="shared" si="194"/>
        <v>0</v>
      </c>
      <c r="K2466">
        <f t="shared" si="195"/>
        <v>0</v>
      </c>
      <c r="L2466" s="78" t="s">
        <v>343</v>
      </c>
      <c r="M2466" s="36" t="s">
        <v>334</v>
      </c>
      <c r="N2466">
        <v>1</v>
      </c>
      <c r="O2466" t="s">
        <v>289</v>
      </c>
      <c r="P2466" t="s">
        <v>88</v>
      </c>
      <c r="Q2466" t="s">
        <v>249</v>
      </c>
      <c r="R2466" t="s">
        <v>171</v>
      </c>
      <c r="S2466" t="s">
        <v>121</v>
      </c>
    </row>
    <row r="2467" spans="2:19" ht="12.75" hidden="1" outlineLevel="1">
      <c r="B2467" s="33" t="s">
        <v>280</v>
      </c>
      <c r="C2467">
        <v>69</v>
      </c>
      <c r="D2467">
        <v>2</v>
      </c>
      <c r="E2467">
        <v>3</v>
      </c>
      <c r="F2467" s="46"/>
      <c r="G2467" s="58" t="str">
        <f t="shared" si="196"/>
        <v/>
      </c>
      <c r="H2467" s="55" t="s">
        <v>173</v>
      </c>
      <c r="I2467" t="str">
        <f t="shared" si="193"/>
        <v/>
      </c>
      <c r="J2467">
        <f t="shared" si="194"/>
        <v>0</v>
      </c>
      <c r="K2467">
        <f t="shared" si="195"/>
        <v>0</v>
      </c>
      <c r="L2467" s="78" t="s">
        <v>343</v>
      </c>
      <c r="M2467" s="36" t="s">
        <v>334</v>
      </c>
      <c r="N2467">
        <v>1</v>
      </c>
      <c r="O2467" t="s">
        <v>289</v>
      </c>
      <c r="P2467" t="s">
        <v>88</v>
      </c>
      <c r="Q2467" t="s">
        <v>249</v>
      </c>
      <c r="R2467" t="s">
        <v>169</v>
      </c>
      <c r="S2467" t="s">
        <v>27</v>
      </c>
    </row>
    <row r="2468" spans="2:19" ht="12.75" hidden="1" outlineLevel="1">
      <c r="B2468" s="33" t="s">
        <v>280</v>
      </c>
      <c r="C2468">
        <v>69</v>
      </c>
      <c r="D2468">
        <v>2</v>
      </c>
      <c r="E2468">
        <v>4</v>
      </c>
      <c r="F2468" s="46"/>
      <c r="G2468" s="58" t="str">
        <f t="shared" si="196"/>
        <v/>
      </c>
      <c r="H2468" s="55" t="s">
        <v>172</v>
      </c>
      <c r="I2468" t="str">
        <f t="shared" si="193"/>
        <v/>
      </c>
      <c r="J2468">
        <f t="shared" si="194"/>
        <v>0</v>
      </c>
      <c r="K2468">
        <f t="shared" si="195"/>
        <v>0</v>
      </c>
      <c r="L2468" s="78" t="s">
        <v>343</v>
      </c>
      <c r="M2468" s="36" t="s">
        <v>334</v>
      </c>
      <c r="N2468">
        <v>1</v>
      </c>
      <c r="O2468" t="s">
        <v>289</v>
      </c>
      <c r="P2468" t="s">
        <v>88</v>
      </c>
      <c r="Q2468" t="s">
        <v>249</v>
      </c>
      <c r="R2468" t="s">
        <v>171</v>
      </c>
      <c r="S2468" t="s">
        <v>121</v>
      </c>
    </row>
    <row r="2469" spans="2:19" ht="12.75" hidden="1" outlineLevel="1">
      <c r="B2469" s="33" t="s">
        <v>280</v>
      </c>
      <c r="C2469">
        <v>69</v>
      </c>
      <c r="D2469">
        <v>2</v>
      </c>
      <c r="E2469">
        <v>5</v>
      </c>
      <c r="F2469" s="46"/>
      <c r="G2469" s="58" t="str">
        <f t="shared" si="196"/>
        <v/>
      </c>
      <c r="H2469" s="55" t="s">
        <v>174</v>
      </c>
      <c r="I2469" t="str">
        <f t="shared" si="193"/>
        <v/>
      </c>
      <c r="J2469">
        <f t="shared" si="194"/>
        <v>0</v>
      </c>
      <c r="K2469">
        <f t="shared" si="195"/>
        <v>0</v>
      </c>
      <c r="L2469" s="78" t="s">
        <v>343</v>
      </c>
      <c r="M2469" s="36" t="s">
        <v>334</v>
      </c>
      <c r="N2469">
        <v>1</v>
      </c>
      <c r="O2469" t="s">
        <v>289</v>
      </c>
      <c r="P2469" t="s">
        <v>88</v>
      </c>
      <c r="Q2469" t="s">
        <v>249</v>
      </c>
      <c r="R2469" t="s">
        <v>169</v>
      </c>
      <c r="S2469" t="s">
        <v>122</v>
      </c>
    </row>
    <row r="2470" spans="2:19" ht="12.75" hidden="1" outlineLevel="1">
      <c r="B2470" s="33" t="s">
        <v>280</v>
      </c>
      <c r="C2470">
        <v>69</v>
      </c>
      <c r="D2470">
        <v>2</v>
      </c>
      <c r="E2470">
        <v>6</v>
      </c>
      <c r="F2470" s="46"/>
      <c r="G2470" s="58" t="str">
        <f t="shared" si="196"/>
        <v/>
      </c>
      <c r="H2470" s="55" t="s">
        <v>175</v>
      </c>
      <c r="I2470" t="str">
        <f t="shared" si="193"/>
        <v/>
      </c>
      <c r="J2470">
        <f t="shared" si="194"/>
        <v>0</v>
      </c>
      <c r="K2470">
        <f t="shared" si="195"/>
        <v>0</v>
      </c>
      <c r="L2470" s="78" t="s">
        <v>343</v>
      </c>
      <c r="M2470" s="36" t="s">
        <v>334</v>
      </c>
      <c r="N2470">
        <v>2</v>
      </c>
      <c r="O2470" t="s">
        <v>290</v>
      </c>
      <c r="P2470" t="s">
        <v>64</v>
      </c>
      <c r="Q2470" t="s">
        <v>38</v>
      </c>
      <c r="R2470" t="s">
        <v>171</v>
      </c>
      <c r="S2470" t="s">
        <v>27</v>
      </c>
    </row>
    <row r="2471" spans="2:19" ht="12.75" hidden="1" outlineLevel="1">
      <c r="B2471" s="33" t="s">
        <v>280</v>
      </c>
      <c r="C2471">
        <v>69</v>
      </c>
      <c r="D2471">
        <v>2</v>
      </c>
      <c r="E2471">
        <v>7</v>
      </c>
      <c r="F2471" s="46"/>
      <c r="G2471" s="58" t="str">
        <f t="shared" si="196"/>
        <v/>
      </c>
      <c r="H2471" s="55" t="s">
        <v>173</v>
      </c>
      <c r="I2471" t="str">
        <f t="shared" si="193"/>
        <v/>
      </c>
      <c r="J2471">
        <f t="shared" si="194"/>
        <v>0</v>
      </c>
      <c r="K2471">
        <f t="shared" si="195"/>
        <v>0</v>
      </c>
      <c r="L2471" s="78" t="s">
        <v>343</v>
      </c>
      <c r="M2471" s="36" t="s">
        <v>334</v>
      </c>
      <c r="N2471">
        <v>2</v>
      </c>
      <c r="O2471" t="s">
        <v>290</v>
      </c>
      <c r="P2471" t="s">
        <v>64</v>
      </c>
      <c r="Q2471" t="s">
        <v>249</v>
      </c>
      <c r="R2471" t="s">
        <v>169</v>
      </c>
      <c r="S2471" t="s">
        <v>122</v>
      </c>
    </row>
    <row r="2472" spans="2:19" ht="12.75" hidden="1" outlineLevel="1">
      <c r="B2472" s="33" t="s">
        <v>280</v>
      </c>
      <c r="C2472">
        <v>69</v>
      </c>
      <c r="D2472">
        <v>2</v>
      </c>
      <c r="E2472">
        <v>8</v>
      </c>
      <c r="F2472" s="46"/>
      <c r="G2472" s="58" t="str">
        <f t="shared" si="196"/>
        <v/>
      </c>
      <c r="H2472" s="55" t="s">
        <v>172</v>
      </c>
      <c r="I2472" t="str">
        <f t="shared" si="193"/>
        <v/>
      </c>
      <c r="J2472">
        <f t="shared" si="194"/>
        <v>0</v>
      </c>
      <c r="K2472">
        <f t="shared" si="195"/>
        <v>0</v>
      </c>
      <c r="L2472" s="78" t="s">
        <v>343</v>
      </c>
      <c r="M2472" s="36" t="s">
        <v>334</v>
      </c>
      <c r="N2472">
        <v>2</v>
      </c>
      <c r="O2472" t="s">
        <v>290</v>
      </c>
      <c r="P2472" t="s">
        <v>64</v>
      </c>
      <c r="Q2472" t="s">
        <v>249</v>
      </c>
      <c r="R2472" t="s">
        <v>169</v>
      </c>
      <c r="S2472" t="s">
        <v>122</v>
      </c>
    </row>
    <row r="2473" spans="2:19" ht="12.75" hidden="1" outlineLevel="1">
      <c r="B2473" s="33" t="s">
        <v>280</v>
      </c>
      <c r="C2473">
        <v>69</v>
      </c>
      <c r="D2473">
        <v>2</v>
      </c>
      <c r="E2473">
        <v>9</v>
      </c>
      <c r="F2473" s="46"/>
      <c r="G2473" s="58" t="str">
        <f t="shared" si="196"/>
        <v/>
      </c>
      <c r="H2473" s="55" t="s">
        <v>175</v>
      </c>
      <c r="I2473" t="str">
        <f t="shared" si="193"/>
        <v/>
      </c>
      <c r="J2473">
        <f t="shared" si="194"/>
        <v>0</v>
      </c>
      <c r="K2473">
        <f t="shared" si="195"/>
        <v>0</v>
      </c>
      <c r="L2473" s="78" t="s">
        <v>343</v>
      </c>
      <c r="M2473" s="36" t="s">
        <v>334</v>
      </c>
      <c r="N2473">
        <v>2</v>
      </c>
      <c r="O2473" t="s">
        <v>290</v>
      </c>
      <c r="P2473" t="s">
        <v>64</v>
      </c>
      <c r="Q2473" t="s">
        <v>249</v>
      </c>
      <c r="R2473" t="s">
        <v>169</v>
      </c>
      <c r="S2473" t="s">
        <v>120</v>
      </c>
    </row>
    <row r="2474" spans="2:19" ht="12.75" hidden="1" outlineLevel="1">
      <c r="B2474" s="33" t="s">
        <v>280</v>
      </c>
      <c r="C2474">
        <v>69</v>
      </c>
      <c r="D2474">
        <v>2</v>
      </c>
      <c r="E2474">
        <v>10</v>
      </c>
      <c r="F2474" s="46"/>
      <c r="G2474" s="58" t="str">
        <f t="shared" si="196"/>
        <v/>
      </c>
      <c r="H2474" s="55" t="s">
        <v>172</v>
      </c>
      <c r="I2474" t="str">
        <f t="shared" si="193"/>
        <v/>
      </c>
      <c r="J2474">
        <f t="shared" si="194"/>
        <v>0</v>
      </c>
      <c r="K2474">
        <f t="shared" si="195"/>
        <v>0</v>
      </c>
      <c r="L2474" s="78" t="s">
        <v>343</v>
      </c>
      <c r="M2474" s="36" t="s">
        <v>334</v>
      </c>
      <c r="N2474">
        <v>2</v>
      </c>
      <c r="O2474" t="s">
        <v>290</v>
      </c>
      <c r="P2474" t="s">
        <v>64</v>
      </c>
      <c r="Q2474" t="s">
        <v>249</v>
      </c>
      <c r="R2474" t="s">
        <v>169</v>
      </c>
      <c r="S2474" t="s">
        <v>120</v>
      </c>
    </row>
    <row r="2475" spans="2:19" ht="12.75" hidden="1" outlineLevel="1">
      <c r="B2475" s="33" t="s">
        <v>280</v>
      </c>
      <c r="C2475">
        <v>69</v>
      </c>
      <c r="D2475">
        <v>2</v>
      </c>
      <c r="E2475">
        <v>11</v>
      </c>
      <c r="F2475" s="46"/>
      <c r="G2475" s="58" t="str">
        <f t="shared" si="196"/>
        <v/>
      </c>
      <c r="H2475" s="55" t="s">
        <v>170</v>
      </c>
      <c r="I2475" t="str">
        <f t="shared" si="193"/>
        <v/>
      </c>
      <c r="J2475">
        <f t="shared" si="194"/>
        <v>0</v>
      </c>
      <c r="K2475">
        <f t="shared" si="195"/>
        <v>0</v>
      </c>
      <c r="L2475" s="78" t="s">
        <v>343</v>
      </c>
      <c r="M2475" s="36" t="s">
        <v>334</v>
      </c>
      <c r="N2475">
        <v>2</v>
      </c>
      <c r="O2475" t="s">
        <v>290</v>
      </c>
      <c r="P2475" t="s">
        <v>64</v>
      </c>
      <c r="Q2475" t="s">
        <v>249</v>
      </c>
      <c r="R2475" t="s">
        <v>169</v>
      </c>
      <c r="S2475" t="s">
        <v>122</v>
      </c>
    </row>
    <row r="2476" spans="2:19" ht="12.75" hidden="1" outlineLevel="1">
      <c r="B2476" s="33" t="s">
        <v>280</v>
      </c>
      <c r="C2476">
        <v>69</v>
      </c>
      <c r="D2476">
        <v>2</v>
      </c>
      <c r="E2476">
        <v>12</v>
      </c>
      <c r="F2476" s="46"/>
      <c r="G2476" s="58" t="str">
        <f t="shared" si="196"/>
        <v/>
      </c>
      <c r="H2476" s="55" t="s">
        <v>170</v>
      </c>
      <c r="I2476" t="str">
        <f t="shared" si="193"/>
        <v/>
      </c>
      <c r="J2476">
        <f t="shared" si="194"/>
        <v>0</v>
      </c>
      <c r="K2476">
        <f t="shared" si="195"/>
        <v>0</v>
      </c>
      <c r="L2476" s="78" t="s">
        <v>343</v>
      </c>
      <c r="M2476" s="36" t="s">
        <v>334</v>
      </c>
      <c r="N2476">
        <v>3</v>
      </c>
      <c r="O2476" t="s">
        <v>289</v>
      </c>
      <c r="P2476" t="s">
        <v>221</v>
      </c>
      <c r="Q2476" t="s">
        <v>38</v>
      </c>
      <c r="R2476" t="s">
        <v>171</v>
      </c>
      <c r="S2476" t="s">
        <v>27</v>
      </c>
    </row>
    <row r="2477" spans="2:19" ht="12.75" hidden="1" outlineLevel="1">
      <c r="B2477" s="33" t="s">
        <v>280</v>
      </c>
      <c r="C2477">
        <v>69</v>
      </c>
      <c r="D2477">
        <v>2</v>
      </c>
      <c r="E2477">
        <v>13</v>
      </c>
      <c r="F2477" s="46"/>
      <c r="G2477" s="58" t="str">
        <f t="shared" si="196"/>
        <v/>
      </c>
      <c r="H2477" s="55" t="s">
        <v>174</v>
      </c>
      <c r="I2477" t="str">
        <f t="shared" si="193"/>
        <v/>
      </c>
      <c r="J2477">
        <f t="shared" si="194"/>
        <v>0</v>
      </c>
      <c r="K2477">
        <f t="shared" si="195"/>
        <v>0</v>
      </c>
      <c r="L2477" s="78" t="s">
        <v>343</v>
      </c>
      <c r="M2477" s="36" t="s">
        <v>334</v>
      </c>
      <c r="N2477">
        <v>3</v>
      </c>
      <c r="O2477" t="s">
        <v>289</v>
      </c>
      <c r="P2477" t="s">
        <v>221</v>
      </c>
      <c r="Q2477" t="s">
        <v>249</v>
      </c>
      <c r="R2477" t="s">
        <v>169</v>
      </c>
      <c r="S2477" t="s">
        <v>120</v>
      </c>
    </row>
    <row r="2478" spans="2:19" ht="12.75" hidden="1" outlineLevel="1">
      <c r="B2478" s="33" t="s">
        <v>280</v>
      </c>
      <c r="C2478">
        <v>69</v>
      </c>
      <c r="D2478">
        <v>2</v>
      </c>
      <c r="E2478">
        <v>14</v>
      </c>
      <c r="F2478" s="46"/>
      <c r="G2478" s="58" t="str">
        <f t="shared" si="196"/>
        <v/>
      </c>
      <c r="H2478" s="55" t="s">
        <v>172</v>
      </c>
      <c r="I2478" t="str">
        <f t="shared" si="193"/>
        <v/>
      </c>
      <c r="J2478">
        <f t="shared" si="194"/>
        <v>0</v>
      </c>
      <c r="K2478">
        <f t="shared" si="195"/>
        <v>0</v>
      </c>
      <c r="L2478" s="78" t="s">
        <v>343</v>
      </c>
      <c r="M2478" s="36" t="s">
        <v>334</v>
      </c>
      <c r="N2478">
        <v>3</v>
      </c>
      <c r="O2478" t="s">
        <v>289</v>
      </c>
      <c r="P2478" t="s">
        <v>221</v>
      </c>
      <c r="Q2478" t="s">
        <v>249</v>
      </c>
      <c r="R2478" t="s">
        <v>169</v>
      </c>
      <c r="S2478" t="s">
        <v>27</v>
      </c>
    </row>
    <row r="2479" spans="2:19" ht="12.75" hidden="1" outlineLevel="1">
      <c r="B2479" s="33" t="s">
        <v>280</v>
      </c>
      <c r="C2479">
        <v>69</v>
      </c>
      <c r="D2479">
        <v>2</v>
      </c>
      <c r="E2479">
        <v>15</v>
      </c>
      <c r="F2479" s="46"/>
      <c r="G2479" s="58" t="str">
        <f t="shared" si="196"/>
        <v/>
      </c>
      <c r="H2479" s="55" t="s">
        <v>170</v>
      </c>
      <c r="I2479" t="str">
        <f t="shared" si="193"/>
        <v/>
      </c>
      <c r="J2479">
        <f t="shared" si="194"/>
        <v>0</v>
      </c>
      <c r="K2479">
        <f t="shared" si="195"/>
        <v>0</v>
      </c>
      <c r="L2479" s="78" t="s">
        <v>343</v>
      </c>
      <c r="M2479" s="36" t="s">
        <v>334</v>
      </c>
      <c r="N2479">
        <v>3</v>
      </c>
      <c r="O2479" t="s">
        <v>289</v>
      </c>
      <c r="P2479" t="s">
        <v>221</v>
      </c>
      <c r="Q2479" t="s">
        <v>249</v>
      </c>
      <c r="R2479" t="s">
        <v>169</v>
      </c>
      <c r="S2479" t="s">
        <v>27</v>
      </c>
    </row>
    <row r="2480" spans="2:19" ht="12.75" hidden="1" outlineLevel="1">
      <c r="B2480" s="33" t="s">
        <v>280</v>
      </c>
      <c r="C2480">
        <v>69</v>
      </c>
      <c r="D2480">
        <v>2</v>
      </c>
      <c r="E2480">
        <v>16</v>
      </c>
      <c r="F2480" s="46"/>
      <c r="G2480" s="58" t="str">
        <f t="shared" si="196"/>
        <v/>
      </c>
      <c r="H2480" s="55" t="s">
        <v>174</v>
      </c>
      <c r="I2480" t="str">
        <f t="shared" si="193"/>
        <v/>
      </c>
      <c r="J2480">
        <f t="shared" si="194"/>
        <v>0</v>
      </c>
      <c r="K2480">
        <f t="shared" si="195"/>
        <v>0</v>
      </c>
      <c r="L2480" s="78" t="s">
        <v>343</v>
      </c>
      <c r="M2480" s="36" t="s">
        <v>334</v>
      </c>
      <c r="N2480">
        <v>3</v>
      </c>
      <c r="O2480" t="s">
        <v>289</v>
      </c>
      <c r="P2480" t="s">
        <v>221</v>
      </c>
      <c r="Q2480" t="s">
        <v>249</v>
      </c>
      <c r="R2480" t="s">
        <v>171</v>
      </c>
      <c r="S2480" t="s">
        <v>27</v>
      </c>
    </row>
    <row r="2481" spans="2:19" ht="12.75" hidden="1" outlineLevel="1">
      <c r="B2481" s="33" t="s">
        <v>280</v>
      </c>
      <c r="C2481">
        <v>69</v>
      </c>
      <c r="D2481">
        <v>2</v>
      </c>
      <c r="E2481">
        <v>17</v>
      </c>
      <c r="F2481" s="46"/>
      <c r="G2481" s="58" t="str">
        <f t="shared" si="196"/>
        <v/>
      </c>
      <c r="H2481" s="55" t="s">
        <v>175</v>
      </c>
      <c r="I2481" t="str">
        <f t="shared" si="193"/>
        <v/>
      </c>
      <c r="J2481">
        <f t="shared" si="194"/>
        <v>0</v>
      </c>
      <c r="K2481">
        <f t="shared" si="195"/>
        <v>0</v>
      </c>
      <c r="L2481" s="78" t="s">
        <v>343</v>
      </c>
      <c r="M2481" s="36" t="s">
        <v>334</v>
      </c>
      <c r="N2481">
        <v>3</v>
      </c>
      <c r="O2481" t="s">
        <v>289</v>
      </c>
      <c r="P2481" t="s">
        <v>221</v>
      </c>
      <c r="Q2481" t="s">
        <v>301</v>
      </c>
      <c r="R2481" t="s">
        <v>171</v>
      </c>
      <c r="S2481" t="s">
        <v>130</v>
      </c>
    </row>
    <row r="2482" spans="2:19" ht="12.75" hidden="1" outlineLevel="1">
      <c r="B2482" s="33" t="s">
        <v>280</v>
      </c>
      <c r="C2482">
        <v>69</v>
      </c>
      <c r="D2482">
        <v>2</v>
      </c>
      <c r="E2482">
        <v>18</v>
      </c>
      <c r="F2482" s="46"/>
      <c r="G2482" s="58" t="str">
        <f t="shared" si="196"/>
        <v/>
      </c>
      <c r="H2482" s="55" t="s">
        <v>174</v>
      </c>
      <c r="I2482" t="str">
        <f t="shared" si="193"/>
        <v/>
      </c>
      <c r="J2482">
        <f t="shared" si="194"/>
        <v>0</v>
      </c>
      <c r="K2482">
        <f t="shared" si="195"/>
        <v>0</v>
      </c>
      <c r="L2482" s="78" t="s">
        <v>343</v>
      </c>
      <c r="M2482" s="36" t="s">
        <v>334</v>
      </c>
      <c r="N2482">
        <v>4</v>
      </c>
      <c r="O2482" t="s">
        <v>290</v>
      </c>
      <c r="P2482" t="s">
        <v>64</v>
      </c>
      <c r="Q2482" t="s">
        <v>38</v>
      </c>
      <c r="R2482" t="s">
        <v>171</v>
      </c>
      <c r="S2482" t="s">
        <v>27</v>
      </c>
    </row>
    <row r="2483" spans="2:19" ht="12.75" hidden="1" outlineLevel="1">
      <c r="B2483" s="33" t="s">
        <v>280</v>
      </c>
      <c r="C2483">
        <v>69</v>
      </c>
      <c r="D2483">
        <v>2</v>
      </c>
      <c r="E2483">
        <v>19</v>
      </c>
      <c r="F2483" s="46"/>
      <c r="G2483" s="58" t="str">
        <f t="shared" si="196"/>
        <v/>
      </c>
      <c r="H2483" s="55" t="s">
        <v>173</v>
      </c>
      <c r="I2483" t="str">
        <f t="shared" si="193"/>
        <v/>
      </c>
      <c r="J2483">
        <f t="shared" si="194"/>
        <v>0</v>
      </c>
      <c r="K2483">
        <f t="shared" si="195"/>
        <v>0</v>
      </c>
      <c r="L2483" s="78" t="s">
        <v>343</v>
      </c>
      <c r="M2483" s="36" t="s">
        <v>334</v>
      </c>
      <c r="N2483">
        <v>4</v>
      </c>
      <c r="O2483" t="s">
        <v>290</v>
      </c>
      <c r="P2483" t="s">
        <v>64</v>
      </c>
      <c r="Q2483" t="s">
        <v>249</v>
      </c>
      <c r="R2483" t="s">
        <v>171</v>
      </c>
      <c r="S2483" t="s">
        <v>121</v>
      </c>
    </row>
    <row r="2484" spans="2:19" ht="12.75" hidden="1" outlineLevel="1">
      <c r="B2484" s="33" t="s">
        <v>280</v>
      </c>
      <c r="C2484">
        <v>69</v>
      </c>
      <c r="D2484">
        <v>2</v>
      </c>
      <c r="E2484">
        <v>20</v>
      </c>
      <c r="F2484" s="46"/>
      <c r="G2484" s="58" t="str">
        <f t="shared" si="196"/>
        <v/>
      </c>
      <c r="H2484" s="55" t="s">
        <v>170</v>
      </c>
      <c r="I2484" t="str">
        <f t="shared" si="193"/>
        <v/>
      </c>
      <c r="J2484">
        <f t="shared" si="194"/>
        <v>0</v>
      </c>
      <c r="K2484">
        <f t="shared" si="195"/>
        <v>0</v>
      </c>
      <c r="L2484" s="78" t="s">
        <v>343</v>
      </c>
      <c r="M2484" s="36" t="s">
        <v>334</v>
      </c>
      <c r="N2484">
        <v>4</v>
      </c>
      <c r="O2484" t="s">
        <v>290</v>
      </c>
      <c r="P2484" t="s">
        <v>64</v>
      </c>
      <c r="Q2484" t="s">
        <v>249</v>
      </c>
      <c r="R2484" t="s">
        <v>169</v>
      </c>
      <c r="S2484" t="s">
        <v>27</v>
      </c>
    </row>
    <row r="2485" spans="2:19" ht="12.75" hidden="1" outlineLevel="1">
      <c r="B2485" s="33" t="s">
        <v>280</v>
      </c>
      <c r="C2485">
        <v>69</v>
      </c>
      <c r="D2485">
        <v>2</v>
      </c>
      <c r="E2485">
        <v>21</v>
      </c>
      <c r="F2485" s="46"/>
      <c r="G2485" s="58" t="str">
        <f t="shared" si="196"/>
        <v/>
      </c>
      <c r="H2485" s="55" t="s">
        <v>172</v>
      </c>
      <c r="I2485" t="str">
        <f t="shared" si="193"/>
        <v/>
      </c>
      <c r="J2485">
        <f t="shared" si="194"/>
        <v>0</v>
      </c>
      <c r="K2485">
        <f t="shared" si="195"/>
        <v>0</v>
      </c>
      <c r="L2485" s="78" t="s">
        <v>343</v>
      </c>
      <c r="M2485" s="36" t="s">
        <v>334</v>
      </c>
      <c r="N2485">
        <v>4</v>
      </c>
      <c r="O2485" t="s">
        <v>290</v>
      </c>
      <c r="P2485" t="s">
        <v>64</v>
      </c>
      <c r="Q2485" t="s">
        <v>249</v>
      </c>
      <c r="R2485" t="s">
        <v>169</v>
      </c>
      <c r="S2485" t="s">
        <v>294</v>
      </c>
    </row>
    <row r="2486" spans="2:19" ht="12.75" hidden="1" outlineLevel="1">
      <c r="B2486" s="33" t="s">
        <v>280</v>
      </c>
      <c r="C2486">
        <v>69</v>
      </c>
      <c r="D2486">
        <v>2</v>
      </c>
      <c r="E2486">
        <v>22</v>
      </c>
      <c r="F2486" s="46"/>
      <c r="G2486" s="58" t="str">
        <f t="shared" si="196"/>
        <v/>
      </c>
      <c r="H2486" s="55" t="s">
        <v>174</v>
      </c>
      <c r="I2486" t="str">
        <f t="shared" si="193"/>
        <v/>
      </c>
      <c r="J2486">
        <f t="shared" si="194"/>
        <v>0</v>
      </c>
      <c r="K2486">
        <f t="shared" si="195"/>
        <v>0</v>
      </c>
      <c r="L2486" s="78" t="s">
        <v>343</v>
      </c>
      <c r="M2486" s="36" t="s">
        <v>334</v>
      </c>
      <c r="N2486">
        <v>4</v>
      </c>
      <c r="O2486" t="s">
        <v>290</v>
      </c>
      <c r="P2486" t="s">
        <v>64</v>
      </c>
      <c r="Q2486" t="s">
        <v>249</v>
      </c>
      <c r="R2486" t="s">
        <v>171</v>
      </c>
      <c r="S2486" t="s">
        <v>121</v>
      </c>
    </row>
    <row r="2487" spans="2:19" ht="12.75" hidden="1" outlineLevel="1">
      <c r="B2487" s="33" t="s">
        <v>280</v>
      </c>
      <c r="C2487">
        <v>69</v>
      </c>
      <c r="D2487">
        <v>2</v>
      </c>
      <c r="E2487">
        <v>23</v>
      </c>
      <c r="F2487" s="46"/>
      <c r="G2487" s="58" t="str">
        <f t="shared" si="196"/>
        <v/>
      </c>
      <c r="H2487" s="55" t="s">
        <v>175</v>
      </c>
      <c r="I2487" t="str">
        <f t="shared" si="193"/>
        <v/>
      </c>
      <c r="J2487">
        <f t="shared" si="194"/>
        <v>0</v>
      </c>
      <c r="K2487">
        <f t="shared" si="195"/>
        <v>0</v>
      </c>
      <c r="L2487" s="78" t="s">
        <v>343</v>
      </c>
      <c r="M2487" s="36" t="s">
        <v>334</v>
      </c>
      <c r="N2487">
        <v>4</v>
      </c>
      <c r="O2487" t="s">
        <v>290</v>
      </c>
      <c r="P2487" t="s">
        <v>64</v>
      </c>
      <c r="Q2487" t="s">
        <v>123</v>
      </c>
      <c r="R2487" t="s">
        <v>169</v>
      </c>
      <c r="S2487" t="s">
        <v>130</v>
      </c>
    </row>
    <row r="2488" spans="2:19" ht="12.75" hidden="1" outlineLevel="1">
      <c r="B2488" s="33" t="s">
        <v>280</v>
      </c>
      <c r="C2488">
        <v>69</v>
      </c>
      <c r="D2488">
        <v>3</v>
      </c>
      <c r="E2488">
        <v>1</v>
      </c>
      <c r="F2488" s="46"/>
      <c r="G2488" s="58" t="str">
        <f t="shared" si="196"/>
        <v/>
      </c>
      <c r="H2488" s="55" t="s">
        <v>170</v>
      </c>
      <c r="I2488" t="str">
        <f t="shared" si="193"/>
        <v/>
      </c>
      <c r="J2488">
        <f t="shared" si="194"/>
        <v>0</v>
      </c>
      <c r="K2488">
        <f t="shared" si="195"/>
        <v>0</v>
      </c>
      <c r="L2488" s="78" t="s">
        <v>343</v>
      </c>
      <c r="M2488" s="36" t="s">
        <v>8</v>
      </c>
      <c r="N2488">
        <v>1</v>
      </c>
      <c r="P2488" t="s">
        <v>315</v>
      </c>
      <c r="Q2488" t="s">
        <v>329</v>
      </c>
      <c r="R2488" t="s">
        <v>238</v>
      </c>
      <c r="S2488" t="s">
        <v>239</v>
      </c>
    </row>
    <row r="2489" spans="2:19" ht="12.75" hidden="1" outlineLevel="1">
      <c r="B2489" s="33" t="s">
        <v>280</v>
      </c>
      <c r="C2489">
        <v>69</v>
      </c>
      <c r="D2489">
        <v>3</v>
      </c>
      <c r="E2489">
        <v>2</v>
      </c>
      <c r="F2489" s="46"/>
      <c r="G2489" s="58" t="str">
        <f t="shared" si="196"/>
        <v/>
      </c>
      <c r="H2489" s="55" t="s">
        <v>175</v>
      </c>
      <c r="I2489" t="str">
        <f t="shared" si="193"/>
        <v/>
      </c>
      <c r="J2489">
        <f t="shared" si="194"/>
        <v>0</v>
      </c>
      <c r="K2489">
        <f t="shared" si="195"/>
        <v>0</v>
      </c>
      <c r="L2489" s="78" t="s">
        <v>343</v>
      </c>
      <c r="M2489" s="36" t="s">
        <v>8</v>
      </c>
      <c r="N2489">
        <v>1</v>
      </c>
      <c r="P2489" t="s">
        <v>315</v>
      </c>
      <c r="Q2489" t="s">
        <v>333</v>
      </c>
      <c r="R2489" t="s">
        <v>316</v>
      </c>
      <c r="S2489" t="s">
        <v>239</v>
      </c>
    </row>
    <row r="2490" spans="2:19" ht="12.75" hidden="1" outlineLevel="1">
      <c r="B2490" s="33" t="s">
        <v>280</v>
      </c>
      <c r="C2490">
        <v>69</v>
      </c>
      <c r="D2490">
        <v>3</v>
      </c>
      <c r="E2490">
        <v>3</v>
      </c>
      <c r="F2490" s="46"/>
      <c r="G2490" s="58" t="str">
        <f t="shared" si="196"/>
        <v/>
      </c>
      <c r="H2490" s="55" t="s">
        <v>172</v>
      </c>
      <c r="I2490" t="str">
        <f t="shared" si="193"/>
        <v/>
      </c>
      <c r="J2490">
        <f t="shared" si="194"/>
        <v>0</v>
      </c>
      <c r="K2490">
        <f t="shared" si="195"/>
        <v>0</v>
      </c>
      <c r="L2490" s="78" t="s">
        <v>343</v>
      </c>
      <c r="M2490" s="36" t="s">
        <v>8</v>
      </c>
      <c r="N2490">
        <v>1</v>
      </c>
      <c r="P2490" t="s">
        <v>315</v>
      </c>
      <c r="Q2490" t="s">
        <v>333</v>
      </c>
      <c r="R2490" t="s">
        <v>245</v>
      </c>
      <c r="S2490" t="s">
        <v>239</v>
      </c>
    </row>
    <row r="2491" spans="2:19" ht="12.75" hidden="1" outlineLevel="1">
      <c r="B2491" s="33" t="s">
        <v>280</v>
      </c>
      <c r="C2491">
        <v>69</v>
      </c>
      <c r="D2491">
        <v>3</v>
      </c>
      <c r="E2491">
        <v>4</v>
      </c>
      <c r="F2491" s="46"/>
      <c r="G2491" s="58" t="str">
        <f t="shared" si="196"/>
        <v/>
      </c>
      <c r="H2491" s="55" t="s">
        <v>170</v>
      </c>
      <c r="I2491" t="str">
        <f t="shared" si="193"/>
        <v/>
      </c>
      <c r="J2491">
        <f t="shared" si="194"/>
        <v>0</v>
      </c>
      <c r="K2491">
        <f t="shared" si="195"/>
        <v>0</v>
      </c>
      <c r="L2491" s="78" t="s">
        <v>343</v>
      </c>
      <c r="M2491" s="36" t="s">
        <v>8</v>
      </c>
      <c r="N2491">
        <v>1</v>
      </c>
      <c r="P2491" t="s">
        <v>315</v>
      </c>
      <c r="Q2491" t="s">
        <v>329</v>
      </c>
      <c r="R2491" t="s">
        <v>238</v>
      </c>
      <c r="S2491" t="s">
        <v>239</v>
      </c>
    </row>
    <row r="2492" spans="2:19" ht="12.75" hidden="1" outlineLevel="1">
      <c r="B2492" s="33" t="s">
        <v>280</v>
      </c>
      <c r="C2492">
        <v>69</v>
      </c>
      <c r="D2492">
        <v>3</v>
      </c>
      <c r="E2492">
        <v>5</v>
      </c>
      <c r="F2492" s="46"/>
      <c r="G2492" s="58" t="str">
        <f t="shared" si="196"/>
        <v/>
      </c>
      <c r="H2492" s="55" t="s">
        <v>174</v>
      </c>
      <c r="I2492" t="str">
        <f t="shared" si="193"/>
        <v/>
      </c>
      <c r="J2492">
        <f t="shared" si="194"/>
        <v>0</v>
      </c>
      <c r="K2492">
        <f t="shared" si="195"/>
        <v>0</v>
      </c>
      <c r="L2492" s="78" t="s">
        <v>343</v>
      </c>
      <c r="M2492" s="36" t="s">
        <v>8</v>
      </c>
      <c r="N2492">
        <v>1</v>
      </c>
      <c r="P2492" t="s">
        <v>315</v>
      </c>
      <c r="Q2492" t="s">
        <v>333</v>
      </c>
      <c r="R2492" t="s">
        <v>246</v>
      </c>
      <c r="S2492" t="s">
        <v>239</v>
      </c>
    </row>
    <row r="2493" spans="2:19" ht="12.75" hidden="1" outlineLevel="1">
      <c r="B2493" s="33" t="s">
        <v>280</v>
      </c>
      <c r="C2493">
        <v>69</v>
      </c>
      <c r="D2493">
        <v>3</v>
      </c>
      <c r="E2493">
        <v>6</v>
      </c>
      <c r="F2493" s="46"/>
      <c r="G2493" s="58" t="str">
        <f t="shared" si="196"/>
        <v/>
      </c>
      <c r="H2493" s="55" t="s">
        <v>174</v>
      </c>
      <c r="I2493" t="str">
        <f t="shared" si="193"/>
        <v/>
      </c>
      <c r="J2493">
        <f t="shared" si="194"/>
        <v>0</v>
      </c>
      <c r="K2493">
        <f t="shared" si="195"/>
        <v>0</v>
      </c>
      <c r="L2493" s="78" t="s">
        <v>343</v>
      </c>
      <c r="M2493" s="36" t="s">
        <v>8</v>
      </c>
      <c r="N2493">
        <v>1</v>
      </c>
      <c r="P2493" t="s">
        <v>315</v>
      </c>
      <c r="Q2493" t="s">
        <v>330</v>
      </c>
      <c r="R2493" t="s">
        <v>247</v>
      </c>
      <c r="S2493" t="s">
        <v>239</v>
      </c>
    </row>
    <row r="2494" spans="2:19" ht="12.75" hidden="1" outlineLevel="1">
      <c r="B2494" s="33" t="s">
        <v>280</v>
      </c>
      <c r="C2494">
        <v>69</v>
      </c>
      <c r="D2494">
        <v>3</v>
      </c>
      <c r="E2494">
        <v>7</v>
      </c>
      <c r="F2494" s="46"/>
      <c r="G2494" s="58" t="str">
        <f t="shared" si="196"/>
        <v/>
      </c>
      <c r="H2494" s="55" t="s">
        <v>175</v>
      </c>
      <c r="I2494" t="str">
        <f t="shared" si="193"/>
        <v/>
      </c>
      <c r="J2494">
        <f t="shared" si="194"/>
        <v>0</v>
      </c>
      <c r="K2494">
        <f t="shared" si="195"/>
        <v>0</v>
      </c>
      <c r="L2494" s="78" t="s">
        <v>343</v>
      </c>
      <c r="M2494" s="36" t="s">
        <v>8</v>
      </c>
      <c r="N2494">
        <v>1</v>
      </c>
      <c r="P2494" t="s">
        <v>315</v>
      </c>
      <c r="Q2494" t="s">
        <v>333</v>
      </c>
      <c r="R2494" t="s">
        <v>246</v>
      </c>
      <c r="S2494" t="s">
        <v>239</v>
      </c>
    </row>
    <row r="2495" spans="2:19" ht="12.75" hidden="1" outlineLevel="1">
      <c r="B2495" s="33" t="s">
        <v>280</v>
      </c>
      <c r="C2495">
        <v>69</v>
      </c>
      <c r="D2495">
        <v>3</v>
      </c>
      <c r="E2495">
        <v>8</v>
      </c>
      <c r="F2495" s="46"/>
      <c r="G2495" s="58" t="str">
        <f t="shared" si="196"/>
        <v/>
      </c>
      <c r="H2495" s="55" t="s">
        <v>170</v>
      </c>
      <c r="I2495" t="str">
        <f t="shared" si="193"/>
        <v/>
      </c>
      <c r="J2495">
        <f t="shared" si="194"/>
        <v>0</v>
      </c>
      <c r="K2495">
        <f t="shared" si="195"/>
        <v>0</v>
      </c>
      <c r="L2495" s="78" t="s">
        <v>343</v>
      </c>
      <c r="M2495" s="36" t="s">
        <v>8</v>
      </c>
      <c r="N2495">
        <v>2</v>
      </c>
      <c r="P2495" t="s">
        <v>105</v>
      </c>
      <c r="Q2495" t="s">
        <v>333</v>
      </c>
      <c r="R2495" t="s">
        <v>318</v>
      </c>
      <c r="S2495" t="s">
        <v>239</v>
      </c>
    </row>
    <row r="2496" spans="2:19" ht="12.75" hidden="1" outlineLevel="1">
      <c r="B2496" s="33" t="s">
        <v>280</v>
      </c>
      <c r="C2496">
        <v>69</v>
      </c>
      <c r="D2496">
        <v>3</v>
      </c>
      <c r="E2496">
        <v>9</v>
      </c>
      <c r="F2496" s="46"/>
      <c r="G2496" s="58" t="str">
        <f t="shared" si="196"/>
        <v/>
      </c>
      <c r="H2496" s="55" t="s">
        <v>175</v>
      </c>
      <c r="I2496" t="str">
        <f t="shared" si="193"/>
        <v/>
      </c>
      <c r="J2496">
        <f t="shared" si="194"/>
        <v>0</v>
      </c>
      <c r="K2496">
        <f t="shared" si="195"/>
        <v>0</v>
      </c>
      <c r="L2496" s="78" t="s">
        <v>343</v>
      </c>
      <c r="M2496" s="36" t="s">
        <v>8</v>
      </c>
      <c r="N2496">
        <v>2</v>
      </c>
      <c r="P2496" t="s">
        <v>105</v>
      </c>
      <c r="Q2496" t="s">
        <v>333</v>
      </c>
      <c r="R2496" t="s">
        <v>248</v>
      </c>
      <c r="S2496" t="s">
        <v>239</v>
      </c>
    </row>
    <row r="2497" spans="2:19" ht="12.75" hidden="1" outlineLevel="1">
      <c r="B2497" s="33" t="s">
        <v>280</v>
      </c>
      <c r="C2497">
        <v>69</v>
      </c>
      <c r="D2497">
        <v>3</v>
      </c>
      <c r="E2497">
        <v>10</v>
      </c>
      <c r="F2497" s="46"/>
      <c r="G2497" s="58" t="str">
        <f t="shared" si="196"/>
        <v/>
      </c>
      <c r="H2497" s="55" t="s">
        <v>173</v>
      </c>
      <c r="I2497" t="str">
        <f t="shared" si="193"/>
        <v/>
      </c>
      <c r="J2497">
        <f t="shared" si="194"/>
        <v>0</v>
      </c>
      <c r="K2497">
        <f t="shared" si="195"/>
        <v>0</v>
      </c>
      <c r="L2497" s="78" t="s">
        <v>343</v>
      </c>
      <c r="M2497" s="36" t="s">
        <v>8</v>
      </c>
      <c r="N2497">
        <v>2</v>
      </c>
      <c r="P2497" t="s">
        <v>105</v>
      </c>
      <c r="Q2497" t="s">
        <v>330</v>
      </c>
      <c r="R2497" t="s">
        <v>247</v>
      </c>
      <c r="S2497" t="s">
        <v>239</v>
      </c>
    </row>
    <row r="2498" spans="2:19" ht="12.75" hidden="1" outlineLevel="1">
      <c r="B2498" s="33" t="s">
        <v>280</v>
      </c>
      <c r="C2498">
        <v>69</v>
      </c>
      <c r="D2498">
        <v>3</v>
      </c>
      <c r="E2498">
        <v>11</v>
      </c>
      <c r="F2498" s="46"/>
      <c r="G2498" s="58" t="str">
        <f t="shared" si="196"/>
        <v/>
      </c>
      <c r="H2498" s="55" t="s">
        <v>172</v>
      </c>
      <c r="I2498" t="str">
        <f t="shared" si="193"/>
        <v/>
      </c>
      <c r="J2498">
        <f t="shared" si="194"/>
        <v>0</v>
      </c>
      <c r="K2498">
        <f t="shared" si="195"/>
        <v>0</v>
      </c>
      <c r="L2498" s="78" t="s">
        <v>343</v>
      </c>
      <c r="M2498" s="36" t="s">
        <v>8</v>
      </c>
      <c r="N2498">
        <v>2</v>
      </c>
      <c r="P2498" t="s">
        <v>105</v>
      </c>
      <c r="Q2498" t="s">
        <v>329</v>
      </c>
      <c r="R2498" t="s">
        <v>238</v>
      </c>
      <c r="S2498" t="s">
        <v>239</v>
      </c>
    </row>
    <row r="2499" spans="2:19" ht="12.75" hidden="1" outlineLevel="1">
      <c r="B2499" s="33" t="s">
        <v>280</v>
      </c>
      <c r="C2499">
        <v>69</v>
      </c>
      <c r="D2499">
        <v>3</v>
      </c>
      <c r="E2499">
        <v>12</v>
      </c>
      <c r="F2499" s="46"/>
      <c r="G2499" s="58" t="str">
        <f t="shared" si="196"/>
        <v/>
      </c>
      <c r="H2499" s="55" t="s">
        <v>174</v>
      </c>
      <c r="I2499" t="str">
        <f t="shared" si="193"/>
        <v/>
      </c>
      <c r="J2499">
        <f t="shared" si="194"/>
        <v>0</v>
      </c>
      <c r="K2499">
        <f t="shared" si="195"/>
        <v>0</v>
      </c>
      <c r="L2499" s="78" t="s">
        <v>343</v>
      </c>
      <c r="M2499" s="36" t="s">
        <v>8</v>
      </c>
      <c r="N2499">
        <v>2</v>
      </c>
      <c r="P2499" t="s">
        <v>105</v>
      </c>
      <c r="Q2499" t="s">
        <v>329</v>
      </c>
      <c r="R2499" t="s">
        <v>53</v>
      </c>
      <c r="S2499" t="s">
        <v>239</v>
      </c>
    </row>
    <row r="2500" spans="2:19" ht="12.75" hidden="1" outlineLevel="1">
      <c r="B2500" s="33" t="s">
        <v>280</v>
      </c>
      <c r="C2500">
        <v>69</v>
      </c>
      <c r="D2500">
        <v>3</v>
      </c>
      <c r="E2500">
        <v>13</v>
      </c>
      <c r="F2500" s="46"/>
      <c r="G2500" s="58" t="str">
        <f t="shared" si="196"/>
        <v/>
      </c>
      <c r="H2500" s="55" t="s">
        <v>175</v>
      </c>
      <c r="I2500" t="str">
        <f t="shared" si="193"/>
        <v/>
      </c>
      <c r="J2500">
        <f t="shared" si="194"/>
        <v>0</v>
      </c>
      <c r="K2500">
        <f t="shared" si="195"/>
        <v>0</v>
      </c>
      <c r="L2500" s="78" t="s">
        <v>343</v>
      </c>
      <c r="M2500" s="36" t="s">
        <v>8</v>
      </c>
      <c r="N2500">
        <v>2</v>
      </c>
      <c r="P2500" t="s">
        <v>105</v>
      </c>
      <c r="Q2500" t="s">
        <v>333</v>
      </c>
      <c r="R2500" t="s">
        <v>316</v>
      </c>
      <c r="S2500" t="s">
        <v>239</v>
      </c>
    </row>
    <row r="2501" spans="2:19" ht="12.75" hidden="1" outlineLevel="1">
      <c r="B2501" s="33" t="s">
        <v>280</v>
      </c>
      <c r="C2501">
        <v>69</v>
      </c>
      <c r="D2501">
        <v>3</v>
      </c>
      <c r="E2501">
        <v>14</v>
      </c>
      <c r="F2501" s="46"/>
      <c r="G2501" s="58" t="str">
        <f t="shared" si="196"/>
        <v/>
      </c>
      <c r="H2501" s="55" t="s">
        <v>170</v>
      </c>
      <c r="I2501" t="str">
        <f t="shared" si="193"/>
        <v/>
      </c>
      <c r="J2501">
        <f t="shared" si="194"/>
        <v>0</v>
      </c>
      <c r="K2501">
        <f t="shared" si="195"/>
        <v>0</v>
      </c>
      <c r="L2501" s="78" t="s">
        <v>343</v>
      </c>
      <c r="M2501" s="36" t="s">
        <v>8</v>
      </c>
      <c r="N2501">
        <v>2</v>
      </c>
      <c r="P2501" t="s">
        <v>105</v>
      </c>
      <c r="Q2501" t="s">
        <v>329</v>
      </c>
      <c r="R2501" t="s">
        <v>53</v>
      </c>
      <c r="S2501" t="s">
        <v>239</v>
      </c>
    </row>
    <row r="2502" spans="2:19" ht="12.75" hidden="1" outlineLevel="1">
      <c r="B2502" s="33" t="s">
        <v>280</v>
      </c>
      <c r="C2502">
        <v>69</v>
      </c>
      <c r="D2502">
        <v>3</v>
      </c>
      <c r="E2502">
        <v>15</v>
      </c>
      <c r="F2502" s="46"/>
      <c r="G2502" s="58" t="str">
        <f t="shared" si="196"/>
        <v/>
      </c>
      <c r="H2502" s="55" t="s">
        <v>172</v>
      </c>
      <c r="I2502" t="str">
        <f t="shared" si="193"/>
        <v/>
      </c>
      <c r="J2502">
        <f t="shared" si="194"/>
        <v>0</v>
      </c>
      <c r="K2502">
        <f t="shared" si="195"/>
        <v>0</v>
      </c>
      <c r="L2502" s="78" t="s">
        <v>343</v>
      </c>
      <c r="M2502" s="36" t="s">
        <v>8</v>
      </c>
      <c r="N2502">
        <v>3</v>
      </c>
      <c r="P2502" t="s">
        <v>40</v>
      </c>
      <c r="Q2502" t="s">
        <v>329</v>
      </c>
      <c r="R2502" t="s">
        <v>238</v>
      </c>
      <c r="S2502" t="s">
        <v>111</v>
      </c>
    </row>
    <row r="2503" spans="2:19" ht="12.75" hidden="1" outlineLevel="1">
      <c r="B2503" s="33" t="s">
        <v>280</v>
      </c>
      <c r="C2503">
        <v>69</v>
      </c>
      <c r="D2503">
        <v>3</v>
      </c>
      <c r="E2503">
        <v>16</v>
      </c>
      <c r="F2503" s="46"/>
      <c r="G2503" s="58" t="str">
        <f t="shared" si="196"/>
        <v/>
      </c>
      <c r="H2503" s="55" t="s">
        <v>175</v>
      </c>
      <c r="I2503" t="str">
        <f t="shared" si="193"/>
        <v/>
      </c>
      <c r="J2503">
        <f t="shared" si="194"/>
        <v>0</v>
      </c>
      <c r="K2503">
        <f t="shared" si="195"/>
        <v>0</v>
      </c>
      <c r="L2503" s="78" t="s">
        <v>343</v>
      </c>
      <c r="M2503" s="36" t="s">
        <v>8</v>
      </c>
      <c r="N2503">
        <v>3</v>
      </c>
      <c r="P2503" t="s">
        <v>40</v>
      </c>
      <c r="Q2503" t="s">
        <v>330</v>
      </c>
      <c r="R2503" t="s">
        <v>247</v>
      </c>
      <c r="S2503" t="s">
        <v>111</v>
      </c>
    </row>
    <row r="2504" spans="2:19" ht="12.75" hidden="1" outlineLevel="1">
      <c r="B2504" s="33" t="s">
        <v>280</v>
      </c>
      <c r="C2504">
        <v>69</v>
      </c>
      <c r="D2504">
        <v>3</v>
      </c>
      <c r="E2504">
        <v>17</v>
      </c>
      <c r="F2504" s="46"/>
      <c r="G2504" s="58" t="str">
        <f t="shared" si="196"/>
        <v/>
      </c>
      <c r="H2504" s="55" t="s">
        <v>173</v>
      </c>
      <c r="I2504" t="str">
        <f t="shared" si="193"/>
        <v/>
      </c>
      <c r="J2504">
        <f t="shared" si="194"/>
        <v>0</v>
      </c>
      <c r="K2504">
        <f t="shared" si="195"/>
        <v>0</v>
      </c>
      <c r="L2504" s="78" t="s">
        <v>343</v>
      </c>
      <c r="M2504" s="36" t="s">
        <v>8</v>
      </c>
      <c r="N2504">
        <v>3</v>
      </c>
      <c r="P2504" t="s">
        <v>40</v>
      </c>
      <c r="Q2504" t="s">
        <v>333</v>
      </c>
      <c r="R2504" t="s">
        <v>246</v>
      </c>
      <c r="S2504" t="s">
        <v>111</v>
      </c>
    </row>
    <row r="2505" spans="2:19" ht="12.75" hidden="1" outlineLevel="1">
      <c r="B2505" s="33" t="s">
        <v>280</v>
      </c>
      <c r="C2505">
        <v>69</v>
      </c>
      <c r="D2505">
        <v>3</v>
      </c>
      <c r="E2505">
        <v>18</v>
      </c>
      <c r="F2505" s="46"/>
      <c r="G2505" s="58" t="str">
        <f t="shared" si="196"/>
        <v/>
      </c>
      <c r="H2505" s="55" t="s">
        <v>175</v>
      </c>
      <c r="I2505" t="str">
        <f t="shared" si="193"/>
        <v/>
      </c>
      <c r="J2505">
        <f t="shared" si="194"/>
        <v>0</v>
      </c>
      <c r="K2505">
        <f t="shared" si="195"/>
        <v>0</v>
      </c>
      <c r="L2505" s="78" t="s">
        <v>343</v>
      </c>
      <c r="M2505" s="36" t="s">
        <v>8</v>
      </c>
      <c r="N2505">
        <v>3</v>
      </c>
      <c r="P2505" t="s">
        <v>40</v>
      </c>
      <c r="Q2505" t="s">
        <v>329</v>
      </c>
      <c r="R2505" t="s">
        <v>238</v>
      </c>
      <c r="S2505" t="s">
        <v>111</v>
      </c>
    </row>
    <row r="2506" spans="2:19" ht="12.75" hidden="1" outlineLevel="1">
      <c r="B2506" s="33" t="s">
        <v>280</v>
      </c>
      <c r="C2506">
        <v>69</v>
      </c>
      <c r="D2506">
        <v>3</v>
      </c>
      <c r="E2506">
        <v>19</v>
      </c>
      <c r="F2506" s="46"/>
      <c r="G2506" s="58" t="str">
        <f t="shared" si="196"/>
        <v/>
      </c>
      <c r="H2506" s="55" t="s">
        <v>170</v>
      </c>
      <c r="I2506" t="str">
        <f t="shared" si="193"/>
        <v/>
      </c>
      <c r="J2506">
        <f t="shared" si="194"/>
        <v>0</v>
      </c>
      <c r="K2506">
        <f t="shared" si="195"/>
        <v>0</v>
      </c>
      <c r="L2506" s="78" t="s">
        <v>343</v>
      </c>
      <c r="M2506" s="36" t="s">
        <v>8</v>
      </c>
      <c r="N2506">
        <v>3</v>
      </c>
      <c r="P2506" t="s">
        <v>40</v>
      </c>
      <c r="Q2506" t="s">
        <v>330</v>
      </c>
      <c r="R2506" t="s">
        <v>247</v>
      </c>
      <c r="S2506" t="s">
        <v>111</v>
      </c>
    </row>
    <row r="2507" spans="2:19" ht="12.75" hidden="1" outlineLevel="1">
      <c r="B2507" s="33" t="s">
        <v>280</v>
      </c>
      <c r="C2507">
        <v>69</v>
      </c>
      <c r="D2507">
        <v>3</v>
      </c>
      <c r="E2507">
        <v>20</v>
      </c>
      <c r="F2507" s="46"/>
      <c r="G2507" s="58" t="str">
        <f t="shared" si="196"/>
        <v/>
      </c>
      <c r="H2507" s="55" t="s">
        <v>174</v>
      </c>
      <c r="I2507" t="str">
        <f t="shared" si="193"/>
        <v/>
      </c>
      <c r="J2507">
        <f t="shared" si="194"/>
        <v>0</v>
      </c>
      <c r="K2507">
        <f t="shared" si="195"/>
        <v>0</v>
      </c>
      <c r="L2507" s="78" t="s">
        <v>343</v>
      </c>
      <c r="M2507" s="36" t="s">
        <v>8</v>
      </c>
      <c r="N2507">
        <v>3</v>
      </c>
      <c r="P2507" t="s">
        <v>40</v>
      </c>
      <c r="Q2507" t="s">
        <v>329</v>
      </c>
      <c r="R2507" t="s">
        <v>246</v>
      </c>
      <c r="S2507" t="s">
        <v>111</v>
      </c>
    </row>
    <row r="2508" spans="2:19" ht="12.75" hidden="1" outlineLevel="1">
      <c r="B2508" s="33" t="s">
        <v>280</v>
      </c>
      <c r="C2508">
        <v>69</v>
      </c>
      <c r="D2508">
        <v>3</v>
      </c>
      <c r="E2508">
        <v>21</v>
      </c>
      <c r="F2508" s="46"/>
      <c r="G2508" s="58" t="str">
        <f aca="true" t="shared" si="197" ref="G2508:G2571">UPPER(F2508)</f>
        <v/>
      </c>
      <c r="H2508" s="55" t="s">
        <v>174</v>
      </c>
      <c r="I2508" t="str">
        <f t="shared" si="193"/>
        <v/>
      </c>
      <c r="J2508">
        <f t="shared" si="194"/>
        <v>0</v>
      </c>
      <c r="K2508">
        <f t="shared" si="195"/>
        <v>0</v>
      </c>
      <c r="L2508" s="78" t="s">
        <v>343</v>
      </c>
      <c r="M2508" s="36" t="s">
        <v>8</v>
      </c>
      <c r="N2508">
        <v>3</v>
      </c>
      <c r="P2508" t="s">
        <v>40</v>
      </c>
      <c r="Q2508" t="s">
        <v>329</v>
      </c>
      <c r="R2508" t="s">
        <v>53</v>
      </c>
      <c r="S2508" t="s">
        <v>111</v>
      </c>
    </row>
    <row r="2509" spans="2:19" ht="12.75" hidden="1" outlineLevel="1">
      <c r="B2509" s="33" t="s">
        <v>280</v>
      </c>
      <c r="C2509">
        <v>69</v>
      </c>
      <c r="D2509">
        <v>3</v>
      </c>
      <c r="E2509">
        <v>22</v>
      </c>
      <c r="F2509" s="46"/>
      <c r="G2509" s="58" t="str">
        <f t="shared" si="197"/>
        <v/>
      </c>
      <c r="H2509" s="55" t="s">
        <v>175</v>
      </c>
      <c r="I2509" t="str">
        <f t="shared" si="193"/>
        <v/>
      </c>
      <c r="J2509">
        <f t="shared" si="194"/>
        <v>0</v>
      </c>
      <c r="K2509">
        <f t="shared" si="195"/>
        <v>0</v>
      </c>
      <c r="L2509" s="78" t="s">
        <v>343</v>
      </c>
      <c r="M2509" s="36" t="s">
        <v>8</v>
      </c>
      <c r="N2509">
        <v>4</v>
      </c>
      <c r="P2509" t="s">
        <v>317</v>
      </c>
      <c r="Q2509" t="s">
        <v>329</v>
      </c>
      <c r="R2509" t="s">
        <v>238</v>
      </c>
      <c r="S2509" t="s">
        <v>239</v>
      </c>
    </row>
    <row r="2510" spans="2:19" ht="12.75" hidden="1" outlineLevel="1">
      <c r="B2510" s="33" t="s">
        <v>280</v>
      </c>
      <c r="C2510">
        <v>69</v>
      </c>
      <c r="D2510">
        <v>3</v>
      </c>
      <c r="E2510">
        <v>23</v>
      </c>
      <c r="F2510" s="46"/>
      <c r="G2510" s="58" t="str">
        <f t="shared" si="197"/>
        <v/>
      </c>
      <c r="H2510" s="55" t="s">
        <v>170</v>
      </c>
      <c r="I2510" t="str">
        <f t="shared" si="193"/>
        <v/>
      </c>
      <c r="J2510">
        <f t="shared" si="194"/>
        <v>0</v>
      </c>
      <c r="K2510">
        <f t="shared" si="195"/>
        <v>0</v>
      </c>
      <c r="L2510" s="78" t="s">
        <v>343</v>
      </c>
      <c r="M2510" s="36" t="s">
        <v>8</v>
      </c>
      <c r="N2510">
        <v>4</v>
      </c>
      <c r="P2510" t="s">
        <v>317</v>
      </c>
      <c r="Q2510" t="s">
        <v>330</v>
      </c>
      <c r="R2510" t="s">
        <v>247</v>
      </c>
      <c r="S2510" t="s">
        <v>239</v>
      </c>
    </row>
    <row r="2511" spans="2:19" ht="12.75" hidden="1" outlineLevel="1">
      <c r="B2511" s="33" t="s">
        <v>280</v>
      </c>
      <c r="C2511">
        <v>69</v>
      </c>
      <c r="D2511">
        <v>3</v>
      </c>
      <c r="E2511">
        <v>24</v>
      </c>
      <c r="F2511" s="46"/>
      <c r="G2511" s="58" t="str">
        <f t="shared" si="197"/>
        <v/>
      </c>
      <c r="H2511" s="55" t="s">
        <v>174</v>
      </c>
      <c r="I2511" t="str">
        <f t="shared" si="193"/>
        <v/>
      </c>
      <c r="J2511">
        <f t="shared" si="194"/>
        <v>0</v>
      </c>
      <c r="K2511">
        <f t="shared" si="195"/>
        <v>0</v>
      </c>
      <c r="L2511" s="78" t="s">
        <v>343</v>
      </c>
      <c r="M2511" s="36" t="s">
        <v>8</v>
      </c>
      <c r="N2511">
        <v>4</v>
      </c>
      <c r="P2511" t="s">
        <v>317</v>
      </c>
      <c r="Q2511" t="s">
        <v>333</v>
      </c>
      <c r="R2511" t="s">
        <v>246</v>
      </c>
      <c r="S2511" t="s">
        <v>239</v>
      </c>
    </row>
    <row r="2512" spans="2:19" ht="12.75" hidden="1" outlineLevel="1">
      <c r="B2512" s="33" t="s">
        <v>280</v>
      </c>
      <c r="C2512">
        <v>69</v>
      </c>
      <c r="D2512">
        <v>3</v>
      </c>
      <c r="E2512">
        <v>25</v>
      </c>
      <c r="F2512" s="46"/>
      <c r="G2512" s="58" t="str">
        <f t="shared" si="197"/>
        <v/>
      </c>
      <c r="H2512" s="55" t="s">
        <v>170</v>
      </c>
      <c r="I2512" t="str">
        <f t="shared" si="193"/>
        <v/>
      </c>
      <c r="J2512">
        <f t="shared" si="194"/>
        <v>0</v>
      </c>
      <c r="K2512">
        <f t="shared" si="195"/>
        <v>0</v>
      </c>
      <c r="L2512" s="78" t="s">
        <v>343</v>
      </c>
      <c r="M2512" s="36" t="s">
        <v>8</v>
      </c>
      <c r="N2512">
        <v>4</v>
      </c>
      <c r="P2512" t="s">
        <v>317</v>
      </c>
      <c r="Q2512" t="s">
        <v>333</v>
      </c>
      <c r="R2512" t="s">
        <v>246</v>
      </c>
      <c r="S2512" t="s">
        <v>239</v>
      </c>
    </row>
    <row r="2513" spans="2:19" ht="12.75" hidden="1" outlineLevel="1">
      <c r="B2513" s="33" t="s">
        <v>280</v>
      </c>
      <c r="C2513">
        <v>69</v>
      </c>
      <c r="D2513">
        <v>3</v>
      </c>
      <c r="E2513">
        <v>26</v>
      </c>
      <c r="F2513" s="46"/>
      <c r="G2513" s="58" t="str">
        <f t="shared" si="197"/>
        <v/>
      </c>
      <c r="H2513" s="55" t="s">
        <v>173</v>
      </c>
      <c r="I2513" t="str">
        <f t="shared" si="193"/>
        <v/>
      </c>
      <c r="J2513">
        <f t="shared" si="194"/>
        <v>0</v>
      </c>
      <c r="K2513">
        <f t="shared" si="195"/>
        <v>0</v>
      </c>
      <c r="L2513" s="78" t="s">
        <v>343</v>
      </c>
      <c r="M2513" s="36" t="s">
        <v>8</v>
      </c>
      <c r="N2513">
        <v>4</v>
      </c>
      <c r="P2513" t="s">
        <v>317</v>
      </c>
      <c r="Q2513" t="s">
        <v>333</v>
      </c>
      <c r="R2513" t="s">
        <v>149</v>
      </c>
      <c r="S2513" t="s">
        <v>239</v>
      </c>
    </row>
    <row r="2514" spans="2:19" ht="12.75" hidden="1" outlineLevel="1">
      <c r="B2514" s="33" t="s">
        <v>280</v>
      </c>
      <c r="C2514">
        <v>69</v>
      </c>
      <c r="D2514">
        <v>3</v>
      </c>
      <c r="E2514">
        <v>27</v>
      </c>
      <c r="F2514" s="46"/>
      <c r="G2514" s="58" t="str">
        <f t="shared" si="197"/>
        <v/>
      </c>
      <c r="H2514" s="55" t="s">
        <v>172</v>
      </c>
      <c r="I2514" t="str">
        <f t="shared" si="193"/>
        <v/>
      </c>
      <c r="J2514">
        <f t="shared" si="194"/>
        <v>0</v>
      </c>
      <c r="K2514">
        <f t="shared" si="195"/>
        <v>0</v>
      </c>
      <c r="L2514" s="78" t="s">
        <v>343</v>
      </c>
      <c r="M2514" s="36" t="s">
        <v>8</v>
      </c>
      <c r="N2514">
        <v>4</v>
      </c>
      <c r="P2514" t="s">
        <v>317</v>
      </c>
      <c r="Q2514" t="s">
        <v>329</v>
      </c>
      <c r="R2514" t="s">
        <v>245</v>
      </c>
      <c r="S2514" t="s">
        <v>239</v>
      </c>
    </row>
    <row r="2515" spans="2:19" ht="12.75" hidden="1" outlineLevel="1">
      <c r="B2515" s="33" t="s">
        <v>280</v>
      </c>
      <c r="C2515">
        <v>69</v>
      </c>
      <c r="D2515">
        <v>4</v>
      </c>
      <c r="E2515">
        <v>1</v>
      </c>
      <c r="F2515" s="46"/>
      <c r="G2515" s="58" t="str">
        <f t="shared" si="197"/>
        <v/>
      </c>
      <c r="H2515" s="55" t="s">
        <v>173</v>
      </c>
      <c r="I2515" t="str">
        <f t="shared" si="193"/>
        <v/>
      </c>
      <c r="J2515">
        <f t="shared" si="194"/>
        <v>0</v>
      </c>
      <c r="K2515">
        <f t="shared" si="195"/>
        <v>0</v>
      </c>
      <c r="L2515" s="78" t="s">
        <v>343</v>
      </c>
      <c r="M2515" s="36" t="s">
        <v>176</v>
      </c>
      <c r="N2515" s="36" t="s">
        <v>177</v>
      </c>
      <c r="O2515" s="36"/>
      <c r="Q2515" t="s">
        <v>98</v>
      </c>
      <c r="R2515" t="s">
        <v>178</v>
      </c>
      <c r="S2515" t="s">
        <v>249</v>
      </c>
    </row>
    <row r="2516" spans="2:19" ht="12.75" hidden="1" outlineLevel="1">
      <c r="B2516" s="33" t="s">
        <v>280</v>
      </c>
      <c r="C2516">
        <v>69</v>
      </c>
      <c r="D2516">
        <v>4</v>
      </c>
      <c r="E2516">
        <v>2</v>
      </c>
      <c r="F2516" s="46"/>
      <c r="G2516" s="58" t="str">
        <f t="shared" si="197"/>
        <v/>
      </c>
      <c r="H2516" s="55" t="s">
        <v>174</v>
      </c>
      <c r="I2516" t="str">
        <f t="shared" si="193"/>
        <v/>
      </c>
      <c r="J2516">
        <f t="shared" si="194"/>
        <v>0</v>
      </c>
      <c r="K2516">
        <f t="shared" si="195"/>
        <v>0</v>
      </c>
      <c r="L2516" s="78" t="s">
        <v>343</v>
      </c>
      <c r="M2516" s="36" t="s">
        <v>176</v>
      </c>
      <c r="N2516" s="36" t="s">
        <v>177</v>
      </c>
      <c r="O2516" s="36"/>
      <c r="Q2516" s="36" t="s">
        <v>225</v>
      </c>
      <c r="S2516" t="s">
        <v>249</v>
      </c>
    </row>
    <row r="2517" spans="2:19" ht="12.75" hidden="1" outlineLevel="1">
      <c r="B2517" s="33" t="s">
        <v>280</v>
      </c>
      <c r="C2517">
        <v>69</v>
      </c>
      <c r="D2517">
        <v>4</v>
      </c>
      <c r="E2517">
        <v>3</v>
      </c>
      <c r="F2517" s="46"/>
      <c r="G2517" s="58" t="str">
        <f t="shared" si="197"/>
        <v/>
      </c>
      <c r="H2517" s="55" t="s">
        <v>175</v>
      </c>
      <c r="I2517" t="str">
        <f t="shared" si="193"/>
        <v/>
      </c>
      <c r="J2517">
        <f t="shared" si="194"/>
        <v>0</v>
      </c>
      <c r="K2517">
        <f t="shared" si="195"/>
        <v>0</v>
      </c>
      <c r="L2517" s="78" t="s">
        <v>343</v>
      </c>
      <c r="M2517" s="36" t="s">
        <v>176</v>
      </c>
      <c r="N2517" s="36" t="s">
        <v>177</v>
      </c>
      <c r="O2517" s="36"/>
      <c r="Q2517" t="s">
        <v>286</v>
      </c>
      <c r="S2517" t="s">
        <v>249</v>
      </c>
    </row>
    <row r="2518" spans="2:19" ht="12.75" hidden="1" outlineLevel="1">
      <c r="B2518" s="33" t="s">
        <v>280</v>
      </c>
      <c r="C2518">
        <v>69</v>
      </c>
      <c r="D2518">
        <v>4</v>
      </c>
      <c r="E2518">
        <v>4</v>
      </c>
      <c r="F2518" s="46"/>
      <c r="G2518" s="58" t="str">
        <f t="shared" si="197"/>
        <v/>
      </c>
      <c r="H2518" s="55" t="s">
        <v>175</v>
      </c>
      <c r="I2518" t="str">
        <f t="shared" si="193"/>
        <v/>
      </c>
      <c r="J2518">
        <f t="shared" si="194"/>
        <v>0</v>
      </c>
      <c r="K2518">
        <f t="shared" si="195"/>
        <v>0</v>
      </c>
      <c r="L2518" s="78" t="s">
        <v>343</v>
      </c>
      <c r="M2518" s="36" t="s">
        <v>176</v>
      </c>
      <c r="N2518" s="36" t="s">
        <v>177</v>
      </c>
      <c r="O2518" s="36"/>
      <c r="Q2518" t="s">
        <v>98</v>
      </c>
      <c r="R2518" t="s">
        <v>216</v>
      </c>
      <c r="S2518" t="s">
        <v>249</v>
      </c>
    </row>
    <row r="2519" spans="2:20" ht="12.75" hidden="1" outlineLevel="1">
      <c r="B2519" s="33" t="s">
        <v>280</v>
      </c>
      <c r="C2519">
        <v>69</v>
      </c>
      <c r="D2519">
        <v>4</v>
      </c>
      <c r="E2519">
        <v>5</v>
      </c>
      <c r="F2519" s="46"/>
      <c r="G2519" s="58" t="str">
        <f t="shared" si="197"/>
        <v/>
      </c>
      <c r="H2519" s="55" t="s">
        <v>173</v>
      </c>
      <c r="I2519" t="str">
        <f t="shared" si="193"/>
        <v/>
      </c>
      <c r="J2519">
        <f t="shared" si="194"/>
        <v>0</v>
      </c>
      <c r="K2519">
        <f t="shared" si="195"/>
        <v>0</v>
      </c>
      <c r="L2519" s="78" t="s">
        <v>343</v>
      </c>
      <c r="M2519" s="36" t="s">
        <v>176</v>
      </c>
      <c r="N2519" s="36" t="s">
        <v>177</v>
      </c>
      <c r="O2519" s="36"/>
      <c r="Q2519" t="s">
        <v>119</v>
      </c>
      <c r="S2519" t="s">
        <v>249</v>
      </c>
      <c r="T2519" t="s">
        <v>218</v>
      </c>
    </row>
    <row r="2520" spans="2:19" ht="12.75" hidden="1" outlineLevel="1">
      <c r="B2520" s="33" t="s">
        <v>280</v>
      </c>
      <c r="C2520">
        <v>69</v>
      </c>
      <c r="D2520">
        <v>4</v>
      </c>
      <c r="E2520">
        <v>6</v>
      </c>
      <c r="F2520" s="46"/>
      <c r="G2520" s="58" t="str">
        <f t="shared" si="197"/>
        <v/>
      </c>
      <c r="H2520" s="55" t="s">
        <v>174</v>
      </c>
      <c r="I2520" t="str">
        <f t="shared" si="193"/>
        <v/>
      </c>
      <c r="J2520">
        <f t="shared" si="194"/>
        <v>0</v>
      </c>
      <c r="K2520">
        <f t="shared" si="195"/>
        <v>0</v>
      </c>
      <c r="L2520" s="78" t="s">
        <v>343</v>
      </c>
      <c r="M2520" s="36" t="s">
        <v>176</v>
      </c>
      <c r="N2520" s="36" t="s">
        <v>177</v>
      </c>
      <c r="O2520" s="36"/>
      <c r="Q2520" t="s">
        <v>326</v>
      </c>
      <c r="R2520" t="s">
        <v>325</v>
      </c>
      <c r="S2520" t="s">
        <v>249</v>
      </c>
    </row>
    <row r="2521" spans="2:19" ht="12.75" hidden="1" outlineLevel="1">
      <c r="B2521" s="33" t="s">
        <v>280</v>
      </c>
      <c r="C2521">
        <v>69</v>
      </c>
      <c r="D2521">
        <v>4</v>
      </c>
      <c r="E2521">
        <v>7</v>
      </c>
      <c r="F2521" s="46"/>
      <c r="G2521" s="58" t="str">
        <f t="shared" si="197"/>
        <v/>
      </c>
      <c r="H2521" s="55" t="s">
        <v>173</v>
      </c>
      <c r="I2521" t="str">
        <f t="shared" si="193"/>
        <v/>
      </c>
      <c r="J2521">
        <f t="shared" si="194"/>
        <v>0</v>
      </c>
      <c r="K2521">
        <f t="shared" si="195"/>
        <v>0</v>
      </c>
      <c r="L2521" s="78" t="s">
        <v>343</v>
      </c>
      <c r="M2521" s="36" t="s">
        <v>176</v>
      </c>
      <c r="N2521" s="36" t="s">
        <v>177</v>
      </c>
      <c r="O2521" s="36"/>
      <c r="Q2521" t="s">
        <v>250</v>
      </c>
      <c r="R2521" t="s">
        <v>304</v>
      </c>
      <c r="S2521" t="s">
        <v>249</v>
      </c>
    </row>
    <row r="2522" spans="2:19" ht="12.75" hidden="1" outlineLevel="1">
      <c r="B2522" s="33" t="s">
        <v>280</v>
      </c>
      <c r="C2522">
        <v>69</v>
      </c>
      <c r="D2522">
        <v>4</v>
      </c>
      <c r="E2522">
        <v>8</v>
      </c>
      <c r="F2522" s="46"/>
      <c r="G2522" s="58" t="str">
        <f t="shared" si="197"/>
        <v/>
      </c>
      <c r="H2522" s="55" t="s">
        <v>172</v>
      </c>
      <c r="I2522" t="str">
        <f t="shared" si="193"/>
        <v/>
      </c>
      <c r="J2522">
        <f t="shared" si="194"/>
        <v>0</v>
      </c>
      <c r="K2522">
        <f t="shared" si="195"/>
        <v>0</v>
      </c>
      <c r="L2522" s="78" t="s">
        <v>343</v>
      </c>
      <c r="M2522" s="36" t="s">
        <v>176</v>
      </c>
      <c r="N2522" s="36" t="s">
        <v>177</v>
      </c>
      <c r="O2522" s="36"/>
      <c r="Q2522" t="s">
        <v>285</v>
      </c>
      <c r="R2522" t="s">
        <v>35</v>
      </c>
      <c r="S2522" t="s">
        <v>249</v>
      </c>
    </row>
    <row r="2523" spans="2:19" ht="12.75" hidden="1" outlineLevel="1">
      <c r="B2523" s="33" t="s">
        <v>280</v>
      </c>
      <c r="C2523">
        <v>69</v>
      </c>
      <c r="D2523">
        <v>4</v>
      </c>
      <c r="E2523">
        <v>9</v>
      </c>
      <c r="F2523" s="46"/>
      <c r="G2523" s="58" t="str">
        <f t="shared" si="197"/>
        <v/>
      </c>
      <c r="H2523" s="55" t="s">
        <v>175</v>
      </c>
      <c r="I2523" t="str">
        <f t="shared" si="193"/>
        <v/>
      </c>
      <c r="J2523">
        <f t="shared" si="194"/>
        <v>0</v>
      </c>
      <c r="K2523">
        <f t="shared" si="195"/>
        <v>0</v>
      </c>
      <c r="L2523" s="78" t="s">
        <v>343</v>
      </c>
      <c r="M2523" s="36" t="s">
        <v>176</v>
      </c>
      <c r="N2523" s="36" t="s">
        <v>177</v>
      </c>
      <c r="O2523" s="36"/>
      <c r="Q2523" s="36" t="s">
        <v>225</v>
      </c>
      <c r="S2523" t="s">
        <v>249</v>
      </c>
    </row>
    <row r="2524" spans="2:19" ht="12.75" hidden="1" outlineLevel="1">
      <c r="B2524" s="33" t="s">
        <v>280</v>
      </c>
      <c r="C2524">
        <v>69</v>
      </c>
      <c r="D2524">
        <v>4</v>
      </c>
      <c r="E2524">
        <v>10</v>
      </c>
      <c r="F2524" s="46"/>
      <c r="G2524" s="58" t="str">
        <f t="shared" si="197"/>
        <v/>
      </c>
      <c r="H2524" s="55" t="s">
        <v>175</v>
      </c>
      <c r="I2524" t="str">
        <f t="shared" si="193"/>
        <v/>
      </c>
      <c r="J2524">
        <f t="shared" si="194"/>
        <v>0</v>
      </c>
      <c r="K2524">
        <f t="shared" si="195"/>
        <v>0</v>
      </c>
      <c r="L2524" s="78" t="s">
        <v>343</v>
      </c>
      <c r="M2524" s="36" t="s">
        <v>176</v>
      </c>
      <c r="N2524" s="36" t="s">
        <v>177</v>
      </c>
      <c r="O2524" s="36"/>
      <c r="Q2524" t="s">
        <v>37</v>
      </c>
      <c r="R2524" t="s">
        <v>251</v>
      </c>
      <c r="S2524" t="s">
        <v>249</v>
      </c>
    </row>
    <row r="2525" spans="2:19" ht="12.75" hidden="1" outlineLevel="1">
      <c r="B2525" s="33" t="s">
        <v>280</v>
      </c>
      <c r="C2525">
        <v>69</v>
      </c>
      <c r="D2525">
        <v>4</v>
      </c>
      <c r="E2525">
        <v>11</v>
      </c>
      <c r="F2525" s="46"/>
      <c r="G2525" s="58" t="str">
        <f t="shared" si="197"/>
        <v/>
      </c>
      <c r="H2525" s="55" t="s">
        <v>173</v>
      </c>
      <c r="I2525" t="str">
        <f t="shared" si="193"/>
        <v/>
      </c>
      <c r="J2525">
        <f t="shared" si="194"/>
        <v>0</v>
      </c>
      <c r="K2525">
        <f t="shared" si="195"/>
        <v>0</v>
      </c>
      <c r="L2525" s="78" t="s">
        <v>343</v>
      </c>
      <c r="M2525" s="36" t="s">
        <v>176</v>
      </c>
      <c r="N2525" s="36" t="s">
        <v>177</v>
      </c>
      <c r="O2525" s="36"/>
      <c r="Q2525" t="s">
        <v>286</v>
      </c>
      <c r="S2525" t="s">
        <v>249</v>
      </c>
    </row>
    <row r="2526" spans="2:19" ht="12.75" hidden="1" outlineLevel="1">
      <c r="B2526" s="33" t="s">
        <v>280</v>
      </c>
      <c r="C2526">
        <v>69</v>
      </c>
      <c r="D2526">
        <v>4</v>
      </c>
      <c r="E2526">
        <v>12</v>
      </c>
      <c r="F2526" s="46"/>
      <c r="G2526" s="58" t="str">
        <f t="shared" si="197"/>
        <v/>
      </c>
      <c r="H2526" s="55" t="s">
        <v>170</v>
      </c>
      <c r="I2526" t="str">
        <f t="shared" si="193"/>
        <v/>
      </c>
      <c r="J2526">
        <f t="shared" si="194"/>
        <v>0</v>
      </c>
      <c r="K2526">
        <f t="shared" si="195"/>
        <v>0</v>
      </c>
      <c r="L2526" s="78" t="s">
        <v>343</v>
      </c>
      <c r="M2526" s="36" t="s">
        <v>176</v>
      </c>
      <c r="N2526" s="36" t="s">
        <v>177</v>
      </c>
      <c r="O2526" s="36"/>
      <c r="Q2526" t="s">
        <v>98</v>
      </c>
      <c r="R2526" t="s">
        <v>36</v>
      </c>
      <c r="S2526" t="s">
        <v>249</v>
      </c>
    </row>
    <row r="2527" spans="2:19" ht="12.75" hidden="1" outlineLevel="1">
      <c r="B2527" s="33" t="s">
        <v>280</v>
      </c>
      <c r="C2527">
        <v>69</v>
      </c>
      <c r="D2527">
        <v>4</v>
      </c>
      <c r="E2527">
        <v>13</v>
      </c>
      <c r="F2527" s="46"/>
      <c r="G2527" s="58" t="str">
        <f t="shared" si="197"/>
        <v/>
      </c>
      <c r="H2527" s="55" t="s">
        <v>172</v>
      </c>
      <c r="I2527" t="str">
        <f t="shared" si="193"/>
        <v/>
      </c>
      <c r="J2527">
        <f t="shared" si="194"/>
        <v>0</v>
      </c>
      <c r="K2527">
        <f t="shared" si="195"/>
        <v>0</v>
      </c>
      <c r="L2527" s="78" t="s">
        <v>343</v>
      </c>
      <c r="M2527" s="36" t="s">
        <v>176</v>
      </c>
      <c r="N2527" s="36" t="s">
        <v>177</v>
      </c>
      <c r="O2527" s="36"/>
      <c r="Q2527" t="s">
        <v>285</v>
      </c>
      <c r="R2527" t="s">
        <v>340</v>
      </c>
      <c r="S2527" t="s">
        <v>249</v>
      </c>
    </row>
    <row r="2528" spans="2:19" ht="12.75" hidden="1" outlineLevel="1">
      <c r="B2528" s="33" t="s">
        <v>280</v>
      </c>
      <c r="C2528">
        <v>69</v>
      </c>
      <c r="D2528">
        <v>4</v>
      </c>
      <c r="E2528">
        <v>14</v>
      </c>
      <c r="F2528" s="46"/>
      <c r="G2528" s="58" t="str">
        <f t="shared" si="197"/>
        <v/>
      </c>
      <c r="H2528" s="55" t="s">
        <v>172</v>
      </c>
      <c r="I2528" t="str">
        <f t="shared" si="193"/>
        <v/>
      </c>
      <c r="J2528">
        <f t="shared" si="194"/>
        <v>0</v>
      </c>
      <c r="K2528">
        <f t="shared" si="195"/>
        <v>0</v>
      </c>
      <c r="L2528" s="78" t="s">
        <v>343</v>
      </c>
      <c r="M2528" s="36" t="s">
        <v>176</v>
      </c>
      <c r="N2528" s="36" t="s">
        <v>177</v>
      </c>
      <c r="O2528" s="36"/>
      <c r="Q2528" t="s">
        <v>37</v>
      </c>
      <c r="R2528" t="s">
        <v>215</v>
      </c>
      <c r="S2528" t="s">
        <v>249</v>
      </c>
    </row>
    <row r="2529" spans="2:19" ht="12.75" hidden="1" outlineLevel="1">
      <c r="B2529" s="33" t="s">
        <v>280</v>
      </c>
      <c r="C2529">
        <v>69</v>
      </c>
      <c r="D2529">
        <v>4</v>
      </c>
      <c r="E2529">
        <v>15</v>
      </c>
      <c r="F2529" s="46"/>
      <c r="G2529" s="58" t="str">
        <f t="shared" si="197"/>
        <v/>
      </c>
      <c r="H2529" s="55" t="s">
        <v>174</v>
      </c>
      <c r="I2529" t="str">
        <f t="shared" si="193"/>
        <v/>
      </c>
      <c r="J2529">
        <f t="shared" si="194"/>
        <v>0</v>
      </c>
      <c r="K2529">
        <f t="shared" si="195"/>
        <v>0</v>
      </c>
      <c r="L2529" s="78" t="s">
        <v>343</v>
      </c>
      <c r="M2529" s="36" t="s">
        <v>176</v>
      </c>
      <c r="N2529" s="36" t="s">
        <v>177</v>
      </c>
      <c r="O2529" s="36"/>
      <c r="Q2529" t="s">
        <v>250</v>
      </c>
      <c r="R2529" t="s">
        <v>304</v>
      </c>
      <c r="S2529" t="s">
        <v>249</v>
      </c>
    </row>
    <row r="2530" spans="2:19" ht="12.75" hidden="1" outlineLevel="1">
      <c r="B2530" s="33" t="s">
        <v>280</v>
      </c>
      <c r="C2530">
        <v>69</v>
      </c>
      <c r="D2530">
        <v>4</v>
      </c>
      <c r="E2530">
        <v>16</v>
      </c>
      <c r="F2530" s="46"/>
      <c r="G2530" s="58" t="str">
        <f t="shared" si="197"/>
        <v/>
      </c>
      <c r="H2530" s="55" t="s">
        <v>175</v>
      </c>
      <c r="I2530" t="str">
        <f t="shared" si="193"/>
        <v/>
      </c>
      <c r="J2530">
        <f t="shared" si="194"/>
        <v>0</v>
      </c>
      <c r="K2530">
        <f t="shared" si="195"/>
        <v>0</v>
      </c>
      <c r="L2530" s="78" t="s">
        <v>343</v>
      </c>
      <c r="M2530" s="36" t="s">
        <v>176</v>
      </c>
      <c r="N2530" s="36" t="s">
        <v>177</v>
      </c>
      <c r="O2530" s="36"/>
      <c r="Q2530" t="s">
        <v>286</v>
      </c>
      <c r="S2530" t="s">
        <v>249</v>
      </c>
    </row>
    <row r="2531" spans="2:19" ht="12.75" hidden="1" outlineLevel="1">
      <c r="B2531" s="33" t="s">
        <v>280</v>
      </c>
      <c r="C2531">
        <v>69</v>
      </c>
      <c r="D2531">
        <v>4</v>
      </c>
      <c r="E2531">
        <v>17</v>
      </c>
      <c r="F2531" s="46"/>
      <c r="G2531" s="58" t="str">
        <f t="shared" si="197"/>
        <v/>
      </c>
      <c r="H2531" s="55" t="s">
        <v>174</v>
      </c>
      <c r="I2531" t="str">
        <f t="shared" si="193"/>
        <v/>
      </c>
      <c r="J2531">
        <f t="shared" si="194"/>
        <v>0</v>
      </c>
      <c r="K2531">
        <f t="shared" si="195"/>
        <v>0</v>
      </c>
      <c r="L2531" s="78" t="s">
        <v>343</v>
      </c>
      <c r="M2531" s="36" t="s">
        <v>176</v>
      </c>
      <c r="N2531" s="36" t="s">
        <v>177</v>
      </c>
      <c r="O2531" s="36"/>
      <c r="Q2531" t="s">
        <v>326</v>
      </c>
      <c r="R2531" t="s">
        <v>327</v>
      </c>
      <c r="S2531" t="s">
        <v>249</v>
      </c>
    </row>
    <row r="2532" spans="2:19" ht="12.75" hidden="1" outlineLevel="1">
      <c r="B2532" s="33" t="s">
        <v>280</v>
      </c>
      <c r="C2532">
        <v>69</v>
      </c>
      <c r="D2532">
        <v>4</v>
      </c>
      <c r="E2532">
        <v>18</v>
      </c>
      <c r="F2532" s="46"/>
      <c r="G2532" s="58" t="str">
        <f t="shared" si="197"/>
        <v/>
      </c>
      <c r="H2532" s="55" t="s">
        <v>170</v>
      </c>
      <c r="I2532" t="str">
        <f t="shared" si="193"/>
        <v/>
      </c>
      <c r="J2532">
        <f t="shared" si="194"/>
        <v>0</v>
      </c>
      <c r="K2532">
        <f t="shared" si="195"/>
        <v>0</v>
      </c>
      <c r="L2532" s="78" t="s">
        <v>343</v>
      </c>
      <c r="M2532" s="36" t="s">
        <v>176</v>
      </c>
      <c r="N2532" s="36" t="s">
        <v>177</v>
      </c>
      <c r="O2532" s="36"/>
      <c r="Q2532" t="s">
        <v>286</v>
      </c>
      <c r="S2532" t="s">
        <v>249</v>
      </c>
    </row>
    <row r="2533" spans="2:19" ht="12.75" hidden="1" outlineLevel="1">
      <c r="B2533" s="33" t="s">
        <v>280</v>
      </c>
      <c r="C2533">
        <v>69</v>
      </c>
      <c r="D2533">
        <v>4</v>
      </c>
      <c r="E2533">
        <v>19</v>
      </c>
      <c r="F2533" s="46"/>
      <c r="G2533" s="58" t="str">
        <f t="shared" si="197"/>
        <v/>
      </c>
      <c r="H2533" s="55" t="s">
        <v>173</v>
      </c>
      <c r="I2533" t="str">
        <f t="shared" si="193"/>
        <v/>
      </c>
      <c r="J2533">
        <f t="shared" si="194"/>
        <v>0</v>
      </c>
      <c r="K2533">
        <f t="shared" si="195"/>
        <v>0</v>
      </c>
      <c r="L2533" s="78" t="s">
        <v>343</v>
      </c>
      <c r="M2533" s="36" t="s">
        <v>176</v>
      </c>
      <c r="N2533" s="36" t="s">
        <v>177</v>
      </c>
      <c r="O2533" s="36"/>
      <c r="Q2533" t="s">
        <v>250</v>
      </c>
      <c r="R2533" t="s">
        <v>304</v>
      </c>
      <c r="S2533" t="s">
        <v>249</v>
      </c>
    </row>
    <row r="2534" spans="2:20" ht="12.75" hidden="1" outlineLevel="1">
      <c r="B2534" s="33" t="s">
        <v>280</v>
      </c>
      <c r="C2534">
        <v>69</v>
      </c>
      <c r="D2534">
        <v>4</v>
      </c>
      <c r="E2534">
        <v>20</v>
      </c>
      <c r="F2534" s="46"/>
      <c r="G2534" s="58" t="str">
        <f t="shared" si="197"/>
        <v/>
      </c>
      <c r="H2534" s="55" t="s">
        <v>173</v>
      </c>
      <c r="I2534" t="str">
        <f t="shared" si="193"/>
        <v/>
      </c>
      <c r="J2534">
        <f t="shared" si="194"/>
        <v>0</v>
      </c>
      <c r="K2534">
        <f t="shared" si="195"/>
        <v>0</v>
      </c>
      <c r="L2534" s="78" t="s">
        <v>343</v>
      </c>
      <c r="M2534" s="36" t="s">
        <v>176</v>
      </c>
      <c r="N2534" s="36" t="s">
        <v>177</v>
      </c>
      <c r="O2534" s="36"/>
      <c r="Q2534" s="36" t="s">
        <v>225</v>
      </c>
      <c r="S2534" t="s">
        <v>249</v>
      </c>
      <c r="T2534" t="s">
        <v>218</v>
      </c>
    </row>
    <row r="2535" spans="2:20" ht="12.75" hidden="1" outlineLevel="1">
      <c r="B2535" s="33" t="s">
        <v>280</v>
      </c>
      <c r="C2535">
        <v>69</v>
      </c>
      <c r="D2535">
        <v>4</v>
      </c>
      <c r="E2535">
        <v>21</v>
      </c>
      <c r="F2535" s="46"/>
      <c r="G2535" s="58" t="str">
        <f t="shared" si="197"/>
        <v/>
      </c>
      <c r="H2535" s="55" t="s">
        <v>170</v>
      </c>
      <c r="I2535" t="str">
        <f t="shared" si="193"/>
        <v/>
      </c>
      <c r="J2535">
        <f t="shared" si="194"/>
        <v>0</v>
      </c>
      <c r="K2535">
        <f t="shared" si="195"/>
        <v>0</v>
      </c>
      <c r="L2535" s="78" t="s">
        <v>343</v>
      </c>
      <c r="M2535" s="36" t="s">
        <v>176</v>
      </c>
      <c r="N2535" s="36" t="s">
        <v>177</v>
      </c>
      <c r="O2535" s="36"/>
      <c r="Q2535" t="s">
        <v>285</v>
      </c>
      <c r="R2535" t="s">
        <v>340</v>
      </c>
      <c r="S2535" t="s">
        <v>249</v>
      </c>
      <c r="T2535" t="s">
        <v>54</v>
      </c>
    </row>
    <row r="2536" spans="2:20" ht="12.75" hidden="1" outlineLevel="1">
      <c r="B2536" s="33" t="s">
        <v>280</v>
      </c>
      <c r="C2536">
        <v>69</v>
      </c>
      <c r="D2536">
        <v>4</v>
      </c>
      <c r="E2536">
        <v>22</v>
      </c>
      <c r="F2536" s="46"/>
      <c r="G2536" s="58" t="str">
        <f t="shared" si="197"/>
        <v/>
      </c>
      <c r="H2536" s="55" t="s">
        <v>173</v>
      </c>
      <c r="I2536" t="str">
        <f t="shared" si="193"/>
        <v/>
      </c>
      <c r="J2536">
        <f t="shared" si="194"/>
        <v>0</v>
      </c>
      <c r="K2536">
        <f t="shared" si="195"/>
        <v>0</v>
      </c>
      <c r="L2536" s="78" t="s">
        <v>343</v>
      </c>
      <c r="M2536" s="36" t="s">
        <v>176</v>
      </c>
      <c r="N2536" s="36" t="s">
        <v>177</v>
      </c>
      <c r="O2536" s="36"/>
      <c r="Q2536" t="s">
        <v>286</v>
      </c>
      <c r="S2536" t="s">
        <v>249</v>
      </c>
      <c r="T2536" t="s">
        <v>54</v>
      </c>
    </row>
    <row r="2537" spans="2:19" ht="12.75" hidden="1" outlineLevel="1">
      <c r="B2537" s="33" t="s">
        <v>280</v>
      </c>
      <c r="C2537">
        <v>69</v>
      </c>
      <c r="D2537">
        <v>4</v>
      </c>
      <c r="E2537">
        <v>23</v>
      </c>
      <c r="F2537" s="46"/>
      <c r="G2537" s="58" t="str">
        <f t="shared" si="197"/>
        <v/>
      </c>
      <c r="H2537" s="55" t="s">
        <v>173</v>
      </c>
      <c r="I2537" t="str">
        <f t="shared" si="193"/>
        <v/>
      </c>
      <c r="J2537">
        <f t="shared" si="194"/>
        <v>0</v>
      </c>
      <c r="K2537">
        <f t="shared" si="195"/>
        <v>0</v>
      </c>
      <c r="L2537" s="78" t="s">
        <v>343</v>
      </c>
      <c r="M2537" s="36" t="s">
        <v>176</v>
      </c>
      <c r="N2537" s="36" t="s">
        <v>177</v>
      </c>
      <c r="O2537" s="36"/>
      <c r="Q2537" t="s">
        <v>250</v>
      </c>
      <c r="R2537" t="s">
        <v>305</v>
      </c>
      <c r="S2537" t="s">
        <v>249</v>
      </c>
    </row>
    <row r="2538" spans="2:19" ht="12.75" hidden="1" outlineLevel="1">
      <c r="B2538" s="33" t="s">
        <v>280</v>
      </c>
      <c r="C2538">
        <v>69</v>
      </c>
      <c r="D2538">
        <v>4</v>
      </c>
      <c r="E2538">
        <v>24</v>
      </c>
      <c r="F2538" s="46"/>
      <c r="G2538" s="58" t="str">
        <f t="shared" si="197"/>
        <v/>
      </c>
      <c r="H2538" s="55" t="s">
        <v>174</v>
      </c>
      <c r="I2538" t="str">
        <f t="shared" si="193"/>
        <v/>
      </c>
      <c r="J2538">
        <f t="shared" si="194"/>
        <v>0</v>
      </c>
      <c r="K2538">
        <f t="shared" si="195"/>
        <v>0</v>
      </c>
      <c r="L2538" s="78" t="s">
        <v>343</v>
      </c>
      <c r="M2538" s="36" t="s">
        <v>176</v>
      </c>
      <c r="N2538" s="36" t="s">
        <v>177</v>
      </c>
      <c r="O2538" s="36"/>
      <c r="Q2538" t="s">
        <v>98</v>
      </c>
      <c r="R2538" t="s">
        <v>178</v>
      </c>
      <c r="S2538" t="s">
        <v>249</v>
      </c>
    </row>
    <row r="2539" spans="2:19" ht="12.75" hidden="1" outlineLevel="1">
      <c r="B2539" s="33" t="s">
        <v>280</v>
      </c>
      <c r="C2539">
        <v>69</v>
      </c>
      <c r="D2539">
        <v>4</v>
      </c>
      <c r="E2539">
        <v>25</v>
      </c>
      <c r="F2539" s="46"/>
      <c r="G2539" s="58" t="str">
        <f t="shared" si="197"/>
        <v/>
      </c>
      <c r="H2539" s="55" t="s">
        <v>175</v>
      </c>
      <c r="I2539" t="str">
        <f t="shared" si="193"/>
        <v/>
      </c>
      <c r="J2539">
        <f t="shared" si="194"/>
        <v>0</v>
      </c>
      <c r="K2539">
        <f t="shared" si="195"/>
        <v>0</v>
      </c>
      <c r="L2539" s="78" t="s">
        <v>343</v>
      </c>
      <c r="M2539" s="36" t="s">
        <v>176</v>
      </c>
      <c r="N2539" s="36" t="s">
        <v>177</v>
      </c>
      <c r="O2539" s="36"/>
      <c r="Q2539" t="s">
        <v>98</v>
      </c>
      <c r="S2539" t="s">
        <v>249</v>
      </c>
    </row>
    <row r="2540" spans="7:12" ht="12.75" collapsed="1">
      <c r="G2540" s="58"/>
      <c r="L2540" s="79"/>
    </row>
    <row r="2541" spans="2:19" ht="12.75">
      <c r="B2541" s="33" t="s">
        <v>204</v>
      </c>
      <c r="C2541">
        <v>70</v>
      </c>
      <c r="D2541">
        <v>1</v>
      </c>
      <c r="E2541">
        <v>1</v>
      </c>
      <c r="F2541" s="46"/>
      <c r="G2541" s="58" t="str">
        <f t="shared" si="197"/>
        <v/>
      </c>
      <c r="H2541" s="55" t="s">
        <v>170</v>
      </c>
      <c r="I2541" t="str">
        <f aca="true" t="shared" si="198" ref="I2541:I2641">IF(F2541=0,"",IF(EXACT(G2541,H2541),"Correct","Incorrect"))</f>
        <v/>
      </c>
      <c r="J2541">
        <f aca="true" t="shared" si="199" ref="J2541:J2641">IF($I2541="Correct",1,IF($I2541="Incorrect",1,0))</f>
        <v>0</v>
      </c>
      <c r="K2541">
        <f aca="true" t="shared" si="200" ref="K2541:K2641">IF($I2541="Correct",1,IF($I2541="Incorrect",0,0))</f>
        <v>0</v>
      </c>
      <c r="L2541" s="78" t="s">
        <v>343</v>
      </c>
      <c r="M2541" s="36" t="s">
        <v>176</v>
      </c>
      <c r="N2541" s="36" t="s">
        <v>177</v>
      </c>
      <c r="O2541" s="36"/>
      <c r="Q2541" t="s">
        <v>285</v>
      </c>
      <c r="R2541" t="s">
        <v>340</v>
      </c>
      <c r="S2541" t="s">
        <v>249</v>
      </c>
    </row>
    <row r="2542" spans="2:19" ht="12.75" hidden="1" outlineLevel="1">
      <c r="B2542" s="33" t="s">
        <v>204</v>
      </c>
      <c r="C2542">
        <v>70</v>
      </c>
      <c r="D2542">
        <v>1</v>
      </c>
      <c r="E2542">
        <v>2</v>
      </c>
      <c r="F2542" s="46"/>
      <c r="G2542" s="58" t="str">
        <f t="shared" si="197"/>
        <v/>
      </c>
      <c r="H2542" s="55" t="s">
        <v>174</v>
      </c>
      <c r="I2542" t="str">
        <f t="shared" si="198"/>
        <v/>
      </c>
      <c r="J2542">
        <f t="shared" si="199"/>
        <v>0</v>
      </c>
      <c r="K2542">
        <f t="shared" si="200"/>
        <v>0</v>
      </c>
      <c r="L2542" s="78" t="s">
        <v>343</v>
      </c>
      <c r="M2542" s="36" t="s">
        <v>176</v>
      </c>
      <c r="N2542" s="36" t="s">
        <v>177</v>
      </c>
      <c r="O2542" s="36"/>
      <c r="Q2542" t="s">
        <v>286</v>
      </c>
      <c r="S2542" t="s">
        <v>249</v>
      </c>
    </row>
    <row r="2543" spans="2:19" ht="12.75" hidden="1" outlineLevel="1">
      <c r="B2543" s="33" t="s">
        <v>204</v>
      </c>
      <c r="C2543">
        <v>70</v>
      </c>
      <c r="D2543">
        <v>1</v>
      </c>
      <c r="E2543">
        <v>3</v>
      </c>
      <c r="F2543" s="46"/>
      <c r="G2543" s="58" t="str">
        <f t="shared" si="197"/>
        <v/>
      </c>
      <c r="H2543" s="55" t="s">
        <v>174</v>
      </c>
      <c r="I2543" t="str">
        <f t="shared" si="198"/>
        <v/>
      </c>
      <c r="J2543">
        <f t="shared" si="199"/>
        <v>0</v>
      </c>
      <c r="K2543">
        <f t="shared" si="200"/>
        <v>0</v>
      </c>
      <c r="L2543" s="78" t="s">
        <v>343</v>
      </c>
      <c r="M2543" s="36" t="s">
        <v>176</v>
      </c>
      <c r="N2543" s="36" t="s">
        <v>177</v>
      </c>
      <c r="O2543" s="36"/>
      <c r="Q2543" t="s">
        <v>213</v>
      </c>
      <c r="R2543" t="s">
        <v>305</v>
      </c>
      <c r="S2543" t="s">
        <v>249</v>
      </c>
    </row>
    <row r="2544" spans="2:19" ht="12.75" hidden="1" outlineLevel="1">
      <c r="B2544" s="33" t="s">
        <v>204</v>
      </c>
      <c r="C2544">
        <v>70</v>
      </c>
      <c r="D2544">
        <v>1</v>
      </c>
      <c r="E2544">
        <v>4</v>
      </c>
      <c r="F2544" s="46"/>
      <c r="G2544" s="58" t="str">
        <f t="shared" si="197"/>
        <v/>
      </c>
      <c r="H2544" s="55" t="s">
        <v>170</v>
      </c>
      <c r="I2544" t="str">
        <f t="shared" si="198"/>
        <v/>
      </c>
      <c r="J2544">
        <f t="shared" si="199"/>
        <v>0</v>
      </c>
      <c r="K2544">
        <f t="shared" si="200"/>
        <v>0</v>
      </c>
      <c r="L2544" s="78" t="s">
        <v>343</v>
      </c>
      <c r="M2544" s="36" t="s">
        <v>176</v>
      </c>
      <c r="N2544" s="36" t="s">
        <v>177</v>
      </c>
      <c r="O2544" s="36"/>
      <c r="Q2544" t="s">
        <v>98</v>
      </c>
      <c r="R2544" t="s">
        <v>34</v>
      </c>
      <c r="S2544" t="s">
        <v>249</v>
      </c>
    </row>
    <row r="2545" spans="2:19" ht="12.75" hidden="1" outlineLevel="1">
      <c r="B2545" s="33" t="s">
        <v>204</v>
      </c>
      <c r="C2545">
        <v>70</v>
      </c>
      <c r="D2545">
        <v>1</v>
      </c>
      <c r="E2545">
        <v>5</v>
      </c>
      <c r="F2545" s="46"/>
      <c r="G2545" s="58" t="str">
        <f t="shared" si="197"/>
        <v/>
      </c>
      <c r="H2545" s="55" t="s">
        <v>173</v>
      </c>
      <c r="I2545" t="str">
        <f t="shared" si="198"/>
        <v/>
      </c>
      <c r="J2545">
        <f t="shared" si="199"/>
        <v>0</v>
      </c>
      <c r="K2545">
        <f t="shared" si="200"/>
        <v>0</v>
      </c>
      <c r="L2545" s="78" t="s">
        <v>343</v>
      </c>
      <c r="M2545" s="36" t="s">
        <v>176</v>
      </c>
      <c r="N2545" s="36" t="s">
        <v>177</v>
      </c>
      <c r="O2545" s="36"/>
      <c r="Q2545" t="s">
        <v>119</v>
      </c>
      <c r="S2545" t="s">
        <v>249</v>
      </c>
    </row>
    <row r="2546" spans="2:19" ht="12.75" hidden="1" outlineLevel="1">
      <c r="B2546" s="33" t="s">
        <v>204</v>
      </c>
      <c r="C2546">
        <v>70</v>
      </c>
      <c r="D2546">
        <v>1</v>
      </c>
      <c r="E2546">
        <v>6</v>
      </c>
      <c r="F2546" s="46"/>
      <c r="G2546" s="58" t="str">
        <f t="shared" si="197"/>
        <v/>
      </c>
      <c r="H2546" s="55" t="s">
        <v>172</v>
      </c>
      <c r="I2546" t="str">
        <f t="shared" si="198"/>
        <v/>
      </c>
      <c r="J2546">
        <f t="shared" si="199"/>
        <v>0</v>
      </c>
      <c r="K2546">
        <f t="shared" si="200"/>
        <v>0</v>
      </c>
      <c r="L2546" s="78" t="s">
        <v>343</v>
      </c>
      <c r="M2546" s="36" t="s">
        <v>176</v>
      </c>
      <c r="N2546" s="36" t="s">
        <v>177</v>
      </c>
      <c r="O2546" s="36"/>
      <c r="Q2546" t="s">
        <v>326</v>
      </c>
      <c r="R2546" t="s">
        <v>327</v>
      </c>
      <c r="S2546" t="s">
        <v>249</v>
      </c>
    </row>
    <row r="2547" spans="2:19" ht="12.75" hidden="1" outlineLevel="1">
      <c r="B2547" s="33" t="s">
        <v>204</v>
      </c>
      <c r="C2547">
        <v>70</v>
      </c>
      <c r="D2547">
        <v>1</v>
      </c>
      <c r="E2547">
        <v>7</v>
      </c>
      <c r="F2547" s="46"/>
      <c r="G2547" s="58" t="str">
        <f t="shared" si="197"/>
        <v/>
      </c>
      <c r="H2547" s="55" t="s">
        <v>173</v>
      </c>
      <c r="I2547" t="str">
        <f t="shared" si="198"/>
        <v/>
      </c>
      <c r="J2547">
        <f t="shared" si="199"/>
        <v>0</v>
      </c>
      <c r="K2547">
        <f t="shared" si="200"/>
        <v>0</v>
      </c>
      <c r="L2547" s="78" t="s">
        <v>343</v>
      </c>
      <c r="M2547" s="36" t="s">
        <v>176</v>
      </c>
      <c r="N2547" s="36" t="s">
        <v>177</v>
      </c>
      <c r="O2547" s="36"/>
      <c r="Q2547" t="s">
        <v>285</v>
      </c>
      <c r="R2547" t="s">
        <v>340</v>
      </c>
      <c r="S2547" t="s">
        <v>249</v>
      </c>
    </row>
    <row r="2548" spans="2:19" ht="12.75" hidden="1" outlineLevel="1">
      <c r="B2548" s="33" t="s">
        <v>204</v>
      </c>
      <c r="C2548">
        <v>70</v>
      </c>
      <c r="D2548">
        <v>1</v>
      </c>
      <c r="E2548">
        <v>8</v>
      </c>
      <c r="F2548" s="46"/>
      <c r="G2548" s="58" t="str">
        <f t="shared" si="197"/>
        <v/>
      </c>
      <c r="H2548" s="55" t="s">
        <v>175</v>
      </c>
      <c r="I2548" t="str">
        <f t="shared" si="198"/>
        <v/>
      </c>
      <c r="J2548">
        <f t="shared" si="199"/>
        <v>0</v>
      </c>
      <c r="K2548">
        <f t="shared" si="200"/>
        <v>0</v>
      </c>
      <c r="L2548" s="78" t="s">
        <v>343</v>
      </c>
      <c r="M2548" s="36" t="s">
        <v>176</v>
      </c>
      <c r="N2548" s="36" t="s">
        <v>177</v>
      </c>
      <c r="O2548" s="36"/>
      <c r="Q2548" s="36" t="s">
        <v>225</v>
      </c>
      <c r="S2548" t="s">
        <v>249</v>
      </c>
    </row>
    <row r="2549" spans="2:19" ht="12.75" hidden="1" outlineLevel="1">
      <c r="B2549" s="33" t="s">
        <v>204</v>
      </c>
      <c r="C2549">
        <v>70</v>
      </c>
      <c r="D2549">
        <v>1</v>
      </c>
      <c r="E2549">
        <v>9</v>
      </c>
      <c r="F2549" s="46"/>
      <c r="G2549" s="58" t="str">
        <f t="shared" si="197"/>
        <v/>
      </c>
      <c r="H2549" s="55" t="s">
        <v>170</v>
      </c>
      <c r="I2549" t="str">
        <f t="shared" si="198"/>
        <v/>
      </c>
      <c r="J2549">
        <f t="shared" si="199"/>
        <v>0</v>
      </c>
      <c r="K2549">
        <f t="shared" si="200"/>
        <v>0</v>
      </c>
      <c r="L2549" s="78" t="s">
        <v>343</v>
      </c>
      <c r="M2549" s="36" t="s">
        <v>176</v>
      </c>
      <c r="N2549" s="36" t="s">
        <v>177</v>
      </c>
      <c r="O2549" s="36"/>
      <c r="Q2549" t="s">
        <v>286</v>
      </c>
      <c r="S2549" t="s">
        <v>249</v>
      </c>
    </row>
    <row r="2550" spans="2:19" ht="12.75" hidden="1" outlineLevel="1">
      <c r="B2550" s="33" t="s">
        <v>204</v>
      </c>
      <c r="C2550">
        <v>70</v>
      </c>
      <c r="D2550">
        <v>1</v>
      </c>
      <c r="E2550">
        <v>10</v>
      </c>
      <c r="F2550" s="46"/>
      <c r="G2550" s="58" t="str">
        <f t="shared" si="197"/>
        <v/>
      </c>
      <c r="H2550" s="55" t="s">
        <v>170</v>
      </c>
      <c r="I2550" t="str">
        <f t="shared" si="198"/>
        <v/>
      </c>
      <c r="J2550">
        <f t="shared" si="199"/>
        <v>0</v>
      </c>
      <c r="K2550">
        <f t="shared" si="200"/>
        <v>0</v>
      </c>
      <c r="L2550" s="78" t="s">
        <v>343</v>
      </c>
      <c r="M2550" s="36" t="s">
        <v>176</v>
      </c>
      <c r="N2550" s="36" t="s">
        <v>177</v>
      </c>
      <c r="O2550" s="36"/>
      <c r="Q2550" t="s">
        <v>37</v>
      </c>
      <c r="R2550" t="s">
        <v>215</v>
      </c>
      <c r="S2550" t="s">
        <v>249</v>
      </c>
    </row>
    <row r="2551" spans="2:19" ht="12.75" hidden="1" outlineLevel="1">
      <c r="B2551" s="33" t="s">
        <v>204</v>
      </c>
      <c r="C2551">
        <v>70</v>
      </c>
      <c r="D2551">
        <v>1</v>
      </c>
      <c r="E2551">
        <v>11</v>
      </c>
      <c r="F2551" s="46"/>
      <c r="G2551" s="58" t="str">
        <f t="shared" si="197"/>
        <v/>
      </c>
      <c r="H2551" s="55" t="s">
        <v>175</v>
      </c>
      <c r="I2551" t="str">
        <f t="shared" si="198"/>
        <v/>
      </c>
      <c r="J2551">
        <f t="shared" si="199"/>
        <v>0</v>
      </c>
      <c r="K2551">
        <f t="shared" si="200"/>
        <v>0</v>
      </c>
      <c r="L2551" s="78" t="s">
        <v>343</v>
      </c>
      <c r="M2551" s="36" t="s">
        <v>176</v>
      </c>
      <c r="N2551" s="36" t="s">
        <v>177</v>
      </c>
      <c r="O2551" s="36"/>
      <c r="Q2551" t="s">
        <v>130</v>
      </c>
      <c r="S2551" t="s">
        <v>249</v>
      </c>
    </row>
    <row r="2552" spans="2:19" ht="12.75" hidden="1" outlineLevel="1">
      <c r="B2552" s="33" t="s">
        <v>204</v>
      </c>
      <c r="C2552">
        <v>70</v>
      </c>
      <c r="D2552">
        <v>1</v>
      </c>
      <c r="E2552">
        <v>12</v>
      </c>
      <c r="F2552" s="46"/>
      <c r="G2552" s="58" t="str">
        <f t="shared" si="197"/>
        <v/>
      </c>
      <c r="H2552" s="55" t="s">
        <v>173</v>
      </c>
      <c r="I2552" t="str">
        <f t="shared" si="198"/>
        <v/>
      </c>
      <c r="J2552">
        <f t="shared" si="199"/>
        <v>0</v>
      </c>
      <c r="K2552">
        <f t="shared" si="200"/>
        <v>0</v>
      </c>
      <c r="L2552" s="78" t="s">
        <v>343</v>
      </c>
      <c r="M2552" s="36" t="s">
        <v>176</v>
      </c>
      <c r="N2552" s="36" t="s">
        <v>177</v>
      </c>
      <c r="O2552" s="36"/>
      <c r="Q2552" t="s">
        <v>119</v>
      </c>
      <c r="S2552" t="s">
        <v>249</v>
      </c>
    </row>
    <row r="2553" spans="2:19" ht="12.75" hidden="1" outlineLevel="1">
      <c r="B2553" s="33" t="s">
        <v>204</v>
      </c>
      <c r="C2553">
        <v>70</v>
      </c>
      <c r="D2553">
        <v>1</v>
      </c>
      <c r="E2553">
        <v>13</v>
      </c>
      <c r="F2553" s="46"/>
      <c r="G2553" s="58" t="str">
        <f t="shared" si="197"/>
        <v/>
      </c>
      <c r="H2553" s="55" t="s">
        <v>175</v>
      </c>
      <c r="I2553" t="str">
        <f t="shared" si="198"/>
        <v/>
      </c>
      <c r="J2553">
        <f t="shared" si="199"/>
        <v>0</v>
      </c>
      <c r="K2553">
        <f t="shared" si="200"/>
        <v>0</v>
      </c>
      <c r="L2553" s="78" t="s">
        <v>343</v>
      </c>
      <c r="M2553" s="36" t="s">
        <v>176</v>
      </c>
      <c r="N2553" s="36" t="s">
        <v>177</v>
      </c>
      <c r="O2553" s="36"/>
      <c r="Q2553" t="s">
        <v>285</v>
      </c>
      <c r="R2553" t="s">
        <v>35</v>
      </c>
      <c r="S2553" t="s">
        <v>249</v>
      </c>
    </row>
    <row r="2554" spans="2:19" ht="12.75" hidden="1" outlineLevel="1">
      <c r="B2554" s="33" t="s">
        <v>204</v>
      </c>
      <c r="C2554">
        <v>70</v>
      </c>
      <c r="D2554">
        <v>1</v>
      </c>
      <c r="E2554">
        <v>14</v>
      </c>
      <c r="F2554" s="46"/>
      <c r="G2554" s="58" t="str">
        <f t="shared" si="197"/>
        <v/>
      </c>
      <c r="H2554" s="55" t="s">
        <v>174</v>
      </c>
      <c r="I2554" t="str">
        <f t="shared" si="198"/>
        <v/>
      </c>
      <c r="J2554">
        <f t="shared" si="199"/>
        <v>0</v>
      </c>
      <c r="K2554">
        <f t="shared" si="200"/>
        <v>0</v>
      </c>
      <c r="L2554" s="78" t="s">
        <v>343</v>
      </c>
      <c r="M2554" s="36" t="s">
        <v>176</v>
      </c>
      <c r="N2554" s="36" t="s">
        <v>177</v>
      </c>
      <c r="O2554" s="36"/>
      <c r="Q2554" t="s">
        <v>326</v>
      </c>
      <c r="R2554" t="s">
        <v>325</v>
      </c>
      <c r="S2554" t="s">
        <v>249</v>
      </c>
    </row>
    <row r="2555" spans="2:19" ht="12.75" hidden="1" outlineLevel="1">
      <c r="B2555" s="33" t="s">
        <v>204</v>
      </c>
      <c r="C2555">
        <v>70</v>
      </c>
      <c r="D2555">
        <v>1</v>
      </c>
      <c r="E2555">
        <v>15</v>
      </c>
      <c r="F2555" s="46"/>
      <c r="G2555" s="58" t="str">
        <f t="shared" si="197"/>
        <v/>
      </c>
      <c r="H2555" s="55" t="s">
        <v>170</v>
      </c>
      <c r="I2555" t="str">
        <f t="shared" si="198"/>
        <v/>
      </c>
      <c r="J2555">
        <f t="shared" si="199"/>
        <v>0</v>
      </c>
      <c r="K2555">
        <f t="shared" si="200"/>
        <v>0</v>
      </c>
      <c r="L2555" s="78" t="s">
        <v>343</v>
      </c>
      <c r="M2555" s="36" t="s">
        <v>176</v>
      </c>
      <c r="N2555" s="36" t="s">
        <v>177</v>
      </c>
      <c r="O2555" s="36"/>
      <c r="Q2555" t="s">
        <v>286</v>
      </c>
      <c r="S2555" t="s">
        <v>249</v>
      </c>
    </row>
    <row r="2556" spans="2:20" ht="12.75" hidden="1" outlineLevel="1">
      <c r="B2556" s="33" t="s">
        <v>204</v>
      </c>
      <c r="C2556">
        <v>70</v>
      </c>
      <c r="D2556">
        <v>1</v>
      </c>
      <c r="E2556">
        <v>16</v>
      </c>
      <c r="F2556" s="46"/>
      <c r="G2556" s="58" t="str">
        <f t="shared" si="197"/>
        <v/>
      </c>
      <c r="H2556" s="55" t="s">
        <v>173</v>
      </c>
      <c r="I2556" t="str">
        <f t="shared" si="198"/>
        <v/>
      </c>
      <c r="J2556">
        <f t="shared" si="199"/>
        <v>0</v>
      </c>
      <c r="K2556">
        <f t="shared" si="200"/>
        <v>0</v>
      </c>
      <c r="L2556" s="78" t="s">
        <v>343</v>
      </c>
      <c r="M2556" s="36" t="s">
        <v>176</v>
      </c>
      <c r="N2556" s="36" t="s">
        <v>177</v>
      </c>
      <c r="O2556" s="36"/>
      <c r="Q2556" t="s">
        <v>250</v>
      </c>
      <c r="R2556" t="s">
        <v>304</v>
      </c>
      <c r="S2556" t="s">
        <v>249</v>
      </c>
      <c r="T2556" t="s">
        <v>218</v>
      </c>
    </row>
    <row r="2557" spans="2:20" ht="12.75" hidden="1" outlineLevel="1">
      <c r="B2557" s="33" t="s">
        <v>204</v>
      </c>
      <c r="C2557">
        <v>70</v>
      </c>
      <c r="D2557">
        <v>1</v>
      </c>
      <c r="E2557">
        <v>17</v>
      </c>
      <c r="F2557" s="46"/>
      <c r="G2557" s="58" t="str">
        <f t="shared" si="197"/>
        <v/>
      </c>
      <c r="H2557" s="55" t="s">
        <v>174</v>
      </c>
      <c r="I2557" t="str">
        <f t="shared" si="198"/>
        <v/>
      </c>
      <c r="J2557">
        <f t="shared" si="199"/>
        <v>0</v>
      </c>
      <c r="K2557">
        <f t="shared" si="200"/>
        <v>0</v>
      </c>
      <c r="L2557" s="78" t="s">
        <v>343</v>
      </c>
      <c r="M2557" s="36" t="s">
        <v>176</v>
      </c>
      <c r="N2557" s="36" t="s">
        <v>177</v>
      </c>
      <c r="O2557" s="36"/>
      <c r="Q2557" t="s">
        <v>98</v>
      </c>
      <c r="R2557" t="s">
        <v>36</v>
      </c>
      <c r="S2557" t="s">
        <v>249</v>
      </c>
      <c r="T2557" t="s">
        <v>218</v>
      </c>
    </row>
    <row r="2558" spans="2:19" ht="12.75" hidden="1" outlineLevel="1">
      <c r="B2558" s="33" t="s">
        <v>204</v>
      </c>
      <c r="C2558">
        <v>70</v>
      </c>
      <c r="D2558">
        <v>1</v>
      </c>
      <c r="E2558">
        <v>18</v>
      </c>
      <c r="F2558" s="46"/>
      <c r="G2558" s="58" t="str">
        <f t="shared" si="197"/>
        <v/>
      </c>
      <c r="H2558" s="55" t="s">
        <v>170</v>
      </c>
      <c r="I2558" t="str">
        <f t="shared" si="198"/>
        <v/>
      </c>
      <c r="J2558">
        <f t="shared" si="199"/>
        <v>0</v>
      </c>
      <c r="K2558">
        <f t="shared" si="200"/>
        <v>0</v>
      </c>
      <c r="L2558" s="78" t="s">
        <v>343</v>
      </c>
      <c r="M2558" s="36" t="s">
        <v>176</v>
      </c>
      <c r="N2558" s="36" t="s">
        <v>177</v>
      </c>
      <c r="O2558" s="36"/>
      <c r="Q2558" t="s">
        <v>98</v>
      </c>
      <c r="R2558" t="s">
        <v>178</v>
      </c>
      <c r="S2558" t="s">
        <v>249</v>
      </c>
    </row>
    <row r="2559" spans="2:19" ht="12.75" hidden="1" outlineLevel="1">
      <c r="B2559" s="33" t="s">
        <v>204</v>
      </c>
      <c r="C2559">
        <v>70</v>
      </c>
      <c r="D2559">
        <v>1</v>
      </c>
      <c r="E2559">
        <v>19</v>
      </c>
      <c r="F2559" s="46"/>
      <c r="G2559" s="58" t="str">
        <f t="shared" si="197"/>
        <v/>
      </c>
      <c r="H2559" s="55" t="s">
        <v>172</v>
      </c>
      <c r="I2559" t="str">
        <f t="shared" si="198"/>
        <v/>
      </c>
      <c r="J2559">
        <f t="shared" si="199"/>
        <v>0</v>
      </c>
      <c r="K2559">
        <f t="shared" si="200"/>
        <v>0</v>
      </c>
      <c r="L2559" s="78" t="s">
        <v>343</v>
      </c>
      <c r="M2559" s="36" t="s">
        <v>176</v>
      </c>
      <c r="N2559" s="36" t="s">
        <v>177</v>
      </c>
      <c r="O2559" s="36"/>
      <c r="Q2559" t="s">
        <v>37</v>
      </c>
      <c r="R2559" t="s">
        <v>251</v>
      </c>
      <c r="S2559" t="s">
        <v>249</v>
      </c>
    </row>
    <row r="2560" spans="2:19" ht="12.75" hidden="1" outlineLevel="1">
      <c r="B2560" s="33" t="s">
        <v>204</v>
      </c>
      <c r="C2560">
        <v>70</v>
      </c>
      <c r="D2560">
        <v>1</v>
      </c>
      <c r="E2560">
        <v>20</v>
      </c>
      <c r="F2560" s="46"/>
      <c r="G2560" s="58" t="str">
        <f t="shared" si="197"/>
        <v/>
      </c>
      <c r="H2560" s="55" t="s">
        <v>173</v>
      </c>
      <c r="I2560" t="str">
        <f t="shared" si="198"/>
        <v/>
      </c>
      <c r="J2560">
        <f t="shared" si="199"/>
        <v>0</v>
      </c>
      <c r="K2560">
        <f t="shared" si="200"/>
        <v>0</v>
      </c>
      <c r="L2560" s="78" t="s">
        <v>343</v>
      </c>
      <c r="M2560" s="36" t="s">
        <v>176</v>
      </c>
      <c r="N2560" s="36" t="s">
        <v>177</v>
      </c>
      <c r="O2560" s="36"/>
      <c r="Q2560" t="s">
        <v>286</v>
      </c>
      <c r="S2560" t="s">
        <v>249</v>
      </c>
    </row>
    <row r="2561" spans="2:19" ht="12.75" hidden="1" outlineLevel="1">
      <c r="B2561" s="33" t="s">
        <v>204</v>
      </c>
      <c r="C2561">
        <v>70</v>
      </c>
      <c r="D2561">
        <v>1</v>
      </c>
      <c r="E2561">
        <v>21</v>
      </c>
      <c r="F2561" s="46"/>
      <c r="G2561" s="58" t="str">
        <f t="shared" si="197"/>
        <v/>
      </c>
      <c r="H2561" s="55" t="s">
        <v>174</v>
      </c>
      <c r="I2561" t="str">
        <f t="shared" si="198"/>
        <v/>
      </c>
      <c r="J2561">
        <f t="shared" si="199"/>
        <v>0</v>
      </c>
      <c r="K2561">
        <f t="shared" si="200"/>
        <v>0</v>
      </c>
      <c r="L2561" s="78" t="s">
        <v>343</v>
      </c>
      <c r="M2561" s="36" t="s">
        <v>176</v>
      </c>
      <c r="N2561" s="36" t="s">
        <v>177</v>
      </c>
      <c r="O2561" s="36"/>
      <c r="Q2561" t="s">
        <v>285</v>
      </c>
      <c r="R2561" t="s">
        <v>35</v>
      </c>
      <c r="S2561" t="s">
        <v>249</v>
      </c>
    </row>
    <row r="2562" spans="2:19" ht="12.75" hidden="1" outlineLevel="1">
      <c r="B2562" s="33" t="s">
        <v>204</v>
      </c>
      <c r="C2562">
        <v>70</v>
      </c>
      <c r="D2562">
        <v>1</v>
      </c>
      <c r="E2562">
        <v>22</v>
      </c>
      <c r="F2562" s="46"/>
      <c r="G2562" s="58" t="str">
        <f t="shared" si="197"/>
        <v/>
      </c>
      <c r="H2562" s="55" t="s">
        <v>172</v>
      </c>
      <c r="I2562" t="str">
        <f t="shared" si="198"/>
        <v/>
      </c>
      <c r="J2562">
        <f t="shared" si="199"/>
        <v>0</v>
      </c>
      <c r="K2562">
        <f t="shared" si="200"/>
        <v>0</v>
      </c>
      <c r="L2562" s="78" t="s">
        <v>343</v>
      </c>
      <c r="M2562" s="36" t="s">
        <v>176</v>
      </c>
      <c r="N2562" s="36" t="s">
        <v>177</v>
      </c>
      <c r="O2562" s="36"/>
      <c r="Q2562" s="36" t="s">
        <v>225</v>
      </c>
      <c r="S2562" t="s">
        <v>249</v>
      </c>
    </row>
    <row r="2563" spans="2:19" ht="12.75" hidden="1" outlineLevel="1">
      <c r="B2563" s="33" t="s">
        <v>204</v>
      </c>
      <c r="C2563">
        <v>70</v>
      </c>
      <c r="D2563">
        <v>1</v>
      </c>
      <c r="E2563">
        <v>23</v>
      </c>
      <c r="F2563" s="46"/>
      <c r="G2563" s="58" t="str">
        <f t="shared" si="197"/>
        <v/>
      </c>
      <c r="H2563" s="55" t="s">
        <v>173</v>
      </c>
      <c r="I2563" t="str">
        <f t="shared" si="198"/>
        <v/>
      </c>
      <c r="J2563">
        <f t="shared" si="199"/>
        <v>0</v>
      </c>
      <c r="K2563">
        <f t="shared" si="200"/>
        <v>0</v>
      </c>
      <c r="L2563" s="78" t="s">
        <v>343</v>
      </c>
      <c r="M2563" s="36" t="s">
        <v>176</v>
      </c>
      <c r="N2563" s="36" t="s">
        <v>177</v>
      </c>
      <c r="O2563" s="36"/>
      <c r="Q2563" t="s">
        <v>326</v>
      </c>
      <c r="R2563" t="s">
        <v>327</v>
      </c>
      <c r="S2563" t="s">
        <v>249</v>
      </c>
    </row>
    <row r="2564" spans="2:19" ht="12.75" hidden="1" outlineLevel="1">
      <c r="B2564" s="33" t="s">
        <v>204</v>
      </c>
      <c r="C2564">
        <v>70</v>
      </c>
      <c r="D2564">
        <v>1</v>
      </c>
      <c r="E2564">
        <v>24</v>
      </c>
      <c r="F2564" s="46"/>
      <c r="G2564" s="58" t="str">
        <f t="shared" si="197"/>
        <v/>
      </c>
      <c r="H2564" s="55" t="s">
        <v>172</v>
      </c>
      <c r="I2564" t="str">
        <f t="shared" si="198"/>
        <v/>
      </c>
      <c r="J2564">
        <f t="shared" si="199"/>
        <v>0</v>
      </c>
      <c r="K2564">
        <f t="shared" si="200"/>
        <v>0</v>
      </c>
      <c r="L2564" s="78" t="s">
        <v>343</v>
      </c>
      <c r="M2564" s="36" t="s">
        <v>176</v>
      </c>
      <c r="N2564" s="36" t="s">
        <v>177</v>
      </c>
      <c r="O2564" s="36"/>
      <c r="Q2564" s="36" t="s">
        <v>225</v>
      </c>
      <c r="S2564" t="s">
        <v>249</v>
      </c>
    </row>
    <row r="2565" spans="2:19" ht="12.75" hidden="1" outlineLevel="1">
      <c r="B2565" s="33" t="s">
        <v>204</v>
      </c>
      <c r="C2565">
        <v>70</v>
      </c>
      <c r="D2565">
        <v>1</v>
      </c>
      <c r="E2565">
        <v>25</v>
      </c>
      <c r="F2565" s="46"/>
      <c r="G2565" s="58" t="str">
        <f t="shared" si="197"/>
        <v/>
      </c>
      <c r="H2565" s="55" t="s">
        <v>175</v>
      </c>
      <c r="I2565" t="str">
        <f t="shared" si="198"/>
        <v/>
      </c>
      <c r="J2565">
        <f t="shared" si="199"/>
        <v>0</v>
      </c>
      <c r="K2565">
        <f t="shared" si="200"/>
        <v>0</v>
      </c>
      <c r="L2565" s="78" t="s">
        <v>343</v>
      </c>
      <c r="M2565" s="36" t="s">
        <v>176</v>
      </c>
      <c r="N2565" s="36" t="s">
        <v>177</v>
      </c>
      <c r="O2565" s="36"/>
      <c r="Q2565" t="s">
        <v>250</v>
      </c>
      <c r="R2565" t="s">
        <v>305</v>
      </c>
      <c r="S2565" t="s">
        <v>249</v>
      </c>
    </row>
    <row r="2566" spans="2:19" ht="12.75" hidden="1" outlineLevel="1">
      <c r="B2566" s="33" t="s">
        <v>204</v>
      </c>
      <c r="C2566">
        <v>70</v>
      </c>
      <c r="D2566">
        <v>2</v>
      </c>
      <c r="E2566">
        <v>1</v>
      </c>
      <c r="F2566" s="46"/>
      <c r="G2566" s="58" t="str">
        <f t="shared" si="197"/>
        <v/>
      </c>
      <c r="H2566" s="55" t="s">
        <v>175</v>
      </c>
      <c r="I2566" t="str">
        <f t="shared" si="198"/>
        <v/>
      </c>
      <c r="J2566">
        <f t="shared" si="199"/>
        <v>0</v>
      </c>
      <c r="K2566">
        <f t="shared" si="200"/>
        <v>0</v>
      </c>
      <c r="L2566" s="78" t="s">
        <v>343</v>
      </c>
      <c r="M2566" s="36" t="s">
        <v>8</v>
      </c>
      <c r="N2566">
        <v>1</v>
      </c>
      <c r="P2566" t="s">
        <v>317</v>
      </c>
      <c r="Q2566" t="s">
        <v>329</v>
      </c>
      <c r="R2566" t="s">
        <v>238</v>
      </c>
      <c r="S2566" t="s">
        <v>239</v>
      </c>
    </row>
    <row r="2567" spans="2:19" ht="12.75" hidden="1" outlineLevel="1">
      <c r="B2567" s="33" t="s">
        <v>204</v>
      </c>
      <c r="C2567">
        <v>70</v>
      </c>
      <c r="D2567">
        <v>2</v>
      </c>
      <c r="E2567">
        <v>2</v>
      </c>
      <c r="F2567" s="46"/>
      <c r="G2567" s="58" t="str">
        <f t="shared" si="197"/>
        <v/>
      </c>
      <c r="H2567" s="55" t="s">
        <v>170</v>
      </c>
      <c r="I2567" t="str">
        <f t="shared" si="198"/>
        <v/>
      </c>
      <c r="J2567">
        <f t="shared" si="199"/>
        <v>0</v>
      </c>
      <c r="K2567">
        <f t="shared" si="200"/>
        <v>0</v>
      </c>
      <c r="L2567" s="78" t="s">
        <v>343</v>
      </c>
      <c r="M2567" s="36" t="s">
        <v>8</v>
      </c>
      <c r="N2567">
        <v>1</v>
      </c>
      <c r="P2567" t="s">
        <v>317</v>
      </c>
      <c r="Q2567" t="s">
        <v>333</v>
      </c>
      <c r="R2567" t="s">
        <v>149</v>
      </c>
      <c r="S2567" t="s">
        <v>239</v>
      </c>
    </row>
    <row r="2568" spans="2:19" ht="12.75" hidden="1" outlineLevel="1">
      <c r="B2568" s="33" t="s">
        <v>204</v>
      </c>
      <c r="C2568">
        <v>70</v>
      </c>
      <c r="D2568">
        <v>2</v>
      </c>
      <c r="E2568">
        <v>3</v>
      </c>
      <c r="F2568" s="46"/>
      <c r="G2568" s="58" t="str">
        <f t="shared" si="197"/>
        <v/>
      </c>
      <c r="H2568" s="55" t="s">
        <v>173</v>
      </c>
      <c r="I2568" t="str">
        <f t="shared" si="198"/>
        <v/>
      </c>
      <c r="J2568">
        <f t="shared" si="199"/>
        <v>0</v>
      </c>
      <c r="K2568">
        <f t="shared" si="200"/>
        <v>0</v>
      </c>
      <c r="L2568" s="78" t="s">
        <v>343</v>
      </c>
      <c r="M2568" s="36" t="s">
        <v>8</v>
      </c>
      <c r="N2568">
        <v>1</v>
      </c>
      <c r="P2568" t="s">
        <v>317</v>
      </c>
      <c r="Q2568" t="s">
        <v>333</v>
      </c>
      <c r="R2568" t="s">
        <v>246</v>
      </c>
      <c r="S2568" t="s">
        <v>239</v>
      </c>
    </row>
    <row r="2569" spans="2:19" ht="12.75" hidden="1" outlineLevel="1">
      <c r="B2569" s="33" t="s">
        <v>204</v>
      </c>
      <c r="C2569">
        <v>70</v>
      </c>
      <c r="D2569">
        <v>2</v>
      </c>
      <c r="E2569">
        <v>4</v>
      </c>
      <c r="F2569" s="46"/>
      <c r="G2569" s="58" t="str">
        <f t="shared" si="197"/>
        <v/>
      </c>
      <c r="H2569" s="55" t="s">
        <v>172</v>
      </c>
      <c r="I2569" t="str">
        <f t="shared" si="198"/>
        <v/>
      </c>
      <c r="J2569">
        <f t="shared" si="199"/>
        <v>0</v>
      </c>
      <c r="K2569">
        <f t="shared" si="200"/>
        <v>0</v>
      </c>
      <c r="L2569" s="78" t="s">
        <v>343</v>
      </c>
      <c r="M2569" s="36" t="s">
        <v>8</v>
      </c>
      <c r="N2569">
        <v>1</v>
      </c>
      <c r="P2569" t="s">
        <v>317</v>
      </c>
      <c r="Q2569" t="s">
        <v>333</v>
      </c>
      <c r="R2569" t="s">
        <v>246</v>
      </c>
      <c r="S2569" t="s">
        <v>239</v>
      </c>
    </row>
    <row r="2570" spans="2:19" ht="12.75" hidden="1" outlineLevel="1">
      <c r="B2570" s="33" t="s">
        <v>204</v>
      </c>
      <c r="C2570">
        <v>70</v>
      </c>
      <c r="D2570">
        <v>2</v>
      </c>
      <c r="E2570">
        <v>5</v>
      </c>
      <c r="F2570" s="46"/>
      <c r="G2570" s="58" t="str">
        <f t="shared" si="197"/>
        <v/>
      </c>
      <c r="H2570" s="55" t="s">
        <v>175</v>
      </c>
      <c r="I2570" t="str">
        <f t="shared" si="198"/>
        <v/>
      </c>
      <c r="J2570">
        <f t="shared" si="199"/>
        <v>0</v>
      </c>
      <c r="K2570">
        <f t="shared" si="200"/>
        <v>0</v>
      </c>
      <c r="L2570" s="78" t="s">
        <v>343</v>
      </c>
      <c r="M2570" s="36" t="s">
        <v>8</v>
      </c>
      <c r="N2570">
        <v>1</v>
      </c>
      <c r="P2570" t="s">
        <v>317</v>
      </c>
      <c r="Q2570" t="s">
        <v>333</v>
      </c>
      <c r="R2570" t="s">
        <v>246</v>
      </c>
      <c r="S2570" t="s">
        <v>239</v>
      </c>
    </row>
    <row r="2571" spans="2:19" ht="12.75" hidden="1" outlineLevel="1">
      <c r="B2571" s="33" t="s">
        <v>204</v>
      </c>
      <c r="C2571">
        <v>70</v>
      </c>
      <c r="D2571">
        <v>2</v>
      </c>
      <c r="E2571">
        <v>6</v>
      </c>
      <c r="F2571" s="46"/>
      <c r="G2571" s="58" t="str">
        <f t="shared" si="197"/>
        <v/>
      </c>
      <c r="H2571" s="55" t="s">
        <v>170</v>
      </c>
      <c r="I2571" t="str">
        <f t="shared" si="198"/>
        <v/>
      </c>
      <c r="J2571">
        <f t="shared" si="199"/>
        <v>0</v>
      </c>
      <c r="K2571">
        <f t="shared" si="200"/>
        <v>0</v>
      </c>
      <c r="L2571" s="78" t="s">
        <v>343</v>
      </c>
      <c r="M2571" s="36" t="s">
        <v>8</v>
      </c>
      <c r="N2571">
        <v>1</v>
      </c>
      <c r="P2571" t="s">
        <v>317</v>
      </c>
      <c r="Q2571" t="s">
        <v>333</v>
      </c>
      <c r="R2571" t="s">
        <v>149</v>
      </c>
      <c r="S2571" t="s">
        <v>239</v>
      </c>
    </row>
    <row r="2572" spans="2:19" ht="12.75" hidden="1" outlineLevel="1">
      <c r="B2572" s="33" t="s">
        <v>204</v>
      </c>
      <c r="C2572">
        <v>70</v>
      </c>
      <c r="D2572">
        <v>2</v>
      </c>
      <c r="E2572">
        <v>7</v>
      </c>
      <c r="F2572" s="46"/>
      <c r="G2572" s="58" t="str">
        <f aca="true" t="shared" si="201" ref="G2572:G2635">UPPER(F2572)</f>
        <v/>
      </c>
      <c r="H2572" s="55" t="s">
        <v>173</v>
      </c>
      <c r="I2572" t="str">
        <f t="shared" si="198"/>
        <v/>
      </c>
      <c r="J2572">
        <f t="shared" si="199"/>
        <v>0</v>
      </c>
      <c r="K2572">
        <f t="shared" si="200"/>
        <v>0</v>
      </c>
      <c r="L2572" s="78" t="s">
        <v>343</v>
      </c>
      <c r="M2572" s="36" t="s">
        <v>8</v>
      </c>
      <c r="N2572">
        <v>1</v>
      </c>
      <c r="P2572" t="s">
        <v>317</v>
      </c>
      <c r="Q2572" t="s">
        <v>329</v>
      </c>
      <c r="R2572" t="s">
        <v>53</v>
      </c>
      <c r="S2572" t="s">
        <v>239</v>
      </c>
    </row>
    <row r="2573" spans="2:19" ht="12.75" hidden="1" outlineLevel="1">
      <c r="B2573" s="33" t="s">
        <v>204</v>
      </c>
      <c r="C2573">
        <v>70</v>
      </c>
      <c r="D2573">
        <v>2</v>
      </c>
      <c r="E2573">
        <v>8</v>
      </c>
      <c r="F2573" s="46"/>
      <c r="G2573" s="58" t="str">
        <f t="shared" si="201"/>
        <v/>
      </c>
      <c r="H2573" s="55" t="s">
        <v>173</v>
      </c>
      <c r="I2573" t="str">
        <f t="shared" si="198"/>
        <v/>
      </c>
      <c r="J2573">
        <f t="shared" si="199"/>
        <v>0</v>
      </c>
      <c r="K2573">
        <f t="shared" si="200"/>
        <v>0</v>
      </c>
      <c r="L2573" s="78" t="s">
        <v>343</v>
      </c>
      <c r="M2573" s="36" t="s">
        <v>8</v>
      </c>
      <c r="N2573">
        <v>2</v>
      </c>
      <c r="P2573" t="s">
        <v>105</v>
      </c>
      <c r="Q2573" t="s">
        <v>329</v>
      </c>
      <c r="R2573" t="s">
        <v>238</v>
      </c>
      <c r="S2573" t="s">
        <v>239</v>
      </c>
    </row>
    <row r="2574" spans="2:19" ht="12.75" hidden="1" outlineLevel="1">
      <c r="B2574" s="33" t="s">
        <v>204</v>
      </c>
      <c r="C2574">
        <v>70</v>
      </c>
      <c r="D2574">
        <v>2</v>
      </c>
      <c r="E2574">
        <v>9</v>
      </c>
      <c r="F2574" s="46"/>
      <c r="G2574" s="58" t="str">
        <f t="shared" si="201"/>
        <v/>
      </c>
      <c r="H2574" s="55" t="s">
        <v>172</v>
      </c>
      <c r="I2574" t="str">
        <f t="shared" si="198"/>
        <v/>
      </c>
      <c r="J2574">
        <f t="shared" si="199"/>
        <v>0</v>
      </c>
      <c r="K2574">
        <f t="shared" si="200"/>
        <v>0</v>
      </c>
      <c r="L2574" s="78" t="s">
        <v>343</v>
      </c>
      <c r="M2574" s="36" t="s">
        <v>8</v>
      </c>
      <c r="N2574">
        <v>2</v>
      </c>
      <c r="P2574" t="s">
        <v>105</v>
      </c>
      <c r="Q2574" t="s">
        <v>330</v>
      </c>
      <c r="R2574" t="s">
        <v>247</v>
      </c>
      <c r="S2574" t="s">
        <v>239</v>
      </c>
    </row>
    <row r="2575" spans="2:19" ht="12.75" hidden="1" outlineLevel="1">
      <c r="B2575" s="33" t="s">
        <v>204</v>
      </c>
      <c r="C2575">
        <v>70</v>
      </c>
      <c r="D2575">
        <v>2</v>
      </c>
      <c r="E2575">
        <v>10</v>
      </c>
      <c r="F2575" s="46"/>
      <c r="G2575" s="58" t="str">
        <f t="shared" si="201"/>
        <v/>
      </c>
      <c r="H2575" s="55" t="s">
        <v>172</v>
      </c>
      <c r="I2575" t="str">
        <f t="shared" si="198"/>
        <v/>
      </c>
      <c r="J2575">
        <f t="shared" si="199"/>
        <v>0</v>
      </c>
      <c r="K2575">
        <f t="shared" si="200"/>
        <v>0</v>
      </c>
      <c r="L2575" s="78" t="s">
        <v>343</v>
      </c>
      <c r="M2575" s="36" t="s">
        <v>8</v>
      </c>
      <c r="N2575">
        <v>2</v>
      </c>
      <c r="P2575" t="s">
        <v>105</v>
      </c>
      <c r="Q2575" t="s">
        <v>333</v>
      </c>
      <c r="R2575" t="s">
        <v>316</v>
      </c>
      <c r="S2575" t="s">
        <v>239</v>
      </c>
    </row>
    <row r="2576" spans="2:19" ht="12.75" hidden="1" outlineLevel="1">
      <c r="B2576" s="33" t="s">
        <v>204</v>
      </c>
      <c r="C2576">
        <v>70</v>
      </c>
      <c r="D2576">
        <v>2</v>
      </c>
      <c r="E2576">
        <v>11</v>
      </c>
      <c r="F2576" s="46"/>
      <c r="G2576" s="58" t="str">
        <f t="shared" si="201"/>
        <v/>
      </c>
      <c r="H2576" s="55" t="s">
        <v>174</v>
      </c>
      <c r="I2576" t="str">
        <f t="shared" si="198"/>
        <v/>
      </c>
      <c r="J2576">
        <f t="shared" si="199"/>
        <v>0</v>
      </c>
      <c r="K2576">
        <f t="shared" si="200"/>
        <v>0</v>
      </c>
      <c r="L2576" s="78" t="s">
        <v>343</v>
      </c>
      <c r="M2576" s="36" t="s">
        <v>8</v>
      </c>
      <c r="N2576">
        <v>2</v>
      </c>
      <c r="P2576" t="s">
        <v>105</v>
      </c>
      <c r="Q2576" t="s">
        <v>333</v>
      </c>
      <c r="R2576" t="s">
        <v>318</v>
      </c>
      <c r="S2576" t="s">
        <v>239</v>
      </c>
    </row>
    <row r="2577" spans="2:19" ht="12.75" hidden="1" outlineLevel="1">
      <c r="B2577" s="33" t="s">
        <v>204</v>
      </c>
      <c r="C2577">
        <v>70</v>
      </c>
      <c r="D2577">
        <v>2</v>
      </c>
      <c r="E2577">
        <v>12</v>
      </c>
      <c r="F2577" s="46"/>
      <c r="G2577" s="58" t="str">
        <f t="shared" si="201"/>
        <v/>
      </c>
      <c r="H2577" s="55" t="s">
        <v>173</v>
      </c>
      <c r="I2577" t="str">
        <f t="shared" si="198"/>
        <v/>
      </c>
      <c r="J2577">
        <f t="shared" si="199"/>
        <v>0</v>
      </c>
      <c r="K2577">
        <f t="shared" si="200"/>
        <v>0</v>
      </c>
      <c r="L2577" s="78" t="s">
        <v>343</v>
      </c>
      <c r="M2577" s="36" t="s">
        <v>8</v>
      </c>
      <c r="N2577">
        <v>2</v>
      </c>
      <c r="P2577" t="s">
        <v>105</v>
      </c>
      <c r="Q2577" t="s">
        <v>330</v>
      </c>
      <c r="R2577" t="s">
        <v>247</v>
      </c>
      <c r="S2577" t="s">
        <v>239</v>
      </c>
    </row>
    <row r="2578" spans="2:19" ht="12.75" hidden="1" outlineLevel="1">
      <c r="B2578" s="33" t="s">
        <v>204</v>
      </c>
      <c r="C2578">
        <v>70</v>
      </c>
      <c r="D2578">
        <v>2</v>
      </c>
      <c r="E2578">
        <v>13</v>
      </c>
      <c r="F2578" s="46"/>
      <c r="G2578" s="58" t="str">
        <f t="shared" si="201"/>
        <v/>
      </c>
      <c r="H2578" s="55" t="s">
        <v>174</v>
      </c>
      <c r="I2578" t="str">
        <f t="shared" si="198"/>
        <v/>
      </c>
      <c r="J2578">
        <f t="shared" si="199"/>
        <v>0</v>
      </c>
      <c r="K2578">
        <f t="shared" si="200"/>
        <v>0</v>
      </c>
      <c r="L2578" s="78" t="s">
        <v>343</v>
      </c>
      <c r="M2578" s="36" t="s">
        <v>8</v>
      </c>
      <c r="N2578">
        <v>2</v>
      </c>
      <c r="P2578" t="s">
        <v>105</v>
      </c>
      <c r="Q2578" t="s">
        <v>329</v>
      </c>
      <c r="R2578" t="s">
        <v>53</v>
      </c>
      <c r="S2578" t="s">
        <v>239</v>
      </c>
    </row>
    <row r="2579" spans="2:19" ht="12.75" hidden="1" outlineLevel="1">
      <c r="B2579" s="33" t="s">
        <v>204</v>
      </c>
      <c r="C2579">
        <v>70</v>
      </c>
      <c r="D2579">
        <v>2</v>
      </c>
      <c r="E2579">
        <v>14</v>
      </c>
      <c r="F2579" s="46"/>
      <c r="G2579" s="58" t="str">
        <f t="shared" si="201"/>
        <v/>
      </c>
      <c r="H2579" s="55" t="s">
        <v>174</v>
      </c>
      <c r="I2579" t="str">
        <f t="shared" si="198"/>
        <v/>
      </c>
      <c r="J2579">
        <f t="shared" si="199"/>
        <v>0</v>
      </c>
      <c r="K2579">
        <f t="shared" si="200"/>
        <v>0</v>
      </c>
      <c r="L2579" s="78" t="s">
        <v>343</v>
      </c>
      <c r="M2579" s="36" t="s">
        <v>8</v>
      </c>
      <c r="N2579">
        <v>2</v>
      </c>
      <c r="P2579" t="s">
        <v>105</v>
      </c>
      <c r="Q2579" t="s">
        <v>329</v>
      </c>
      <c r="R2579" t="s">
        <v>245</v>
      </c>
      <c r="S2579" t="s">
        <v>239</v>
      </c>
    </row>
    <row r="2580" spans="2:19" ht="12.75" hidden="1" outlineLevel="1">
      <c r="B2580" s="33" t="s">
        <v>204</v>
      </c>
      <c r="C2580">
        <v>70</v>
      </c>
      <c r="D2580">
        <v>2</v>
      </c>
      <c r="E2580">
        <v>15</v>
      </c>
      <c r="F2580" s="46"/>
      <c r="G2580" s="58" t="str">
        <f t="shared" si="201"/>
        <v/>
      </c>
      <c r="H2580" s="55" t="s">
        <v>175</v>
      </c>
      <c r="I2580" t="str">
        <f t="shared" si="198"/>
        <v/>
      </c>
      <c r="J2580">
        <f t="shared" si="199"/>
        <v>0</v>
      </c>
      <c r="K2580">
        <f t="shared" si="200"/>
        <v>0</v>
      </c>
      <c r="L2580" s="78" t="s">
        <v>343</v>
      </c>
      <c r="M2580" s="36" t="s">
        <v>8</v>
      </c>
      <c r="N2580">
        <v>3</v>
      </c>
      <c r="P2580" t="s">
        <v>315</v>
      </c>
      <c r="Q2580" t="s">
        <v>329</v>
      </c>
      <c r="R2580" t="s">
        <v>238</v>
      </c>
      <c r="S2580" t="s">
        <v>111</v>
      </c>
    </row>
    <row r="2581" spans="2:19" ht="12.75" hidden="1" outlineLevel="1">
      <c r="B2581" s="33" t="s">
        <v>204</v>
      </c>
      <c r="C2581">
        <v>70</v>
      </c>
      <c r="D2581">
        <v>2</v>
      </c>
      <c r="E2581">
        <v>16</v>
      </c>
      <c r="F2581" s="46"/>
      <c r="G2581" s="58" t="str">
        <f t="shared" si="201"/>
        <v/>
      </c>
      <c r="H2581" s="55" t="s">
        <v>172</v>
      </c>
      <c r="I2581" t="str">
        <f t="shared" si="198"/>
        <v/>
      </c>
      <c r="J2581">
        <f t="shared" si="199"/>
        <v>0</v>
      </c>
      <c r="K2581">
        <f t="shared" si="200"/>
        <v>0</v>
      </c>
      <c r="L2581" s="78" t="s">
        <v>343</v>
      </c>
      <c r="M2581" s="36" t="s">
        <v>8</v>
      </c>
      <c r="N2581">
        <v>3</v>
      </c>
      <c r="P2581" t="s">
        <v>315</v>
      </c>
      <c r="Q2581" t="s">
        <v>329</v>
      </c>
      <c r="R2581" t="s">
        <v>248</v>
      </c>
      <c r="S2581" t="s">
        <v>111</v>
      </c>
    </row>
    <row r="2582" spans="2:19" ht="12.75" hidden="1" outlineLevel="1">
      <c r="B2582" s="33" t="s">
        <v>204</v>
      </c>
      <c r="C2582">
        <v>70</v>
      </c>
      <c r="D2582">
        <v>2</v>
      </c>
      <c r="E2582">
        <v>17</v>
      </c>
      <c r="F2582" s="46"/>
      <c r="G2582" s="58" t="str">
        <f t="shared" si="201"/>
        <v/>
      </c>
      <c r="H2582" s="55" t="s">
        <v>170</v>
      </c>
      <c r="I2582" t="str">
        <f t="shared" si="198"/>
        <v/>
      </c>
      <c r="J2582">
        <f t="shared" si="199"/>
        <v>0</v>
      </c>
      <c r="K2582">
        <f t="shared" si="200"/>
        <v>0</v>
      </c>
      <c r="L2582" s="78" t="s">
        <v>343</v>
      </c>
      <c r="M2582" s="36" t="s">
        <v>8</v>
      </c>
      <c r="N2582">
        <v>3</v>
      </c>
      <c r="P2582" t="s">
        <v>315</v>
      </c>
      <c r="Q2582" t="s">
        <v>329</v>
      </c>
      <c r="R2582" t="s">
        <v>248</v>
      </c>
      <c r="S2582" t="s">
        <v>111</v>
      </c>
    </row>
    <row r="2583" spans="2:19" ht="12.75" hidden="1" outlineLevel="1">
      <c r="B2583" s="33" t="s">
        <v>204</v>
      </c>
      <c r="C2583">
        <v>70</v>
      </c>
      <c r="D2583">
        <v>2</v>
      </c>
      <c r="E2583">
        <v>18</v>
      </c>
      <c r="F2583" s="46"/>
      <c r="G2583" s="58" t="str">
        <f t="shared" si="201"/>
        <v/>
      </c>
      <c r="H2583" s="55" t="s">
        <v>174</v>
      </c>
      <c r="I2583" t="str">
        <f t="shared" si="198"/>
        <v/>
      </c>
      <c r="J2583">
        <f t="shared" si="199"/>
        <v>0</v>
      </c>
      <c r="K2583">
        <f t="shared" si="200"/>
        <v>0</v>
      </c>
      <c r="L2583" s="78" t="s">
        <v>343</v>
      </c>
      <c r="M2583" s="36" t="s">
        <v>8</v>
      </c>
      <c r="N2583">
        <v>3</v>
      </c>
      <c r="P2583" t="s">
        <v>315</v>
      </c>
      <c r="Q2583" t="s">
        <v>329</v>
      </c>
      <c r="R2583" t="s">
        <v>318</v>
      </c>
      <c r="S2583" t="s">
        <v>111</v>
      </c>
    </row>
    <row r="2584" spans="2:19" ht="12.75" hidden="1" outlineLevel="1">
      <c r="B2584" s="33" t="s">
        <v>204</v>
      </c>
      <c r="C2584">
        <v>70</v>
      </c>
      <c r="D2584">
        <v>2</v>
      </c>
      <c r="E2584">
        <v>19</v>
      </c>
      <c r="F2584" s="46"/>
      <c r="G2584" s="58" t="str">
        <f t="shared" si="201"/>
        <v/>
      </c>
      <c r="H2584" s="55" t="s">
        <v>174</v>
      </c>
      <c r="I2584" t="str">
        <f t="shared" si="198"/>
        <v/>
      </c>
      <c r="J2584">
        <f t="shared" si="199"/>
        <v>0</v>
      </c>
      <c r="K2584">
        <f t="shared" si="200"/>
        <v>0</v>
      </c>
      <c r="L2584" s="78" t="s">
        <v>343</v>
      </c>
      <c r="M2584" s="36" t="s">
        <v>8</v>
      </c>
      <c r="N2584">
        <v>3</v>
      </c>
      <c r="P2584" t="s">
        <v>315</v>
      </c>
      <c r="Q2584" t="s">
        <v>329</v>
      </c>
      <c r="R2584" t="s">
        <v>248</v>
      </c>
      <c r="S2584" t="s">
        <v>111</v>
      </c>
    </row>
    <row r="2585" spans="2:19" ht="12.75" hidden="1" outlineLevel="1">
      <c r="B2585" s="33" t="s">
        <v>204</v>
      </c>
      <c r="C2585">
        <v>70</v>
      </c>
      <c r="D2585">
        <v>2</v>
      </c>
      <c r="E2585">
        <v>20</v>
      </c>
      <c r="F2585" s="46"/>
      <c r="G2585" s="58" t="str">
        <f t="shared" si="201"/>
        <v/>
      </c>
      <c r="H2585" s="55" t="s">
        <v>173</v>
      </c>
      <c r="I2585" t="str">
        <f t="shared" si="198"/>
        <v/>
      </c>
      <c r="J2585">
        <f t="shared" si="199"/>
        <v>0</v>
      </c>
      <c r="K2585">
        <f t="shared" si="200"/>
        <v>0</v>
      </c>
      <c r="L2585" s="78" t="s">
        <v>343</v>
      </c>
      <c r="M2585" s="36" t="s">
        <v>8</v>
      </c>
      <c r="N2585">
        <v>3</v>
      </c>
      <c r="P2585" t="s">
        <v>315</v>
      </c>
      <c r="Q2585" t="s">
        <v>329</v>
      </c>
      <c r="R2585" t="s">
        <v>318</v>
      </c>
      <c r="S2585" t="s">
        <v>111</v>
      </c>
    </row>
    <row r="2586" spans="2:19" ht="12.75" hidden="1" outlineLevel="1">
      <c r="B2586" s="33" t="s">
        <v>204</v>
      </c>
      <c r="C2586">
        <v>70</v>
      </c>
      <c r="D2586">
        <v>2</v>
      </c>
      <c r="E2586">
        <v>21</v>
      </c>
      <c r="F2586" s="46"/>
      <c r="G2586" s="58" t="str">
        <f t="shared" si="201"/>
        <v/>
      </c>
      <c r="H2586" s="55" t="s">
        <v>175</v>
      </c>
      <c r="I2586" t="str">
        <f t="shared" si="198"/>
        <v/>
      </c>
      <c r="J2586">
        <f t="shared" si="199"/>
        <v>0</v>
      </c>
      <c r="K2586">
        <f t="shared" si="200"/>
        <v>0</v>
      </c>
      <c r="L2586" s="78" t="s">
        <v>343</v>
      </c>
      <c r="M2586" s="36" t="s">
        <v>8</v>
      </c>
      <c r="N2586">
        <v>4</v>
      </c>
      <c r="P2586" t="s">
        <v>40</v>
      </c>
      <c r="Q2586" t="s">
        <v>329</v>
      </c>
      <c r="R2586" t="s">
        <v>238</v>
      </c>
      <c r="S2586" t="s">
        <v>239</v>
      </c>
    </row>
    <row r="2587" spans="2:19" ht="12.75" hidden="1" outlineLevel="1">
      <c r="B2587" s="33" t="s">
        <v>204</v>
      </c>
      <c r="C2587">
        <v>70</v>
      </c>
      <c r="D2587">
        <v>2</v>
      </c>
      <c r="E2587">
        <v>22</v>
      </c>
      <c r="F2587" s="46"/>
      <c r="G2587" s="58" t="str">
        <f t="shared" si="201"/>
        <v/>
      </c>
      <c r="H2587" s="55" t="s">
        <v>172</v>
      </c>
      <c r="I2587" t="str">
        <f t="shared" si="198"/>
        <v/>
      </c>
      <c r="J2587">
        <f t="shared" si="199"/>
        <v>0</v>
      </c>
      <c r="K2587">
        <f t="shared" si="200"/>
        <v>0</v>
      </c>
      <c r="L2587" s="78" t="s">
        <v>343</v>
      </c>
      <c r="M2587" s="36" t="s">
        <v>8</v>
      </c>
      <c r="N2587">
        <v>4</v>
      </c>
      <c r="P2587" t="s">
        <v>40</v>
      </c>
      <c r="Q2587" t="s">
        <v>330</v>
      </c>
      <c r="R2587" t="s">
        <v>247</v>
      </c>
      <c r="S2587" t="s">
        <v>239</v>
      </c>
    </row>
    <row r="2588" spans="2:19" ht="12.75" hidden="1" outlineLevel="1">
      <c r="B2588" s="33" t="s">
        <v>204</v>
      </c>
      <c r="C2588">
        <v>70</v>
      </c>
      <c r="D2588">
        <v>2</v>
      </c>
      <c r="E2588">
        <v>23</v>
      </c>
      <c r="F2588" s="46"/>
      <c r="G2588" s="58" t="str">
        <f t="shared" si="201"/>
        <v/>
      </c>
      <c r="H2588" s="55" t="s">
        <v>174</v>
      </c>
      <c r="I2588" t="str">
        <f t="shared" si="198"/>
        <v/>
      </c>
      <c r="J2588">
        <f t="shared" si="199"/>
        <v>0</v>
      </c>
      <c r="K2588">
        <f t="shared" si="200"/>
        <v>0</v>
      </c>
      <c r="L2588" s="78" t="s">
        <v>343</v>
      </c>
      <c r="M2588" s="36" t="s">
        <v>8</v>
      </c>
      <c r="N2588">
        <v>4</v>
      </c>
      <c r="P2588" t="s">
        <v>40</v>
      </c>
      <c r="Q2588" t="s">
        <v>330</v>
      </c>
      <c r="R2588" t="s">
        <v>247</v>
      </c>
      <c r="S2588" t="s">
        <v>239</v>
      </c>
    </row>
    <row r="2589" spans="2:19" ht="12.75" hidden="1" outlineLevel="1">
      <c r="B2589" s="33" t="s">
        <v>204</v>
      </c>
      <c r="C2589">
        <v>70</v>
      </c>
      <c r="D2589">
        <v>2</v>
      </c>
      <c r="E2589">
        <v>24</v>
      </c>
      <c r="F2589" s="46"/>
      <c r="G2589" s="58" t="str">
        <f t="shared" si="201"/>
        <v/>
      </c>
      <c r="H2589" s="55" t="s">
        <v>175</v>
      </c>
      <c r="I2589" t="str">
        <f t="shared" si="198"/>
        <v/>
      </c>
      <c r="J2589">
        <f t="shared" si="199"/>
        <v>0</v>
      </c>
      <c r="K2589">
        <f t="shared" si="200"/>
        <v>0</v>
      </c>
      <c r="L2589" s="78" t="s">
        <v>343</v>
      </c>
      <c r="M2589" s="36" t="s">
        <v>8</v>
      </c>
      <c r="N2589">
        <v>4</v>
      </c>
      <c r="P2589" t="s">
        <v>40</v>
      </c>
      <c r="Q2589" t="s">
        <v>333</v>
      </c>
      <c r="R2589" t="s">
        <v>245</v>
      </c>
      <c r="S2589" t="s">
        <v>239</v>
      </c>
    </row>
    <row r="2590" spans="2:19" ht="12.75" hidden="1" outlineLevel="1">
      <c r="B2590" s="33" t="s">
        <v>204</v>
      </c>
      <c r="C2590">
        <v>70</v>
      </c>
      <c r="D2590">
        <v>2</v>
      </c>
      <c r="E2590">
        <v>25</v>
      </c>
      <c r="F2590" s="46"/>
      <c r="G2590" s="58" t="str">
        <f t="shared" si="201"/>
        <v/>
      </c>
      <c r="H2590" s="55" t="s">
        <v>173</v>
      </c>
      <c r="I2590" t="str">
        <f t="shared" si="198"/>
        <v/>
      </c>
      <c r="J2590">
        <f t="shared" si="199"/>
        <v>0</v>
      </c>
      <c r="K2590">
        <f t="shared" si="200"/>
        <v>0</v>
      </c>
      <c r="L2590" s="78" t="s">
        <v>343</v>
      </c>
      <c r="M2590" s="36" t="s">
        <v>8</v>
      </c>
      <c r="N2590">
        <v>4</v>
      </c>
      <c r="P2590" t="s">
        <v>40</v>
      </c>
      <c r="Q2590" t="s">
        <v>333</v>
      </c>
      <c r="R2590" t="s">
        <v>318</v>
      </c>
      <c r="S2590" t="s">
        <v>239</v>
      </c>
    </row>
    <row r="2591" spans="2:19" ht="12.75" hidden="1" outlineLevel="1">
      <c r="B2591" s="33" t="s">
        <v>204</v>
      </c>
      <c r="C2591">
        <v>70</v>
      </c>
      <c r="D2591">
        <v>2</v>
      </c>
      <c r="E2591">
        <v>26</v>
      </c>
      <c r="F2591" s="46"/>
      <c r="G2591" s="58" t="str">
        <f t="shared" si="201"/>
        <v/>
      </c>
      <c r="H2591" s="55" t="s">
        <v>175</v>
      </c>
      <c r="I2591" t="str">
        <f t="shared" si="198"/>
        <v/>
      </c>
      <c r="J2591">
        <f t="shared" si="199"/>
        <v>0</v>
      </c>
      <c r="K2591">
        <f t="shared" si="200"/>
        <v>0</v>
      </c>
      <c r="L2591" s="78" t="s">
        <v>343</v>
      </c>
      <c r="M2591" s="36" t="s">
        <v>8</v>
      </c>
      <c r="N2591">
        <v>4</v>
      </c>
      <c r="P2591" t="s">
        <v>40</v>
      </c>
      <c r="Q2591" t="s">
        <v>333</v>
      </c>
      <c r="R2591" t="s">
        <v>248</v>
      </c>
      <c r="S2591" t="s">
        <v>239</v>
      </c>
    </row>
    <row r="2592" spans="2:19" ht="12.75" hidden="1" outlineLevel="1">
      <c r="B2592" s="33" t="s">
        <v>204</v>
      </c>
      <c r="C2592">
        <v>70</v>
      </c>
      <c r="D2592">
        <v>2</v>
      </c>
      <c r="E2592">
        <v>27</v>
      </c>
      <c r="F2592" s="46"/>
      <c r="G2592" s="58" t="str">
        <f t="shared" si="201"/>
        <v/>
      </c>
      <c r="H2592" s="55" t="s">
        <v>172</v>
      </c>
      <c r="I2592" t="str">
        <f t="shared" si="198"/>
        <v/>
      </c>
      <c r="J2592">
        <f t="shared" si="199"/>
        <v>0</v>
      </c>
      <c r="K2592">
        <f t="shared" si="200"/>
        <v>0</v>
      </c>
      <c r="L2592" s="78" t="s">
        <v>343</v>
      </c>
      <c r="M2592" s="36" t="s">
        <v>8</v>
      </c>
      <c r="N2592">
        <v>4</v>
      </c>
      <c r="P2592" t="s">
        <v>40</v>
      </c>
      <c r="Q2592" t="s">
        <v>329</v>
      </c>
      <c r="R2592" t="s">
        <v>248</v>
      </c>
      <c r="S2592" t="s">
        <v>239</v>
      </c>
    </row>
    <row r="2593" spans="2:19" ht="12.75" hidden="1" outlineLevel="1">
      <c r="B2593" s="33" t="s">
        <v>204</v>
      </c>
      <c r="C2593">
        <v>70</v>
      </c>
      <c r="D2593">
        <v>3</v>
      </c>
      <c r="E2593">
        <v>1</v>
      </c>
      <c r="F2593" s="46"/>
      <c r="G2593" s="58" t="str">
        <f t="shared" si="201"/>
        <v/>
      </c>
      <c r="H2593" s="55" t="s">
        <v>175</v>
      </c>
      <c r="I2593" t="str">
        <f t="shared" si="198"/>
        <v/>
      </c>
      <c r="J2593">
        <f t="shared" si="199"/>
        <v>0</v>
      </c>
      <c r="K2593">
        <f t="shared" si="200"/>
        <v>0</v>
      </c>
      <c r="L2593" s="78" t="s">
        <v>343</v>
      </c>
      <c r="M2593" s="36" t="s">
        <v>334</v>
      </c>
      <c r="N2593">
        <v>1</v>
      </c>
      <c r="O2593" t="s">
        <v>289</v>
      </c>
      <c r="P2593" t="s">
        <v>88</v>
      </c>
      <c r="Q2593" t="s">
        <v>249</v>
      </c>
      <c r="R2593" t="s">
        <v>171</v>
      </c>
      <c r="S2593" t="s">
        <v>121</v>
      </c>
    </row>
    <row r="2594" spans="2:19" ht="12.75" hidden="1" outlineLevel="1">
      <c r="B2594" s="33" t="s">
        <v>204</v>
      </c>
      <c r="C2594">
        <v>70</v>
      </c>
      <c r="D2594">
        <v>3</v>
      </c>
      <c r="E2594">
        <v>2</v>
      </c>
      <c r="F2594" s="46"/>
      <c r="G2594" s="58" t="str">
        <f t="shared" si="201"/>
        <v/>
      </c>
      <c r="H2594" s="55" t="s">
        <v>172</v>
      </c>
      <c r="I2594" t="str">
        <f t="shared" si="198"/>
        <v/>
      </c>
      <c r="J2594">
        <f t="shared" si="199"/>
        <v>0</v>
      </c>
      <c r="K2594">
        <f t="shared" si="200"/>
        <v>0</v>
      </c>
      <c r="L2594" s="78" t="s">
        <v>343</v>
      </c>
      <c r="M2594" s="36" t="s">
        <v>334</v>
      </c>
      <c r="N2594">
        <v>1</v>
      </c>
      <c r="O2594" t="s">
        <v>289</v>
      </c>
      <c r="P2594" t="s">
        <v>88</v>
      </c>
      <c r="Q2594" t="s">
        <v>113</v>
      </c>
      <c r="R2594" t="s">
        <v>169</v>
      </c>
      <c r="S2594" t="s">
        <v>130</v>
      </c>
    </row>
    <row r="2595" spans="2:19" ht="12.75" hidden="1" outlineLevel="1">
      <c r="B2595" s="33" t="s">
        <v>204</v>
      </c>
      <c r="C2595">
        <v>70</v>
      </c>
      <c r="D2595">
        <v>3</v>
      </c>
      <c r="E2595">
        <v>3</v>
      </c>
      <c r="F2595" s="46"/>
      <c r="G2595" s="58" t="str">
        <f t="shared" si="201"/>
        <v/>
      </c>
      <c r="H2595" s="55" t="s">
        <v>175</v>
      </c>
      <c r="I2595" t="str">
        <f t="shared" si="198"/>
        <v/>
      </c>
      <c r="J2595">
        <f t="shared" si="199"/>
        <v>0</v>
      </c>
      <c r="K2595">
        <f t="shared" si="200"/>
        <v>0</v>
      </c>
      <c r="L2595" s="78" t="s">
        <v>343</v>
      </c>
      <c r="M2595" s="36" t="s">
        <v>334</v>
      </c>
      <c r="N2595">
        <v>1</v>
      </c>
      <c r="O2595" t="s">
        <v>289</v>
      </c>
      <c r="P2595" t="s">
        <v>88</v>
      </c>
      <c r="Q2595" t="s">
        <v>249</v>
      </c>
      <c r="R2595" t="s">
        <v>169</v>
      </c>
      <c r="S2595" t="s">
        <v>120</v>
      </c>
    </row>
    <row r="2596" spans="2:19" ht="12.75" hidden="1" outlineLevel="1">
      <c r="B2596" s="33" t="s">
        <v>204</v>
      </c>
      <c r="C2596">
        <v>70</v>
      </c>
      <c r="D2596">
        <v>3</v>
      </c>
      <c r="E2596">
        <v>4</v>
      </c>
      <c r="F2596" s="46"/>
      <c r="G2596" s="58" t="str">
        <f t="shared" si="201"/>
        <v/>
      </c>
      <c r="H2596" s="55" t="s">
        <v>173</v>
      </c>
      <c r="I2596" t="str">
        <f t="shared" si="198"/>
        <v/>
      </c>
      <c r="J2596">
        <f t="shared" si="199"/>
        <v>0</v>
      </c>
      <c r="K2596">
        <f t="shared" si="200"/>
        <v>0</v>
      </c>
      <c r="L2596" s="78" t="s">
        <v>343</v>
      </c>
      <c r="M2596" s="36" t="s">
        <v>334</v>
      </c>
      <c r="N2596">
        <v>1</v>
      </c>
      <c r="O2596" t="s">
        <v>289</v>
      </c>
      <c r="P2596" t="s">
        <v>88</v>
      </c>
      <c r="Q2596" t="s">
        <v>249</v>
      </c>
      <c r="R2596" t="s">
        <v>169</v>
      </c>
      <c r="S2596" t="s">
        <v>120</v>
      </c>
    </row>
    <row r="2597" spans="2:19" ht="12.75" hidden="1" outlineLevel="1">
      <c r="B2597" s="33" t="s">
        <v>204</v>
      </c>
      <c r="C2597">
        <v>70</v>
      </c>
      <c r="D2597">
        <v>3</v>
      </c>
      <c r="E2597">
        <v>5</v>
      </c>
      <c r="F2597" s="46"/>
      <c r="G2597" s="58" t="str">
        <f t="shared" si="201"/>
        <v/>
      </c>
      <c r="H2597" s="55" t="s">
        <v>174</v>
      </c>
      <c r="I2597" t="str">
        <f t="shared" si="198"/>
        <v/>
      </c>
      <c r="J2597">
        <f t="shared" si="199"/>
        <v>0</v>
      </c>
      <c r="K2597">
        <f t="shared" si="200"/>
        <v>0</v>
      </c>
      <c r="L2597" s="78" t="s">
        <v>343</v>
      </c>
      <c r="M2597" s="36" t="s">
        <v>334</v>
      </c>
      <c r="N2597">
        <v>1</v>
      </c>
      <c r="O2597" t="s">
        <v>289</v>
      </c>
      <c r="P2597" t="s">
        <v>88</v>
      </c>
      <c r="Q2597" t="s">
        <v>123</v>
      </c>
      <c r="R2597" t="s">
        <v>171</v>
      </c>
      <c r="S2597" t="s">
        <v>130</v>
      </c>
    </row>
    <row r="2598" spans="2:19" ht="12.75" hidden="1" outlineLevel="1">
      <c r="B2598" s="33" t="s">
        <v>204</v>
      </c>
      <c r="C2598">
        <v>70</v>
      </c>
      <c r="D2598">
        <v>3</v>
      </c>
      <c r="E2598">
        <v>6</v>
      </c>
      <c r="F2598" s="46"/>
      <c r="G2598" s="58" t="str">
        <f t="shared" si="201"/>
        <v/>
      </c>
      <c r="H2598" s="55" t="s">
        <v>174</v>
      </c>
      <c r="I2598" t="str">
        <f t="shared" si="198"/>
        <v/>
      </c>
      <c r="J2598">
        <f t="shared" si="199"/>
        <v>0</v>
      </c>
      <c r="K2598">
        <f t="shared" si="200"/>
        <v>0</v>
      </c>
      <c r="L2598" s="78" t="s">
        <v>343</v>
      </c>
      <c r="M2598" s="36" t="s">
        <v>334</v>
      </c>
      <c r="N2598">
        <v>1</v>
      </c>
      <c r="O2598" t="s">
        <v>289</v>
      </c>
      <c r="P2598" t="s">
        <v>88</v>
      </c>
      <c r="Q2598" t="s">
        <v>249</v>
      </c>
      <c r="R2598" t="s">
        <v>169</v>
      </c>
      <c r="S2598" t="s">
        <v>27</v>
      </c>
    </row>
    <row r="2599" spans="2:19" ht="12.75" hidden="1" outlineLevel="1">
      <c r="B2599" s="33" t="s">
        <v>204</v>
      </c>
      <c r="C2599">
        <v>70</v>
      </c>
      <c r="D2599">
        <v>3</v>
      </c>
      <c r="E2599">
        <v>7</v>
      </c>
      <c r="F2599" s="46"/>
      <c r="G2599" s="58" t="str">
        <f t="shared" si="201"/>
        <v/>
      </c>
      <c r="H2599" s="55" t="s">
        <v>170</v>
      </c>
      <c r="I2599" t="str">
        <f t="shared" si="198"/>
        <v/>
      </c>
      <c r="J2599">
        <f t="shared" si="199"/>
        <v>0</v>
      </c>
      <c r="K2599">
        <f t="shared" si="200"/>
        <v>0</v>
      </c>
      <c r="L2599" s="78" t="s">
        <v>343</v>
      </c>
      <c r="M2599" s="36" t="s">
        <v>334</v>
      </c>
      <c r="N2599">
        <v>1</v>
      </c>
      <c r="O2599" t="s">
        <v>289</v>
      </c>
      <c r="P2599" t="s">
        <v>88</v>
      </c>
      <c r="Q2599" t="s">
        <v>301</v>
      </c>
      <c r="R2599" t="s">
        <v>171</v>
      </c>
      <c r="S2599" t="s">
        <v>130</v>
      </c>
    </row>
    <row r="2600" spans="2:19" ht="12.75" hidden="1" outlineLevel="1">
      <c r="B2600" s="33" t="s">
        <v>204</v>
      </c>
      <c r="C2600">
        <v>70</v>
      </c>
      <c r="D2600">
        <v>3</v>
      </c>
      <c r="E2600">
        <v>8</v>
      </c>
      <c r="F2600" s="46"/>
      <c r="G2600" s="58" t="str">
        <f t="shared" si="201"/>
        <v/>
      </c>
      <c r="H2600" s="55" t="s">
        <v>175</v>
      </c>
      <c r="I2600" t="str">
        <f t="shared" si="198"/>
        <v/>
      </c>
      <c r="J2600">
        <f t="shared" si="199"/>
        <v>0</v>
      </c>
      <c r="K2600">
        <f t="shared" si="200"/>
        <v>0</v>
      </c>
      <c r="L2600" s="78" t="s">
        <v>343</v>
      </c>
      <c r="M2600" s="36" t="s">
        <v>334</v>
      </c>
      <c r="N2600">
        <v>2</v>
      </c>
      <c r="O2600" t="s">
        <v>290</v>
      </c>
      <c r="P2600" t="s">
        <v>61</v>
      </c>
      <c r="Q2600" t="s">
        <v>38</v>
      </c>
      <c r="R2600" t="s">
        <v>171</v>
      </c>
      <c r="S2600" t="s">
        <v>27</v>
      </c>
    </row>
    <row r="2601" spans="2:19" ht="12.75" hidden="1" outlineLevel="1">
      <c r="B2601" s="33" t="s">
        <v>204</v>
      </c>
      <c r="C2601">
        <v>70</v>
      </c>
      <c r="D2601">
        <v>3</v>
      </c>
      <c r="E2601">
        <v>9</v>
      </c>
      <c r="F2601" s="46"/>
      <c r="G2601" s="58" t="str">
        <f t="shared" si="201"/>
        <v/>
      </c>
      <c r="H2601" s="55" t="s">
        <v>174</v>
      </c>
      <c r="I2601" t="str">
        <f t="shared" si="198"/>
        <v/>
      </c>
      <c r="J2601">
        <f t="shared" si="199"/>
        <v>0</v>
      </c>
      <c r="K2601">
        <f t="shared" si="200"/>
        <v>0</v>
      </c>
      <c r="L2601" s="78" t="s">
        <v>343</v>
      </c>
      <c r="M2601" s="36" t="s">
        <v>334</v>
      </c>
      <c r="N2601">
        <v>2</v>
      </c>
      <c r="O2601" t="s">
        <v>290</v>
      </c>
      <c r="P2601" t="s">
        <v>61</v>
      </c>
      <c r="Q2601" t="s">
        <v>249</v>
      </c>
      <c r="R2601" t="s">
        <v>171</v>
      </c>
      <c r="S2601" t="s">
        <v>121</v>
      </c>
    </row>
    <row r="2602" spans="2:19" ht="12.75" hidden="1" outlineLevel="1">
      <c r="B2602" s="33" t="s">
        <v>204</v>
      </c>
      <c r="C2602">
        <v>70</v>
      </c>
      <c r="D2602">
        <v>3</v>
      </c>
      <c r="E2602">
        <v>10</v>
      </c>
      <c r="F2602" s="46"/>
      <c r="G2602" s="58" t="str">
        <f t="shared" si="201"/>
        <v/>
      </c>
      <c r="H2602" s="55" t="s">
        <v>173</v>
      </c>
      <c r="I2602" t="str">
        <f t="shared" si="198"/>
        <v/>
      </c>
      <c r="J2602">
        <f t="shared" si="199"/>
        <v>0</v>
      </c>
      <c r="K2602">
        <f t="shared" si="200"/>
        <v>0</v>
      </c>
      <c r="L2602" s="78" t="s">
        <v>343</v>
      </c>
      <c r="M2602" s="36" t="s">
        <v>334</v>
      </c>
      <c r="N2602">
        <v>2</v>
      </c>
      <c r="O2602" t="s">
        <v>290</v>
      </c>
      <c r="P2602" t="s">
        <v>61</v>
      </c>
      <c r="Q2602" t="s">
        <v>249</v>
      </c>
      <c r="R2602" t="s">
        <v>169</v>
      </c>
      <c r="S2602" t="s">
        <v>122</v>
      </c>
    </row>
    <row r="2603" spans="2:19" ht="12.75" hidden="1" outlineLevel="1">
      <c r="B2603" s="33" t="s">
        <v>204</v>
      </c>
      <c r="C2603">
        <v>70</v>
      </c>
      <c r="D2603">
        <v>3</v>
      </c>
      <c r="E2603">
        <v>11</v>
      </c>
      <c r="F2603" s="46"/>
      <c r="G2603" s="58" t="str">
        <f t="shared" si="201"/>
        <v/>
      </c>
      <c r="H2603" s="55" t="s">
        <v>174</v>
      </c>
      <c r="I2603" t="str">
        <f t="shared" si="198"/>
        <v/>
      </c>
      <c r="J2603">
        <f t="shared" si="199"/>
        <v>0</v>
      </c>
      <c r="K2603">
        <f t="shared" si="200"/>
        <v>0</v>
      </c>
      <c r="L2603" s="78" t="s">
        <v>343</v>
      </c>
      <c r="M2603" s="36" t="s">
        <v>334</v>
      </c>
      <c r="N2603">
        <v>2</v>
      </c>
      <c r="O2603" t="s">
        <v>290</v>
      </c>
      <c r="P2603" t="s">
        <v>61</v>
      </c>
      <c r="Q2603" t="s">
        <v>249</v>
      </c>
      <c r="R2603" t="s">
        <v>169</v>
      </c>
      <c r="S2603" t="s">
        <v>27</v>
      </c>
    </row>
    <row r="2604" spans="2:19" ht="12.75" hidden="1" outlineLevel="1">
      <c r="B2604" s="33" t="s">
        <v>204</v>
      </c>
      <c r="C2604">
        <v>70</v>
      </c>
      <c r="D2604">
        <v>3</v>
      </c>
      <c r="E2604">
        <v>12</v>
      </c>
      <c r="F2604" s="46"/>
      <c r="G2604" s="58" t="str">
        <f t="shared" si="201"/>
        <v/>
      </c>
      <c r="H2604" s="55" t="s">
        <v>174</v>
      </c>
      <c r="I2604" t="str">
        <f t="shared" si="198"/>
        <v/>
      </c>
      <c r="J2604">
        <f t="shared" si="199"/>
        <v>0</v>
      </c>
      <c r="K2604">
        <f t="shared" si="200"/>
        <v>0</v>
      </c>
      <c r="L2604" s="78" t="s">
        <v>343</v>
      </c>
      <c r="M2604" s="36" t="s">
        <v>334</v>
      </c>
      <c r="N2604">
        <v>2</v>
      </c>
      <c r="O2604" t="s">
        <v>290</v>
      </c>
      <c r="P2604" t="s">
        <v>61</v>
      </c>
      <c r="Q2604" t="s">
        <v>249</v>
      </c>
      <c r="R2604" t="s">
        <v>171</v>
      </c>
      <c r="S2604" t="s">
        <v>120</v>
      </c>
    </row>
    <row r="2605" spans="2:19" ht="12.75" hidden="1" outlineLevel="1">
      <c r="B2605" s="33" t="s">
        <v>204</v>
      </c>
      <c r="C2605">
        <v>70</v>
      </c>
      <c r="D2605">
        <v>3</v>
      </c>
      <c r="E2605">
        <v>13</v>
      </c>
      <c r="F2605" s="46"/>
      <c r="G2605" s="58" t="str">
        <f t="shared" si="201"/>
        <v/>
      </c>
      <c r="H2605" s="55" t="s">
        <v>170</v>
      </c>
      <c r="I2605" t="str">
        <f t="shared" si="198"/>
        <v/>
      </c>
      <c r="J2605">
        <f t="shared" si="199"/>
        <v>0</v>
      </c>
      <c r="K2605">
        <f t="shared" si="200"/>
        <v>0</v>
      </c>
      <c r="L2605" s="78" t="s">
        <v>343</v>
      </c>
      <c r="M2605" s="36" t="s">
        <v>334</v>
      </c>
      <c r="N2605">
        <v>3</v>
      </c>
      <c r="O2605" t="s">
        <v>214</v>
      </c>
      <c r="P2605" t="s">
        <v>243</v>
      </c>
      <c r="Q2605" t="s">
        <v>38</v>
      </c>
      <c r="R2605" t="s">
        <v>171</v>
      </c>
      <c r="S2605" t="s">
        <v>27</v>
      </c>
    </row>
    <row r="2606" spans="2:19" ht="12.75" hidden="1" outlineLevel="1">
      <c r="B2606" s="33" t="s">
        <v>204</v>
      </c>
      <c r="C2606">
        <v>70</v>
      </c>
      <c r="D2606">
        <v>3</v>
      </c>
      <c r="E2606">
        <v>14</v>
      </c>
      <c r="F2606" s="46"/>
      <c r="G2606" s="58" t="str">
        <f t="shared" si="201"/>
        <v/>
      </c>
      <c r="H2606" s="55" t="s">
        <v>172</v>
      </c>
      <c r="I2606" t="str">
        <f t="shared" si="198"/>
        <v/>
      </c>
      <c r="J2606">
        <f t="shared" si="199"/>
        <v>0</v>
      </c>
      <c r="K2606">
        <f t="shared" si="200"/>
        <v>0</v>
      </c>
      <c r="L2606" s="78" t="s">
        <v>343</v>
      </c>
      <c r="M2606" s="36" t="s">
        <v>334</v>
      </c>
      <c r="N2606">
        <v>3</v>
      </c>
      <c r="O2606" t="s">
        <v>214</v>
      </c>
      <c r="P2606" t="s">
        <v>243</v>
      </c>
      <c r="Q2606" t="s">
        <v>249</v>
      </c>
      <c r="R2606" t="s">
        <v>171</v>
      </c>
      <c r="S2606" t="s">
        <v>121</v>
      </c>
    </row>
    <row r="2607" spans="2:19" ht="12.75" hidden="1" outlineLevel="1">
      <c r="B2607" s="33" t="s">
        <v>204</v>
      </c>
      <c r="C2607">
        <v>70</v>
      </c>
      <c r="D2607">
        <v>3</v>
      </c>
      <c r="E2607">
        <v>15</v>
      </c>
      <c r="F2607" s="46"/>
      <c r="G2607" s="58" t="str">
        <f t="shared" si="201"/>
        <v/>
      </c>
      <c r="H2607" s="55" t="s">
        <v>175</v>
      </c>
      <c r="I2607" t="str">
        <f t="shared" si="198"/>
        <v/>
      </c>
      <c r="J2607">
        <f t="shared" si="199"/>
        <v>0</v>
      </c>
      <c r="K2607">
        <f t="shared" si="200"/>
        <v>0</v>
      </c>
      <c r="L2607" s="78" t="s">
        <v>343</v>
      </c>
      <c r="M2607" s="36" t="s">
        <v>334</v>
      </c>
      <c r="N2607">
        <v>3</v>
      </c>
      <c r="O2607" t="s">
        <v>214</v>
      </c>
      <c r="P2607" t="s">
        <v>243</v>
      </c>
      <c r="Q2607" t="s">
        <v>249</v>
      </c>
      <c r="R2607" t="s">
        <v>169</v>
      </c>
      <c r="S2607" t="s">
        <v>27</v>
      </c>
    </row>
    <row r="2608" spans="2:19" ht="12.75" hidden="1" outlineLevel="1">
      <c r="B2608" s="33" t="s">
        <v>204</v>
      </c>
      <c r="C2608">
        <v>70</v>
      </c>
      <c r="D2608">
        <v>3</v>
      </c>
      <c r="E2608">
        <v>16</v>
      </c>
      <c r="F2608" s="46"/>
      <c r="G2608" s="58" t="str">
        <f t="shared" si="201"/>
        <v/>
      </c>
      <c r="H2608" s="55" t="s">
        <v>173</v>
      </c>
      <c r="I2608" t="str">
        <f t="shared" si="198"/>
        <v/>
      </c>
      <c r="J2608">
        <f t="shared" si="199"/>
        <v>0</v>
      </c>
      <c r="K2608">
        <f t="shared" si="200"/>
        <v>0</v>
      </c>
      <c r="L2608" s="78" t="s">
        <v>343</v>
      </c>
      <c r="M2608" s="36" t="s">
        <v>334</v>
      </c>
      <c r="N2608">
        <v>3</v>
      </c>
      <c r="O2608" t="s">
        <v>214</v>
      </c>
      <c r="P2608" t="s">
        <v>243</v>
      </c>
      <c r="Q2608" t="s">
        <v>249</v>
      </c>
      <c r="R2608" t="s">
        <v>169</v>
      </c>
      <c r="S2608" t="s">
        <v>120</v>
      </c>
    </row>
    <row r="2609" spans="2:19" ht="12.75" hidden="1" outlineLevel="1">
      <c r="B2609" s="33" t="s">
        <v>204</v>
      </c>
      <c r="C2609">
        <v>70</v>
      </c>
      <c r="D2609">
        <v>3</v>
      </c>
      <c r="E2609">
        <v>17</v>
      </c>
      <c r="F2609" s="46"/>
      <c r="G2609" s="58" t="str">
        <f t="shared" si="201"/>
        <v/>
      </c>
      <c r="H2609" s="55" t="s">
        <v>173</v>
      </c>
      <c r="I2609" t="str">
        <f t="shared" si="198"/>
        <v/>
      </c>
      <c r="J2609">
        <f t="shared" si="199"/>
        <v>0</v>
      </c>
      <c r="K2609">
        <f t="shared" si="200"/>
        <v>0</v>
      </c>
      <c r="L2609" s="78" t="s">
        <v>343</v>
      </c>
      <c r="M2609" s="36" t="s">
        <v>334</v>
      </c>
      <c r="N2609">
        <v>3</v>
      </c>
      <c r="O2609" t="s">
        <v>214</v>
      </c>
      <c r="P2609" t="s">
        <v>243</v>
      </c>
      <c r="Q2609" t="s">
        <v>249</v>
      </c>
      <c r="R2609" t="s">
        <v>171</v>
      </c>
      <c r="S2609" t="s">
        <v>121</v>
      </c>
    </row>
    <row r="2610" spans="2:19" ht="12.75" hidden="1" outlineLevel="1">
      <c r="B2610" s="33" t="s">
        <v>204</v>
      </c>
      <c r="C2610">
        <v>70</v>
      </c>
      <c r="D2610">
        <v>3</v>
      </c>
      <c r="E2610">
        <v>18</v>
      </c>
      <c r="F2610" s="46"/>
      <c r="G2610" s="58" t="str">
        <f t="shared" si="201"/>
        <v/>
      </c>
      <c r="H2610" s="55" t="s">
        <v>170</v>
      </c>
      <c r="I2610" t="str">
        <f t="shared" si="198"/>
        <v/>
      </c>
      <c r="J2610">
        <f t="shared" si="199"/>
        <v>0</v>
      </c>
      <c r="K2610">
        <f t="shared" si="200"/>
        <v>0</v>
      </c>
      <c r="L2610" s="78" t="s">
        <v>343</v>
      </c>
      <c r="M2610" s="36" t="s">
        <v>334</v>
      </c>
      <c r="N2610">
        <v>3</v>
      </c>
      <c r="O2610" t="s">
        <v>214</v>
      </c>
      <c r="P2610" t="s">
        <v>243</v>
      </c>
      <c r="Q2610" t="s">
        <v>249</v>
      </c>
      <c r="R2610" t="s">
        <v>169</v>
      </c>
      <c r="S2610" t="s">
        <v>120</v>
      </c>
    </row>
    <row r="2611" spans="2:19" ht="12.75" hidden="1" outlineLevel="1">
      <c r="B2611" s="33" t="s">
        <v>204</v>
      </c>
      <c r="C2611">
        <v>70</v>
      </c>
      <c r="D2611">
        <v>3</v>
      </c>
      <c r="E2611">
        <v>19</v>
      </c>
      <c r="F2611" s="46"/>
      <c r="G2611" s="58" t="str">
        <f t="shared" si="201"/>
        <v/>
      </c>
      <c r="H2611" s="55" t="s">
        <v>173</v>
      </c>
      <c r="I2611" t="str">
        <f t="shared" si="198"/>
        <v/>
      </c>
      <c r="J2611">
        <f t="shared" si="199"/>
        <v>0</v>
      </c>
      <c r="K2611">
        <f t="shared" si="200"/>
        <v>0</v>
      </c>
      <c r="L2611" s="78" t="s">
        <v>343</v>
      </c>
      <c r="M2611" s="36" t="s">
        <v>334</v>
      </c>
      <c r="N2611">
        <v>4</v>
      </c>
      <c r="O2611" t="s">
        <v>289</v>
      </c>
      <c r="P2611" t="s">
        <v>221</v>
      </c>
      <c r="Q2611" t="s">
        <v>38</v>
      </c>
      <c r="R2611" t="s">
        <v>171</v>
      </c>
      <c r="S2611" t="s">
        <v>27</v>
      </c>
    </row>
    <row r="2612" spans="2:19" ht="12.75" hidden="1" outlineLevel="1">
      <c r="B2612" s="33" t="s">
        <v>204</v>
      </c>
      <c r="C2612">
        <v>70</v>
      </c>
      <c r="D2612">
        <v>3</v>
      </c>
      <c r="E2612">
        <v>20</v>
      </c>
      <c r="F2612" s="46"/>
      <c r="G2612" s="58" t="str">
        <f t="shared" si="201"/>
        <v/>
      </c>
      <c r="H2612" s="55" t="s">
        <v>175</v>
      </c>
      <c r="I2612" t="str">
        <f t="shared" si="198"/>
        <v/>
      </c>
      <c r="J2612">
        <f t="shared" si="199"/>
        <v>0</v>
      </c>
      <c r="K2612">
        <f t="shared" si="200"/>
        <v>0</v>
      </c>
      <c r="L2612" s="78" t="s">
        <v>343</v>
      </c>
      <c r="M2612" s="36" t="s">
        <v>334</v>
      </c>
      <c r="N2612">
        <v>4</v>
      </c>
      <c r="O2612" t="s">
        <v>289</v>
      </c>
      <c r="P2612" t="s">
        <v>221</v>
      </c>
      <c r="Q2612" t="s">
        <v>249</v>
      </c>
      <c r="R2612" t="s">
        <v>171</v>
      </c>
      <c r="S2612" t="s">
        <v>121</v>
      </c>
    </row>
    <row r="2613" spans="2:19" ht="12.75" hidden="1" outlineLevel="1">
      <c r="B2613" s="33" t="s">
        <v>204</v>
      </c>
      <c r="C2613">
        <v>70</v>
      </c>
      <c r="D2613">
        <v>3</v>
      </c>
      <c r="E2613">
        <v>21</v>
      </c>
      <c r="F2613" s="46"/>
      <c r="G2613" s="58" t="str">
        <f t="shared" si="201"/>
        <v/>
      </c>
      <c r="H2613" s="55" t="s">
        <v>170</v>
      </c>
      <c r="I2613" t="str">
        <f t="shared" si="198"/>
        <v/>
      </c>
      <c r="J2613">
        <f t="shared" si="199"/>
        <v>0</v>
      </c>
      <c r="K2613">
        <f t="shared" si="200"/>
        <v>0</v>
      </c>
      <c r="L2613" s="78" t="s">
        <v>343</v>
      </c>
      <c r="M2613" s="36" t="s">
        <v>334</v>
      </c>
      <c r="N2613">
        <v>4</v>
      </c>
      <c r="O2613" t="s">
        <v>289</v>
      </c>
      <c r="P2613" t="s">
        <v>221</v>
      </c>
      <c r="Q2613" t="s">
        <v>249</v>
      </c>
      <c r="R2613" t="s">
        <v>169</v>
      </c>
      <c r="S2613" t="s">
        <v>27</v>
      </c>
    </row>
    <row r="2614" spans="2:19" ht="12.75" hidden="1" outlineLevel="1">
      <c r="B2614" s="33" t="s">
        <v>204</v>
      </c>
      <c r="C2614">
        <v>70</v>
      </c>
      <c r="D2614">
        <v>3</v>
      </c>
      <c r="E2614">
        <v>22</v>
      </c>
      <c r="F2614" s="46"/>
      <c r="G2614" s="58" t="str">
        <f t="shared" si="201"/>
        <v/>
      </c>
      <c r="H2614" s="55" t="s">
        <v>170</v>
      </c>
      <c r="I2614" t="str">
        <f t="shared" si="198"/>
        <v/>
      </c>
      <c r="J2614">
        <f t="shared" si="199"/>
        <v>0</v>
      </c>
      <c r="K2614">
        <f t="shared" si="200"/>
        <v>0</v>
      </c>
      <c r="L2614" s="78" t="s">
        <v>343</v>
      </c>
      <c r="M2614" s="36" t="s">
        <v>334</v>
      </c>
      <c r="N2614">
        <v>4</v>
      </c>
      <c r="O2614" t="s">
        <v>289</v>
      </c>
      <c r="P2614" t="s">
        <v>221</v>
      </c>
      <c r="Q2614" t="s">
        <v>249</v>
      </c>
      <c r="R2614" t="s">
        <v>171</v>
      </c>
      <c r="S2614" t="s">
        <v>27</v>
      </c>
    </row>
    <row r="2615" spans="2:19" ht="12.75" hidden="1" outlineLevel="1">
      <c r="B2615" s="33" t="s">
        <v>204</v>
      </c>
      <c r="C2615">
        <v>70</v>
      </c>
      <c r="D2615">
        <v>3</v>
      </c>
      <c r="E2615">
        <v>23</v>
      </c>
      <c r="F2615" s="46"/>
      <c r="G2615" s="58" t="str">
        <f t="shared" si="201"/>
        <v/>
      </c>
      <c r="H2615" s="55" t="s">
        <v>174</v>
      </c>
      <c r="I2615" t="str">
        <f t="shared" si="198"/>
        <v/>
      </c>
      <c r="J2615">
        <f t="shared" si="199"/>
        <v>0</v>
      </c>
      <c r="K2615">
        <f t="shared" si="200"/>
        <v>0</v>
      </c>
      <c r="L2615" s="78" t="s">
        <v>343</v>
      </c>
      <c r="M2615" s="36" t="s">
        <v>334</v>
      </c>
      <c r="N2615">
        <v>4</v>
      </c>
      <c r="O2615" t="s">
        <v>289</v>
      </c>
      <c r="P2615" t="s">
        <v>221</v>
      </c>
      <c r="Q2615" t="s">
        <v>249</v>
      </c>
      <c r="R2615" t="s">
        <v>169</v>
      </c>
      <c r="S2615" t="s">
        <v>27</v>
      </c>
    </row>
    <row r="2616" spans="2:19" ht="12.75" hidden="1" outlineLevel="1">
      <c r="B2616" s="33" t="s">
        <v>204</v>
      </c>
      <c r="C2616">
        <v>70</v>
      </c>
      <c r="D2616">
        <v>4</v>
      </c>
      <c r="E2616">
        <v>1</v>
      </c>
      <c r="F2616" s="46"/>
      <c r="G2616" s="58" t="str">
        <f t="shared" si="201"/>
        <v/>
      </c>
      <c r="H2616" s="55" t="s">
        <v>170</v>
      </c>
      <c r="I2616" t="str">
        <f t="shared" si="198"/>
        <v/>
      </c>
      <c r="J2616">
        <f t="shared" si="199"/>
        <v>0</v>
      </c>
      <c r="K2616">
        <f t="shared" si="200"/>
        <v>0</v>
      </c>
      <c r="L2616" s="78" t="s">
        <v>343</v>
      </c>
      <c r="M2616" s="36" t="s">
        <v>176</v>
      </c>
      <c r="N2616" s="36" t="s">
        <v>177</v>
      </c>
      <c r="O2616" s="36"/>
      <c r="Q2616" t="s">
        <v>326</v>
      </c>
      <c r="R2616" t="s">
        <v>327</v>
      </c>
      <c r="S2616" t="s">
        <v>249</v>
      </c>
    </row>
    <row r="2617" spans="2:20" ht="12.75" hidden="1" outlineLevel="1">
      <c r="B2617" s="33" t="s">
        <v>204</v>
      </c>
      <c r="C2617">
        <v>70</v>
      </c>
      <c r="D2617">
        <v>4</v>
      </c>
      <c r="E2617">
        <v>2</v>
      </c>
      <c r="F2617" s="46"/>
      <c r="G2617" s="58" t="str">
        <f t="shared" si="201"/>
        <v/>
      </c>
      <c r="H2617" s="55" t="s">
        <v>172</v>
      </c>
      <c r="I2617" t="str">
        <f t="shared" si="198"/>
        <v/>
      </c>
      <c r="J2617">
        <f t="shared" si="199"/>
        <v>0</v>
      </c>
      <c r="K2617">
        <f t="shared" si="200"/>
        <v>0</v>
      </c>
      <c r="L2617" s="78" t="s">
        <v>343</v>
      </c>
      <c r="M2617" s="36" t="s">
        <v>176</v>
      </c>
      <c r="N2617" s="36" t="s">
        <v>177</v>
      </c>
      <c r="O2617" s="36"/>
      <c r="Q2617" s="36" t="s">
        <v>225</v>
      </c>
      <c r="S2617" t="s">
        <v>249</v>
      </c>
      <c r="T2617" t="s">
        <v>218</v>
      </c>
    </row>
    <row r="2618" spans="2:19" ht="12.75" hidden="1" outlineLevel="1">
      <c r="B2618" s="33" t="s">
        <v>204</v>
      </c>
      <c r="C2618">
        <v>70</v>
      </c>
      <c r="D2618">
        <v>4</v>
      </c>
      <c r="E2618">
        <v>3</v>
      </c>
      <c r="F2618" s="46"/>
      <c r="G2618" s="58" t="str">
        <f t="shared" si="201"/>
        <v/>
      </c>
      <c r="H2618" s="55" t="s">
        <v>170</v>
      </c>
      <c r="I2618" t="str">
        <f t="shared" si="198"/>
        <v/>
      </c>
      <c r="J2618">
        <f t="shared" si="199"/>
        <v>0</v>
      </c>
      <c r="K2618">
        <f t="shared" si="200"/>
        <v>0</v>
      </c>
      <c r="L2618" s="78" t="s">
        <v>343</v>
      </c>
      <c r="M2618" s="36" t="s">
        <v>176</v>
      </c>
      <c r="N2618" s="36" t="s">
        <v>177</v>
      </c>
      <c r="O2618" s="36"/>
      <c r="Q2618" t="s">
        <v>286</v>
      </c>
      <c r="S2618" t="s">
        <v>249</v>
      </c>
    </row>
    <row r="2619" spans="2:19" ht="12.75" hidden="1" outlineLevel="1">
      <c r="B2619" s="33" t="s">
        <v>204</v>
      </c>
      <c r="C2619">
        <v>70</v>
      </c>
      <c r="D2619">
        <v>4</v>
      </c>
      <c r="E2619">
        <v>4</v>
      </c>
      <c r="F2619" s="46"/>
      <c r="G2619" s="58" t="str">
        <f t="shared" si="201"/>
        <v/>
      </c>
      <c r="H2619" s="55" t="s">
        <v>172</v>
      </c>
      <c r="I2619" t="str">
        <f t="shared" si="198"/>
        <v/>
      </c>
      <c r="J2619">
        <f t="shared" si="199"/>
        <v>0</v>
      </c>
      <c r="K2619">
        <f t="shared" si="200"/>
        <v>0</v>
      </c>
      <c r="L2619" s="78" t="s">
        <v>343</v>
      </c>
      <c r="M2619" s="36" t="s">
        <v>176</v>
      </c>
      <c r="N2619" s="36" t="s">
        <v>177</v>
      </c>
      <c r="O2619" s="36"/>
      <c r="Q2619" t="s">
        <v>250</v>
      </c>
      <c r="R2619" t="s">
        <v>305</v>
      </c>
      <c r="S2619" t="s">
        <v>249</v>
      </c>
    </row>
    <row r="2620" spans="2:19" ht="12.75" hidden="1" outlineLevel="1">
      <c r="B2620" s="33" t="s">
        <v>204</v>
      </c>
      <c r="C2620">
        <v>70</v>
      </c>
      <c r="D2620">
        <v>4</v>
      </c>
      <c r="E2620">
        <v>5</v>
      </c>
      <c r="F2620" s="46"/>
      <c r="G2620" s="58" t="str">
        <f t="shared" si="201"/>
        <v/>
      </c>
      <c r="H2620" s="55" t="s">
        <v>175</v>
      </c>
      <c r="I2620" t="str">
        <f t="shared" si="198"/>
        <v/>
      </c>
      <c r="J2620">
        <f t="shared" si="199"/>
        <v>0</v>
      </c>
      <c r="K2620">
        <f t="shared" si="200"/>
        <v>0</v>
      </c>
      <c r="L2620" s="78" t="s">
        <v>343</v>
      </c>
      <c r="M2620" s="36" t="s">
        <v>176</v>
      </c>
      <c r="N2620" s="36" t="s">
        <v>177</v>
      </c>
      <c r="O2620" s="36"/>
      <c r="Q2620" t="s">
        <v>98</v>
      </c>
      <c r="S2620" t="s">
        <v>249</v>
      </c>
    </row>
    <row r="2621" spans="2:19" ht="12.75" hidden="1" outlineLevel="1">
      <c r="B2621" s="33" t="s">
        <v>204</v>
      </c>
      <c r="C2621">
        <v>70</v>
      </c>
      <c r="D2621">
        <v>4</v>
      </c>
      <c r="E2621">
        <v>6</v>
      </c>
      <c r="F2621" s="46"/>
      <c r="G2621" s="58" t="str">
        <f t="shared" si="201"/>
        <v/>
      </c>
      <c r="H2621" s="55" t="s">
        <v>170</v>
      </c>
      <c r="I2621" t="str">
        <f t="shared" si="198"/>
        <v/>
      </c>
      <c r="J2621">
        <f t="shared" si="199"/>
        <v>0</v>
      </c>
      <c r="K2621">
        <f t="shared" si="200"/>
        <v>0</v>
      </c>
      <c r="L2621" s="78" t="s">
        <v>343</v>
      </c>
      <c r="M2621" s="36" t="s">
        <v>176</v>
      </c>
      <c r="N2621" s="36" t="s">
        <v>177</v>
      </c>
      <c r="O2621" s="36"/>
      <c r="Q2621" t="s">
        <v>285</v>
      </c>
      <c r="R2621" t="s">
        <v>35</v>
      </c>
      <c r="S2621" t="s">
        <v>249</v>
      </c>
    </row>
    <row r="2622" spans="2:19" ht="12.75" hidden="1" outlineLevel="1">
      <c r="B2622" s="33" t="s">
        <v>204</v>
      </c>
      <c r="C2622">
        <v>70</v>
      </c>
      <c r="D2622">
        <v>4</v>
      </c>
      <c r="E2622">
        <v>7</v>
      </c>
      <c r="F2622" s="46"/>
      <c r="G2622" s="58" t="str">
        <f t="shared" si="201"/>
        <v/>
      </c>
      <c r="H2622" s="55" t="s">
        <v>172</v>
      </c>
      <c r="I2622" t="str">
        <f t="shared" si="198"/>
        <v/>
      </c>
      <c r="J2622">
        <f t="shared" si="199"/>
        <v>0</v>
      </c>
      <c r="K2622">
        <f t="shared" si="200"/>
        <v>0</v>
      </c>
      <c r="L2622" s="78" t="s">
        <v>343</v>
      </c>
      <c r="M2622" s="36" t="s">
        <v>176</v>
      </c>
      <c r="N2622" s="36" t="s">
        <v>177</v>
      </c>
      <c r="O2622" s="36"/>
      <c r="Q2622" t="s">
        <v>119</v>
      </c>
      <c r="S2622" t="s">
        <v>249</v>
      </c>
    </row>
    <row r="2623" spans="2:19" ht="12.75" hidden="1" outlineLevel="1">
      <c r="B2623" s="33" t="s">
        <v>204</v>
      </c>
      <c r="C2623">
        <v>70</v>
      </c>
      <c r="D2623">
        <v>4</v>
      </c>
      <c r="E2623">
        <v>8</v>
      </c>
      <c r="F2623" s="46"/>
      <c r="G2623" s="58" t="str">
        <f t="shared" si="201"/>
        <v/>
      </c>
      <c r="H2623" s="55" t="s">
        <v>173</v>
      </c>
      <c r="I2623" t="str">
        <f t="shared" si="198"/>
        <v/>
      </c>
      <c r="J2623">
        <f t="shared" si="199"/>
        <v>0</v>
      </c>
      <c r="K2623">
        <f t="shared" si="200"/>
        <v>0</v>
      </c>
      <c r="L2623" s="78" t="s">
        <v>343</v>
      </c>
      <c r="M2623" s="36" t="s">
        <v>176</v>
      </c>
      <c r="N2623" s="36" t="s">
        <v>177</v>
      </c>
      <c r="O2623" s="36"/>
      <c r="Q2623" t="s">
        <v>98</v>
      </c>
      <c r="R2623" t="s">
        <v>216</v>
      </c>
      <c r="S2623" t="s">
        <v>249</v>
      </c>
    </row>
    <row r="2624" spans="2:19" ht="12.75" hidden="1" outlineLevel="1">
      <c r="B2624" s="33" t="s">
        <v>204</v>
      </c>
      <c r="C2624">
        <v>70</v>
      </c>
      <c r="D2624">
        <v>4</v>
      </c>
      <c r="E2624">
        <v>9</v>
      </c>
      <c r="F2624" s="46"/>
      <c r="G2624" s="58" t="str">
        <f t="shared" si="201"/>
        <v/>
      </c>
      <c r="H2624" s="55" t="s">
        <v>173</v>
      </c>
      <c r="I2624" t="str">
        <f t="shared" si="198"/>
        <v/>
      </c>
      <c r="J2624">
        <f t="shared" si="199"/>
        <v>0</v>
      </c>
      <c r="K2624">
        <f t="shared" si="200"/>
        <v>0</v>
      </c>
      <c r="L2624" s="78" t="s">
        <v>343</v>
      </c>
      <c r="M2624" s="36" t="s">
        <v>176</v>
      </c>
      <c r="N2624" s="36" t="s">
        <v>177</v>
      </c>
      <c r="O2624" s="36"/>
      <c r="Q2624" t="s">
        <v>286</v>
      </c>
      <c r="S2624" t="s">
        <v>249</v>
      </c>
    </row>
    <row r="2625" spans="2:20" ht="12.75" hidden="1" outlineLevel="1">
      <c r="B2625" s="33" t="s">
        <v>204</v>
      </c>
      <c r="C2625">
        <v>70</v>
      </c>
      <c r="D2625">
        <v>4</v>
      </c>
      <c r="E2625">
        <v>10</v>
      </c>
      <c r="F2625" s="46"/>
      <c r="G2625" s="58" t="str">
        <f t="shared" si="201"/>
        <v/>
      </c>
      <c r="H2625" s="55" t="s">
        <v>175</v>
      </c>
      <c r="I2625" t="str">
        <f t="shared" si="198"/>
        <v/>
      </c>
      <c r="J2625">
        <f t="shared" si="199"/>
        <v>0</v>
      </c>
      <c r="K2625">
        <f t="shared" si="200"/>
        <v>0</v>
      </c>
      <c r="L2625" s="78" t="s">
        <v>343</v>
      </c>
      <c r="M2625" s="36" t="s">
        <v>176</v>
      </c>
      <c r="N2625" s="36" t="s">
        <v>177</v>
      </c>
      <c r="O2625" s="36"/>
      <c r="Q2625" t="s">
        <v>285</v>
      </c>
      <c r="R2625" t="s">
        <v>35</v>
      </c>
      <c r="S2625" t="s">
        <v>249</v>
      </c>
      <c r="T2625" t="s">
        <v>218</v>
      </c>
    </row>
    <row r="2626" spans="2:19" ht="12.75" hidden="1" outlineLevel="1">
      <c r="B2626" s="33" t="s">
        <v>204</v>
      </c>
      <c r="C2626">
        <v>70</v>
      </c>
      <c r="D2626">
        <v>4</v>
      </c>
      <c r="E2626">
        <v>11</v>
      </c>
      <c r="F2626" s="46"/>
      <c r="G2626" s="58" t="str">
        <f t="shared" si="201"/>
        <v/>
      </c>
      <c r="H2626" s="55" t="s">
        <v>172</v>
      </c>
      <c r="I2626" t="str">
        <f t="shared" si="198"/>
        <v/>
      </c>
      <c r="J2626">
        <f t="shared" si="199"/>
        <v>0</v>
      </c>
      <c r="K2626">
        <f t="shared" si="200"/>
        <v>0</v>
      </c>
      <c r="L2626" s="78" t="s">
        <v>343</v>
      </c>
      <c r="M2626" s="36" t="s">
        <v>176</v>
      </c>
      <c r="N2626" s="36" t="s">
        <v>177</v>
      </c>
      <c r="O2626" s="36"/>
      <c r="Q2626" t="s">
        <v>286</v>
      </c>
      <c r="S2626" t="s">
        <v>249</v>
      </c>
    </row>
    <row r="2627" spans="2:19" ht="12.75" hidden="1" outlineLevel="1">
      <c r="B2627" s="33" t="s">
        <v>204</v>
      </c>
      <c r="C2627">
        <v>70</v>
      </c>
      <c r="D2627">
        <v>4</v>
      </c>
      <c r="E2627">
        <v>12</v>
      </c>
      <c r="F2627" s="46"/>
      <c r="G2627" s="58" t="str">
        <f t="shared" si="201"/>
        <v/>
      </c>
      <c r="H2627" s="55" t="s">
        <v>175</v>
      </c>
      <c r="I2627" t="str">
        <f t="shared" si="198"/>
        <v/>
      </c>
      <c r="J2627">
        <f t="shared" si="199"/>
        <v>0</v>
      </c>
      <c r="K2627">
        <f t="shared" si="200"/>
        <v>0</v>
      </c>
      <c r="L2627" s="78" t="s">
        <v>343</v>
      </c>
      <c r="M2627" s="36" t="s">
        <v>176</v>
      </c>
      <c r="N2627" s="36" t="s">
        <v>177</v>
      </c>
      <c r="O2627" s="36"/>
      <c r="Q2627" t="s">
        <v>250</v>
      </c>
      <c r="R2627" t="s">
        <v>304</v>
      </c>
      <c r="S2627" t="s">
        <v>249</v>
      </c>
    </row>
    <row r="2628" spans="2:19" ht="12.75" hidden="1" outlineLevel="1">
      <c r="B2628" s="33" t="s">
        <v>204</v>
      </c>
      <c r="C2628">
        <v>70</v>
      </c>
      <c r="D2628">
        <v>4</v>
      </c>
      <c r="E2628">
        <v>13</v>
      </c>
      <c r="F2628" s="46"/>
      <c r="G2628" s="58" t="str">
        <f t="shared" si="201"/>
        <v/>
      </c>
      <c r="H2628" s="55" t="s">
        <v>173</v>
      </c>
      <c r="I2628" t="str">
        <f t="shared" si="198"/>
        <v/>
      </c>
      <c r="J2628">
        <f t="shared" si="199"/>
        <v>0</v>
      </c>
      <c r="K2628">
        <f t="shared" si="200"/>
        <v>0</v>
      </c>
      <c r="L2628" s="78" t="s">
        <v>343</v>
      </c>
      <c r="M2628" s="36" t="s">
        <v>176</v>
      </c>
      <c r="N2628" s="36" t="s">
        <v>177</v>
      </c>
      <c r="O2628" s="36"/>
      <c r="Q2628" t="s">
        <v>119</v>
      </c>
      <c r="S2628" t="s">
        <v>249</v>
      </c>
    </row>
    <row r="2629" spans="2:19" ht="12.75" hidden="1" outlineLevel="1">
      <c r="B2629" s="33" t="s">
        <v>204</v>
      </c>
      <c r="C2629">
        <v>70</v>
      </c>
      <c r="D2629">
        <v>4</v>
      </c>
      <c r="E2629">
        <v>14</v>
      </c>
      <c r="F2629" s="46"/>
      <c r="G2629" s="58" t="str">
        <f t="shared" si="201"/>
        <v/>
      </c>
      <c r="H2629" s="55" t="s">
        <v>175</v>
      </c>
      <c r="I2629" t="str">
        <f t="shared" si="198"/>
        <v/>
      </c>
      <c r="J2629">
        <f t="shared" si="199"/>
        <v>0</v>
      </c>
      <c r="K2629">
        <f t="shared" si="200"/>
        <v>0</v>
      </c>
      <c r="L2629" s="78" t="s">
        <v>343</v>
      </c>
      <c r="M2629" s="36" t="s">
        <v>176</v>
      </c>
      <c r="N2629" s="36" t="s">
        <v>177</v>
      </c>
      <c r="O2629" s="36"/>
      <c r="Q2629" s="36" t="s">
        <v>225</v>
      </c>
      <c r="S2629" t="s">
        <v>249</v>
      </c>
    </row>
    <row r="2630" spans="2:19" ht="12.75" hidden="1" outlineLevel="1">
      <c r="B2630" s="33" t="s">
        <v>204</v>
      </c>
      <c r="C2630">
        <v>70</v>
      </c>
      <c r="D2630">
        <v>4</v>
      </c>
      <c r="E2630">
        <v>15</v>
      </c>
      <c r="F2630" s="46"/>
      <c r="G2630" s="58" t="str">
        <f t="shared" si="201"/>
        <v/>
      </c>
      <c r="H2630" s="55" t="s">
        <v>172</v>
      </c>
      <c r="I2630" t="str">
        <f t="shared" si="198"/>
        <v/>
      </c>
      <c r="J2630">
        <f t="shared" si="199"/>
        <v>0</v>
      </c>
      <c r="K2630">
        <f t="shared" si="200"/>
        <v>0</v>
      </c>
      <c r="L2630" s="78" t="s">
        <v>343</v>
      </c>
      <c r="M2630" s="36" t="s">
        <v>176</v>
      </c>
      <c r="N2630" s="36" t="s">
        <v>177</v>
      </c>
      <c r="O2630" s="36"/>
      <c r="Q2630" t="s">
        <v>326</v>
      </c>
      <c r="R2630" t="s">
        <v>327</v>
      </c>
      <c r="S2630" t="s">
        <v>249</v>
      </c>
    </row>
    <row r="2631" spans="2:19" ht="12.75" hidden="1" outlineLevel="1">
      <c r="B2631" s="33" t="s">
        <v>204</v>
      </c>
      <c r="C2631">
        <v>70</v>
      </c>
      <c r="D2631">
        <v>4</v>
      </c>
      <c r="E2631">
        <v>16</v>
      </c>
      <c r="F2631" s="46"/>
      <c r="G2631" s="58" t="str">
        <f t="shared" si="201"/>
        <v/>
      </c>
      <c r="H2631" s="55" t="s">
        <v>172</v>
      </c>
      <c r="I2631" t="str">
        <f t="shared" si="198"/>
        <v/>
      </c>
      <c r="J2631">
        <f t="shared" si="199"/>
        <v>0</v>
      </c>
      <c r="K2631">
        <f t="shared" si="200"/>
        <v>0</v>
      </c>
      <c r="L2631" s="78" t="s">
        <v>343</v>
      </c>
      <c r="M2631" s="36" t="s">
        <v>176</v>
      </c>
      <c r="N2631" s="36" t="s">
        <v>177</v>
      </c>
      <c r="O2631" s="36"/>
      <c r="Q2631" t="s">
        <v>98</v>
      </c>
      <c r="R2631" t="s">
        <v>178</v>
      </c>
      <c r="S2631" t="s">
        <v>249</v>
      </c>
    </row>
    <row r="2632" spans="2:20" ht="12.75" hidden="1" outlineLevel="1">
      <c r="B2632" s="33" t="s">
        <v>204</v>
      </c>
      <c r="C2632">
        <v>70</v>
      </c>
      <c r="D2632">
        <v>4</v>
      </c>
      <c r="E2632">
        <v>17</v>
      </c>
      <c r="F2632" s="46"/>
      <c r="G2632" s="58" t="str">
        <f t="shared" si="201"/>
        <v/>
      </c>
      <c r="H2632" s="55" t="s">
        <v>175</v>
      </c>
      <c r="I2632" t="str">
        <f t="shared" si="198"/>
        <v/>
      </c>
      <c r="J2632">
        <f t="shared" si="199"/>
        <v>0</v>
      </c>
      <c r="K2632">
        <f t="shared" si="200"/>
        <v>0</v>
      </c>
      <c r="L2632" s="78" t="s">
        <v>343</v>
      </c>
      <c r="M2632" s="36" t="s">
        <v>176</v>
      </c>
      <c r="N2632" s="36" t="s">
        <v>177</v>
      </c>
      <c r="O2632" s="36"/>
      <c r="Q2632" t="s">
        <v>37</v>
      </c>
      <c r="R2632" t="s">
        <v>251</v>
      </c>
      <c r="S2632" t="s">
        <v>249</v>
      </c>
      <c r="T2632" t="s">
        <v>55</v>
      </c>
    </row>
    <row r="2633" spans="2:19" ht="12.75" hidden="1" outlineLevel="1">
      <c r="B2633" s="33" t="s">
        <v>204</v>
      </c>
      <c r="C2633">
        <v>70</v>
      </c>
      <c r="D2633">
        <v>4</v>
      </c>
      <c r="E2633">
        <v>18</v>
      </c>
      <c r="F2633" s="46"/>
      <c r="G2633" s="58" t="str">
        <f t="shared" si="201"/>
        <v/>
      </c>
      <c r="H2633" s="55" t="s">
        <v>173</v>
      </c>
      <c r="I2633" t="str">
        <f t="shared" si="198"/>
        <v/>
      </c>
      <c r="J2633">
        <f t="shared" si="199"/>
        <v>0</v>
      </c>
      <c r="K2633">
        <f t="shared" si="200"/>
        <v>0</v>
      </c>
      <c r="L2633" s="78" t="s">
        <v>343</v>
      </c>
      <c r="M2633" s="36" t="s">
        <v>176</v>
      </c>
      <c r="N2633" s="36" t="s">
        <v>177</v>
      </c>
      <c r="O2633" s="36"/>
      <c r="Q2633" s="36" t="s">
        <v>225</v>
      </c>
      <c r="S2633" t="s">
        <v>249</v>
      </c>
    </row>
    <row r="2634" spans="2:19" ht="12.75" hidden="1" outlineLevel="1">
      <c r="B2634" s="33" t="s">
        <v>204</v>
      </c>
      <c r="C2634">
        <v>70</v>
      </c>
      <c r="D2634">
        <v>4</v>
      </c>
      <c r="E2634">
        <v>19</v>
      </c>
      <c r="F2634" s="46"/>
      <c r="G2634" s="58" t="str">
        <f t="shared" si="201"/>
        <v/>
      </c>
      <c r="H2634" s="55" t="s">
        <v>174</v>
      </c>
      <c r="I2634" t="str">
        <f t="shared" si="198"/>
        <v/>
      </c>
      <c r="J2634">
        <f t="shared" si="199"/>
        <v>0</v>
      </c>
      <c r="K2634">
        <f t="shared" si="200"/>
        <v>0</v>
      </c>
      <c r="L2634" s="78" t="s">
        <v>343</v>
      </c>
      <c r="M2634" s="36" t="s">
        <v>176</v>
      </c>
      <c r="N2634" s="36" t="s">
        <v>177</v>
      </c>
      <c r="O2634" s="36"/>
      <c r="Q2634" t="s">
        <v>250</v>
      </c>
      <c r="R2634" t="s">
        <v>304</v>
      </c>
      <c r="S2634" t="s">
        <v>249</v>
      </c>
    </row>
    <row r="2635" spans="2:19" ht="12.75" hidden="1" outlineLevel="1">
      <c r="B2635" s="33" t="s">
        <v>204</v>
      </c>
      <c r="C2635">
        <v>70</v>
      </c>
      <c r="D2635">
        <v>4</v>
      </c>
      <c r="E2635">
        <v>20</v>
      </c>
      <c r="F2635" s="46"/>
      <c r="G2635" s="58" t="str">
        <f t="shared" si="201"/>
        <v/>
      </c>
      <c r="H2635" s="55" t="s">
        <v>170</v>
      </c>
      <c r="I2635" t="str">
        <f t="shared" si="198"/>
        <v/>
      </c>
      <c r="J2635">
        <f t="shared" si="199"/>
        <v>0</v>
      </c>
      <c r="K2635">
        <f t="shared" si="200"/>
        <v>0</v>
      </c>
      <c r="L2635" s="78" t="s">
        <v>343</v>
      </c>
      <c r="M2635" s="36" t="s">
        <v>176</v>
      </c>
      <c r="N2635" s="36" t="s">
        <v>177</v>
      </c>
      <c r="O2635" s="36"/>
      <c r="Q2635" t="s">
        <v>285</v>
      </c>
      <c r="R2635" t="s">
        <v>35</v>
      </c>
      <c r="S2635" t="s">
        <v>249</v>
      </c>
    </row>
    <row r="2636" spans="2:20" ht="12.75" hidden="1" outlineLevel="1">
      <c r="B2636" s="33" t="s">
        <v>204</v>
      </c>
      <c r="C2636">
        <v>70</v>
      </c>
      <c r="D2636">
        <v>4</v>
      </c>
      <c r="E2636">
        <v>21</v>
      </c>
      <c r="F2636" s="46"/>
      <c r="G2636" s="58" t="str">
        <f aca="true" t="shared" si="202" ref="G2636:G2699">UPPER(F2636)</f>
        <v/>
      </c>
      <c r="H2636" s="55" t="s">
        <v>173</v>
      </c>
      <c r="I2636" t="str">
        <f t="shared" si="198"/>
        <v/>
      </c>
      <c r="J2636">
        <f t="shared" si="199"/>
        <v>0</v>
      </c>
      <c r="K2636">
        <f t="shared" si="200"/>
        <v>0</v>
      </c>
      <c r="L2636" s="78" t="s">
        <v>343</v>
      </c>
      <c r="M2636" s="36" t="s">
        <v>176</v>
      </c>
      <c r="N2636" s="36" t="s">
        <v>177</v>
      </c>
      <c r="O2636" s="36"/>
      <c r="Q2636" s="36" t="s">
        <v>225</v>
      </c>
      <c r="S2636" t="s">
        <v>249</v>
      </c>
      <c r="T2636" t="s">
        <v>54</v>
      </c>
    </row>
    <row r="2637" spans="2:20" ht="12.75" hidden="1" outlineLevel="1">
      <c r="B2637" s="33" t="s">
        <v>204</v>
      </c>
      <c r="C2637">
        <v>70</v>
      </c>
      <c r="D2637">
        <v>4</v>
      </c>
      <c r="E2637">
        <v>22</v>
      </c>
      <c r="F2637" s="46"/>
      <c r="G2637" s="58" t="str">
        <f t="shared" si="202"/>
        <v/>
      </c>
      <c r="H2637" s="55" t="s">
        <v>174</v>
      </c>
      <c r="I2637" t="str">
        <f t="shared" si="198"/>
        <v/>
      </c>
      <c r="J2637">
        <f t="shared" si="199"/>
        <v>0</v>
      </c>
      <c r="K2637">
        <f t="shared" si="200"/>
        <v>0</v>
      </c>
      <c r="L2637" s="78" t="s">
        <v>343</v>
      </c>
      <c r="M2637" s="36" t="s">
        <v>176</v>
      </c>
      <c r="N2637" s="36" t="s">
        <v>177</v>
      </c>
      <c r="O2637" s="36"/>
      <c r="Q2637" t="s">
        <v>285</v>
      </c>
      <c r="R2637" t="s">
        <v>340</v>
      </c>
      <c r="S2637" t="s">
        <v>249</v>
      </c>
      <c r="T2637" t="s">
        <v>54</v>
      </c>
    </row>
    <row r="2638" spans="2:20" ht="12.75" hidden="1" outlineLevel="1">
      <c r="B2638" s="33" t="s">
        <v>204</v>
      </c>
      <c r="C2638">
        <v>70</v>
      </c>
      <c r="D2638">
        <v>4</v>
      </c>
      <c r="E2638">
        <v>23</v>
      </c>
      <c r="F2638" s="46"/>
      <c r="G2638" s="58" t="str">
        <f t="shared" si="202"/>
        <v/>
      </c>
      <c r="H2638" s="55" t="s">
        <v>174</v>
      </c>
      <c r="I2638" t="str">
        <f t="shared" si="198"/>
        <v/>
      </c>
      <c r="J2638">
        <f t="shared" si="199"/>
        <v>0</v>
      </c>
      <c r="K2638">
        <f t="shared" si="200"/>
        <v>0</v>
      </c>
      <c r="L2638" s="78" t="s">
        <v>343</v>
      </c>
      <c r="M2638" s="36" t="s">
        <v>176</v>
      </c>
      <c r="N2638" s="36" t="s">
        <v>177</v>
      </c>
      <c r="O2638" s="36"/>
      <c r="Q2638" t="s">
        <v>37</v>
      </c>
      <c r="R2638" t="s">
        <v>215</v>
      </c>
      <c r="S2638" t="s">
        <v>249</v>
      </c>
      <c r="T2638" t="s">
        <v>218</v>
      </c>
    </row>
    <row r="2639" spans="2:19" ht="12.75" hidden="1" outlineLevel="1">
      <c r="B2639" s="33" t="s">
        <v>204</v>
      </c>
      <c r="C2639">
        <v>70</v>
      </c>
      <c r="D2639">
        <v>4</v>
      </c>
      <c r="E2639">
        <v>24</v>
      </c>
      <c r="F2639" s="46"/>
      <c r="G2639" s="58" t="str">
        <f t="shared" si="202"/>
        <v/>
      </c>
      <c r="H2639" s="55" t="s">
        <v>172</v>
      </c>
      <c r="I2639" t="str">
        <f t="shared" si="198"/>
        <v/>
      </c>
      <c r="J2639">
        <f t="shared" si="199"/>
        <v>0</v>
      </c>
      <c r="K2639">
        <f t="shared" si="200"/>
        <v>0</v>
      </c>
      <c r="L2639" s="78" t="s">
        <v>343</v>
      </c>
      <c r="M2639" s="36" t="s">
        <v>176</v>
      </c>
      <c r="N2639" s="36" t="s">
        <v>177</v>
      </c>
      <c r="O2639" s="36"/>
      <c r="Q2639" t="s">
        <v>98</v>
      </c>
      <c r="R2639" t="s">
        <v>36</v>
      </c>
      <c r="S2639" t="s">
        <v>249</v>
      </c>
    </row>
    <row r="2640" spans="2:19" ht="12.75" hidden="1" outlineLevel="1">
      <c r="B2640" s="33" t="s">
        <v>204</v>
      </c>
      <c r="C2640">
        <v>70</v>
      </c>
      <c r="D2640">
        <v>4</v>
      </c>
      <c r="E2640">
        <v>25</v>
      </c>
      <c r="F2640" s="46"/>
      <c r="G2640" s="58" t="str">
        <f t="shared" si="202"/>
        <v/>
      </c>
      <c r="H2640" s="55" t="s">
        <v>174</v>
      </c>
      <c r="I2640" t="str">
        <f t="shared" si="198"/>
        <v/>
      </c>
      <c r="J2640">
        <f t="shared" si="199"/>
        <v>0</v>
      </c>
      <c r="K2640">
        <f t="shared" si="200"/>
        <v>0</v>
      </c>
      <c r="L2640" s="78" t="s">
        <v>343</v>
      </c>
      <c r="M2640" s="36" t="s">
        <v>176</v>
      </c>
      <c r="N2640" s="36" t="s">
        <v>177</v>
      </c>
      <c r="O2640" s="36"/>
      <c r="Q2640" t="s">
        <v>285</v>
      </c>
      <c r="R2640" t="s">
        <v>35</v>
      </c>
      <c r="S2640" t="s">
        <v>249</v>
      </c>
    </row>
    <row r="2641" spans="2:19" ht="12.75" hidden="1" outlineLevel="1">
      <c r="B2641" s="33" t="s">
        <v>204</v>
      </c>
      <c r="C2641">
        <v>70</v>
      </c>
      <c r="D2641">
        <v>4</v>
      </c>
      <c r="E2641">
        <v>26</v>
      </c>
      <c r="F2641" s="46"/>
      <c r="G2641" s="58" t="str">
        <f t="shared" si="202"/>
        <v/>
      </c>
      <c r="H2641" s="55" t="s">
        <v>174</v>
      </c>
      <c r="I2641" t="str">
        <f t="shared" si="198"/>
        <v/>
      </c>
      <c r="J2641">
        <f t="shared" si="199"/>
        <v>0</v>
      </c>
      <c r="K2641">
        <f t="shared" si="200"/>
        <v>0</v>
      </c>
      <c r="L2641" s="78" t="s">
        <v>343</v>
      </c>
      <c r="M2641" s="36" t="s">
        <v>176</v>
      </c>
      <c r="N2641" s="36" t="s">
        <v>177</v>
      </c>
      <c r="O2641" s="36"/>
      <c r="Q2641" t="s">
        <v>98</v>
      </c>
      <c r="R2641" t="s">
        <v>216</v>
      </c>
      <c r="S2641" t="s">
        <v>249</v>
      </c>
    </row>
    <row r="2642" spans="7:12" ht="12.75" collapsed="1">
      <c r="G2642" s="58"/>
      <c r="L2642" s="79"/>
    </row>
    <row r="2643" spans="2:19" ht="12.75">
      <c r="B2643" s="33" t="s">
        <v>292</v>
      </c>
      <c r="C2643">
        <v>71</v>
      </c>
      <c r="D2643">
        <v>1</v>
      </c>
      <c r="E2643">
        <v>1</v>
      </c>
      <c r="F2643" s="46"/>
      <c r="G2643" s="58" t="str">
        <f t="shared" si="202"/>
        <v/>
      </c>
      <c r="H2643" s="55" t="s">
        <v>173</v>
      </c>
      <c r="I2643" t="str">
        <f aca="true" t="shared" si="203" ref="I2643:I2743">IF(F2643=0,"",IF(EXACT(G2643,H2643),"Correct","Incorrect"))</f>
        <v/>
      </c>
      <c r="J2643">
        <f aca="true" t="shared" si="204" ref="J2643:J2743">IF($I2643="Correct",1,IF($I2643="Incorrect",1,0))</f>
        <v>0</v>
      </c>
      <c r="K2643">
        <f aca="true" t="shared" si="205" ref="K2643:K2743">IF($I2643="Correct",1,IF($I2643="Incorrect",0,0))</f>
        <v>0</v>
      </c>
      <c r="L2643" s="78" t="s">
        <v>343</v>
      </c>
      <c r="M2643" s="36" t="s">
        <v>176</v>
      </c>
      <c r="N2643" s="36" t="s">
        <v>177</v>
      </c>
      <c r="O2643" s="36"/>
      <c r="Q2643" t="s">
        <v>285</v>
      </c>
      <c r="R2643" t="s">
        <v>340</v>
      </c>
      <c r="S2643" t="s">
        <v>249</v>
      </c>
    </row>
    <row r="2644" spans="2:19" ht="12.75" hidden="1" outlineLevel="1">
      <c r="B2644" s="33" t="s">
        <v>292</v>
      </c>
      <c r="C2644">
        <v>71</v>
      </c>
      <c r="D2644">
        <v>1</v>
      </c>
      <c r="E2644">
        <v>2</v>
      </c>
      <c r="F2644" s="46"/>
      <c r="G2644" s="58" t="str">
        <f t="shared" si="202"/>
        <v/>
      </c>
      <c r="H2644" s="55" t="s">
        <v>174</v>
      </c>
      <c r="I2644" t="str">
        <f t="shared" si="203"/>
        <v/>
      </c>
      <c r="J2644">
        <f t="shared" si="204"/>
        <v>0</v>
      </c>
      <c r="K2644">
        <f t="shared" si="205"/>
        <v>0</v>
      </c>
      <c r="L2644" s="78" t="s">
        <v>343</v>
      </c>
      <c r="M2644" s="36" t="s">
        <v>176</v>
      </c>
      <c r="N2644" s="36" t="s">
        <v>177</v>
      </c>
      <c r="O2644" s="36"/>
      <c r="Q2644" t="s">
        <v>98</v>
      </c>
      <c r="R2644" t="s">
        <v>216</v>
      </c>
      <c r="S2644" t="s">
        <v>249</v>
      </c>
    </row>
    <row r="2645" spans="2:19" ht="12.75" hidden="1" outlineLevel="1">
      <c r="B2645" s="33" t="s">
        <v>292</v>
      </c>
      <c r="C2645">
        <v>71</v>
      </c>
      <c r="D2645">
        <v>1</v>
      </c>
      <c r="E2645">
        <v>3</v>
      </c>
      <c r="F2645" s="46"/>
      <c r="G2645" s="58" t="str">
        <f t="shared" si="202"/>
        <v/>
      </c>
      <c r="H2645" s="55" t="s">
        <v>174</v>
      </c>
      <c r="I2645" t="str">
        <f t="shared" si="203"/>
        <v/>
      </c>
      <c r="J2645">
        <f t="shared" si="204"/>
        <v>0</v>
      </c>
      <c r="K2645">
        <f t="shared" si="205"/>
        <v>0</v>
      </c>
      <c r="L2645" s="78" t="s">
        <v>343</v>
      </c>
      <c r="M2645" s="36" t="s">
        <v>176</v>
      </c>
      <c r="N2645" s="36" t="s">
        <v>177</v>
      </c>
      <c r="O2645" s="36"/>
      <c r="Q2645" t="s">
        <v>286</v>
      </c>
      <c r="S2645" t="s">
        <v>249</v>
      </c>
    </row>
    <row r="2646" spans="2:19" ht="12.75" hidden="1" outlineLevel="1">
      <c r="B2646" s="33" t="s">
        <v>292</v>
      </c>
      <c r="C2646">
        <v>71</v>
      </c>
      <c r="D2646">
        <v>1</v>
      </c>
      <c r="E2646">
        <v>4</v>
      </c>
      <c r="F2646" s="46"/>
      <c r="G2646" s="58" t="str">
        <f t="shared" si="202"/>
        <v/>
      </c>
      <c r="H2646" s="55" t="s">
        <v>174</v>
      </c>
      <c r="I2646" t="str">
        <f t="shared" si="203"/>
        <v/>
      </c>
      <c r="J2646">
        <f t="shared" si="204"/>
        <v>0</v>
      </c>
      <c r="K2646">
        <f t="shared" si="205"/>
        <v>0</v>
      </c>
      <c r="L2646" s="78" t="s">
        <v>343</v>
      </c>
      <c r="M2646" s="36" t="s">
        <v>176</v>
      </c>
      <c r="N2646" s="36" t="s">
        <v>177</v>
      </c>
      <c r="O2646" s="36"/>
      <c r="Q2646" s="36" t="s">
        <v>225</v>
      </c>
      <c r="S2646" t="s">
        <v>249</v>
      </c>
    </row>
    <row r="2647" spans="2:19" ht="12.75" hidden="1" outlineLevel="1">
      <c r="B2647" s="33" t="s">
        <v>292</v>
      </c>
      <c r="C2647">
        <v>71</v>
      </c>
      <c r="D2647">
        <v>1</v>
      </c>
      <c r="E2647">
        <v>5</v>
      </c>
      <c r="F2647" s="46"/>
      <c r="G2647" s="58" t="str">
        <f t="shared" si="202"/>
        <v/>
      </c>
      <c r="H2647" s="55" t="s">
        <v>173</v>
      </c>
      <c r="I2647" t="str">
        <f t="shared" si="203"/>
        <v/>
      </c>
      <c r="J2647">
        <f t="shared" si="204"/>
        <v>0</v>
      </c>
      <c r="K2647">
        <f t="shared" si="205"/>
        <v>0</v>
      </c>
      <c r="L2647" s="78" t="s">
        <v>343</v>
      </c>
      <c r="M2647" s="36" t="s">
        <v>176</v>
      </c>
      <c r="N2647" s="36" t="s">
        <v>177</v>
      </c>
      <c r="O2647" s="36"/>
      <c r="Q2647" t="s">
        <v>98</v>
      </c>
      <c r="R2647" t="s">
        <v>178</v>
      </c>
      <c r="S2647" t="s">
        <v>249</v>
      </c>
    </row>
    <row r="2648" spans="2:19" ht="12.75" hidden="1" outlineLevel="1">
      <c r="B2648" s="33" t="s">
        <v>292</v>
      </c>
      <c r="C2648">
        <v>71</v>
      </c>
      <c r="D2648">
        <v>1</v>
      </c>
      <c r="E2648">
        <v>6</v>
      </c>
      <c r="F2648" s="46"/>
      <c r="G2648" s="58" t="str">
        <f t="shared" si="202"/>
        <v/>
      </c>
      <c r="H2648" s="55" t="s">
        <v>174</v>
      </c>
      <c r="I2648" t="str">
        <f t="shared" si="203"/>
        <v/>
      </c>
      <c r="J2648">
        <f t="shared" si="204"/>
        <v>0</v>
      </c>
      <c r="K2648">
        <f t="shared" si="205"/>
        <v>0</v>
      </c>
      <c r="L2648" s="78" t="s">
        <v>343</v>
      </c>
      <c r="M2648" s="36" t="s">
        <v>176</v>
      </c>
      <c r="N2648" s="36" t="s">
        <v>177</v>
      </c>
      <c r="O2648" s="36"/>
      <c r="Q2648" t="s">
        <v>250</v>
      </c>
      <c r="R2648" t="s">
        <v>305</v>
      </c>
      <c r="S2648" t="s">
        <v>249</v>
      </c>
    </row>
    <row r="2649" spans="2:19" ht="12.75" hidden="1" outlineLevel="1">
      <c r="B2649" s="33" t="s">
        <v>292</v>
      </c>
      <c r="C2649">
        <v>71</v>
      </c>
      <c r="D2649">
        <v>1</v>
      </c>
      <c r="E2649">
        <v>7</v>
      </c>
      <c r="F2649" s="46"/>
      <c r="G2649" s="58" t="str">
        <f t="shared" si="202"/>
        <v/>
      </c>
      <c r="H2649" s="55" t="s">
        <v>173</v>
      </c>
      <c r="I2649" t="str">
        <f t="shared" si="203"/>
        <v/>
      </c>
      <c r="J2649">
        <f t="shared" si="204"/>
        <v>0</v>
      </c>
      <c r="K2649">
        <f t="shared" si="205"/>
        <v>0</v>
      </c>
      <c r="L2649" s="78" t="s">
        <v>343</v>
      </c>
      <c r="M2649" s="36" t="s">
        <v>176</v>
      </c>
      <c r="N2649" s="36" t="s">
        <v>177</v>
      </c>
      <c r="O2649" s="36"/>
      <c r="Q2649" t="s">
        <v>98</v>
      </c>
      <c r="R2649" t="s">
        <v>178</v>
      </c>
      <c r="S2649" t="s">
        <v>249</v>
      </c>
    </row>
    <row r="2650" spans="2:19" ht="12.75" hidden="1" outlineLevel="1">
      <c r="B2650" s="33" t="s">
        <v>292</v>
      </c>
      <c r="C2650">
        <v>71</v>
      </c>
      <c r="D2650">
        <v>1</v>
      </c>
      <c r="E2650">
        <v>8</v>
      </c>
      <c r="F2650" s="46"/>
      <c r="G2650" s="58" t="str">
        <f t="shared" si="202"/>
        <v/>
      </c>
      <c r="H2650" s="55" t="s">
        <v>174</v>
      </c>
      <c r="I2650" t="str">
        <f t="shared" si="203"/>
        <v/>
      </c>
      <c r="J2650">
        <f t="shared" si="204"/>
        <v>0</v>
      </c>
      <c r="K2650">
        <f t="shared" si="205"/>
        <v>0</v>
      </c>
      <c r="L2650" s="78" t="s">
        <v>343</v>
      </c>
      <c r="M2650" s="36" t="s">
        <v>176</v>
      </c>
      <c r="N2650" s="36" t="s">
        <v>177</v>
      </c>
      <c r="O2650" s="36"/>
      <c r="Q2650" s="36" t="s">
        <v>225</v>
      </c>
      <c r="S2650" t="s">
        <v>249</v>
      </c>
    </row>
    <row r="2651" spans="2:19" ht="12.75" hidden="1" outlineLevel="1">
      <c r="B2651" s="33" t="s">
        <v>292</v>
      </c>
      <c r="C2651">
        <v>71</v>
      </c>
      <c r="D2651">
        <v>1</v>
      </c>
      <c r="E2651">
        <v>9</v>
      </c>
      <c r="F2651" s="46"/>
      <c r="G2651" s="58" t="str">
        <f t="shared" si="202"/>
        <v/>
      </c>
      <c r="H2651" s="55" t="s">
        <v>170</v>
      </c>
      <c r="I2651" t="str">
        <f t="shared" si="203"/>
        <v/>
      </c>
      <c r="J2651">
        <f t="shared" si="204"/>
        <v>0</v>
      </c>
      <c r="K2651">
        <f t="shared" si="205"/>
        <v>0</v>
      </c>
      <c r="L2651" s="78" t="s">
        <v>343</v>
      </c>
      <c r="M2651" s="36" t="s">
        <v>176</v>
      </c>
      <c r="N2651" s="36" t="s">
        <v>177</v>
      </c>
      <c r="O2651" s="36"/>
      <c r="Q2651" t="s">
        <v>98</v>
      </c>
      <c r="R2651" t="s">
        <v>216</v>
      </c>
      <c r="S2651" t="s">
        <v>249</v>
      </c>
    </row>
    <row r="2652" spans="2:19" ht="12.75" hidden="1" outlineLevel="1">
      <c r="B2652" s="33" t="s">
        <v>292</v>
      </c>
      <c r="C2652">
        <v>71</v>
      </c>
      <c r="D2652">
        <v>1</v>
      </c>
      <c r="E2652">
        <v>10</v>
      </c>
      <c r="F2652" s="46"/>
      <c r="G2652" s="58" t="str">
        <f t="shared" si="202"/>
        <v/>
      </c>
      <c r="H2652" s="55" t="s">
        <v>172</v>
      </c>
      <c r="I2652" t="str">
        <f t="shared" si="203"/>
        <v/>
      </c>
      <c r="J2652">
        <f t="shared" si="204"/>
        <v>0</v>
      </c>
      <c r="K2652">
        <f t="shared" si="205"/>
        <v>0</v>
      </c>
      <c r="L2652" s="78" t="s">
        <v>343</v>
      </c>
      <c r="M2652" s="36" t="s">
        <v>176</v>
      </c>
      <c r="N2652" s="36" t="s">
        <v>177</v>
      </c>
      <c r="O2652" s="36"/>
      <c r="Q2652" t="s">
        <v>98</v>
      </c>
      <c r="R2652" t="s">
        <v>34</v>
      </c>
      <c r="S2652" t="s">
        <v>249</v>
      </c>
    </row>
    <row r="2653" spans="2:19" ht="12.75" hidden="1" outlineLevel="1">
      <c r="B2653" s="33" t="s">
        <v>292</v>
      </c>
      <c r="C2653">
        <v>71</v>
      </c>
      <c r="D2653">
        <v>1</v>
      </c>
      <c r="E2653">
        <v>11</v>
      </c>
      <c r="F2653" s="46"/>
      <c r="G2653" s="58" t="str">
        <f t="shared" si="202"/>
        <v/>
      </c>
      <c r="H2653" s="55" t="s">
        <v>173</v>
      </c>
      <c r="I2653" t="str">
        <f t="shared" si="203"/>
        <v/>
      </c>
      <c r="J2653">
        <f t="shared" si="204"/>
        <v>0</v>
      </c>
      <c r="K2653">
        <f t="shared" si="205"/>
        <v>0</v>
      </c>
      <c r="L2653" s="78" t="s">
        <v>343</v>
      </c>
      <c r="M2653" s="36" t="s">
        <v>176</v>
      </c>
      <c r="N2653" s="36" t="s">
        <v>177</v>
      </c>
      <c r="O2653" s="36"/>
      <c r="Q2653" t="s">
        <v>98</v>
      </c>
      <c r="R2653" t="s">
        <v>36</v>
      </c>
      <c r="S2653" t="s">
        <v>249</v>
      </c>
    </row>
    <row r="2654" spans="2:20" ht="12.75" hidden="1" outlineLevel="1">
      <c r="B2654" s="33" t="s">
        <v>292</v>
      </c>
      <c r="C2654">
        <v>71</v>
      </c>
      <c r="D2654">
        <v>1</v>
      </c>
      <c r="E2654">
        <v>12</v>
      </c>
      <c r="F2654" s="46"/>
      <c r="G2654" s="58" t="str">
        <f t="shared" si="202"/>
        <v/>
      </c>
      <c r="H2654" s="55" t="s">
        <v>175</v>
      </c>
      <c r="I2654" t="str">
        <f t="shared" si="203"/>
        <v/>
      </c>
      <c r="J2654">
        <f t="shared" si="204"/>
        <v>0</v>
      </c>
      <c r="K2654">
        <f t="shared" si="205"/>
        <v>0</v>
      </c>
      <c r="L2654" s="78" t="s">
        <v>343</v>
      </c>
      <c r="M2654" s="36" t="s">
        <v>176</v>
      </c>
      <c r="N2654" s="36" t="s">
        <v>177</v>
      </c>
      <c r="O2654" s="36"/>
      <c r="Q2654" t="s">
        <v>250</v>
      </c>
      <c r="R2654" t="s">
        <v>305</v>
      </c>
      <c r="S2654" t="s">
        <v>249</v>
      </c>
      <c r="T2654" t="s">
        <v>218</v>
      </c>
    </row>
    <row r="2655" spans="2:19" ht="12.75" hidden="1" outlineLevel="1">
      <c r="B2655" s="33" t="s">
        <v>292</v>
      </c>
      <c r="C2655">
        <v>71</v>
      </c>
      <c r="D2655">
        <v>1</v>
      </c>
      <c r="E2655">
        <v>13</v>
      </c>
      <c r="F2655" s="46"/>
      <c r="G2655" s="58" t="str">
        <f t="shared" si="202"/>
        <v/>
      </c>
      <c r="H2655" s="55" t="s">
        <v>170</v>
      </c>
      <c r="I2655" t="str">
        <f t="shared" si="203"/>
        <v/>
      </c>
      <c r="J2655">
        <f t="shared" si="204"/>
        <v>0</v>
      </c>
      <c r="K2655">
        <f t="shared" si="205"/>
        <v>0</v>
      </c>
      <c r="L2655" s="78" t="s">
        <v>343</v>
      </c>
      <c r="M2655" s="36" t="s">
        <v>176</v>
      </c>
      <c r="N2655" s="36" t="s">
        <v>177</v>
      </c>
      <c r="O2655" s="36"/>
      <c r="Q2655" t="s">
        <v>250</v>
      </c>
      <c r="R2655" t="s">
        <v>304</v>
      </c>
      <c r="S2655" t="s">
        <v>249</v>
      </c>
    </row>
    <row r="2656" spans="2:19" ht="12.75" hidden="1" outlineLevel="1">
      <c r="B2656" s="33" t="s">
        <v>292</v>
      </c>
      <c r="C2656">
        <v>71</v>
      </c>
      <c r="D2656">
        <v>1</v>
      </c>
      <c r="E2656">
        <v>14</v>
      </c>
      <c r="F2656" s="46"/>
      <c r="G2656" s="58" t="str">
        <f t="shared" si="202"/>
        <v/>
      </c>
      <c r="H2656" s="55" t="s">
        <v>172</v>
      </c>
      <c r="I2656" t="str">
        <f t="shared" si="203"/>
        <v/>
      </c>
      <c r="J2656">
        <f t="shared" si="204"/>
        <v>0</v>
      </c>
      <c r="K2656">
        <f t="shared" si="205"/>
        <v>0</v>
      </c>
      <c r="L2656" s="78" t="s">
        <v>343</v>
      </c>
      <c r="M2656" s="36" t="s">
        <v>176</v>
      </c>
      <c r="N2656" s="36" t="s">
        <v>177</v>
      </c>
      <c r="O2656" s="36"/>
      <c r="Q2656" t="s">
        <v>37</v>
      </c>
      <c r="R2656" t="s">
        <v>251</v>
      </c>
      <c r="S2656" t="s">
        <v>249</v>
      </c>
    </row>
    <row r="2657" spans="2:19" ht="12.75" hidden="1" outlineLevel="1">
      <c r="B2657" s="33" t="s">
        <v>292</v>
      </c>
      <c r="C2657">
        <v>71</v>
      </c>
      <c r="D2657">
        <v>1</v>
      </c>
      <c r="E2657">
        <v>15</v>
      </c>
      <c r="F2657" s="46"/>
      <c r="G2657" s="58" t="str">
        <f t="shared" si="202"/>
        <v/>
      </c>
      <c r="H2657" s="55" t="s">
        <v>175</v>
      </c>
      <c r="I2657" t="str">
        <f t="shared" si="203"/>
        <v/>
      </c>
      <c r="J2657">
        <f t="shared" si="204"/>
        <v>0</v>
      </c>
      <c r="K2657">
        <f t="shared" si="205"/>
        <v>0</v>
      </c>
      <c r="L2657" s="78" t="s">
        <v>343</v>
      </c>
      <c r="M2657" s="36" t="s">
        <v>176</v>
      </c>
      <c r="N2657" s="36" t="s">
        <v>177</v>
      </c>
      <c r="O2657" s="36"/>
      <c r="Q2657" s="36" t="s">
        <v>225</v>
      </c>
      <c r="S2657" t="s">
        <v>249</v>
      </c>
    </row>
    <row r="2658" spans="2:19" ht="12.75" hidden="1" outlineLevel="1">
      <c r="B2658" s="33" t="s">
        <v>292</v>
      </c>
      <c r="C2658">
        <v>71</v>
      </c>
      <c r="D2658">
        <v>1</v>
      </c>
      <c r="E2658">
        <v>16</v>
      </c>
      <c r="F2658" s="46"/>
      <c r="G2658" s="58" t="str">
        <f t="shared" si="202"/>
        <v/>
      </c>
      <c r="H2658" s="55" t="s">
        <v>175</v>
      </c>
      <c r="I2658" t="str">
        <f t="shared" si="203"/>
        <v/>
      </c>
      <c r="J2658">
        <f t="shared" si="204"/>
        <v>0</v>
      </c>
      <c r="K2658">
        <f t="shared" si="205"/>
        <v>0</v>
      </c>
      <c r="L2658" s="78" t="s">
        <v>343</v>
      </c>
      <c r="M2658" s="36" t="s">
        <v>176</v>
      </c>
      <c r="N2658" s="36" t="s">
        <v>177</v>
      </c>
      <c r="O2658" s="36"/>
      <c r="Q2658" t="s">
        <v>285</v>
      </c>
      <c r="R2658" t="s">
        <v>35</v>
      </c>
      <c r="S2658" t="s">
        <v>249</v>
      </c>
    </row>
    <row r="2659" spans="2:20" ht="12.75" hidden="1" outlineLevel="1">
      <c r="B2659" s="33" t="s">
        <v>292</v>
      </c>
      <c r="C2659">
        <v>71</v>
      </c>
      <c r="D2659">
        <v>1</v>
      </c>
      <c r="E2659">
        <v>17</v>
      </c>
      <c r="F2659" s="46"/>
      <c r="G2659" s="58" t="str">
        <f t="shared" si="202"/>
        <v/>
      </c>
      <c r="H2659" s="55" t="s">
        <v>175</v>
      </c>
      <c r="I2659" t="str">
        <f t="shared" si="203"/>
        <v/>
      </c>
      <c r="J2659">
        <f t="shared" si="204"/>
        <v>0</v>
      </c>
      <c r="K2659">
        <f t="shared" si="205"/>
        <v>0</v>
      </c>
      <c r="L2659" s="78" t="s">
        <v>343</v>
      </c>
      <c r="M2659" s="36" t="s">
        <v>176</v>
      </c>
      <c r="N2659" s="36" t="s">
        <v>177</v>
      </c>
      <c r="O2659" s="36"/>
      <c r="Q2659" s="36" t="s">
        <v>225</v>
      </c>
      <c r="S2659" t="s">
        <v>249</v>
      </c>
      <c r="T2659" t="s">
        <v>54</v>
      </c>
    </row>
    <row r="2660" spans="2:19" ht="12.75" hidden="1" outlineLevel="1">
      <c r="B2660" s="33" t="s">
        <v>292</v>
      </c>
      <c r="C2660">
        <v>71</v>
      </c>
      <c r="D2660">
        <v>1</v>
      </c>
      <c r="E2660">
        <v>18</v>
      </c>
      <c r="F2660" s="46"/>
      <c r="G2660" s="58" t="str">
        <f t="shared" si="202"/>
        <v/>
      </c>
      <c r="H2660" s="55" t="s">
        <v>172</v>
      </c>
      <c r="I2660" t="str">
        <f t="shared" si="203"/>
        <v/>
      </c>
      <c r="J2660">
        <f t="shared" si="204"/>
        <v>0</v>
      </c>
      <c r="K2660">
        <f t="shared" si="205"/>
        <v>0</v>
      </c>
      <c r="L2660" s="78" t="s">
        <v>343</v>
      </c>
      <c r="M2660" s="36" t="s">
        <v>176</v>
      </c>
      <c r="N2660" s="36" t="s">
        <v>177</v>
      </c>
      <c r="O2660" s="36"/>
      <c r="Q2660" t="s">
        <v>286</v>
      </c>
      <c r="S2660" t="s">
        <v>249</v>
      </c>
    </row>
    <row r="2661" spans="2:19" ht="12.75" hidden="1" outlineLevel="1">
      <c r="B2661" s="33" t="s">
        <v>292</v>
      </c>
      <c r="C2661">
        <v>71</v>
      </c>
      <c r="D2661">
        <v>1</v>
      </c>
      <c r="E2661">
        <v>19</v>
      </c>
      <c r="F2661" s="46"/>
      <c r="G2661" s="58" t="str">
        <f t="shared" si="202"/>
        <v/>
      </c>
      <c r="H2661" s="55" t="s">
        <v>170</v>
      </c>
      <c r="I2661" t="str">
        <f t="shared" si="203"/>
        <v/>
      </c>
      <c r="J2661">
        <f t="shared" si="204"/>
        <v>0</v>
      </c>
      <c r="K2661">
        <f t="shared" si="205"/>
        <v>0</v>
      </c>
      <c r="L2661" s="78" t="s">
        <v>343</v>
      </c>
      <c r="M2661" s="36" t="s">
        <v>176</v>
      </c>
      <c r="N2661" s="36" t="s">
        <v>177</v>
      </c>
      <c r="O2661" s="36"/>
      <c r="Q2661" t="s">
        <v>326</v>
      </c>
      <c r="R2661" t="s">
        <v>325</v>
      </c>
      <c r="S2661" t="s">
        <v>249</v>
      </c>
    </row>
    <row r="2662" spans="2:19" ht="12.75" hidden="1" outlineLevel="1">
      <c r="B2662" s="33" t="s">
        <v>292</v>
      </c>
      <c r="C2662">
        <v>71</v>
      </c>
      <c r="D2662">
        <v>1</v>
      </c>
      <c r="E2662">
        <v>20</v>
      </c>
      <c r="F2662" s="46"/>
      <c r="G2662" s="58" t="str">
        <f t="shared" si="202"/>
        <v/>
      </c>
      <c r="H2662" s="55" t="s">
        <v>172</v>
      </c>
      <c r="I2662" t="str">
        <f t="shared" si="203"/>
        <v/>
      </c>
      <c r="J2662">
        <f t="shared" si="204"/>
        <v>0</v>
      </c>
      <c r="K2662">
        <f t="shared" si="205"/>
        <v>0</v>
      </c>
      <c r="L2662" s="78" t="s">
        <v>343</v>
      </c>
      <c r="M2662" s="36" t="s">
        <v>176</v>
      </c>
      <c r="N2662" s="36" t="s">
        <v>177</v>
      </c>
      <c r="O2662" s="36"/>
      <c r="Q2662" t="s">
        <v>119</v>
      </c>
      <c r="S2662" t="s">
        <v>249</v>
      </c>
    </row>
    <row r="2663" spans="2:20" ht="12.75" hidden="1" outlineLevel="1">
      <c r="B2663" s="33" t="s">
        <v>292</v>
      </c>
      <c r="C2663">
        <v>71</v>
      </c>
      <c r="D2663">
        <v>1</v>
      </c>
      <c r="E2663">
        <v>21</v>
      </c>
      <c r="F2663" s="46"/>
      <c r="G2663" s="58" t="str">
        <f t="shared" si="202"/>
        <v/>
      </c>
      <c r="H2663" s="55" t="s">
        <v>172</v>
      </c>
      <c r="I2663" t="str">
        <f t="shared" si="203"/>
        <v/>
      </c>
      <c r="J2663">
        <f t="shared" si="204"/>
        <v>0</v>
      </c>
      <c r="K2663">
        <f t="shared" si="205"/>
        <v>0</v>
      </c>
      <c r="L2663" s="78" t="s">
        <v>343</v>
      </c>
      <c r="M2663" s="36" t="s">
        <v>176</v>
      </c>
      <c r="N2663" s="36" t="s">
        <v>177</v>
      </c>
      <c r="O2663" s="36"/>
      <c r="Q2663" t="s">
        <v>286</v>
      </c>
      <c r="S2663" t="s">
        <v>249</v>
      </c>
      <c r="T2663" t="s">
        <v>54</v>
      </c>
    </row>
    <row r="2664" spans="2:19" ht="12.75" hidden="1" outlineLevel="1">
      <c r="B2664" s="33" t="s">
        <v>292</v>
      </c>
      <c r="C2664">
        <v>71</v>
      </c>
      <c r="D2664">
        <v>1</v>
      </c>
      <c r="E2664">
        <v>22</v>
      </c>
      <c r="F2664" s="46"/>
      <c r="G2664" s="58" t="str">
        <f t="shared" si="202"/>
        <v/>
      </c>
      <c r="H2664" s="55" t="s">
        <v>173</v>
      </c>
      <c r="I2664" t="str">
        <f t="shared" si="203"/>
        <v/>
      </c>
      <c r="J2664">
        <f t="shared" si="204"/>
        <v>0</v>
      </c>
      <c r="K2664">
        <f t="shared" si="205"/>
        <v>0</v>
      </c>
      <c r="L2664" s="78" t="s">
        <v>343</v>
      </c>
      <c r="M2664" s="36" t="s">
        <v>176</v>
      </c>
      <c r="N2664" s="36" t="s">
        <v>177</v>
      </c>
      <c r="O2664" s="36"/>
      <c r="Q2664" t="s">
        <v>285</v>
      </c>
      <c r="R2664" t="s">
        <v>35</v>
      </c>
      <c r="S2664" t="s">
        <v>249</v>
      </c>
    </row>
    <row r="2665" spans="2:20" ht="12.75" hidden="1" outlineLevel="1">
      <c r="B2665" s="33" t="s">
        <v>292</v>
      </c>
      <c r="C2665">
        <v>71</v>
      </c>
      <c r="D2665">
        <v>1</v>
      </c>
      <c r="E2665">
        <v>23</v>
      </c>
      <c r="F2665" s="46"/>
      <c r="G2665" s="58" t="str">
        <f t="shared" si="202"/>
        <v/>
      </c>
      <c r="H2665" s="55" t="s">
        <v>172</v>
      </c>
      <c r="I2665" t="str">
        <f t="shared" si="203"/>
        <v/>
      </c>
      <c r="J2665">
        <f t="shared" si="204"/>
        <v>0</v>
      </c>
      <c r="K2665">
        <f t="shared" si="205"/>
        <v>0</v>
      </c>
      <c r="L2665" s="78" t="s">
        <v>343</v>
      </c>
      <c r="M2665" s="36" t="s">
        <v>176</v>
      </c>
      <c r="N2665" s="36" t="s">
        <v>177</v>
      </c>
      <c r="O2665" s="36"/>
      <c r="Q2665" t="s">
        <v>37</v>
      </c>
      <c r="R2665" t="s">
        <v>215</v>
      </c>
      <c r="S2665" t="s">
        <v>249</v>
      </c>
      <c r="T2665" t="s">
        <v>54</v>
      </c>
    </row>
    <row r="2666" spans="2:20" ht="12.75" hidden="1" outlineLevel="1">
      <c r="B2666" s="33" t="s">
        <v>292</v>
      </c>
      <c r="C2666">
        <v>71</v>
      </c>
      <c r="D2666">
        <v>1</v>
      </c>
      <c r="E2666">
        <v>24</v>
      </c>
      <c r="F2666" s="46"/>
      <c r="G2666" s="58" t="str">
        <f t="shared" si="202"/>
        <v/>
      </c>
      <c r="H2666" s="55" t="s">
        <v>173</v>
      </c>
      <c r="I2666" t="str">
        <f t="shared" si="203"/>
        <v/>
      </c>
      <c r="J2666">
        <f t="shared" si="204"/>
        <v>0</v>
      </c>
      <c r="K2666">
        <f t="shared" si="205"/>
        <v>0</v>
      </c>
      <c r="L2666" s="78" t="s">
        <v>343</v>
      </c>
      <c r="M2666" s="36" t="s">
        <v>176</v>
      </c>
      <c r="N2666" s="36" t="s">
        <v>177</v>
      </c>
      <c r="O2666" s="36"/>
      <c r="Q2666" t="s">
        <v>286</v>
      </c>
      <c r="S2666" t="s">
        <v>249</v>
      </c>
      <c r="T2666" t="s">
        <v>218</v>
      </c>
    </row>
    <row r="2667" spans="2:19" ht="12.75" hidden="1" outlineLevel="1">
      <c r="B2667" s="33" t="s">
        <v>292</v>
      </c>
      <c r="C2667">
        <v>71</v>
      </c>
      <c r="D2667">
        <v>1</v>
      </c>
      <c r="E2667">
        <v>25</v>
      </c>
      <c r="F2667" s="46"/>
      <c r="G2667" s="58" t="str">
        <f t="shared" si="202"/>
        <v/>
      </c>
      <c r="H2667" s="55" t="s">
        <v>174</v>
      </c>
      <c r="I2667" t="str">
        <f t="shared" si="203"/>
        <v/>
      </c>
      <c r="J2667">
        <f t="shared" si="204"/>
        <v>0</v>
      </c>
      <c r="K2667">
        <f t="shared" si="205"/>
        <v>0</v>
      </c>
      <c r="L2667" s="78" t="s">
        <v>343</v>
      </c>
      <c r="M2667" s="36" t="s">
        <v>176</v>
      </c>
      <c r="N2667" s="36" t="s">
        <v>177</v>
      </c>
      <c r="O2667" s="36"/>
      <c r="Q2667" t="s">
        <v>326</v>
      </c>
      <c r="R2667" t="s">
        <v>325</v>
      </c>
      <c r="S2667" t="s">
        <v>249</v>
      </c>
    </row>
    <row r="2668" spans="2:19" ht="12.75" hidden="1" outlineLevel="1">
      <c r="B2668" s="33" t="s">
        <v>292</v>
      </c>
      <c r="C2668">
        <v>71</v>
      </c>
      <c r="D2668">
        <v>2</v>
      </c>
      <c r="E2668">
        <v>1</v>
      </c>
      <c r="F2668" s="46"/>
      <c r="G2668" s="58" t="str">
        <f t="shared" si="202"/>
        <v/>
      </c>
      <c r="H2668" s="55" t="s">
        <v>173</v>
      </c>
      <c r="I2668" t="str">
        <f t="shared" si="203"/>
        <v/>
      </c>
      <c r="J2668">
        <f t="shared" si="204"/>
        <v>0</v>
      </c>
      <c r="K2668">
        <f t="shared" si="205"/>
        <v>0</v>
      </c>
      <c r="L2668" s="78" t="s">
        <v>343</v>
      </c>
      <c r="M2668" s="36" t="s">
        <v>334</v>
      </c>
      <c r="N2668">
        <v>1</v>
      </c>
      <c r="O2668" t="s">
        <v>289</v>
      </c>
      <c r="P2668" t="s">
        <v>254</v>
      </c>
      <c r="Q2668" t="s">
        <v>249</v>
      </c>
      <c r="R2668" t="s">
        <v>171</v>
      </c>
      <c r="S2668" t="s">
        <v>121</v>
      </c>
    </row>
    <row r="2669" spans="2:19" ht="12.75" hidden="1" outlineLevel="1">
      <c r="B2669" s="33" t="s">
        <v>292</v>
      </c>
      <c r="C2669">
        <v>71</v>
      </c>
      <c r="D2669">
        <v>2</v>
      </c>
      <c r="E2669">
        <v>2</v>
      </c>
      <c r="F2669" s="46"/>
      <c r="G2669" s="58" t="str">
        <f t="shared" si="202"/>
        <v/>
      </c>
      <c r="H2669" s="55" t="s">
        <v>170</v>
      </c>
      <c r="I2669" t="str">
        <f t="shared" si="203"/>
        <v/>
      </c>
      <c r="J2669">
        <f t="shared" si="204"/>
        <v>0</v>
      </c>
      <c r="K2669">
        <f t="shared" si="205"/>
        <v>0</v>
      </c>
      <c r="L2669" s="78" t="s">
        <v>343</v>
      </c>
      <c r="M2669" s="36" t="s">
        <v>334</v>
      </c>
      <c r="N2669">
        <v>1</v>
      </c>
      <c r="O2669" t="s">
        <v>289</v>
      </c>
      <c r="P2669" t="s">
        <v>254</v>
      </c>
      <c r="Q2669" t="s">
        <v>249</v>
      </c>
      <c r="R2669" t="s">
        <v>171</v>
      </c>
      <c r="S2669" t="s">
        <v>120</v>
      </c>
    </row>
    <row r="2670" spans="2:19" ht="12.75" hidden="1" outlineLevel="1">
      <c r="B2670" s="33" t="s">
        <v>292</v>
      </c>
      <c r="C2670">
        <v>71</v>
      </c>
      <c r="D2670">
        <v>2</v>
      </c>
      <c r="E2670">
        <v>3</v>
      </c>
      <c r="F2670" s="46"/>
      <c r="G2670" s="58" t="str">
        <f t="shared" si="202"/>
        <v/>
      </c>
      <c r="H2670" s="55" t="s">
        <v>173</v>
      </c>
      <c r="I2670" t="str">
        <f t="shared" si="203"/>
        <v/>
      </c>
      <c r="J2670">
        <f t="shared" si="204"/>
        <v>0</v>
      </c>
      <c r="K2670">
        <f t="shared" si="205"/>
        <v>0</v>
      </c>
      <c r="L2670" s="78" t="s">
        <v>343</v>
      </c>
      <c r="M2670" s="36" t="s">
        <v>334</v>
      </c>
      <c r="N2670">
        <v>1</v>
      </c>
      <c r="O2670" t="s">
        <v>289</v>
      </c>
      <c r="P2670" t="s">
        <v>254</v>
      </c>
      <c r="Q2670" t="s">
        <v>249</v>
      </c>
      <c r="R2670" t="s">
        <v>169</v>
      </c>
      <c r="S2670" t="s">
        <v>122</v>
      </c>
    </row>
    <row r="2671" spans="2:19" ht="12.75" hidden="1" outlineLevel="1">
      <c r="B2671" s="33" t="s">
        <v>292</v>
      </c>
      <c r="C2671">
        <v>71</v>
      </c>
      <c r="D2671">
        <v>2</v>
      </c>
      <c r="E2671">
        <v>4</v>
      </c>
      <c r="F2671" s="46"/>
      <c r="G2671" s="58" t="str">
        <f t="shared" si="202"/>
        <v/>
      </c>
      <c r="H2671" s="55" t="s">
        <v>174</v>
      </c>
      <c r="I2671" t="str">
        <f t="shared" si="203"/>
        <v/>
      </c>
      <c r="J2671">
        <f t="shared" si="204"/>
        <v>0</v>
      </c>
      <c r="K2671">
        <f t="shared" si="205"/>
        <v>0</v>
      </c>
      <c r="L2671" s="78" t="s">
        <v>343</v>
      </c>
      <c r="M2671" s="36" t="s">
        <v>334</v>
      </c>
      <c r="N2671">
        <v>1</v>
      </c>
      <c r="O2671" t="s">
        <v>289</v>
      </c>
      <c r="P2671" t="s">
        <v>254</v>
      </c>
      <c r="Q2671" t="s">
        <v>249</v>
      </c>
      <c r="R2671" t="s">
        <v>169</v>
      </c>
      <c r="S2671" t="s">
        <v>27</v>
      </c>
    </row>
    <row r="2672" spans="2:19" ht="12.75" hidden="1" outlineLevel="1">
      <c r="B2672" s="33" t="s">
        <v>292</v>
      </c>
      <c r="C2672">
        <v>71</v>
      </c>
      <c r="D2672">
        <v>2</v>
      </c>
      <c r="E2672">
        <v>5</v>
      </c>
      <c r="F2672" s="46"/>
      <c r="G2672" s="58" t="str">
        <f t="shared" si="202"/>
        <v/>
      </c>
      <c r="H2672" s="55" t="s">
        <v>170</v>
      </c>
      <c r="I2672" t="str">
        <f t="shared" si="203"/>
        <v/>
      </c>
      <c r="J2672">
        <f t="shared" si="204"/>
        <v>0</v>
      </c>
      <c r="K2672">
        <f t="shared" si="205"/>
        <v>0</v>
      </c>
      <c r="L2672" s="78" t="s">
        <v>343</v>
      </c>
      <c r="M2672" s="36" t="s">
        <v>334</v>
      </c>
      <c r="N2672">
        <v>1</v>
      </c>
      <c r="O2672" t="s">
        <v>289</v>
      </c>
      <c r="P2672" t="s">
        <v>254</v>
      </c>
      <c r="Q2672" t="s">
        <v>301</v>
      </c>
      <c r="R2672" t="s">
        <v>171</v>
      </c>
      <c r="S2672" t="s">
        <v>130</v>
      </c>
    </row>
    <row r="2673" spans="2:19" ht="12.75" hidden="1" outlineLevel="1">
      <c r="B2673" s="33" t="s">
        <v>292</v>
      </c>
      <c r="C2673">
        <v>71</v>
      </c>
      <c r="D2673">
        <v>2</v>
      </c>
      <c r="E2673">
        <v>6</v>
      </c>
      <c r="F2673" s="46"/>
      <c r="G2673" s="58" t="str">
        <f t="shared" si="202"/>
        <v/>
      </c>
      <c r="H2673" s="55" t="s">
        <v>170</v>
      </c>
      <c r="I2673" t="str">
        <f t="shared" si="203"/>
        <v/>
      </c>
      <c r="J2673">
        <f t="shared" si="204"/>
        <v>0</v>
      </c>
      <c r="K2673">
        <f t="shared" si="205"/>
        <v>0</v>
      </c>
      <c r="L2673" s="78" t="s">
        <v>343</v>
      </c>
      <c r="M2673" s="36" t="s">
        <v>334</v>
      </c>
      <c r="N2673">
        <v>2</v>
      </c>
      <c r="O2673" t="s">
        <v>290</v>
      </c>
      <c r="P2673" t="s">
        <v>64</v>
      </c>
      <c r="Q2673" t="s">
        <v>38</v>
      </c>
      <c r="R2673" t="s">
        <v>171</v>
      </c>
      <c r="S2673" t="s">
        <v>27</v>
      </c>
    </row>
    <row r="2674" spans="2:19" ht="12.75" hidden="1" outlineLevel="1">
      <c r="B2674" s="33" t="s">
        <v>292</v>
      </c>
      <c r="C2674">
        <v>71</v>
      </c>
      <c r="D2674">
        <v>2</v>
      </c>
      <c r="E2674">
        <v>7</v>
      </c>
      <c r="F2674" s="46"/>
      <c r="G2674" s="58" t="str">
        <f t="shared" si="202"/>
        <v/>
      </c>
      <c r="H2674" s="55" t="s">
        <v>175</v>
      </c>
      <c r="I2674" t="str">
        <f t="shared" si="203"/>
        <v/>
      </c>
      <c r="J2674">
        <f t="shared" si="204"/>
        <v>0</v>
      </c>
      <c r="K2674">
        <f t="shared" si="205"/>
        <v>0</v>
      </c>
      <c r="L2674" s="78" t="s">
        <v>343</v>
      </c>
      <c r="M2674" s="36" t="s">
        <v>334</v>
      </c>
      <c r="N2674">
        <v>2</v>
      </c>
      <c r="O2674" t="s">
        <v>290</v>
      </c>
      <c r="P2674" t="s">
        <v>64</v>
      </c>
      <c r="Q2674" t="s">
        <v>249</v>
      </c>
      <c r="R2674" t="s">
        <v>169</v>
      </c>
      <c r="S2674" t="s">
        <v>27</v>
      </c>
    </row>
    <row r="2675" spans="2:19" ht="12.75" hidden="1" outlineLevel="1">
      <c r="B2675" s="33" t="s">
        <v>292</v>
      </c>
      <c r="C2675">
        <v>71</v>
      </c>
      <c r="D2675">
        <v>2</v>
      </c>
      <c r="E2675">
        <v>8</v>
      </c>
      <c r="F2675" s="46"/>
      <c r="G2675" s="58" t="str">
        <f t="shared" si="202"/>
        <v/>
      </c>
      <c r="H2675" s="55" t="s">
        <v>172</v>
      </c>
      <c r="I2675" t="str">
        <f t="shared" si="203"/>
        <v/>
      </c>
      <c r="J2675">
        <f t="shared" si="204"/>
        <v>0</v>
      </c>
      <c r="K2675">
        <f t="shared" si="205"/>
        <v>0</v>
      </c>
      <c r="L2675" s="78" t="s">
        <v>343</v>
      </c>
      <c r="M2675" s="36" t="s">
        <v>334</v>
      </c>
      <c r="N2675">
        <v>2</v>
      </c>
      <c r="O2675" t="s">
        <v>290</v>
      </c>
      <c r="P2675" t="s">
        <v>64</v>
      </c>
      <c r="Q2675" t="s">
        <v>249</v>
      </c>
      <c r="R2675" t="s">
        <v>169</v>
      </c>
      <c r="S2675" t="s">
        <v>296</v>
      </c>
    </row>
    <row r="2676" spans="2:19" ht="12.75" hidden="1" outlineLevel="1">
      <c r="B2676" s="33" t="s">
        <v>292</v>
      </c>
      <c r="C2676">
        <v>71</v>
      </c>
      <c r="D2676">
        <v>2</v>
      </c>
      <c r="E2676">
        <v>9</v>
      </c>
      <c r="F2676" s="46"/>
      <c r="G2676" s="58" t="str">
        <f t="shared" si="202"/>
        <v/>
      </c>
      <c r="H2676" s="55" t="s">
        <v>175</v>
      </c>
      <c r="I2676" t="str">
        <f t="shared" si="203"/>
        <v/>
      </c>
      <c r="J2676">
        <f t="shared" si="204"/>
        <v>0</v>
      </c>
      <c r="K2676">
        <f t="shared" si="205"/>
        <v>0</v>
      </c>
      <c r="L2676" s="78" t="s">
        <v>343</v>
      </c>
      <c r="M2676" s="36" t="s">
        <v>334</v>
      </c>
      <c r="N2676">
        <v>2</v>
      </c>
      <c r="O2676" t="s">
        <v>290</v>
      </c>
      <c r="P2676" t="s">
        <v>64</v>
      </c>
      <c r="Q2676" t="s">
        <v>249</v>
      </c>
      <c r="R2676" t="s">
        <v>169</v>
      </c>
      <c r="S2676" t="s">
        <v>120</v>
      </c>
    </row>
    <row r="2677" spans="2:19" ht="12.75" hidden="1" outlineLevel="1">
      <c r="B2677" s="33" t="s">
        <v>292</v>
      </c>
      <c r="C2677">
        <v>71</v>
      </c>
      <c r="D2677">
        <v>2</v>
      </c>
      <c r="E2677">
        <v>10</v>
      </c>
      <c r="F2677" s="46"/>
      <c r="G2677" s="58" t="str">
        <f t="shared" si="202"/>
        <v/>
      </c>
      <c r="H2677" s="55" t="s">
        <v>172</v>
      </c>
      <c r="I2677" t="str">
        <f t="shared" si="203"/>
        <v/>
      </c>
      <c r="J2677">
        <f t="shared" si="204"/>
        <v>0</v>
      </c>
      <c r="K2677">
        <f t="shared" si="205"/>
        <v>0</v>
      </c>
      <c r="L2677" s="78" t="s">
        <v>343</v>
      </c>
      <c r="M2677" s="36" t="s">
        <v>334</v>
      </c>
      <c r="N2677">
        <v>2</v>
      </c>
      <c r="O2677" t="s">
        <v>290</v>
      </c>
      <c r="P2677" t="s">
        <v>64</v>
      </c>
      <c r="Q2677" t="s">
        <v>249</v>
      </c>
      <c r="R2677" t="s">
        <v>169</v>
      </c>
      <c r="S2677" t="s">
        <v>122</v>
      </c>
    </row>
    <row r="2678" spans="2:22" ht="12.75" hidden="1" outlineLevel="1">
      <c r="B2678" s="33" t="s">
        <v>292</v>
      </c>
      <c r="C2678">
        <v>71</v>
      </c>
      <c r="D2678">
        <v>2</v>
      </c>
      <c r="E2678">
        <v>11</v>
      </c>
      <c r="F2678" s="46"/>
      <c r="G2678" s="58" t="str">
        <f t="shared" si="202"/>
        <v/>
      </c>
      <c r="H2678" s="55" t="s">
        <v>173</v>
      </c>
      <c r="I2678" t="str">
        <f t="shared" si="203"/>
        <v/>
      </c>
      <c r="J2678">
        <f t="shared" si="204"/>
        <v>0</v>
      </c>
      <c r="K2678">
        <f t="shared" si="205"/>
        <v>0</v>
      </c>
      <c r="L2678" s="78" t="s">
        <v>343</v>
      </c>
      <c r="M2678" s="36" t="s">
        <v>334</v>
      </c>
      <c r="N2678">
        <v>2</v>
      </c>
      <c r="O2678" t="s">
        <v>290</v>
      </c>
      <c r="P2678" t="s">
        <v>64</v>
      </c>
      <c r="Q2678" t="s">
        <v>112</v>
      </c>
      <c r="R2678" t="s">
        <v>169</v>
      </c>
      <c r="S2678" t="s">
        <v>130</v>
      </c>
      <c r="V2678" t="s">
        <v>133</v>
      </c>
    </row>
    <row r="2679" spans="2:22" ht="12.75" hidden="1" outlineLevel="1">
      <c r="B2679" s="33" t="s">
        <v>292</v>
      </c>
      <c r="C2679">
        <v>71</v>
      </c>
      <c r="D2679">
        <v>2</v>
      </c>
      <c r="E2679">
        <v>12</v>
      </c>
      <c r="F2679" s="46"/>
      <c r="G2679" s="58" t="str">
        <f t="shared" si="202"/>
        <v/>
      </c>
      <c r="H2679" s="55" t="s">
        <v>170</v>
      </c>
      <c r="I2679" t="str">
        <f t="shared" si="203"/>
        <v/>
      </c>
      <c r="J2679">
        <f t="shared" si="204"/>
        <v>0</v>
      </c>
      <c r="K2679">
        <f t="shared" si="205"/>
        <v>0</v>
      </c>
      <c r="L2679" s="78" t="s">
        <v>343</v>
      </c>
      <c r="M2679" s="36" t="s">
        <v>334</v>
      </c>
      <c r="N2679">
        <v>3</v>
      </c>
      <c r="O2679" t="s">
        <v>289</v>
      </c>
      <c r="P2679" t="s">
        <v>221</v>
      </c>
      <c r="Q2679" t="s">
        <v>38</v>
      </c>
      <c r="R2679" t="s">
        <v>171</v>
      </c>
      <c r="S2679" t="s">
        <v>27</v>
      </c>
      <c r="V2679" t="s">
        <v>133</v>
      </c>
    </row>
    <row r="2680" spans="2:22" ht="12.75" hidden="1" outlineLevel="1">
      <c r="B2680" s="33" t="s">
        <v>292</v>
      </c>
      <c r="C2680">
        <v>71</v>
      </c>
      <c r="D2680">
        <v>2</v>
      </c>
      <c r="E2680">
        <v>13</v>
      </c>
      <c r="F2680" s="46"/>
      <c r="G2680" s="58" t="str">
        <f t="shared" si="202"/>
        <v/>
      </c>
      <c r="H2680" s="55" t="s">
        <v>170</v>
      </c>
      <c r="I2680" t="str">
        <f t="shared" si="203"/>
        <v/>
      </c>
      <c r="J2680">
        <f t="shared" si="204"/>
        <v>0</v>
      </c>
      <c r="K2680">
        <f t="shared" si="205"/>
        <v>0</v>
      </c>
      <c r="L2680" s="78" t="s">
        <v>343</v>
      </c>
      <c r="M2680" s="36" t="s">
        <v>334</v>
      </c>
      <c r="N2680">
        <v>3</v>
      </c>
      <c r="O2680" t="s">
        <v>289</v>
      </c>
      <c r="P2680" t="s">
        <v>221</v>
      </c>
      <c r="Q2680" t="s">
        <v>249</v>
      </c>
      <c r="R2680" t="s">
        <v>169</v>
      </c>
      <c r="S2680" t="s">
        <v>27</v>
      </c>
      <c r="V2680" t="s">
        <v>133</v>
      </c>
    </row>
    <row r="2681" spans="2:22" ht="12.75" hidden="1" outlineLevel="1">
      <c r="B2681" s="33" t="s">
        <v>292</v>
      </c>
      <c r="C2681">
        <v>71</v>
      </c>
      <c r="D2681">
        <v>2</v>
      </c>
      <c r="E2681">
        <v>14</v>
      </c>
      <c r="F2681" s="46"/>
      <c r="G2681" s="58" t="str">
        <f t="shared" si="202"/>
        <v/>
      </c>
      <c r="H2681" s="55" t="s">
        <v>172</v>
      </c>
      <c r="I2681" t="str">
        <f t="shared" si="203"/>
        <v/>
      </c>
      <c r="J2681">
        <f t="shared" si="204"/>
        <v>0</v>
      </c>
      <c r="K2681">
        <f t="shared" si="205"/>
        <v>0</v>
      </c>
      <c r="L2681" s="78" t="s">
        <v>343</v>
      </c>
      <c r="M2681" s="36" t="s">
        <v>334</v>
      </c>
      <c r="N2681">
        <v>3</v>
      </c>
      <c r="O2681" t="s">
        <v>289</v>
      </c>
      <c r="P2681" t="s">
        <v>221</v>
      </c>
      <c r="Q2681" t="s">
        <v>249</v>
      </c>
      <c r="R2681" t="s">
        <v>169</v>
      </c>
      <c r="S2681" t="s">
        <v>121</v>
      </c>
      <c r="V2681" t="s">
        <v>133</v>
      </c>
    </row>
    <row r="2682" spans="2:22" ht="12.75" hidden="1" outlineLevel="1">
      <c r="B2682" s="33" t="s">
        <v>292</v>
      </c>
      <c r="C2682">
        <v>71</v>
      </c>
      <c r="D2682">
        <v>2</v>
      </c>
      <c r="E2682">
        <v>15</v>
      </c>
      <c r="F2682" s="46"/>
      <c r="G2682" s="58" t="str">
        <f t="shared" si="202"/>
        <v/>
      </c>
      <c r="H2682" s="55" t="s">
        <v>175</v>
      </c>
      <c r="I2682" t="str">
        <f t="shared" si="203"/>
        <v/>
      </c>
      <c r="J2682">
        <f t="shared" si="204"/>
        <v>0</v>
      </c>
      <c r="K2682">
        <f t="shared" si="205"/>
        <v>0</v>
      </c>
      <c r="L2682" s="78" t="s">
        <v>343</v>
      </c>
      <c r="M2682" s="36" t="s">
        <v>334</v>
      </c>
      <c r="N2682">
        <v>3</v>
      </c>
      <c r="O2682" t="s">
        <v>289</v>
      </c>
      <c r="P2682" t="s">
        <v>221</v>
      </c>
      <c r="Q2682" t="s">
        <v>249</v>
      </c>
      <c r="R2682" t="s">
        <v>169</v>
      </c>
      <c r="S2682" t="s">
        <v>27</v>
      </c>
      <c r="V2682" t="s">
        <v>133</v>
      </c>
    </row>
    <row r="2683" spans="2:19" ht="12.75" hidden="1" outlineLevel="1">
      <c r="B2683" s="33" t="s">
        <v>292</v>
      </c>
      <c r="C2683">
        <v>71</v>
      </c>
      <c r="D2683">
        <v>2</v>
      </c>
      <c r="E2683">
        <v>16</v>
      </c>
      <c r="F2683" s="46"/>
      <c r="G2683" s="58" t="str">
        <f t="shared" si="202"/>
        <v/>
      </c>
      <c r="H2683" s="55" t="s">
        <v>174</v>
      </c>
      <c r="I2683" t="str">
        <f t="shared" si="203"/>
        <v/>
      </c>
      <c r="J2683">
        <f t="shared" si="204"/>
        <v>0</v>
      </c>
      <c r="K2683">
        <f t="shared" si="205"/>
        <v>0</v>
      </c>
      <c r="L2683" s="78" t="s">
        <v>343</v>
      </c>
      <c r="M2683" s="36" t="s">
        <v>334</v>
      </c>
      <c r="N2683">
        <v>3</v>
      </c>
      <c r="O2683" t="s">
        <v>289</v>
      </c>
      <c r="P2683" t="s">
        <v>221</v>
      </c>
      <c r="Q2683" t="s">
        <v>301</v>
      </c>
      <c r="R2683" t="s">
        <v>171</v>
      </c>
      <c r="S2683" t="s">
        <v>130</v>
      </c>
    </row>
    <row r="2684" spans="2:19" ht="12.75" hidden="1" outlineLevel="1">
      <c r="B2684" s="33" t="s">
        <v>292</v>
      </c>
      <c r="C2684">
        <v>71</v>
      </c>
      <c r="D2684">
        <v>2</v>
      </c>
      <c r="E2684">
        <v>17</v>
      </c>
      <c r="F2684" s="46"/>
      <c r="G2684" s="58" t="str">
        <f t="shared" si="202"/>
        <v/>
      </c>
      <c r="H2684" s="55" t="s">
        <v>172</v>
      </c>
      <c r="I2684" t="str">
        <f t="shared" si="203"/>
        <v/>
      </c>
      <c r="J2684">
        <f t="shared" si="204"/>
        <v>0</v>
      </c>
      <c r="K2684">
        <f t="shared" si="205"/>
        <v>0</v>
      </c>
      <c r="L2684" s="78" t="s">
        <v>343</v>
      </c>
      <c r="M2684" s="36" t="s">
        <v>334</v>
      </c>
      <c r="N2684">
        <v>4</v>
      </c>
      <c r="O2684" t="s">
        <v>289</v>
      </c>
      <c r="P2684" t="s">
        <v>88</v>
      </c>
      <c r="Q2684" t="s">
        <v>38</v>
      </c>
      <c r="R2684" t="s">
        <v>171</v>
      </c>
      <c r="S2684" t="s">
        <v>27</v>
      </c>
    </row>
    <row r="2685" spans="2:19" ht="12.75" hidden="1" outlineLevel="1">
      <c r="B2685" s="33" t="s">
        <v>292</v>
      </c>
      <c r="C2685">
        <v>71</v>
      </c>
      <c r="D2685">
        <v>2</v>
      </c>
      <c r="E2685">
        <v>18</v>
      </c>
      <c r="F2685" s="46"/>
      <c r="G2685" s="58" t="str">
        <f t="shared" si="202"/>
        <v/>
      </c>
      <c r="H2685" s="55" t="s">
        <v>170</v>
      </c>
      <c r="I2685" t="str">
        <f t="shared" si="203"/>
        <v/>
      </c>
      <c r="J2685">
        <f t="shared" si="204"/>
        <v>0</v>
      </c>
      <c r="K2685">
        <f t="shared" si="205"/>
        <v>0</v>
      </c>
      <c r="L2685" s="78" t="s">
        <v>343</v>
      </c>
      <c r="M2685" s="36" t="s">
        <v>334</v>
      </c>
      <c r="N2685">
        <v>4</v>
      </c>
      <c r="O2685" t="s">
        <v>289</v>
      </c>
      <c r="P2685" t="s">
        <v>88</v>
      </c>
      <c r="Q2685" t="s">
        <v>249</v>
      </c>
      <c r="R2685" t="s">
        <v>169</v>
      </c>
      <c r="S2685" t="s">
        <v>27</v>
      </c>
    </row>
    <row r="2686" spans="2:19" ht="12.75" hidden="1" outlineLevel="1">
      <c r="B2686" s="33" t="s">
        <v>292</v>
      </c>
      <c r="C2686">
        <v>71</v>
      </c>
      <c r="D2686">
        <v>2</v>
      </c>
      <c r="E2686">
        <v>19</v>
      </c>
      <c r="F2686" s="46"/>
      <c r="G2686" s="58" t="str">
        <f t="shared" si="202"/>
        <v/>
      </c>
      <c r="H2686" s="55" t="s">
        <v>172</v>
      </c>
      <c r="I2686" t="str">
        <f t="shared" si="203"/>
        <v/>
      </c>
      <c r="J2686">
        <f t="shared" si="204"/>
        <v>0</v>
      </c>
      <c r="K2686">
        <f t="shared" si="205"/>
        <v>0</v>
      </c>
      <c r="L2686" s="78" t="s">
        <v>343</v>
      </c>
      <c r="M2686" s="36" t="s">
        <v>334</v>
      </c>
      <c r="N2686">
        <v>4</v>
      </c>
      <c r="O2686" t="s">
        <v>289</v>
      </c>
      <c r="P2686" t="s">
        <v>88</v>
      </c>
      <c r="Q2686" t="s">
        <v>249</v>
      </c>
      <c r="R2686" t="s">
        <v>169</v>
      </c>
      <c r="S2686" t="s">
        <v>120</v>
      </c>
    </row>
    <row r="2687" spans="2:19" ht="12.75" hidden="1" outlineLevel="1">
      <c r="B2687" s="33" t="s">
        <v>292</v>
      </c>
      <c r="C2687">
        <v>71</v>
      </c>
      <c r="D2687">
        <v>2</v>
      </c>
      <c r="E2687">
        <v>20</v>
      </c>
      <c r="F2687" s="46"/>
      <c r="G2687" s="58" t="str">
        <f t="shared" si="202"/>
        <v/>
      </c>
      <c r="H2687" s="55" t="s">
        <v>173</v>
      </c>
      <c r="I2687" t="str">
        <f t="shared" si="203"/>
        <v/>
      </c>
      <c r="J2687">
        <f t="shared" si="204"/>
        <v>0</v>
      </c>
      <c r="K2687">
        <f t="shared" si="205"/>
        <v>0</v>
      </c>
      <c r="L2687" s="78" t="s">
        <v>343</v>
      </c>
      <c r="M2687" s="36" t="s">
        <v>334</v>
      </c>
      <c r="N2687">
        <v>4</v>
      </c>
      <c r="O2687" t="s">
        <v>289</v>
      </c>
      <c r="P2687" t="s">
        <v>88</v>
      </c>
      <c r="Q2687" t="s">
        <v>249</v>
      </c>
      <c r="R2687" t="s">
        <v>171</v>
      </c>
      <c r="S2687" t="s">
        <v>122</v>
      </c>
    </row>
    <row r="2688" spans="2:19" ht="12.75" hidden="1" outlineLevel="1">
      <c r="B2688" s="33" t="s">
        <v>292</v>
      </c>
      <c r="C2688">
        <v>71</v>
      </c>
      <c r="D2688">
        <v>2</v>
      </c>
      <c r="E2688">
        <v>21</v>
      </c>
      <c r="F2688" s="46"/>
      <c r="G2688" s="58" t="str">
        <f t="shared" si="202"/>
        <v/>
      </c>
      <c r="H2688" s="55" t="s">
        <v>170</v>
      </c>
      <c r="I2688" t="str">
        <f t="shared" si="203"/>
        <v/>
      </c>
      <c r="J2688">
        <f t="shared" si="204"/>
        <v>0</v>
      </c>
      <c r="K2688">
        <f t="shared" si="205"/>
        <v>0</v>
      </c>
      <c r="L2688" s="78" t="s">
        <v>343</v>
      </c>
      <c r="M2688" s="36" t="s">
        <v>334</v>
      </c>
      <c r="N2688">
        <v>4</v>
      </c>
      <c r="O2688" t="s">
        <v>289</v>
      </c>
      <c r="P2688" t="s">
        <v>88</v>
      </c>
      <c r="Q2688" t="s">
        <v>249</v>
      </c>
      <c r="R2688" t="s">
        <v>169</v>
      </c>
      <c r="S2688" t="s">
        <v>27</v>
      </c>
    </row>
    <row r="2689" spans="2:19" ht="12.75" hidden="1" outlineLevel="1">
      <c r="B2689" s="33" t="s">
        <v>292</v>
      </c>
      <c r="C2689">
        <v>71</v>
      </c>
      <c r="D2689">
        <v>2</v>
      </c>
      <c r="E2689">
        <v>22</v>
      </c>
      <c r="F2689" s="46"/>
      <c r="G2689" s="58" t="str">
        <f t="shared" si="202"/>
        <v/>
      </c>
      <c r="H2689" s="55" t="s">
        <v>173</v>
      </c>
      <c r="I2689" t="str">
        <f t="shared" si="203"/>
        <v/>
      </c>
      <c r="J2689">
        <f t="shared" si="204"/>
        <v>0</v>
      </c>
      <c r="K2689">
        <f t="shared" si="205"/>
        <v>0</v>
      </c>
      <c r="L2689" s="78" t="s">
        <v>343</v>
      </c>
      <c r="M2689" s="36" t="s">
        <v>334</v>
      </c>
      <c r="N2689">
        <v>4</v>
      </c>
      <c r="O2689" t="s">
        <v>289</v>
      </c>
      <c r="P2689" t="s">
        <v>88</v>
      </c>
      <c r="Q2689" t="s">
        <v>249</v>
      </c>
      <c r="R2689" t="s">
        <v>169</v>
      </c>
      <c r="S2689" t="s">
        <v>120</v>
      </c>
    </row>
    <row r="2690" spans="2:19" ht="12.75" hidden="1" outlineLevel="1">
      <c r="B2690" s="33" t="s">
        <v>292</v>
      </c>
      <c r="C2690">
        <v>71</v>
      </c>
      <c r="D2690">
        <v>2</v>
      </c>
      <c r="E2690">
        <v>23</v>
      </c>
      <c r="F2690" s="46"/>
      <c r="G2690" s="58" t="str">
        <f t="shared" si="202"/>
        <v/>
      </c>
      <c r="H2690" s="55" t="s">
        <v>175</v>
      </c>
      <c r="I2690" t="str">
        <f t="shared" si="203"/>
        <v/>
      </c>
      <c r="J2690">
        <f t="shared" si="204"/>
        <v>0</v>
      </c>
      <c r="K2690">
        <f t="shared" si="205"/>
        <v>0</v>
      </c>
      <c r="L2690" s="78" t="s">
        <v>343</v>
      </c>
      <c r="M2690" s="36" t="s">
        <v>334</v>
      </c>
      <c r="N2690">
        <v>4</v>
      </c>
      <c r="O2690" t="s">
        <v>289</v>
      </c>
      <c r="P2690" t="s">
        <v>88</v>
      </c>
      <c r="Q2690" t="s">
        <v>249</v>
      </c>
      <c r="R2690" t="s">
        <v>169</v>
      </c>
      <c r="S2690" t="s">
        <v>120</v>
      </c>
    </row>
    <row r="2691" spans="2:19" ht="12.75" hidden="1" outlineLevel="1">
      <c r="B2691" s="33" t="s">
        <v>292</v>
      </c>
      <c r="C2691">
        <v>71</v>
      </c>
      <c r="D2691">
        <v>3</v>
      </c>
      <c r="E2691">
        <v>1</v>
      </c>
      <c r="F2691" s="46"/>
      <c r="G2691" s="58" t="str">
        <f t="shared" si="202"/>
        <v/>
      </c>
      <c r="H2691" s="55" t="s">
        <v>172</v>
      </c>
      <c r="I2691" t="str">
        <f t="shared" si="203"/>
        <v/>
      </c>
      <c r="J2691">
        <f t="shared" si="204"/>
        <v>0</v>
      </c>
      <c r="K2691">
        <f t="shared" si="205"/>
        <v>0</v>
      </c>
      <c r="L2691" s="78" t="s">
        <v>343</v>
      </c>
      <c r="M2691" s="36" t="s">
        <v>176</v>
      </c>
      <c r="N2691" s="36" t="s">
        <v>177</v>
      </c>
      <c r="O2691" s="36"/>
      <c r="Q2691" t="s">
        <v>286</v>
      </c>
      <c r="S2691" t="s">
        <v>249</v>
      </c>
    </row>
    <row r="2692" spans="2:19" ht="12.75" hidden="1" outlineLevel="1">
      <c r="B2692" s="33" t="s">
        <v>292</v>
      </c>
      <c r="C2692">
        <v>71</v>
      </c>
      <c r="D2692">
        <v>3</v>
      </c>
      <c r="E2692">
        <v>2</v>
      </c>
      <c r="F2692" s="46"/>
      <c r="G2692" s="58" t="str">
        <f t="shared" si="202"/>
        <v/>
      </c>
      <c r="H2692" s="55" t="s">
        <v>174</v>
      </c>
      <c r="I2692" t="str">
        <f t="shared" si="203"/>
        <v/>
      </c>
      <c r="J2692">
        <f t="shared" si="204"/>
        <v>0</v>
      </c>
      <c r="K2692">
        <f t="shared" si="205"/>
        <v>0</v>
      </c>
      <c r="L2692" s="78" t="s">
        <v>343</v>
      </c>
      <c r="M2692" s="36" t="s">
        <v>176</v>
      </c>
      <c r="N2692" s="36" t="s">
        <v>177</v>
      </c>
      <c r="O2692" s="36"/>
      <c r="Q2692" t="s">
        <v>98</v>
      </c>
      <c r="R2692" t="s">
        <v>34</v>
      </c>
      <c r="S2692" t="s">
        <v>249</v>
      </c>
    </row>
    <row r="2693" spans="2:19" ht="12.75" hidden="1" outlineLevel="1">
      <c r="B2693" s="33" t="s">
        <v>292</v>
      </c>
      <c r="C2693">
        <v>71</v>
      </c>
      <c r="D2693">
        <v>3</v>
      </c>
      <c r="E2693">
        <v>3</v>
      </c>
      <c r="F2693" s="46"/>
      <c r="G2693" s="58" t="str">
        <f t="shared" si="202"/>
        <v/>
      </c>
      <c r="H2693" s="55" t="s">
        <v>175</v>
      </c>
      <c r="I2693" t="str">
        <f t="shared" si="203"/>
        <v/>
      </c>
      <c r="J2693">
        <f t="shared" si="204"/>
        <v>0</v>
      </c>
      <c r="K2693">
        <f t="shared" si="205"/>
        <v>0</v>
      </c>
      <c r="L2693" s="78" t="s">
        <v>343</v>
      </c>
      <c r="M2693" s="36" t="s">
        <v>176</v>
      </c>
      <c r="N2693" s="36" t="s">
        <v>177</v>
      </c>
      <c r="O2693" s="36"/>
      <c r="Q2693" t="s">
        <v>119</v>
      </c>
      <c r="S2693" t="s">
        <v>249</v>
      </c>
    </row>
    <row r="2694" spans="2:20" ht="12.75" hidden="1" outlineLevel="1">
      <c r="B2694" s="33" t="s">
        <v>292</v>
      </c>
      <c r="C2694">
        <v>71</v>
      </c>
      <c r="D2694">
        <v>3</v>
      </c>
      <c r="E2694">
        <v>4</v>
      </c>
      <c r="F2694" s="46"/>
      <c r="G2694" s="58" t="str">
        <f t="shared" si="202"/>
        <v/>
      </c>
      <c r="H2694" s="55" t="s">
        <v>173</v>
      </c>
      <c r="I2694" t="str">
        <f t="shared" si="203"/>
        <v/>
      </c>
      <c r="J2694">
        <f t="shared" si="204"/>
        <v>0</v>
      </c>
      <c r="K2694">
        <f t="shared" si="205"/>
        <v>0</v>
      </c>
      <c r="L2694" s="78" t="s">
        <v>343</v>
      </c>
      <c r="M2694" s="36" t="s">
        <v>176</v>
      </c>
      <c r="N2694" s="36" t="s">
        <v>177</v>
      </c>
      <c r="O2694" s="36"/>
      <c r="Q2694" t="s">
        <v>250</v>
      </c>
      <c r="R2694" t="s">
        <v>305</v>
      </c>
      <c r="S2694" t="s">
        <v>249</v>
      </c>
      <c r="T2694" t="s">
        <v>218</v>
      </c>
    </row>
    <row r="2695" spans="2:19" ht="12.75" hidden="1" outlineLevel="1">
      <c r="B2695" s="33" t="s">
        <v>292</v>
      </c>
      <c r="C2695">
        <v>71</v>
      </c>
      <c r="D2695">
        <v>3</v>
      </c>
      <c r="E2695">
        <v>5</v>
      </c>
      <c r="F2695" s="46"/>
      <c r="G2695" s="58" t="str">
        <f t="shared" si="202"/>
        <v/>
      </c>
      <c r="H2695" s="55" t="s">
        <v>172</v>
      </c>
      <c r="I2695" t="str">
        <f t="shared" si="203"/>
        <v/>
      </c>
      <c r="J2695">
        <f t="shared" si="204"/>
        <v>0</v>
      </c>
      <c r="K2695">
        <f t="shared" si="205"/>
        <v>0</v>
      </c>
      <c r="L2695" s="78" t="s">
        <v>343</v>
      </c>
      <c r="M2695" s="36" t="s">
        <v>176</v>
      </c>
      <c r="N2695" s="36" t="s">
        <v>177</v>
      </c>
      <c r="O2695" s="36"/>
      <c r="Q2695" s="36" t="s">
        <v>225</v>
      </c>
      <c r="S2695" t="s">
        <v>249</v>
      </c>
    </row>
    <row r="2696" spans="2:19" ht="12.75" hidden="1" outlineLevel="1">
      <c r="B2696" s="33" t="s">
        <v>292</v>
      </c>
      <c r="C2696">
        <v>71</v>
      </c>
      <c r="D2696">
        <v>3</v>
      </c>
      <c r="E2696">
        <v>6</v>
      </c>
      <c r="F2696" s="46"/>
      <c r="G2696" s="58" t="str">
        <f t="shared" si="202"/>
        <v/>
      </c>
      <c r="H2696" s="55" t="s">
        <v>174</v>
      </c>
      <c r="I2696" t="str">
        <f t="shared" si="203"/>
        <v/>
      </c>
      <c r="J2696">
        <f t="shared" si="204"/>
        <v>0</v>
      </c>
      <c r="K2696">
        <f t="shared" si="205"/>
        <v>0</v>
      </c>
      <c r="L2696" s="78" t="s">
        <v>343</v>
      </c>
      <c r="M2696" s="36" t="s">
        <v>176</v>
      </c>
      <c r="N2696" s="36" t="s">
        <v>177</v>
      </c>
      <c r="O2696" s="36"/>
      <c r="Q2696" t="s">
        <v>326</v>
      </c>
      <c r="R2696" t="s">
        <v>327</v>
      </c>
      <c r="S2696" t="s">
        <v>249</v>
      </c>
    </row>
    <row r="2697" spans="2:19" ht="12.75" hidden="1" outlineLevel="1">
      <c r="B2697" s="33" t="s">
        <v>292</v>
      </c>
      <c r="C2697">
        <v>71</v>
      </c>
      <c r="D2697">
        <v>3</v>
      </c>
      <c r="E2697">
        <v>7</v>
      </c>
      <c r="F2697" s="46"/>
      <c r="G2697" s="58" t="str">
        <f t="shared" si="202"/>
        <v/>
      </c>
      <c r="H2697" s="55" t="s">
        <v>170</v>
      </c>
      <c r="I2697" t="str">
        <f t="shared" si="203"/>
        <v/>
      </c>
      <c r="J2697">
        <f t="shared" si="204"/>
        <v>0</v>
      </c>
      <c r="K2697">
        <f t="shared" si="205"/>
        <v>0</v>
      </c>
      <c r="L2697" s="78" t="s">
        <v>343</v>
      </c>
      <c r="M2697" s="36" t="s">
        <v>176</v>
      </c>
      <c r="N2697" s="36" t="s">
        <v>177</v>
      </c>
      <c r="O2697" s="36"/>
      <c r="Q2697" t="s">
        <v>286</v>
      </c>
      <c r="S2697" t="s">
        <v>249</v>
      </c>
    </row>
    <row r="2698" spans="2:19" ht="12.75" hidden="1" outlineLevel="1">
      <c r="B2698" s="33" t="s">
        <v>292</v>
      </c>
      <c r="C2698">
        <v>71</v>
      </c>
      <c r="D2698">
        <v>3</v>
      </c>
      <c r="E2698">
        <v>8</v>
      </c>
      <c r="F2698" s="46"/>
      <c r="G2698" s="58" t="str">
        <f t="shared" si="202"/>
        <v/>
      </c>
      <c r="H2698" s="55" t="s">
        <v>172</v>
      </c>
      <c r="I2698" t="str">
        <f t="shared" si="203"/>
        <v/>
      </c>
      <c r="J2698">
        <f t="shared" si="204"/>
        <v>0</v>
      </c>
      <c r="K2698">
        <f t="shared" si="205"/>
        <v>0</v>
      </c>
      <c r="L2698" s="78" t="s">
        <v>343</v>
      </c>
      <c r="M2698" s="36" t="s">
        <v>176</v>
      </c>
      <c r="N2698" s="36" t="s">
        <v>177</v>
      </c>
      <c r="O2698" s="36"/>
      <c r="Q2698" t="s">
        <v>250</v>
      </c>
      <c r="R2698" t="s">
        <v>305</v>
      </c>
      <c r="S2698" t="s">
        <v>249</v>
      </c>
    </row>
    <row r="2699" spans="2:20" ht="12.75" hidden="1" outlineLevel="1">
      <c r="B2699" s="33" t="s">
        <v>292</v>
      </c>
      <c r="C2699">
        <v>71</v>
      </c>
      <c r="D2699">
        <v>3</v>
      </c>
      <c r="E2699">
        <v>9</v>
      </c>
      <c r="F2699" s="46"/>
      <c r="G2699" s="58" t="str">
        <f t="shared" si="202"/>
        <v/>
      </c>
      <c r="H2699" s="55" t="s">
        <v>174</v>
      </c>
      <c r="I2699" t="str">
        <f t="shared" si="203"/>
        <v/>
      </c>
      <c r="J2699">
        <f t="shared" si="204"/>
        <v>0</v>
      </c>
      <c r="K2699">
        <f t="shared" si="205"/>
        <v>0</v>
      </c>
      <c r="L2699" s="78" t="s">
        <v>343</v>
      </c>
      <c r="M2699" s="36" t="s">
        <v>176</v>
      </c>
      <c r="N2699" s="36" t="s">
        <v>177</v>
      </c>
      <c r="O2699" s="36"/>
      <c r="Q2699" t="s">
        <v>326</v>
      </c>
      <c r="R2699" t="s">
        <v>327</v>
      </c>
      <c r="S2699" t="s">
        <v>249</v>
      </c>
      <c r="T2699" t="s">
        <v>54</v>
      </c>
    </row>
    <row r="2700" spans="2:19" ht="12.75" hidden="1" outlineLevel="1">
      <c r="B2700" s="33" t="s">
        <v>292</v>
      </c>
      <c r="C2700">
        <v>71</v>
      </c>
      <c r="D2700">
        <v>3</v>
      </c>
      <c r="E2700">
        <v>10</v>
      </c>
      <c r="F2700" s="46"/>
      <c r="G2700" s="58" t="str">
        <f aca="true" t="shared" si="206" ref="G2700:G2763">UPPER(F2700)</f>
        <v/>
      </c>
      <c r="H2700" s="55" t="s">
        <v>170</v>
      </c>
      <c r="I2700" t="str">
        <f t="shared" si="203"/>
        <v/>
      </c>
      <c r="J2700">
        <f t="shared" si="204"/>
        <v>0</v>
      </c>
      <c r="K2700">
        <f t="shared" si="205"/>
        <v>0</v>
      </c>
      <c r="L2700" s="78" t="s">
        <v>343</v>
      </c>
      <c r="M2700" s="36" t="s">
        <v>176</v>
      </c>
      <c r="N2700" s="36" t="s">
        <v>177</v>
      </c>
      <c r="O2700" s="36"/>
      <c r="Q2700" t="s">
        <v>333</v>
      </c>
      <c r="S2700" t="s">
        <v>249</v>
      </c>
    </row>
    <row r="2701" spans="2:20" ht="12.75" hidden="1" outlineLevel="1">
      <c r="B2701" s="33" t="s">
        <v>292</v>
      </c>
      <c r="C2701">
        <v>71</v>
      </c>
      <c r="D2701">
        <v>3</v>
      </c>
      <c r="E2701">
        <v>11</v>
      </c>
      <c r="F2701" s="46"/>
      <c r="G2701" s="58" t="str">
        <f t="shared" si="206"/>
        <v/>
      </c>
      <c r="H2701" s="55" t="s">
        <v>170</v>
      </c>
      <c r="I2701" t="str">
        <f t="shared" si="203"/>
        <v/>
      </c>
      <c r="J2701">
        <f t="shared" si="204"/>
        <v>0</v>
      </c>
      <c r="K2701">
        <f t="shared" si="205"/>
        <v>0</v>
      </c>
      <c r="L2701" s="78" t="s">
        <v>343</v>
      </c>
      <c r="M2701" s="36" t="s">
        <v>176</v>
      </c>
      <c r="N2701" s="36" t="s">
        <v>177</v>
      </c>
      <c r="O2701" s="36"/>
      <c r="Q2701" t="s">
        <v>285</v>
      </c>
      <c r="R2701" t="s">
        <v>340</v>
      </c>
      <c r="S2701" t="s">
        <v>249</v>
      </c>
      <c r="T2701" t="s">
        <v>54</v>
      </c>
    </row>
    <row r="2702" spans="2:19" ht="12.75" hidden="1" outlineLevel="1">
      <c r="B2702" s="33" t="s">
        <v>292</v>
      </c>
      <c r="C2702">
        <v>71</v>
      </c>
      <c r="D2702">
        <v>3</v>
      </c>
      <c r="E2702">
        <v>12</v>
      </c>
      <c r="F2702" s="46"/>
      <c r="G2702" s="58" t="str">
        <f t="shared" si="206"/>
        <v/>
      </c>
      <c r="H2702" s="55" t="s">
        <v>170</v>
      </c>
      <c r="I2702" t="str">
        <f t="shared" si="203"/>
        <v/>
      </c>
      <c r="J2702">
        <f t="shared" si="204"/>
        <v>0</v>
      </c>
      <c r="K2702">
        <f t="shared" si="205"/>
        <v>0</v>
      </c>
      <c r="L2702" s="78" t="s">
        <v>343</v>
      </c>
      <c r="M2702" s="36" t="s">
        <v>176</v>
      </c>
      <c r="N2702" s="36" t="s">
        <v>177</v>
      </c>
      <c r="O2702" s="36"/>
      <c r="Q2702" t="s">
        <v>98</v>
      </c>
      <c r="R2702" t="s">
        <v>178</v>
      </c>
      <c r="S2702" t="s">
        <v>249</v>
      </c>
    </row>
    <row r="2703" spans="2:19" ht="12.75" hidden="1" outlineLevel="1">
      <c r="B2703" s="33" t="s">
        <v>292</v>
      </c>
      <c r="C2703">
        <v>71</v>
      </c>
      <c r="D2703">
        <v>3</v>
      </c>
      <c r="E2703">
        <v>13</v>
      </c>
      <c r="F2703" s="46"/>
      <c r="G2703" s="58" t="str">
        <f t="shared" si="206"/>
        <v/>
      </c>
      <c r="H2703" s="55" t="s">
        <v>173</v>
      </c>
      <c r="I2703" t="str">
        <f t="shared" si="203"/>
        <v/>
      </c>
      <c r="J2703">
        <f t="shared" si="204"/>
        <v>0</v>
      </c>
      <c r="K2703">
        <f t="shared" si="205"/>
        <v>0</v>
      </c>
      <c r="L2703" s="78" t="s">
        <v>343</v>
      </c>
      <c r="M2703" s="36" t="s">
        <v>176</v>
      </c>
      <c r="N2703" s="36" t="s">
        <v>177</v>
      </c>
      <c r="O2703" s="36"/>
      <c r="Q2703" s="36" t="s">
        <v>225</v>
      </c>
      <c r="S2703" t="s">
        <v>249</v>
      </c>
    </row>
    <row r="2704" spans="2:19" ht="12.75" hidden="1" outlineLevel="1">
      <c r="B2704" s="33" t="s">
        <v>292</v>
      </c>
      <c r="C2704">
        <v>71</v>
      </c>
      <c r="D2704">
        <v>3</v>
      </c>
      <c r="E2704">
        <v>14</v>
      </c>
      <c r="F2704" s="46"/>
      <c r="G2704" s="58" t="str">
        <f t="shared" si="206"/>
        <v/>
      </c>
      <c r="H2704" s="55" t="s">
        <v>175</v>
      </c>
      <c r="I2704" t="str">
        <f t="shared" si="203"/>
        <v/>
      </c>
      <c r="J2704">
        <f t="shared" si="204"/>
        <v>0</v>
      </c>
      <c r="K2704">
        <f t="shared" si="205"/>
        <v>0</v>
      </c>
      <c r="L2704" s="78" t="s">
        <v>343</v>
      </c>
      <c r="M2704" s="36" t="s">
        <v>176</v>
      </c>
      <c r="N2704" s="36" t="s">
        <v>177</v>
      </c>
      <c r="O2704" s="36"/>
      <c r="Q2704" t="s">
        <v>285</v>
      </c>
      <c r="R2704" t="s">
        <v>340</v>
      </c>
      <c r="S2704" t="s">
        <v>249</v>
      </c>
    </row>
    <row r="2705" spans="2:19" ht="12.75" hidden="1" outlineLevel="1">
      <c r="B2705" s="33" t="s">
        <v>292</v>
      </c>
      <c r="C2705">
        <v>71</v>
      </c>
      <c r="D2705">
        <v>3</v>
      </c>
      <c r="E2705">
        <v>15</v>
      </c>
      <c r="F2705" s="46"/>
      <c r="G2705" s="58" t="str">
        <f t="shared" si="206"/>
        <v/>
      </c>
      <c r="H2705" s="55" t="s">
        <v>170</v>
      </c>
      <c r="I2705" t="str">
        <f t="shared" si="203"/>
        <v/>
      </c>
      <c r="J2705">
        <f t="shared" si="204"/>
        <v>0</v>
      </c>
      <c r="K2705">
        <f t="shared" si="205"/>
        <v>0</v>
      </c>
      <c r="L2705" s="78" t="s">
        <v>343</v>
      </c>
      <c r="M2705" s="36" t="s">
        <v>176</v>
      </c>
      <c r="N2705" s="36" t="s">
        <v>177</v>
      </c>
      <c r="O2705" s="36"/>
      <c r="Q2705" t="s">
        <v>37</v>
      </c>
      <c r="R2705" t="s">
        <v>215</v>
      </c>
      <c r="S2705" t="s">
        <v>249</v>
      </c>
    </row>
    <row r="2706" spans="2:19" ht="12.75" hidden="1" outlineLevel="1">
      <c r="B2706" s="33" t="s">
        <v>292</v>
      </c>
      <c r="C2706">
        <v>71</v>
      </c>
      <c r="D2706">
        <v>3</v>
      </c>
      <c r="E2706">
        <v>16</v>
      </c>
      <c r="F2706" s="46"/>
      <c r="G2706" s="58" t="str">
        <f t="shared" si="206"/>
        <v/>
      </c>
      <c r="H2706" s="55" t="s">
        <v>175</v>
      </c>
      <c r="I2706" t="str">
        <f t="shared" si="203"/>
        <v/>
      </c>
      <c r="J2706">
        <f t="shared" si="204"/>
        <v>0</v>
      </c>
      <c r="K2706">
        <f t="shared" si="205"/>
        <v>0</v>
      </c>
      <c r="L2706" s="78" t="s">
        <v>343</v>
      </c>
      <c r="M2706" s="36" t="s">
        <v>176</v>
      </c>
      <c r="N2706" s="36" t="s">
        <v>177</v>
      </c>
      <c r="O2706" s="36"/>
      <c r="Q2706" t="s">
        <v>250</v>
      </c>
      <c r="R2706" t="s">
        <v>305</v>
      </c>
      <c r="S2706" t="s">
        <v>265</v>
      </c>
    </row>
    <row r="2707" spans="2:20" ht="12.75" hidden="1" outlineLevel="1">
      <c r="B2707" s="33" t="s">
        <v>292</v>
      </c>
      <c r="C2707">
        <v>71</v>
      </c>
      <c r="D2707">
        <v>3</v>
      </c>
      <c r="E2707">
        <v>17</v>
      </c>
      <c r="F2707" s="46"/>
      <c r="G2707" s="58" t="str">
        <f t="shared" si="206"/>
        <v/>
      </c>
      <c r="H2707" s="55" t="s">
        <v>172</v>
      </c>
      <c r="I2707" t="str">
        <f t="shared" si="203"/>
        <v/>
      </c>
      <c r="J2707">
        <f t="shared" si="204"/>
        <v>0</v>
      </c>
      <c r="K2707">
        <f t="shared" si="205"/>
        <v>0</v>
      </c>
      <c r="L2707" s="78" t="s">
        <v>343</v>
      </c>
      <c r="M2707" s="36" t="s">
        <v>176</v>
      </c>
      <c r="N2707" s="36" t="s">
        <v>177</v>
      </c>
      <c r="O2707" s="36"/>
      <c r="Q2707" s="36" t="s">
        <v>225</v>
      </c>
      <c r="S2707" t="s">
        <v>249</v>
      </c>
      <c r="T2707" t="s">
        <v>54</v>
      </c>
    </row>
    <row r="2708" spans="2:19" ht="12.75" hidden="1" outlineLevel="1">
      <c r="B2708" s="33" t="s">
        <v>292</v>
      </c>
      <c r="C2708">
        <v>71</v>
      </c>
      <c r="D2708">
        <v>3</v>
      </c>
      <c r="E2708">
        <v>18</v>
      </c>
      <c r="F2708" s="46"/>
      <c r="G2708" s="58" t="str">
        <f t="shared" si="206"/>
        <v/>
      </c>
      <c r="H2708" s="55" t="s">
        <v>174</v>
      </c>
      <c r="I2708" t="str">
        <f t="shared" si="203"/>
        <v/>
      </c>
      <c r="J2708">
        <f t="shared" si="204"/>
        <v>0</v>
      </c>
      <c r="K2708">
        <f t="shared" si="205"/>
        <v>0</v>
      </c>
      <c r="L2708" s="78" t="s">
        <v>343</v>
      </c>
      <c r="M2708" s="36" t="s">
        <v>176</v>
      </c>
      <c r="N2708" s="36" t="s">
        <v>177</v>
      </c>
      <c r="O2708" s="36"/>
      <c r="Q2708" t="s">
        <v>286</v>
      </c>
      <c r="S2708" t="s">
        <v>249</v>
      </c>
    </row>
    <row r="2709" spans="2:19" ht="12.75" hidden="1" outlineLevel="1">
      <c r="B2709" s="33" t="s">
        <v>292</v>
      </c>
      <c r="C2709">
        <v>71</v>
      </c>
      <c r="D2709">
        <v>3</v>
      </c>
      <c r="E2709">
        <v>19</v>
      </c>
      <c r="F2709" s="46"/>
      <c r="G2709" s="58" t="str">
        <f t="shared" si="206"/>
        <v/>
      </c>
      <c r="H2709" s="55" t="s">
        <v>174</v>
      </c>
      <c r="I2709" t="str">
        <f t="shared" si="203"/>
        <v/>
      </c>
      <c r="J2709">
        <f t="shared" si="204"/>
        <v>0</v>
      </c>
      <c r="K2709">
        <f t="shared" si="205"/>
        <v>0</v>
      </c>
      <c r="L2709" s="78" t="s">
        <v>343</v>
      </c>
      <c r="M2709" s="36" t="s">
        <v>176</v>
      </c>
      <c r="N2709" s="36" t="s">
        <v>177</v>
      </c>
      <c r="O2709" s="36"/>
      <c r="Q2709" t="s">
        <v>285</v>
      </c>
      <c r="R2709" t="s">
        <v>35</v>
      </c>
      <c r="S2709" t="s">
        <v>249</v>
      </c>
    </row>
    <row r="2710" spans="2:19" ht="12.75" hidden="1" outlineLevel="1">
      <c r="B2710" s="33" t="s">
        <v>292</v>
      </c>
      <c r="C2710">
        <v>71</v>
      </c>
      <c r="D2710">
        <v>3</v>
      </c>
      <c r="E2710">
        <v>20</v>
      </c>
      <c r="F2710" s="46"/>
      <c r="G2710" s="58" t="str">
        <f t="shared" si="206"/>
        <v/>
      </c>
      <c r="H2710" s="55" t="s">
        <v>175</v>
      </c>
      <c r="I2710" t="str">
        <f t="shared" si="203"/>
        <v/>
      </c>
      <c r="J2710">
        <f t="shared" si="204"/>
        <v>0</v>
      </c>
      <c r="K2710">
        <f t="shared" si="205"/>
        <v>0</v>
      </c>
      <c r="L2710" s="78" t="s">
        <v>343</v>
      </c>
      <c r="M2710" s="36" t="s">
        <v>176</v>
      </c>
      <c r="N2710" s="36" t="s">
        <v>177</v>
      </c>
      <c r="O2710" s="36"/>
      <c r="Q2710" t="s">
        <v>286</v>
      </c>
      <c r="S2710" t="s">
        <v>249</v>
      </c>
    </row>
    <row r="2711" spans="2:19" ht="12.75" hidden="1" outlineLevel="1">
      <c r="B2711" s="33" t="s">
        <v>292</v>
      </c>
      <c r="C2711">
        <v>71</v>
      </c>
      <c r="D2711">
        <v>3</v>
      </c>
      <c r="E2711">
        <v>21</v>
      </c>
      <c r="F2711" s="46"/>
      <c r="G2711" s="58" t="str">
        <f t="shared" si="206"/>
        <v/>
      </c>
      <c r="H2711" s="55" t="s">
        <v>170</v>
      </c>
      <c r="I2711" t="str">
        <f t="shared" si="203"/>
        <v/>
      </c>
      <c r="J2711">
        <f t="shared" si="204"/>
        <v>0</v>
      </c>
      <c r="K2711">
        <f t="shared" si="205"/>
        <v>0</v>
      </c>
      <c r="L2711" s="78" t="s">
        <v>343</v>
      </c>
      <c r="M2711" s="36" t="s">
        <v>176</v>
      </c>
      <c r="N2711" s="36" t="s">
        <v>177</v>
      </c>
      <c r="O2711" s="36"/>
      <c r="Q2711" t="s">
        <v>250</v>
      </c>
      <c r="R2711" t="s">
        <v>304</v>
      </c>
      <c r="S2711" t="s">
        <v>265</v>
      </c>
    </row>
    <row r="2712" spans="2:20" ht="12.75" hidden="1" outlineLevel="1">
      <c r="B2712" s="33" t="s">
        <v>292</v>
      </c>
      <c r="C2712">
        <v>71</v>
      </c>
      <c r="D2712">
        <v>3</v>
      </c>
      <c r="E2712">
        <v>22</v>
      </c>
      <c r="F2712" s="46"/>
      <c r="G2712" s="58" t="str">
        <f t="shared" si="206"/>
        <v/>
      </c>
      <c r="H2712" s="55" t="s">
        <v>175</v>
      </c>
      <c r="I2712" t="str">
        <f t="shared" si="203"/>
        <v/>
      </c>
      <c r="J2712">
        <f t="shared" si="204"/>
        <v>0</v>
      </c>
      <c r="K2712">
        <f t="shared" si="205"/>
        <v>0</v>
      </c>
      <c r="L2712" s="78" t="s">
        <v>343</v>
      </c>
      <c r="M2712" s="36" t="s">
        <v>176</v>
      </c>
      <c r="N2712" s="36" t="s">
        <v>177</v>
      </c>
      <c r="O2712" s="36"/>
      <c r="Q2712" t="s">
        <v>250</v>
      </c>
      <c r="R2712" t="s">
        <v>305</v>
      </c>
      <c r="S2712" t="s">
        <v>249</v>
      </c>
      <c r="T2712" t="s">
        <v>54</v>
      </c>
    </row>
    <row r="2713" spans="2:19" ht="12.75" hidden="1" outlineLevel="1">
      <c r="B2713" s="33" t="s">
        <v>292</v>
      </c>
      <c r="C2713">
        <v>71</v>
      </c>
      <c r="D2713">
        <v>3</v>
      </c>
      <c r="E2713">
        <v>23</v>
      </c>
      <c r="F2713" s="46"/>
      <c r="G2713" s="58" t="str">
        <f t="shared" si="206"/>
        <v/>
      </c>
      <c r="H2713" s="55" t="s">
        <v>173</v>
      </c>
      <c r="I2713" t="str">
        <f t="shared" si="203"/>
        <v/>
      </c>
      <c r="J2713">
        <f t="shared" si="204"/>
        <v>0</v>
      </c>
      <c r="K2713">
        <f t="shared" si="205"/>
        <v>0</v>
      </c>
      <c r="L2713" s="78" t="s">
        <v>343</v>
      </c>
      <c r="M2713" s="36" t="s">
        <v>176</v>
      </c>
      <c r="N2713" s="36" t="s">
        <v>177</v>
      </c>
      <c r="O2713" s="36"/>
      <c r="Q2713" s="36" t="s">
        <v>225</v>
      </c>
      <c r="S2713" t="s">
        <v>249</v>
      </c>
    </row>
    <row r="2714" spans="2:19" ht="12.75" hidden="1" outlineLevel="1">
      <c r="B2714" s="33" t="s">
        <v>292</v>
      </c>
      <c r="C2714">
        <v>71</v>
      </c>
      <c r="D2714">
        <v>3</v>
      </c>
      <c r="E2714">
        <v>24</v>
      </c>
      <c r="F2714" s="46"/>
      <c r="G2714" s="58" t="str">
        <f t="shared" si="206"/>
        <v/>
      </c>
      <c r="H2714" s="55" t="s">
        <v>170</v>
      </c>
      <c r="I2714" t="str">
        <f t="shared" si="203"/>
        <v/>
      </c>
      <c r="J2714">
        <f t="shared" si="204"/>
        <v>0</v>
      </c>
      <c r="K2714">
        <f t="shared" si="205"/>
        <v>0</v>
      </c>
      <c r="L2714" s="78" t="s">
        <v>343</v>
      </c>
      <c r="M2714" s="36" t="s">
        <v>176</v>
      </c>
      <c r="N2714" s="36" t="s">
        <v>177</v>
      </c>
      <c r="O2714" s="36"/>
      <c r="Q2714" t="s">
        <v>37</v>
      </c>
      <c r="R2714" t="s">
        <v>251</v>
      </c>
      <c r="S2714" t="s">
        <v>249</v>
      </c>
    </row>
    <row r="2715" spans="2:19" ht="12.75" hidden="1" outlineLevel="1">
      <c r="B2715" s="33" t="s">
        <v>292</v>
      </c>
      <c r="C2715">
        <v>71</v>
      </c>
      <c r="D2715">
        <v>3</v>
      </c>
      <c r="E2715">
        <v>25</v>
      </c>
      <c r="F2715" s="46"/>
      <c r="G2715" s="58" t="str">
        <f t="shared" si="206"/>
        <v/>
      </c>
      <c r="H2715" s="55" t="s">
        <v>170</v>
      </c>
      <c r="I2715" t="str">
        <f t="shared" si="203"/>
        <v/>
      </c>
      <c r="J2715">
        <f t="shared" si="204"/>
        <v>0</v>
      </c>
      <c r="K2715">
        <f t="shared" si="205"/>
        <v>0</v>
      </c>
      <c r="L2715" s="78" t="s">
        <v>343</v>
      </c>
      <c r="M2715" s="36" t="s">
        <v>176</v>
      </c>
      <c r="N2715" s="36" t="s">
        <v>177</v>
      </c>
      <c r="O2715" s="36"/>
      <c r="Q2715" t="s">
        <v>250</v>
      </c>
      <c r="R2715" t="s">
        <v>305</v>
      </c>
      <c r="S2715" t="s">
        <v>249</v>
      </c>
    </row>
    <row r="2716" spans="2:19" ht="12.75" hidden="1" outlineLevel="1">
      <c r="B2716" s="33" t="s">
        <v>292</v>
      </c>
      <c r="C2716">
        <v>71</v>
      </c>
      <c r="D2716">
        <v>3</v>
      </c>
      <c r="E2716">
        <v>26</v>
      </c>
      <c r="F2716" s="46"/>
      <c r="G2716" s="58" t="str">
        <f t="shared" si="206"/>
        <v/>
      </c>
      <c r="H2716" s="55" t="s">
        <v>173</v>
      </c>
      <c r="I2716" t="str">
        <f t="shared" si="203"/>
        <v/>
      </c>
      <c r="J2716">
        <f t="shared" si="204"/>
        <v>0</v>
      </c>
      <c r="K2716">
        <f t="shared" si="205"/>
        <v>0</v>
      </c>
      <c r="L2716" s="78" t="s">
        <v>343</v>
      </c>
      <c r="M2716" s="36" t="s">
        <v>176</v>
      </c>
      <c r="N2716" s="36" t="s">
        <v>177</v>
      </c>
      <c r="O2716" s="36"/>
      <c r="Q2716" t="s">
        <v>119</v>
      </c>
      <c r="S2716" t="s">
        <v>249</v>
      </c>
    </row>
    <row r="2717" spans="2:19" ht="12.75" hidden="1" outlineLevel="1">
      <c r="B2717" s="33" t="s">
        <v>292</v>
      </c>
      <c r="C2717">
        <v>71</v>
      </c>
      <c r="D2717">
        <v>4</v>
      </c>
      <c r="E2717">
        <v>1</v>
      </c>
      <c r="F2717" s="46"/>
      <c r="G2717" s="58" t="str">
        <f t="shared" si="206"/>
        <v/>
      </c>
      <c r="H2717" s="55" t="s">
        <v>170</v>
      </c>
      <c r="I2717" t="str">
        <f t="shared" si="203"/>
        <v/>
      </c>
      <c r="J2717">
        <f t="shared" si="204"/>
        <v>0</v>
      </c>
      <c r="K2717">
        <f t="shared" si="205"/>
        <v>0</v>
      </c>
      <c r="L2717" s="78" t="s">
        <v>343</v>
      </c>
      <c r="M2717" s="36" t="s">
        <v>8</v>
      </c>
      <c r="N2717">
        <v>1</v>
      </c>
      <c r="P2717" t="s">
        <v>105</v>
      </c>
      <c r="Q2717" t="s">
        <v>329</v>
      </c>
      <c r="R2717" t="s">
        <v>238</v>
      </c>
      <c r="S2717" t="s">
        <v>239</v>
      </c>
    </row>
    <row r="2718" spans="2:19" ht="12.75" hidden="1" outlineLevel="1">
      <c r="B2718" s="33" t="s">
        <v>292</v>
      </c>
      <c r="C2718">
        <v>71</v>
      </c>
      <c r="D2718">
        <v>4</v>
      </c>
      <c r="E2718">
        <v>2</v>
      </c>
      <c r="F2718" s="46"/>
      <c r="G2718" s="58" t="str">
        <f t="shared" si="206"/>
        <v/>
      </c>
      <c r="H2718" s="55" t="s">
        <v>173</v>
      </c>
      <c r="I2718" t="str">
        <f t="shared" si="203"/>
        <v/>
      </c>
      <c r="J2718">
        <f t="shared" si="204"/>
        <v>0</v>
      </c>
      <c r="K2718">
        <f t="shared" si="205"/>
        <v>0</v>
      </c>
      <c r="L2718" s="78" t="s">
        <v>343</v>
      </c>
      <c r="M2718" s="36" t="s">
        <v>8</v>
      </c>
      <c r="N2718">
        <v>1</v>
      </c>
      <c r="P2718" t="s">
        <v>105</v>
      </c>
      <c r="Q2718" t="s">
        <v>333</v>
      </c>
      <c r="R2718" t="s">
        <v>149</v>
      </c>
      <c r="S2718" t="s">
        <v>239</v>
      </c>
    </row>
    <row r="2719" spans="2:19" ht="12.75" hidden="1" outlineLevel="1">
      <c r="B2719" s="33" t="s">
        <v>292</v>
      </c>
      <c r="C2719">
        <v>71</v>
      </c>
      <c r="D2719">
        <v>4</v>
      </c>
      <c r="E2719">
        <v>3</v>
      </c>
      <c r="F2719" s="46"/>
      <c r="G2719" s="58" t="str">
        <f t="shared" si="206"/>
        <v/>
      </c>
      <c r="H2719" s="55" t="s">
        <v>174</v>
      </c>
      <c r="I2719" t="str">
        <f t="shared" si="203"/>
        <v/>
      </c>
      <c r="J2719">
        <f t="shared" si="204"/>
        <v>0</v>
      </c>
      <c r="K2719">
        <f t="shared" si="205"/>
        <v>0</v>
      </c>
      <c r="L2719" s="78" t="s">
        <v>343</v>
      </c>
      <c r="M2719" s="36" t="s">
        <v>8</v>
      </c>
      <c r="N2719">
        <v>1</v>
      </c>
      <c r="P2719" t="s">
        <v>105</v>
      </c>
      <c r="Q2719" t="s">
        <v>333</v>
      </c>
      <c r="R2719" t="s">
        <v>318</v>
      </c>
      <c r="S2719" t="s">
        <v>239</v>
      </c>
    </row>
    <row r="2720" spans="2:19" ht="12.75" hidden="1" outlineLevel="1">
      <c r="B2720" s="33" t="s">
        <v>292</v>
      </c>
      <c r="C2720">
        <v>71</v>
      </c>
      <c r="D2720">
        <v>4</v>
      </c>
      <c r="E2720">
        <v>4</v>
      </c>
      <c r="F2720" s="46"/>
      <c r="G2720" s="58" t="str">
        <f t="shared" si="206"/>
        <v/>
      </c>
      <c r="H2720" s="55" t="s">
        <v>175</v>
      </c>
      <c r="I2720" t="str">
        <f t="shared" si="203"/>
        <v/>
      </c>
      <c r="J2720">
        <f t="shared" si="204"/>
        <v>0</v>
      </c>
      <c r="K2720">
        <f t="shared" si="205"/>
        <v>0</v>
      </c>
      <c r="L2720" s="78" t="s">
        <v>343</v>
      </c>
      <c r="M2720" s="36" t="s">
        <v>8</v>
      </c>
      <c r="N2720">
        <v>1</v>
      </c>
      <c r="P2720" t="s">
        <v>105</v>
      </c>
      <c r="Q2720" t="s">
        <v>333</v>
      </c>
      <c r="R2720" t="s">
        <v>316</v>
      </c>
      <c r="S2720" t="s">
        <v>239</v>
      </c>
    </row>
    <row r="2721" spans="2:19" ht="12.75" hidden="1" outlineLevel="1">
      <c r="B2721" s="33" t="s">
        <v>292</v>
      </c>
      <c r="C2721">
        <v>71</v>
      </c>
      <c r="D2721">
        <v>4</v>
      </c>
      <c r="E2721">
        <v>5</v>
      </c>
      <c r="F2721" s="46"/>
      <c r="G2721" s="58" t="str">
        <f t="shared" si="206"/>
        <v/>
      </c>
      <c r="H2721" s="55" t="s">
        <v>173</v>
      </c>
      <c r="I2721" t="str">
        <f t="shared" si="203"/>
        <v/>
      </c>
      <c r="J2721">
        <f t="shared" si="204"/>
        <v>0</v>
      </c>
      <c r="K2721">
        <f t="shared" si="205"/>
        <v>0</v>
      </c>
      <c r="L2721" s="78" t="s">
        <v>343</v>
      </c>
      <c r="M2721" s="36" t="s">
        <v>8</v>
      </c>
      <c r="N2721">
        <v>1</v>
      </c>
      <c r="P2721" t="s">
        <v>105</v>
      </c>
      <c r="Q2721" t="s">
        <v>330</v>
      </c>
      <c r="R2721" t="s">
        <v>247</v>
      </c>
      <c r="S2721" t="s">
        <v>239</v>
      </c>
    </row>
    <row r="2722" spans="2:19" ht="12.75" hidden="1" outlineLevel="1">
      <c r="B2722" s="33" t="s">
        <v>292</v>
      </c>
      <c r="C2722">
        <v>71</v>
      </c>
      <c r="D2722">
        <v>4</v>
      </c>
      <c r="E2722">
        <v>6</v>
      </c>
      <c r="F2722" s="46"/>
      <c r="G2722" s="58" t="str">
        <f t="shared" si="206"/>
        <v/>
      </c>
      <c r="H2722" s="55" t="s">
        <v>174</v>
      </c>
      <c r="I2722" t="str">
        <f t="shared" si="203"/>
        <v/>
      </c>
      <c r="J2722">
        <f t="shared" si="204"/>
        <v>0</v>
      </c>
      <c r="K2722">
        <f t="shared" si="205"/>
        <v>0</v>
      </c>
      <c r="L2722" s="78" t="s">
        <v>343</v>
      </c>
      <c r="M2722" s="36" t="s">
        <v>8</v>
      </c>
      <c r="N2722">
        <v>1</v>
      </c>
      <c r="P2722" t="s">
        <v>105</v>
      </c>
      <c r="Q2722" t="s">
        <v>329</v>
      </c>
      <c r="R2722" t="s">
        <v>316</v>
      </c>
      <c r="S2722" t="s">
        <v>239</v>
      </c>
    </row>
    <row r="2723" spans="2:19" ht="12.75" hidden="1" outlineLevel="1">
      <c r="B2723" s="33" t="s">
        <v>292</v>
      </c>
      <c r="C2723">
        <v>71</v>
      </c>
      <c r="D2723">
        <v>4</v>
      </c>
      <c r="E2723">
        <v>7</v>
      </c>
      <c r="F2723" s="46"/>
      <c r="G2723" s="58" t="str">
        <f t="shared" si="206"/>
        <v/>
      </c>
      <c r="H2723" s="55" t="s">
        <v>175</v>
      </c>
      <c r="I2723" t="str">
        <f t="shared" si="203"/>
        <v/>
      </c>
      <c r="J2723">
        <f t="shared" si="204"/>
        <v>0</v>
      </c>
      <c r="K2723">
        <f t="shared" si="205"/>
        <v>0</v>
      </c>
      <c r="L2723" s="78" t="s">
        <v>343</v>
      </c>
      <c r="M2723" s="36" t="s">
        <v>8</v>
      </c>
      <c r="N2723">
        <v>2</v>
      </c>
      <c r="P2723" t="s">
        <v>40</v>
      </c>
      <c r="Q2723" t="s">
        <v>329</v>
      </c>
      <c r="R2723" t="s">
        <v>238</v>
      </c>
      <c r="S2723" t="s">
        <v>111</v>
      </c>
    </row>
    <row r="2724" spans="2:19" ht="12.75" hidden="1" outlineLevel="1">
      <c r="B2724" s="33" t="s">
        <v>292</v>
      </c>
      <c r="C2724">
        <v>71</v>
      </c>
      <c r="D2724">
        <v>4</v>
      </c>
      <c r="E2724">
        <v>8</v>
      </c>
      <c r="F2724" s="46"/>
      <c r="G2724" s="58" t="str">
        <f t="shared" si="206"/>
        <v/>
      </c>
      <c r="H2724" s="55" t="s">
        <v>175</v>
      </c>
      <c r="I2724" t="str">
        <f t="shared" si="203"/>
        <v/>
      </c>
      <c r="J2724">
        <f t="shared" si="204"/>
        <v>0</v>
      </c>
      <c r="K2724">
        <f t="shared" si="205"/>
        <v>0</v>
      </c>
      <c r="L2724" s="78" t="s">
        <v>343</v>
      </c>
      <c r="M2724" s="36" t="s">
        <v>8</v>
      </c>
      <c r="N2724">
        <v>2</v>
      </c>
      <c r="P2724" t="s">
        <v>40</v>
      </c>
      <c r="Q2724" t="s">
        <v>329</v>
      </c>
      <c r="R2724" t="s">
        <v>246</v>
      </c>
      <c r="S2724" t="s">
        <v>111</v>
      </c>
    </row>
    <row r="2725" spans="2:19" ht="12.75" hidden="1" outlineLevel="1">
      <c r="B2725" s="33" t="s">
        <v>292</v>
      </c>
      <c r="C2725">
        <v>71</v>
      </c>
      <c r="D2725">
        <v>4</v>
      </c>
      <c r="E2725">
        <v>9</v>
      </c>
      <c r="F2725" s="46"/>
      <c r="G2725" s="58" t="str">
        <f t="shared" si="206"/>
        <v/>
      </c>
      <c r="H2725" s="55" t="s">
        <v>172</v>
      </c>
      <c r="I2725" t="str">
        <f t="shared" si="203"/>
        <v/>
      </c>
      <c r="J2725">
        <f t="shared" si="204"/>
        <v>0</v>
      </c>
      <c r="K2725">
        <f t="shared" si="205"/>
        <v>0</v>
      </c>
      <c r="L2725" s="78" t="s">
        <v>343</v>
      </c>
      <c r="M2725" s="36" t="s">
        <v>8</v>
      </c>
      <c r="N2725">
        <v>2</v>
      </c>
      <c r="P2725" t="s">
        <v>40</v>
      </c>
      <c r="Q2725" t="s">
        <v>329</v>
      </c>
      <c r="R2725" t="s">
        <v>248</v>
      </c>
      <c r="S2725" t="s">
        <v>111</v>
      </c>
    </row>
    <row r="2726" spans="2:19" ht="12.75" hidden="1" outlineLevel="1">
      <c r="B2726" s="33" t="s">
        <v>292</v>
      </c>
      <c r="C2726">
        <v>71</v>
      </c>
      <c r="D2726">
        <v>4</v>
      </c>
      <c r="E2726">
        <v>10</v>
      </c>
      <c r="F2726" s="46"/>
      <c r="G2726" s="58" t="str">
        <f t="shared" si="206"/>
        <v/>
      </c>
      <c r="H2726" s="55" t="s">
        <v>174</v>
      </c>
      <c r="I2726" t="str">
        <f t="shared" si="203"/>
        <v/>
      </c>
      <c r="J2726">
        <f t="shared" si="204"/>
        <v>0</v>
      </c>
      <c r="K2726">
        <f t="shared" si="205"/>
        <v>0</v>
      </c>
      <c r="L2726" s="78" t="s">
        <v>343</v>
      </c>
      <c r="M2726" s="36" t="s">
        <v>8</v>
      </c>
      <c r="N2726">
        <v>2</v>
      </c>
      <c r="P2726" t="s">
        <v>40</v>
      </c>
      <c r="Q2726" t="s">
        <v>329</v>
      </c>
      <c r="R2726" t="s">
        <v>53</v>
      </c>
      <c r="S2726" t="s">
        <v>111</v>
      </c>
    </row>
    <row r="2727" spans="2:19" ht="12.75" hidden="1" outlineLevel="1">
      <c r="B2727" s="33" t="s">
        <v>292</v>
      </c>
      <c r="C2727">
        <v>71</v>
      </c>
      <c r="D2727">
        <v>4</v>
      </c>
      <c r="E2727">
        <v>11</v>
      </c>
      <c r="F2727" s="46"/>
      <c r="G2727" s="58" t="str">
        <f t="shared" si="206"/>
        <v/>
      </c>
      <c r="H2727" s="55" t="s">
        <v>170</v>
      </c>
      <c r="I2727" t="str">
        <f t="shared" si="203"/>
        <v/>
      </c>
      <c r="J2727">
        <f t="shared" si="204"/>
        <v>0</v>
      </c>
      <c r="K2727">
        <f t="shared" si="205"/>
        <v>0</v>
      </c>
      <c r="L2727" s="78" t="s">
        <v>343</v>
      </c>
      <c r="M2727" s="36" t="s">
        <v>8</v>
      </c>
      <c r="N2727">
        <v>2</v>
      </c>
      <c r="P2727" t="s">
        <v>40</v>
      </c>
      <c r="Q2727" t="s">
        <v>329</v>
      </c>
      <c r="R2727" t="s">
        <v>53</v>
      </c>
      <c r="S2727" t="s">
        <v>111</v>
      </c>
    </row>
    <row r="2728" spans="2:19" ht="12.75" hidden="1" outlineLevel="1">
      <c r="B2728" s="33" t="s">
        <v>292</v>
      </c>
      <c r="C2728">
        <v>71</v>
      </c>
      <c r="D2728">
        <v>4</v>
      </c>
      <c r="E2728">
        <v>12</v>
      </c>
      <c r="F2728" s="46"/>
      <c r="G2728" s="58" t="str">
        <f t="shared" si="206"/>
        <v/>
      </c>
      <c r="H2728" s="55" t="s">
        <v>170</v>
      </c>
      <c r="I2728" t="str">
        <f t="shared" si="203"/>
        <v/>
      </c>
      <c r="J2728">
        <f t="shared" si="204"/>
        <v>0</v>
      </c>
      <c r="K2728">
        <f t="shared" si="205"/>
        <v>0</v>
      </c>
      <c r="L2728" s="78" t="s">
        <v>343</v>
      </c>
      <c r="M2728" s="36" t="s">
        <v>8</v>
      </c>
      <c r="N2728">
        <v>2</v>
      </c>
      <c r="P2728" t="s">
        <v>40</v>
      </c>
      <c r="Q2728" t="s">
        <v>329</v>
      </c>
      <c r="R2728" t="s">
        <v>238</v>
      </c>
      <c r="S2728" t="s">
        <v>111</v>
      </c>
    </row>
    <row r="2729" spans="2:19" ht="12.75" hidden="1" outlineLevel="1">
      <c r="B2729" s="33" t="s">
        <v>292</v>
      </c>
      <c r="C2729">
        <v>71</v>
      </c>
      <c r="D2729">
        <v>4</v>
      </c>
      <c r="E2729">
        <v>13</v>
      </c>
      <c r="F2729" s="46"/>
      <c r="G2729" s="58" t="str">
        <f t="shared" si="206"/>
        <v/>
      </c>
      <c r="H2729" s="55" t="s">
        <v>174</v>
      </c>
      <c r="I2729" t="str">
        <f t="shared" si="203"/>
        <v/>
      </c>
      <c r="J2729">
        <f t="shared" si="204"/>
        <v>0</v>
      </c>
      <c r="K2729">
        <f t="shared" si="205"/>
        <v>0</v>
      </c>
      <c r="L2729" s="78" t="s">
        <v>343</v>
      </c>
      <c r="M2729" s="36" t="s">
        <v>8</v>
      </c>
      <c r="N2729">
        <v>2</v>
      </c>
      <c r="P2729" t="s">
        <v>40</v>
      </c>
      <c r="Q2729" t="s">
        <v>333</v>
      </c>
      <c r="R2729" t="s">
        <v>246</v>
      </c>
      <c r="S2729" t="s">
        <v>111</v>
      </c>
    </row>
    <row r="2730" spans="2:19" ht="12.75" hidden="1" outlineLevel="1">
      <c r="B2730" s="33" t="s">
        <v>292</v>
      </c>
      <c r="C2730">
        <v>71</v>
      </c>
      <c r="D2730">
        <v>4</v>
      </c>
      <c r="E2730">
        <v>14</v>
      </c>
      <c r="F2730" s="46"/>
      <c r="G2730" s="58" t="str">
        <f t="shared" si="206"/>
        <v/>
      </c>
      <c r="H2730" s="55" t="s">
        <v>174</v>
      </c>
      <c r="I2730" t="str">
        <f t="shared" si="203"/>
        <v/>
      </c>
      <c r="J2730">
        <f t="shared" si="204"/>
        <v>0</v>
      </c>
      <c r="K2730">
        <f t="shared" si="205"/>
        <v>0</v>
      </c>
      <c r="L2730" s="78" t="s">
        <v>343</v>
      </c>
      <c r="M2730" s="36" t="s">
        <v>8</v>
      </c>
      <c r="N2730">
        <v>3</v>
      </c>
      <c r="P2730" t="s">
        <v>315</v>
      </c>
      <c r="Q2730" t="s">
        <v>329</v>
      </c>
      <c r="R2730" t="s">
        <v>238</v>
      </c>
      <c r="S2730" t="s">
        <v>239</v>
      </c>
    </row>
    <row r="2731" spans="2:19" ht="12.75" hidden="1" outlineLevel="1">
      <c r="B2731" s="33" t="s">
        <v>292</v>
      </c>
      <c r="C2731">
        <v>71</v>
      </c>
      <c r="D2731">
        <v>4</v>
      </c>
      <c r="E2731">
        <v>15</v>
      </c>
      <c r="F2731" s="46"/>
      <c r="G2731" s="58" t="str">
        <f t="shared" si="206"/>
        <v/>
      </c>
      <c r="H2731" s="55" t="s">
        <v>173</v>
      </c>
      <c r="I2731" t="str">
        <f t="shared" si="203"/>
        <v/>
      </c>
      <c r="J2731">
        <f t="shared" si="204"/>
        <v>0</v>
      </c>
      <c r="K2731">
        <f t="shared" si="205"/>
        <v>0</v>
      </c>
      <c r="L2731" s="78" t="s">
        <v>343</v>
      </c>
      <c r="M2731" s="36" t="s">
        <v>8</v>
      </c>
      <c r="N2731">
        <v>3</v>
      </c>
      <c r="P2731" t="s">
        <v>315</v>
      </c>
      <c r="Q2731" t="s">
        <v>333</v>
      </c>
      <c r="R2731" t="s">
        <v>318</v>
      </c>
      <c r="S2731" t="s">
        <v>239</v>
      </c>
    </row>
    <row r="2732" spans="2:19" ht="12.75" hidden="1" outlineLevel="1">
      <c r="B2732" s="33" t="s">
        <v>292</v>
      </c>
      <c r="C2732">
        <v>71</v>
      </c>
      <c r="D2732">
        <v>4</v>
      </c>
      <c r="E2732">
        <v>16</v>
      </c>
      <c r="F2732" s="46"/>
      <c r="G2732" s="58" t="str">
        <f t="shared" si="206"/>
        <v/>
      </c>
      <c r="H2732" s="55" t="s">
        <v>170</v>
      </c>
      <c r="I2732" t="str">
        <f t="shared" si="203"/>
        <v/>
      </c>
      <c r="J2732">
        <f t="shared" si="204"/>
        <v>0</v>
      </c>
      <c r="K2732">
        <f t="shared" si="205"/>
        <v>0</v>
      </c>
      <c r="L2732" s="78" t="s">
        <v>343</v>
      </c>
      <c r="M2732" s="36" t="s">
        <v>8</v>
      </c>
      <c r="N2732">
        <v>3</v>
      </c>
      <c r="P2732" t="s">
        <v>315</v>
      </c>
      <c r="Q2732" t="s">
        <v>329</v>
      </c>
      <c r="R2732" t="s">
        <v>149</v>
      </c>
      <c r="S2732" t="s">
        <v>239</v>
      </c>
    </row>
    <row r="2733" spans="2:19" ht="12.75" hidden="1" outlineLevel="1">
      <c r="B2733" s="33" t="s">
        <v>292</v>
      </c>
      <c r="C2733">
        <v>71</v>
      </c>
      <c r="D2733">
        <v>4</v>
      </c>
      <c r="E2733">
        <v>17</v>
      </c>
      <c r="F2733" s="46"/>
      <c r="G2733" s="58" t="str">
        <f t="shared" si="206"/>
        <v/>
      </c>
      <c r="H2733" s="55" t="s">
        <v>170</v>
      </c>
      <c r="I2733" t="str">
        <f t="shared" si="203"/>
        <v/>
      </c>
      <c r="J2733">
        <f t="shared" si="204"/>
        <v>0</v>
      </c>
      <c r="K2733">
        <f t="shared" si="205"/>
        <v>0</v>
      </c>
      <c r="L2733" s="78" t="s">
        <v>343</v>
      </c>
      <c r="M2733" s="36" t="s">
        <v>8</v>
      </c>
      <c r="N2733">
        <v>3</v>
      </c>
      <c r="P2733" t="s">
        <v>315</v>
      </c>
      <c r="Q2733" t="s">
        <v>330</v>
      </c>
      <c r="R2733" t="s">
        <v>247</v>
      </c>
      <c r="S2733" t="s">
        <v>239</v>
      </c>
    </row>
    <row r="2734" spans="2:19" ht="12.75" hidden="1" outlineLevel="1">
      <c r="B2734" s="33" t="s">
        <v>292</v>
      </c>
      <c r="C2734">
        <v>71</v>
      </c>
      <c r="D2734">
        <v>4</v>
      </c>
      <c r="E2734">
        <v>18</v>
      </c>
      <c r="F2734" s="46"/>
      <c r="G2734" s="58" t="str">
        <f t="shared" si="206"/>
        <v/>
      </c>
      <c r="H2734" s="55" t="s">
        <v>172</v>
      </c>
      <c r="I2734" t="str">
        <f t="shared" si="203"/>
        <v/>
      </c>
      <c r="J2734">
        <f t="shared" si="204"/>
        <v>0</v>
      </c>
      <c r="K2734">
        <f t="shared" si="205"/>
        <v>0</v>
      </c>
      <c r="L2734" s="78" t="s">
        <v>343</v>
      </c>
      <c r="M2734" s="36" t="s">
        <v>8</v>
      </c>
      <c r="N2734">
        <v>3</v>
      </c>
      <c r="P2734" t="s">
        <v>315</v>
      </c>
      <c r="Q2734" t="s">
        <v>329</v>
      </c>
      <c r="R2734" t="s">
        <v>238</v>
      </c>
      <c r="S2734" t="s">
        <v>239</v>
      </c>
    </row>
    <row r="2735" spans="2:19" ht="12.75" hidden="1" outlineLevel="1">
      <c r="B2735" s="33" t="s">
        <v>292</v>
      </c>
      <c r="C2735">
        <v>71</v>
      </c>
      <c r="D2735">
        <v>4</v>
      </c>
      <c r="E2735">
        <v>19</v>
      </c>
      <c r="F2735" s="46"/>
      <c r="G2735" s="58" t="str">
        <f t="shared" si="206"/>
        <v/>
      </c>
      <c r="H2735" s="55" t="s">
        <v>174</v>
      </c>
      <c r="I2735" t="str">
        <f t="shared" si="203"/>
        <v/>
      </c>
      <c r="J2735">
        <f t="shared" si="204"/>
        <v>0</v>
      </c>
      <c r="K2735">
        <f t="shared" si="205"/>
        <v>0</v>
      </c>
      <c r="L2735" s="78" t="s">
        <v>343</v>
      </c>
      <c r="M2735" s="36" t="s">
        <v>8</v>
      </c>
      <c r="N2735">
        <v>3</v>
      </c>
      <c r="P2735" t="s">
        <v>315</v>
      </c>
      <c r="Q2735" t="s">
        <v>330</v>
      </c>
      <c r="R2735" t="s">
        <v>247</v>
      </c>
      <c r="S2735" t="s">
        <v>239</v>
      </c>
    </row>
    <row r="2736" spans="2:19" ht="12.75" hidden="1" outlineLevel="1">
      <c r="B2736" s="33" t="s">
        <v>292</v>
      </c>
      <c r="C2736">
        <v>71</v>
      </c>
      <c r="D2736">
        <v>4</v>
      </c>
      <c r="E2736">
        <v>20</v>
      </c>
      <c r="F2736" s="46"/>
      <c r="G2736" s="58" t="str">
        <f t="shared" si="206"/>
        <v/>
      </c>
      <c r="H2736" s="55" t="s">
        <v>170</v>
      </c>
      <c r="I2736" t="str">
        <f t="shared" si="203"/>
        <v/>
      </c>
      <c r="J2736">
        <f t="shared" si="204"/>
        <v>0</v>
      </c>
      <c r="K2736">
        <f t="shared" si="205"/>
        <v>0</v>
      </c>
      <c r="L2736" s="78" t="s">
        <v>343</v>
      </c>
      <c r="M2736" s="36" t="s">
        <v>8</v>
      </c>
      <c r="N2736">
        <v>4</v>
      </c>
      <c r="P2736" t="s">
        <v>315</v>
      </c>
      <c r="Q2736" t="s">
        <v>329</v>
      </c>
      <c r="R2736" t="s">
        <v>238</v>
      </c>
      <c r="S2736" t="s">
        <v>239</v>
      </c>
    </row>
    <row r="2737" spans="2:19" ht="12.75" hidden="1" outlineLevel="1">
      <c r="B2737" s="33" t="s">
        <v>292</v>
      </c>
      <c r="C2737">
        <v>71</v>
      </c>
      <c r="D2737">
        <v>4</v>
      </c>
      <c r="E2737">
        <v>21</v>
      </c>
      <c r="F2737" s="75"/>
      <c r="G2737" s="58" t="str">
        <f t="shared" si="206"/>
        <v/>
      </c>
      <c r="H2737" s="55" t="s">
        <v>175</v>
      </c>
      <c r="I2737" t="str">
        <f t="shared" si="203"/>
        <v/>
      </c>
      <c r="J2737">
        <f t="shared" si="204"/>
        <v>0</v>
      </c>
      <c r="K2737">
        <f t="shared" si="205"/>
        <v>0</v>
      </c>
      <c r="L2737" s="78" t="s">
        <v>343</v>
      </c>
      <c r="M2737" s="36" t="s">
        <v>8</v>
      </c>
      <c r="N2737">
        <v>4</v>
      </c>
      <c r="P2737" t="s">
        <v>317</v>
      </c>
      <c r="Q2737" t="s">
        <v>330</v>
      </c>
      <c r="R2737" t="s">
        <v>247</v>
      </c>
      <c r="S2737" t="s">
        <v>239</v>
      </c>
    </row>
    <row r="2738" spans="2:19" ht="12.75" hidden="1" outlineLevel="1">
      <c r="B2738" s="33" t="s">
        <v>292</v>
      </c>
      <c r="C2738">
        <v>71</v>
      </c>
      <c r="D2738">
        <v>4</v>
      </c>
      <c r="E2738">
        <v>22</v>
      </c>
      <c r="F2738" s="46"/>
      <c r="G2738" s="58" t="str">
        <f t="shared" si="206"/>
        <v/>
      </c>
      <c r="H2738" s="55" t="s">
        <v>175</v>
      </c>
      <c r="I2738" t="str">
        <f t="shared" si="203"/>
        <v/>
      </c>
      <c r="J2738">
        <f t="shared" si="204"/>
        <v>0</v>
      </c>
      <c r="K2738">
        <f t="shared" si="205"/>
        <v>0</v>
      </c>
      <c r="L2738" s="78" t="s">
        <v>343</v>
      </c>
      <c r="M2738" s="36" t="s">
        <v>8</v>
      </c>
      <c r="N2738">
        <v>4</v>
      </c>
      <c r="P2738" t="s">
        <v>317</v>
      </c>
      <c r="Q2738" t="s">
        <v>330</v>
      </c>
      <c r="R2738" t="s">
        <v>247</v>
      </c>
      <c r="S2738" t="s">
        <v>239</v>
      </c>
    </row>
    <row r="2739" spans="2:19" ht="12.75" hidden="1" outlineLevel="1">
      <c r="B2739" s="33" t="s">
        <v>292</v>
      </c>
      <c r="C2739">
        <v>71</v>
      </c>
      <c r="D2739">
        <v>4</v>
      </c>
      <c r="E2739">
        <v>23</v>
      </c>
      <c r="F2739" s="46"/>
      <c r="G2739" s="58" t="str">
        <f t="shared" si="206"/>
        <v/>
      </c>
      <c r="H2739" s="55" t="s">
        <v>173</v>
      </c>
      <c r="I2739" t="str">
        <f t="shared" si="203"/>
        <v/>
      </c>
      <c r="J2739">
        <f t="shared" si="204"/>
        <v>0</v>
      </c>
      <c r="K2739">
        <f t="shared" si="205"/>
        <v>0</v>
      </c>
      <c r="L2739" s="78" t="s">
        <v>343</v>
      </c>
      <c r="M2739" s="36" t="s">
        <v>8</v>
      </c>
      <c r="N2739">
        <v>4</v>
      </c>
      <c r="P2739" t="s">
        <v>317</v>
      </c>
      <c r="Q2739" t="s">
        <v>333</v>
      </c>
      <c r="R2739" t="s">
        <v>246</v>
      </c>
      <c r="S2739" t="s">
        <v>239</v>
      </c>
    </row>
    <row r="2740" spans="2:19" ht="12.75" hidden="1" outlineLevel="1">
      <c r="B2740" s="33" t="s">
        <v>292</v>
      </c>
      <c r="C2740">
        <v>71</v>
      </c>
      <c r="D2740">
        <v>4</v>
      </c>
      <c r="E2740">
        <v>24</v>
      </c>
      <c r="F2740" s="46"/>
      <c r="G2740" s="58" t="str">
        <f t="shared" si="206"/>
        <v/>
      </c>
      <c r="H2740" s="55" t="s">
        <v>174</v>
      </c>
      <c r="I2740" t="str">
        <f t="shared" si="203"/>
        <v/>
      </c>
      <c r="J2740">
        <f t="shared" si="204"/>
        <v>0</v>
      </c>
      <c r="K2740">
        <f t="shared" si="205"/>
        <v>0</v>
      </c>
      <c r="L2740" s="78" t="s">
        <v>343</v>
      </c>
      <c r="M2740" s="36" t="s">
        <v>8</v>
      </c>
      <c r="N2740">
        <v>4</v>
      </c>
      <c r="P2740" t="s">
        <v>317</v>
      </c>
      <c r="Q2740" t="s">
        <v>329</v>
      </c>
      <c r="R2740" t="s">
        <v>238</v>
      </c>
      <c r="S2740" t="s">
        <v>239</v>
      </c>
    </row>
    <row r="2741" spans="2:19" ht="12.75" hidden="1" outlineLevel="1">
      <c r="B2741" s="33" t="s">
        <v>292</v>
      </c>
      <c r="C2741">
        <v>71</v>
      </c>
      <c r="D2741">
        <v>4</v>
      </c>
      <c r="E2741">
        <v>25</v>
      </c>
      <c r="F2741" s="46"/>
      <c r="G2741" s="58" t="str">
        <f t="shared" si="206"/>
        <v/>
      </c>
      <c r="H2741" s="55" t="s">
        <v>172</v>
      </c>
      <c r="I2741" t="str">
        <f t="shared" si="203"/>
        <v/>
      </c>
      <c r="J2741">
        <f t="shared" si="204"/>
        <v>0</v>
      </c>
      <c r="K2741">
        <f t="shared" si="205"/>
        <v>0</v>
      </c>
      <c r="L2741" s="78" t="s">
        <v>343</v>
      </c>
      <c r="M2741" s="36" t="s">
        <v>8</v>
      </c>
      <c r="N2741">
        <v>4</v>
      </c>
      <c r="P2741" t="s">
        <v>317</v>
      </c>
      <c r="Q2741" t="s">
        <v>333</v>
      </c>
      <c r="R2741" t="s">
        <v>245</v>
      </c>
      <c r="S2741" t="s">
        <v>239</v>
      </c>
    </row>
    <row r="2742" spans="2:19" ht="12.75" hidden="1" outlineLevel="1">
      <c r="B2742" s="33" t="s">
        <v>292</v>
      </c>
      <c r="C2742">
        <v>71</v>
      </c>
      <c r="D2742">
        <v>4</v>
      </c>
      <c r="E2742">
        <v>26</v>
      </c>
      <c r="F2742" s="46"/>
      <c r="G2742" s="58" t="str">
        <f t="shared" si="206"/>
        <v/>
      </c>
      <c r="H2742" s="55" t="s">
        <v>175</v>
      </c>
      <c r="I2742" t="str">
        <f t="shared" si="203"/>
        <v/>
      </c>
      <c r="J2742">
        <f t="shared" si="204"/>
        <v>0</v>
      </c>
      <c r="K2742">
        <f t="shared" si="205"/>
        <v>0</v>
      </c>
      <c r="L2742" s="78" t="s">
        <v>343</v>
      </c>
      <c r="M2742" s="36" t="s">
        <v>8</v>
      </c>
      <c r="N2742">
        <v>4</v>
      </c>
      <c r="P2742" t="s">
        <v>317</v>
      </c>
      <c r="Q2742" t="s">
        <v>333</v>
      </c>
      <c r="R2742" t="s">
        <v>245</v>
      </c>
      <c r="S2742" t="s">
        <v>239</v>
      </c>
    </row>
    <row r="2743" spans="2:19" ht="12.75" hidden="1" outlineLevel="1">
      <c r="B2743" s="33" t="s">
        <v>292</v>
      </c>
      <c r="C2743">
        <v>71</v>
      </c>
      <c r="D2743">
        <v>4</v>
      </c>
      <c r="E2743">
        <v>27</v>
      </c>
      <c r="F2743" s="46"/>
      <c r="G2743" s="58" t="str">
        <f t="shared" si="206"/>
        <v/>
      </c>
      <c r="H2743" s="55" t="s">
        <v>172</v>
      </c>
      <c r="I2743" t="str">
        <f t="shared" si="203"/>
        <v/>
      </c>
      <c r="J2743">
        <f t="shared" si="204"/>
        <v>0</v>
      </c>
      <c r="K2743">
        <f t="shared" si="205"/>
        <v>0</v>
      </c>
      <c r="L2743" s="78" t="s">
        <v>343</v>
      </c>
      <c r="M2743" s="36" t="s">
        <v>8</v>
      </c>
      <c r="N2743">
        <v>4</v>
      </c>
      <c r="P2743" t="s">
        <v>317</v>
      </c>
      <c r="Q2743" t="s">
        <v>333</v>
      </c>
      <c r="R2743" t="s">
        <v>318</v>
      </c>
      <c r="S2743" t="s">
        <v>239</v>
      </c>
    </row>
    <row r="2744" spans="7:12" ht="12.75" collapsed="1">
      <c r="G2744" s="58"/>
      <c r="L2744" s="79"/>
    </row>
    <row r="2745" spans="2:19" ht="12.75">
      <c r="B2745" s="74" t="s">
        <v>102</v>
      </c>
      <c r="C2745">
        <v>72</v>
      </c>
      <c r="D2745">
        <v>1</v>
      </c>
      <c r="E2745">
        <v>1</v>
      </c>
      <c r="F2745" s="75"/>
      <c r="G2745" s="58" t="str">
        <f t="shared" si="206"/>
        <v/>
      </c>
      <c r="H2745" s="72" t="s">
        <v>174</v>
      </c>
      <c r="I2745" t="str">
        <f aca="true" t="shared" si="207" ref="I2745:I2808">IF(F2745=0,"",IF(EXACT(G2745,H2745),"Correct","Incorrect"))</f>
        <v/>
      </c>
      <c r="J2745">
        <f aca="true" t="shared" si="208" ref="J2745:J2808">IF($I2745="Correct",1,IF($I2745="Incorrect",1,0))</f>
        <v>0</v>
      </c>
      <c r="K2745">
        <f aca="true" t="shared" si="209" ref="K2745:K2808">IF($I2745="Correct",1,IF($I2745="Incorrect",0,0))</f>
        <v>0</v>
      </c>
      <c r="L2745" s="78" t="s">
        <v>343</v>
      </c>
      <c r="M2745" t="s">
        <v>103</v>
      </c>
      <c r="P2745" t="s">
        <v>315</v>
      </c>
      <c r="Q2745" t="s">
        <v>329</v>
      </c>
      <c r="R2745" t="s">
        <v>238</v>
      </c>
      <c r="S2745" t="s">
        <v>277</v>
      </c>
    </row>
    <row r="2746" spans="2:19" ht="12.75" hidden="1" outlineLevel="1">
      <c r="B2746" s="74" t="s">
        <v>102</v>
      </c>
      <c r="C2746">
        <v>72</v>
      </c>
      <c r="D2746">
        <v>1</v>
      </c>
      <c r="E2746">
        <v>2</v>
      </c>
      <c r="F2746" s="75"/>
      <c r="G2746" s="58" t="str">
        <f t="shared" si="206"/>
        <v/>
      </c>
      <c r="H2746" s="72" t="s">
        <v>173</v>
      </c>
      <c r="I2746" t="str">
        <f t="shared" si="207"/>
        <v/>
      </c>
      <c r="J2746">
        <f t="shared" si="208"/>
        <v>0</v>
      </c>
      <c r="K2746">
        <f t="shared" si="209"/>
        <v>0</v>
      </c>
      <c r="L2746" s="78" t="s">
        <v>343</v>
      </c>
      <c r="M2746" t="s">
        <v>103</v>
      </c>
      <c r="P2746" t="s">
        <v>315</v>
      </c>
      <c r="Q2746" t="s">
        <v>330</v>
      </c>
      <c r="R2746" t="s">
        <v>247</v>
      </c>
      <c r="S2746" t="s">
        <v>277</v>
      </c>
    </row>
    <row r="2747" spans="2:19" ht="12.75" hidden="1" outlineLevel="1">
      <c r="B2747" s="74" t="s">
        <v>102</v>
      </c>
      <c r="C2747">
        <v>72</v>
      </c>
      <c r="D2747">
        <v>1</v>
      </c>
      <c r="E2747">
        <v>3</v>
      </c>
      <c r="F2747" s="75"/>
      <c r="G2747" s="58" t="str">
        <f t="shared" si="206"/>
        <v/>
      </c>
      <c r="H2747" s="72" t="s">
        <v>172</v>
      </c>
      <c r="I2747" t="str">
        <f t="shared" si="207"/>
        <v/>
      </c>
      <c r="J2747">
        <f t="shared" si="208"/>
        <v>0</v>
      </c>
      <c r="K2747">
        <f t="shared" si="209"/>
        <v>0</v>
      </c>
      <c r="L2747" s="78" t="s">
        <v>343</v>
      </c>
      <c r="M2747" t="s">
        <v>103</v>
      </c>
      <c r="P2747" t="s">
        <v>315</v>
      </c>
      <c r="Q2747" t="s">
        <v>333</v>
      </c>
      <c r="R2747" t="s">
        <v>246</v>
      </c>
      <c r="S2747" t="s">
        <v>277</v>
      </c>
    </row>
    <row r="2748" spans="2:19" ht="12.75" hidden="1" outlineLevel="1">
      <c r="B2748" s="74" t="s">
        <v>102</v>
      </c>
      <c r="C2748">
        <v>72</v>
      </c>
      <c r="D2748">
        <v>1</v>
      </c>
      <c r="E2748">
        <v>4</v>
      </c>
      <c r="F2748" s="75"/>
      <c r="G2748" s="58" t="str">
        <f t="shared" si="206"/>
        <v/>
      </c>
      <c r="H2748" s="72" t="s">
        <v>170</v>
      </c>
      <c r="I2748" t="str">
        <f t="shared" si="207"/>
        <v/>
      </c>
      <c r="J2748">
        <f t="shared" si="208"/>
        <v>0</v>
      </c>
      <c r="K2748">
        <f t="shared" si="209"/>
        <v>0</v>
      </c>
      <c r="L2748" s="78" t="s">
        <v>343</v>
      </c>
      <c r="M2748" t="s">
        <v>103</v>
      </c>
      <c r="P2748" t="s">
        <v>315</v>
      </c>
      <c r="Q2748" t="s">
        <v>333</v>
      </c>
      <c r="R2748" t="s">
        <v>246</v>
      </c>
      <c r="S2748" t="s">
        <v>277</v>
      </c>
    </row>
    <row r="2749" spans="2:19" ht="12.75" hidden="1" outlineLevel="1">
      <c r="B2749" s="74" t="s">
        <v>102</v>
      </c>
      <c r="C2749">
        <v>72</v>
      </c>
      <c r="D2749">
        <v>1</v>
      </c>
      <c r="E2749">
        <v>5</v>
      </c>
      <c r="F2749" s="75"/>
      <c r="G2749" s="58" t="str">
        <f t="shared" si="206"/>
        <v/>
      </c>
      <c r="H2749" s="72" t="s">
        <v>175</v>
      </c>
      <c r="I2749" t="str">
        <f t="shared" si="207"/>
        <v/>
      </c>
      <c r="J2749">
        <f t="shared" si="208"/>
        <v>0</v>
      </c>
      <c r="K2749">
        <f t="shared" si="209"/>
        <v>0</v>
      </c>
      <c r="L2749" s="78" t="s">
        <v>343</v>
      </c>
      <c r="M2749" t="s">
        <v>103</v>
      </c>
      <c r="P2749" t="s">
        <v>315</v>
      </c>
      <c r="Q2749" t="s">
        <v>329</v>
      </c>
      <c r="R2749" t="s">
        <v>149</v>
      </c>
      <c r="S2749" t="s">
        <v>277</v>
      </c>
    </row>
    <row r="2750" spans="2:19" ht="12.75" hidden="1" outlineLevel="1">
      <c r="B2750" s="74" t="s">
        <v>102</v>
      </c>
      <c r="C2750">
        <v>72</v>
      </c>
      <c r="D2750">
        <v>1</v>
      </c>
      <c r="E2750">
        <v>6</v>
      </c>
      <c r="F2750" s="75"/>
      <c r="G2750" s="58" t="str">
        <f t="shared" si="206"/>
        <v/>
      </c>
      <c r="H2750" s="72" t="s">
        <v>174</v>
      </c>
      <c r="I2750" t="str">
        <f t="shared" si="207"/>
        <v/>
      </c>
      <c r="J2750">
        <f t="shared" si="208"/>
        <v>0</v>
      </c>
      <c r="K2750">
        <f t="shared" si="209"/>
        <v>0</v>
      </c>
      <c r="L2750" s="78" t="s">
        <v>343</v>
      </c>
      <c r="M2750" t="s">
        <v>103</v>
      </c>
      <c r="P2750" t="s">
        <v>315</v>
      </c>
      <c r="Q2750" t="s">
        <v>329</v>
      </c>
      <c r="R2750" t="s">
        <v>248</v>
      </c>
      <c r="S2750" t="s">
        <v>277</v>
      </c>
    </row>
    <row r="2751" spans="2:19" ht="12.75" hidden="1" outlineLevel="1">
      <c r="B2751" s="74" t="s">
        <v>102</v>
      </c>
      <c r="C2751">
        <v>72</v>
      </c>
      <c r="D2751">
        <v>1</v>
      </c>
      <c r="E2751">
        <v>7</v>
      </c>
      <c r="F2751" s="75"/>
      <c r="G2751" s="58" t="str">
        <f t="shared" si="206"/>
        <v/>
      </c>
      <c r="H2751" s="72" t="s">
        <v>175</v>
      </c>
      <c r="I2751" t="str">
        <f t="shared" si="207"/>
        <v/>
      </c>
      <c r="J2751">
        <f t="shared" si="208"/>
        <v>0</v>
      </c>
      <c r="K2751">
        <f t="shared" si="209"/>
        <v>0</v>
      </c>
      <c r="L2751" s="78" t="s">
        <v>343</v>
      </c>
      <c r="M2751" t="s">
        <v>103</v>
      </c>
      <c r="P2751" t="s">
        <v>40</v>
      </c>
      <c r="Q2751" t="s">
        <v>329</v>
      </c>
      <c r="R2751" t="s">
        <v>238</v>
      </c>
      <c r="S2751" t="s">
        <v>277</v>
      </c>
    </row>
    <row r="2752" spans="2:19" ht="12.75" hidden="1" outlineLevel="1">
      <c r="B2752" s="74" t="s">
        <v>102</v>
      </c>
      <c r="C2752">
        <v>72</v>
      </c>
      <c r="D2752">
        <v>1</v>
      </c>
      <c r="E2752">
        <v>8</v>
      </c>
      <c r="F2752" s="46"/>
      <c r="G2752" s="58" t="str">
        <f t="shared" si="206"/>
        <v/>
      </c>
      <c r="H2752" s="72" t="s">
        <v>175</v>
      </c>
      <c r="I2752" t="str">
        <f t="shared" si="207"/>
        <v/>
      </c>
      <c r="J2752">
        <f t="shared" si="208"/>
        <v>0</v>
      </c>
      <c r="K2752">
        <f t="shared" si="209"/>
        <v>0</v>
      </c>
      <c r="L2752" s="78" t="s">
        <v>343</v>
      </c>
      <c r="M2752" t="s">
        <v>103</v>
      </c>
      <c r="P2752" t="s">
        <v>40</v>
      </c>
      <c r="Q2752" t="s">
        <v>330</v>
      </c>
      <c r="R2752" t="s">
        <v>247</v>
      </c>
      <c r="S2752" t="s">
        <v>277</v>
      </c>
    </row>
    <row r="2753" spans="2:19" ht="12.75" hidden="1" outlineLevel="1">
      <c r="B2753" s="74" t="s">
        <v>102</v>
      </c>
      <c r="C2753">
        <v>72</v>
      </c>
      <c r="D2753">
        <v>1</v>
      </c>
      <c r="E2753">
        <v>9</v>
      </c>
      <c r="F2753" s="46"/>
      <c r="G2753" s="58" t="str">
        <f t="shared" si="206"/>
        <v/>
      </c>
      <c r="H2753" s="72" t="s">
        <v>172</v>
      </c>
      <c r="I2753" t="str">
        <f t="shared" si="207"/>
        <v/>
      </c>
      <c r="J2753">
        <f t="shared" si="208"/>
        <v>0</v>
      </c>
      <c r="K2753">
        <f t="shared" si="209"/>
        <v>0</v>
      </c>
      <c r="L2753" s="78" t="s">
        <v>343</v>
      </c>
      <c r="M2753" t="s">
        <v>103</v>
      </c>
      <c r="P2753" t="s">
        <v>40</v>
      </c>
      <c r="Q2753" t="s">
        <v>333</v>
      </c>
      <c r="R2753" t="s">
        <v>318</v>
      </c>
      <c r="S2753" t="s">
        <v>277</v>
      </c>
    </row>
    <row r="2754" spans="2:19" ht="12.75" hidden="1" outlineLevel="1">
      <c r="B2754" s="74" t="s">
        <v>102</v>
      </c>
      <c r="C2754">
        <v>72</v>
      </c>
      <c r="D2754">
        <v>1</v>
      </c>
      <c r="E2754">
        <v>10</v>
      </c>
      <c r="F2754" s="46"/>
      <c r="G2754" s="58" t="str">
        <f t="shared" si="206"/>
        <v/>
      </c>
      <c r="H2754" s="72" t="s">
        <v>170</v>
      </c>
      <c r="I2754" t="str">
        <f t="shared" si="207"/>
        <v/>
      </c>
      <c r="J2754">
        <f t="shared" si="208"/>
        <v>0</v>
      </c>
      <c r="K2754">
        <f t="shared" si="209"/>
        <v>0</v>
      </c>
      <c r="L2754" s="78" t="s">
        <v>343</v>
      </c>
      <c r="M2754" t="s">
        <v>103</v>
      </c>
      <c r="P2754" t="s">
        <v>40</v>
      </c>
      <c r="Q2754" t="s">
        <v>329</v>
      </c>
      <c r="R2754" t="s">
        <v>248</v>
      </c>
      <c r="S2754" t="s">
        <v>277</v>
      </c>
    </row>
    <row r="2755" spans="2:19" ht="12.75" hidden="1" outlineLevel="1">
      <c r="B2755" s="74" t="s">
        <v>102</v>
      </c>
      <c r="C2755">
        <v>72</v>
      </c>
      <c r="D2755">
        <v>1</v>
      </c>
      <c r="E2755">
        <v>11</v>
      </c>
      <c r="F2755" s="46"/>
      <c r="G2755" s="58" t="str">
        <f t="shared" si="206"/>
        <v/>
      </c>
      <c r="H2755" s="72" t="s">
        <v>172</v>
      </c>
      <c r="I2755" t="str">
        <f t="shared" si="207"/>
        <v/>
      </c>
      <c r="J2755">
        <f t="shared" si="208"/>
        <v>0</v>
      </c>
      <c r="K2755">
        <f t="shared" si="209"/>
        <v>0</v>
      </c>
      <c r="L2755" s="78" t="s">
        <v>343</v>
      </c>
      <c r="M2755" t="s">
        <v>103</v>
      </c>
      <c r="P2755" t="s">
        <v>40</v>
      </c>
      <c r="Q2755" t="s">
        <v>329</v>
      </c>
      <c r="R2755" t="s">
        <v>248</v>
      </c>
      <c r="S2755" t="s">
        <v>277</v>
      </c>
    </row>
    <row r="2756" spans="2:19" ht="12.75" hidden="1" outlineLevel="1">
      <c r="B2756" s="74" t="s">
        <v>102</v>
      </c>
      <c r="C2756">
        <v>72</v>
      </c>
      <c r="D2756">
        <v>1</v>
      </c>
      <c r="E2756">
        <v>12</v>
      </c>
      <c r="F2756" s="46"/>
      <c r="G2756" s="58" t="str">
        <f t="shared" si="206"/>
        <v/>
      </c>
      <c r="H2756" s="72" t="s">
        <v>174</v>
      </c>
      <c r="I2756" t="str">
        <f t="shared" si="207"/>
        <v/>
      </c>
      <c r="J2756">
        <f t="shared" si="208"/>
        <v>0</v>
      </c>
      <c r="K2756">
        <f t="shared" si="209"/>
        <v>0</v>
      </c>
      <c r="L2756" s="78" t="s">
        <v>343</v>
      </c>
      <c r="M2756" t="s">
        <v>103</v>
      </c>
      <c r="P2756" t="s">
        <v>40</v>
      </c>
      <c r="Q2756" t="s">
        <v>329</v>
      </c>
      <c r="R2756" t="s">
        <v>248</v>
      </c>
      <c r="S2756" t="s">
        <v>277</v>
      </c>
    </row>
    <row r="2757" spans="2:19" ht="12.75" hidden="1" outlineLevel="1">
      <c r="B2757" s="74" t="s">
        <v>102</v>
      </c>
      <c r="C2757">
        <v>72</v>
      </c>
      <c r="D2757">
        <v>1</v>
      </c>
      <c r="E2757">
        <v>13</v>
      </c>
      <c r="F2757" s="46"/>
      <c r="G2757" s="58" t="str">
        <f t="shared" si="206"/>
        <v/>
      </c>
      <c r="H2757" s="72" t="s">
        <v>175</v>
      </c>
      <c r="I2757" t="str">
        <f t="shared" si="207"/>
        <v/>
      </c>
      <c r="J2757">
        <f t="shared" si="208"/>
        <v>0</v>
      </c>
      <c r="K2757">
        <f t="shared" si="209"/>
        <v>0</v>
      </c>
      <c r="L2757" s="78" t="s">
        <v>343</v>
      </c>
      <c r="M2757" t="s">
        <v>103</v>
      </c>
      <c r="P2757" t="s">
        <v>40</v>
      </c>
      <c r="Q2757" t="s">
        <v>333</v>
      </c>
      <c r="R2757" t="s">
        <v>245</v>
      </c>
      <c r="S2757" t="s">
        <v>277</v>
      </c>
    </row>
    <row r="2758" spans="2:19" ht="12.75" hidden="1" outlineLevel="1">
      <c r="B2758" s="74" t="s">
        <v>102</v>
      </c>
      <c r="C2758">
        <v>72</v>
      </c>
      <c r="D2758">
        <v>1</v>
      </c>
      <c r="E2758">
        <v>14</v>
      </c>
      <c r="F2758" s="46"/>
      <c r="G2758" s="58" t="str">
        <f t="shared" si="206"/>
        <v/>
      </c>
      <c r="H2758" s="72" t="s">
        <v>175</v>
      </c>
      <c r="I2758" t="str">
        <f t="shared" si="207"/>
        <v/>
      </c>
      <c r="J2758">
        <f t="shared" si="208"/>
        <v>0</v>
      </c>
      <c r="K2758">
        <f t="shared" si="209"/>
        <v>0</v>
      </c>
      <c r="L2758" s="78" t="s">
        <v>343</v>
      </c>
      <c r="M2758" t="s">
        <v>103</v>
      </c>
      <c r="P2758" t="s">
        <v>317</v>
      </c>
      <c r="Q2758" t="s">
        <v>329</v>
      </c>
      <c r="R2758" t="s">
        <v>238</v>
      </c>
      <c r="S2758" t="s">
        <v>277</v>
      </c>
    </row>
    <row r="2759" spans="2:19" ht="12.75" hidden="1" outlineLevel="1">
      <c r="B2759" s="74" t="s">
        <v>102</v>
      </c>
      <c r="C2759">
        <v>72</v>
      </c>
      <c r="D2759">
        <v>1</v>
      </c>
      <c r="E2759">
        <v>15</v>
      </c>
      <c r="F2759" s="46"/>
      <c r="G2759" s="58" t="str">
        <f t="shared" si="206"/>
        <v/>
      </c>
      <c r="H2759" s="72" t="s">
        <v>174</v>
      </c>
      <c r="I2759" t="str">
        <f t="shared" si="207"/>
        <v/>
      </c>
      <c r="J2759">
        <f t="shared" si="208"/>
        <v>0</v>
      </c>
      <c r="K2759">
        <f t="shared" si="209"/>
        <v>0</v>
      </c>
      <c r="L2759" s="78" t="s">
        <v>343</v>
      </c>
      <c r="M2759" t="s">
        <v>103</v>
      </c>
      <c r="P2759" t="s">
        <v>317</v>
      </c>
      <c r="Q2759" t="s">
        <v>329</v>
      </c>
      <c r="R2759" t="s">
        <v>318</v>
      </c>
      <c r="S2759" t="s">
        <v>277</v>
      </c>
    </row>
    <row r="2760" spans="2:19" ht="12.75" hidden="1" outlineLevel="1">
      <c r="B2760" s="74" t="s">
        <v>102</v>
      </c>
      <c r="C2760">
        <v>72</v>
      </c>
      <c r="D2760">
        <v>1</v>
      </c>
      <c r="E2760">
        <v>16</v>
      </c>
      <c r="F2760" s="46"/>
      <c r="G2760" s="58" t="str">
        <f t="shared" si="206"/>
        <v/>
      </c>
      <c r="H2760" s="72" t="s">
        <v>172</v>
      </c>
      <c r="I2760" t="str">
        <f t="shared" si="207"/>
        <v/>
      </c>
      <c r="J2760">
        <f t="shared" si="208"/>
        <v>0</v>
      </c>
      <c r="K2760">
        <f t="shared" si="209"/>
        <v>0</v>
      </c>
      <c r="L2760" s="78" t="s">
        <v>343</v>
      </c>
      <c r="M2760" t="s">
        <v>103</v>
      </c>
      <c r="P2760" t="s">
        <v>317</v>
      </c>
      <c r="Q2760" t="s">
        <v>330</v>
      </c>
      <c r="R2760" t="s">
        <v>247</v>
      </c>
      <c r="S2760" t="s">
        <v>277</v>
      </c>
    </row>
    <row r="2761" spans="2:19" ht="12.75" hidden="1" outlineLevel="1">
      <c r="B2761" s="74" t="s">
        <v>102</v>
      </c>
      <c r="C2761">
        <v>72</v>
      </c>
      <c r="D2761">
        <v>1</v>
      </c>
      <c r="E2761">
        <v>17</v>
      </c>
      <c r="F2761" s="46"/>
      <c r="G2761" s="58" t="str">
        <f t="shared" si="206"/>
        <v/>
      </c>
      <c r="H2761" s="72" t="s">
        <v>174</v>
      </c>
      <c r="I2761" t="str">
        <f t="shared" si="207"/>
        <v/>
      </c>
      <c r="J2761">
        <f t="shared" si="208"/>
        <v>0</v>
      </c>
      <c r="K2761">
        <f t="shared" si="209"/>
        <v>0</v>
      </c>
      <c r="L2761" s="78" t="s">
        <v>343</v>
      </c>
      <c r="M2761" t="s">
        <v>103</v>
      </c>
      <c r="P2761" t="s">
        <v>317</v>
      </c>
      <c r="Q2761" t="s">
        <v>329</v>
      </c>
      <c r="R2761" t="s">
        <v>53</v>
      </c>
      <c r="S2761" t="s">
        <v>277</v>
      </c>
    </row>
    <row r="2762" spans="2:19" ht="12.75" hidden="1" outlineLevel="1">
      <c r="B2762" s="74" t="s">
        <v>102</v>
      </c>
      <c r="C2762">
        <v>72</v>
      </c>
      <c r="D2762">
        <v>1</v>
      </c>
      <c r="E2762">
        <v>18</v>
      </c>
      <c r="F2762" s="46"/>
      <c r="G2762" s="58" t="str">
        <f t="shared" si="206"/>
        <v/>
      </c>
      <c r="H2762" s="72" t="s">
        <v>174</v>
      </c>
      <c r="I2762" t="str">
        <f t="shared" si="207"/>
        <v/>
      </c>
      <c r="J2762">
        <f t="shared" si="208"/>
        <v>0</v>
      </c>
      <c r="K2762">
        <f t="shared" si="209"/>
        <v>0</v>
      </c>
      <c r="L2762" s="78" t="s">
        <v>343</v>
      </c>
      <c r="M2762" t="s">
        <v>103</v>
      </c>
      <c r="P2762" t="s">
        <v>317</v>
      </c>
      <c r="Q2762" t="s">
        <v>329</v>
      </c>
      <c r="R2762" t="s">
        <v>238</v>
      </c>
      <c r="S2762" t="s">
        <v>277</v>
      </c>
    </row>
    <row r="2763" spans="2:19" ht="12.75" hidden="1" outlineLevel="1">
      <c r="B2763" s="74" t="s">
        <v>102</v>
      </c>
      <c r="C2763">
        <v>72</v>
      </c>
      <c r="D2763">
        <v>1</v>
      </c>
      <c r="E2763">
        <v>19</v>
      </c>
      <c r="F2763" s="46"/>
      <c r="G2763" s="58" t="str">
        <f t="shared" si="206"/>
        <v/>
      </c>
      <c r="H2763" s="72" t="s">
        <v>170</v>
      </c>
      <c r="I2763" t="str">
        <f t="shared" si="207"/>
        <v/>
      </c>
      <c r="J2763">
        <f t="shared" si="208"/>
        <v>0</v>
      </c>
      <c r="K2763">
        <f t="shared" si="209"/>
        <v>0</v>
      </c>
      <c r="L2763" s="78" t="s">
        <v>343</v>
      </c>
      <c r="M2763" t="s">
        <v>103</v>
      </c>
      <c r="P2763" t="s">
        <v>317</v>
      </c>
      <c r="Q2763" t="s">
        <v>333</v>
      </c>
      <c r="R2763" t="s">
        <v>246</v>
      </c>
      <c r="S2763" t="s">
        <v>277</v>
      </c>
    </row>
    <row r="2764" spans="2:19" ht="12.75" hidden="1" outlineLevel="1">
      <c r="B2764" s="74" t="s">
        <v>102</v>
      </c>
      <c r="C2764">
        <v>72</v>
      </c>
      <c r="D2764">
        <v>1</v>
      </c>
      <c r="E2764">
        <v>20</v>
      </c>
      <c r="F2764" s="46"/>
      <c r="G2764" s="58" t="str">
        <f aca="true" t="shared" si="210" ref="G2764:G2827">UPPER(F2764)</f>
        <v/>
      </c>
      <c r="H2764" s="72" t="s">
        <v>172</v>
      </c>
      <c r="I2764" t="str">
        <f t="shared" si="207"/>
        <v/>
      </c>
      <c r="J2764">
        <f t="shared" si="208"/>
        <v>0</v>
      </c>
      <c r="K2764">
        <f t="shared" si="209"/>
        <v>0</v>
      </c>
      <c r="L2764" s="78" t="s">
        <v>343</v>
      </c>
      <c r="M2764" t="s">
        <v>103</v>
      </c>
      <c r="P2764" t="s">
        <v>317</v>
      </c>
      <c r="Q2764" t="s">
        <v>333</v>
      </c>
      <c r="R2764" t="s">
        <v>246</v>
      </c>
      <c r="S2764" t="s">
        <v>277</v>
      </c>
    </row>
    <row r="2765" spans="2:19" ht="12.75" hidden="1" outlineLevel="1">
      <c r="B2765" s="74" t="s">
        <v>102</v>
      </c>
      <c r="C2765">
        <v>72</v>
      </c>
      <c r="D2765">
        <v>1</v>
      </c>
      <c r="E2765">
        <v>21</v>
      </c>
      <c r="F2765" s="46"/>
      <c r="G2765" s="58" t="str">
        <f t="shared" si="210"/>
        <v/>
      </c>
      <c r="H2765" s="72" t="s">
        <v>170</v>
      </c>
      <c r="I2765" t="str">
        <f t="shared" si="207"/>
        <v/>
      </c>
      <c r="J2765">
        <f t="shared" si="208"/>
        <v>0</v>
      </c>
      <c r="K2765">
        <f t="shared" si="209"/>
        <v>0</v>
      </c>
      <c r="L2765" s="78" t="s">
        <v>343</v>
      </c>
      <c r="M2765" t="s">
        <v>103</v>
      </c>
      <c r="P2765" t="s">
        <v>317</v>
      </c>
      <c r="Q2765" t="s">
        <v>329</v>
      </c>
      <c r="R2765" t="s">
        <v>53</v>
      </c>
      <c r="S2765" t="s">
        <v>277</v>
      </c>
    </row>
    <row r="2766" spans="2:19" ht="12.75" hidden="1" outlineLevel="1">
      <c r="B2766" s="74" t="s">
        <v>102</v>
      </c>
      <c r="C2766">
        <v>72</v>
      </c>
      <c r="D2766">
        <v>1</v>
      </c>
      <c r="E2766">
        <v>22</v>
      </c>
      <c r="F2766" s="46"/>
      <c r="G2766" s="58" t="str">
        <f t="shared" si="210"/>
        <v/>
      </c>
      <c r="H2766" s="72" t="s">
        <v>172</v>
      </c>
      <c r="I2766" t="str">
        <f t="shared" si="207"/>
        <v/>
      </c>
      <c r="J2766">
        <f t="shared" si="208"/>
        <v>0</v>
      </c>
      <c r="K2766">
        <f t="shared" si="209"/>
        <v>0</v>
      </c>
      <c r="L2766" s="78" t="s">
        <v>343</v>
      </c>
      <c r="M2766" t="s">
        <v>103</v>
      </c>
      <c r="P2766" t="s">
        <v>105</v>
      </c>
      <c r="Q2766" t="s">
        <v>329</v>
      </c>
      <c r="R2766" t="s">
        <v>238</v>
      </c>
      <c r="S2766" t="s">
        <v>106</v>
      </c>
    </row>
    <row r="2767" spans="2:19" ht="12.75" hidden="1" outlineLevel="1">
      <c r="B2767" s="74" t="s">
        <v>102</v>
      </c>
      <c r="C2767">
        <v>72</v>
      </c>
      <c r="D2767">
        <v>1</v>
      </c>
      <c r="E2767">
        <v>23</v>
      </c>
      <c r="F2767" s="46"/>
      <c r="G2767" s="58" t="str">
        <f t="shared" si="210"/>
        <v/>
      </c>
      <c r="H2767" s="72" t="s">
        <v>173</v>
      </c>
      <c r="I2767" t="str">
        <f t="shared" si="207"/>
        <v/>
      </c>
      <c r="J2767">
        <f t="shared" si="208"/>
        <v>0</v>
      </c>
      <c r="K2767">
        <f t="shared" si="209"/>
        <v>0</v>
      </c>
      <c r="L2767" s="78" t="s">
        <v>343</v>
      </c>
      <c r="M2767" t="s">
        <v>103</v>
      </c>
      <c r="P2767" t="s">
        <v>105</v>
      </c>
      <c r="Q2767" t="s">
        <v>329</v>
      </c>
      <c r="R2767" t="s">
        <v>318</v>
      </c>
      <c r="S2767" t="s">
        <v>106</v>
      </c>
    </row>
    <row r="2768" spans="2:19" ht="12.75" hidden="1" outlineLevel="1">
      <c r="B2768" s="74" t="s">
        <v>102</v>
      </c>
      <c r="C2768">
        <v>72</v>
      </c>
      <c r="D2768">
        <v>1</v>
      </c>
      <c r="E2768">
        <v>24</v>
      </c>
      <c r="F2768" s="46"/>
      <c r="G2768" s="58" t="str">
        <f t="shared" si="210"/>
        <v/>
      </c>
      <c r="H2768" s="72" t="s">
        <v>174</v>
      </c>
      <c r="I2768" t="str">
        <f t="shared" si="207"/>
        <v/>
      </c>
      <c r="J2768">
        <f t="shared" si="208"/>
        <v>0</v>
      </c>
      <c r="K2768">
        <f t="shared" si="209"/>
        <v>0</v>
      </c>
      <c r="L2768" s="78" t="s">
        <v>343</v>
      </c>
      <c r="M2768" t="s">
        <v>103</v>
      </c>
      <c r="P2768" t="s">
        <v>105</v>
      </c>
      <c r="Q2768" t="s">
        <v>329</v>
      </c>
      <c r="R2768" t="s">
        <v>53</v>
      </c>
      <c r="S2768" t="s">
        <v>106</v>
      </c>
    </row>
    <row r="2769" spans="2:19" ht="12.75" hidden="1" outlineLevel="1">
      <c r="B2769" s="74" t="s">
        <v>102</v>
      </c>
      <c r="C2769">
        <v>72</v>
      </c>
      <c r="D2769">
        <v>1</v>
      </c>
      <c r="E2769">
        <v>25</v>
      </c>
      <c r="F2769" s="46"/>
      <c r="G2769" s="58" t="str">
        <f t="shared" si="210"/>
        <v/>
      </c>
      <c r="H2769" s="72" t="s">
        <v>174</v>
      </c>
      <c r="I2769" t="str">
        <f t="shared" si="207"/>
        <v/>
      </c>
      <c r="J2769">
        <f t="shared" si="208"/>
        <v>0</v>
      </c>
      <c r="K2769">
        <f t="shared" si="209"/>
        <v>0</v>
      </c>
      <c r="L2769" s="78" t="s">
        <v>343</v>
      </c>
      <c r="M2769" t="s">
        <v>103</v>
      </c>
      <c r="P2769" t="s">
        <v>105</v>
      </c>
      <c r="Q2769" t="s">
        <v>330</v>
      </c>
      <c r="R2769" t="s">
        <v>247</v>
      </c>
      <c r="S2769" t="s">
        <v>106</v>
      </c>
    </row>
    <row r="2770" spans="2:19" ht="12.75" hidden="1" outlineLevel="1">
      <c r="B2770" s="74" t="s">
        <v>102</v>
      </c>
      <c r="C2770">
        <v>72</v>
      </c>
      <c r="D2770">
        <v>1</v>
      </c>
      <c r="E2770">
        <v>26</v>
      </c>
      <c r="F2770" s="46"/>
      <c r="G2770" s="58" t="str">
        <f t="shared" si="210"/>
        <v/>
      </c>
      <c r="H2770" s="72" t="s">
        <v>175</v>
      </c>
      <c r="I2770" t="str">
        <f t="shared" si="207"/>
        <v/>
      </c>
      <c r="J2770">
        <f t="shared" si="208"/>
        <v>0</v>
      </c>
      <c r="K2770">
        <f t="shared" si="209"/>
        <v>0</v>
      </c>
      <c r="L2770" s="78" t="s">
        <v>343</v>
      </c>
      <c r="M2770" t="s">
        <v>103</v>
      </c>
      <c r="P2770" t="s">
        <v>105</v>
      </c>
      <c r="Q2770" t="s">
        <v>329</v>
      </c>
      <c r="R2770" t="s">
        <v>248</v>
      </c>
      <c r="S2770" t="s">
        <v>106</v>
      </c>
    </row>
    <row r="2771" spans="2:19" ht="12.75" hidden="1" outlineLevel="1">
      <c r="B2771" s="74" t="s">
        <v>102</v>
      </c>
      <c r="C2771">
        <v>72</v>
      </c>
      <c r="D2771">
        <v>1</v>
      </c>
      <c r="E2771">
        <v>27</v>
      </c>
      <c r="F2771" s="46"/>
      <c r="G2771" s="58" t="str">
        <f t="shared" si="210"/>
        <v/>
      </c>
      <c r="H2771" s="72" t="s">
        <v>175</v>
      </c>
      <c r="I2771" t="str">
        <f t="shared" si="207"/>
        <v/>
      </c>
      <c r="J2771">
        <f t="shared" si="208"/>
        <v>0</v>
      </c>
      <c r="K2771">
        <f t="shared" si="209"/>
        <v>0</v>
      </c>
      <c r="L2771" s="78" t="s">
        <v>343</v>
      </c>
      <c r="M2771" t="s">
        <v>103</v>
      </c>
      <c r="P2771" t="s">
        <v>105</v>
      </c>
      <c r="Q2771" t="s">
        <v>329</v>
      </c>
      <c r="R2771" t="s">
        <v>53</v>
      </c>
      <c r="S2771" t="s">
        <v>106</v>
      </c>
    </row>
    <row r="2772" spans="2:19" ht="12.75" hidden="1" outlineLevel="1">
      <c r="B2772" s="74" t="s">
        <v>102</v>
      </c>
      <c r="C2772">
        <v>72</v>
      </c>
      <c r="D2772">
        <v>2</v>
      </c>
      <c r="E2772">
        <v>1</v>
      </c>
      <c r="F2772" s="46"/>
      <c r="G2772" s="58" t="str">
        <f t="shared" si="210"/>
        <v/>
      </c>
      <c r="H2772" s="72" t="s">
        <v>174</v>
      </c>
      <c r="I2772" t="str">
        <f t="shared" si="207"/>
        <v/>
      </c>
      <c r="J2772">
        <f t="shared" si="208"/>
        <v>0</v>
      </c>
      <c r="K2772">
        <f t="shared" si="209"/>
        <v>0</v>
      </c>
      <c r="L2772" s="78" t="s">
        <v>343</v>
      </c>
      <c r="M2772" t="s">
        <v>104</v>
      </c>
      <c r="Q2772" t="s">
        <v>276</v>
      </c>
      <c r="S2772" t="s">
        <v>249</v>
      </c>
    </row>
    <row r="2773" spans="2:19" ht="12.75" hidden="1" outlineLevel="1">
      <c r="B2773" s="74" t="s">
        <v>102</v>
      </c>
      <c r="C2773">
        <v>72</v>
      </c>
      <c r="D2773">
        <v>2</v>
      </c>
      <c r="E2773">
        <v>2</v>
      </c>
      <c r="F2773" s="46"/>
      <c r="G2773" s="58" t="str">
        <f t="shared" si="210"/>
        <v/>
      </c>
      <c r="H2773" s="72" t="s">
        <v>172</v>
      </c>
      <c r="I2773" t="str">
        <f t="shared" si="207"/>
        <v/>
      </c>
      <c r="J2773">
        <f t="shared" si="208"/>
        <v>0</v>
      </c>
      <c r="K2773">
        <f t="shared" si="209"/>
        <v>0</v>
      </c>
      <c r="L2773" s="78" t="s">
        <v>343</v>
      </c>
      <c r="M2773" t="s">
        <v>104</v>
      </c>
      <c r="Q2773" t="s">
        <v>250</v>
      </c>
      <c r="R2773" t="s">
        <v>304</v>
      </c>
      <c r="S2773" t="s">
        <v>249</v>
      </c>
    </row>
    <row r="2774" spans="2:19" ht="12.75" hidden="1" outlineLevel="1">
      <c r="B2774" s="74" t="s">
        <v>102</v>
      </c>
      <c r="C2774">
        <v>72</v>
      </c>
      <c r="D2774">
        <v>2</v>
      </c>
      <c r="E2774">
        <v>3</v>
      </c>
      <c r="F2774" s="46"/>
      <c r="G2774" s="58" t="str">
        <f t="shared" si="210"/>
        <v/>
      </c>
      <c r="H2774" s="72" t="s">
        <v>175</v>
      </c>
      <c r="I2774" t="str">
        <f t="shared" si="207"/>
        <v/>
      </c>
      <c r="J2774">
        <f t="shared" si="208"/>
        <v>0</v>
      </c>
      <c r="K2774">
        <f t="shared" si="209"/>
        <v>0</v>
      </c>
      <c r="L2774" s="78" t="s">
        <v>343</v>
      </c>
      <c r="M2774" t="s">
        <v>104</v>
      </c>
      <c r="Q2774" t="s">
        <v>250</v>
      </c>
      <c r="R2774" t="s">
        <v>305</v>
      </c>
      <c r="S2774" t="s">
        <v>249</v>
      </c>
    </row>
    <row r="2775" spans="2:20" ht="12.75" hidden="1" outlineLevel="1">
      <c r="B2775" s="74" t="s">
        <v>102</v>
      </c>
      <c r="C2775">
        <v>72</v>
      </c>
      <c r="D2775">
        <v>2</v>
      </c>
      <c r="E2775">
        <v>4</v>
      </c>
      <c r="F2775" s="46"/>
      <c r="G2775" s="58" t="str">
        <f t="shared" si="210"/>
        <v/>
      </c>
      <c r="H2775" s="72" t="s">
        <v>170</v>
      </c>
      <c r="I2775" t="str">
        <f t="shared" si="207"/>
        <v/>
      </c>
      <c r="J2775">
        <f t="shared" si="208"/>
        <v>0</v>
      </c>
      <c r="K2775">
        <f t="shared" si="209"/>
        <v>0</v>
      </c>
      <c r="L2775" s="78" t="s">
        <v>343</v>
      </c>
      <c r="M2775" t="s">
        <v>104</v>
      </c>
      <c r="Q2775" t="s">
        <v>98</v>
      </c>
      <c r="R2775" t="s">
        <v>178</v>
      </c>
      <c r="S2775" t="s">
        <v>249</v>
      </c>
      <c r="T2775" t="s">
        <v>218</v>
      </c>
    </row>
    <row r="2776" spans="2:20" ht="12.75" hidden="1" outlineLevel="1">
      <c r="B2776" s="74" t="s">
        <v>102</v>
      </c>
      <c r="C2776">
        <v>72</v>
      </c>
      <c r="D2776">
        <v>2</v>
      </c>
      <c r="E2776">
        <v>5</v>
      </c>
      <c r="F2776" s="46"/>
      <c r="G2776" s="58" t="str">
        <f t="shared" si="210"/>
        <v/>
      </c>
      <c r="H2776" s="72" t="s">
        <v>173</v>
      </c>
      <c r="I2776" t="str">
        <f t="shared" si="207"/>
        <v/>
      </c>
      <c r="J2776">
        <f t="shared" si="208"/>
        <v>0</v>
      </c>
      <c r="K2776">
        <f t="shared" si="209"/>
        <v>0</v>
      </c>
      <c r="L2776" s="78" t="s">
        <v>343</v>
      </c>
      <c r="M2776" t="s">
        <v>104</v>
      </c>
      <c r="Q2776" t="s">
        <v>286</v>
      </c>
      <c r="S2776" t="s">
        <v>249</v>
      </c>
      <c r="T2776" t="s">
        <v>218</v>
      </c>
    </row>
    <row r="2777" spans="2:19" ht="12.75" hidden="1" outlineLevel="1">
      <c r="B2777" s="74" t="s">
        <v>102</v>
      </c>
      <c r="C2777">
        <v>72</v>
      </c>
      <c r="D2777">
        <v>2</v>
      </c>
      <c r="E2777">
        <v>6</v>
      </c>
      <c r="F2777" s="46"/>
      <c r="G2777" s="58" t="str">
        <f t="shared" si="210"/>
        <v/>
      </c>
      <c r="H2777" s="72" t="s">
        <v>172</v>
      </c>
      <c r="I2777" t="str">
        <f t="shared" si="207"/>
        <v/>
      </c>
      <c r="J2777">
        <f t="shared" si="208"/>
        <v>0</v>
      </c>
      <c r="K2777">
        <f t="shared" si="209"/>
        <v>0</v>
      </c>
      <c r="L2777" s="78" t="s">
        <v>343</v>
      </c>
      <c r="M2777" t="s">
        <v>104</v>
      </c>
      <c r="Q2777" t="s">
        <v>276</v>
      </c>
      <c r="S2777" t="s">
        <v>249</v>
      </c>
    </row>
    <row r="2778" spans="2:19" ht="12.75" hidden="1" outlineLevel="1">
      <c r="B2778" s="74" t="s">
        <v>102</v>
      </c>
      <c r="C2778">
        <v>72</v>
      </c>
      <c r="D2778">
        <v>2</v>
      </c>
      <c r="E2778">
        <v>7</v>
      </c>
      <c r="F2778" s="46"/>
      <c r="G2778" s="58" t="str">
        <f t="shared" si="210"/>
        <v/>
      </c>
      <c r="H2778" s="72" t="s">
        <v>173</v>
      </c>
      <c r="I2778" t="str">
        <f t="shared" si="207"/>
        <v/>
      </c>
      <c r="J2778">
        <f t="shared" si="208"/>
        <v>0</v>
      </c>
      <c r="K2778">
        <f t="shared" si="209"/>
        <v>0</v>
      </c>
      <c r="L2778" s="78" t="s">
        <v>343</v>
      </c>
      <c r="M2778" t="s">
        <v>104</v>
      </c>
      <c r="Q2778" t="s">
        <v>250</v>
      </c>
      <c r="R2778" t="s">
        <v>305</v>
      </c>
      <c r="S2778" t="s">
        <v>249</v>
      </c>
    </row>
    <row r="2779" spans="2:20" ht="12.75" hidden="1" outlineLevel="1">
      <c r="B2779" s="74" t="s">
        <v>102</v>
      </c>
      <c r="C2779">
        <v>72</v>
      </c>
      <c r="D2779">
        <v>2</v>
      </c>
      <c r="E2779">
        <v>8</v>
      </c>
      <c r="F2779" s="46"/>
      <c r="G2779" s="58" t="str">
        <f t="shared" si="210"/>
        <v/>
      </c>
      <c r="H2779" s="72" t="s">
        <v>174</v>
      </c>
      <c r="I2779" t="str">
        <f t="shared" si="207"/>
        <v/>
      </c>
      <c r="J2779">
        <f t="shared" si="208"/>
        <v>0</v>
      </c>
      <c r="K2779">
        <f t="shared" si="209"/>
        <v>0</v>
      </c>
      <c r="L2779" s="78" t="s">
        <v>343</v>
      </c>
      <c r="M2779" t="s">
        <v>104</v>
      </c>
      <c r="Q2779" t="s">
        <v>285</v>
      </c>
      <c r="R2779" t="s">
        <v>340</v>
      </c>
      <c r="S2779" t="s">
        <v>249</v>
      </c>
      <c r="T2779" t="s">
        <v>218</v>
      </c>
    </row>
    <row r="2780" spans="2:19" ht="12.75" hidden="1" outlineLevel="1">
      <c r="B2780" s="74" t="s">
        <v>102</v>
      </c>
      <c r="C2780">
        <v>72</v>
      </c>
      <c r="D2780">
        <v>2</v>
      </c>
      <c r="E2780">
        <v>9</v>
      </c>
      <c r="F2780" s="46"/>
      <c r="G2780" s="58" t="str">
        <f t="shared" si="210"/>
        <v/>
      </c>
      <c r="H2780" s="72" t="s">
        <v>174</v>
      </c>
      <c r="I2780" t="str">
        <f t="shared" si="207"/>
        <v/>
      </c>
      <c r="J2780">
        <f t="shared" si="208"/>
        <v>0</v>
      </c>
      <c r="K2780">
        <f t="shared" si="209"/>
        <v>0</v>
      </c>
      <c r="L2780" s="78" t="s">
        <v>343</v>
      </c>
      <c r="M2780" t="s">
        <v>104</v>
      </c>
      <c r="Q2780" t="s">
        <v>119</v>
      </c>
      <c r="S2780" t="s">
        <v>249</v>
      </c>
    </row>
    <row r="2781" spans="2:19" ht="12.75" hidden="1" outlineLevel="1">
      <c r="B2781" s="74" t="s">
        <v>102</v>
      </c>
      <c r="C2781">
        <v>72</v>
      </c>
      <c r="D2781">
        <v>2</v>
      </c>
      <c r="E2781">
        <v>10</v>
      </c>
      <c r="F2781" s="46"/>
      <c r="G2781" s="58" t="str">
        <f t="shared" si="210"/>
        <v/>
      </c>
      <c r="H2781" s="72" t="s">
        <v>172</v>
      </c>
      <c r="I2781" t="str">
        <f t="shared" si="207"/>
        <v/>
      </c>
      <c r="J2781">
        <f t="shared" si="208"/>
        <v>0</v>
      </c>
      <c r="K2781">
        <f t="shared" si="209"/>
        <v>0</v>
      </c>
      <c r="L2781" s="78" t="s">
        <v>343</v>
      </c>
      <c r="M2781" t="s">
        <v>104</v>
      </c>
      <c r="Q2781" t="s">
        <v>250</v>
      </c>
      <c r="R2781" t="s">
        <v>304</v>
      </c>
      <c r="S2781" t="s">
        <v>249</v>
      </c>
    </row>
    <row r="2782" spans="2:19" ht="12.75" hidden="1" outlineLevel="1">
      <c r="B2782" s="74" t="s">
        <v>102</v>
      </c>
      <c r="C2782">
        <v>72</v>
      </c>
      <c r="D2782">
        <v>2</v>
      </c>
      <c r="E2782">
        <v>11</v>
      </c>
      <c r="F2782" s="46"/>
      <c r="G2782" s="58" t="str">
        <f t="shared" si="210"/>
        <v/>
      </c>
      <c r="H2782" s="72" t="s">
        <v>172</v>
      </c>
      <c r="I2782" t="str">
        <f t="shared" si="207"/>
        <v/>
      </c>
      <c r="J2782">
        <f t="shared" si="208"/>
        <v>0</v>
      </c>
      <c r="K2782">
        <f t="shared" si="209"/>
        <v>0</v>
      </c>
      <c r="L2782" s="78" t="s">
        <v>343</v>
      </c>
      <c r="M2782" t="s">
        <v>104</v>
      </c>
      <c r="Q2782" t="s">
        <v>119</v>
      </c>
      <c r="S2782" t="s">
        <v>249</v>
      </c>
    </row>
    <row r="2783" spans="2:19" ht="12.75" hidden="1" outlineLevel="1">
      <c r="B2783" s="74" t="s">
        <v>102</v>
      </c>
      <c r="C2783">
        <v>72</v>
      </c>
      <c r="D2783">
        <v>2</v>
      </c>
      <c r="E2783">
        <v>12</v>
      </c>
      <c r="F2783" s="46"/>
      <c r="G2783" s="58" t="str">
        <f t="shared" si="210"/>
        <v/>
      </c>
      <c r="H2783" s="72" t="s">
        <v>173</v>
      </c>
      <c r="I2783" t="str">
        <f t="shared" si="207"/>
        <v/>
      </c>
      <c r="J2783">
        <f t="shared" si="208"/>
        <v>0</v>
      </c>
      <c r="K2783">
        <f t="shared" si="209"/>
        <v>0</v>
      </c>
      <c r="L2783" s="78" t="s">
        <v>343</v>
      </c>
      <c r="M2783" t="s">
        <v>104</v>
      </c>
      <c r="Q2783" t="s">
        <v>285</v>
      </c>
      <c r="R2783" t="s">
        <v>35</v>
      </c>
      <c r="S2783" t="s">
        <v>249</v>
      </c>
    </row>
    <row r="2784" spans="2:20" ht="12.75" hidden="1" outlineLevel="1">
      <c r="B2784" s="74" t="s">
        <v>102</v>
      </c>
      <c r="C2784">
        <v>72</v>
      </c>
      <c r="D2784">
        <v>2</v>
      </c>
      <c r="E2784">
        <v>13</v>
      </c>
      <c r="F2784" s="46"/>
      <c r="G2784" s="58" t="str">
        <f t="shared" si="210"/>
        <v/>
      </c>
      <c r="H2784" s="72" t="s">
        <v>172</v>
      </c>
      <c r="I2784" t="str">
        <f t="shared" si="207"/>
        <v/>
      </c>
      <c r="J2784">
        <f t="shared" si="208"/>
        <v>0</v>
      </c>
      <c r="K2784">
        <f t="shared" si="209"/>
        <v>0</v>
      </c>
      <c r="L2784" s="78" t="s">
        <v>343</v>
      </c>
      <c r="M2784" t="s">
        <v>104</v>
      </c>
      <c r="Q2784" t="s">
        <v>98</v>
      </c>
      <c r="R2784" t="s">
        <v>36</v>
      </c>
      <c r="S2784" t="s">
        <v>249</v>
      </c>
      <c r="T2784" t="s">
        <v>218</v>
      </c>
    </row>
    <row r="2785" spans="2:20" ht="12.75" hidden="1" outlineLevel="1">
      <c r="B2785" s="74" t="s">
        <v>102</v>
      </c>
      <c r="C2785">
        <v>72</v>
      </c>
      <c r="D2785">
        <v>2</v>
      </c>
      <c r="E2785">
        <v>14</v>
      </c>
      <c r="F2785" s="46"/>
      <c r="G2785" s="58" t="str">
        <f t="shared" si="210"/>
        <v/>
      </c>
      <c r="H2785" s="72" t="s">
        <v>172</v>
      </c>
      <c r="I2785" t="str">
        <f t="shared" si="207"/>
        <v/>
      </c>
      <c r="J2785">
        <f t="shared" si="208"/>
        <v>0</v>
      </c>
      <c r="K2785">
        <f t="shared" si="209"/>
        <v>0</v>
      </c>
      <c r="L2785" s="78" t="s">
        <v>343</v>
      </c>
      <c r="M2785" t="s">
        <v>104</v>
      </c>
      <c r="Q2785" t="s">
        <v>286</v>
      </c>
      <c r="S2785" t="s">
        <v>249</v>
      </c>
      <c r="T2785" t="s">
        <v>218</v>
      </c>
    </row>
    <row r="2786" spans="2:19" ht="12.75" hidden="1" outlineLevel="1">
      <c r="B2786" s="74" t="s">
        <v>102</v>
      </c>
      <c r="C2786">
        <v>72</v>
      </c>
      <c r="D2786">
        <v>2</v>
      </c>
      <c r="E2786">
        <v>15</v>
      </c>
      <c r="F2786" s="46"/>
      <c r="G2786" s="58" t="str">
        <f t="shared" si="210"/>
        <v/>
      </c>
      <c r="H2786" s="72" t="s">
        <v>174</v>
      </c>
      <c r="I2786" t="str">
        <f t="shared" si="207"/>
        <v/>
      </c>
      <c r="J2786">
        <f t="shared" si="208"/>
        <v>0</v>
      </c>
      <c r="K2786">
        <f t="shared" si="209"/>
        <v>0</v>
      </c>
      <c r="L2786" s="78" t="s">
        <v>343</v>
      </c>
      <c r="M2786" t="s">
        <v>104</v>
      </c>
      <c r="Q2786" t="s">
        <v>285</v>
      </c>
      <c r="R2786" t="s">
        <v>35</v>
      </c>
      <c r="S2786" t="s">
        <v>249</v>
      </c>
    </row>
    <row r="2787" spans="2:20" ht="12.75" hidden="1" outlineLevel="1">
      <c r="B2787" s="74" t="s">
        <v>102</v>
      </c>
      <c r="C2787">
        <v>72</v>
      </c>
      <c r="D2787">
        <v>2</v>
      </c>
      <c r="E2787">
        <v>16</v>
      </c>
      <c r="F2787" s="46"/>
      <c r="G2787" s="58" t="str">
        <f t="shared" si="210"/>
        <v/>
      </c>
      <c r="H2787" s="72" t="s">
        <v>174</v>
      </c>
      <c r="I2787" t="str">
        <f t="shared" si="207"/>
        <v/>
      </c>
      <c r="J2787">
        <f t="shared" si="208"/>
        <v>0</v>
      </c>
      <c r="K2787">
        <f t="shared" si="209"/>
        <v>0</v>
      </c>
      <c r="L2787" s="78" t="s">
        <v>343</v>
      </c>
      <c r="M2787" t="s">
        <v>104</v>
      </c>
      <c r="Q2787" t="s">
        <v>286</v>
      </c>
      <c r="S2787" t="s">
        <v>249</v>
      </c>
      <c r="T2787" t="s">
        <v>218</v>
      </c>
    </row>
    <row r="2788" spans="2:20" ht="12.75" hidden="1" outlineLevel="1">
      <c r="B2788" s="74" t="s">
        <v>102</v>
      </c>
      <c r="C2788">
        <v>72</v>
      </c>
      <c r="D2788">
        <v>2</v>
      </c>
      <c r="E2788">
        <v>17</v>
      </c>
      <c r="F2788" s="46"/>
      <c r="G2788" s="58" t="str">
        <f t="shared" si="210"/>
        <v/>
      </c>
      <c r="H2788" s="72" t="s">
        <v>175</v>
      </c>
      <c r="I2788" t="str">
        <f t="shared" si="207"/>
        <v/>
      </c>
      <c r="J2788">
        <f t="shared" si="208"/>
        <v>0</v>
      </c>
      <c r="K2788">
        <f t="shared" si="209"/>
        <v>0</v>
      </c>
      <c r="L2788" s="78" t="s">
        <v>343</v>
      </c>
      <c r="M2788" t="s">
        <v>104</v>
      </c>
      <c r="Q2788" t="s">
        <v>333</v>
      </c>
      <c r="S2788" t="s">
        <v>249</v>
      </c>
      <c r="T2788" t="s">
        <v>54</v>
      </c>
    </row>
    <row r="2789" spans="2:20" ht="12.75" hidden="1" outlineLevel="1">
      <c r="B2789" s="74" t="s">
        <v>102</v>
      </c>
      <c r="C2789">
        <v>72</v>
      </c>
      <c r="D2789">
        <v>2</v>
      </c>
      <c r="E2789">
        <v>18</v>
      </c>
      <c r="F2789" s="46"/>
      <c r="G2789" s="58" t="str">
        <f t="shared" si="210"/>
        <v/>
      </c>
      <c r="H2789" s="72" t="s">
        <v>173</v>
      </c>
      <c r="I2789" t="str">
        <f t="shared" si="207"/>
        <v/>
      </c>
      <c r="J2789">
        <f t="shared" si="208"/>
        <v>0</v>
      </c>
      <c r="K2789">
        <f t="shared" si="209"/>
        <v>0</v>
      </c>
      <c r="L2789" s="78" t="s">
        <v>343</v>
      </c>
      <c r="M2789" t="s">
        <v>104</v>
      </c>
      <c r="Q2789" t="s">
        <v>286</v>
      </c>
      <c r="S2789" t="s">
        <v>249</v>
      </c>
      <c r="T2789" t="s">
        <v>218</v>
      </c>
    </row>
    <row r="2790" spans="2:19" ht="12.75" hidden="1" outlineLevel="1">
      <c r="B2790" s="74" t="s">
        <v>102</v>
      </c>
      <c r="C2790">
        <v>72</v>
      </c>
      <c r="D2790">
        <v>2</v>
      </c>
      <c r="E2790">
        <v>19</v>
      </c>
      <c r="F2790" s="46"/>
      <c r="G2790" s="58" t="str">
        <f t="shared" si="210"/>
        <v/>
      </c>
      <c r="H2790" s="72" t="s">
        <v>172</v>
      </c>
      <c r="I2790" t="str">
        <f t="shared" si="207"/>
        <v/>
      </c>
      <c r="J2790">
        <f t="shared" si="208"/>
        <v>0</v>
      </c>
      <c r="K2790">
        <f t="shared" si="209"/>
        <v>0</v>
      </c>
      <c r="L2790" s="78" t="s">
        <v>343</v>
      </c>
      <c r="M2790" t="s">
        <v>104</v>
      </c>
      <c r="Q2790" t="s">
        <v>98</v>
      </c>
      <c r="R2790" t="s">
        <v>34</v>
      </c>
      <c r="S2790" t="s">
        <v>249</v>
      </c>
    </row>
    <row r="2791" spans="2:19" ht="12.75" hidden="1" outlineLevel="1">
      <c r="B2791" s="74" t="s">
        <v>102</v>
      </c>
      <c r="C2791">
        <v>72</v>
      </c>
      <c r="D2791">
        <v>2</v>
      </c>
      <c r="E2791">
        <v>20</v>
      </c>
      <c r="F2791" s="46"/>
      <c r="G2791" s="58" t="str">
        <f t="shared" si="210"/>
        <v/>
      </c>
      <c r="H2791" s="72" t="s">
        <v>175</v>
      </c>
      <c r="I2791" t="str">
        <f t="shared" si="207"/>
        <v/>
      </c>
      <c r="J2791">
        <f t="shared" si="208"/>
        <v>0</v>
      </c>
      <c r="K2791">
        <f t="shared" si="209"/>
        <v>0</v>
      </c>
      <c r="L2791" s="78" t="s">
        <v>343</v>
      </c>
      <c r="M2791" t="s">
        <v>104</v>
      </c>
      <c r="Q2791" t="s">
        <v>286</v>
      </c>
      <c r="S2791" t="s">
        <v>249</v>
      </c>
    </row>
    <row r="2792" spans="2:19" ht="12.75" hidden="1" outlineLevel="1">
      <c r="B2792" s="74" t="s">
        <v>102</v>
      </c>
      <c r="C2792">
        <v>72</v>
      </c>
      <c r="D2792">
        <v>2</v>
      </c>
      <c r="E2792">
        <v>21</v>
      </c>
      <c r="F2792" s="46"/>
      <c r="G2792" s="58" t="str">
        <f t="shared" si="210"/>
        <v/>
      </c>
      <c r="H2792" s="72" t="s">
        <v>175</v>
      </c>
      <c r="I2792" t="str">
        <f t="shared" si="207"/>
        <v/>
      </c>
      <c r="J2792">
        <f t="shared" si="208"/>
        <v>0</v>
      </c>
      <c r="K2792">
        <f t="shared" si="209"/>
        <v>0</v>
      </c>
      <c r="L2792" s="78" t="s">
        <v>343</v>
      </c>
      <c r="M2792" t="s">
        <v>104</v>
      </c>
      <c r="Q2792" t="s">
        <v>285</v>
      </c>
      <c r="R2792" t="s">
        <v>35</v>
      </c>
      <c r="S2792" t="s">
        <v>249</v>
      </c>
    </row>
    <row r="2793" spans="2:19" ht="12.75" hidden="1" outlineLevel="1">
      <c r="B2793" s="74" t="s">
        <v>102</v>
      </c>
      <c r="C2793">
        <v>72</v>
      </c>
      <c r="D2793">
        <v>2</v>
      </c>
      <c r="E2793">
        <v>22</v>
      </c>
      <c r="F2793" s="46"/>
      <c r="G2793" s="58" t="str">
        <f t="shared" si="210"/>
        <v/>
      </c>
      <c r="H2793" s="72" t="s">
        <v>172</v>
      </c>
      <c r="I2793" t="str">
        <f t="shared" si="207"/>
        <v/>
      </c>
      <c r="J2793">
        <f t="shared" si="208"/>
        <v>0</v>
      </c>
      <c r="K2793">
        <f t="shared" si="209"/>
        <v>0</v>
      </c>
      <c r="L2793" s="78" t="s">
        <v>343</v>
      </c>
      <c r="M2793" t="s">
        <v>104</v>
      </c>
      <c r="Q2793" t="s">
        <v>37</v>
      </c>
      <c r="R2793" t="s">
        <v>215</v>
      </c>
      <c r="S2793" t="s">
        <v>249</v>
      </c>
    </row>
    <row r="2794" spans="2:19" ht="12.75" hidden="1" outlineLevel="1">
      <c r="B2794" s="74" t="s">
        <v>102</v>
      </c>
      <c r="C2794">
        <v>72</v>
      </c>
      <c r="D2794">
        <v>2</v>
      </c>
      <c r="E2794">
        <v>23</v>
      </c>
      <c r="F2794" s="46"/>
      <c r="G2794" s="58" t="str">
        <f t="shared" si="210"/>
        <v/>
      </c>
      <c r="H2794" s="72" t="s">
        <v>170</v>
      </c>
      <c r="I2794" t="str">
        <f t="shared" si="207"/>
        <v/>
      </c>
      <c r="J2794">
        <f t="shared" si="208"/>
        <v>0</v>
      </c>
      <c r="K2794">
        <f t="shared" si="209"/>
        <v>0</v>
      </c>
      <c r="L2794" s="78" t="s">
        <v>343</v>
      </c>
      <c r="M2794" t="s">
        <v>104</v>
      </c>
      <c r="Q2794" t="s">
        <v>250</v>
      </c>
      <c r="R2794" t="s">
        <v>305</v>
      </c>
      <c r="S2794" t="s">
        <v>249</v>
      </c>
    </row>
    <row r="2795" spans="2:20" ht="12.75" hidden="1" outlineLevel="1">
      <c r="B2795" s="74" t="s">
        <v>102</v>
      </c>
      <c r="C2795">
        <v>72</v>
      </c>
      <c r="D2795">
        <v>2</v>
      </c>
      <c r="E2795">
        <v>24</v>
      </c>
      <c r="F2795" s="46"/>
      <c r="G2795" s="58" t="str">
        <f t="shared" si="210"/>
        <v/>
      </c>
      <c r="H2795" s="72" t="s">
        <v>170</v>
      </c>
      <c r="I2795" t="str">
        <f t="shared" si="207"/>
        <v/>
      </c>
      <c r="J2795">
        <f t="shared" si="208"/>
        <v>0</v>
      </c>
      <c r="K2795">
        <f t="shared" si="209"/>
        <v>0</v>
      </c>
      <c r="L2795" s="78" t="s">
        <v>343</v>
      </c>
      <c r="M2795" t="s">
        <v>104</v>
      </c>
      <c r="Q2795" t="s">
        <v>333</v>
      </c>
      <c r="S2795" t="s">
        <v>249</v>
      </c>
      <c r="T2795" t="s">
        <v>55</v>
      </c>
    </row>
    <row r="2796" spans="2:19" ht="12.75" hidden="1" outlineLevel="1">
      <c r="B2796" s="74" t="s">
        <v>102</v>
      </c>
      <c r="C2796">
        <v>72</v>
      </c>
      <c r="D2796">
        <v>2</v>
      </c>
      <c r="E2796">
        <v>25</v>
      </c>
      <c r="F2796" s="46"/>
      <c r="G2796" s="58" t="str">
        <f t="shared" si="210"/>
        <v/>
      </c>
      <c r="H2796" s="72" t="s">
        <v>175</v>
      </c>
      <c r="I2796" t="str">
        <f t="shared" si="207"/>
        <v/>
      </c>
      <c r="J2796">
        <f t="shared" si="208"/>
        <v>0</v>
      </c>
      <c r="K2796">
        <f t="shared" si="209"/>
        <v>0</v>
      </c>
      <c r="L2796" s="78" t="s">
        <v>343</v>
      </c>
      <c r="M2796" t="s">
        <v>104</v>
      </c>
      <c r="Q2796" t="s">
        <v>250</v>
      </c>
      <c r="R2796" t="s">
        <v>305</v>
      </c>
      <c r="S2796" t="s">
        <v>249</v>
      </c>
    </row>
    <row r="2797" spans="2:19" ht="12.75" hidden="1" outlineLevel="1">
      <c r="B2797" s="74" t="s">
        <v>102</v>
      </c>
      <c r="C2797">
        <v>72</v>
      </c>
      <c r="D2797">
        <v>2</v>
      </c>
      <c r="E2797">
        <v>26</v>
      </c>
      <c r="F2797" s="46"/>
      <c r="G2797" s="58" t="str">
        <f t="shared" si="210"/>
        <v/>
      </c>
      <c r="H2797" s="72" t="s">
        <v>174</v>
      </c>
      <c r="I2797" t="str">
        <f t="shared" si="207"/>
        <v/>
      </c>
      <c r="J2797">
        <f t="shared" si="208"/>
        <v>0</v>
      </c>
      <c r="K2797">
        <f t="shared" si="209"/>
        <v>0</v>
      </c>
      <c r="L2797" s="78" t="s">
        <v>343</v>
      </c>
      <c r="M2797" t="s">
        <v>104</v>
      </c>
      <c r="Q2797" t="s">
        <v>37</v>
      </c>
      <c r="R2797" t="s">
        <v>251</v>
      </c>
      <c r="S2797" t="s">
        <v>249</v>
      </c>
    </row>
    <row r="2798" spans="2:19" ht="12.75" hidden="1" outlineLevel="1">
      <c r="B2798" s="74" t="s">
        <v>102</v>
      </c>
      <c r="C2798">
        <v>72</v>
      </c>
      <c r="D2798">
        <v>3</v>
      </c>
      <c r="E2798">
        <v>1</v>
      </c>
      <c r="F2798" s="46"/>
      <c r="G2798" s="58" t="str">
        <f t="shared" si="210"/>
        <v/>
      </c>
      <c r="H2798" s="72" t="s">
        <v>172</v>
      </c>
      <c r="I2798" t="str">
        <f t="shared" si="207"/>
        <v/>
      </c>
      <c r="J2798">
        <f t="shared" si="208"/>
        <v>0</v>
      </c>
      <c r="K2798">
        <f t="shared" si="209"/>
        <v>0</v>
      </c>
      <c r="L2798" s="78" t="s">
        <v>343</v>
      </c>
      <c r="M2798" t="s">
        <v>104</v>
      </c>
      <c r="Q2798" t="s">
        <v>119</v>
      </c>
      <c r="S2798" t="s">
        <v>249</v>
      </c>
    </row>
    <row r="2799" spans="2:19" ht="12.75" hidden="1" outlineLevel="1">
      <c r="B2799" s="74" t="s">
        <v>102</v>
      </c>
      <c r="C2799">
        <v>72</v>
      </c>
      <c r="D2799">
        <v>3</v>
      </c>
      <c r="E2799">
        <v>2</v>
      </c>
      <c r="F2799" s="46"/>
      <c r="G2799" s="58" t="str">
        <f t="shared" si="210"/>
        <v/>
      </c>
      <c r="H2799" s="72" t="s">
        <v>175</v>
      </c>
      <c r="I2799" t="str">
        <f t="shared" si="207"/>
        <v/>
      </c>
      <c r="J2799">
        <f t="shared" si="208"/>
        <v>0</v>
      </c>
      <c r="K2799">
        <f t="shared" si="209"/>
        <v>0</v>
      </c>
      <c r="L2799" s="78" t="s">
        <v>343</v>
      </c>
      <c r="M2799" t="s">
        <v>104</v>
      </c>
      <c r="Q2799" t="s">
        <v>250</v>
      </c>
      <c r="R2799" t="s">
        <v>304</v>
      </c>
      <c r="S2799" t="s">
        <v>249</v>
      </c>
    </row>
    <row r="2800" spans="2:19" ht="12.75" hidden="1" outlineLevel="1">
      <c r="B2800" s="74" t="s">
        <v>102</v>
      </c>
      <c r="C2800">
        <v>72</v>
      </c>
      <c r="D2800">
        <v>3</v>
      </c>
      <c r="E2800">
        <v>3</v>
      </c>
      <c r="F2800" s="46"/>
      <c r="G2800" s="58" t="str">
        <f t="shared" si="210"/>
        <v/>
      </c>
      <c r="H2800" s="72" t="s">
        <v>174</v>
      </c>
      <c r="I2800" t="str">
        <f t="shared" si="207"/>
        <v/>
      </c>
      <c r="J2800">
        <f t="shared" si="208"/>
        <v>0</v>
      </c>
      <c r="K2800">
        <f t="shared" si="209"/>
        <v>0</v>
      </c>
      <c r="L2800" s="78" t="s">
        <v>343</v>
      </c>
      <c r="M2800" t="s">
        <v>104</v>
      </c>
      <c r="Q2800" t="s">
        <v>98</v>
      </c>
      <c r="R2800" t="s">
        <v>178</v>
      </c>
      <c r="S2800" t="s">
        <v>249</v>
      </c>
    </row>
    <row r="2801" spans="2:19" ht="12.75" hidden="1" outlineLevel="1">
      <c r="B2801" s="74" t="s">
        <v>102</v>
      </c>
      <c r="C2801">
        <v>72</v>
      </c>
      <c r="D2801">
        <v>3</v>
      </c>
      <c r="E2801">
        <v>4</v>
      </c>
      <c r="F2801" s="46"/>
      <c r="G2801" s="58" t="str">
        <f t="shared" si="210"/>
        <v/>
      </c>
      <c r="H2801" s="72" t="s">
        <v>173</v>
      </c>
      <c r="I2801" t="str">
        <f t="shared" si="207"/>
        <v/>
      </c>
      <c r="J2801">
        <f t="shared" si="208"/>
        <v>0</v>
      </c>
      <c r="K2801">
        <f t="shared" si="209"/>
        <v>0</v>
      </c>
      <c r="L2801" s="78" t="s">
        <v>343</v>
      </c>
      <c r="M2801" t="s">
        <v>104</v>
      </c>
      <c r="Q2801" t="s">
        <v>285</v>
      </c>
      <c r="R2801" t="s">
        <v>35</v>
      </c>
      <c r="S2801" t="s">
        <v>249</v>
      </c>
    </row>
    <row r="2802" spans="2:19" ht="12.75" hidden="1" outlineLevel="1">
      <c r="B2802" s="74" t="s">
        <v>102</v>
      </c>
      <c r="C2802">
        <v>72</v>
      </c>
      <c r="D2802">
        <v>3</v>
      </c>
      <c r="E2802">
        <v>5</v>
      </c>
      <c r="F2802" s="46"/>
      <c r="G2802" s="58" t="str">
        <f t="shared" si="210"/>
        <v/>
      </c>
      <c r="H2802" s="72" t="s">
        <v>172</v>
      </c>
      <c r="I2802" t="str">
        <f t="shared" si="207"/>
        <v/>
      </c>
      <c r="J2802">
        <f t="shared" si="208"/>
        <v>0</v>
      </c>
      <c r="K2802">
        <f t="shared" si="209"/>
        <v>0</v>
      </c>
      <c r="L2802" s="78" t="s">
        <v>343</v>
      </c>
      <c r="M2802" t="s">
        <v>104</v>
      </c>
      <c r="Q2802" t="s">
        <v>119</v>
      </c>
      <c r="S2802" t="s">
        <v>249</v>
      </c>
    </row>
    <row r="2803" spans="2:19" ht="12.75" hidden="1" outlineLevel="1">
      <c r="B2803" s="74" t="s">
        <v>102</v>
      </c>
      <c r="C2803">
        <v>72</v>
      </c>
      <c r="D2803">
        <v>3</v>
      </c>
      <c r="E2803">
        <v>6</v>
      </c>
      <c r="F2803" s="46"/>
      <c r="G2803" s="58" t="str">
        <f t="shared" si="210"/>
        <v/>
      </c>
      <c r="H2803" s="72" t="s">
        <v>172</v>
      </c>
      <c r="I2803" t="str">
        <f t="shared" si="207"/>
        <v/>
      </c>
      <c r="J2803">
        <f t="shared" si="208"/>
        <v>0</v>
      </c>
      <c r="K2803">
        <f t="shared" si="209"/>
        <v>0</v>
      </c>
      <c r="L2803" s="78" t="s">
        <v>343</v>
      </c>
      <c r="M2803" t="s">
        <v>104</v>
      </c>
      <c r="Q2803" t="s">
        <v>285</v>
      </c>
      <c r="R2803" t="s">
        <v>340</v>
      </c>
      <c r="S2803" t="s">
        <v>249</v>
      </c>
    </row>
    <row r="2804" spans="2:19" ht="12.75" hidden="1" outlineLevel="1">
      <c r="B2804" s="74" t="s">
        <v>102</v>
      </c>
      <c r="C2804">
        <v>72</v>
      </c>
      <c r="D2804">
        <v>3</v>
      </c>
      <c r="E2804">
        <v>7</v>
      </c>
      <c r="F2804" s="46"/>
      <c r="G2804" s="58" t="str">
        <f t="shared" si="210"/>
        <v/>
      </c>
      <c r="H2804" s="72" t="s">
        <v>170</v>
      </c>
      <c r="I2804" t="str">
        <f t="shared" si="207"/>
        <v/>
      </c>
      <c r="J2804">
        <f t="shared" si="208"/>
        <v>0</v>
      </c>
      <c r="K2804">
        <f t="shared" si="209"/>
        <v>0</v>
      </c>
      <c r="L2804" s="78" t="s">
        <v>343</v>
      </c>
      <c r="M2804" t="s">
        <v>104</v>
      </c>
      <c r="Q2804" t="s">
        <v>286</v>
      </c>
      <c r="S2804" t="s">
        <v>249</v>
      </c>
    </row>
    <row r="2805" spans="2:19" ht="12.75" hidden="1" outlineLevel="1">
      <c r="B2805" s="74" t="s">
        <v>102</v>
      </c>
      <c r="C2805">
        <v>72</v>
      </c>
      <c r="D2805">
        <v>3</v>
      </c>
      <c r="E2805">
        <v>8</v>
      </c>
      <c r="F2805" s="46"/>
      <c r="G2805" s="58" t="str">
        <f t="shared" si="210"/>
        <v/>
      </c>
      <c r="H2805" s="72" t="s">
        <v>170</v>
      </c>
      <c r="I2805" t="str">
        <f t="shared" si="207"/>
        <v/>
      </c>
      <c r="J2805">
        <f t="shared" si="208"/>
        <v>0</v>
      </c>
      <c r="K2805">
        <f t="shared" si="209"/>
        <v>0</v>
      </c>
      <c r="L2805" s="78" t="s">
        <v>343</v>
      </c>
      <c r="M2805" t="s">
        <v>104</v>
      </c>
      <c r="Q2805" t="s">
        <v>250</v>
      </c>
      <c r="R2805" t="s">
        <v>305</v>
      </c>
      <c r="S2805" t="s">
        <v>249</v>
      </c>
    </row>
    <row r="2806" spans="2:19" ht="12.75" hidden="1" outlineLevel="1">
      <c r="B2806" s="74" t="s">
        <v>102</v>
      </c>
      <c r="C2806">
        <v>72</v>
      </c>
      <c r="D2806">
        <v>3</v>
      </c>
      <c r="E2806">
        <v>9</v>
      </c>
      <c r="F2806" s="46"/>
      <c r="G2806" s="58" t="str">
        <f t="shared" si="210"/>
        <v/>
      </c>
      <c r="H2806" s="72" t="s">
        <v>173</v>
      </c>
      <c r="I2806" t="str">
        <f t="shared" si="207"/>
        <v/>
      </c>
      <c r="J2806">
        <f t="shared" si="208"/>
        <v>0</v>
      </c>
      <c r="K2806">
        <f t="shared" si="209"/>
        <v>0</v>
      </c>
      <c r="L2806" s="78" t="s">
        <v>343</v>
      </c>
      <c r="M2806" t="s">
        <v>104</v>
      </c>
      <c r="Q2806" t="s">
        <v>98</v>
      </c>
      <c r="R2806" t="s">
        <v>178</v>
      </c>
      <c r="S2806" t="s">
        <v>249</v>
      </c>
    </row>
    <row r="2807" spans="2:19" ht="12.75" hidden="1" outlineLevel="1">
      <c r="B2807" s="74" t="s">
        <v>102</v>
      </c>
      <c r="C2807">
        <v>72</v>
      </c>
      <c r="D2807">
        <v>3</v>
      </c>
      <c r="E2807">
        <v>10</v>
      </c>
      <c r="F2807" s="46"/>
      <c r="G2807" s="58" t="str">
        <f t="shared" si="210"/>
        <v/>
      </c>
      <c r="H2807" s="72" t="s">
        <v>174</v>
      </c>
      <c r="I2807" t="str">
        <f t="shared" si="207"/>
        <v/>
      </c>
      <c r="J2807">
        <f t="shared" si="208"/>
        <v>0</v>
      </c>
      <c r="K2807">
        <f t="shared" si="209"/>
        <v>0</v>
      </c>
      <c r="L2807" s="78" t="s">
        <v>343</v>
      </c>
      <c r="M2807" t="s">
        <v>104</v>
      </c>
      <c r="Q2807" t="s">
        <v>286</v>
      </c>
      <c r="S2807" t="s">
        <v>249</v>
      </c>
    </row>
    <row r="2808" spans="2:19" ht="12.75" hidden="1" outlineLevel="1">
      <c r="B2808" s="74" t="s">
        <v>102</v>
      </c>
      <c r="C2808">
        <v>72</v>
      </c>
      <c r="D2808">
        <v>3</v>
      </c>
      <c r="E2808">
        <v>11</v>
      </c>
      <c r="F2808" s="46"/>
      <c r="G2808" s="58" t="str">
        <f t="shared" si="210"/>
        <v/>
      </c>
      <c r="H2808" s="72" t="s">
        <v>170</v>
      </c>
      <c r="I2808" t="str">
        <f t="shared" si="207"/>
        <v/>
      </c>
      <c r="J2808">
        <f t="shared" si="208"/>
        <v>0</v>
      </c>
      <c r="K2808">
        <f t="shared" si="209"/>
        <v>0</v>
      </c>
      <c r="L2808" s="78" t="s">
        <v>343</v>
      </c>
      <c r="M2808" t="s">
        <v>104</v>
      </c>
      <c r="Q2808" t="s">
        <v>286</v>
      </c>
      <c r="S2808" t="s">
        <v>249</v>
      </c>
    </row>
    <row r="2809" spans="2:19" ht="12.75" hidden="1" outlineLevel="1">
      <c r="B2809" s="74" t="s">
        <v>102</v>
      </c>
      <c r="C2809">
        <v>72</v>
      </c>
      <c r="D2809">
        <v>3</v>
      </c>
      <c r="E2809">
        <v>12</v>
      </c>
      <c r="F2809" s="46"/>
      <c r="G2809" s="58" t="str">
        <f t="shared" si="210"/>
        <v/>
      </c>
      <c r="H2809" s="72" t="s">
        <v>172</v>
      </c>
      <c r="I2809" t="str">
        <f aca="true" t="shared" si="211" ref="I2809:I2872">IF(F2809=0,"",IF(EXACT(G2809,H2809),"Correct","Incorrect"))</f>
        <v/>
      </c>
      <c r="J2809">
        <f aca="true" t="shared" si="212" ref="J2809:J2872">IF($I2809="Correct",1,IF($I2809="Incorrect",1,0))</f>
        <v>0</v>
      </c>
      <c r="K2809">
        <f aca="true" t="shared" si="213" ref="K2809:K2872">IF($I2809="Correct",1,IF($I2809="Incorrect",0,0))</f>
        <v>0</v>
      </c>
      <c r="L2809" s="78" t="s">
        <v>343</v>
      </c>
      <c r="M2809" t="s">
        <v>104</v>
      </c>
      <c r="Q2809" t="s">
        <v>250</v>
      </c>
      <c r="R2809" t="s">
        <v>305</v>
      </c>
      <c r="S2809" t="s">
        <v>249</v>
      </c>
    </row>
    <row r="2810" spans="2:19" ht="12.75" hidden="1" outlineLevel="1">
      <c r="B2810" s="74" t="s">
        <v>102</v>
      </c>
      <c r="C2810">
        <v>72</v>
      </c>
      <c r="D2810">
        <v>3</v>
      </c>
      <c r="E2810">
        <v>13</v>
      </c>
      <c r="F2810" s="46"/>
      <c r="G2810" s="58" t="str">
        <f t="shared" si="210"/>
        <v/>
      </c>
      <c r="H2810" s="72" t="s">
        <v>172</v>
      </c>
      <c r="I2810" t="str">
        <f t="shared" si="211"/>
        <v/>
      </c>
      <c r="J2810">
        <f t="shared" si="212"/>
        <v>0</v>
      </c>
      <c r="K2810">
        <f t="shared" si="213"/>
        <v>0</v>
      </c>
      <c r="L2810" s="78" t="s">
        <v>343</v>
      </c>
      <c r="M2810" t="s">
        <v>104</v>
      </c>
      <c r="Q2810" t="s">
        <v>276</v>
      </c>
      <c r="S2810" t="s">
        <v>249</v>
      </c>
    </row>
    <row r="2811" spans="2:19" ht="12.75" hidden="1" outlineLevel="1">
      <c r="B2811" s="74" t="s">
        <v>102</v>
      </c>
      <c r="C2811">
        <v>72</v>
      </c>
      <c r="D2811">
        <v>3</v>
      </c>
      <c r="E2811">
        <v>14</v>
      </c>
      <c r="F2811" s="46"/>
      <c r="G2811" s="58" t="str">
        <f t="shared" si="210"/>
        <v/>
      </c>
      <c r="H2811" s="72" t="s">
        <v>175</v>
      </c>
      <c r="I2811" t="str">
        <f t="shared" si="211"/>
        <v/>
      </c>
      <c r="J2811">
        <f t="shared" si="212"/>
        <v>0</v>
      </c>
      <c r="K2811">
        <f t="shared" si="213"/>
        <v>0</v>
      </c>
      <c r="L2811" s="78" t="s">
        <v>343</v>
      </c>
      <c r="M2811" t="s">
        <v>104</v>
      </c>
      <c r="Q2811" t="s">
        <v>286</v>
      </c>
      <c r="S2811" t="s">
        <v>249</v>
      </c>
    </row>
    <row r="2812" spans="2:19" ht="12.75" hidden="1" outlineLevel="1">
      <c r="B2812" s="74" t="s">
        <v>102</v>
      </c>
      <c r="C2812">
        <v>72</v>
      </c>
      <c r="D2812">
        <v>3</v>
      </c>
      <c r="E2812">
        <v>15</v>
      </c>
      <c r="F2812" s="46"/>
      <c r="G2812" s="58" t="str">
        <f t="shared" si="210"/>
        <v/>
      </c>
      <c r="H2812" s="72" t="s">
        <v>175</v>
      </c>
      <c r="I2812" t="str">
        <f t="shared" si="211"/>
        <v/>
      </c>
      <c r="J2812">
        <f t="shared" si="212"/>
        <v>0</v>
      </c>
      <c r="K2812">
        <f t="shared" si="213"/>
        <v>0</v>
      </c>
      <c r="L2812" s="78" t="s">
        <v>343</v>
      </c>
      <c r="M2812" t="s">
        <v>104</v>
      </c>
      <c r="Q2812" t="s">
        <v>98</v>
      </c>
      <c r="R2812" t="s">
        <v>36</v>
      </c>
      <c r="S2812" t="s">
        <v>249</v>
      </c>
    </row>
    <row r="2813" spans="2:19" ht="12.75" hidden="1" outlineLevel="1">
      <c r="B2813" s="74" t="s">
        <v>102</v>
      </c>
      <c r="C2813">
        <v>72</v>
      </c>
      <c r="D2813">
        <v>3</v>
      </c>
      <c r="E2813">
        <v>16</v>
      </c>
      <c r="F2813" s="46"/>
      <c r="G2813" s="58" t="str">
        <f t="shared" si="210"/>
        <v/>
      </c>
      <c r="H2813" s="72" t="s">
        <v>174</v>
      </c>
      <c r="I2813" t="str">
        <f t="shared" si="211"/>
        <v/>
      </c>
      <c r="J2813">
        <f t="shared" si="212"/>
        <v>0</v>
      </c>
      <c r="K2813">
        <f t="shared" si="213"/>
        <v>0</v>
      </c>
      <c r="L2813" s="78" t="s">
        <v>343</v>
      </c>
      <c r="M2813" t="s">
        <v>104</v>
      </c>
      <c r="Q2813" t="s">
        <v>333</v>
      </c>
      <c r="S2813" t="s">
        <v>249</v>
      </c>
    </row>
    <row r="2814" spans="2:19" ht="12.75" hidden="1" outlineLevel="1">
      <c r="B2814" s="74" t="s">
        <v>102</v>
      </c>
      <c r="C2814">
        <v>72</v>
      </c>
      <c r="D2814">
        <v>3</v>
      </c>
      <c r="E2814">
        <v>17</v>
      </c>
      <c r="F2814" s="46"/>
      <c r="G2814" s="58" t="str">
        <f t="shared" si="210"/>
        <v/>
      </c>
      <c r="H2814" s="72" t="s">
        <v>174</v>
      </c>
      <c r="I2814" t="str">
        <f t="shared" si="211"/>
        <v/>
      </c>
      <c r="J2814">
        <f t="shared" si="212"/>
        <v>0</v>
      </c>
      <c r="K2814">
        <f t="shared" si="213"/>
        <v>0</v>
      </c>
      <c r="L2814" s="78" t="s">
        <v>343</v>
      </c>
      <c r="M2814" t="s">
        <v>104</v>
      </c>
      <c r="N2814" s="36"/>
      <c r="O2814" s="36"/>
      <c r="Q2814" t="s">
        <v>107</v>
      </c>
      <c r="S2814" t="s">
        <v>249</v>
      </c>
    </row>
    <row r="2815" spans="2:19" ht="12.75" hidden="1" outlineLevel="1">
      <c r="B2815" s="74" t="s">
        <v>102</v>
      </c>
      <c r="C2815">
        <v>72</v>
      </c>
      <c r="D2815">
        <v>3</v>
      </c>
      <c r="E2815">
        <v>18</v>
      </c>
      <c r="F2815" s="46"/>
      <c r="G2815" s="58" t="str">
        <f t="shared" si="210"/>
        <v/>
      </c>
      <c r="H2815" s="72" t="s">
        <v>172</v>
      </c>
      <c r="I2815" t="str">
        <f t="shared" si="211"/>
        <v/>
      </c>
      <c r="J2815">
        <f t="shared" si="212"/>
        <v>0</v>
      </c>
      <c r="K2815">
        <f t="shared" si="213"/>
        <v>0</v>
      </c>
      <c r="L2815" s="78" t="s">
        <v>343</v>
      </c>
      <c r="M2815" t="s">
        <v>104</v>
      </c>
      <c r="Q2815" t="s">
        <v>285</v>
      </c>
      <c r="R2815" t="s">
        <v>35</v>
      </c>
      <c r="S2815" t="s">
        <v>249</v>
      </c>
    </row>
    <row r="2816" spans="2:19" ht="12.75" hidden="1" outlineLevel="1">
      <c r="B2816" s="74" t="s">
        <v>102</v>
      </c>
      <c r="C2816">
        <v>72</v>
      </c>
      <c r="D2816">
        <v>3</v>
      </c>
      <c r="E2816">
        <v>19</v>
      </c>
      <c r="F2816" s="46"/>
      <c r="G2816" s="58" t="str">
        <f t="shared" si="210"/>
        <v/>
      </c>
      <c r="H2816" s="72" t="s">
        <v>174</v>
      </c>
      <c r="I2816" t="str">
        <f t="shared" si="211"/>
        <v/>
      </c>
      <c r="J2816">
        <f t="shared" si="212"/>
        <v>0</v>
      </c>
      <c r="K2816">
        <f t="shared" si="213"/>
        <v>0</v>
      </c>
      <c r="L2816" s="78" t="s">
        <v>343</v>
      </c>
      <c r="M2816" t="s">
        <v>104</v>
      </c>
      <c r="Q2816" t="s">
        <v>275</v>
      </c>
      <c r="S2816" t="s">
        <v>249</v>
      </c>
    </row>
    <row r="2817" spans="2:19" ht="12.75" hidden="1" outlineLevel="1">
      <c r="B2817" s="74" t="s">
        <v>102</v>
      </c>
      <c r="C2817">
        <v>72</v>
      </c>
      <c r="D2817">
        <v>3</v>
      </c>
      <c r="E2817">
        <v>20</v>
      </c>
      <c r="F2817" s="46"/>
      <c r="G2817" s="58" t="str">
        <f t="shared" si="210"/>
        <v/>
      </c>
      <c r="H2817" s="72" t="s">
        <v>175</v>
      </c>
      <c r="I2817" t="str">
        <f t="shared" si="211"/>
        <v/>
      </c>
      <c r="J2817">
        <f t="shared" si="212"/>
        <v>0</v>
      </c>
      <c r="K2817">
        <f t="shared" si="213"/>
        <v>0</v>
      </c>
      <c r="L2817" s="78" t="s">
        <v>343</v>
      </c>
      <c r="M2817" t="s">
        <v>104</v>
      </c>
      <c r="Q2817" t="s">
        <v>333</v>
      </c>
      <c r="S2817" t="s">
        <v>249</v>
      </c>
    </row>
    <row r="2818" spans="2:19" ht="12.75" hidden="1" outlineLevel="1">
      <c r="B2818" s="74" t="s">
        <v>102</v>
      </c>
      <c r="C2818">
        <v>72</v>
      </c>
      <c r="D2818">
        <v>3</v>
      </c>
      <c r="E2818">
        <v>21</v>
      </c>
      <c r="F2818" s="46"/>
      <c r="G2818" s="58" t="str">
        <f t="shared" si="210"/>
        <v/>
      </c>
      <c r="H2818" s="72" t="s">
        <v>173</v>
      </c>
      <c r="I2818" t="str">
        <f t="shared" si="211"/>
        <v/>
      </c>
      <c r="J2818">
        <f t="shared" si="212"/>
        <v>0</v>
      </c>
      <c r="K2818">
        <f t="shared" si="213"/>
        <v>0</v>
      </c>
      <c r="L2818" s="78" t="s">
        <v>343</v>
      </c>
      <c r="M2818" t="s">
        <v>104</v>
      </c>
      <c r="Q2818" t="s">
        <v>276</v>
      </c>
      <c r="S2818" t="s">
        <v>249</v>
      </c>
    </row>
    <row r="2819" spans="2:19" ht="12.75" hidden="1" outlineLevel="1">
      <c r="B2819" s="74" t="s">
        <v>102</v>
      </c>
      <c r="C2819">
        <v>72</v>
      </c>
      <c r="D2819">
        <v>3</v>
      </c>
      <c r="E2819">
        <v>22</v>
      </c>
      <c r="F2819" s="46"/>
      <c r="G2819" s="58" t="str">
        <f t="shared" si="210"/>
        <v/>
      </c>
      <c r="H2819" s="72" t="s">
        <v>173</v>
      </c>
      <c r="I2819" t="str">
        <f t="shared" si="211"/>
        <v/>
      </c>
      <c r="J2819">
        <f t="shared" si="212"/>
        <v>0</v>
      </c>
      <c r="K2819">
        <f t="shared" si="213"/>
        <v>0</v>
      </c>
      <c r="L2819" s="78" t="s">
        <v>343</v>
      </c>
      <c r="M2819" t="s">
        <v>104</v>
      </c>
      <c r="Q2819" t="s">
        <v>286</v>
      </c>
      <c r="S2819" t="s">
        <v>249</v>
      </c>
    </row>
    <row r="2820" spans="2:19" ht="12.75" hidden="1" outlineLevel="1">
      <c r="B2820" s="74" t="s">
        <v>102</v>
      </c>
      <c r="C2820">
        <v>72</v>
      </c>
      <c r="D2820">
        <v>3</v>
      </c>
      <c r="E2820">
        <v>23</v>
      </c>
      <c r="F2820" s="46"/>
      <c r="G2820" s="58" t="str">
        <f t="shared" si="210"/>
        <v/>
      </c>
      <c r="H2820" s="72" t="s">
        <v>172</v>
      </c>
      <c r="I2820" t="str">
        <f t="shared" si="211"/>
        <v/>
      </c>
      <c r="J2820">
        <f t="shared" si="212"/>
        <v>0</v>
      </c>
      <c r="K2820">
        <f t="shared" si="213"/>
        <v>0</v>
      </c>
      <c r="L2820" s="78" t="s">
        <v>343</v>
      </c>
      <c r="M2820" t="s">
        <v>104</v>
      </c>
      <c r="Q2820" t="s">
        <v>37</v>
      </c>
      <c r="R2820" t="s">
        <v>251</v>
      </c>
      <c r="S2820" t="s">
        <v>249</v>
      </c>
    </row>
    <row r="2821" spans="2:19" ht="12.75" hidden="1" outlineLevel="1">
      <c r="B2821" s="74" t="s">
        <v>102</v>
      </c>
      <c r="C2821">
        <v>72</v>
      </c>
      <c r="D2821">
        <v>3</v>
      </c>
      <c r="E2821">
        <v>24</v>
      </c>
      <c r="F2821" s="46"/>
      <c r="G2821" s="58" t="str">
        <f t="shared" si="210"/>
        <v/>
      </c>
      <c r="H2821" s="72" t="s">
        <v>170</v>
      </c>
      <c r="I2821" t="str">
        <f t="shared" si="211"/>
        <v/>
      </c>
      <c r="J2821">
        <f t="shared" si="212"/>
        <v>0</v>
      </c>
      <c r="K2821">
        <f t="shared" si="213"/>
        <v>0</v>
      </c>
      <c r="L2821" s="78" t="s">
        <v>343</v>
      </c>
      <c r="M2821" t="s">
        <v>104</v>
      </c>
      <c r="Q2821" t="s">
        <v>333</v>
      </c>
      <c r="S2821" t="s">
        <v>249</v>
      </c>
    </row>
    <row r="2822" spans="2:19" ht="12.75" hidden="1" outlineLevel="1">
      <c r="B2822" s="74" t="s">
        <v>102</v>
      </c>
      <c r="C2822">
        <v>72</v>
      </c>
      <c r="D2822">
        <v>3</v>
      </c>
      <c r="E2822">
        <v>25</v>
      </c>
      <c r="F2822" s="46"/>
      <c r="G2822" s="58" t="str">
        <f t="shared" si="210"/>
        <v/>
      </c>
      <c r="H2822" s="72" t="s">
        <v>174</v>
      </c>
      <c r="I2822" t="str">
        <f t="shared" si="211"/>
        <v/>
      </c>
      <c r="J2822">
        <f t="shared" si="212"/>
        <v>0</v>
      </c>
      <c r="K2822">
        <f t="shared" si="213"/>
        <v>0</v>
      </c>
      <c r="L2822" s="78" t="s">
        <v>343</v>
      </c>
      <c r="M2822" t="s">
        <v>104</v>
      </c>
      <c r="Q2822" t="s">
        <v>37</v>
      </c>
      <c r="R2822" t="s">
        <v>215</v>
      </c>
      <c r="S2822" t="s">
        <v>249</v>
      </c>
    </row>
    <row r="2823" spans="2:19" ht="12.75" hidden="1" outlineLevel="1">
      <c r="B2823" s="74" t="s">
        <v>102</v>
      </c>
      <c r="C2823">
        <v>72</v>
      </c>
      <c r="D2823">
        <v>4</v>
      </c>
      <c r="E2823">
        <v>1</v>
      </c>
      <c r="F2823" s="46"/>
      <c r="G2823" s="58" t="str">
        <f t="shared" si="210"/>
        <v/>
      </c>
      <c r="H2823" s="72" t="s">
        <v>175</v>
      </c>
      <c r="I2823" t="str">
        <f t="shared" si="211"/>
        <v/>
      </c>
      <c r="J2823">
        <f t="shared" si="212"/>
        <v>0</v>
      </c>
      <c r="K2823">
        <f t="shared" si="213"/>
        <v>0</v>
      </c>
      <c r="L2823" s="78" t="s">
        <v>343</v>
      </c>
      <c r="M2823" t="s">
        <v>268</v>
      </c>
      <c r="O2823" t="s">
        <v>289</v>
      </c>
      <c r="P2823" t="s">
        <v>88</v>
      </c>
      <c r="Q2823" t="s">
        <v>108</v>
      </c>
      <c r="R2823" t="s">
        <v>187</v>
      </c>
      <c r="S2823" t="s">
        <v>27</v>
      </c>
    </row>
    <row r="2824" spans="2:19" ht="12.75" hidden="1" outlineLevel="1">
      <c r="B2824" s="74" t="s">
        <v>102</v>
      </c>
      <c r="C2824">
        <v>72</v>
      </c>
      <c r="D2824">
        <v>4</v>
      </c>
      <c r="E2824">
        <v>2</v>
      </c>
      <c r="F2824" s="46"/>
      <c r="G2824" s="58" t="str">
        <f t="shared" si="210"/>
        <v/>
      </c>
      <c r="H2824" s="72" t="s">
        <v>173</v>
      </c>
      <c r="I2824" t="str">
        <f t="shared" si="211"/>
        <v/>
      </c>
      <c r="J2824">
        <f t="shared" si="212"/>
        <v>0</v>
      </c>
      <c r="K2824">
        <f t="shared" si="213"/>
        <v>0</v>
      </c>
      <c r="L2824" s="78" t="s">
        <v>343</v>
      </c>
      <c r="M2824" t="s">
        <v>268</v>
      </c>
      <c r="O2824" t="s">
        <v>289</v>
      </c>
      <c r="P2824" t="s">
        <v>88</v>
      </c>
      <c r="Q2824" t="s">
        <v>109</v>
      </c>
      <c r="R2824" t="s">
        <v>188</v>
      </c>
      <c r="S2824" t="s">
        <v>120</v>
      </c>
    </row>
    <row r="2825" spans="2:19" ht="12.75" hidden="1" outlineLevel="1">
      <c r="B2825" s="74" t="s">
        <v>102</v>
      </c>
      <c r="C2825">
        <v>72</v>
      </c>
      <c r="D2825">
        <v>4</v>
      </c>
      <c r="E2825">
        <v>3</v>
      </c>
      <c r="F2825" s="46"/>
      <c r="G2825" s="58" t="str">
        <f t="shared" si="210"/>
        <v/>
      </c>
      <c r="H2825" s="72" t="s">
        <v>175</v>
      </c>
      <c r="I2825" t="str">
        <f t="shared" si="211"/>
        <v/>
      </c>
      <c r="J2825">
        <f t="shared" si="212"/>
        <v>0</v>
      </c>
      <c r="K2825">
        <f t="shared" si="213"/>
        <v>0</v>
      </c>
      <c r="L2825" s="78" t="s">
        <v>343</v>
      </c>
      <c r="M2825" t="s">
        <v>268</v>
      </c>
      <c r="O2825" t="s">
        <v>289</v>
      </c>
      <c r="P2825" t="s">
        <v>88</v>
      </c>
      <c r="Q2825" t="s">
        <v>78</v>
      </c>
      <c r="R2825" t="s">
        <v>189</v>
      </c>
      <c r="S2825" t="s">
        <v>120</v>
      </c>
    </row>
    <row r="2826" spans="2:19" ht="12.75" hidden="1" outlineLevel="1">
      <c r="B2826" s="74" t="s">
        <v>102</v>
      </c>
      <c r="C2826">
        <v>72</v>
      </c>
      <c r="D2826">
        <v>4</v>
      </c>
      <c r="E2826">
        <v>4</v>
      </c>
      <c r="F2826" s="46"/>
      <c r="G2826" s="58" t="str">
        <f t="shared" si="210"/>
        <v/>
      </c>
      <c r="H2826" s="72" t="s">
        <v>174</v>
      </c>
      <c r="I2826" t="str">
        <f t="shared" si="211"/>
        <v/>
      </c>
      <c r="J2826">
        <f t="shared" si="212"/>
        <v>0</v>
      </c>
      <c r="K2826">
        <f t="shared" si="213"/>
        <v>0</v>
      </c>
      <c r="L2826" s="78" t="s">
        <v>343</v>
      </c>
      <c r="M2826" t="s">
        <v>268</v>
      </c>
      <c r="O2826" t="s">
        <v>289</v>
      </c>
      <c r="P2826" t="s">
        <v>88</v>
      </c>
      <c r="Q2826" t="s">
        <v>78</v>
      </c>
      <c r="R2826" t="s">
        <v>187</v>
      </c>
      <c r="S2826" t="s">
        <v>121</v>
      </c>
    </row>
    <row r="2827" spans="2:19" ht="12.75" hidden="1" outlineLevel="1">
      <c r="B2827" s="74" t="s">
        <v>102</v>
      </c>
      <c r="C2827">
        <v>72</v>
      </c>
      <c r="D2827">
        <v>4</v>
      </c>
      <c r="E2827">
        <v>5</v>
      </c>
      <c r="F2827" s="46"/>
      <c r="G2827" s="58" t="str">
        <f t="shared" si="210"/>
        <v/>
      </c>
      <c r="H2827" s="72" t="s">
        <v>170</v>
      </c>
      <c r="I2827" t="str">
        <f t="shared" si="211"/>
        <v/>
      </c>
      <c r="J2827">
        <f t="shared" si="212"/>
        <v>0</v>
      </c>
      <c r="K2827">
        <f t="shared" si="213"/>
        <v>0</v>
      </c>
      <c r="L2827" s="78" t="s">
        <v>343</v>
      </c>
      <c r="M2827" t="s">
        <v>268</v>
      </c>
      <c r="O2827" t="s">
        <v>289</v>
      </c>
      <c r="P2827" t="s">
        <v>88</v>
      </c>
      <c r="Q2827" t="s">
        <v>13</v>
      </c>
      <c r="R2827" t="s">
        <v>187</v>
      </c>
      <c r="S2827" t="s">
        <v>120</v>
      </c>
    </row>
    <row r="2828" spans="2:19" ht="12.75" hidden="1" outlineLevel="1">
      <c r="B2828" s="74" t="s">
        <v>102</v>
      </c>
      <c r="C2828">
        <v>72</v>
      </c>
      <c r="D2828">
        <v>4</v>
      </c>
      <c r="E2828">
        <v>6</v>
      </c>
      <c r="F2828" s="46"/>
      <c r="G2828" s="58" t="str">
        <f aca="true" t="shared" si="214" ref="G2828:G2891">UPPER(F2828)</f>
        <v/>
      </c>
      <c r="H2828" s="72" t="s">
        <v>173</v>
      </c>
      <c r="I2828" t="str">
        <f t="shared" si="211"/>
        <v/>
      </c>
      <c r="J2828">
        <f t="shared" si="212"/>
        <v>0</v>
      </c>
      <c r="K2828">
        <f t="shared" si="213"/>
        <v>0</v>
      </c>
      <c r="L2828" s="78" t="s">
        <v>343</v>
      </c>
      <c r="M2828" t="s">
        <v>268</v>
      </c>
      <c r="O2828" t="s">
        <v>289</v>
      </c>
      <c r="P2828" t="s">
        <v>88</v>
      </c>
      <c r="Q2828" t="s">
        <v>109</v>
      </c>
      <c r="R2828" t="s">
        <v>189</v>
      </c>
      <c r="S2828" t="s">
        <v>27</v>
      </c>
    </row>
    <row r="2829" spans="2:19" ht="12.75" hidden="1" outlineLevel="1">
      <c r="B2829" s="74" t="s">
        <v>102</v>
      </c>
      <c r="C2829">
        <v>72</v>
      </c>
      <c r="D2829">
        <v>4</v>
      </c>
      <c r="E2829">
        <v>7</v>
      </c>
      <c r="F2829" s="46"/>
      <c r="G2829" s="58" t="str">
        <f t="shared" si="214"/>
        <v/>
      </c>
      <c r="H2829" s="72" t="s">
        <v>173</v>
      </c>
      <c r="I2829" t="str">
        <f t="shared" si="211"/>
        <v/>
      </c>
      <c r="J2829">
        <f t="shared" si="212"/>
        <v>0</v>
      </c>
      <c r="K2829">
        <f t="shared" si="213"/>
        <v>0</v>
      </c>
      <c r="L2829" s="78" t="s">
        <v>343</v>
      </c>
      <c r="M2829" t="s">
        <v>268</v>
      </c>
      <c r="O2829" t="s">
        <v>289</v>
      </c>
      <c r="P2829" t="s">
        <v>88</v>
      </c>
      <c r="Q2829" t="s">
        <v>78</v>
      </c>
      <c r="R2829" t="s">
        <v>189</v>
      </c>
      <c r="S2829" t="s">
        <v>120</v>
      </c>
    </row>
    <row r="2830" spans="2:19" ht="12.75" hidden="1" outlineLevel="1">
      <c r="B2830" s="74" t="s">
        <v>102</v>
      </c>
      <c r="C2830">
        <v>72</v>
      </c>
      <c r="D2830">
        <v>4</v>
      </c>
      <c r="E2830">
        <v>8</v>
      </c>
      <c r="F2830" s="46"/>
      <c r="G2830" s="58" t="str">
        <f t="shared" si="214"/>
        <v/>
      </c>
      <c r="H2830" s="72" t="s">
        <v>172</v>
      </c>
      <c r="I2830" t="str">
        <f t="shared" si="211"/>
        <v/>
      </c>
      <c r="J2830">
        <f t="shared" si="212"/>
        <v>0</v>
      </c>
      <c r="K2830">
        <f t="shared" si="213"/>
        <v>0</v>
      </c>
      <c r="L2830" s="78" t="s">
        <v>343</v>
      </c>
      <c r="M2830" t="s">
        <v>268</v>
      </c>
      <c r="O2830" t="s">
        <v>289</v>
      </c>
      <c r="P2830" t="s">
        <v>88</v>
      </c>
      <c r="Q2830" t="s">
        <v>14</v>
      </c>
      <c r="R2830" t="s">
        <v>187</v>
      </c>
      <c r="S2830" t="s">
        <v>120</v>
      </c>
    </row>
    <row r="2831" spans="2:19" ht="12.75" hidden="1" outlineLevel="1">
      <c r="B2831" s="74" t="s">
        <v>102</v>
      </c>
      <c r="C2831">
        <v>72</v>
      </c>
      <c r="D2831">
        <v>4</v>
      </c>
      <c r="E2831">
        <v>9</v>
      </c>
      <c r="F2831" s="46"/>
      <c r="G2831" s="58" t="str">
        <f t="shared" si="214"/>
        <v/>
      </c>
      <c r="H2831" s="72" t="s">
        <v>174</v>
      </c>
      <c r="I2831" t="str">
        <f t="shared" si="211"/>
        <v/>
      </c>
      <c r="J2831">
        <f t="shared" si="212"/>
        <v>0</v>
      </c>
      <c r="K2831">
        <f t="shared" si="213"/>
        <v>0</v>
      </c>
      <c r="L2831" s="78" t="s">
        <v>343</v>
      </c>
      <c r="M2831" t="s">
        <v>268</v>
      </c>
      <c r="O2831" t="s">
        <v>289</v>
      </c>
      <c r="P2831" t="s">
        <v>88</v>
      </c>
      <c r="Q2831" t="s">
        <v>109</v>
      </c>
      <c r="R2831" t="s">
        <v>189</v>
      </c>
      <c r="S2831" t="s">
        <v>120</v>
      </c>
    </row>
    <row r="2832" spans="2:19" ht="12.75" hidden="1" outlineLevel="1">
      <c r="B2832" s="74" t="s">
        <v>102</v>
      </c>
      <c r="C2832">
        <v>72</v>
      </c>
      <c r="D2832">
        <v>4</v>
      </c>
      <c r="E2832">
        <v>10</v>
      </c>
      <c r="F2832" s="46"/>
      <c r="G2832" s="58" t="str">
        <f t="shared" si="214"/>
        <v/>
      </c>
      <c r="H2832" s="72" t="s">
        <v>170</v>
      </c>
      <c r="I2832" t="str">
        <f t="shared" si="211"/>
        <v/>
      </c>
      <c r="J2832">
        <f t="shared" si="212"/>
        <v>0</v>
      </c>
      <c r="K2832">
        <f t="shared" si="213"/>
        <v>0</v>
      </c>
      <c r="L2832" s="78" t="s">
        <v>343</v>
      </c>
      <c r="M2832" t="s">
        <v>268</v>
      </c>
      <c r="O2832" t="s">
        <v>289</v>
      </c>
      <c r="P2832" t="s">
        <v>88</v>
      </c>
      <c r="Q2832" t="s">
        <v>78</v>
      </c>
      <c r="R2832" t="s">
        <v>187</v>
      </c>
      <c r="S2832" t="s">
        <v>27</v>
      </c>
    </row>
    <row r="2833" spans="2:19" ht="12.75" hidden="1" outlineLevel="1">
      <c r="B2833" s="74" t="s">
        <v>102</v>
      </c>
      <c r="C2833">
        <v>72</v>
      </c>
      <c r="D2833">
        <v>4</v>
      </c>
      <c r="E2833">
        <v>11</v>
      </c>
      <c r="F2833" s="46"/>
      <c r="G2833" s="58" t="str">
        <f t="shared" si="214"/>
        <v/>
      </c>
      <c r="H2833" s="72" t="s">
        <v>173</v>
      </c>
      <c r="I2833" t="str">
        <f t="shared" si="211"/>
        <v/>
      </c>
      <c r="J2833">
        <f t="shared" si="212"/>
        <v>0</v>
      </c>
      <c r="K2833">
        <f t="shared" si="213"/>
        <v>0</v>
      </c>
      <c r="L2833" s="78" t="s">
        <v>343</v>
      </c>
      <c r="M2833" t="s">
        <v>268</v>
      </c>
      <c r="O2833" t="s">
        <v>289</v>
      </c>
      <c r="P2833" t="s">
        <v>88</v>
      </c>
      <c r="Q2833" t="s">
        <v>109</v>
      </c>
      <c r="R2833" t="s">
        <v>189</v>
      </c>
      <c r="S2833" t="s">
        <v>120</v>
      </c>
    </row>
    <row r="2834" spans="2:19" ht="12.75" hidden="1" outlineLevel="1">
      <c r="B2834" s="74" t="s">
        <v>102</v>
      </c>
      <c r="C2834">
        <v>72</v>
      </c>
      <c r="D2834">
        <v>4</v>
      </c>
      <c r="E2834">
        <v>12</v>
      </c>
      <c r="F2834" s="46"/>
      <c r="G2834" s="58" t="str">
        <f t="shared" si="214"/>
        <v/>
      </c>
      <c r="H2834" s="72" t="s">
        <v>175</v>
      </c>
      <c r="I2834" t="str">
        <f t="shared" si="211"/>
        <v/>
      </c>
      <c r="J2834">
        <f t="shared" si="212"/>
        <v>0</v>
      </c>
      <c r="K2834">
        <f t="shared" si="213"/>
        <v>0</v>
      </c>
      <c r="L2834" s="78" t="s">
        <v>343</v>
      </c>
      <c r="M2834" t="s">
        <v>268</v>
      </c>
      <c r="O2834" t="s">
        <v>289</v>
      </c>
      <c r="P2834" t="s">
        <v>88</v>
      </c>
      <c r="Q2834" t="s">
        <v>15</v>
      </c>
      <c r="R2834" t="s">
        <v>189</v>
      </c>
      <c r="S2834" t="s">
        <v>120</v>
      </c>
    </row>
    <row r="2835" spans="2:19" ht="12.75" hidden="1" outlineLevel="1">
      <c r="B2835" s="74" t="s">
        <v>102</v>
      </c>
      <c r="C2835">
        <v>72</v>
      </c>
      <c r="D2835">
        <v>4</v>
      </c>
      <c r="E2835">
        <v>13</v>
      </c>
      <c r="F2835" s="46"/>
      <c r="G2835" s="58" t="str">
        <f t="shared" si="214"/>
        <v/>
      </c>
      <c r="H2835" s="72" t="s">
        <v>175</v>
      </c>
      <c r="I2835" t="str">
        <f t="shared" si="211"/>
        <v/>
      </c>
      <c r="J2835">
        <f t="shared" si="212"/>
        <v>0</v>
      </c>
      <c r="K2835">
        <f t="shared" si="213"/>
        <v>0</v>
      </c>
      <c r="L2835" s="78" t="s">
        <v>343</v>
      </c>
      <c r="M2835" t="s">
        <v>268</v>
      </c>
      <c r="O2835" t="s">
        <v>290</v>
      </c>
      <c r="P2835" t="s">
        <v>12</v>
      </c>
      <c r="Q2835" t="s">
        <v>16</v>
      </c>
      <c r="R2835" t="s">
        <v>187</v>
      </c>
      <c r="S2835" t="s">
        <v>27</v>
      </c>
    </row>
    <row r="2836" spans="2:19" ht="12.75" hidden="1" outlineLevel="1">
      <c r="B2836" s="74" t="s">
        <v>102</v>
      </c>
      <c r="C2836">
        <v>72</v>
      </c>
      <c r="D2836">
        <v>4</v>
      </c>
      <c r="E2836">
        <v>14</v>
      </c>
      <c r="F2836" s="46"/>
      <c r="G2836" s="58" t="str">
        <f t="shared" si="214"/>
        <v/>
      </c>
      <c r="H2836" s="72" t="s">
        <v>170</v>
      </c>
      <c r="I2836" t="str">
        <f t="shared" si="211"/>
        <v/>
      </c>
      <c r="J2836">
        <f t="shared" si="212"/>
        <v>0</v>
      </c>
      <c r="K2836">
        <f t="shared" si="213"/>
        <v>0</v>
      </c>
      <c r="L2836" s="78" t="s">
        <v>343</v>
      </c>
      <c r="M2836" t="s">
        <v>268</v>
      </c>
      <c r="O2836" t="s">
        <v>290</v>
      </c>
      <c r="P2836" t="s">
        <v>12</v>
      </c>
      <c r="Q2836" t="s">
        <v>109</v>
      </c>
      <c r="R2836" t="s">
        <v>190</v>
      </c>
      <c r="S2836" t="s">
        <v>120</v>
      </c>
    </row>
    <row r="2837" spans="2:19" ht="12.75" hidden="1" outlineLevel="1">
      <c r="B2837" s="74" t="s">
        <v>102</v>
      </c>
      <c r="C2837">
        <v>72</v>
      </c>
      <c r="D2837">
        <v>4</v>
      </c>
      <c r="E2837">
        <v>15</v>
      </c>
      <c r="F2837" s="46"/>
      <c r="G2837" s="58" t="str">
        <f t="shared" si="214"/>
        <v/>
      </c>
      <c r="H2837" s="72" t="s">
        <v>173</v>
      </c>
      <c r="I2837" t="str">
        <f t="shared" si="211"/>
        <v/>
      </c>
      <c r="J2837">
        <f t="shared" si="212"/>
        <v>0</v>
      </c>
      <c r="K2837">
        <f t="shared" si="213"/>
        <v>0</v>
      </c>
      <c r="L2837" s="78" t="s">
        <v>343</v>
      </c>
      <c r="M2837" t="s">
        <v>268</v>
      </c>
      <c r="O2837" t="s">
        <v>290</v>
      </c>
      <c r="P2837" t="s">
        <v>12</v>
      </c>
      <c r="Q2837" t="s">
        <v>78</v>
      </c>
      <c r="R2837" t="s">
        <v>191</v>
      </c>
      <c r="S2837" t="s">
        <v>121</v>
      </c>
    </row>
    <row r="2838" spans="2:19" ht="12.75" hidden="1" outlineLevel="1">
      <c r="B2838" s="74" t="s">
        <v>102</v>
      </c>
      <c r="C2838">
        <v>72</v>
      </c>
      <c r="D2838">
        <v>4</v>
      </c>
      <c r="E2838">
        <v>16</v>
      </c>
      <c r="F2838" s="46"/>
      <c r="G2838" s="58" t="str">
        <f t="shared" si="214"/>
        <v/>
      </c>
      <c r="H2838" s="72" t="s">
        <v>170</v>
      </c>
      <c r="I2838" t="str">
        <f t="shared" si="211"/>
        <v/>
      </c>
      <c r="J2838">
        <f t="shared" si="212"/>
        <v>0</v>
      </c>
      <c r="K2838">
        <f t="shared" si="213"/>
        <v>0</v>
      </c>
      <c r="L2838" s="78" t="s">
        <v>343</v>
      </c>
      <c r="M2838" t="s">
        <v>268</v>
      </c>
      <c r="O2838" t="s">
        <v>290</v>
      </c>
      <c r="P2838" t="s">
        <v>12</v>
      </c>
      <c r="Q2838" t="s">
        <v>109</v>
      </c>
      <c r="R2838" t="s">
        <v>190</v>
      </c>
      <c r="S2838" t="s">
        <v>120</v>
      </c>
    </row>
    <row r="2839" spans="2:19" ht="12.75" hidden="1" outlineLevel="1">
      <c r="B2839" s="74" t="s">
        <v>102</v>
      </c>
      <c r="C2839">
        <v>72</v>
      </c>
      <c r="D2839">
        <v>4</v>
      </c>
      <c r="E2839">
        <v>17</v>
      </c>
      <c r="F2839" s="46"/>
      <c r="G2839" s="58" t="str">
        <f t="shared" si="214"/>
        <v/>
      </c>
      <c r="H2839" s="72" t="s">
        <v>172</v>
      </c>
      <c r="I2839" t="str">
        <f t="shared" si="211"/>
        <v/>
      </c>
      <c r="J2839">
        <f t="shared" si="212"/>
        <v>0</v>
      </c>
      <c r="K2839">
        <f t="shared" si="213"/>
        <v>0</v>
      </c>
      <c r="L2839" s="78" t="s">
        <v>343</v>
      </c>
      <c r="M2839" t="s">
        <v>268</v>
      </c>
      <c r="O2839" t="s">
        <v>290</v>
      </c>
      <c r="P2839" t="s">
        <v>12</v>
      </c>
      <c r="Q2839" t="s">
        <v>78</v>
      </c>
      <c r="R2839" t="s">
        <v>191</v>
      </c>
      <c r="S2839" t="s">
        <v>120</v>
      </c>
    </row>
    <row r="2840" spans="2:19" ht="12.75" hidden="1" outlineLevel="1">
      <c r="B2840" s="74" t="s">
        <v>102</v>
      </c>
      <c r="C2840">
        <v>72</v>
      </c>
      <c r="D2840">
        <v>4</v>
      </c>
      <c r="E2840">
        <v>18</v>
      </c>
      <c r="F2840" s="46"/>
      <c r="G2840" s="58" t="str">
        <f t="shared" si="214"/>
        <v/>
      </c>
      <c r="H2840" s="72" t="s">
        <v>172</v>
      </c>
      <c r="I2840" t="str">
        <f t="shared" si="211"/>
        <v/>
      </c>
      <c r="J2840">
        <f t="shared" si="212"/>
        <v>0</v>
      </c>
      <c r="K2840">
        <f t="shared" si="213"/>
        <v>0</v>
      </c>
      <c r="L2840" s="78" t="s">
        <v>343</v>
      </c>
      <c r="M2840" t="s">
        <v>268</v>
      </c>
      <c r="O2840" t="s">
        <v>290</v>
      </c>
      <c r="P2840" t="s">
        <v>12</v>
      </c>
      <c r="Q2840" t="s">
        <v>109</v>
      </c>
      <c r="R2840" t="s">
        <v>191</v>
      </c>
      <c r="S2840" t="s">
        <v>120</v>
      </c>
    </row>
    <row r="2841" spans="2:19" ht="12.75" hidden="1" outlineLevel="1">
      <c r="B2841" s="74" t="s">
        <v>102</v>
      </c>
      <c r="C2841">
        <v>72</v>
      </c>
      <c r="D2841">
        <v>4</v>
      </c>
      <c r="E2841">
        <v>19</v>
      </c>
      <c r="F2841" s="46"/>
      <c r="G2841" s="58" t="str">
        <f t="shared" si="214"/>
        <v/>
      </c>
      <c r="H2841" s="72" t="s">
        <v>170</v>
      </c>
      <c r="I2841" t="str">
        <f t="shared" si="211"/>
        <v/>
      </c>
      <c r="J2841">
        <f t="shared" si="212"/>
        <v>0</v>
      </c>
      <c r="K2841">
        <f t="shared" si="213"/>
        <v>0</v>
      </c>
      <c r="L2841" s="78" t="s">
        <v>343</v>
      </c>
      <c r="M2841" t="s">
        <v>268</v>
      </c>
      <c r="O2841" t="s">
        <v>130</v>
      </c>
      <c r="P2841" t="s">
        <v>130</v>
      </c>
      <c r="Q2841" t="s">
        <v>38</v>
      </c>
      <c r="R2841" t="s">
        <v>171</v>
      </c>
      <c r="S2841" t="s">
        <v>27</v>
      </c>
    </row>
    <row r="2842" spans="2:19" ht="12.75" hidden="1" outlineLevel="1">
      <c r="B2842" s="74" t="s">
        <v>102</v>
      </c>
      <c r="C2842">
        <v>72</v>
      </c>
      <c r="D2842">
        <v>4</v>
      </c>
      <c r="E2842">
        <v>20</v>
      </c>
      <c r="F2842" s="46"/>
      <c r="G2842" s="58" t="str">
        <f t="shared" si="214"/>
        <v/>
      </c>
      <c r="H2842" s="72" t="s">
        <v>173</v>
      </c>
      <c r="I2842" t="str">
        <f t="shared" si="211"/>
        <v/>
      </c>
      <c r="J2842">
        <f t="shared" si="212"/>
        <v>0</v>
      </c>
      <c r="K2842">
        <f t="shared" si="213"/>
        <v>0</v>
      </c>
      <c r="L2842" s="78" t="s">
        <v>343</v>
      </c>
      <c r="M2842" t="s">
        <v>268</v>
      </c>
      <c r="O2842" t="s">
        <v>130</v>
      </c>
      <c r="P2842" t="s">
        <v>130</v>
      </c>
      <c r="Q2842" t="s">
        <v>249</v>
      </c>
      <c r="R2842" t="s">
        <v>171</v>
      </c>
      <c r="S2842" t="s">
        <v>120</v>
      </c>
    </row>
    <row r="2843" spans="2:19" ht="12.75" hidden="1" outlineLevel="1">
      <c r="B2843" s="74" t="s">
        <v>102</v>
      </c>
      <c r="C2843">
        <v>72</v>
      </c>
      <c r="D2843">
        <v>4</v>
      </c>
      <c r="E2843">
        <v>21</v>
      </c>
      <c r="F2843" s="46"/>
      <c r="G2843" s="58" t="str">
        <f t="shared" si="214"/>
        <v/>
      </c>
      <c r="H2843" s="72" t="s">
        <v>172</v>
      </c>
      <c r="I2843" t="str">
        <f t="shared" si="211"/>
        <v/>
      </c>
      <c r="J2843">
        <f t="shared" si="212"/>
        <v>0</v>
      </c>
      <c r="K2843">
        <f t="shared" si="213"/>
        <v>0</v>
      </c>
      <c r="L2843" s="78" t="s">
        <v>343</v>
      </c>
      <c r="M2843" t="s">
        <v>268</v>
      </c>
      <c r="O2843" t="s">
        <v>130</v>
      </c>
      <c r="P2843" t="s">
        <v>130</v>
      </c>
      <c r="Q2843" t="s">
        <v>249</v>
      </c>
      <c r="R2843" t="s">
        <v>169</v>
      </c>
      <c r="S2843" t="s">
        <v>120</v>
      </c>
    </row>
    <row r="2844" spans="2:19" ht="12.75" hidden="1" outlineLevel="1">
      <c r="B2844" s="74" t="s">
        <v>102</v>
      </c>
      <c r="C2844">
        <v>72</v>
      </c>
      <c r="D2844">
        <v>4</v>
      </c>
      <c r="E2844">
        <v>22</v>
      </c>
      <c r="F2844" s="75"/>
      <c r="G2844" s="58" t="str">
        <f t="shared" si="214"/>
        <v/>
      </c>
      <c r="H2844" s="72" t="s">
        <v>173</v>
      </c>
      <c r="I2844" t="str">
        <f t="shared" si="211"/>
        <v/>
      </c>
      <c r="J2844">
        <f t="shared" si="212"/>
        <v>0</v>
      </c>
      <c r="K2844">
        <f t="shared" si="213"/>
        <v>0</v>
      </c>
      <c r="L2844" s="78" t="s">
        <v>343</v>
      </c>
      <c r="M2844" t="s">
        <v>268</v>
      </c>
      <c r="O2844" t="s">
        <v>130</v>
      </c>
      <c r="P2844" t="s">
        <v>130</v>
      </c>
      <c r="Q2844" t="s">
        <v>249</v>
      </c>
      <c r="R2844" t="s">
        <v>169</v>
      </c>
      <c r="S2844" t="s">
        <v>120</v>
      </c>
    </row>
    <row r="2845" spans="2:19" ht="12.75" hidden="1" outlineLevel="1">
      <c r="B2845" s="74" t="s">
        <v>102</v>
      </c>
      <c r="C2845">
        <v>72</v>
      </c>
      <c r="D2845">
        <v>4</v>
      </c>
      <c r="E2845">
        <v>23</v>
      </c>
      <c r="F2845" s="46"/>
      <c r="G2845" s="58" t="str">
        <f t="shared" si="214"/>
        <v/>
      </c>
      <c r="H2845" s="72" t="s">
        <v>173</v>
      </c>
      <c r="I2845" t="str">
        <f t="shared" si="211"/>
        <v/>
      </c>
      <c r="J2845">
        <f t="shared" si="212"/>
        <v>0</v>
      </c>
      <c r="K2845">
        <f t="shared" si="213"/>
        <v>0</v>
      </c>
      <c r="L2845" s="78" t="s">
        <v>343</v>
      </c>
      <c r="M2845" t="s">
        <v>268</v>
      </c>
      <c r="O2845" t="s">
        <v>130</v>
      </c>
      <c r="P2845" t="s">
        <v>130</v>
      </c>
      <c r="Q2845" t="s">
        <v>249</v>
      </c>
      <c r="R2845" t="s">
        <v>171</v>
      </c>
      <c r="S2845" t="s">
        <v>120</v>
      </c>
    </row>
    <row r="2846" spans="7:12" ht="12.75" collapsed="1">
      <c r="G2846" s="58"/>
      <c r="L2846" s="79"/>
    </row>
    <row r="2847" spans="2:19" ht="12.75">
      <c r="B2847" s="74" t="s">
        <v>269</v>
      </c>
      <c r="C2847">
        <v>73</v>
      </c>
      <c r="D2847">
        <v>1</v>
      </c>
      <c r="E2847">
        <v>1</v>
      </c>
      <c r="F2847" s="75"/>
      <c r="G2847" s="58" t="str">
        <f t="shared" si="214"/>
        <v/>
      </c>
      <c r="H2847" s="72" t="s">
        <v>170</v>
      </c>
      <c r="I2847" t="str">
        <f t="shared" si="211"/>
        <v/>
      </c>
      <c r="J2847">
        <f t="shared" si="212"/>
        <v>0</v>
      </c>
      <c r="K2847">
        <f t="shared" si="213"/>
        <v>0</v>
      </c>
      <c r="L2847" s="78" t="s">
        <v>343</v>
      </c>
      <c r="M2847" t="s">
        <v>270</v>
      </c>
      <c r="P2847" t="s">
        <v>317</v>
      </c>
      <c r="Q2847" t="s">
        <v>329</v>
      </c>
      <c r="R2847" t="s">
        <v>238</v>
      </c>
      <c r="S2847" t="s">
        <v>239</v>
      </c>
    </row>
    <row r="2848" spans="2:19" ht="12.75" hidden="1" outlineLevel="1">
      <c r="B2848" s="74" t="s">
        <v>269</v>
      </c>
      <c r="C2848">
        <v>73</v>
      </c>
      <c r="D2848">
        <v>1</v>
      </c>
      <c r="E2848">
        <v>2</v>
      </c>
      <c r="F2848" s="75"/>
      <c r="G2848" s="58" t="str">
        <f t="shared" si="214"/>
        <v/>
      </c>
      <c r="H2848" s="72" t="s">
        <v>175</v>
      </c>
      <c r="I2848" t="str">
        <f t="shared" si="211"/>
        <v/>
      </c>
      <c r="J2848">
        <f t="shared" si="212"/>
        <v>0</v>
      </c>
      <c r="K2848">
        <f t="shared" si="213"/>
        <v>0</v>
      </c>
      <c r="L2848" s="78" t="s">
        <v>343</v>
      </c>
      <c r="M2848" t="s">
        <v>270</v>
      </c>
      <c r="P2848" t="s">
        <v>317</v>
      </c>
      <c r="Q2848" t="s">
        <v>330</v>
      </c>
      <c r="R2848" t="s">
        <v>247</v>
      </c>
      <c r="S2848" t="s">
        <v>239</v>
      </c>
    </row>
    <row r="2849" spans="2:19" ht="12.75" hidden="1" outlineLevel="1">
      <c r="B2849" s="74" t="s">
        <v>269</v>
      </c>
      <c r="C2849">
        <v>73</v>
      </c>
      <c r="D2849">
        <v>1</v>
      </c>
      <c r="E2849">
        <v>3</v>
      </c>
      <c r="F2849" s="75"/>
      <c r="G2849" s="58" t="str">
        <f t="shared" si="214"/>
        <v/>
      </c>
      <c r="H2849" s="72" t="s">
        <v>174</v>
      </c>
      <c r="I2849" t="str">
        <f t="shared" si="211"/>
        <v/>
      </c>
      <c r="J2849">
        <f t="shared" si="212"/>
        <v>0</v>
      </c>
      <c r="K2849">
        <f t="shared" si="213"/>
        <v>0</v>
      </c>
      <c r="L2849" s="78" t="s">
        <v>343</v>
      </c>
      <c r="M2849" t="s">
        <v>270</v>
      </c>
      <c r="P2849" t="s">
        <v>317</v>
      </c>
      <c r="Q2849" t="s">
        <v>330</v>
      </c>
      <c r="R2849" t="s">
        <v>247</v>
      </c>
      <c r="S2849" t="s">
        <v>239</v>
      </c>
    </row>
    <row r="2850" spans="2:19" ht="12.75" hidden="1" outlineLevel="1">
      <c r="B2850" s="74" t="s">
        <v>269</v>
      </c>
      <c r="C2850">
        <v>73</v>
      </c>
      <c r="D2850">
        <v>1</v>
      </c>
      <c r="E2850">
        <v>4</v>
      </c>
      <c r="F2850" s="75"/>
      <c r="G2850" s="58" t="str">
        <f t="shared" si="214"/>
        <v/>
      </c>
      <c r="H2850" s="72" t="s">
        <v>175</v>
      </c>
      <c r="I2850" t="str">
        <f t="shared" si="211"/>
        <v/>
      </c>
      <c r="J2850">
        <f t="shared" si="212"/>
        <v>0</v>
      </c>
      <c r="K2850">
        <f t="shared" si="213"/>
        <v>0</v>
      </c>
      <c r="L2850" s="78" t="s">
        <v>343</v>
      </c>
      <c r="M2850" t="s">
        <v>270</v>
      </c>
      <c r="P2850" t="s">
        <v>317</v>
      </c>
      <c r="Q2850" t="s">
        <v>333</v>
      </c>
      <c r="R2850" t="s">
        <v>245</v>
      </c>
      <c r="S2850" t="s">
        <v>239</v>
      </c>
    </row>
    <row r="2851" spans="2:19" ht="12.75" hidden="1" outlineLevel="1">
      <c r="B2851" s="74" t="s">
        <v>269</v>
      </c>
      <c r="C2851">
        <v>73</v>
      </c>
      <c r="D2851">
        <v>1</v>
      </c>
      <c r="E2851">
        <v>5</v>
      </c>
      <c r="F2851" s="75"/>
      <c r="G2851" s="58" t="str">
        <f t="shared" si="214"/>
        <v/>
      </c>
      <c r="H2851" s="72" t="s">
        <v>170</v>
      </c>
      <c r="I2851" t="str">
        <f t="shared" si="211"/>
        <v/>
      </c>
      <c r="J2851">
        <f t="shared" si="212"/>
        <v>0</v>
      </c>
      <c r="K2851">
        <f t="shared" si="213"/>
        <v>0</v>
      </c>
      <c r="L2851" s="78" t="s">
        <v>343</v>
      </c>
      <c r="M2851" t="s">
        <v>270</v>
      </c>
      <c r="P2851" t="s">
        <v>317</v>
      </c>
      <c r="Q2851" t="s">
        <v>329</v>
      </c>
      <c r="R2851" t="s">
        <v>248</v>
      </c>
      <c r="S2851" t="s">
        <v>239</v>
      </c>
    </row>
    <row r="2852" spans="2:19" ht="12.75" hidden="1" outlineLevel="1">
      <c r="B2852" s="74" t="s">
        <v>269</v>
      </c>
      <c r="C2852">
        <v>73</v>
      </c>
      <c r="D2852">
        <v>1</v>
      </c>
      <c r="E2852">
        <v>6</v>
      </c>
      <c r="F2852" s="75"/>
      <c r="G2852" s="58" t="str">
        <f t="shared" si="214"/>
        <v/>
      </c>
      <c r="H2852" s="72" t="s">
        <v>173</v>
      </c>
      <c r="I2852" t="str">
        <f t="shared" si="211"/>
        <v/>
      </c>
      <c r="J2852">
        <f t="shared" si="212"/>
        <v>0</v>
      </c>
      <c r="K2852">
        <f t="shared" si="213"/>
        <v>0</v>
      </c>
      <c r="L2852" s="78" t="s">
        <v>343</v>
      </c>
      <c r="M2852" t="s">
        <v>270</v>
      </c>
      <c r="P2852" t="s">
        <v>317</v>
      </c>
      <c r="Q2852" t="s">
        <v>333</v>
      </c>
      <c r="R2852" t="s">
        <v>318</v>
      </c>
      <c r="S2852" t="s">
        <v>239</v>
      </c>
    </row>
    <row r="2853" spans="2:19" ht="12.75" hidden="1" outlineLevel="1">
      <c r="B2853" s="74" t="s">
        <v>269</v>
      </c>
      <c r="C2853">
        <v>73</v>
      </c>
      <c r="D2853">
        <v>1</v>
      </c>
      <c r="E2853">
        <v>7</v>
      </c>
      <c r="F2853" s="75"/>
      <c r="G2853" s="58" t="str">
        <f t="shared" si="214"/>
        <v/>
      </c>
      <c r="H2853" s="72" t="s">
        <v>172</v>
      </c>
      <c r="I2853" t="str">
        <f t="shared" si="211"/>
        <v/>
      </c>
      <c r="J2853">
        <f t="shared" si="212"/>
        <v>0</v>
      </c>
      <c r="K2853">
        <f t="shared" si="213"/>
        <v>0</v>
      </c>
      <c r="L2853" s="78" t="s">
        <v>343</v>
      </c>
      <c r="M2853" t="s">
        <v>270</v>
      </c>
      <c r="P2853" t="s">
        <v>317</v>
      </c>
      <c r="Q2853" t="s">
        <v>329</v>
      </c>
      <c r="R2853" t="s">
        <v>238</v>
      </c>
      <c r="S2853" t="s">
        <v>239</v>
      </c>
    </row>
    <row r="2854" spans="2:19" ht="12.75" hidden="1" outlineLevel="1">
      <c r="B2854" s="74" t="s">
        <v>269</v>
      </c>
      <c r="C2854">
        <v>73</v>
      </c>
      <c r="D2854">
        <v>1</v>
      </c>
      <c r="E2854">
        <v>8</v>
      </c>
      <c r="F2854" s="75"/>
      <c r="G2854" s="58" t="str">
        <f t="shared" si="214"/>
        <v/>
      </c>
      <c r="H2854" s="72" t="s">
        <v>175</v>
      </c>
      <c r="I2854" t="str">
        <f t="shared" si="211"/>
        <v/>
      </c>
      <c r="J2854">
        <f t="shared" si="212"/>
        <v>0</v>
      </c>
      <c r="K2854">
        <f t="shared" si="213"/>
        <v>0</v>
      </c>
      <c r="L2854" s="78" t="s">
        <v>343</v>
      </c>
      <c r="M2854" t="s">
        <v>270</v>
      </c>
      <c r="P2854" t="s">
        <v>105</v>
      </c>
      <c r="Q2854" t="s">
        <v>329</v>
      </c>
      <c r="R2854" t="s">
        <v>238</v>
      </c>
      <c r="S2854" t="s">
        <v>239</v>
      </c>
    </row>
    <row r="2855" spans="2:19" ht="12.75" hidden="1" outlineLevel="1">
      <c r="B2855" s="74" t="s">
        <v>269</v>
      </c>
      <c r="C2855">
        <v>73</v>
      </c>
      <c r="D2855">
        <v>1</v>
      </c>
      <c r="E2855">
        <v>9</v>
      </c>
      <c r="F2855" s="75"/>
      <c r="G2855" s="58" t="str">
        <f t="shared" si="214"/>
        <v/>
      </c>
      <c r="H2855" s="72" t="s">
        <v>170</v>
      </c>
      <c r="I2855" t="str">
        <f t="shared" si="211"/>
        <v/>
      </c>
      <c r="J2855">
        <f t="shared" si="212"/>
        <v>0</v>
      </c>
      <c r="K2855">
        <f t="shared" si="213"/>
        <v>0</v>
      </c>
      <c r="L2855" s="78" t="s">
        <v>343</v>
      </c>
      <c r="M2855" t="s">
        <v>270</v>
      </c>
      <c r="P2855" t="s">
        <v>105</v>
      </c>
      <c r="Q2855" t="s">
        <v>333</v>
      </c>
      <c r="R2855" t="s">
        <v>246</v>
      </c>
      <c r="S2855" t="s">
        <v>239</v>
      </c>
    </row>
    <row r="2856" spans="2:19" ht="12.75" hidden="1" outlineLevel="1">
      <c r="B2856" s="74" t="s">
        <v>269</v>
      </c>
      <c r="C2856">
        <v>73</v>
      </c>
      <c r="D2856">
        <v>1</v>
      </c>
      <c r="E2856">
        <v>10</v>
      </c>
      <c r="F2856" s="75"/>
      <c r="G2856" s="58" t="str">
        <f t="shared" si="214"/>
        <v/>
      </c>
      <c r="H2856" s="72" t="s">
        <v>174</v>
      </c>
      <c r="I2856" t="str">
        <f t="shared" si="211"/>
        <v/>
      </c>
      <c r="J2856">
        <f t="shared" si="212"/>
        <v>0</v>
      </c>
      <c r="K2856">
        <f t="shared" si="213"/>
        <v>0</v>
      </c>
      <c r="L2856" s="78" t="s">
        <v>343</v>
      </c>
      <c r="M2856" t="s">
        <v>270</v>
      </c>
      <c r="P2856" t="s">
        <v>105</v>
      </c>
      <c r="Q2856" t="s">
        <v>329</v>
      </c>
      <c r="R2856" t="s">
        <v>53</v>
      </c>
      <c r="S2856" t="s">
        <v>239</v>
      </c>
    </row>
    <row r="2857" spans="2:19" ht="12.75" hidden="1" outlineLevel="1">
      <c r="B2857" s="74" t="s">
        <v>269</v>
      </c>
      <c r="C2857">
        <v>73</v>
      </c>
      <c r="D2857">
        <v>1</v>
      </c>
      <c r="E2857">
        <v>11</v>
      </c>
      <c r="F2857" s="75"/>
      <c r="G2857" s="58" t="str">
        <f t="shared" si="214"/>
        <v/>
      </c>
      <c r="H2857" s="72" t="s">
        <v>172</v>
      </c>
      <c r="I2857" t="str">
        <f t="shared" si="211"/>
        <v/>
      </c>
      <c r="J2857">
        <f t="shared" si="212"/>
        <v>0</v>
      </c>
      <c r="K2857">
        <f t="shared" si="213"/>
        <v>0</v>
      </c>
      <c r="L2857" s="78" t="s">
        <v>343</v>
      </c>
      <c r="M2857" t="s">
        <v>270</v>
      </c>
      <c r="P2857" t="s">
        <v>105</v>
      </c>
      <c r="Q2857" t="s">
        <v>329</v>
      </c>
      <c r="R2857" t="s">
        <v>53</v>
      </c>
      <c r="S2857" t="s">
        <v>239</v>
      </c>
    </row>
    <row r="2858" spans="2:19" ht="12.75" hidden="1" outlineLevel="1">
      <c r="B2858" s="74" t="s">
        <v>269</v>
      </c>
      <c r="C2858">
        <v>73</v>
      </c>
      <c r="D2858">
        <v>1</v>
      </c>
      <c r="E2858">
        <v>12</v>
      </c>
      <c r="F2858" s="75"/>
      <c r="G2858" s="58" t="str">
        <f t="shared" si="214"/>
        <v/>
      </c>
      <c r="H2858" s="72" t="s">
        <v>173</v>
      </c>
      <c r="I2858" t="str">
        <f t="shared" si="211"/>
        <v/>
      </c>
      <c r="J2858">
        <f t="shared" si="212"/>
        <v>0</v>
      </c>
      <c r="K2858">
        <f t="shared" si="213"/>
        <v>0</v>
      </c>
      <c r="L2858" s="78" t="s">
        <v>343</v>
      </c>
      <c r="M2858" t="s">
        <v>270</v>
      </c>
      <c r="P2858" t="s">
        <v>105</v>
      </c>
      <c r="Q2858" t="s">
        <v>329</v>
      </c>
      <c r="R2858" t="s">
        <v>245</v>
      </c>
      <c r="S2858" t="s">
        <v>239</v>
      </c>
    </row>
    <row r="2859" spans="2:19" ht="12.75" hidden="1" outlineLevel="1">
      <c r="B2859" s="74" t="s">
        <v>269</v>
      </c>
      <c r="C2859">
        <v>73</v>
      </c>
      <c r="D2859">
        <v>1</v>
      </c>
      <c r="E2859">
        <v>13</v>
      </c>
      <c r="F2859" s="75"/>
      <c r="G2859" s="58" t="str">
        <f t="shared" si="214"/>
        <v/>
      </c>
      <c r="H2859" s="72" t="s">
        <v>173</v>
      </c>
      <c r="I2859" t="str">
        <f t="shared" si="211"/>
        <v/>
      </c>
      <c r="J2859">
        <f t="shared" si="212"/>
        <v>0</v>
      </c>
      <c r="K2859">
        <f t="shared" si="213"/>
        <v>0</v>
      </c>
      <c r="L2859" s="78" t="s">
        <v>343</v>
      </c>
      <c r="M2859" t="s">
        <v>270</v>
      </c>
      <c r="P2859" t="s">
        <v>105</v>
      </c>
      <c r="Q2859" t="s">
        <v>333</v>
      </c>
      <c r="R2859" t="s">
        <v>246</v>
      </c>
      <c r="S2859" t="s">
        <v>239</v>
      </c>
    </row>
    <row r="2860" spans="2:19" ht="12.75" hidden="1" outlineLevel="1">
      <c r="B2860" s="74" t="s">
        <v>269</v>
      </c>
      <c r="C2860">
        <v>73</v>
      </c>
      <c r="D2860">
        <v>1</v>
      </c>
      <c r="E2860">
        <v>14</v>
      </c>
      <c r="F2860" s="75"/>
      <c r="G2860" s="58" t="str">
        <f t="shared" si="214"/>
        <v/>
      </c>
      <c r="H2860" s="72" t="s">
        <v>175</v>
      </c>
      <c r="I2860" t="str">
        <f t="shared" si="211"/>
        <v/>
      </c>
      <c r="J2860">
        <f t="shared" si="212"/>
        <v>0</v>
      </c>
      <c r="K2860">
        <f t="shared" si="213"/>
        <v>0</v>
      </c>
      <c r="L2860" s="78" t="s">
        <v>343</v>
      </c>
      <c r="M2860" t="s">
        <v>270</v>
      </c>
      <c r="P2860" t="s">
        <v>105</v>
      </c>
      <c r="Q2860" t="s">
        <v>333</v>
      </c>
      <c r="R2860" t="s">
        <v>318</v>
      </c>
      <c r="S2860" t="s">
        <v>239</v>
      </c>
    </row>
    <row r="2861" spans="2:19" ht="12.75" hidden="1" outlineLevel="1">
      <c r="B2861" s="74" t="s">
        <v>269</v>
      </c>
      <c r="C2861">
        <v>73</v>
      </c>
      <c r="D2861">
        <v>1</v>
      </c>
      <c r="E2861">
        <v>15</v>
      </c>
      <c r="F2861" s="75"/>
      <c r="G2861" s="58" t="str">
        <f t="shared" si="214"/>
        <v/>
      </c>
      <c r="H2861" s="72" t="s">
        <v>175</v>
      </c>
      <c r="I2861" t="str">
        <f t="shared" si="211"/>
        <v/>
      </c>
      <c r="J2861">
        <f t="shared" si="212"/>
        <v>0</v>
      </c>
      <c r="K2861">
        <f t="shared" si="213"/>
        <v>0</v>
      </c>
      <c r="L2861" s="78" t="s">
        <v>343</v>
      </c>
      <c r="M2861" t="s">
        <v>270</v>
      </c>
      <c r="P2861" t="s">
        <v>105</v>
      </c>
      <c r="Q2861" t="s">
        <v>329</v>
      </c>
      <c r="R2861" t="s">
        <v>238</v>
      </c>
      <c r="S2861" t="s">
        <v>239</v>
      </c>
    </row>
    <row r="2862" spans="2:19" ht="12.75" hidden="1" outlineLevel="1">
      <c r="B2862" s="74" t="s">
        <v>269</v>
      </c>
      <c r="C2862">
        <v>73</v>
      </c>
      <c r="D2862">
        <v>1</v>
      </c>
      <c r="E2862">
        <v>16</v>
      </c>
      <c r="F2862" s="75"/>
      <c r="G2862" s="58" t="str">
        <f t="shared" si="214"/>
        <v/>
      </c>
      <c r="H2862" s="72" t="s">
        <v>172</v>
      </c>
      <c r="I2862" t="str">
        <f t="shared" si="211"/>
        <v/>
      </c>
      <c r="J2862">
        <f t="shared" si="212"/>
        <v>0</v>
      </c>
      <c r="K2862">
        <f t="shared" si="213"/>
        <v>0</v>
      </c>
      <c r="L2862" s="78" t="s">
        <v>343</v>
      </c>
      <c r="M2862" t="s">
        <v>270</v>
      </c>
      <c r="P2862" t="s">
        <v>315</v>
      </c>
      <c r="Q2862" t="s">
        <v>329</v>
      </c>
      <c r="R2862" t="s">
        <v>238</v>
      </c>
      <c r="S2862" t="s">
        <v>239</v>
      </c>
    </row>
    <row r="2863" spans="2:19" ht="12.75" hidden="1" outlineLevel="1">
      <c r="B2863" s="74" t="s">
        <v>269</v>
      </c>
      <c r="C2863">
        <v>73</v>
      </c>
      <c r="D2863">
        <v>1</v>
      </c>
      <c r="E2863">
        <v>17</v>
      </c>
      <c r="F2863" s="75"/>
      <c r="G2863" s="58" t="str">
        <f t="shared" si="214"/>
        <v/>
      </c>
      <c r="H2863" s="72" t="s">
        <v>175</v>
      </c>
      <c r="I2863" t="str">
        <f t="shared" si="211"/>
        <v/>
      </c>
      <c r="J2863">
        <f t="shared" si="212"/>
        <v>0</v>
      </c>
      <c r="K2863">
        <f t="shared" si="213"/>
        <v>0</v>
      </c>
      <c r="L2863" s="78" t="s">
        <v>343</v>
      </c>
      <c r="M2863" t="s">
        <v>270</v>
      </c>
      <c r="P2863" t="s">
        <v>315</v>
      </c>
      <c r="Q2863" t="s">
        <v>330</v>
      </c>
      <c r="R2863" t="s">
        <v>247</v>
      </c>
      <c r="S2863" t="s">
        <v>239</v>
      </c>
    </row>
    <row r="2864" spans="2:19" ht="12.75" hidden="1" outlineLevel="1">
      <c r="B2864" s="74" t="s">
        <v>269</v>
      </c>
      <c r="C2864">
        <v>73</v>
      </c>
      <c r="D2864">
        <v>1</v>
      </c>
      <c r="E2864">
        <v>18</v>
      </c>
      <c r="F2864" s="75"/>
      <c r="G2864" s="58" t="str">
        <f t="shared" si="214"/>
        <v/>
      </c>
      <c r="H2864" s="72" t="s">
        <v>173</v>
      </c>
      <c r="I2864" t="str">
        <f t="shared" si="211"/>
        <v/>
      </c>
      <c r="J2864">
        <f t="shared" si="212"/>
        <v>0</v>
      </c>
      <c r="K2864">
        <f t="shared" si="213"/>
        <v>0</v>
      </c>
      <c r="L2864" s="78" t="s">
        <v>343</v>
      </c>
      <c r="M2864" t="s">
        <v>270</v>
      </c>
      <c r="P2864" t="s">
        <v>315</v>
      </c>
      <c r="Q2864" t="s">
        <v>333</v>
      </c>
      <c r="R2864" t="s">
        <v>318</v>
      </c>
      <c r="S2864" t="s">
        <v>239</v>
      </c>
    </row>
    <row r="2865" spans="2:19" ht="12.75" hidden="1" outlineLevel="1">
      <c r="B2865" s="74" t="s">
        <v>269</v>
      </c>
      <c r="C2865">
        <v>73</v>
      </c>
      <c r="D2865">
        <v>1</v>
      </c>
      <c r="E2865">
        <v>19</v>
      </c>
      <c r="F2865" s="75"/>
      <c r="G2865" s="58" t="str">
        <f t="shared" si="214"/>
        <v/>
      </c>
      <c r="H2865" s="72" t="s">
        <v>170</v>
      </c>
      <c r="I2865" t="str">
        <f t="shared" si="211"/>
        <v/>
      </c>
      <c r="J2865">
        <f t="shared" si="212"/>
        <v>0</v>
      </c>
      <c r="K2865">
        <f t="shared" si="213"/>
        <v>0</v>
      </c>
      <c r="L2865" s="78" t="s">
        <v>343</v>
      </c>
      <c r="M2865" t="s">
        <v>270</v>
      </c>
      <c r="P2865" t="s">
        <v>315</v>
      </c>
      <c r="Q2865" t="s">
        <v>330</v>
      </c>
      <c r="R2865" t="s">
        <v>247</v>
      </c>
      <c r="S2865" t="s">
        <v>239</v>
      </c>
    </row>
    <row r="2866" spans="2:19" ht="12.75" hidden="1" outlineLevel="1">
      <c r="B2866" s="74" t="s">
        <v>269</v>
      </c>
      <c r="C2866">
        <v>73</v>
      </c>
      <c r="D2866">
        <v>1</v>
      </c>
      <c r="E2866">
        <v>20</v>
      </c>
      <c r="F2866" s="75"/>
      <c r="G2866" s="58" t="str">
        <f t="shared" si="214"/>
        <v/>
      </c>
      <c r="H2866" s="72" t="s">
        <v>173</v>
      </c>
      <c r="I2866" t="str">
        <f t="shared" si="211"/>
        <v/>
      </c>
      <c r="J2866">
        <f t="shared" si="212"/>
        <v>0</v>
      </c>
      <c r="K2866">
        <f t="shared" si="213"/>
        <v>0</v>
      </c>
      <c r="L2866" s="78" t="s">
        <v>343</v>
      </c>
      <c r="M2866" t="s">
        <v>270</v>
      </c>
      <c r="P2866" t="s">
        <v>315</v>
      </c>
      <c r="Q2866" t="s">
        <v>333</v>
      </c>
      <c r="R2866" t="s">
        <v>246</v>
      </c>
      <c r="S2866" t="s">
        <v>239</v>
      </c>
    </row>
    <row r="2867" spans="2:19" ht="12.75" hidden="1" outlineLevel="1">
      <c r="B2867" s="74" t="s">
        <v>269</v>
      </c>
      <c r="C2867">
        <v>73</v>
      </c>
      <c r="D2867">
        <v>1</v>
      </c>
      <c r="E2867">
        <v>21</v>
      </c>
      <c r="F2867" s="75"/>
      <c r="G2867" s="58" t="str">
        <f t="shared" si="214"/>
        <v/>
      </c>
      <c r="H2867" s="72" t="s">
        <v>170</v>
      </c>
      <c r="I2867" t="str">
        <f t="shared" si="211"/>
        <v/>
      </c>
      <c r="J2867">
        <f t="shared" si="212"/>
        <v>0</v>
      </c>
      <c r="K2867">
        <f t="shared" si="213"/>
        <v>0</v>
      </c>
      <c r="L2867" s="78" t="s">
        <v>343</v>
      </c>
      <c r="M2867" t="s">
        <v>270</v>
      </c>
      <c r="P2867" t="s">
        <v>315</v>
      </c>
      <c r="Q2867" t="s">
        <v>329</v>
      </c>
      <c r="R2867" t="s">
        <v>149</v>
      </c>
      <c r="S2867" t="s">
        <v>239</v>
      </c>
    </row>
    <row r="2868" spans="2:19" ht="12.75" hidden="1" outlineLevel="1">
      <c r="B2868" s="74" t="s">
        <v>269</v>
      </c>
      <c r="C2868">
        <v>73</v>
      </c>
      <c r="D2868">
        <v>1</v>
      </c>
      <c r="E2868">
        <v>22</v>
      </c>
      <c r="F2868" s="75"/>
      <c r="G2868" s="58" t="str">
        <f t="shared" si="214"/>
        <v/>
      </c>
      <c r="H2868" s="72" t="s">
        <v>175</v>
      </c>
      <c r="I2868" t="str">
        <f t="shared" si="211"/>
        <v/>
      </c>
      <c r="J2868">
        <f t="shared" si="212"/>
        <v>0</v>
      </c>
      <c r="K2868">
        <f t="shared" si="213"/>
        <v>0</v>
      </c>
      <c r="L2868" s="78" t="s">
        <v>343</v>
      </c>
      <c r="M2868" t="s">
        <v>270</v>
      </c>
      <c r="P2868" t="s">
        <v>40</v>
      </c>
      <c r="Q2868" t="s">
        <v>329</v>
      </c>
      <c r="R2868" t="s">
        <v>238</v>
      </c>
      <c r="S2868" t="s">
        <v>111</v>
      </c>
    </row>
    <row r="2869" spans="2:19" ht="12.75" hidden="1" outlineLevel="1">
      <c r="B2869" s="74" t="s">
        <v>269</v>
      </c>
      <c r="C2869">
        <v>73</v>
      </c>
      <c r="D2869">
        <v>1</v>
      </c>
      <c r="E2869">
        <v>23</v>
      </c>
      <c r="F2869" s="75"/>
      <c r="G2869" s="58" t="str">
        <f t="shared" si="214"/>
        <v/>
      </c>
      <c r="H2869" s="72" t="s">
        <v>170</v>
      </c>
      <c r="I2869" t="str">
        <f t="shared" si="211"/>
        <v/>
      </c>
      <c r="J2869">
        <f t="shared" si="212"/>
        <v>0</v>
      </c>
      <c r="K2869">
        <f t="shared" si="213"/>
        <v>0</v>
      </c>
      <c r="L2869" s="78" t="s">
        <v>343</v>
      </c>
      <c r="M2869" t="s">
        <v>270</v>
      </c>
      <c r="P2869" t="s">
        <v>40</v>
      </c>
      <c r="Q2869" t="s">
        <v>330</v>
      </c>
      <c r="R2869" t="s">
        <v>247</v>
      </c>
      <c r="S2869" t="s">
        <v>111</v>
      </c>
    </row>
    <row r="2870" spans="2:19" ht="12.75" hidden="1" outlineLevel="1">
      <c r="B2870" s="74" t="s">
        <v>269</v>
      </c>
      <c r="C2870">
        <v>73</v>
      </c>
      <c r="D2870">
        <v>1</v>
      </c>
      <c r="E2870">
        <v>24</v>
      </c>
      <c r="F2870" s="75"/>
      <c r="G2870" s="58" t="str">
        <f t="shared" si="214"/>
        <v/>
      </c>
      <c r="H2870" s="72" t="s">
        <v>174</v>
      </c>
      <c r="I2870" t="str">
        <f t="shared" si="211"/>
        <v/>
      </c>
      <c r="J2870">
        <f t="shared" si="212"/>
        <v>0</v>
      </c>
      <c r="K2870">
        <f t="shared" si="213"/>
        <v>0</v>
      </c>
      <c r="L2870" s="78" t="s">
        <v>343</v>
      </c>
      <c r="M2870" t="s">
        <v>270</v>
      </c>
      <c r="P2870" t="s">
        <v>40</v>
      </c>
      <c r="Q2870" t="s">
        <v>329</v>
      </c>
      <c r="R2870" t="s">
        <v>318</v>
      </c>
      <c r="S2870" t="s">
        <v>111</v>
      </c>
    </row>
    <row r="2871" spans="2:19" ht="12.75" hidden="1" outlineLevel="1">
      <c r="B2871" s="74" t="s">
        <v>269</v>
      </c>
      <c r="C2871">
        <v>73</v>
      </c>
      <c r="D2871">
        <v>1</v>
      </c>
      <c r="E2871">
        <v>25</v>
      </c>
      <c r="F2871" s="75"/>
      <c r="G2871" s="58" t="str">
        <f t="shared" si="214"/>
        <v/>
      </c>
      <c r="H2871" s="72" t="s">
        <v>173</v>
      </c>
      <c r="I2871" t="str">
        <f t="shared" si="211"/>
        <v/>
      </c>
      <c r="J2871">
        <f t="shared" si="212"/>
        <v>0</v>
      </c>
      <c r="K2871">
        <f t="shared" si="213"/>
        <v>0</v>
      </c>
      <c r="L2871" s="78" t="s">
        <v>343</v>
      </c>
      <c r="M2871" t="s">
        <v>270</v>
      </c>
      <c r="P2871" t="s">
        <v>40</v>
      </c>
      <c r="Q2871" t="s">
        <v>329</v>
      </c>
      <c r="R2871" t="s">
        <v>53</v>
      </c>
      <c r="S2871" t="s">
        <v>111</v>
      </c>
    </row>
    <row r="2872" spans="2:19" ht="12.75" hidden="1" outlineLevel="1">
      <c r="B2872" s="74" t="s">
        <v>269</v>
      </c>
      <c r="C2872">
        <v>73</v>
      </c>
      <c r="D2872">
        <v>1</v>
      </c>
      <c r="E2872">
        <v>26</v>
      </c>
      <c r="F2872" s="75"/>
      <c r="G2872" s="58" t="str">
        <f t="shared" si="214"/>
        <v/>
      </c>
      <c r="H2872" s="72" t="s">
        <v>174</v>
      </c>
      <c r="I2872" t="str">
        <f t="shared" si="211"/>
        <v/>
      </c>
      <c r="J2872">
        <f t="shared" si="212"/>
        <v>0</v>
      </c>
      <c r="K2872">
        <f t="shared" si="213"/>
        <v>0</v>
      </c>
      <c r="L2872" s="78" t="s">
        <v>343</v>
      </c>
      <c r="M2872" t="s">
        <v>270</v>
      </c>
      <c r="P2872" t="s">
        <v>40</v>
      </c>
      <c r="Q2872" t="s">
        <v>333</v>
      </c>
      <c r="R2872" t="s">
        <v>248</v>
      </c>
      <c r="S2872" t="s">
        <v>111</v>
      </c>
    </row>
    <row r="2873" spans="2:19" ht="12.75" hidden="1" outlineLevel="1">
      <c r="B2873" s="74" t="s">
        <v>269</v>
      </c>
      <c r="C2873">
        <v>73</v>
      </c>
      <c r="D2873">
        <v>1</v>
      </c>
      <c r="E2873">
        <v>27</v>
      </c>
      <c r="F2873" s="75"/>
      <c r="G2873" s="58" t="str">
        <f t="shared" si="214"/>
        <v/>
      </c>
      <c r="H2873" s="72" t="s">
        <v>170</v>
      </c>
      <c r="I2873" t="str">
        <f aca="true" t="shared" si="215" ref="I2873:I2936">IF(F2873=0,"",IF(EXACT(G2873,H2873),"Correct","Incorrect"))</f>
        <v/>
      </c>
      <c r="J2873">
        <f aca="true" t="shared" si="216" ref="J2873:J2936">IF($I2873="Correct",1,IF($I2873="Incorrect",1,0))</f>
        <v>0</v>
      </c>
      <c r="K2873">
        <f aca="true" t="shared" si="217" ref="K2873:K2936">IF($I2873="Correct",1,IF($I2873="Incorrect",0,0))</f>
        <v>0</v>
      </c>
      <c r="L2873" s="78" t="s">
        <v>343</v>
      </c>
      <c r="M2873" t="s">
        <v>270</v>
      </c>
      <c r="P2873" t="s">
        <v>40</v>
      </c>
      <c r="Q2873" t="s">
        <v>329</v>
      </c>
      <c r="R2873" t="s">
        <v>318</v>
      </c>
      <c r="S2873" t="s">
        <v>111</v>
      </c>
    </row>
    <row r="2874" spans="2:20" ht="12.75" hidden="1" outlineLevel="1">
      <c r="B2874" s="74" t="s">
        <v>269</v>
      </c>
      <c r="C2874">
        <v>73</v>
      </c>
      <c r="D2874">
        <v>2</v>
      </c>
      <c r="E2874">
        <v>1</v>
      </c>
      <c r="F2874" s="75"/>
      <c r="G2874" s="58" t="str">
        <f t="shared" si="214"/>
        <v/>
      </c>
      <c r="H2874" s="72" t="s">
        <v>172</v>
      </c>
      <c r="I2874" t="str">
        <f t="shared" si="215"/>
        <v/>
      </c>
      <c r="J2874">
        <f t="shared" si="216"/>
        <v>0</v>
      </c>
      <c r="K2874">
        <f t="shared" si="217"/>
        <v>0</v>
      </c>
      <c r="L2874" s="78" t="s">
        <v>343</v>
      </c>
      <c r="M2874" t="s">
        <v>271</v>
      </c>
      <c r="Q2874" t="s">
        <v>285</v>
      </c>
      <c r="R2874" t="s">
        <v>35</v>
      </c>
      <c r="S2874" t="s">
        <v>249</v>
      </c>
      <c r="T2874" t="s">
        <v>134</v>
      </c>
    </row>
    <row r="2875" spans="2:19" ht="12.75" hidden="1" outlineLevel="1">
      <c r="B2875" s="74" t="s">
        <v>269</v>
      </c>
      <c r="C2875">
        <v>73</v>
      </c>
      <c r="D2875">
        <v>2</v>
      </c>
      <c r="E2875">
        <v>2</v>
      </c>
      <c r="F2875" s="75"/>
      <c r="G2875" s="58" t="str">
        <f t="shared" si="214"/>
        <v/>
      </c>
      <c r="H2875" s="72" t="s">
        <v>173</v>
      </c>
      <c r="I2875" t="str">
        <f t="shared" si="215"/>
        <v/>
      </c>
      <c r="J2875">
        <f t="shared" si="216"/>
        <v>0</v>
      </c>
      <c r="K2875">
        <f t="shared" si="217"/>
        <v>0</v>
      </c>
      <c r="L2875" s="78" t="s">
        <v>343</v>
      </c>
      <c r="M2875" t="s">
        <v>271</v>
      </c>
      <c r="Q2875" t="s">
        <v>119</v>
      </c>
      <c r="S2875" t="s">
        <v>249</v>
      </c>
    </row>
    <row r="2876" spans="2:19" ht="12.75" hidden="1" outlineLevel="1">
      <c r="B2876" s="74" t="s">
        <v>269</v>
      </c>
      <c r="C2876">
        <v>73</v>
      </c>
      <c r="D2876">
        <v>2</v>
      </c>
      <c r="E2876">
        <v>3</v>
      </c>
      <c r="F2876" s="75"/>
      <c r="G2876" s="58" t="str">
        <f t="shared" si="214"/>
        <v/>
      </c>
      <c r="H2876" s="72" t="s">
        <v>170</v>
      </c>
      <c r="I2876" t="str">
        <f t="shared" si="215"/>
        <v/>
      </c>
      <c r="J2876">
        <f t="shared" si="216"/>
        <v>0</v>
      </c>
      <c r="K2876">
        <f t="shared" si="217"/>
        <v>0</v>
      </c>
      <c r="L2876" s="78" t="s">
        <v>343</v>
      </c>
      <c r="M2876" t="s">
        <v>271</v>
      </c>
      <c r="Q2876" t="s">
        <v>286</v>
      </c>
      <c r="S2876" t="s">
        <v>249</v>
      </c>
    </row>
    <row r="2877" spans="2:20" ht="12.75" hidden="1" outlineLevel="1">
      <c r="B2877" s="74" t="s">
        <v>269</v>
      </c>
      <c r="C2877">
        <v>73</v>
      </c>
      <c r="D2877">
        <v>2</v>
      </c>
      <c r="E2877">
        <v>4</v>
      </c>
      <c r="F2877" s="75"/>
      <c r="G2877" s="58" t="str">
        <f t="shared" si="214"/>
        <v/>
      </c>
      <c r="H2877" s="72" t="s">
        <v>174</v>
      </c>
      <c r="I2877" t="str">
        <f t="shared" si="215"/>
        <v/>
      </c>
      <c r="J2877">
        <f t="shared" si="216"/>
        <v>0</v>
      </c>
      <c r="K2877">
        <f t="shared" si="217"/>
        <v>0</v>
      </c>
      <c r="L2877" s="78" t="s">
        <v>343</v>
      </c>
      <c r="M2877" t="s">
        <v>271</v>
      </c>
      <c r="Q2877" t="s">
        <v>275</v>
      </c>
      <c r="S2877" t="s">
        <v>249</v>
      </c>
      <c r="T2877" t="s">
        <v>54</v>
      </c>
    </row>
    <row r="2878" spans="2:20" ht="12.75" hidden="1" outlineLevel="1">
      <c r="B2878" s="74" t="s">
        <v>269</v>
      </c>
      <c r="C2878">
        <v>73</v>
      </c>
      <c r="D2878">
        <v>2</v>
      </c>
      <c r="E2878">
        <v>5</v>
      </c>
      <c r="F2878" s="75"/>
      <c r="G2878" s="58" t="str">
        <f t="shared" si="214"/>
        <v/>
      </c>
      <c r="H2878" s="72" t="s">
        <v>174</v>
      </c>
      <c r="I2878" t="str">
        <f t="shared" si="215"/>
        <v/>
      </c>
      <c r="J2878">
        <f t="shared" si="216"/>
        <v>0</v>
      </c>
      <c r="K2878">
        <f t="shared" si="217"/>
        <v>0</v>
      </c>
      <c r="L2878" s="78" t="s">
        <v>343</v>
      </c>
      <c r="M2878" t="s">
        <v>271</v>
      </c>
      <c r="Q2878" t="s">
        <v>286</v>
      </c>
      <c r="S2878" t="s">
        <v>249</v>
      </c>
      <c r="T2878" t="s">
        <v>54</v>
      </c>
    </row>
    <row r="2879" spans="2:19" ht="12.75" hidden="1" outlineLevel="1">
      <c r="B2879" s="74" t="s">
        <v>269</v>
      </c>
      <c r="C2879">
        <v>73</v>
      </c>
      <c r="D2879">
        <v>2</v>
      </c>
      <c r="E2879">
        <v>6</v>
      </c>
      <c r="F2879" s="75"/>
      <c r="G2879" s="58" t="str">
        <f t="shared" si="214"/>
        <v/>
      </c>
      <c r="H2879" s="72" t="s">
        <v>174</v>
      </c>
      <c r="I2879" t="str">
        <f t="shared" si="215"/>
        <v/>
      </c>
      <c r="J2879">
        <f t="shared" si="216"/>
        <v>0</v>
      </c>
      <c r="K2879">
        <f t="shared" si="217"/>
        <v>0</v>
      </c>
      <c r="L2879" s="78" t="s">
        <v>343</v>
      </c>
      <c r="M2879" t="s">
        <v>271</v>
      </c>
      <c r="Q2879" t="s">
        <v>276</v>
      </c>
      <c r="S2879" t="s">
        <v>249</v>
      </c>
    </row>
    <row r="2880" spans="2:19" ht="12.75" hidden="1" outlineLevel="1">
      <c r="B2880" s="74" t="s">
        <v>269</v>
      </c>
      <c r="C2880">
        <v>73</v>
      </c>
      <c r="D2880">
        <v>2</v>
      </c>
      <c r="E2880">
        <v>7</v>
      </c>
      <c r="F2880" s="75"/>
      <c r="G2880" s="58" t="str">
        <f t="shared" si="214"/>
        <v/>
      </c>
      <c r="H2880" s="72" t="s">
        <v>172</v>
      </c>
      <c r="I2880" t="str">
        <f t="shared" si="215"/>
        <v/>
      </c>
      <c r="J2880">
        <f t="shared" si="216"/>
        <v>0</v>
      </c>
      <c r="K2880">
        <f t="shared" si="217"/>
        <v>0</v>
      </c>
      <c r="L2880" s="78" t="s">
        <v>343</v>
      </c>
      <c r="M2880" t="s">
        <v>271</v>
      </c>
      <c r="Q2880" t="s">
        <v>37</v>
      </c>
      <c r="R2880" t="s">
        <v>215</v>
      </c>
      <c r="S2880" t="s">
        <v>249</v>
      </c>
    </row>
    <row r="2881" spans="2:19" ht="12.75" hidden="1" outlineLevel="1">
      <c r="B2881" s="74" t="s">
        <v>269</v>
      </c>
      <c r="C2881">
        <v>73</v>
      </c>
      <c r="D2881">
        <v>2</v>
      </c>
      <c r="E2881">
        <v>8</v>
      </c>
      <c r="F2881" s="75"/>
      <c r="G2881" s="58" t="str">
        <f t="shared" si="214"/>
        <v/>
      </c>
      <c r="H2881" s="72" t="s">
        <v>175</v>
      </c>
      <c r="I2881" t="str">
        <f t="shared" si="215"/>
        <v/>
      </c>
      <c r="J2881">
        <f t="shared" si="216"/>
        <v>0</v>
      </c>
      <c r="K2881">
        <f t="shared" si="217"/>
        <v>0</v>
      </c>
      <c r="L2881" s="78" t="s">
        <v>343</v>
      </c>
      <c r="M2881" t="s">
        <v>271</v>
      </c>
      <c r="Q2881" t="s">
        <v>285</v>
      </c>
      <c r="R2881" t="s">
        <v>35</v>
      </c>
      <c r="S2881" t="s">
        <v>249</v>
      </c>
    </row>
    <row r="2882" spans="2:20" ht="12.75" hidden="1" outlineLevel="1">
      <c r="B2882" s="74" t="s">
        <v>269</v>
      </c>
      <c r="C2882">
        <v>73</v>
      </c>
      <c r="D2882">
        <v>2</v>
      </c>
      <c r="E2882">
        <v>9</v>
      </c>
      <c r="F2882" s="75"/>
      <c r="G2882" s="58" t="str">
        <f t="shared" si="214"/>
        <v/>
      </c>
      <c r="H2882" s="72" t="s">
        <v>172</v>
      </c>
      <c r="I2882" t="str">
        <f t="shared" si="215"/>
        <v/>
      </c>
      <c r="J2882">
        <f t="shared" si="216"/>
        <v>0</v>
      </c>
      <c r="K2882">
        <f t="shared" si="217"/>
        <v>0</v>
      </c>
      <c r="L2882" s="78" t="s">
        <v>343</v>
      </c>
      <c r="M2882" t="s">
        <v>271</v>
      </c>
      <c r="Q2882" t="s">
        <v>250</v>
      </c>
      <c r="R2882" t="s">
        <v>304</v>
      </c>
      <c r="S2882" t="s">
        <v>249</v>
      </c>
      <c r="T2882" t="s">
        <v>218</v>
      </c>
    </row>
    <row r="2883" spans="2:20" ht="12.75" hidden="1" outlineLevel="1">
      <c r="B2883" s="74" t="s">
        <v>269</v>
      </c>
      <c r="C2883">
        <v>73</v>
      </c>
      <c r="D2883">
        <v>2</v>
      </c>
      <c r="E2883">
        <v>10</v>
      </c>
      <c r="F2883" s="75"/>
      <c r="G2883" s="58" t="str">
        <f t="shared" si="214"/>
        <v/>
      </c>
      <c r="H2883" s="72" t="s">
        <v>170</v>
      </c>
      <c r="I2883" t="str">
        <f t="shared" si="215"/>
        <v/>
      </c>
      <c r="J2883">
        <f t="shared" si="216"/>
        <v>0</v>
      </c>
      <c r="K2883">
        <f t="shared" si="217"/>
        <v>0</v>
      </c>
      <c r="L2883" s="78" t="s">
        <v>343</v>
      </c>
      <c r="M2883" t="s">
        <v>271</v>
      </c>
      <c r="Q2883" t="s">
        <v>285</v>
      </c>
      <c r="R2883" t="s">
        <v>340</v>
      </c>
      <c r="S2883" t="s">
        <v>249</v>
      </c>
      <c r="T2883" t="s">
        <v>54</v>
      </c>
    </row>
    <row r="2884" spans="2:19" ht="12.75" hidden="1" outlineLevel="1">
      <c r="B2884" s="74" t="s">
        <v>269</v>
      </c>
      <c r="C2884">
        <v>73</v>
      </c>
      <c r="D2884">
        <v>2</v>
      </c>
      <c r="E2884">
        <v>11</v>
      </c>
      <c r="F2884" s="75"/>
      <c r="G2884" s="58" t="str">
        <f t="shared" si="214"/>
        <v/>
      </c>
      <c r="H2884" s="72" t="s">
        <v>175</v>
      </c>
      <c r="I2884" t="str">
        <f t="shared" si="215"/>
        <v/>
      </c>
      <c r="J2884">
        <f t="shared" si="216"/>
        <v>0</v>
      </c>
      <c r="K2884">
        <f t="shared" si="217"/>
        <v>0</v>
      </c>
      <c r="L2884" s="78" t="s">
        <v>343</v>
      </c>
      <c r="M2884" t="s">
        <v>271</v>
      </c>
      <c r="Q2884" t="s">
        <v>98</v>
      </c>
      <c r="R2884" t="s">
        <v>178</v>
      </c>
      <c r="S2884" t="s">
        <v>249</v>
      </c>
    </row>
    <row r="2885" spans="2:19" ht="12.75" hidden="1" outlineLevel="1">
      <c r="B2885" s="74" t="s">
        <v>269</v>
      </c>
      <c r="C2885">
        <v>73</v>
      </c>
      <c r="D2885">
        <v>2</v>
      </c>
      <c r="E2885">
        <v>12</v>
      </c>
      <c r="F2885" s="75"/>
      <c r="G2885" s="58" t="str">
        <f t="shared" si="214"/>
        <v/>
      </c>
      <c r="H2885" s="72" t="s">
        <v>170</v>
      </c>
      <c r="I2885" t="str">
        <f t="shared" si="215"/>
        <v/>
      </c>
      <c r="J2885">
        <f t="shared" si="216"/>
        <v>0</v>
      </c>
      <c r="K2885">
        <f t="shared" si="217"/>
        <v>0</v>
      </c>
      <c r="L2885" s="78" t="s">
        <v>343</v>
      </c>
      <c r="M2885" t="s">
        <v>271</v>
      </c>
      <c r="Q2885" t="s">
        <v>285</v>
      </c>
      <c r="R2885" t="s">
        <v>340</v>
      </c>
      <c r="S2885" t="s">
        <v>249</v>
      </c>
    </row>
    <row r="2886" spans="2:20" ht="12.75" hidden="1" outlineLevel="1">
      <c r="B2886" s="74" t="s">
        <v>269</v>
      </c>
      <c r="C2886">
        <v>73</v>
      </c>
      <c r="D2886">
        <v>2</v>
      </c>
      <c r="E2886">
        <v>13</v>
      </c>
      <c r="F2886" s="75"/>
      <c r="G2886" s="58" t="str">
        <f t="shared" si="214"/>
        <v/>
      </c>
      <c r="H2886" s="72" t="s">
        <v>175</v>
      </c>
      <c r="I2886" t="str">
        <f t="shared" si="215"/>
        <v/>
      </c>
      <c r="J2886">
        <f t="shared" si="216"/>
        <v>0</v>
      </c>
      <c r="K2886">
        <f t="shared" si="217"/>
        <v>0</v>
      </c>
      <c r="L2886" s="78" t="s">
        <v>343</v>
      </c>
      <c r="M2886" t="s">
        <v>271</v>
      </c>
      <c r="Q2886" t="s">
        <v>286</v>
      </c>
      <c r="S2886" t="s">
        <v>249</v>
      </c>
      <c r="T2886" t="s">
        <v>218</v>
      </c>
    </row>
    <row r="2887" spans="2:19" ht="12.75" hidden="1" outlineLevel="1">
      <c r="B2887" s="74" t="s">
        <v>269</v>
      </c>
      <c r="C2887">
        <v>73</v>
      </c>
      <c r="D2887">
        <v>2</v>
      </c>
      <c r="E2887">
        <v>14</v>
      </c>
      <c r="F2887" s="75"/>
      <c r="G2887" s="58" t="str">
        <f t="shared" si="214"/>
        <v/>
      </c>
      <c r="H2887" s="72" t="s">
        <v>173</v>
      </c>
      <c r="I2887" t="str">
        <f t="shared" si="215"/>
        <v/>
      </c>
      <c r="J2887">
        <f t="shared" si="216"/>
        <v>0</v>
      </c>
      <c r="K2887">
        <f t="shared" si="217"/>
        <v>0</v>
      </c>
      <c r="L2887" s="78" t="s">
        <v>343</v>
      </c>
      <c r="M2887" t="s">
        <v>271</v>
      </c>
      <c r="Q2887" t="s">
        <v>98</v>
      </c>
      <c r="R2887" t="s">
        <v>216</v>
      </c>
      <c r="S2887" t="s">
        <v>249</v>
      </c>
    </row>
    <row r="2888" spans="2:19" ht="12.75" hidden="1" outlineLevel="1">
      <c r="B2888" s="74" t="s">
        <v>269</v>
      </c>
      <c r="C2888">
        <v>73</v>
      </c>
      <c r="D2888">
        <v>2</v>
      </c>
      <c r="E2888">
        <v>15</v>
      </c>
      <c r="F2888" s="75"/>
      <c r="G2888" s="58" t="str">
        <f t="shared" si="214"/>
        <v/>
      </c>
      <c r="H2888" s="72" t="s">
        <v>175</v>
      </c>
      <c r="I2888" t="str">
        <f t="shared" si="215"/>
        <v/>
      </c>
      <c r="J2888">
        <f t="shared" si="216"/>
        <v>0</v>
      </c>
      <c r="K2888">
        <f t="shared" si="217"/>
        <v>0</v>
      </c>
      <c r="L2888" s="78" t="s">
        <v>343</v>
      </c>
      <c r="M2888" t="s">
        <v>271</v>
      </c>
      <c r="Q2888" t="s">
        <v>286</v>
      </c>
      <c r="S2888" t="s">
        <v>249</v>
      </c>
    </row>
    <row r="2889" spans="2:19" ht="12.75" hidden="1" outlineLevel="1">
      <c r="B2889" s="74" t="s">
        <v>269</v>
      </c>
      <c r="C2889">
        <v>73</v>
      </c>
      <c r="D2889">
        <v>2</v>
      </c>
      <c r="E2889">
        <v>16</v>
      </c>
      <c r="F2889" s="75"/>
      <c r="G2889" s="58" t="str">
        <f t="shared" si="214"/>
        <v/>
      </c>
      <c r="H2889" s="72" t="s">
        <v>170</v>
      </c>
      <c r="I2889" t="str">
        <f t="shared" si="215"/>
        <v/>
      </c>
      <c r="J2889">
        <f t="shared" si="216"/>
        <v>0</v>
      </c>
      <c r="K2889">
        <f t="shared" si="217"/>
        <v>0</v>
      </c>
      <c r="L2889" s="78" t="s">
        <v>343</v>
      </c>
      <c r="M2889" t="s">
        <v>271</v>
      </c>
      <c r="Q2889" t="s">
        <v>98</v>
      </c>
      <c r="R2889" t="s">
        <v>216</v>
      </c>
      <c r="S2889" t="s">
        <v>249</v>
      </c>
    </row>
    <row r="2890" spans="2:20" ht="12.75" hidden="1" outlineLevel="1">
      <c r="B2890" s="74" t="s">
        <v>269</v>
      </c>
      <c r="C2890">
        <v>73</v>
      </c>
      <c r="D2890">
        <v>2</v>
      </c>
      <c r="E2890">
        <v>17</v>
      </c>
      <c r="F2890" s="75"/>
      <c r="G2890" s="58" t="str">
        <f t="shared" si="214"/>
        <v/>
      </c>
      <c r="H2890" s="72" t="s">
        <v>175</v>
      </c>
      <c r="I2890" t="str">
        <f t="shared" si="215"/>
        <v/>
      </c>
      <c r="J2890">
        <f t="shared" si="216"/>
        <v>0</v>
      </c>
      <c r="K2890">
        <f t="shared" si="217"/>
        <v>0</v>
      </c>
      <c r="L2890" s="78" t="s">
        <v>343</v>
      </c>
      <c r="M2890" t="s">
        <v>271</v>
      </c>
      <c r="Q2890" t="s">
        <v>37</v>
      </c>
      <c r="R2890" t="s">
        <v>251</v>
      </c>
      <c r="S2890" t="s">
        <v>249</v>
      </c>
      <c r="T2890" t="s">
        <v>54</v>
      </c>
    </row>
    <row r="2891" spans="2:19" ht="12.75" hidden="1" outlineLevel="1">
      <c r="B2891" s="74" t="s">
        <v>269</v>
      </c>
      <c r="C2891">
        <v>73</v>
      </c>
      <c r="D2891">
        <v>2</v>
      </c>
      <c r="E2891">
        <v>18</v>
      </c>
      <c r="F2891" s="75"/>
      <c r="G2891" s="58" t="str">
        <f t="shared" si="214"/>
        <v/>
      </c>
      <c r="H2891" s="72" t="s">
        <v>173</v>
      </c>
      <c r="I2891" t="str">
        <f t="shared" si="215"/>
        <v/>
      </c>
      <c r="J2891">
        <f t="shared" si="216"/>
        <v>0</v>
      </c>
      <c r="K2891">
        <f t="shared" si="217"/>
        <v>0</v>
      </c>
      <c r="L2891" s="78" t="s">
        <v>343</v>
      </c>
      <c r="M2891" t="s">
        <v>271</v>
      </c>
      <c r="Q2891" t="s">
        <v>286</v>
      </c>
      <c r="S2891" t="s">
        <v>249</v>
      </c>
    </row>
    <row r="2892" spans="2:19" ht="12.75" hidden="1" outlineLevel="1">
      <c r="B2892" s="74" t="s">
        <v>269</v>
      </c>
      <c r="C2892">
        <v>73</v>
      </c>
      <c r="D2892">
        <v>2</v>
      </c>
      <c r="E2892">
        <v>19</v>
      </c>
      <c r="F2892" s="75"/>
      <c r="G2892" s="58" t="str">
        <f aca="true" t="shared" si="218" ref="G2892:G2947">UPPER(F2892)</f>
        <v/>
      </c>
      <c r="H2892" s="72" t="s">
        <v>175</v>
      </c>
      <c r="I2892" t="str">
        <f t="shared" si="215"/>
        <v/>
      </c>
      <c r="J2892">
        <f t="shared" si="216"/>
        <v>0</v>
      </c>
      <c r="K2892">
        <f t="shared" si="217"/>
        <v>0</v>
      </c>
      <c r="L2892" s="78" t="s">
        <v>343</v>
      </c>
      <c r="M2892" t="s">
        <v>271</v>
      </c>
      <c r="Q2892" t="s">
        <v>250</v>
      </c>
      <c r="R2892" t="s">
        <v>304</v>
      </c>
      <c r="S2892" t="s">
        <v>249</v>
      </c>
    </row>
    <row r="2893" spans="2:20" ht="12.75" hidden="1" outlineLevel="1">
      <c r="B2893" s="74" t="s">
        <v>269</v>
      </c>
      <c r="C2893">
        <v>73</v>
      </c>
      <c r="D2893">
        <v>2</v>
      </c>
      <c r="E2893">
        <v>20</v>
      </c>
      <c r="F2893" s="75"/>
      <c r="G2893" s="58" t="str">
        <f t="shared" si="218"/>
        <v/>
      </c>
      <c r="H2893" s="72" t="s">
        <v>173</v>
      </c>
      <c r="I2893" t="str">
        <f t="shared" si="215"/>
        <v/>
      </c>
      <c r="J2893">
        <f t="shared" si="216"/>
        <v>0</v>
      </c>
      <c r="K2893">
        <f t="shared" si="217"/>
        <v>0</v>
      </c>
      <c r="L2893" s="78" t="s">
        <v>343</v>
      </c>
      <c r="M2893" t="s">
        <v>271</v>
      </c>
      <c r="Q2893" t="s">
        <v>285</v>
      </c>
      <c r="R2893" t="s">
        <v>35</v>
      </c>
      <c r="S2893" t="s">
        <v>249</v>
      </c>
      <c r="T2893" t="s">
        <v>218</v>
      </c>
    </row>
    <row r="2894" spans="2:20" ht="12.75" hidden="1" outlineLevel="1">
      <c r="B2894" s="74" t="s">
        <v>269</v>
      </c>
      <c r="C2894">
        <v>73</v>
      </c>
      <c r="D2894">
        <v>2</v>
      </c>
      <c r="E2894">
        <v>21</v>
      </c>
      <c r="F2894" s="75"/>
      <c r="G2894" s="58" t="str">
        <f t="shared" si="218"/>
        <v/>
      </c>
      <c r="H2894" s="72" t="s">
        <v>173</v>
      </c>
      <c r="I2894" t="str">
        <f t="shared" si="215"/>
        <v/>
      </c>
      <c r="J2894">
        <f t="shared" si="216"/>
        <v>0</v>
      </c>
      <c r="K2894">
        <f t="shared" si="217"/>
        <v>0</v>
      </c>
      <c r="L2894" s="78" t="s">
        <v>343</v>
      </c>
      <c r="M2894" t="s">
        <v>271</v>
      </c>
      <c r="Q2894" t="s">
        <v>333</v>
      </c>
      <c r="S2894" t="s">
        <v>249</v>
      </c>
      <c r="T2894" t="s">
        <v>55</v>
      </c>
    </row>
    <row r="2895" spans="2:20" ht="12.75" hidden="1" outlineLevel="1">
      <c r="B2895" s="74" t="s">
        <v>269</v>
      </c>
      <c r="C2895">
        <v>73</v>
      </c>
      <c r="D2895">
        <v>2</v>
      </c>
      <c r="E2895">
        <v>22</v>
      </c>
      <c r="F2895" s="75"/>
      <c r="G2895" s="58" t="str">
        <f t="shared" si="218"/>
        <v/>
      </c>
      <c r="H2895" s="72" t="s">
        <v>170</v>
      </c>
      <c r="I2895" t="str">
        <f t="shared" si="215"/>
        <v/>
      </c>
      <c r="J2895">
        <f t="shared" si="216"/>
        <v>0</v>
      </c>
      <c r="K2895">
        <f t="shared" si="217"/>
        <v>0</v>
      </c>
      <c r="L2895" s="78" t="s">
        <v>343</v>
      </c>
      <c r="M2895" t="s">
        <v>271</v>
      </c>
      <c r="Q2895" t="s">
        <v>250</v>
      </c>
      <c r="R2895" t="s">
        <v>305</v>
      </c>
      <c r="S2895" t="s">
        <v>249</v>
      </c>
      <c r="T2895" t="s">
        <v>218</v>
      </c>
    </row>
    <row r="2896" spans="2:20" ht="12.75" hidden="1" outlineLevel="1">
      <c r="B2896" s="74" t="s">
        <v>269</v>
      </c>
      <c r="C2896">
        <v>73</v>
      </c>
      <c r="D2896">
        <v>2</v>
      </c>
      <c r="E2896">
        <v>23</v>
      </c>
      <c r="F2896" s="75"/>
      <c r="G2896" s="58" t="str">
        <f t="shared" si="218"/>
        <v/>
      </c>
      <c r="H2896" s="72" t="s">
        <v>172</v>
      </c>
      <c r="I2896" t="str">
        <f t="shared" si="215"/>
        <v/>
      </c>
      <c r="J2896">
        <f t="shared" si="216"/>
        <v>0</v>
      </c>
      <c r="K2896">
        <f t="shared" si="217"/>
        <v>0</v>
      </c>
      <c r="L2896" s="78" t="s">
        <v>343</v>
      </c>
      <c r="M2896" t="s">
        <v>271</v>
      </c>
      <c r="Q2896" t="s">
        <v>333</v>
      </c>
      <c r="S2896" t="s">
        <v>249</v>
      </c>
      <c r="T2896" t="s">
        <v>54</v>
      </c>
    </row>
    <row r="2897" spans="2:19" ht="12.75" hidden="1" outlineLevel="1">
      <c r="B2897" s="74" t="s">
        <v>269</v>
      </c>
      <c r="C2897">
        <v>73</v>
      </c>
      <c r="D2897">
        <v>2</v>
      </c>
      <c r="E2897">
        <v>24</v>
      </c>
      <c r="F2897" s="75"/>
      <c r="G2897" s="58" t="str">
        <f t="shared" si="218"/>
        <v/>
      </c>
      <c r="H2897" s="72" t="s">
        <v>174</v>
      </c>
      <c r="I2897" t="str">
        <f t="shared" si="215"/>
        <v/>
      </c>
      <c r="J2897">
        <f t="shared" si="216"/>
        <v>0</v>
      </c>
      <c r="K2897">
        <f t="shared" si="217"/>
        <v>0</v>
      </c>
      <c r="L2897" s="78" t="s">
        <v>343</v>
      </c>
      <c r="M2897" t="s">
        <v>271</v>
      </c>
      <c r="Q2897" t="s">
        <v>119</v>
      </c>
      <c r="S2897" t="s">
        <v>249</v>
      </c>
    </row>
    <row r="2898" spans="2:20" ht="12.75" hidden="1" outlineLevel="1">
      <c r="B2898" s="74" t="s">
        <v>269</v>
      </c>
      <c r="C2898">
        <v>73</v>
      </c>
      <c r="D2898">
        <v>2</v>
      </c>
      <c r="E2898">
        <v>25</v>
      </c>
      <c r="F2898" s="75"/>
      <c r="G2898" s="58" t="str">
        <f t="shared" si="218"/>
        <v/>
      </c>
      <c r="H2898" s="72" t="s">
        <v>172</v>
      </c>
      <c r="I2898" t="str">
        <f t="shared" si="215"/>
        <v/>
      </c>
      <c r="J2898">
        <f t="shared" si="216"/>
        <v>0</v>
      </c>
      <c r="K2898">
        <f t="shared" si="217"/>
        <v>0</v>
      </c>
      <c r="L2898" s="78" t="s">
        <v>343</v>
      </c>
      <c r="M2898" t="s">
        <v>271</v>
      </c>
      <c r="Q2898" t="s">
        <v>333</v>
      </c>
      <c r="S2898" t="s">
        <v>249</v>
      </c>
      <c r="T2898" t="s">
        <v>54</v>
      </c>
    </row>
    <row r="2899" spans="2:23" ht="12.75" hidden="1" outlineLevel="1">
      <c r="B2899" s="74" t="s">
        <v>269</v>
      </c>
      <c r="C2899">
        <v>73</v>
      </c>
      <c r="D2899">
        <v>3</v>
      </c>
      <c r="E2899">
        <v>1</v>
      </c>
      <c r="F2899" s="75"/>
      <c r="G2899" s="58" t="str">
        <f t="shared" si="218"/>
        <v/>
      </c>
      <c r="H2899" s="72" t="s">
        <v>175</v>
      </c>
      <c r="I2899" t="str">
        <f t="shared" si="215"/>
        <v/>
      </c>
      <c r="J2899">
        <f t="shared" si="216"/>
        <v>0</v>
      </c>
      <c r="K2899">
        <f t="shared" si="217"/>
        <v>0</v>
      </c>
      <c r="L2899" s="78" t="s">
        <v>343</v>
      </c>
      <c r="M2899" t="s">
        <v>272</v>
      </c>
      <c r="O2899" t="s">
        <v>289</v>
      </c>
      <c r="P2899" t="s">
        <v>88</v>
      </c>
      <c r="Q2899" t="s">
        <v>38</v>
      </c>
      <c r="R2899" t="s">
        <v>171</v>
      </c>
      <c r="S2899" t="s">
        <v>27</v>
      </c>
      <c r="W2899" t="s">
        <v>110</v>
      </c>
    </row>
    <row r="2900" spans="2:23" ht="12.75" hidden="1" outlineLevel="1">
      <c r="B2900" s="74" t="s">
        <v>269</v>
      </c>
      <c r="C2900">
        <v>73</v>
      </c>
      <c r="D2900">
        <v>3</v>
      </c>
      <c r="E2900">
        <v>2</v>
      </c>
      <c r="F2900" s="75"/>
      <c r="G2900" s="58" t="str">
        <f t="shared" si="218"/>
        <v/>
      </c>
      <c r="H2900" s="72" t="s">
        <v>172</v>
      </c>
      <c r="I2900" t="str">
        <f t="shared" si="215"/>
        <v/>
      </c>
      <c r="J2900">
        <f t="shared" si="216"/>
        <v>0</v>
      </c>
      <c r="K2900">
        <f t="shared" si="217"/>
        <v>0</v>
      </c>
      <c r="L2900" s="78" t="s">
        <v>343</v>
      </c>
      <c r="M2900" t="s">
        <v>334</v>
      </c>
      <c r="O2900" t="s">
        <v>289</v>
      </c>
      <c r="P2900" t="s">
        <v>88</v>
      </c>
      <c r="Q2900" t="s">
        <v>249</v>
      </c>
      <c r="R2900" t="s">
        <v>169</v>
      </c>
      <c r="S2900" t="s">
        <v>120</v>
      </c>
      <c r="W2900" t="s">
        <v>110</v>
      </c>
    </row>
    <row r="2901" spans="2:23" ht="12.75" hidden="1" outlineLevel="1">
      <c r="B2901" s="74" t="s">
        <v>269</v>
      </c>
      <c r="C2901">
        <v>73</v>
      </c>
      <c r="D2901">
        <v>3</v>
      </c>
      <c r="E2901">
        <v>3</v>
      </c>
      <c r="F2901" s="75"/>
      <c r="G2901" s="58" t="str">
        <f t="shared" si="218"/>
        <v/>
      </c>
      <c r="H2901" s="72" t="s">
        <v>175</v>
      </c>
      <c r="I2901" t="str">
        <f t="shared" si="215"/>
        <v/>
      </c>
      <c r="J2901">
        <f t="shared" si="216"/>
        <v>0</v>
      </c>
      <c r="K2901">
        <f t="shared" si="217"/>
        <v>0</v>
      </c>
      <c r="L2901" s="78" t="s">
        <v>344</v>
      </c>
      <c r="M2901" t="s">
        <v>334</v>
      </c>
      <c r="O2901" t="s">
        <v>289</v>
      </c>
      <c r="P2901" t="s">
        <v>88</v>
      </c>
      <c r="Q2901" t="s">
        <v>249</v>
      </c>
      <c r="R2901" t="s">
        <v>169</v>
      </c>
      <c r="S2901" t="s">
        <v>27</v>
      </c>
      <c r="W2901" t="s">
        <v>110</v>
      </c>
    </row>
    <row r="2902" spans="2:23" ht="12.75" hidden="1" outlineLevel="1">
      <c r="B2902" s="74" t="s">
        <v>269</v>
      </c>
      <c r="C2902">
        <v>73</v>
      </c>
      <c r="D2902">
        <v>3</v>
      </c>
      <c r="E2902">
        <v>4</v>
      </c>
      <c r="F2902" s="75"/>
      <c r="G2902" s="58" t="str">
        <f t="shared" si="218"/>
        <v/>
      </c>
      <c r="H2902" s="72" t="s">
        <v>173</v>
      </c>
      <c r="I2902" t="str">
        <f t="shared" si="215"/>
        <v/>
      </c>
      <c r="J2902">
        <f t="shared" si="216"/>
        <v>0</v>
      </c>
      <c r="K2902">
        <f t="shared" si="217"/>
        <v>0</v>
      </c>
      <c r="L2902" s="78" t="s">
        <v>343</v>
      </c>
      <c r="M2902" t="s">
        <v>334</v>
      </c>
      <c r="O2902" t="s">
        <v>289</v>
      </c>
      <c r="P2902" t="s">
        <v>88</v>
      </c>
      <c r="Q2902" t="s">
        <v>249</v>
      </c>
      <c r="R2902" t="s">
        <v>169</v>
      </c>
      <c r="S2902" t="s">
        <v>27</v>
      </c>
      <c r="W2902" t="s">
        <v>110</v>
      </c>
    </row>
    <row r="2903" spans="2:23" ht="12.75" hidden="1" outlineLevel="1">
      <c r="B2903" s="74" t="s">
        <v>269</v>
      </c>
      <c r="C2903">
        <v>73</v>
      </c>
      <c r="D2903">
        <v>3</v>
      </c>
      <c r="E2903">
        <v>5</v>
      </c>
      <c r="F2903" s="75"/>
      <c r="G2903" s="58" t="str">
        <f t="shared" si="218"/>
        <v/>
      </c>
      <c r="H2903" s="72" t="s">
        <v>173</v>
      </c>
      <c r="I2903" t="str">
        <f t="shared" si="215"/>
        <v/>
      </c>
      <c r="J2903">
        <f t="shared" si="216"/>
        <v>0</v>
      </c>
      <c r="K2903">
        <f t="shared" si="217"/>
        <v>0</v>
      </c>
      <c r="L2903" s="78" t="s">
        <v>343</v>
      </c>
      <c r="M2903" t="s">
        <v>334</v>
      </c>
      <c r="O2903" t="s">
        <v>289</v>
      </c>
      <c r="P2903" t="s">
        <v>88</v>
      </c>
      <c r="Q2903" t="s">
        <v>249</v>
      </c>
      <c r="R2903" t="s">
        <v>171</v>
      </c>
      <c r="S2903" t="s">
        <v>27</v>
      </c>
      <c r="W2903" t="s">
        <v>110</v>
      </c>
    </row>
    <row r="2904" spans="2:23" ht="12.75" hidden="1" outlineLevel="1">
      <c r="B2904" s="74" t="s">
        <v>269</v>
      </c>
      <c r="C2904">
        <v>73</v>
      </c>
      <c r="D2904">
        <v>3</v>
      </c>
      <c r="E2904">
        <v>6</v>
      </c>
      <c r="F2904" s="75"/>
      <c r="G2904" s="58" t="str">
        <f t="shared" si="218"/>
        <v/>
      </c>
      <c r="H2904" s="72" t="s">
        <v>174</v>
      </c>
      <c r="I2904" t="str">
        <f t="shared" si="215"/>
        <v/>
      </c>
      <c r="J2904">
        <f t="shared" si="216"/>
        <v>0</v>
      </c>
      <c r="K2904">
        <f t="shared" si="217"/>
        <v>0</v>
      </c>
      <c r="L2904" s="78" t="s">
        <v>343</v>
      </c>
      <c r="M2904" t="s">
        <v>334</v>
      </c>
      <c r="O2904" t="s">
        <v>289</v>
      </c>
      <c r="P2904" t="s">
        <v>88</v>
      </c>
      <c r="Q2904" t="s">
        <v>249</v>
      </c>
      <c r="R2904" t="s">
        <v>169</v>
      </c>
      <c r="S2904" t="s">
        <v>27</v>
      </c>
      <c r="W2904" t="s">
        <v>110</v>
      </c>
    </row>
    <row r="2905" spans="2:23" ht="12.75" hidden="1" outlineLevel="1">
      <c r="B2905" s="74" t="s">
        <v>269</v>
      </c>
      <c r="C2905">
        <v>73</v>
      </c>
      <c r="D2905">
        <v>3</v>
      </c>
      <c r="E2905">
        <v>7</v>
      </c>
      <c r="F2905" s="75"/>
      <c r="G2905" s="58" t="str">
        <f t="shared" si="218"/>
        <v/>
      </c>
      <c r="H2905" s="72" t="s">
        <v>170</v>
      </c>
      <c r="I2905" t="str">
        <f t="shared" si="215"/>
        <v/>
      </c>
      <c r="J2905">
        <f t="shared" si="216"/>
        <v>0</v>
      </c>
      <c r="K2905">
        <f t="shared" si="217"/>
        <v>0</v>
      </c>
      <c r="L2905" s="78" t="s">
        <v>343</v>
      </c>
      <c r="M2905" t="s">
        <v>334</v>
      </c>
      <c r="O2905" t="s">
        <v>289</v>
      </c>
      <c r="P2905" t="s">
        <v>88</v>
      </c>
      <c r="Q2905" t="s">
        <v>249</v>
      </c>
      <c r="R2905" t="s">
        <v>169</v>
      </c>
      <c r="S2905" t="s">
        <v>121</v>
      </c>
      <c r="W2905" t="s">
        <v>110</v>
      </c>
    </row>
    <row r="2906" spans="2:23" ht="12.75" hidden="1" outlineLevel="1">
      <c r="B2906" s="74" t="s">
        <v>269</v>
      </c>
      <c r="C2906">
        <v>73</v>
      </c>
      <c r="D2906">
        <v>3</v>
      </c>
      <c r="E2906">
        <v>8</v>
      </c>
      <c r="F2906" s="75"/>
      <c r="G2906" s="58" t="str">
        <f t="shared" si="218"/>
        <v/>
      </c>
      <c r="H2906" s="72" t="s">
        <v>170</v>
      </c>
      <c r="I2906" t="str">
        <f t="shared" si="215"/>
        <v/>
      </c>
      <c r="J2906">
        <f t="shared" si="216"/>
        <v>0</v>
      </c>
      <c r="K2906">
        <f t="shared" si="217"/>
        <v>0</v>
      </c>
      <c r="L2906" s="78" t="s">
        <v>343</v>
      </c>
      <c r="M2906" t="s">
        <v>334</v>
      </c>
      <c r="O2906" t="s">
        <v>289</v>
      </c>
      <c r="P2906" t="s">
        <v>221</v>
      </c>
      <c r="Q2906" t="s">
        <v>38</v>
      </c>
      <c r="R2906" t="s">
        <v>171</v>
      </c>
      <c r="S2906" t="s">
        <v>27</v>
      </c>
      <c r="W2906" t="s">
        <v>130</v>
      </c>
    </row>
    <row r="2907" spans="2:23" ht="12.75" hidden="1" outlineLevel="1">
      <c r="B2907" s="74" t="s">
        <v>269</v>
      </c>
      <c r="C2907">
        <v>73</v>
      </c>
      <c r="D2907">
        <v>3</v>
      </c>
      <c r="E2907">
        <v>9</v>
      </c>
      <c r="F2907" s="75"/>
      <c r="G2907" s="58" t="str">
        <f t="shared" si="218"/>
        <v/>
      </c>
      <c r="H2907" s="72" t="s">
        <v>175</v>
      </c>
      <c r="I2907" t="str">
        <f t="shared" si="215"/>
        <v/>
      </c>
      <c r="J2907">
        <f t="shared" si="216"/>
        <v>0</v>
      </c>
      <c r="K2907">
        <f t="shared" si="217"/>
        <v>0</v>
      </c>
      <c r="L2907" s="78" t="s">
        <v>343</v>
      </c>
      <c r="M2907" t="s">
        <v>334</v>
      </c>
      <c r="O2907" t="s">
        <v>289</v>
      </c>
      <c r="P2907" t="s">
        <v>221</v>
      </c>
      <c r="Q2907" t="s">
        <v>249</v>
      </c>
      <c r="R2907" t="s">
        <v>171</v>
      </c>
      <c r="S2907" t="s">
        <v>121</v>
      </c>
      <c r="W2907" t="s">
        <v>130</v>
      </c>
    </row>
    <row r="2908" spans="2:23" ht="12.75" hidden="1" outlineLevel="1">
      <c r="B2908" s="74" t="s">
        <v>269</v>
      </c>
      <c r="C2908">
        <v>73</v>
      </c>
      <c r="D2908">
        <v>3</v>
      </c>
      <c r="E2908">
        <v>10</v>
      </c>
      <c r="F2908" s="75"/>
      <c r="G2908" s="58" t="str">
        <f t="shared" si="218"/>
        <v/>
      </c>
      <c r="H2908" s="72" t="s">
        <v>170</v>
      </c>
      <c r="I2908" t="str">
        <f t="shared" si="215"/>
        <v/>
      </c>
      <c r="J2908">
        <f t="shared" si="216"/>
        <v>0</v>
      </c>
      <c r="K2908">
        <f t="shared" si="217"/>
        <v>0</v>
      </c>
      <c r="L2908" s="78" t="s">
        <v>343</v>
      </c>
      <c r="M2908" t="s">
        <v>334</v>
      </c>
      <c r="O2908" t="s">
        <v>289</v>
      </c>
      <c r="P2908" t="s">
        <v>221</v>
      </c>
      <c r="Q2908" t="s">
        <v>249</v>
      </c>
      <c r="R2908" t="s">
        <v>169</v>
      </c>
      <c r="S2908" t="s">
        <v>121</v>
      </c>
      <c r="W2908" t="s">
        <v>130</v>
      </c>
    </row>
    <row r="2909" spans="2:23" ht="12.75" hidden="1" outlineLevel="1">
      <c r="B2909" s="74" t="s">
        <v>269</v>
      </c>
      <c r="C2909">
        <v>73</v>
      </c>
      <c r="D2909">
        <v>3</v>
      </c>
      <c r="E2909">
        <v>11</v>
      </c>
      <c r="F2909" s="75"/>
      <c r="G2909" s="58" t="str">
        <f t="shared" si="218"/>
        <v/>
      </c>
      <c r="H2909" s="72" t="s">
        <v>172</v>
      </c>
      <c r="I2909" t="str">
        <f t="shared" si="215"/>
        <v/>
      </c>
      <c r="J2909">
        <f t="shared" si="216"/>
        <v>0</v>
      </c>
      <c r="K2909">
        <f t="shared" si="217"/>
        <v>0</v>
      </c>
      <c r="L2909" s="78" t="s">
        <v>343</v>
      </c>
      <c r="M2909" t="s">
        <v>334</v>
      </c>
      <c r="O2909" t="s">
        <v>289</v>
      </c>
      <c r="P2909" t="s">
        <v>221</v>
      </c>
      <c r="Q2909" t="s">
        <v>249</v>
      </c>
      <c r="R2909" t="s">
        <v>171</v>
      </c>
      <c r="S2909" t="s">
        <v>27</v>
      </c>
      <c r="W2909" t="s">
        <v>130</v>
      </c>
    </row>
    <row r="2910" spans="2:23" ht="12.75" hidden="1" outlineLevel="1">
      <c r="B2910" s="74" t="s">
        <v>269</v>
      </c>
      <c r="C2910">
        <v>73</v>
      </c>
      <c r="D2910">
        <v>3</v>
      </c>
      <c r="E2910">
        <v>12</v>
      </c>
      <c r="F2910" s="75"/>
      <c r="G2910" s="58" t="str">
        <f t="shared" si="218"/>
        <v/>
      </c>
      <c r="H2910" s="72" t="s">
        <v>172</v>
      </c>
      <c r="I2910" t="str">
        <f t="shared" si="215"/>
        <v/>
      </c>
      <c r="J2910">
        <f t="shared" si="216"/>
        <v>0</v>
      </c>
      <c r="K2910">
        <f t="shared" si="217"/>
        <v>0</v>
      </c>
      <c r="L2910" s="78" t="s">
        <v>343</v>
      </c>
      <c r="M2910" t="s">
        <v>334</v>
      </c>
      <c r="O2910" t="s">
        <v>289</v>
      </c>
      <c r="P2910" t="s">
        <v>221</v>
      </c>
      <c r="Q2910" t="s">
        <v>249</v>
      </c>
      <c r="R2910" t="s">
        <v>169</v>
      </c>
      <c r="S2910" t="s">
        <v>27</v>
      </c>
      <c r="W2910" t="s">
        <v>130</v>
      </c>
    </row>
    <row r="2911" spans="2:23" ht="12.75" hidden="1" outlineLevel="1">
      <c r="B2911" s="74" t="s">
        <v>269</v>
      </c>
      <c r="C2911">
        <v>73</v>
      </c>
      <c r="D2911">
        <v>3</v>
      </c>
      <c r="E2911">
        <v>13</v>
      </c>
      <c r="F2911" s="75"/>
      <c r="G2911" s="58" t="str">
        <f t="shared" si="218"/>
        <v/>
      </c>
      <c r="H2911" s="72" t="s">
        <v>173</v>
      </c>
      <c r="I2911" t="str">
        <f t="shared" si="215"/>
        <v/>
      </c>
      <c r="J2911">
        <f t="shared" si="216"/>
        <v>0</v>
      </c>
      <c r="K2911">
        <f t="shared" si="217"/>
        <v>0</v>
      </c>
      <c r="L2911" s="78" t="s">
        <v>343</v>
      </c>
      <c r="M2911" t="s">
        <v>334</v>
      </c>
      <c r="O2911" t="s">
        <v>289</v>
      </c>
      <c r="P2911" t="s">
        <v>221</v>
      </c>
      <c r="Q2911" t="s">
        <v>301</v>
      </c>
      <c r="R2911" t="s">
        <v>171</v>
      </c>
      <c r="S2911" t="s">
        <v>120</v>
      </c>
      <c r="W2911" t="s">
        <v>130</v>
      </c>
    </row>
    <row r="2912" spans="2:19" ht="12.75" hidden="1" outlineLevel="1">
      <c r="B2912" s="74" t="s">
        <v>269</v>
      </c>
      <c r="C2912">
        <v>73</v>
      </c>
      <c r="D2912">
        <v>3</v>
      </c>
      <c r="E2912">
        <v>14</v>
      </c>
      <c r="F2912" s="75"/>
      <c r="G2912" s="58" t="str">
        <f t="shared" si="218"/>
        <v/>
      </c>
      <c r="H2912" s="72" t="s">
        <v>170</v>
      </c>
      <c r="I2912" t="str">
        <f t="shared" si="215"/>
        <v/>
      </c>
      <c r="J2912">
        <f t="shared" si="216"/>
        <v>0</v>
      </c>
      <c r="K2912">
        <f t="shared" si="217"/>
        <v>0</v>
      </c>
      <c r="L2912" s="78" t="s">
        <v>343</v>
      </c>
      <c r="M2912" t="s">
        <v>334</v>
      </c>
      <c r="O2912" t="s">
        <v>290</v>
      </c>
      <c r="P2912" t="s">
        <v>64</v>
      </c>
      <c r="Q2912" t="s">
        <v>38</v>
      </c>
      <c r="R2912" t="s">
        <v>171</v>
      </c>
      <c r="S2912" t="s">
        <v>27</v>
      </c>
    </row>
    <row r="2913" spans="2:19" ht="12.75" hidden="1" outlineLevel="1">
      <c r="B2913" s="74" t="s">
        <v>269</v>
      </c>
      <c r="C2913">
        <v>73</v>
      </c>
      <c r="D2913">
        <v>3</v>
      </c>
      <c r="E2913">
        <v>15</v>
      </c>
      <c r="F2913" s="75"/>
      <c r="G2913" s="58" t="str">
        <f t="shared" si="218"/>
        <v/>
      </c>
      <c r="H2913" s="72" t="s">
        <v>174</v>
      </c>
      <c r="I2913" t="str">
        <f t="shared" si="215"/>
        <v/>
      </c>
      <c r="J2913">
        <f t="shared" si="216"/>
        <v>0</v>
      </c>
      <c r="K2913">
        <f t="shared" si="217"/>
        <v>0</v>
      </c>
      <c r="L2913" s="78" t="s">
        <v>343</v>
      </c>
      <c r="M2913" t="s">
        <v>334</v>
      </c>
      <c r="O2913" t="s">
        <v>290</v>
      </c>
      <c r="P2913" t="s">
        <v>64</v>
      </c>
      <c r="Q2913" t="s">
        <v>249</v>
      </c>
      <c r="R2913" t="s">
        <v>171</v>
      </c>
      <c r="S2913" t="s">
        <v>121</v>
      </c>
    </row>
    <row r="2914" spans="2:19" ht="12.75" hidden="1" outlineLevel="1">
      <c r="B2914" s="74" t="s">
        <v>269</v>
      </c>
      <c r="C2914">
        <v>73</v>
      </c>
      <c r="D2914">
        <v>3</v>
      </c>
      <c r="E2914">
        <v>16</v>
      </c>
      <c r="F2914" s="75"/>
      <c r="G2914" s="58" t="str">
        <f t="shared" si="218"/>
        <v/>
      </c>
      <c r="H2914" s="72" t="s">
        <v>174</v>
      </c>
      <c r="I2914" t="str">
        <f t="shared" si="215"/>
        <v/>
      </c>
      <c r="J2914">
        <f t="shared" si="216"/>
        <v>0</v>
      </c>
      <c r="K2914">
        <f t="shared" si="217"/>
        <v>0</v>
      </c>
      <c r="L2914" s="78" t="s">
        <v>343</v>
      </c>
      <c r="M2914" t="s">
        <v>334</v>
      </c>
      <c r="O2914" t="s">
        <v>290</v>
      </c>
      <c r="P2914" t="s">
        <v>64</v>
      </c>
      <c r="Q2914" t="s">
        <v>249</v>
      </c>
      <c r="R2914" t="s">
        <v>169</v>
      </c>
      <c r="S2914" t="s">
        <v>120</v>
      </c>
    </row>
    <row r="2915" spans="2:19" ht="12.75" hidden="1" outlineLevel="1">
      <c r="B2915" s="74" t="s">
        <v>269</v>
      </c>
      <c r="C2915">
        <v>73</v>
      </c>
      <c r="D2915">
        <v>3</v>
      </c>
      <c r="E2915">
        <v>17</v>
      </c>
      <c r="F2915" s="75"/>
      <c r="G2915" s="58" t="str">
        <f t="shared" si="218"/>
        <v/>
      </c>
      <c r="H2915" s="72" t="s">
        <v>175</v>
      </c>
      <c r="I2915" t="str">
        <f t="shared" si="215"/>
        <v/>
      </c>
      <c r="J2915">
        <f t="shared" si="216"/>
        <v>0</v>
      </c>
      <c r="K2915">
        <f t="shared" si="217"/>
        <v>0</v>
      </c>
      <c r="L2915" s="78" t="s">
        <v>343</v>
      </c>
      <c r="M2915" t="s">
        <v>334</v>
      </c>
      <c r="O2915" t="s">
        <v>290</v>
      </c>
      <c r="P2915" t="s">
        <v>64</v>
      </c>
      <c r="Q2915" t="s">
        <v>249</v>
      </c>
      <c r="R2915" t="s">
        <v>169</v>
      </c>
      <c r="S2915" t="s">
        <v>27</v>
      </c>
    </row>
    <row r="2916" spans="2:19" ht="12.75" hidden="1" outlineLevel="1">
      <c r="B2916" s="74" t="s">
        <v>269</v>
      </c>
      <c r="C2916">
        <v>73</v>
      </c>
      <c r="D2916">
        <v>3</v>
      </c>
      <c r="E2916">
        <v>18</v>
      </c>
      <c r="F2916" s="75"/>
      <c r="G2916" s="58" t="str">
        <f t="shared" si="218"/>
        <v/>
      </c>
      <c r="H2916" s="72" t="s">
        <v>173</v>
      </c>
      <c r="I2916" t="str">
        <f t="shared" si="215"/>
        <v/>
      </c>
      <c r="J2916">
        <f t="shared" si="216"/>
        <v>0</v>
      </c>
      <c r="K2916">
        <f t="shared" si="217"/>
        <v>0</v>
      </c>
      <c r="L2916" s="78" t="s">
        <v>343</v>
      </c>
      <c r="M2916" t="s">
        <v>334</v>
      </c>
      <c r="O2916" t="s">
        <v>290</v>
      </c>
      <c r="P2916" t="s">
        <v>64</v>
      </c>
      <c r="Q2916" t="s">
        <v>249</v>
      </c>
      <c r="R2916" t="s">
        <v>169</v>
      </c>
      <c r="S2916" t="s">
        <v>120</v>
      </c>
    </row>
    <row r="2917" spans="2:19" ht="12.75" hidden="1" outlineLevel="1">
      <c r="B2917" s="74" t="s">
        <v>269</v>
      </c>
      <c r="C2917">
        <v>73</v>
      </c>
      <c r="D2917">
        <v>3</v>
      </c>
      <c r="E2917">
        <v>19</v>
      </c>
      <c r="F2917" s="75"/>
      <c r="G2917" s="58" t="str">
        <f t="shared" si="218"/>
        <v/>
      </c>
      <c r="H2917" s="72" t="s">
        <v>170</v>
      </c>
      <c r="I2917" t="str">
        <f t="shared" si="215"/>
        <v/>
      </c>
      <c r="J2917">
        <f t="shared" si="216"/>
        <v>0</v>
      </c>
      <c r="K2917">
        <f t="shared" si="217"/>
        <v>0</v>
      </c>
      <c r="L2917" s="78" t="s">
        <v>343</v>
      </c>
      <c r="M2917" t="s">
        <v>334</v>
      </c>
      <c r="O2917" t="s">
        <v>290</v>
      </c>
      <c r="P2917" t="s">
        <v>64</v>
      </c>
      <c r="Q2917" t="s">
        <v>38</v>
      </c>
      <c r="R2917" t="s">
        <v>171</v>
      </c>
      <c r="S2917" t="s">
        <v>27</v>
      </c>
    </row>
    <row r="2918" spans="2:19" ht="12.75" hidden="1" outlineLevel="1">
      <c r="B2918" s="74" t="s">
        <v>269</v>
      </c>
      <c r="C2918">
        <v>73</v>
      </c>
      <c r="D2918">
        <v>3</v>
      </c>
      <c r="E2918">
        <v>20</v>
      </c>
      <c r="F2918" s="75"/>
      <c r="G2918" s="58" t="str">
        <f t="shared" si="218"/>
        <v/>
      </c>
      <c r="H2918" s="72" t="s">
        <v>175</v>
      </c>
      <c r="I2918" t="str">
        <f t="shared" si="215"/>
        <v/>
      </c>
      <c r="J2918">
        <f t="shared" si="216"/>
        <v>0</v>
      </c>
      <c r="K2918">
        <f t="shared" si="217"/>
        <v>0</v>
      </c>
      <c r="L2918" s="78" t="s">
        <v>343</v>
      </c>
      <c r="M2918" t="s">
        <v>334</v>
      </c>
      <c r="O2918" t="s">
        <v>290</v>
      </c>
      <c r="P2918" t="s">
        <v>64</v>
      </c>
      <c r="Q2918" t="s">
        <v>249</v>
      </c>
      <c r="R2918" t="s">
        <v>169</v>
      </c>
      <c r="S2918" t="s">
        <v>120</v>
      </c>
    </row>
    <row r="2919" spans="2:19" ht="12.75" hidden="1" outlineLevel="1">
      <c r="B2919" s="74" t="s">
        <v>269</v>
      </c>
      <c r="C2919">
        <v>73</v>
      </c>
      <c r="D2919">
        <v>3</v>
      </c>
      <c r="E2919">
        <v>21</v>
      </c>
      <c r="F2919" s="75"/>
      <c r="G2919" s="58" t="str">
        <f t="shared" si="218"/>
        <v/>
      </c>
      <c r="H2919" s="72" t="s">
        <v>173</v>
      </c>
      <c r="I2919" t="str">
        <f t="shared" si="215"/>
        <v/>
      </c>
      <c r="J2919">
        <f t="shared" si="216"/>
        <v>0</v>
      </c>
      <c r="K2919">
        <f t="shared" si="217"/>
        <v>0</v>
      </c>
      <c r="L2919" s="78" t="s">
        <v>343</v>
      </c>
      <c r="M2919" t="s">
        <v>334</v>
      </c>
      <c r="O2919" t="s">
        <v>290</v>
      </c>
      <c r="P2919" t="s">
        <v>64</v>
      </c>
      <c r="Q2919" t="s">
        <v>249</v>
      </c>
      <c r="R2919" t="s">
        <v>169</v>
      </c>
      <c r="S2919" t="s">
        <v>27</v>
      </c>
    </row>
    <row r="2920" spans="2:19" ht="12.75" hidden="1" outlineLevel="1">
      <c r="B2920" s="74" t="s">
        <v>269</v>
      </c>
      <c r="C2920">
        <v>73</v>
      </c>
      <c r="D2920">
        <v>3</v>
      </c>
      <c r="E2920">
        <v>22</v>
      </c>
      <c r="F2920" s="75"/>
      <c r="G2920" s="58" t="str">
        <f t="shared" si="218"/>
        <v/>
      </c>
      <c r="H2920" s="72" t="s">
        <v>170</v>
      </c>
      <c r="I2920" t="str">
        <f t="shared" si="215"/>
        <v/>
      </c>
      <c r="J2920">
        <f t="shared" si="216"/>
        <v>0</v>
      </c>
      <c r="K2920">
        <f t="shared" si="217"/>
        <v>0</v>
      </c>
      <c r="L2920" s="78" t="s">
        <v>343</v>
      </c>
      <c r="M2920" t="s">
        <v>334</v>
      </c>
      <c r="O2920" t="s">
        <v>290</v>
      </c>
      <c r="P2920" t="s">
        <v>64</v>
      </c>
      <c r="Q2920" t="s">
        <v>249</v>
      </c>
      <c r="R2920" t="s">
        <v>171</v>
      </c>
      <c r="S2920" t="s">
        <v>121</v>
      </c>
    </row>
    <row r="2921" spans="2:19" ht="12.75" hidden="1" outlineLevel="1">
      <c r="B2921" s="74" t="s">
        <v>269</v>
      </c>
      <c r="C2921">
        <v>73</v>
      </c>
      <c r="D2921">
        <v>3</v>
      </c>
      <c r="E2921">
        <v>23</v>
      </c>
      <c r="F2921" s="75"/>
      <c r="G2921" s="58" t="str">
        <f t="shared" si="218"/>
        <v/>
      </c>
      <c r="H2921" s="72" t="s">
        <v>172</v>
      </c>
      <c r="I2921" t="str">
        <f t="shared" si="215"/>
        <v/>
      </c>
      <c r="J2921">
        <f t="shared" si="216"/>
        <v>0</v>
      </c>
      <c r="K2921">
        <f t="shared" si="217"/>
        <v>0</v>
      </c>
      <c r="L2921" s="78" t="s">
        <v>343</v>
      </c>
      <c r="M2921" t="s">
        <v>334</v>
      </c>
      <c r="O2921" t="s">
        <v>290</v>
      </c>
      <c r="P2921" t="s">
        <v>64</v>
      </c>
      <c r="Q2921" t="s">
        <v>249</v>
      </c>
      <c r="R2921" t="s">
        <v>171</v>
      </c>
      <c r="S2921" t="s">
        <v>121</v>
      </c>
    </row>
    <row r="2922" spans="2:20" ht="12.75" hidden="1" outlineLevel="1">
      <c r="B2922" s="74" t="s">
        <v>269</v>
      </c>
      <c r="C2922">
        <v>73</v>
      </c>
      <c r="D2922">
        <v>4</v>
      </c>
      <c r="E2922">
        <v>1</v>
      </c>
      <c r="F2922" s="75"/>
      <c r="G2922" s="58" t="str">
        <f t="shared" si="218"/>
        <v/>
      </c>
      <c r="H2922" s="72" t="s">
        <v>174</v>
      </c>
      <c r="I2922" t="str">
        <f t="shared" si="215"/>
        <v/>
      </c>
      <c r="J2922">
        <f t="shared" si="216"/>
        <v>0</v>
      </c>
      <c r="K2922">
        <f t="shared" si="217"/>
        <v>0</v>
      </c>
      <c r="L2922" s="78" t="s">
        <v>343</v>
      </c>
      <c r="M2922" t="s">
        <v>271</v>
      </c>
      <c r="Q2922" t="s">
        <v>250</v>
      </c>
      <c r="R2922" t="s">
        <v>304</v>
      </c>
      <c r="S2922" t="s">
        <v>249</v>
      </c>
      <c r="T2922" t="s">
        <v>218</v>
      </c>
    </row>
    <row r="2923" spans="2:19" ht="12.75" hidden="1" outlineLevel="1">
      <c r="B2923" s="74" t="s">
        <v>269</v>
      </c>
      <c r="C2923">
        <v>73</v>
      </c>
      <c r="D2923">
        <v>4</v>
      </c>
      <c r="E2923">
        <v>2</v>
      </c>
      <c r="F2923" s="75"/>
      <c r="G2923" s="58" t="str">
        <f t="shared" si="218"/>
        <v/>
      </c>
      <c r="H2923" s="72" t="s">
        <v>174</v>
      </c>
      <c r="I2923" t="str">
        <f t="shared" si="215"/>
        <v/>
      </c>
      <c r="J2923">
        <f t="shared" si="216"/>
        <v>0</v>
      </c>
      <c r="K2923">
        <f t="shared" si="217"/>
        <v>0</v>
      </c>
      <c r="L2923" s="78" t="s">
        <v>343</v>
      </c>
      <c r="M2923" t="s">
        <v>271</v>
      </c>
      <c r="Q2923" t="s">
        <v>276</v>
      </c>
      <c r="S2923" t="s">
        <v>249</v>
      </c>
    </row>
    <row r="2924" spans="2:19" ht="12.75" hidden="1" outlineLevel="1">
      <c r="B2924" s="74" t="s">
        <v>269</v>
      </c>
      <c r="C2924">
        <v>73</v>
      </c>
      <c r="D2924">
        <v>4</v>
      </c>
      <c r="E2924">
        <v>3</v>
      </c>
      <c r="F2924" s="75"/>
      <c r="G2924" s="58" t="str">
        <f t="shared" si="218"/>
        <v/>
      </c>
      <c r="H2924" s="72" t="s">
        <v>173</v>
      </c>
      <c r="I2924" t="str">
        <f t="shared" si="215"/>
        <v/>
      </c>
      <c r="J2924">
        <f t="shared" si="216"/>
        <v>0</v>
      </c>
      <c r="K2924">
        <f t="shared" si="217"/>
        <v>0</v>
      </c>
      <c r="L2924" s="78" t="s">
        <v>343</v>
      </c>
      <c r="M2924" t="s">
        <v>271</v>
      </c>
      <c r="Q2924" t="s">
        <v>286</v>
      </c>
      <c r="S2924" t="s">
        <v>249</v>
      </c>
    </row>
    <row r="2925" spans="2:19" ht="12.75" hidden="1" outlineLevel="1">
      <c r="B2925" s="74" t="s">
        <v>269</v>
      </c>
      <c r="C2925">
        <v>73</v>
      </c>
      <c r="D2925">
        <v>4</v>
      </c>
      <c r="E2925">
        <v>4</v>
      </c>
      <c r="F2925" s="75"/>
      <c r="G2925" s="58" t="str">
        <f t="shared" si="218"/>
        <v/>
      </c>
      <c r="H2925" s="72" t="s">
        <v>172</v>
      </c>
      <c r="I2925" t="str">
        <f t="shared" si="215"/>
        <v/>
      </c>
      <c r="J2925">
        <f t="shared" si="216"/>
        <v>0</v>
      </c>
      <c r="K2925">
        <f t="shared" si="217"/>
        <v>0</v>
      </c>
      <c r="L2925" s="78" t="s">
        <v>343</v>
      </c>
      <c r="M2925" t="s">
        <v>271</v>
      </c>
      <c r="Q2925" t="s">
        <v>98</v>
      </c>
      <c r="R2925" t="s">
        <v>216</v>
      </c>
      <c r="S2925" t="s">
        <v>249</v>
      </c>
    </row>
    <row r="2926" spans="2:19" ht="12.75" hidden="1" outlineLevel="1">
      <c r="B2926" s="74" t="s">
        <v>269</v>
      </c>
      <c r="C2926">
        <v>73</v>
      </c>
      <c r="D2926">
        <v>4</v>
      </c>
      <c r="E2926">
        <v>5</v>
      </c>
      <c r="F2926" s="75"/>
      <c r="G2926" s="58" t="str">
        <f t="shared" si="218"/>
        <v/>
      </c>
      <c r="H2926" s="72" t="s">
        <v>170</v>
      </c>
      <c r="I2926" t="str">
        <f t="shared" si="215"/>
        <v/>
      </c>
      <c r="J2926">
        <f t="shared" si="216"/>
        <v>0</v>
      </c>
      <c r="K2926">
        <f t="shared" si="217"/>
        <v>0</v>
      </c>
      <c r="L2926" s="78" t="s">
        <v>343</v>
      </c>
      <c r="M2926" t="s">
        <v>271</v>
      </c>
      <c r="Q2926" t="s">
        <v>98</v>
      </c>
      <c r="R2926" t="s">
        <v>178</v>
      </c>
      <c r="S2926" t="s">
        <v>249</v>
      </c>
    </row>
    <row r="2927" spans="2:19" ht="12.75" hidden="1" outlineLevel="1">
      <c r="B2927" s="74" t="s">
        <v>269</v>
      </c>
      <c r="C2927">
        <v>73</v>
      </c>
      <c r="D2927">
        <v>4</v>
      </c>
      <c r="E2927">
        <v>6</v>
      </c>
      <c r="F2927" s="75"/>
      <c r="G2927" s="58" t="str">
        <f t="shared" si="218"/>
        <v/>
      </c>
      <c r="H2927" s="72" t="s">
        <v>173</v>
      </c>
      <c r="I2927" t="str">
        <f t="shared" si="215"/>
        <v/>
      </c>
      <c r="J2927">
        <f t="shared" si="216"/>
        <v>0</v>
      </c>
      <c r="K2927">
        <f t="shared" si="217"/>
        <v>0</v>
      </c>
      <c r="L2927" s="78" t="s">
        <v>343</v>
      </c>
      <c r="M2927" t="s">
        <v>271</v>
      </c>
      <c r="Q2927" t="s">
        <v>286</v>
      </c>
      <c r="S2927" t="s">
        <v>249</v>
      </c>
    </row>
    <row r="2928" spans="2:20" ht="12.75" hidden="1" outlineLevel="1">
      <c r="B2928" s="74" t="s">
        <v>269</v>
      </c>
      <c r="C2928">
        <v>73</v>
      </c>
      <c r="D2928">
        <v>4</v>
      </c>
      <c r="E2928">
        <v>7</v>
      </c>
      <c r="F2928" s="75"/>
      <c r="G2928" s="58" t="str">
        <f t="shared" si="218"/>
        <v/>
      </c>
      <c r="H2928" s="72" t="s">
        <v>173</v>
      </c>
      <c r="I2928" t="str">
        <f t="shared" si="215"/>
        <v/>
      </c>
      <c r="J2928">
        <f t="shared" si="216"/>
        <v>0</v>
      </c>
      <c r="K2928">
        <f t="shared" si="217"/>
        <v>0</v>
      </c>
      <c r="L2928" s="78" t="s">
        <v>343</v>
      </c>
      <c r="M2928" t="s">
        <v>271</v>
      </c>
      <c r="Q2928" t="s">
        <v>276</v>
      </c>
      <c r="S2928" t="s">
        <v>249</v>
      </c>
      <c r="T2928" t="s">
        <v>54</v>
      </c>
    </row>
    <row r="2929" spans="2:19" ht="12.75" hidden="1" outlineLevel="1">
      <c r="B2929" s="74" t="s">
        <v>269</v>
      </c>
      <c r="C2929">
        <v>73</v>
      </c>
      <c r="D2929">
        <v>4</v>
      </c>
      <c r="E2929">
        <v>8</v>
      </c>
      <c r="F2929" s="75"/>
      <c r="G2929" s="58" t="str">
        <f t="shared" si="218"/>
        <v/>
      </c>
      <c r="H2929" s="72" t="s">
        <v>174</v>
      </c>
      <c r="I2929" t="str">
        <f t="shared" si="215"/>
        <v/>
      </c>
      <c r="J2929">
        <f t="shared" si="216"/>
        <v>0</v>
      </c>
      <c r="K2929">
        <f t="shared" si="217"/>
        <v>0</v>
      </c>
      <c r="L2929" s="78" t="s">
        <v>343</v>
      </c>
      <c r="M2929" t="s">
        <v>271</v>
      </c>
      <c r="Q2929" t="s">
        <v>333</v>
      </c>
      <c r="S2929" t="s">
        <v>249</v>
      </c>
    </row>
    <row r="2930" spans="2:19" ht="12.75" hidden="1" outlineLevel="1">
      <c r="B2930" s="74" t="s">
        <v>269</v>
      </c>
      <c r="C2930">
        <v>73</v>
      </c>
      <c r="D2930">
        <v>4</v>
      </c>
      <c r="E2930">
        <v>9</v>
      </c>
      <c r="F2930" s="75"/>
      <c r="G2930" s="58" t="str">
        <f t="shared" si="218"/>
        <v/>
      </c>
      <c r="H2930" s="72" t="s">
        <v>174</v>
      </c>
      <c r="I2930" t="str">
        <f t="shared" si="215"/>
        <v/>
      </c>
      <c r="J2930">
        <f t="shared" si="216"/>
        <v>0</v>
      </c>
      <c r="K2930">
        <f t="shared" si="217"/>
        <v>0</v>
      </c>
      <c r="L2930" s="78" t="s">
        <v>343</v>
      </c>
      <c r="M2930" t="s">
        <v>271</v>
      </c>
      <c r="Q2930" t="s">
        <v>98</v>
      </c>
      <c r="R2930" t="s">
        <v>36</v>
      </c>
      <c r="S2930" t="s">
        <v>249</v>
      </c>
    </row>
    <row r="2931" spans="2:19" ht="12.75" hidden="1" outlineLevel="1">
      <c r="B2931" s="74" t="s">
        <v>269</v>
      </c>
      <c r="C2931">
        <v>73</v>
      </c>
      <c r="D2931">
        <v>4</v>
      </c>
      <c r="E2931">
        <v>10</v>
      </c>
      <c r="F2931" s="75"/>
      <c r="G2931" s="58" t="str">
        <f t="shared" si="218"/>
        <v/>
      </c>
      <c r="H2931" s="72" t="s">
        <v>173</v>
      </c>
      <c r="I2931" t="str">
        <f t="shared" si="215"/>
        <v/>
      </c>
      <c r="J2931">
        <f t="shared" si="216"/>
        <v>0</v>
      </c>
      <c r="K2931">
        <f t="shared" si="217"/>
        <v>0</v>
      </c>
      <c r="L2931" s="78" t="s">
        <v>343</v>
      </c>
      <c r="M2931" t="s">
        <v>271</v>
      </c>
      <c r="Q2931" t="s">
        <v>286</v>
      </c>
      <c r="S2931" t="s">
        <v>249</v>
      </c>
    </row>
    <row r="2932" spans="2:19" ht="12.75" hidden="1" outlineLevel="1">
      <c r="B2932" s="74" t="s">
        <v>269</v>
      </c>
      <c r="C2932">
        <v>73</v>
      </c>
      <c r="D2932">
        <v>4</v>
      </c>
      <c r="E2932">
        <v>11</v>
      </c>
      <c r="F2932" s="75"/>
      <c r="G2932" s="58" t="str">
        <f t="shared" si="218"/>
        <v/>
      </c>
      <c r="H2932" s="72" t="s">
        <v>175</v>
      </c>
      <c r="I2932" t="str">
        <f t="shared" si="215"/>
        <v/>
      </c>
      <c r="J2932">
        <f t="shared" si="216"/>
        <v>0</v>
      </c>
      <c r="K2932">
        <f t="shared" si="217"/>
        <v>0</v>
      </c>
      <c r="L2932" s="78" t="s">
        <v>343</v>
      </c>
      <c r="M2932" t="s">
        <v>271</v>
      </c>
      <c r="Q2932" t="s">
        <v>98</v>
      </c>
      <c r="R2932" t="s">
        <v>178</v>
      </c>
      <c r="S2932" t="s">
        <v>249</v>
      </c>
    </row>
    <row r="2933" spans="2:19" ht="12.75" hidden="1" outlineLevel="1">
      <c r="B2933" s="74" t="s">
        <v>269</v>
      </c>
      <c r="C2933">
        <v>73</v>
      </c>
      <c r="D2933">
        <v>4</v>
      </c>
      <c r="E2933">
        <v>12</v>
      </c>
      <c r="F2933" s="75"/>
      <c r="G2933" s="58" t="str">
        <f t="shared" si="218"/>
        <v/>
      </c>
      <c r="H2933" s="72" t="s">
        <v>170</v>
      </c>
      <c r="I2933" t="str">
        <f t="shared" si="215"/>
        <v/>
      </c>
      <c r="J2933">
        <f t="shared" si="216"/>
        <v>0</v>
      </c>
      <c r="K2933">
        <f t="shared" si="217"/>
        <v>0</v>
      </c>
      <c r="L2933" s="78" t="s">
        <v>343</v>
      </c>
      <c r="M2933" t="s">
        <v>271</v>
      </c>
      <c r="Q2933" t="s">
        <v>333</v>
      </c>
      <c r="S2933" t="s">
        <v>249</v>
      </c>
    </row>
    <row r="2934" spans="2:19" ht="12.75" hidden="1" outlineLevel="1">
      <c r="B2934" s="74" t="s">
        <v>269</v>
      </c>
      <c r="C2934">
        <v>73</v>
      </c>
      <c r="D2934">
        <v>4</v>
      </c>
      <c r="E2934">
        <v>13</v>
      </c>
      <c r="F2934" s="75"/>
      <c r="G2934" s="58" t="str">
        <f t="shared" si="218"/>
        <v/>
      </c>
      <c r="H2934" s="72" t="s">
        <v>175</v>
      </c>
      <c r="I2934" t="str">
        <f t="shared" si="215"/>
        <v/>
      </c>
      <c r="J2934">
        <f t="shared" si="216"/>
        <v>0</v>
      </c>
      <c r="K2934">
        <f t="shared" si="217"/>
        <v>0</v>
      </c>
      <c r="L2934" s="78" t="s">
        <v>343</v>
      </c>
      <c r="M2934" t="s">
        <v>271</v>
      </c>
      <c r="Q2934" t="s">
        <v>285</v>
      </c>
      <c r="R2934" t="s">
        <v>35</v>
      </c>
      <c r="S2934" t="s">
        <v>249</v>
      </c>
    </row>
    <row r="2935" spans="2:19" ht="12.75" hidden="1" outlineLevel="1">
      <c r="B2935" s="74" t="s">
        <v>269</v>
      </c>
      <c r="C2935">
        <v>73</v>
      </c>
      <c r="D2935">
        <v>4</v>
      </c>
      <c r="E2935">
        <v>14</v>
      </c>
      <c r="F2935" s="75"/>
      <c r="G2935" s="58" t="str">
        <f t="shared" si="218"/>
        <v/>
      </c>
      <c r="H2935" s="72" t="s">
        <v>172</v>
      </c>
      <c r="I2935" t="str">
        <f t="shared" si="215"/>
        <v/>
      </c>
      <c r="J2935">
        <f t="shared" si="216"/>
        <v>0</v>
      </c>
      <c r="K2935">
        <f t="shared" si="217"/>
        <v>0</v>
      </c>
      <c r="L2935" s="78" t="s">
        <v>343</v>
      </c>
      <c r="M2935" t="s">
        <v>271</v>
      </c>
      <c r="Q2935" t="s">
        <v>333</v>
      </c>
      <c r="S2935" t="s">
        <v>249</v>
      </c>
    </row>
    <row r="2936" spans="2:19" ht="12.75" hidden="1" outlineLevel="1">
      <c r="B2936" s="74" t="s">
        <v>269</v>
      </c>
      <c r="C2936">
        <v>73</v>
      </c>
      <c r="D2936">
        <v>4</v>
      </c>
      <c r="E2936">
        <v>15</v>
      </c>
      <c r="F2936" s="75"/>
      <c r="G2936" s="58" t="str">
        <f t="shared" si="218"/>
        <v/>
      </c>
      <c r="H2936" s="72" t="s">
        <v>170</v>
      </c>
      <c r="I2936" t="str">
        <f t="shared" si="215"/>
        <v/>
      </c>
      <c r="J2936">
        <f t="shared" si="216"/>
        <v>0</v>
      </c>
      <c r="K2936">
        <f t="shared" si="217"/>
        <v>0</v>
      </c>
      <c r="L2936" s="78" t="s">
        <v>343</v>
      </c>
      <c r="M2936" t="s">
        <v>271</v>
      </c>
      <c r="Q2936" t="s">
        <v>119</v>
      </c>
      <c r="S2936" t="s">
        <v>249</v>
      </c>
    </row>
    <row r="2937" spans="2:20" ht="12.75" hidden="1" outlineLevel="1">
      <c r="B2937" s="74" t="s">
        <v>269</v>
      </c>
      <c r="C2937">
        <v>73</v>
      </c>
      <c r="D2937">
        <v>4</v>
      </c>
      <c r="E2937">
        <v>16</v>
      </c>
      <c r="F2937" s="75"/>
      <c r="G2937" s="58" t="str">
        <f t="shared" si="218"/>
        <v/>
      </c>
      <c r="H2937" s="72" t="s">
        <v>173</v>
      </c>
      <c r="I2937" t="str">
        <f aca="true" t="shared" si="219" ref="I2937:I2947">IF(F2937=0,"",IF(EXACT(G2937,H2937),"Correct","Incorrect"))</f>
        <v/>
      </c>
      <c r="J2937">
        <f aca="true" t="shared" si="220" ref="J2937:J3000">IF($I2937="Correct",1,IF($I2937="Incorrect",1,0))</f>
        <v>0</v>
      </c>
      <c r="K2937">
        <f aca="true" t="shared" si="221" ref="K2937:K3000">IF($I2937="Correct",1,IF($I2937="Incorrect",0,0))</f>
        <v>0</v>
      </c>
      <c r="L2937" s="78" t="s">
        <v>343</v>
      </c>
      <c r="M2937" t="s">
        <v>271</v>
      </c>
      <c r="Q2937" t="s">
        <v>333</v>
      </c>
      <c r="S2937" t="s">
        <v>249</v>
      </c>
      <c r="T2937" t="s">
        <v>218</v>
      </c>
    </row>
    <row r="2938" spans="2:20" ht="12.75" hidden="1" outlineLevel="1">
      <c r="B2938" s="74" t="s">
        <v>269</v>
      </c>
      <c r="C2938">
        <v>73</v>
      </c>
      <c r="D2938">
        <v>4</v>
      </c>
      <c r="E2938">
        <v>17</v>
      </c>
      <c r="F2938" s="75"/>
      <c r="G2938" s="58" t="str">
        <f t="shared" si="218"/>
        <v/>
      </c>
      <c r="H2938" s="72" t="s">
        <v>172</v>
      </c>
      <c r="I2938" t="str">
        <f t="shared" si="219"/>
        <v/>
      </c>
      <c r="J2938">
        <f t="shared" si="220"/>
        <v>0</v>
      </c>
      <c r="K2938">
        <f t="shared" si="221"/>
        <v>0</v>
      </c>
      <c r="L2938" s="78" t="s">
        <v>343</v>
      </c>
      <c r="M2938" t="s">
        <v>271</v>
      </c>
      <c r="Q2938" t="s">
        <v>250</v>
      </c>
      <c r="R2938" t="s">
        <v>304</v>
      </c>
      <c r="S2938" t="s">
        <v>249</v>
      </c>
      <c r="T2938" t="s">
        <v>218</v>
      </c>
    </row>
    <row r="2939" spans="2:19" ht="12.75" hidden="1" outlineLevel="1">
      <c r="B2939" s="74" t="s">
        <v>269</v>
      </c>
      <c r="C2939">
        <v>73</v>
      </c>
      <c r="D2939">
        <v>4</v>
      </c>
      <c r="E2939">
        <v>18</v>
      </c>
      <c r="F2939" s="75"/>
      <c r="G2939" s="58" t="str">
        <f t="shared" si="218"/>
        <v/>
      </c>
      <c r="H2939" s="72" t="s">
        <v>172</v>
      </c>
      <c r="I2939" t="str">
        <f t="shared" si="219"/>
        <v/>
      </c>
      <c r="J2939">
        <f t="shared" si="220"/>
        <v>0</v>
      </c>
      <c r="K2939">
        <f t="shared" si="221"/>
        <v>0</v>
      </c>
      <c r="L2939" s="78" t="s">
        <v>343</v>
      </c>
      <c r="M2939" t="s">
        <v>271</v>
      </c>
      <c r="Q2939" t="s">
        <v>37</v>
      </c>
      <c r="R2939" t="s">
        <v>215</v>
      </c>
      <c r="S2939" t="s">
        <v>249</v>
      </c>
    </row>
    <row r="2940" spans="2:20" ht="12.75" hidden="1" outlineLevel="1">
      <c r="B2940" s="74" t="s">
        <v>269</v>
      </c>
      <c r="C2940">
        <v>73</v>
      </c>
      <c r="D2940">
        <v>4</v>
      </c>
      <c r="E2940">
        <v>19</v>
      </c>
      <c r="F2940" s="75"/>
      <c r="G2940" s="58" t="str">
        <f t="shared" si="218"/>
        <v/>
      </c>
      <c r="H2940" s="72" t="s">
        <v>175</v>
      </c>
      <c r="I2940" t="str">
        <f t="shared" si="219"/>
        <v/>
      </c>
      <c r="J2940">
        <f t="shared" si="220"/>
        <v>0</v>
      </c>
      <c r="K2940">
        <f t="shared" si="221"/>
        <v>0</v>
      </c>
      <c r="L2940" s="78" t="s">
        <v>343</v>
      </c>
      <c r="M2940" t="s">
        <v>271</v>
      </c>
      <c r="Q2940" t="s">
        <v>285</v>
      </c>
      <c r="R2940" t="s">
        <v>35</v>
      </c>
      <c r="S2940" t="s">
        <v>249</v>
      </c>
      <c r="T2940" t="s">
        <v>54</v>
      </c>
    </row>
    <row r="2941" spans="2:20" ht="12.75" hidden="1" outlineLevel="1">
      <c r="B2941" s="74" t="s">
        <v>269</v>
      </c>
      <c r="C2941">
        <v>73</v>
      </c>
      <c r="D2941">
        <v>4</v>
      </c>
      <c r="E2941">
        <v>20</v>
      </c>
      <c r="F2941" s="75"/>
      <c r="G2941" s="58" t="str">
        <f t="shared" si="218"/>
        <v/>
      </c>
      <c r="H2941" s="72" t="s">
        <v>174</v>
      </c>
      <c r="I2941" t="str">
        <f t="shared" si="219"/>
        <v/>
      </c>
      <c r="J2941">
        <f t="shared" si="220"/>
        <v>0</v>
      </c>
      <c r="K2941">
        <f t="shared" si="221"/>
        <v>0</v>
      </c>
      <c r="L2941" s="78" t="s">
        <v>343</v>
      </c>
      <c r="M2941" t="s">
        <v>271</v>
      </c>
      <c r="Q2941" t="s">
        <v>250</v>
      </c>
      <c r="R2941" t="s">
        <v>305</v>
      </c>
      <c r="S2941" t="s">
        <v>249</v>
      </c>
      <c r="T2941" t="s">
        <v>218</v>
      </c>
    </row>
    <row r="2942" spans="2:20" ht="12.75" hidden="1" outlineLevel="1">
      <c r="B2942" s="74" t="s">
        <v>269</v>
      </c>
      <c r="C2942">
        <v>73</v>
      </c>
      <c r="D2942">
        <v>4</v>
      </c>
      <c r="E2942">
        <v>21</v>
      </c>
      <c r="F2942" s="75"/>
      <c r="G2942" s="58" t="str">
        <f t="shared" si="218"/>
        <v/>
      </c>
      <c r="H2942" s="72" t="s">
        <v>173</v>
      </c>
      <c r="I2942" t="str">
        <f t="shared" si="219"/>
        <v/>
      </c>
      <c r="J2942">
        <f t="shared" si="220"/>
        <v>0</v>
      </c>
      <c r="K2942">
        <f t="shared" si="221"/>
        <v>0</v>
      </c>
      <c r="L2942" s="78" t="s">
        <v>343</v>
      </c>
      <c r="M2942" t="s">
        <v>271</v>
      </c>
      <c r="Q2942" t="s">
        <v>37</v>
      </c>
      <c r="R2942" t="s">
        <v>251</v>
      </c>
      <c r="S2942" t="s">
        <v>249</v>
      </c>
      <c r="T2942" t="s">
        <v>152</v>
      </c>
    </row>
    <row r="2943" spans="2:20" ht="12.75" hidden="1" outlineLevel="1">
      <c r="B2943" s="74" t="s">
        <v>269</v>
      </c>
      <c r="C2943">
        <v>73</v>
      </c>
      <c r="D2943">
        <v>4</v>
      </c>
      <c r="E2943">
        <v>22</v>
      </c>
      <c r="F2943" s="75"/>
      <c r="G2943" s="58" t="str">
        <f t="shared" si="218"/>
        <v/>
      </c>
      <c r="H2943" s="72" t="s">
        <v>174</v>
      </c>
      <c r="I2943" t="str">
        <f t="shared" si="219"/>
        <v/>
      </c>
      <c r="J2943">
        <f t="shared" si="220"/>
        <v>0</v>
      </c>
      <c r="K2943">
        <f t="shared" si="221"/>
        <v>0</v>
      </c>
      <c r="L2943" s="78" t="s">
        <v>343</v>
      </c>
      <c r="M2943" t="s">
        <v>271</v>
      </c>
      <c r="Q2943" t="s">
        <v>119</v>
      </c>
      <c r="S2943" t="s">
        <v>249</v>
      </c>
      <c r="T2943" t="s">
        <v>218</v>
      </c>
    </row>
    <row r="2944" spans="2:20" ht="12.75" hidden="1" outlineLevel="1">
      <c r="B2944" s="74" t="s">
        <v>269</v>
      </c>
      <c r="C2944">
        <v>73</v>
      </c>
      <c r="D2944">
        <v>4</v>
      </c>
      <c r="E2944">
        <v>23</v>
      </c>
      <c r="F2944" s="75"/>
      <c r="G2944" s="58" t="str">
        <f t="shared" si="218"/>
        <v/>
      </c>
      <c r="H2944" s="72" t="s">
        <v>173</v>
      </c>
      <c r="I2944" t="str">
        <f t="shared" si="219"/>
        <v/>
      </c>
      <c r="J2944">
        <f t="shared" si="220"/>
        <v>0</v>
      </c>
      <c r="K2944">
        <f t="shared" si="221"/>
        <v>0</v>
      </c>
      <c r="L2944" s="78" t="s">
        <v>343</v>
      </c>
      <c r="M2944" t="s">
        <v>271</v>
      </c>
      <c r="Q2944" t="s">
        <v>275</v>
      </c>
      <c r="S2944" t="s">
        <v>249</v>
      </c>
      <c r="T2944" t="s">
        <v>54</v>
      </c>
    </row>
    <row r="2945" spans="2:20" ht="12.75" hidden="1" outlineLevel="1">
      <c r="B2945" s="74" t="s">
        <v>269</v>
      </c>
      <c r="C2945">
        <v>73</v>
      </c>
      <c r="D2945">
        <v>3</v>
      </c>
      <c r="E2945">
        <v>24</v>
      </c>
      <c r="F2945" s="75"/>
      <c r="G2945" s="58" t="str">
        <f t="shared" si="218"/>
        <v/>
      </c>
      <c r="H2945" s="72" t="s">
        <v>173</v>
      </c>
      <c r="I2945" t="str">
        <f t="shared" si="219"/>
        <v/>
      </c>
      <c r="J2945">
        <f t="shared" si="220"/>
        <v>0</v>
      </c>
      <c r="K2945">
        <f t="shared" si="221"/>
        <v>0</v>
      </c>
      <c r="L2945" s="78" t="s">
        <v>343</v>
      </c>
      <c r="M2945" t="s">
        <v>271</v>
      </c>
      <c r="Q2945" t="s">
        <v>285</v>
      </c>
      <c r="R2945" t="s">
        <v>340</v>
      </c>
      <c r="S2945" t="s">
        <v>249</v>
      </c>
      <c r="T2945" t="s">
        <v>54</v>
      </c>
    </row>
    <row r="2946" spans="2:20" ht="12.75" hidden="1" outlineLevel="1">
      <c r="B2946" s="74" t="s">
        <v>269</v>
      </c>
      <c r="C2946">
        <v>73</v>
      </c>
      <c r="D2946">
        <v>3</v>
      </c>
      <c r="E2946">
        <v>25</v>
      </c>
      <c r="F2946" s="75"/>
      <c r="G2946" s="58" t="str">
        <f t="shared" si="218"/>
        <v/>
      </c>
      <c r="H2946" s="72" t="s">
        <v>173</v>
      </c>
      <c r="I2946" t="str">
        <f t="shared" si="219"/>
        <v/>
      </c>
      <c r="J2946">
        <f t="shared" si="220"/>
        <v>0</v>
      </c>
      <c r="K2946">
        <f t="shared" si="221"/>
        <v>0</v>
      </c>
      <c r="L2946" s="78" t="s">
        <v>343</v>
      </c>
      <c r="M2946" t="s">
        <v>271</v>
      </c>
      <c r="Q2946" t="s">
        <v>286</v>
      </c>
      <c r="S2946" t="s">
        <v>249</v>
      </c>
      <c r="T2946" t="s">
        <v>54</v>
      </c>
    </row>
    <row r="2947" spans="2:19" ht="12.75" hidden="1" outlineLevel="1">
      <c r="B2947" s="74" t="s">
        <v>269</v>
      </c>
      <c r="C2947">
        <v>73</v>
      </c>
      <c r="D2947">
        <v>4</v>
      </c>
      <c r="E2947">
        <v>26</v>
      </c>
      <c r="F2947" s="75"/>
      <c r="G2947" s="58" t="str">
        <f t="shared" si="218"/>
        <v/>
      </c>
      <c r="H2947" s="72" t="s">
        <v>170</v>
      </c>
      <c r="I2947" t="str">
        <f t="shared" si="219"/>
        <v/>
      </c>
      <c r="J2947">
        <f t="shared" si="220"/>
        <v>0</v>
      </c>
      <c r="K2947">
        <f t="shared" si="221"/>
        <v>0</v>
      </c>
      <c r="L2947" s="78" t="s">
        <v>343</v>
      </c>
      <c r="M2947" t="s">
        <v>271</v>
      </c>
      <c r="Q2947" t="s">
        <v>285</v>
      </c>
      <c r="R2947" t="s">
        <v>35</v>
      </c>
      <c r="S2947" t="s">
        <v>249</v>
      </c>
    </row>
    <row r="2948" ht="12.75" collapsed="1">
      <c r="L2948" s="79"/>
    </row>
    <row r="2949" spans="2:19" ht="12.75">
      <c r="B2949" s="74" t="s">
        <v>273</v>
      </c>
      <c r="C2949">
        <v>74</v>
      </c>
      <c r="D2949">
        <v>1</v>
      </c>
      <c r="E2949">
        <v>1</v>
      </c>
      <c r="F2949" s="75"/>
      <c r="G2949" s="58" t="str">
        <f aca="true" t="shared" si="222" ref="G2949:G3012">UPPER(F2949)</f>
        <v/>
      </c>
      <c r="H2949" s="72" t="s">
        <v>172</v>
      </c>
      <c r="I2949" t="str">
        <f aca="true" t="shared" si="223" ref="I2949:I3012">IF(F2949=0,"",IF(EXACT(G2949,H2949),"Correct","Incorrect"))</f>
        <v/>
      </c>
      <c r="J2949">
        <f t="shared" si="220"/>
        <v>0</v>
      </c>
      <c r="K2949">
        <f t="shared" si="221"/>
        <v>0</v>
      </c>
      <c r="L2949" s="78" t="s">
        <v>343</v>
      </c>
      <c r="M2949" t="s">
        <v>271</v>
      </c>
      <c r="Q2949" t="s">
        <v>333</v>
      </c>
      <c r="S2949" t="s">
        <v>249</v>
      </c>
    </row>
    <row r="2950" spans="2:20" ht="12.75" hidden="1" outlineLevel="1">
      <c r="B2950" s="74" t="s">
        <v>273</v>
      </c>
      <c r="C2950">
        <v>74</v>
      </c>
      <c r="D2950">
        <v>1</v>
      </c>
      <c r="E2950">
        <v>2</v>
      </c>
      <c r="F2950" s="75"/>
      <c r="G2950" s="58" t="str">
        <f t="shared" si="222"/>
        <v/>
      </c>
      <c r="H2950" s="72" t="s">
        <v>172</v>
      </c>
      <c r="I2950" t="str">
        <f t="shared" si="223"/>
        <v/>
      </c>
      <c r="J2950">
        <f t="shared" si="220"/>
        <v>0</v>
      </c>
      <c r="K2950">
        <f t="shared" si="221"/>
        <v>0</v>
      </c>
      <c r="M2950" t="s">
        <v>271</v>
      </c>
      <c r="Q2950" t="s">
        <v>250</v>
      </c>
      <c r="R2950" t="s">
        <v>305</v>
      </c>
      <c r="S2950" t="s">
        <v>249</v>
      </c>
      <c r="T2950" t="s">
        <v>218</v>
      </c>
    </row>
    <row r="2951" spans="2:20" ht="12.75" hidden="1" outlineLevel="1">
      <c r="B2951" s="74" t="s">
        <v>273</v>
      </c>
      <c r="C2951">
        <v>74</v>
      </c>
      <c r="D2951">
        <v>1</v>
      </c>
      <c r="E2951">
        <v>3</v>
      </c>
      <c r="F2951" s="75"/>
      <c r="G2951" s="58" t="str">
        <f t="shared" si="222"/>
        <v/>
      </c>
      <c r="H2951" s="72" t="s">
        <v>175</v>
      </c>
      <c r="I2951" t="str">
        <f t="shared" si="223"/>
        <v/>
      </c>
      <c r="J2951">
        <f t="shared" si="220"/>
        <v>0</v>
      </c>
      <c r="K2951">
        <f t="shared" si="221"/>
        <v>0</v>
      </c>
      <c r="M2951" t="s">
        <v>271</v>
      </c>
      <c r="Q2951" t="s">
        <v>275</v>
      </c>
      <c r="S2951" t="s">
        <v>249</v>
      </c>
      <c r="T2951" t="s">
        <v>54</v>
      </c>
    </row>
    <row r="2952" spans="2:20" ht="12.75" hidden="1" outlineLevel="1">
      <c r="B2952" s="74" t="s">
        <v>273</v>
      </c>
      <c r="C2952">
        <v>74</v>
      </c>
      <c r="D2952">
        <v>1</v>
      </c>
      <c r="E2952">
        <v>4</v>
      </c>
      <c r="F2952" s="75"/>
      <c r="G2952" s="58" t="str">
        <f t="shared" si="222"/>
        <v/>
      </c>
      <c r="H2952" s="72" t="s">
        <v>172</v>
      </c>
      <c r="I2952" t="str">
        <f t="shared" si="223"/>
        <v/>
      </c>
      <c r="J2952">
        <f t="shared" si="220"/>
        <v>0</v>
      </c>
      <c r="K2952">
        <f t="shared" si="221"/>
        <v>0</v>
      </c>
      <c r="M2952" t="s">
        <v>271</v>
      </c>
      <c r="Q2952" t="s">
        <v>250</v>
      </c>
      <c r="R2952" t="s">
        <v>305</v>
      </c>
      <c r="S2952" t="s">
        <v>249</v>
      </c>
      <c r="T2952" t="s">
        <v>218</v>
      </c>
    </row>
    <row r="2953" spans="2:19" ht="12.75" hidden="1" outlineLevel="1">
      <c r="B2953" s="74" t="s">
        <v>273</v>
      </c>
      <c r="C2953">
        <v>74</v>
      </c>
      <c r="D2953">
        <v>1</v>
      </c>
      <c r="E2953">
        <v>5</v>
      </c>
      <c r="F2953" s="75"/>
      <c r="G2953" s="58" t="str">
        <f t="shared" si="222"/>
        <v/>
      </c>
      <c r="H2953" s="72" t="s">
        <v>172</v>
      </c>
      <c r="I2953" t="str">
        <f t="shared" si="223"/>
        <v/>
      </c>
      <c r="J2953">
        <f t="shared" si="220"/>
        <v>0</v>
      </c>
      <c r="K2953">
        <f t="shared" si="221"/>
        <v>0</v>
      </c>
      <c r="M2953" t="s">
        <v>271</v>
      </c>
      <c r="Q2953" t="s">
        <v>286</v>
      </c>
      <c r="S2953" t="s">
        <v>249</v>
      </c>
    </row>
    <row r="2954" spans="2:19" ht="12.75" hidden="1" outlineLevel="1">
      <c r="B2954" s="74" t="s">
        <v>273</v>
      </c>
      <c r="C2954">
        <v>74</v>
      </c>
      <c r="D2954">
        <v>1</v>
      </c>
      <c r="E2954">
        <v>6</v>
      </c>
      <c r="F2954" s="75"/>
      <c r="G2954" s="58" t="str">
        <f t="shared" si="222"/>
        <v/>
      </c>
      <c r="H2954" s="72" t="s">
        <v>170</v>
      </c>
      <c r="I2954" t="str">
        <f t="shared" si="223"/>
        <v/>
      </c>
      <c r="J2954">
        <f t="shared" si="220"/>
        <v>0</v>
      </c>
      <c r="K2954">
        <f t="shared" si="221"/>
        <v>0</v>
      </c>
      <c r="M2954" t="s">
        <v>271</v>
      </c>
      <c r="Q2954" t="s">
        <v>250</v>
      </c>
      <c r="R2954" t="s">
        <v>304</v>
      </c>
      <c r="S2954" t="s">
        <v>249</v>
      </c>
    </row>
    <row r="2955" spans="2:20" ht="12.75" hidden="1" outlineLevel="1">
      <c r="B2955" s="74" t="s">
        <v>273</v>
      </c>
      <c r="C2955">
        <v>74</v>
      </c>
      <c r="D2955">
        <v>1</v>
      </c>
      <c r="E2955">
        <v>7</v>
      </c>
      <c r="F2955" s="75"/>
      <c r="G2955" s="58" t="str">
        <f t="shared" si="222"/>
        <v/>
      </c>
      <c r="H2955" s="72" t="s">
        <v>173</v>
      </c>
      <c r="I2955" t="str">
        <f t="shared" si="223"/>
        <v/>
      </c>
      <c r="J2955">
        <f t="shared" si="220"/>
        <v>0</v>
      </c>
      <c r="K2955">
        <f t="shared" si="221"/>
        <v>0</v>
      </c>
      <c r="M2955" t="s">
        <v>271</v>
      </c>
      <c r="Q2955" t="s">
        <v>276</v>
      </c>
      <c r="S2955" t="s">
        <v>249</v>
      </c>
      <c r="T2955" t="s">
        <v>54</v>
      </c>
    </row>
    <row r="2956" spans="2:19" ht="12.75" hidden="1" outlineLevel="1">
      <c r="B2956" s="74" t="s">
        <v>273</v>
      </c>
      <c r="C2956">
        <v>74</v>
      </c>
      <c r="D2956">
        <v>1</v>
      </c>
      <c r="E2956">
        <v>8</v>
      </c>
      <c r="F2956" s="75"/>
      <c r="G2956" s="58" t="str">
        <f t="shared" si="222"/>
        <v/>
      </c>
      <c r="H2956" s="72" t="s">
        <v>170</v>
      </c>
      <c r="I2956" t="str">
        <f t="shared" si="223"/>
        <v/>
      </c>
      <c r="J2956">
        <f t="shared" si="220"/>
        <v>0</v>
      </c>
      <c r="K2956">
        <f t="shared" si="221"/>
        <v>0</v>
      </c>
      <c r="M2956" t="s">
        <v>271</v>
      </c>
      <c r="Q2956" t="s">
        <v>285</v>
      </c>
      <c r="R2956" t="s">
        <v>35</v>
      </c>
      <c r="S2956" t="s">
        <v>249</v>
      </c>
    </row>
    <row r="2957" spans="2:19" ht="12.75" hidden="1" outlineLevel="1">
      <c r="B2957" s="74" t="s">
        <v>273</v>
      </c>
      <c r="C2957">
        <v>74</v>
      </c>
      <c r="D2957">
        <v>1</v>
      </c>
      <c r="E2957">
        <v>9</v>
      </c>
      <c r="F2957" s="75"/>
      <c r="G2957" s="58" t="str">
        <f t="shared" si="222"/>
        <v/>
      </c>
      <c r="H2957" s="72" t="s">
        <v>173</v>
      </c>
      <c r="I2957" t="str">
        <f t="shared" si="223"/>
        <v/>
      </c>
      <c r="J2957">
        <f t="shared" si="220"/>
        <v>0</v>
      </c>
      <c r="K2957">
        <f t="shared" si="221"/>
        <v>0</v>
      </c>
      <c r="M2957" t="s">
        <v>271</v>
      </c>
      <c r="Q2957" t="s">
        <v>119</v>
      </c>
      <c r="S2957" t="s">
        <v>249</v>
      </c>
    </row>
    <row r="2958" spans="2:20" ht="12.75" hidden="1" outlineLevel="1">
      <c r="B2958" s="74" t="s">
        <v>273</v>
      </c>
      <c r="C2958">
        <v>74</v>
      </c>
      <c r="D2958">
        <v>1</v>
      </c>
      <c r="E2958">
        <v>10</v>
      </c>
      <c r="F2958" s="75"/>
      <c r="G2958" s="58" t="str">
        <f t="shared" si="222"/>
        <v/>
      </c>
      <c r="H2958" s="72" t="s">
        <v>173</v>
      </c>
      <c r="I2958" t="str">
        <f t="shared" si="223"/>
        <v/>
      </c>
      <c r="J2958">
        <f t="shared" si="220"/>
        <v>0</v>
      </c>
      <c r="K2958">
        <f t="shared" si="221"/>
        <v>0</v>
      </c>
      <c r="M2958" t="s">
        <v>271</v>
      </c>
      <c r="Q2958" t="s">
        <v>275</v>
      </c>
      <c r="S2958" t="s">
        <v>249</v>
      </c>
      <c r="T2958" t="s">
        <v>54</v>
      </c>
    </row>
    <row r="2959" spans="2:19" ht="12.75" hidden="1" outlineLevel="1">
      <c r="B2959" s="74" t="s">
        <v>273</v>
      </c>
      <c r="C2959">
        <v>74</v>
      </c>
      <c r="D2959">
        <v>1</v>
      </c>
      <c r="E2959">
        <v>11</v>
      </c>
      <c r="F2959" s="75"/>
      <c r="G2959" s="58" t="str">
        <f t="shared" si="222"/>
        <v/>
      </c>
      <c r="H2959" s="72" t="s">
        <v>174</v>
      </c>
      <c r="I2959" t="str">
        <f t="shared" si="223"/>
        <v/>
      </c>
      <c r="J2959">
        <f t="shared" si="220"/>
        <v>0</v>
      </c>
      <c r="K2959">
        <f t="shared" si="221"/>
        <v>0</v>
      </c>
      <c r="M2959" t="s">
        <v>271</v>
      </c>
      <c r="Q2959" t="s">
        <v>333</v>
      </c>
      <c r="S2959" t="s">
        <v>249</v>
      </c>
    </row>
    <row r="2960" spans="2:20" ht="12.75" hidden="1" outlineLevel="1">
      <c r="B2960" s="74" t="s">
        <v>273</v>
      </c>
      <c r="C2960">
        <v>74</v>
      </c>
      <c r="D2960">
        <v>1</v>
      </c>
      <c r="E2960">
        <v>12</v>
      </c>
      <c r="F2960" s="75"/>
      <c r="G2960" s="58" t="str">
        <f t="shared" si="222"/>
        <v/>
      </c>
      <c r="H2960" s="72" t="s">
        <v>173</v>
      </c>
      <c r="I2960" t="str">
        <f t="shared" si="223"/>
        <v/>
      </c>
      <c r="J2960">
        <f t="shared" si="220"/>
        <v>0</v>
      </c>
      <c r="K2960">
        <f t="shared" si="221"/>
        <v>0</v>
      </c>
      <c r="M2960" t="s">
        <v>271</v>
      </c>
      <c r="Q2960" t="s">
        <v>285</v>
      </c>
      <c r="R2960" t="s">
        <v>340</v>
      </c>
      <c r="S2960" t="s">
        <v>249</v>
      </c>
      <c r="T2960" t="s">
        <v>54</v>
      </c>
    </row>
    <row r="2961" spans="2:19" ht="12.75" hidden="1" outlineLevel="1">
      <c r="B2961" s="74" t="s">
        <v>273</v>
      </c>
      <c r="C2961">
        <v>74</v>
      </c>
      <c r="D2961">
        <v>1</v>
      </c>
      <c r="E2961">
        <v>13</v>
      </c>
      <c r="F2961" s="75"/>
      <c r="G2961" s="58" t="str">
        <f t="shared" si="222"/>
        <v/>
      </c>
      <c r="H2961" s="72" t="s">
        <v>170</v>
      </c>
      <c r="I2961" t="str">
        <f t="shared" si="223"/>
        <v/>
      </c>
      <c r="J2961">
        <f t="shared" si="220"/>
        <v>0</v>
      </c>
      <c r="K2961">
        <f t="shared" si="221"/>
        <v>0</v>
      </c>
      <c r="M2961" t="s">
        <v>271</v>
      </c>
      <c r="Q2961" t="s">
        <v>98</v>
      </c>
      <c r="R2961" t="s">
        <v>178</v>
      </c>
      <c r="S2961" t="s">
        <v>249</v>
      </c>
    </row>
    <row r="2962" spans="2:20" ht="12.75" hidden="1" outlineLevel="1">
      <c r="B2962" s="74" t="s">
        <v>273</v>
      </c>
      <c r="C2962">
        <v>74</v>
      </c>
      <c r="D2962">
        <v>1</v>
      </c>
      <c r="E2962">
        <v>14</v>
      </c>
      <c r="F2962" s="75"/>
      <c r="G2962" s="58" t="str">
        <f t="shared" si="222"/>
        <v/>
      </c>
      <c r="H2962" s="72" t="s">
        <v>174</v>
      </c>
      <c r="I2962" t="str">
        <f t="shared" si="223"/>
        <v/>
      </c>
      <c r="J2962">
        <f t="shared" si="220"/>
        <v>0</v>
      </c>
      <c r="K2962">
        <f t="shared" si="221"/>
        <v>0</v>
      </c>
      <c r="M2962" t="s">
        <v>271</v>
      </c>
      <c r="Q2962" t="s">
        <v>98</v>
      </c>
      <c r="R2962" t="s">
        <v>36</v>
      </c>
      <c r="S2962" t="s">
        <v>249</v>
      </c>
      <c r="T2962" t="s">
        <v>218</v>
      </c>
    </row>
    <row r="2963" spans="2:19" ht="12.75" hidden="1" outlineLevel="1">
      <c r="B2963" s="74" t="s">
        <v>273</v>
      </c>
      <c r="C2963">
        <v>74</v>
      </c>
      <c r="D2963">
        <v>1</v>
      </c>
      <c r="E2963">
        <v>15</v>
      </c>
      <c r="F2963" s="75"/>
      <c r="G2963" s="58" t="str">
        <f t="shared" si="222"/>
        <v/>
      </c>
      <c r="H2963" s="72" t="s">
        <v>173</v>
      </c>
      <c r="I2963" t="str">
        <f t="shared" si="223"/>
        <v/>
      </c>
      <c r="J2963">
        <f t="shared" si="220"/>
        <v>0</v>
      </c>
      <c r="K2963">
        <f t="shared" si="221"/>
        <v>0</v>
      </c>
      <c r="M2963" t="s">
        <v>271</v>
      </c>
      <c r="Q2963" t="s">
        <v>119</v>
      </c>
      <c r="S2963" t="s">
        <v>249</v>
      </c>
    </row>
    <row r="2964" spans="2:19" ht="12.75" hidden="1" outlineLevel="1">
      <c r="B2964" s="74" t="s">
        <v>273</v>
      </c>
      <c r="C2964">
        <v>74</v>
      </c>
      <c r="D2964">
        <v>1</v>
      </c>
      <c r="E2964">
        <v>16</v>
      </c>
      <c r="F2964" s="75"/>
      <c r="G2964" s="58" t="str">
        <f t="shared" si="222"/>
        <v/>
      </c>
      <c r="H2964" s="72" t="s">
        <v>174</v>
      </c>
      <c r="I2964" t="str">
        <f t="shared" si="223"/>
        <v/>
      </c>
      <c r="J2964">
        <f t="shared" si="220"/>
        <v>0</v>
      </c>
      <c r="K2964">
        <f t="shared" si="221"/>
        <v>0</v>
      </c>
      <c r="M2964" t="s">
        <v>271</v>
      </c>
      <c r="Q2964" t="s">
        <v>286</v>
      </c>
      <c r="S2964" t="s">
        <v>249</v>
      </c>
    </row>
    <row r="2965" spans="2:20" ht="12.75" hidden="1" outlineLevel="1">
      <c r="B2965" s="74" t="s">
        <v>273</v>
      </c>
      <c r="C2965">
        <v>74</v>
      </c>
      <c r="D2965">
        <v>1</v>
      </c>
      <c r="E2965">
        <v>17</v>
      </c>
      <c r="F2965" s="75"/>
      <c r="G2965" s="58" t="str">
        <f t="shared" si="222"/>
        <v/>
      </c>
      <c r="H2965" s="72" t="s">
        <v>170</v>
      </c>
      <c r="I2965" t="str">
        <f t="shared" si="223"/>
        <v/>
      </c>
      <c r="J2965">
        <f t="shared" si="220"/>
        <v>0</v>
      </c>
      <c r="K2965">
        <f t="shared" si="221"/>
        <v>0</v>
      </c>
      <c r="M2965" t="s">
        <v>271</v>
      </c>
      <c r="Q2965" t="s">
        <v>250</v>
      </c>
      <c r="R2965" t="s">
        <v>305</v>
      </c>
      <c r="S2965" t="s">
        <v>249</v>
      </c>
      <c r="T2965" t="s">
        <v>218</v>
      </c>
    </row>
    <row r="2966" spans="2:20" ht="12.75" hidden="1" outlineLevel="1">
      <c r="B2966" s="74" t="s">
        <v>273</v>
      </c>
      <c r="C2966">
        <v>74</v>
      </c>
      <c r="D2966">
        <v>1</v>
      </c>
      <c r="E2966">
        <v>18</v>
      </c>
      <c r="F2966" s="75"/>
      <c r="G2966" s="58" t="str">
        <f t="shared" si="222"/>
        <v/>
      </c>
      <c r="H2966" s="72" t="s">
        <v>170</v>
      </c>
      <c r="I2966" t="str">
        <f t="shared" si="223"/>
        <v/>
      </c>
      <c r="J2966">
        <f t="shared" si="220"/>
        <v>0</v>
      </c>
      <c r="K2966">
        <f t="shared" si="221"/>
        <v>0</v>
      </c>
      <c r="M2966" t="s">
        <v>271</v>
      </c>
      <c r="Q2966" t="s">
        <v>286</v>
      </c>
      <c r="S2966" t="s">
        <v>249</v>
      </c>
      <c r="T2966" t="s">
        <v>218</v>
      </c>
    </row>
    <row r="2967" spans="2:20" ht="12.75" hidden="1" outlineLevel="1">
      <c r="B2967" s="74" t="s">
        <v>273</v>
      </c>
      <c r="C2967">
        <v>74</v>
      </c>
      <c r="D2967">
        <v>1</v>
      </c>
      <c r="E2967">
        <v>19</v>
      </c>
      <c r="F2967" s="75"/>
      <c r="G2967" s="58" t="str">
        <f t="shared" si="222"/>
        <v/>
      </c>
      <c r="H2967" s="72" t="s">
        <v>170</v>
      </c>
      <c r="I2967" t="str">
        <f t="shared" si="223"/>
        <v/>
      </c>
      <c r="J2967">
        <f t="shared" si="220"/>
        <v>0</v>
      </c>
      <c r="K2967">
        <f t="shared" si="221"/>
        <v>0</v>
      </c>
      <c r="M2967" t="s">
        <v>271</v>
      </c>
      <c r="Q2967" t="s">
        <v>37</v>
      </c>
      <c r="R2967" t="s">
        <v>251</v>
      </c>
      <c r="S2967" t="s">
        <v>249</v>
      </c>
      <c r="T2967" t="s">
        <v>54</v>
      </c>
    </row>
    <row r="2968" spans="2:20" ht="12.75" hidden="1" outlineLevel="1">
      <c r="B2968" s="74" t="s">
        <v>273</v>
      </c>
      <c r="C2968">
        <v>74</v>
      </c>
      <c r="D2968">
        <v>1</v>
      </c>
      <c r="E2968">
        <v>20</v>
      </c>
      <c r="F2968" s="75"/>
      <c r="G2968" s="58" t="str">
        <f t="shared" si="222"/>
        <v/>
      </c>
      <c r="H2968" s="72" t="s">
        <v>173</v>
      </c>
      <c r="I2968" t="str">
        <f t="shared" si="223"/>
        <v/>
      </c>
      <c r="J2968">
        <f t="shared" si="220"/>
        <v>0</v>
      </c>
      <c r="K2968">
        <f t="shared" si="221"/>
        <v>0</v>
      </c>
      <c r="M2968" t="s">
        <v>271</v>
      </c>
      <c r="Q2968" t="s">
        <v>285</v>
      </c>
      <c r="R2968" t="s">
        <v>340</v>
      </c>
      <c r="S2968" t="s">
        <v>249</v>
      </c>
      <c r="T2968" t="s">
        <v>54</v>
      </c>
    </row>
    <row r="2969" spans="2:20" ht="12.75" hidden="1" outlineLevel="1">
      <c r="B2969" s="74" t="s">
        <v>273</v>
      </c>
      <c r="C2969">
        <v>74</v>
      </c>
      <c r="D2969">
        <v>1</v>
      </c>
      <c r="E2969">
        <v>21</v>
      </c>
      <c r="F2969" s="75"/>
      <c r="G2969" s="58" t="str">
        <f t="shared" si="222"/>
        <v/>
      </c>
      <c r="H2969" s="72" t="s">
        <v>175</v>
      </c>
      <c r="I2969" t="str">
        <f t="shared" si="223"/>
        <v/>
      </c>
      <c r="J2969">
        <f t="shared" si="220"/>
        <v>0</v>
      </c>
      <c r="K2969">
        <f t="shared" si="221"/>
        <v>0</v>
      </c>
      <c r="M2969" t="s">
        <v>271</v>
      </c>
      <c r="Q2969" t="s">
        <v>130</v>
      </c>
      <c r="S2969" t="s">
        <v>249</v>
      </c>
      <c r="T2969" t="s">
        <v>218</v>
      </c>
    </row>
    <row r="2970" spans="2:19" ht="12.75" hidden="1" outlineLevel="1">
      <c r="B2970" s="74" t="s">
        <v>273</v>
      </c>
      <c r="C2970">
        <v>74</v>
      </c>
      <c r="D2970">
        <v>1</v>
      </c>
      <c r="E2970">
        <v>22</v>
      </c>
      <c r="F2970" s="75"/>
      <c r="G2970" s="58" t="str">
        <f t="shared" si="222"/>
        <v/>
      </c>
      <c r="H2970" s="72" t="s">
        <v>173</v>
      </c>
      <c r="I2970" t="str">
        <f t="shared" si="223"/>
        <v/>
      </c>
      <c r="J2970">
        <f t="shared" si="220"/>
        <v>0</v>
      </c>
      <c r="K2970">
        <f t="shared" si="221"/>
        <v>0</v>
      </c>
      <c r="M2970" t="s">
        <v>271</v>
      </c>
      <c r="Q2970" t="s">
        <v>333</v>
      </c>
      <c r="S2970" t="s">
        <v>249</v>
      </c>
    </row>
    <row r="2971" spans="2:19" ht="12.75" hidden="1" outlineLevel="1">
      <c r="B2971" s="74" t="s">
        <v>273</v>
      </c>
      <c r="C2971">
        <v>74</v>
      </c>
      <c r="D2971">
        <v>1</v>
      </c>
      <c r="E2971">
        <v>23</v>
      </c>
      <c r="F2971" s="75"/>
      <c r="G2971" s="58" t="str">
        <f t="shared" si="222"/>
        <v/>
      </c>
      <c r="H2971" s="72" t="s">
        <v>174</v>
      </c>
      <c r="I2971" t="str">
        <f t="shared" si="223"/>
        <v/>
      </c>
      <c r="J2971">
        <f t="shared" si="220"/>
        <v>0</v>
      </c>
      <c r="K2971">
        <f t="shared" si="221"/>
        <v>0</v>
      </c>
      <c r="M2971" t="s">
        <v>271</v>
      </c>
      <c r="Q2971" t="s">
        <v>250</v>
      </c>
      <c r="R2971" t="s">
        <v>304</v>
      </c>
      <c r="S2971" t="s">
        <v>249</v>
      </c>
    </row>
    <row r="2972" spans="2:20" ht="12.75" hidden="1" outlineLevel="1">
      <c r="B2972" s="74" t="s">
        <v>273</v>
      </c>
      <c r="C2972">
        <v>74</v>
      </c>
      <c r="D2972">
        <v>1</v>
      </c>
      <c r="E2972">
        <v>24</v>
      </c>
      <c r="F2972" s="75"/>
      <c r="G2972" s="58" t="str">
        <f t="shared" si="222"/>
        <v/>
      </c>
      <c r="H2972" s="72" t="s">
        <v>175</v>
      </c>
      <c r="I2972" t="str">
        <f t="shared" si="223"/>
        <v/>
      </c>
      <c r="J2972">
        <f t="shared" si="220"/>
        <v>0</v>
      </c>
      <c r="K2972">
        <f t="shared" si="221"/>
        <v>0</v>
      </c>
      <c r="M2972" t="s">
        <v>271</v>
      </c>
      <c r="Q2972" t="s">
        <v>333</v>
      </c>
      <c r="S2972" t="s">
        <v>249</v>
      </c>
      <c r="T2972" t="s">
        <v>54</v>
      </c>
    </row>
    <row r="2973" spans="2:20" ht="12.75" hidden="1" outlineLevel="1">
      <c r="B2973" s="74" t="s">
        <v>273</v>
      </c>
      <c r="C2973">
        <v>74</v>
      </c>
      <c r="D2973">
        <v>1</v>
      </c>
      <c r="E2973">
        <v>25</v>
      </c>
      <c r="F2973" s="75"/>
      <c r="G2973" s="58" t="str">
        <f t="shared" si="222"/>
        <v/>
      </c>
      <c r="H2973" s="72" t="s">
        <v>174</v>
      </c>
      <c r="I2973" t="str">
        <f t="shared" si="223"/>
        <v/>
      </c>
      <c r="J2973">
        <f t="shared" si="220"/>
        <v>0</v>
      </c>
      <c r="K2973">
        <f t="shared" si="221"/>
        <v>0</v>
      </c>
      <c r="M2973" t="s">
        <v>271</v>
      </c>
      <c r="Q2973" t="s">
        <v>37</v>
      </c>
      <c r="R2973" t="s">
        <v>215</v>
      </c>
      <c r="S2973" t="s">
        <v>249</v>
      </c>
      <c r="T2973" t="s">
        <v>54</v>
      </c>
    </row>
    <row r="2974" spans="2:22" ht="12.75" hidden="1" outlineLevel="1">
      <c r="B2974" s="74" t="s">
        <v>273</v>
      </c>
      <c r="C2974">
        <v>74</v>
      </c>
      <c r="D2974">
        <v>2</v>
      </c>
      <c r="E2974">
        <v>1</v>
      </c>
      <c r="F2974" s="75"/>
      <c r="G2974" s="58" t="str">
        <f t="shared" si="222"/>
        <v/>
      </c>
      <c r="H2974" s="72" t="s">
        <v>172</v>
      </c>
      <c r="I2974" t="str">
        <f t="shared" si="223"/>
        <v/>
      </c>
      <c r="J2974">
        <f t="shared" si="220"/>
        <v>0</v>
      </c>
      <c r="K2974">
        <f t="shared" si="221"/>
        <v>0</v>
      </c>
      <c r="M2974" t="s">
        <v>272</v>
      </c>
      <c r="O2974" t="s">
        <v>289</v>
      </c>
      <c r="P2974" t="s">
        <v>88</v>
      </c>
      <c r="Q2974" t="s">
        <v>38</v>
      </c>
      <c r="R2974" t="s">
        <v>171</v>
      </c>
      <c r="S2974" t="s">
        <v>27</v>
      </c>
      <c r="V2974" t="s">
        <v>110</v>
      </c>
    </row>
    <row r="2975" spans="2:22" ht="12.75" hidden="1" outlineLevel="1">
      <c r="B2975" s="74" t="s">
        <v>273</v>
      </c>
      <c r="C2975">
        <v>74</v>
      </c>
      <c r="D2975">
        <v>2</v>
      </c>
      <c r="E2975">
        <v>2</v>
      </c>
      <c r="F2975" s="75"/>
      <c r="G2975" s="58" t="str">
        <f t="shared" si="222"/>
        <v/>
      </c>
      <c r="H2975" s="72" t="s">
        <v>174</v>
      </c>
      <c r="I2975" t="str">
        <f t="shared" si="223"/>
        <v/>
      </c>
      <c r="J2975">
        <f t="shared" si="220"/>
        <v>0</v>
      </c>
      <c r="K2975">
        <f t="shared" si="221"/>
        <v>0</v>
      </c>
      <c r="M2975" t="s">
        <v>334</v>
      </c>
      <c r="O2975" t="s">
        <v>289</v>
      </c>
      <c r="P2975" t="s">
        <v>88</v>
      </c>
      <c r="Q2975" t="s">
        <v>249</v>
      </c>
      <c r="R2975" t="s">
        <v>169</v>
      </c>
      <c r="S2975" t="s">
        <v>120</v>
      </c>
      <c r="V2975" t="s">
        <v>110</v>
      </c>
    </row>
    <row r="2976" spans="2:22" ht="12.75" hidden="1" outlineLevel="1">
      <c r="B2976" s="74" t="s">
        <v>273</v>
      </c>
      <c r="C2976">
        <v>74</v>
      </c>
      <c r="D2976">
        <v>2</v>
      </c>
      <c r="E2976">
        <v>3</v>
      </c>
      <c r="F2976" s="75"/>
      <c r="G2976" s="58" t="str">
        <f t="shared" si="222"/>
        <v/>
      </c>
      <c r="H2976" s="72" t="s">
        <v>173</v>
      </c>
      <c r="I2976" t="str">
        <f t="shared" si="223"/>
        <v/>
      </c>
      <c r="J2976">
        <f t="shared" si="220"/>
        <v>0</v>
      </c>
      <c r="K2976">
        <f t="shared" si="221"/>
        <v>0</v>
      </c>
      <c r="M2976" t="s">
        <v>334</v>
      </c>
      <c r="O2976" t="s">
        <v>289</v>
      </c>
      <c r="P2976" t="s">
        <v>88</v>
      </c>
      <c r="Q2976" t="s">
        <v>249</v>
      </c>
      <c r="R2976" t="s">
        <v>171</v>
      </c>
      <c r="S2976" t="s">
        <v>294</v>
      </c>
      <c r="V2976" t="s">
        <v>110</v>
      </c>
    </row>
    <row r="2977" spans="2:22" ht="12.75" hidden="1" outlineLevel="1">
      <c r="B2977" s="74" t="s">
        <v>273</v>
      </c>
      <c r="C2977">
        <v>74</v>
      </c>
      <c r="D2977">
        <v>2</v>
      </c>
      <c r="E2977">
        <v>4</v>
      </c>
      <c r="F2977" s="75"/>
      <c r="G2977" s="58" t="str">
        <f t="shared" si="222"/>
        <v/>
      </c>
      <c r="H2977" s="72" t="s">
        <v>170</v>
      </c>
      <c r="I2977" t="str">
        <f t="shared" si="223"/>
        <v/>
      </c>
      <c r="J2977">
        <f t="shared" si="220"/>
        <v>0</v>
      </c>
      <c r="K2977">
        <f t="shared" si="221"/>
        <v>0</v>
      </c>
      <c r="M2977" t="s">
        <v>334</v>
      </c>
      <c r="O2977" t="s">
        <v>289</v>
      </c>
      <c r="P2977" t="s">
        <v>88</v>
      </c>
      <c r="Q2977" t="s">
        <v>249</v>
      </c>
      <c r="R2977" t="s">
        <v>171</v>
      </c>
      <c r="S2977" t="s">
        <v>120</v>
      </c>
      <c r="V2977" t="s">
        <v>110</v>
      </c>
    </row>
    <row r="2978" spans="2:22" ht="12.75" hidden="1" outlineLevel="1">
      <c r="B2978" s="74" t="s">
        <v>273</v>
      </c>
      <c r="C2978">
        <v>74</v>
      </c>
      <c r="D2978">
        <v>2</v>
      </c>
      <c r="E2978">
        <v>5</v>
      </c>
      <c r="F2978" s="75"/>
      <c r="G2978" s="58" t="str">
        <f t="shared" si="222"/>
        <v/>
      </c>
      <c r="H2978" s="72" t="s">
        <v>173</v>
      </c>
      <c r="I2978" t="str">
        <f t="shared" si="223"/>
        <v/>
      </c>
      <c r="J2978">
        <f t="shared" si="220"/>
        <v>0</v>
      </c>
      <c r="K2978">
        <f t="shared" si="221"/>
        <v>0</v>
      </c>
      <c r="M2978" t="s">
        <v>334</v>
      </c>
      <c r="O2978" t="s">
        <v>289</v>
      </c>
      <c r="P2978" t="s">
        <v>88</v>
      </c>
      <c r="Q2978" t="s">
        <v>249</v>
      </c>
      <c r="R2978" t="s">
        <v>169</v>
      </c>
      <c r="S2978" t="s">
        <v>296</v>
      </c>
      <c r="V2978" t="s">
        <v>110</v>
      </c>
    </row>
    <row r="2979" spans="2:19" ht="12.75" hidden="1" outlineLevel="1">
      <c r="B2979" s="74" t="s">
        <v>273</v>
      </c>
      <c r="C2979">
        <v>74</v>
      </c>
      <c r="D2979">
        <v>2</v>
      </c>
      <c r="E2979">
        <v>6</v>
      </c>
      <c r="F2979" s="75"/>
      <c r="G2979" s="58" t="str">
        <f t="shared" si="222"/>
        <v/>
      </c>
      <c r="H2979" s="72" t="s">
        <v>173</v>
      </c>
      <c r="I2979" t="str">
        <f t="shared" si="223"/>
        <v/>
      </c>
      <c r="J2979">
        <f t="shared" si="220"/>
        <v>0</v>
      </c>
      <c r="K2979">
        <f t="shared" si="221"/>
        <v>0</v>
      </c>
      <c r="M2979" t="s">
        <v>334</v>
      </c>
      <c r="O2979" t="s">
        <v>289</v>
      </c>
      <c r="P2979" t="s">
        <v>221</v>
      </c>
      <c r="Q2979" t="s">
        <v>38</v>
      </c>
      <c r="R2979" t="s">
        <v>171</v>
      </c>
      <c r="S2979" t="s">
        <v>27</v>
      </c>
    </row>
    <row r="2980" spans="2:19" ht="12.75" hidden="1" outlineLevel="1">
      <c r="B2980" s="74" t="s">
        <v>273</v>
      </c>
      <c r="C2980">
        <v>74</v>
      </c>
      <c r="D2980">
        <v>2</v>
      </c>
      <c r="E2980">
        <v>7</v>
      </c>
      <c r="F2980" s="75"/>
      <c r="G2980" s="58" t="str">
        <f t="shared" si="222"/>
        <v/>
      </c>
      <c r="H2980" s="72" t="s">
        <v>175</v>
      </c>
      <c r="I2980" t="str">
        <f t="shared" si="223"/>
        <v/>
      </c>
      <c r="J2980">
        <f t="shared" si="220"/>
        <v>0</v>
      </c>
      <c r="K2980">
        <f t="shared" si="221"/>
        <v>0</v>
      </c>
      <c r="M2980" t="s">
        <v>334</v>
      </c>
      <c r="O2980" t="s">
        <v>289</v>
      </c>
      <c r="P2980" t="s">
        <v>221</v>
      </c>
      <c r="Q2980" t="s">
        <v>249</v>
      </c>
      <c r="R2980" t="s">
        <v>171</v>
      </c>
      <c r="S2980" t="s">
        <v>120</v>
      </c>
    </row>
    <row r="2981" spans="2:19" ht="12.75" hidden="1" outlineLevel="1">
      <c r="B2981" s="74" t="s">
        <v>273</v>
      </c>
      <c r="C2981">
        <v>74</v>
      </c>
      <c r="D2981">
        <v>2</v>
      </c>
      <c r="E2981">
        <v>8</v>
      </c>
      <c r="F2981" s="75"/>
      <c r="G2981" s="58" t="str">
        <f t="shared" si="222"/>
        <v/>
      </c>
      <c r="H2981" s="72" t="s">
        <v>173</v>
      </c>
      <c r="I2981" t="str">
        <f t="shared" si="223"/>
        <v/>
      </c>
      <c r="J2981">
        <f t="shared" si="220"/>
        <v>0</v>
      </c>
      <c r="K2981">
        <f t="shared" si="221"/>
        <v>0</v>
      </c>
      <c r="M2981" t="s">
        <v>334</v>
      </c>
      <c r="O2981" t="s">
        <v>289</v>
      </c>
      <c r="P2981" t="s">
        <v>221</v>
      </c>
      <c r="Q2981" t="s">
        <v>249</v>
      </c>
      <c r="R2981" t="s">
        <v>169</v>
      </c>
      <c r="S2981" t="s">
        <v>27</v>
      </c>
    </row>
    <row r="2982" spans="2:19" ht="12.75" hidden="1" outlineLevel="1">
      <c r="B2982" s="74" t="s">
        <v>273</v>
      </c>
      <c r="C2982">
        <v>74</v>
      </c>
      <c r="D2982">
        <v>2</v>
      </c>
      <c r="E2982">
        <v>9</v>
      </c>
      <c r="F2982" s="75"/>
      <c r="G2982" s="58" t="str">
        <f t="shared" si="222"/>
        <v/>
      </c>
      <c r="H2982" s="72" t="s">
        <v>170</v>
      </c>
      <c r="I2982" t="str">
        <f t="shared" si="223"/>
        <v/>
      </c>
      <c r="J2982">
        <f t="shared" si="220"/>
        <v>0</v>
      </c>
      <c r="K2982">
        <f t="shared" si="221"/>
        <v>0</v>
      </c>
      <c r="M2982" t="s">
        <v>334</v>
      </c>
      <c r="O2982" t="s">
        <v>289</v>
      </c>
      <c r="P2982" t="s">
        <v>221</v>
      </c>
      <c r="Q2982" t="s">
        <v>249</v>
      </c>
      <c r="R2982" t="s">
        <v>171</v>
      </c>
      <c r="S2982" t="s">
        <v>121</v>
      </c>
    </row>
    <row r="2983" spans="2:19" ht="12.75" hidden="1" outlineLevel="1">
      <c r="B2983" s="74" t="s">
        <v>273</v>
      </c>
      <c r="C2983">
        <v>74</v>
      </c>
      <c r="D2983">
        <v>2</v>
      </c>
      <c r="E2983">
        <v>10</v>
      </c>
      <c r="F2983" s="75"/>
      <c r="G2983" s="58" t="str">
        <f t="shared" si="222"/>
        <v/>
      </c>
      <c r="H2983" s="72" t="s">
        <v>170</v>
      </c>
      <c r="I2983" t="str">
        <f t="shared" si="223"/>
        <v/>
      </c>
      <c r="J2983">
        <f t="shared" si="220"/>
        <v>0</v>
      </c>
      <c r="K2983">
        <f t="shared" si="221"/>
        <v>0</v>
      </c>
      <c r="M2983" t="s">
        <v>334</v>
      </c>
      <c r="O2983" t="s">
        <v>289</v>
      </c>
      <c r="P2983" t="s">
        <v>221</v>
      </c>
      <c r="Q2983" t="s">
        <v>249</v>
      </c>
      <c r="R2983" t="s">
        <v>169</v>
      </c>
      <c r="S2983" t="s">
        <v>27</v>
      </c>
    </row>
    <row r="2984" spans="2:19" ht="12.75" hidden="1" outlineLevel="1">
      <c r="B2984" s="74" t="s">
        <v>273</v>
      </c>
      <c r="C2984">
        <v>74</v>
      </c>
      <c r="D2984">
        <v>2</v>
      </c>
      <c r="E2984">
        <v>11</v>
      </c>
      <c r="F2984" s="75"/>
      <c r="G2984" s="58" t="str">
        <f t="shared" si="222"/>
        <v/>
      </c>
      <c r="H2984" s="72" t="s">
        <v>170</v>
      </c>
      <c r="I2984" t="str">
        <f t="shared" si="223"/>
        <v/>
      </c>
      <c r="J2984">
        <f t="shared" si="220"/>
        <v>0</v>
      </c>
      <c r="K2984">
        <f t="shared" si="221"/>
        <v>0</v>
      </c>
      <c r="M2984" t="s">
        <v>334</v>
      </c>
      <c r="O2984" t="s">
        <v>290</v>
      </c>
      <c r="P2984" t="s">
        <v>64</v>
      </c>
      <c r="Q2984" t="s">
        <v>38</v>
      </c>
      <c r="R2984" t="s">
        <v>171</v>
      </c>
      <c r="S2984" t="s">
        <v>27</v>
      </c>
    </row>
    <row r="2985" spans="2:19" ht="12.75" hidden="1" outlineLevel="1">
      <c r="B2985" s="74" t="s">
        <v>273</v>
      </c>
      <c r="C2985">
        <v>74</v>
      </c>
      <c r="D2985">
        <v>2</v>
      </c>
      <c r="E2985">
        <v>12</v>
      </c>
      <c r="F2985" s="75"/>
      <c r="G2985" s="58" t="str">
        <f t="shared" si="222"/>
        <v/>
      </c>
      <c r="H2985" s="72" t="s">
        <v>172</v>
      </c>
      <c r="I2985" t="str">
        <f t="shared" si="223"/>
        <v/>
      </c>
      <c r="J2985">
        <f t="shared" si="220"/>
        <v>0</v>
      </c>
      <c r="K2985">
        <f t="shared" si="221"/>
        <v>0</v>
      </c>
      <c r="M2985" t="s">
        <v>334</v>
      </c>
      <c r="O2985" t="s">
        <v>290</v>
      </c>
      <c r="P2985" t="s">
        <v>64</v>
      </c>
      <c r="Q2985" t="s">
        <v>249</v>
      </c>
      <c r="R2985" t="s">
        <v>171</v>
      </c>
      <c r="S2985" t="s">
        <v>120</v>
      </c>
    </row>
    <row r="2986" spans="2:19" ht="12.75" hidden="1" outlineLevel="1">
      <c r="B2986" s="74" t="s">
        <v>273</v>
      </c>
      <c r="C2986">
        <v>74</v>
      </c>
      <c r="D2986">
        <v>2</v>
      </c>
      <c r="E2986">
        <v>13</v>
      </c>
      <c r="F2986" s="75"/>
      <c r="G2986" s="58" t="str">
        <f t="shared" si="222"/>
        <v/>
      </c>
      <c r="H2986" s="72" t="s">
        <v>173</v>
      </c>
      <c r="I2986" t="str">
        <f t="shared" si="223"/>
        <v/>
      </c>
      <c r="J2986">
        <f t="shared" si="220"/>
        <v>0</v>
      </c>
      <c r="K2986">
        <f t="shared" si="221"/>
        <v>0</v>
      </c>
      <c r="M2986" t="s">
        <v>334</v>
      </c>
      <c r="O2986" t="s">
        <v>290</v>
      </c>
      <c r="P2986" t="s">
        <v>64</v>
      </c>
      <c r="Q2986" t="s">
        <v>249</v>
      </c>
      <c r="R2986" t="s">
        <v>169</v>
      </c>
      <c r="S2986" t="s">
        <v>120</v>
      </c>
    </row>
    <row r="2987" spans="2:19" ht="12.75" hidden="1" outlineLevel="1">
      <c r="B2987" s="74" t="s">
        <v>273</v>
      </c>
      <c r="C2987">
        <v>74</v>
      </c>
      <c r="D2987">
        <v>2</v>
      </c>
      <c r="E2987">
        <v>14</v>
      </c>
      <c r="F2987" s="75"/>
      <c r="G2987" s="58" t="str">
        <f t="shared" si="222"/>
        <v/>
      </c>
      <c r="H2987" s="72" t="s">
        <v>174</v>
      </c>
      <c r="I2987" t="str">
        <f t="shared" si="223"/>
        <v/>
      </c>
      <c r="J2987">
        <f t="shared" si="220"/>
        <v>0</v>
      </c>
      <c r="K2987">
        <f t="shared" si="221"/>
        <v>0</v>
      </c>
      <c r="M2987" t="s">
        <v>334</v>
      </c>
      <c r="O2987" t="s">
        <v>290</v>
      </c>
      <c r="P2987" t="s">
        <v>64</v>
      </c>
      <c r="Q2987" t="s">
        <v>249</v>
      </c>
      <c r="R2987" t="s">
        <v>169</v>
      </c>
      <c r="S2987" t="s">
        <v>121</v>
      </c>
    </row>
    <row r="2988" spans="2:19" ht="12.75" hidden="1" outlineLevel="1">
      <c r="B2988" s="74" t="s">
        <v>273</v>
      </c>
      <c r="C2988">
        <v>74</v>
      </c>
      <c r="D2988">
        <v>2</v>
      </c>
      <c r="E2988">
        <v>15</v>
      </c>
      <c r="F2988" s="75"/>
      <c r="G2988" s="58" t="str">
        <f t="shared" si="222"/>
        <v/>
      </c>
      <c r="H2988" s="72" t="s">
        <v>175</v>
      </c>
      <c r="I2988" t="str">
        <f t="shared" si="223"/>
        <v/>
      </c>
      <c r="J2988">
        <f t="shared" si="220"/>
        <v>0</v>
      </c>
      <c r="K2988">
        <f t="shared" si="221"/>
        <v>0</v>
      </c>
      <c r="M2988" t="s">
        <v>334</v>
      </c>
      <c r="O2988" t="s">
        <v>290</v>
      </c>
      <c r="P2988" t="s">
        <v>64</v>
      </c>
      <c r="Q2988" t="s">
        <v>249</v>
      </c>
      <c r="R2988" t="s">
        <v>169</v>
      </c>
      <c r="S2988" t="s">
        <v>27</v>
      </c>
    </row>
    <row r="2989" spans="2:19" ht="12.75" hidden="1" outlineLevel="1">
      <c r="B2989" s="74" t="s">
        <v>273</v>
      </c>
      <c r="C2989">
        <v>74</v>
      </c>
      <c r="D2989">
        <v>2</v>
      </c>
      <c r="E2989">
        <v>16</v>
      </c>
      <c r="F2989" s="75"/>
      <c r="G2989" s="58" t="str">
        <f t="shared" si="222"/>
        <v/>
      </c>
      <c r="H2989" s="72" t="s">
        <v>170</v>
      </c>
      <c r="I2989" t="str">
        <f t="shared" si="223"/>
        <v/>
      </c>
      <c r="J2989">
        <f t="shared" si="220"/>
        <v>0</v>
      </c>
      <c r="K2989">
        <f t="shared" si="221"/>
        <v>0</v>
      </c>
      <c r="M2989" t="s">
        <v>334</v>
      </c>
      <c r="O2989" t="s">
        <v>290</v>
      </c>
      <c r="P2989" t="s">
        <v>64</v>
      </c>
      <c r="Q2989" t="s">
        <v>249</v>
      </c>
      <c r="R2989" t="s">
        <v>169</v>
      </c>
      <c r="S2989" t="s">
        <v>122</v>
      </c>
    </row>
    <row r="2990" spans="2:22" ht="12.75" hidden="1" outlineLevel="1">
      <c r="B2990" s="74" t="s">
        <v>273</v>
      </c>
      <c r="C2990">
        <v>74</v>
      </c>
      <c r="D2990">
        <v>2</v>
      </c>
      <c r="E2990">
        <v>17</v>
      </c>
      <c r="F2990" s="75"/>
      <c r="G2990" s="58" t="str">
        <f t="shared" si="222"/>
        <v/>
      </c>
      <c r="H2990" s="72" t="s">
        <v>173</v>
      </c>
      <c r="I2990" t="str">
        <f t="shared" si="223"/>
        <v/>
      </c>
      <c r="J2990">
        <f t="shared" si="220"/>
        <v>0</v>
      </c>
      <c r="K2990">
        <f t="shared" si="221"/>
        <v>0</v>
      </c>
      <c r="M2990" t="s">
        <v>334</v>
      </c>
      <c r="O2990" t="s">
        <v>214</v>
      </c>
      <c r="P2990" t="s">
        <v>61</v>
      </c>
      <c r="Q2990" t="s">
        <v>38</v>
      </c>
      <c r="R2990" t="s">
        <v>171</v>
      </c>
      <c r="S2990" t="s">
        <v>27</v>
      </c>
      <c r="U2990" t="s">
        <v>64</v>
      </c>
      <c r="V2990" t="s">
        <v>58</v>
      </c>
    </row>
    <row r="2991" spans="2:22" ht="12.75" hidden="1" outlineLevel="1">
      <c r="B2991" s="74" t="s">
        <v>273</v>
      </c>
      <c r="C2991">
        <v>74</v>
      </c>
      <c r="D2991">
        <v>2</v>
      </c>
      <c r="E2991">
        <v>18</v>
      </c>
      <c r="F2991" s="75"/>
      <c r="G2991" s="58" t="str">
        <f t="shared" si="222"/>
        <v/>
      </c>
      <c r="H2991" s="72" t="s">
        <v>174</v>
      </c>
      <c r="I2991" t="str">
        <f t="shared" si="223"/>
        <v/>
      </c>
      <c r="J2991">
        <f t="shared" si="220"/>
        <v>0</v>
      </c>
      <c r="K2991">
        <f t="shared" si="221"/>
        <v>0</v>
      </c>
      <c r="M2991" t="s">
        <v>334</v>
      </c>
      <c r="O2991" t="s">
        <v>214</v>
      </c>
      <c r="P2991" t="s">
        <v>61</v>
      </c>
      <c r="Q2991" t="s">
        <v>249</v>
      </c>
      <c r="R2991" t="s">
        <v>169</v>
      </c>
      <c r="S2991" t="s">
        <v>120</v>
      </c>
      <c r="U2991" t="s">
        <v>64</v>
      </c>
      <c r="V2991" t="s">
        <v>58</v>
      </c>
    </row>
    <row r="2992" spans="2:22" ht="12.75" hidden="1" outlineLevel="1">
      <c r="B2992" s="74" t="s">
        <v>273</v>
      </c>
      <c r="C2992">
        <v>74</v>
      </c>
      <c r="D2992">
        <v>2</v>
      </c>
      <c r="E2992">
        <v>19</v>
      </c>
      <c r="F2992" s="75"/>
      <c r="G2992" s="58" t="str">
        <f t="shared" si="222"/>
        <v/>
      </c>
      <c r="H2992" s="72" t="s">
        <v>175</v>
      </c>
      <c r="I2992" t="str">
        <f t="shared" si="223"/>
        <v/>
      </c>
      <c r="J2992">
        <f t="shared" si="220"/>
        <v>0</v>
      </c>
      <c r="K2992">
        <f t="shared" si="221"/>
        <v>0</v>
      </c>
      <c r="M2992" t="s">
        <v>334</v>
      </c>
      <c r="O2992" t="s">
        <v>214</v>
      </c>
      <c r="P2992" t="s">
        <v>61</v>
      </c>
      <c r="Q2992" t="s">
        <v>249</v>
      </c>
      <c r="R2992" t="s">
        <v>171</v>
      </c>
      <c r="S2992" t="s">
        <v>120</v>
      </c>
      <c r="U2992" t="s">
        <v>64</v>
      </c>
      <c r="V2992" t="s">
        <v>58</v>
      </c>
    </row>
    <row r="2993" spans="2:22" ht="12.75" hidden="1" outlineLevel="1">
      <c r="B2993" s="74" t="s">
        <v>273</v>
      </c>
      <c r="C2993">
        <v>74</v>
      </c>
      <c r="D2993">
        <v>2</v>
      </c>
      <c r="E2993">
        <v>20</v>
      </c>
      <c r="F2993" s="75"/>
      <c r="G2993" s="58" t="str">
        <f t="shared" si="222"/>
        <v/>
      </c>
      <c r="H2993" s="72" t="s">
        <v>175</v>
      </c>
      <c r="I2993" t="str">
        <f t="shared" si="223"/>
        <v/>
      </c>
      <c r="J2993">
        <f t="shared" si="220"/>
        <v>0</v>
      </c>
      <c r="K2993">
        <f t="shared" si="221"/>
        <v>0</v>
      </c>
      <c r="M2993" t="s">
        <v>334</v>
      </c>
      <c r="O2993" t="s">
        <v>214</v>
      </c>
      <c r="P2993" t="s">
        <v>61</v>
      </c>
      <c r="Q2993" t="s">
        <v>249</v>
      </c>
      <c r="R2993" t="s">
        <v>171</v>
      </c>
      <c r="S2993" t="s">
        <v>120</v>
      </c>
      <c r="U2993" t="s">
        <v>64</v>
      </c>
      <c r="V2993" t="s">
        <v>58</v>
      </c>
    </row>
    <row r="2994" spans="2:22" ht="12.75" hidden="1" outlineLevel="1">
      <c r="B2994" s="74" t="s">
        <v>273</v>
      </c>
      <c r="C2994">
        <v>74</v>
      </c>
      <c r="D2994">
        <v>2</v>
      </c>
      <c r="E2994">
        <v>21</v>
      </c>
      <c r="F2994" s="75"/>
      <c r="G2994" s="58" t="str">
        <f t="shared" si="222"/>
        <v/>
      </c>
      <c r="H2994" s="72" t="s">
        <v>170</v>
      </c>
      <c r="I2994" t="str">
        <f t="shared" si="223"/>
        <v/>
      </c>
      <c r="J2994">
        <f t="shared" si="220"/>
        <v>0</v>
      </c>
      <c r="K2994">
        <f t="shared" si="221"/>
        <v>0</v>
      </c>
      <c r="M2994" t="s">
        <v>334</v>
      </c>
      <c r="O2994" t="s">
        <v>214</v>
      </c>
      <c r="P2994" t="s">
        <v>61</v>
      </c>
      <c r="Q2994" t="s">
        <v>249</v>
      </c>
      <c r="R2994" t="s">
        <v>169</v>
      </c>
      <c r="S2994" t="s">
        <v>120</v>
      </c>
      <c r="U2994" t="s">
        <v>64</v>
      </c>
      <c r="V2994" t="s">
        <v>58</v>
      </c>
    </row>
    <row r="2995" spans="2:22" ht="12.75" hidden="1" outlineLevel="1">
      <c r="B2995" s="74" t="s">
        <v>273</v>
      </c>
      <c r="C2995">
        <v>74</v>
      </c>
      <c r="D2995">
        <v>2</v>
      </c>
      <c r="E2995">
        <v>22</v>
      </c>
      <c r="F2995" s="75"/>
      <c r="G2995" s="58" t="str">
        <f t="shared" si="222"/>
        <v/>
      </c>
      <c r="H2995" s="72" t="s">
        <v>175</v>
      </c>
      <c r="I2995" t="str">
        <f t="shared" si="223"/>
        <v/>
      </c>
      <c r="J2995">
        <f t="shared" si="220"/>
        <v>0</v>
      </c>
      <c r="K2995">
        <f t="shared" si="221"/>
        <v>0</v>
      </c>
      <c r="M2995" t="s">
        <v>334</v>
      </c>
      <c r="O2995" t="s">
        <v>214</v>
      </c>
      <c r="P2995" t="s">
        <v>61</v>
      </c>
      <c r="Q2995" t="s">
        <v>249</v>
      </c>
      <c r="R2995" t="s">
        <v>171</v>
      </c>
      <c r="S2995" t="s">
        <v>121</v>
      </c>
      <c r="U2995" t="s">
        <v>64</v>
      </c>
      <c r="V2995" t="s">
        <v>58</v>
      </c>
    </row>
    <row r="2996" spans="2:22" ht="12.75" hidden="1" outlineLevel="1">
      <c r="B2996" s="74" t="s">
        <v>273</v>
      </c>
      <c r="C2996">
        <v>74</v>
      </c>
      <c r="D2996">
        <v>2</v>
      </c>
      <c r="E2996">
        <v>23</v>
      </c>
      <c r="F2996" s="75"/>
      <c r="G2996" s="58" t="str">
        <f t="shared" si="222"/>
        <v/>
      </c>
      <c r="H2996" s="72" t="s">
        <v>172</v>
      </c>
      <c r="I2996" t="str">
        <f t="shared" si="223"/>
        <v/>
      </c>
      <c r="J2996">
        <f t="shared" si="220"/>
        <v>0</v>
      </c>
      <c r="K2996">
        <f t="shared" si="221"/>
        <v>0</v>
      </c>
      <c r="M2996" t="s">
        <v>334</v>
      </c>
      <c r="O2996" t="s">
        <v>214</v>
      </c>
      <c r="P2996" t="s">
        <v>61</v>
      </c>
      <c r="Q2996" t="s">
        <v>301</v>
      </c>
      <c r="R2996" t="s">
        <v>171</v>
      </c>
      <c r="S2996" t="s">
        <v>120</v>
      </c>
      <c r="U2996" t="s">
        <v>64</v>
      </c>
      <c r="V2996" t="s">
        <v>58</v>
      </c>
    </row>
    <row r="2997" spans="2:19" ht="12.75" hidden="1" outlineLevel="1">
      <c r="B2997" s="74" t="s">
        <v>273</v>
      </c>
      <c r="C2997">
        <v>74</v>
      </c>
      <c r="D2997">
        <v>3</v>
      </c>
      <c r="E2997">
        <v>1</v>
      </c>
      <c r="F2997" s="75"/>
      <c r="G2997" s="58" t="str">
        <f t="shared" si="222"/>
        <v/>
      </c>
      <c r="H2997" s="72" t="s">
        <v>174</v>
      </c>
      <c r="I2997" t="str">
        <f t="shared" si="223"/>
        <v/>
      </c>
      <c r="J2997">
        <f t="shared" si="220"/>
        <v>0</v>
      </c>
      <c r="K2997">
        <f t="shared" si="221"/>
        <v>0</v>
      </c>
      <c r="M2997" t="s">
        <v>274</v>
      </c>
      <c r="P2997" t="s">
        <v>105</v>
      </c>
      <c r="Q2997" t="s">
        <v>329</v>
      </c>
      <c r="R2997" t="s">
        <v>238</v>
      </c>
      <c r="S2997" t="s">
        <v>239</v>
      </c>
    </row>
    <row r="2998" spans="2:19" ht="12.75" hidden="1" outlineLevel="1">
      <c r="B2998" s="74" t="s">
        <v>273</v>
      </c>
      <c r="C2998">
        <v>74</v>
      </c>
      <c r="D2998">
        <v>3</v>
      </c>
      <c r="E2998">
        <v>2</v>
      </c>
      <c r="F2998" s="75"/>
      <c r="G2998" s="58" t="str">
        <f t="shared" si="222"/>
        <v/>
      </c>
      <c r="H2998" s="72" t="s">
        <v>173</v>
      </c>
      <c r="I2998" t="str">
        <f t="shared" si="223"/>
        <v/>
      </c>
      <c r="J2998">
        <f t="shared" si="220"/>
        <v>0</v>
      </c>
      <c r="K2998">
        <f t="shared" si="221"/>
        <v>0</v>
      </c>
      <c r="M2998" t="s">
        <v>274</v>
      </c>
      <c r="P2998" t="s">
        <v>105</v>
      </c>
      <c r="Q2998" t="s">
        <v>333</v>
      </c>
      <c r="R2998" t="s">
        <v>248</v>
      </c>
      <c r="S2998" t="s">
        <v>239</v>
      </c>
    </row>
    <row r="2999" spans="2:19" ht="12.75" hidden="1" outlineLevel="1">
      <c r="B2999" s="74" t="s">
        <v>273</v>
      </c>
      <c r="C2999">
        <v>74</v>
      </c>
      <c r="D2999">
        <v>3</v>
      </c>
      <c r="E2999">
        <v>3</v>
      </c>
      <c r="F2999" s="75"/>
      <c r="G2999" s="58" t="str">
        <f t="shared" si="222"/>
        <v/>
      </c>
      <c r="H2999" s="72" t="s">
        <v>170</v>
      </c>
      <c r="I2999" t="str">
        <f t="shared" si="223"/>
        <v/>
      </c>
      <c r="J2999">
        <f t="shared" si="220"/>
        <v>0</v>
      </c>
      <c r="K2999">
        <f t="shared" si="221"/>
        <v>0</v>
      </c>
      <c r="M2999" t="s">
        <v>274</v>
      </c>
      <c r="P2999" t="s">
        <v>105</v>
      </c>
      <c r="Q2999" t="s">
        <v>333</v>
      </c>
      <c r="R2999" t="s">
        <v>246</v>
      </c>
      <c r="S2999" t="s">
        <v>239</v>
      </c>
    </row>
    <row r="3000" spans="2:19" ht="12.75" hidden="1" outlineLevel="1">
      <c r="B3000" s="74" t="s">
        <v>273</v>
      </c>
      <c r="C3000">
        <v>74</v>
      </c>
      <c r="D3000">
        <v>3</v>
      </c>
      <c r="E3000">
        <v>4</v>
      </c>
      <c r="F3000" s="75"/>
      <c r="G3000" s="58" t="str">
        <f t="shared" si="222"/>
        <v/>
      </c>
      <c r="H3000" s="72" t="s">
        <v>170</v>
      </c>
      <c r="I3000" t="str">
        <f t="shared" si="223"/>
        <v/>
      </c>
      <c r="J3000">
        <f t="shared" si="220"/>
        <v>0</v>
      </c>
      <c r="K3000">
        <f t="shared" si="221"/>
        <v>0</v>
      </c>
      <c r="M3000" t="s">
        <v>274</v>
      </c>
      <c r="P3000" t="s">
        <v>105</v>
      </c>
      <c r="Q3000" t="s">
        <v>333</v>
      </c>
      <c r="R3000" t="s">
        <v>246</v>
      </c>
      <c r="S3000" t="s">
        <v>239</v>
      </c>
    </row>
    <row r="3001" spans="2:19" ht="12.75" hidden="1" outlineLevel="1">
      <c r="B3001" s="74" t="s">
        <v>273</v>
      </c>
      <c r="C3001">
        <v>74</v>
      </c>
      <c r="D3001">
        <v>3</v>
      </c>
      <c r="E3001">
        <v>5</v>
      </c>
      <c r="F3001" s="75"/>
      <c r="G3001" s="58" t="str">
        <f t="shared" si="222"/>
        <v/>
      </c>
      <c r="H3001" s="72" t="s">
        <v>175</v>
      </c>
      <c r="I3001" t="str">
        <f t="shared" si="223"/>
        <v/>
      </c>
      <c r="J3001">
        <f aca="true" t="shared" si="224" ref="J3001:J3049">IF($I3001="Correct",1,IF($I3001="Incorrect",1,0))</f>
        <v>0</v>
      </c>
      <c r="K3001">
        <f aca="true" t="shared" si="225" ref="K3001:K3049">IF($I3001="Correct",1,IF($I3001="Incorrect",0,0))</f>
        <v>0</v>
      </c>
      <c r="M3001" t="s">
        <v>274</v>
      </c>
      <c r="P3001" t="s">
        <v>105</v>
      </c>
      <c r="Q3001" t="s">
        <v>333</v>
      </c>
      <c r="R3001" t="s">
        <v>245</v>
      </c>
      <c r="S3001" t="s">
        <v>239</v>
      </c>
    </row>
    <row r="3002" spans="2:19" ht="12.75" hidden="1" outlineLevel="1">
      <c r="B3002" s="74" t="s">
        <v>273</v>
      </c>
      <c r="C3002">
        <v>74</v>
      </c>
      <c r="D3002">
        <v>3</v>
      </c>
      <c r="E3002">
        <v>6</v>
      </c>
      <c r="F3002" s="75"/>
      <c r="G3002" s="58" t="str">
        <f t="shared" si="222"/>
        <v/>
      </c>
      <c r="H3002" s="72" t="s">
        <v>175</v>
      </c>
      <c r="I3002" t="str">
        <f t="shared" si="223"/>
        <v/>
      </c>
      <c r="J3002">
        <f t="shared" si="224"/>
        <v>0</v>
      </c>
      <c r="K3002">
        <f t="shared" si="225"/>
        <v>0</v>
      </c>
      <c r="M3002" t="s">
        <v>274</v>
      </c>
      <c r="P3002" t="s">
        <v>105</v>
      </c>
      <c r="Q3002" t="s">
        <v>333</v>
      </c>
      <c r="R3002" t="s">
        <v>53</v>
      </c>
      <c r="S3002" t="s">
        <v>239</v>
      </c>
    </row>
    <row r="3003" spans="2:19" ht="12.75" hidden="1" outlineLevel="1">
      <c r="B3003" s="74" t="s">
        <v>273</v>
      </c>
      <c r="C3003">
        <v>74</v>
      </c>
      <c r="D3003">
        <v>3</v>
      </c>
      <c r="E3003">
        <v>7</v>
      </c>
      <c r="F3003" s="75"/>
      <c r="G3003" s="58" t="str">
        <f t="shared" si="222"/>
        <v/>
      </c>
      <c r="H3003" s="72" t="s">
        <v>175</v>
      </c>
      <c r="I3003" t="str">
        <f t="shared" si="223"/>
        <v/>
      </c>
      <c r="J3003">
        <f t="shared" si="224"/>
        <v>0</v>
      </c>
      <c r="K3003">
        <f t="shared" si="225"/>
        <v>0</v>
      </c>
      <c r="M3003" t="s">
        <v>274</v>
      </c>
      <c r="P3003" t="s">
        <v>105</v>
      </c>
      <c r="Q3003" t="s">
        <v>333</v>
      </c>
      <c r="R3003" t="s">
        <v>246</v>
      </c>
      <c r="S3003" t="s">
        <v>239</v>
      </c>
    </row>
    <row r="3004" spans="2:19" ht="12.75" hidden="1" outlineLevel="1">
      <c r="B3004" s="74" t="s">
        <v>273</v>
      </c>
      <c r="C3004">
        <v>74</v>
      </c>
      <c r="D3004">
        <v>3</v>
      </c>
      <c r="E3004">
        <v>8</v>
      </c>
      <c r="F3004" s="75"/>
      <c r="G3004" s="58" t="str">
        <f t="shared" si="222"/>
        <v/>
      </c>
      <c r="H3004" s="72" t="s">
        <v>174</v>
      </c>
      <c r="I3004" t="str">
        <f t="shared" si="223"/>
        <v/>
      </c>
      <c r="J3004">
        <f t="shared" si="224"/>
        <v>0</v>
      </c>
      <c r="K3004">
        <f t="shared" si="225"/>
        <v>0</v>
      </c>
      <c r="M3004" t="s">
        <v>274</v>
      </c>
      <c r="P3004" t="s">
        <v>105</v>
      </c>
      <c r="Q3004" t="s">
        <v>329</v>
      </c>
      <c r="R3004" t="s">
        <v>318</v>
      </c>
      <c r="S3004" t="s">
        <v>239</v>
      </c>
    </row>
    <row r="3005" spans="2:19" ht="12.75" hidden="1" outlineLevel="1">
      <c r="B3005" s="74" t="s">
        <v>273</v>
      </c>
      <c r="C3005">
        <v>74</v>
      </c>
      <c r="D3005">
        <v>3</v>
      </c>
      <c r="E3005">
        <v>9</v>
      </c>
      <c r="F3005" s="75"/>
      <c r="G3005" s="58" t="str">
        <f t="shared" si="222"/>
        <v/>
      </c>
      <c r="H3005" s="72" t="s">
        <v>172</v>
      </c>
      <c r="I3005" t="str">
        <f t="shared" si="223"/>
        <v/>
      </c>
      <c r="J3005">
        <f t="shared" si="224"/>
        <v>0</v>
      </c>
      <c r="K3005">
        <f t="shared" si="225"/>
        <v>0</v>
      </c>
      <c r="M3005" t="s">
        <v>274</v>
      </c>
      <c r="P3005" t="s">
        <v>40</v>
      </c>
      <c r="Q3005" t="s">
        <v>329</v>
      </c>
      <c r="R3005" t="s">
        <v>238</v>
      </c>
      <c r="S3005" t="s">
        <v>239</v>
      </c>
    </row>
    <row r="3006" spans="2:19" ht="12.75" hidden="1" outlineLevel="1">
      <c r="B3006" s="74" t="s">
        <v>273</v>
      </c>
      <c r="C3006">
        <v>74</v>
      </c>
      <c r="D3006">
        <v>3</v>
      </c>
      <c r="E3006">
        <v>10</v>
      </c>
      <c r="F3006" s="75"/>
      <c r="G3006" s="58" t="str">
        <f t="shared" si="222"/>
        <v/>
      </c>
      <c r="H3006" s="72" t="s">
        <v>175</v>
      </c>
      <c r="I3006" t="str">
        <f t="shared" si="223"/>
        <v/>
      </c>
      <c r="J3006">
        <f t="shared" si="224"/>
        <v>0</v>
      </c>
      <c r="K3006">
        <f t="shared" si="225"/>
        <v>0</v>
      </c>
      <c r="M3006" t="s">
        <v>274</v>
      </c>
      <c r="P3006" t="s">
        <v>40</v>
      </c>
      <c r="Q3006" t="s">
        <v>333</v>
      </c>
      <c r="R3006" t="s">
        <v>247</v>
      </c>
      <c r="S3006" t="s">
        <v>239</v>
      </c>
    </row>
    <row r="3007" spans="2:19" ht="12.75" hidden="1" outlineLevel="1">
      <c r="B3007" s="74" t="s">
        <v>273</v>
      </c>
      <c r="C3007">
        <v>74</v>
      </c>
      <c r="D3007">
        <v>3</v>
      </c>
      <c r="E3007">
        <v>11</v>
      </c>
      <c r="F3007" s="75"/>
      <c r="G3007" s="58" t="str">
        <f t="shared" si="222"/>
        <v/>
      </c>
      <c r="H3007" s="72" t="s">
        <v>174</v>
      </c>
      <c r="I3007" t="str">
        <f t="shared" si="223"/>
        <v/>
      </c>
      <c r="J3007">
        <f t="shared" si="224"/>
        <v>0</v>
      </c>
      <c r="K3007">
        <f t="shared" si="225"/>
        <v>0</v>
      </c>
      <c r="M3007" t="s">
        <v>274</v>
      </c>
      <c r="P3007" t="s">
        <v>40</v>
      </c>
      <c r="Q3007" t="s">
        <v>330</v>
      </c>
      <c r="R3007" t="s">
        <v>247</v>
      </c>
      <c r="S3007" t="s">
        <v>239</v>
      </c>
    </row>
    <row r="3008" spans="2:19" ht="12.75" hidden="1" outlineLevel="1">
      <c r="B3008" s="74" t="s">
        <v>273</v>
      </c>
      <c r="C3008">
        <v>74</v>
      </c>
      <c r="D3008">
        <v>3</v>
      </c>
      <c r="E3008">
        <v>12</v>
      </c>
      <c r="F3008" s="75"/>
      <c r="G3008" s="58" t="str">
        <f t="shared" si="222"/>
        <v/>
      </c>
      <c r="H3008" s="72" t="s">
        <v>170</v>
      </c>
      <c r="I3008" t="str">
        <f t="shared" si="223"/>
        <v/>
      </c>
      <c r="J3008">
        <f t="shared" si="224"/>
        <v>0</v>
      </c>
      <c r="K3008">
        <f t="shared" si="225"/>
        <v>0</v>
      </c>
      <c r="M3008" t="s">
        <v>274</v>
      </c>
      <c r="P3008" t="s">
        <v>40</v>
      </c>
      <c r="Q3008" t="s">
        <v>333</v>
      </c>
      <c r="R3008" t="s">
        <v>318</v>
      </c>
      <c r="S3008" t="s">
        <v>239</v>
      </c>
    </row>
    <row r="3009" spans="2:19" ht="12.75" hidden="1" outlineLevel="1">
      <c r="B3009" s="74" t="s">
        <v>273</v>
      </c>
      <c r="C3009">
        <v>74</v>
      </c>
      <c r="D3009">
        <v>3</v>
      </c>
      <c r="E3009">
        <v>13</v>
      </c>
      <c r="F3009" s="75"/>
      <c r="G3009" s="58" t="str">
        <f t="shared" si="222"/>
        <v/>
      </c>
      <c r="H3009" s="72" t="s">
        <v>174</v>
      </c>
      <c r="I3009" t="str">
        <f t="shared" si="223"/>
        <v/>
      </c>
      <c r="J3009">
        <f t="shared" si="224"/>
        <v>0</v>
      </c>
      <c r="K3009">
        <f t="shared" si="225"/>
        <v>0</v>
      </c>
      <c r="M3009" t="s">
        <v>274</v>
      </c>
      <c r="P3009" t="s">
        <v>40</v>
      </c>
      <c r="Q3009" t="s">
        <v>329</v>
      </c>
      <c r="R3009" t="s">
        <v>248</v>
      </c>
      <c r="S3009" t="s">
        <v>239</v>
      </c>
    </row>
    <row r="3010" spans="2:19" ht="12.75" hidden="1" outlineLevel="1">
      <c r="B3010" s="74" t="s">
        <v>273</v>
      </c>
      <c r="C3010">
        <v>74</v>
      </c>
      <c r="D3010">
        <v>3</v>
      </c>
      <c r="E3010">
        <v>14</v>
      </c>
      <c r="F3010" s="75"/>
      <c r="G3010" s="58" t="str">
        <f t="shared" si="222"/>
        <v/>
      </c>
      <c r="H3010" s="72" t="s">
        <v>173</v>
      </c>
      <c r="I3010" t="str">
        <f t="shared" si="223"/>
        <v/>
      </c>
      <c r="J3010">
        <f t="shared" si="224"/>
        <v>0</v>
      </c>
      <c r="K3010">
        <f t="shared" si="225"/>
        <v>0</v>
      </c>
      <c r="M3010" t="s">
        <v>274</v>
      </c>
      <c r="P3010" t="s">
        <v>40</v>
      </c>
      <c r="Q3010" t="s">
        <v>330</v>
      </c>
      <c r="R3010" t="s">
        <v>247</v>
      </c>
      <c r="S3010" t="s">
        <v>239</v>
      </c>
    </row>
    <row r="3011" spans="2:19" ht="12.75" hidden="1" outlineLevel="1">
      <c r="B3011" s="74" t="s">
        <v>273</v>
      </c>
      <c r="C3011">
        <v>74</v>
      </c>
      <c r="D3011">
        <v>3</v>
      </c>
      <c r="E3011">
        <v>15</v>
      </c>
      <c r="F3011" s="75"/>
      <c r="G3011" s="58" t="str">
        <f t="shared" si="222"/>
        <v/>
      </c>
      <c r="H3011" s="72" t="s">
        <v>170</v>
      </c>
      <c r="I3011" t="str">
        <f t="shared" si="223"/>
        <v/>
      </c>
      <c r="J3011">
        <f t="shared" si="224"/>
        <v>0</v>
      </c>
      <c r="K3011">
        <f t="shared" si="225"/>
        <v>0</v>
      </c>
      <c r="M3011" t="s">
        <v>274</v>
      </c>
      <c r="P3011" t="s">
        <v>40</v>
      </c>
      <c r="Q3011" t="s">
        <v>333</v>
      </c>
      <c r="R3011" t="s">
        <v>246</v>
      </c>
      <c r="S3011" t="s">
        <v>239</v>
      </c>
    </row>
    <row r="3012" spans="2:19" ht="12.75" hidden="1" outlineLevel="1">
      <c r="B3012" s="74" t="s">
        <v>273</v>
      </c>
      <c r="C3012">
        <v>74</v>
      </c>
      <c r="D3012">
        <v>3</v>
      </c>
      <c r="E3012">
        <v>16</v>
      </c>
      <c r="F3012" s="75"/>
      <c r="G3012" s="58" t="str">
        <f t="shared" si="222"/>
        <v/>
      </c>
      <c r="H3012" s="72" t="s">
        <v>174</v>
      </c>
      <c r="I3012" t="str">
        <f t="shared" si="223"/>
        <v/>
      </c>
      <c r="J3012">
        <f t="shared" si="224"/>
        <v>0</v>
      </c>
      <c r="K3012">
        <f t="shared" si="225"/>
        <v>0</v>
      </c>
      <c r="M3012" t="s">
        <v>274</v>
      </c>
      <c r="P3012" t="s">
        <v>40</v>
      </c>
      <c r="Q3012" t="s">
        <v>333</v>
      </c>
      <c r="R3012" t="s">
        <v>316</v>
      </c>
      <c r="S3012" t="s">
        <v>239</v>
      </c>
    </row>
    <row r="3013" spans="2:19" ht="12.75" hidden="1" outlineLevel="1">
      <c r="B3013" s="74" t="s">
        <v>273</v>
      </c>
      <c r="C3013">
        <v>74</v>
      </c>
      <c r="D3013">
        <v>3</v>
      </c>
      <c r="E3013">
        <v>17</v>
      </c>
      <c r="F3013" s="75"/>
      <c r="G3013" s="58" t="str">
        <f aca="true" t="shared" si="226" ref="G3013:G3049">UPPER(F3013)</f>
        <v/>
      </c>
      <c r="H3013" s="72" t="s">
        <v>175</v>
      </c>
      <c r="I3013" t="str">
        <f aca="true" t="shared" si="227" ref="I3013:I3049">IF(F3013=0,"",IF(EXACT(G3013,H3013),"Correct","Incorrect"))</f>
        <v/>
      </c>
      <c r="J3013">
        <f t="shared" si="224"/>
        <v>0</v>
      </c>
      <c r="K3013">
        <f t="shared" si="225"/>
        <v>0</v>
      </c>
      <c r="M3013" t="s">
        <v>274</v>
      </c>
      <c r="P3013" t="s">
        <v>317</v>
      </c>
      <c r="Q3013" t="s">
        <v>329</v>
      </c>
      <c r="R3013" t="s">
        <v>238</v>
      </c>
      <c r="S3013" t="s">
        <v>111</v>
      </c>
    </row>
    <row r="3014" spans="2:19" ht="12.75" hidden="1" outlineLevel="1">
      <c r="B3014" s="74" t="s">
        <v>273</v>
      </c>
      <c r="C3014">
        <v>74</v>
      </c>
      <c r="D3014">
        <v>3</v>
      </c>
      <c r="E3014">
        <v>18</v>
      </c>
      <c r="F3014" s="75"/>
      <c r="G3014" s="58" t="str">
        <f t="shared" si="226"/>
        <v/>
      </c>
      <c r="H3014" s="72" t="s">
        <v>170</v>
      </c>
      <c r="I3014" t="str">
        <f t="shared" si="227"/>
        <v/>
      </c>
      <c r="J3014">
        <f t="shared" si="224"/>
        <v>0</v>
      </c>
      <c r="K3014">
        <f t="shared" si="225"/>
        <v>0</v>
      </c>
      <c r="M3014" t="s">
        <v>274</v>
      </c>
      <c r="P3014" t="s">
        <v>317</v>
      </c>
      <c r="Q3014" t="s">
        <v>330</v>
      </c>
      <c r="R3014" t="s">
        <v>247</v>
      </c>
      <c r="S3014" t="s">
        <v>111</v>
      </c>
    </row>
    <row r="3015" spans="2:19" ht="12.75" hidden="1" outlineLevel="1">
      <c r="B3015" s="74" t="s">
        <v>273</v>
      </c>
      <c r="C3015">
        <v>74</v>
      </c>
      <c r="D3015">
        <v>3</v>
      </c>
      <c r="E3015">
        <v>19</v>
      </c>
      <c r="F3015" s="75"/>
      <c r="G3015" s="58" t="str">
        <f t="shared" si="226"/>
        <v/>
      </c>
      <c r="H3015" s="72" t="s">
        <v>175</v>
      </c>
      <c r="I3015" t="str">
        <f t="shared" si="227"/>
        <v/>
      </c>
      <c r="J3015">
        <f t="shared" si="224"/>
        <v>0</v>
      </c>
      <c r="K3015">
        <f t="shared" si="225"/>
        <v>0</v>
      </c>
      <c r="M3015" t="s">
        <v>274</v>
      </c>
      <c r="P3015" t="s">
        <v>317</v>
      </c>
      <c r="Q3015" t="s">
        <v>333</v>
      </c>
      <c r="R3015" t="s">
        <v>318</v>
      </c>
      <c r="S3015" t="s">
        <v>111</v>
      </c>
    </row>
    <row r="3016" spans="2:19" ht="12.75" hidden="1" outlineLevel="1">
      <c r="B3016" s="74" t="s">
        <v>273</v>
      </c>
      <c r="C3016">
        <v>74</v>
      </c>
      <c r="D3016">
        <v>3</v>
      </c>
      <c r="E3016">
        <v>20</v>
      </c>
      <c r="F3016" s="75"/>
      <c r="G3016" s="58" t="str">
        <f t="shared" si="226"/>
        <v/>
      </c>
      <c r="H3016" s="72" t="s">
        <v>172</v>
      </c>
      <c r="I3016" t="str">
        <f t="shared" si="227"/>
        <v/>
      </c>
      <c r="J3016">
        <f t="shared" si="224"/>
        <v>0</v>
      </c>
      <c r="K3016">
        <f t="shared" si="225"/>
        <v>0</v>
      </c>
      <c r="M3016" t="s">
        <v>274</v>
      </c>
      <c r="P3016" t="s">
        <v>317</v>
      </c>
      <c r="Q3016" t="s">
        <v>333</v>
      </c>
      <c r="R3016" t="s">
        <v>248</v>
      </c>
      <c r="S3016" t="s">
        <v>111</v>
      </c>
    </row>
    <row r="3017" spans="2:19" ht="12.75" hidden="1" outlineLevel="1">
      <c r="B3017" s="74" t="s">
        <v>273</v>
      </c>
      <c r="C3017">
        <v>74</v>
      </c>
      <c r="D3017">
        <v>3</v>
      </c>
      <c r="E3017">
        <v>21</v>
      </c>
      <c r="F3017" s="75"/>
      <c r="G3017" s="58" t="str">
        <f t="shared" si="226"/>
        <v/>
      </c>
      <c r="H3017" s="72" t="s">
        <v>172</v>
      </c>
      <c r="I3017" t="str">
        <f t="shared" si="227"/>
        <v/>
      </c>
      <c r="J3017">
        <f t="shared" si="224"/>
        <v>0</v>
      </c>
      <c r="K3017">
        <f t="shared" si="225"/>
        <v>0</v>
      </c>
      <c r="M3017" t="s">
        <v>274</v>
      </c>
      <c r="P3017" t="s">
        <v>317</v>
      </c>
      <c r="Q3017" t="s">
        <v>329</v>
      </c>
      <c r="R3017" t="s">
        <v>53</v>
      </c>
      <c r="S3017" t="s">
        <v>111</v>
      </c>
    </row>
    <row r="3018" spans="2:19" ht="12.75" hidden="1" outlineLevel="1">
      <c r="B3018" s="74" t="s">
        <v>273</v>
      </c>
      <c r="C3018">
        <v>74</v>
      </c>
      <c r="D3018">
        <v>3</v>
      </c>
      <c r="E3018">
        <v>22</v>
      </c>
      <c r="F3018" s="75"/>
      <c r="G3018" s="58" t="str">
        <f t="shared" si="226"/>
        <v/>
      </c>
      <c r="H3018" s="72" t="s">
        <v>173</v>
      </c>
      <c r="I3018" t="str">
        <f t="shared" si="227"/>
        <v/>
      </c>
      <c r="J3018">
        <f t="shared" si="224"/>
        <v>0</v>
      </c>
      <c r="K3018">
        <f t="shared" si="225"/>
        <v>0</v>
      </c>
      <c r="M3018" t="s">
        <v>274</v>
      </c>
      <c r="P3018" t="s">
        <v>315</v>
      </c>
      <c r="Q3018" t="s">
        <v>330</v>
      </c>
      <c r="R3018" t="s">
        <v>247</v>
      </c>
      <c r="S3018" t="s">
        <v>239</v>
      </c>
    </row>
    <row r="3019" spans="2:19" ht="12.75" hidden="1" outlineLevel="1">
      <c r="B3019" s="74" t="s">
        <v>273</v>
      </c>
      <c r="C3019">
        <v>74</v>
      </c>
      <c r="D3019">
        <v>3</v>
      </c>
      <c r="E3019">
        <v>23</v>
      </c>
      <c r="F3019" s="75"/>
      <c r="G3019" s="58" t="str">
        <f t="shared" si="226"/>
        <v/>
      </c>
      <c r="H3019" s="72" t="s">
        <v>170</v>
      </c>
      <c r="I3019" t="str">
        <f t="shared" si="227"/>
        <v/>
      </c>
      <c r="J3019">
        <f t="shared" si="224"/>
        <v>0</v>
      </c>
      <c r="K3019">
        <f t="shared" si="225"/>
        <v>0</v>
      </c>
      <c r="M3019" t="s">
        <v>274</v>
      </c>
      <c r="P3019" t="s">
        <v>315</v>
      </c>
      <c r="Q3019" t="s">
        <v>333</v>
      </c>
      <c r="R3019" t="s">
        <v>316</v>
      </c>
      <c r="S3019" t="s">
        <v>239</v>
      </c>
    </row>
    <row r="3020" spans="2:19" ht="12.75" hidden="1" outlineLevel="1">
      <c r="B3020" s="74" t="s">
        <v>273</v>
      </c>
      <c r="C3020">
        <v>74</v>
      </c>
      <c r="D3020">
        <v>3</v>
      </c>
      <c r="E3020">
        <v>24</v>
      </c>
      <c r="F3020" s="75"/>
      <c r="G3020" s="58" t="str">
        <f t="shared" si="226"/>
        <v/>
      </c>
      <c r="H3020" s="72" t="s">
        <v>175</v>
      </c>
      <c r="I3020" t="str">
        <f t="shared" si="227"/>
        <v/>
      </c>
      <c r="J3020">
        <f t="shared" si="224"/>
        <v>0</v>
      </c>
      <c r="K3020">
        <f t="shared" si="225"/>
        <v>0</v>
      </c>
      <c r="M3020" t="s">
        <v>274</v>
      </c>
      <c r="P3020" t="s">
        <v>315</v>
      </c>
      <c r="Q3020" t="s">
        <v>333</v>
      </c>
      <c r="R3020" t="s">
        <v>149</v>
      </c>
      <c r="S3020" t="s">
        <v>239</v>
      </c>
    </row>
    <row r="3021" spans="2:19" ht="12.75" hidden="1" outlineLevel="1">
      <c r="B3021" s="74" t="s">
        <v>273</v>
      </c>
      <c r="C3021">
        <v>74</v>
      </c>
      <c r="D3021">
        <v>3</v>
      </c>
      <c r="E3021">
        <v>25</v>
      </c>
      <c r="F3021" s="75"/>
      <c r="G3021" s="58" t="str">
        <f t="shared" si="226"/>
        <v/>
      </c>
      <c r="H3021" s="72" t="s">
        <v>175</v>
      </c>
      <c r="I3021" t="str">
        <f t="shared" si="227"/>
        <v/>
      </c>
      <c r="J3021">
        <f t="shared" si="224"/>
        <v>0</v>
      </c>
      <c r="K3021">
        <f t="shared" si="225"/>
        <v>0</v>
      </c>
      <c r="M3021" t="s">
        <v>274</v>
      </c>
      <c r="P3021" t="s">
        <v>315</v>
      </c>
      <c r="Q3021" t="s">
        <v>333</v>
      </c>
      <c r="R3021" t="s">
        <v>245</v>
      </c>
      <c r="S3021" t="s">
        <v>239</v>
      </c>
    </row>
    <row r="3022" spans="2:19" ht="12.75" hidden="1" outlineLevel="1">
      <c r="B3022" s="74" t="s">
        <v>273</v>
      </c>
      <c r="C3022">
        <v>74</v>
      </c>
      <c r="D3022">
        <v>3</v>
      </c>
      <c r="E3022">
        <v>26</v>
      </c>
      <c r="F3022" s="75"/>
      <c r="G3022" s="58" t="str">
        <f t="shared" si="226"/>
        <v/>
      </c>
      <c r="H3022" s="72" t="s">
        <v>174</v>
      </c>
      <c r="I3022" t="str">
        <f t="shared" si="227"/>
        <v/>
      </c>
      <c r="J3022">
        <f t="shared" si="224"/>
        <v>0</v>
      </c>
      <c r="K3022">
        <f t="shared" si="225"/>
        <v>0</v>
      </c>
      <c r="M3022" t="s">
        <v>274</v>
      </c>
      <c r="P3022" t="s">
        <v>315</v>
      </c>
      <c r="Q3022" t="s">
        <v>330</v>
      </c>
      <c r="R3022" t="s">
        <v>245</v>
      </c>
      <c r="S3022" t="s">
        <v>239</v>
      </c>
    </row>
    <row r="3023" spans="2:19" ht="12.75" hidden="1" outlineLevel="1">
      <c r="B3023" s="74" t="s">
        <v>273</v>
      </c>
      <c r="C3023">
        <v>74</v>
      </c>
      <c r="D3023">
        <v>3</v>
      </c>
      <c r="E3023">
        <v>27</v>
      </c>
      <c r="F3023" s="75"/>
      <c r="G3023" s="58" t="str">
        <f t="shared" si="226"/>
        <v/>
      </c>
      <c r="H3023" s="72" t="s">
        <v>173</v>
      </c>
      <c r="I3023" t="str">
        <f t="shared" si="227"/>
        <v/>
      </c>
      <c r="J3023">
        <f t="shared" si="224"/>
        <v>0</v>
      </c>
      <c r="K3023">
        <f t="shared" si="225"/>
        <v>0</v>
      </c>
      <c r="M3023" t="s">
        <v>274</v>
      </c>
      <c r="P3023" t="s">
        <v>315</v>
      </c>
      <c r="Q3023" t="s">
        <v>333</v>
      </c>
      <c r="R3023" t="s">
        <v>246</v>
      </c>
      <c r="S3023" t="s">
        <v>239</v>
      </c>
    </row>
    <row r="3024" spans="2:20" ht="12.75" hidden="1" outlineLevel="1">
      <c r="B3024" s="74" t="s">
        <v>273</v>
      </c>
      <c r="C3024">
        <v>74</v>
      </c>
      <c r="D3024">
        <v>4</v>
      </c>
      <c r="E3024">
        <v>1</v>
      </c>
      <c r="F3024" s="75"/>
      <c r="G3024" s="58" t="str">
        <f t="shared" si="226"/>
        <v/>
      </c>
      <c r="H3024" s="72" t="s">
        <v>175</v>
      </c>
      <c r="I3024" t="str">
        <f t="shared" si="227"/>
        <v/>
      </c>
      <c r="J3024">
        <f t="shared" si="224"/>
        <v>0</v>
      </c>
      <c r="K3024">
        <f t="shared" si="225"/>
        <v>0</v>
      </c>
      <c r="M3024" t="s">
        <v>271</v>
      </c>
      <c r="Q3024" t="s">
        <v>130</v>
      </c>
      <c r="S3024" t="s">
        <v>249</v>
      </c>
      <c r="T3024" t="s">
        <v>54</v>
      </c>
    </row>
    <row r="3025" spans="2:20" ht="12.75" hidden="1" outlineLevel="1">
      <c r="B3025" s="74" t="s">
        <v>273</v>
      </c>
      <c r="C3025">
        <v>74</v>
      </c>
      <c r="D3025">
        <v>4</v>
      </c>
      <c r="E3025">
        <v>2</v>
      </c>
      <c r="F3025" s="75"/>
      <c r="G3025" s="58" t="str">
        <f t="shared" si="226"/>
        <v/>
      </c>
      <c r="H3025" s="72" t="s">
        <v>172</v>
      </c>
      <c r="I3025" t="str">
        <f t="shared" si="227"/>
        <v/>
      </c>
      <c r="J3025">
        <f t="shared" si="224"/>
        <v>0</v>
      </c>
      <c r="K3025">
        <f t="shared" si="225"/>
        <v>0</v>
      </c>
      <c r="M3025" t="s">
        <v>271</v>
      </c>
      <c r="Q3025" t="s">
        <v>98</v>
      </c>
      <c r="R3025" t="s">
        <v>178</v>
      </c>
      <c r="S3025" t="s">
        <v>249</v>
      </c>
      <c r="T3025" t="s">
        <v>218</v>
      </c>
    </row>
    <row r="3026" spans="2:20" ht="12.75" hidden="1" outlineLevel="1">
      <c r="B3026" s="74" t="s">
        <v>273</v>
      </c>
      <c r="C3026">
        <v>74</v>
      </c>
      <c r="D3026">
        <v>4</v>
      </c>
      <c r="E3026">
        <v>3</v>
      </c>
      <c r="F3026" s="75"/>
      <c r="G3026" s="58" t="str">
        <f t="shared" si="226"/>
        <v/>
      </c>
      <c r="H3026" s="72" t="s">
        <v>173</v>
      </c>
      <c r="I3026" t="str">
        <f t="shared" si="227"/>
        <v/>
      </c>
      <c r="J3026">
        <f t="shared" si="224"/>
        <v>0</v>
      </c>
      <c r="K3026">
        <f t="shared" si="225"/>
        <v>0</v>
      </c>
      <c r="M3026" t="s">
        <v>271</v>
      </c>
      <c r="Q3026" t="s">
        <v>250</v>
      </c>
      <c r="R3026" t="s">
        <v>305</v>
      </c>
      <c r="S3026" t="s">
        <v>249</v>
      </c>
      <c r="T3026" t="s">
        <v>54</v>
      </c>
    </row>
    <row r="3027" spans="2:19" ht="12.75" hidden="1" outlineLevel="1">
      <c r="B3027" s="74" t="s">
        <v>273</v>
      </c>
      <c r="C3027">
        <v>74</v>
      </c>
      <c r="D3027">
        <v>4</v>
      </c>
      <c r="E3027">
        <v>4</v>
      </c>
      <c r="F3027" s="75"/>
      <c r="G3027" s="58" t="str">
        <f t="shared" si="226"/>
        <v/>
      </c>
      <c r="H3027" s="72" t="s">
        <v>174</v>
      </c>
      <c r="I3027" t="str">
        <f t="shared" si="227"/>
        <v/>
      </c>
      <c r="J3027">
        <f t="shared" si="224"/>
        <v>0</v>
      </c>
      <c r="K3027">
        <f t="shared" si="225"/>
        <v>0</v>
      </c>
      <c r="M3027" t="s">
        <v>271</v>
      </c>
      <c r="Q3027" t="s">
        <v>285</v>
      </c>
      <c r="R3027" t="s">
        <v>35</v>
      </c>
      <c r="S3027" t="s">
        <v>249</v>
      </c>
    </row>
    <row r="3028" spans="2:20" ht="12.75" hidden="1" outlineLevel="1">
      <c r="B3028" s="74" t="s">
        <v>273</v>
      </c>
      <c r="C3028">
        <v>74</v>
      </c>
      <c r="D3028">
        <v>4</v>
      </c>
      <c r="E3028">
        <v>5</v>
      </c>
      <c r="F3028" s="75"/>
      <c r="G3028" s="58" t="str">
        <f t="shared" si="226"/>
        <v/>
      </c>
      <c r="H3028" s="72" t="s">
        <v>174</v>
      </c>
      <c r="I3028" t="str">
        <f t="shared" si="227"/>
        <v/>
      </c>
      <c r="J3028">
        <f t="shared" si="224"/>
        <v>0</v>
      </c>
      <c r="K3028">
        <f t="shared" si="225"/>
        <v>0</v>
      </c>
      <c r="M3028" t="s">
        <v>271</v>
      </c>
      <c r="Q3028" t="s">
        <v>276</v>
      </c>
      <c r="S3028" t="s">
        <v>249</v>
      </c>
      <c r="T3028" t="s">
        <v>54</v>
      </c>
    </row>
    <row r="3029" spans="2:20" ht="12.75" hidden="1" outlineLevel="1">
      <c r="B3029" s="74" t="s">
        <v>273</v>
      </c>
      <c r="C3029">
        <v>74</v>
      </c>
      <c r="D3029">
        <v>4</v>
      </c>
      <c r="E3029">
        <v>6</v>
      </c>
      <c r="F3029" s="75"/>
      <c r="G3029" s="58" t="str">
        <f t="shared" si="226"/>
        <v/>
      </c>
      <c r="H3029" s="72" t="s">
        <v>175</v>
      </c>
      <c r="I3029" t="str">
        <f t="shared" si="227"/>
        <v/>
      </c>
      <c r="J3029">
        <f t="shared" si="224"/>
        <v>0</v>
      </c>
      <c r="K3029">
        <f t="shared" si="225"/>
        <v>0</v>
      </c>
      <c r="M3029" t="s">
        <v>271</v>
      </c>
      <c r="Q3029" t="s">
        <v>285</v>
      </c>
      <c r="R3029" t="s">
        <v>35</v>
      </c>
      <c r="S3029" t="s">
        <v>249</v>
      </c>
      <c r="T3029" t="s">
        <v>218</v>
      </c>
    </row>
    <row r="3030" spans="2:20" ht="12.75" hidden="1" outlineLevel="1">
      <c r="B3030" s="74" t="s">
        <v>273</v>
      </c>
      <c r="C3030">
        <v>74</v>
      </c>
      <c r="D3030">
        <v>4</v>
      </c>
      <c r="E3030">
        <v>7</v>
      </c>
      <c r="F3030" s="75"/>
      <c r="G3030" s="58" t="str">
        <f t="shared" si="226"/>
        <v/>
      </c>
      <c r="H3030" s="72" t="s">
        <v>170</v>
      </c>
      <c r="I3030" t="str">
        <f t="shared" si="227"/>
        <v/>
      </c>
      <c r="J3030">
        <f t="shared" si="224"/>
        <v>0</v>
      </c>
      <c r="K3030">
        <f t="shared" si="225"/>
        <v>0</v>
      </c>
      <c r="M3030" t="s">
        <v>271</v>
      </c>
      <c r="Q3030" t="s">
        <v>333</v>
      </c>
      <c r="S3030" t="s">
        <v>249</v>
      </c>
      <c r="T3030" t="s">
        <v>218</v>
      </c>
    </row>
    <row r="3031" spans="2:20" ht="12.75" hidden="1" outlineLevel="1">
      <c r="B3031" s="74" t="s">
        <v>273</v>
      </c>
      <c r="C3031">
        <v>74</v>
      </c>
      <c r="D3031">
        <v>4</v>
      </c>
      <c r="E3031">
        <v>8</v>
      </c>
      <c r="F3031" s="75"/>
      <c r="G3031" s="58" t="str">
        <f t="shared" si="226"/>
        <v/>
      </c>
      <c r="H3031" s="72" t="s">
        <v>175</v>
      </c>
      <c r="I3031" t="str">
        <f t="shared" si="227"/>
        <v/>
      </c>
      <c r="J3031">
        <f t="shared" si="224"/>
        <v>0</v>
      </c>
      <c r="K3031">
        <f t="shared" si="225"/>
        <v>0</v>
      </c>
      <c r="M3031" t="s">
        <v>271</v>
      </c>
      <c r="Q3031" t="s">
        <v>286</v>
      </c>
      <c r="S3031" t="s">
        <v>249</v>
      </c>
      <c r="T3031" t="s">
        <v>218</v>
      </c>
    </row>
    <row r="3032" spans="2:19" ht="12.75" hidden="1" outlineLevel="1">
      <c r="B3032" s="74" t="s">
        <v>273</v>
      </c>
      <c r="C3032">
        <v>74</v>
      </c>
      <c r="D3032">
        <v>4</v>
      </c>
      <c r="E3032">
        <v>9</v>
      </c>
      <c r="F3032" s="75"/>
      <c r="G3032" s="58" t="str">
        <f t="shared" si="226"/>
        <v/>
      </c>
      <c r="H3032" s="72" t="s">
        <v>175</v>
      </c>
      <c r="I3032" t="str">
        <f t="shared" si="227"/>
        <v/>
      </c>
      <c r="J3032">
        <f t="shared" si="224"/>
        <v>0</v>
      </c>
      <c r="K3032">
        <f t="shared" si="225"/>
        <v>0</v>
      </c>
      <c r="M3032" t="s">
        <v>271</v>
      </c>
      <c r="Q3032" t="s">
        <v>119</v>
      </c>
      <c r="S3032" t="s">
        <v>249</v>
      </c>
    </row>
    <row r="3033" spans="2:19" ht="12.75" hidden="1" outlineLevel="1">
      <c r="B3033" s="74" t="s">
        <v>273</v>
      </c>
      <c r="C3033">
        <v>74</v>
      </c>
      <c r="D3033">
        <v>4</v>
      </c>
      <c r="E3033">
        <v>10</v>
      </c>
      <c r="F3033" s="75"/>
      <c r="G3033" s="58" t="str">
        <f t="shared" si="226"/>
        <v/>
      </c>
      <c r="H3033" s="72" t="s">
        <v>172</v>
      </c>
      <c r="I3033" t="str">
        <f t="shared" si="227"/>
        <v/>
      </c>
      <c r="J3033">
        <f t="shared" si="224"/>
        <v>0</v>
      </c>
      <c r="K3033">
        <f t="shared" si="225"/>
        <v>0</v>
      </c>
      <c r="M3033" t="s">
        <v>271</v>
      </c>
      <c r="Q3033" t="s">
        <v>130</v>
      </c>
      <c r="S3033" t="s">
        <v>249</v>
      </c>
    </row>
    <row r="3034" spans="2:19" ht="12.75" hidden="1" outlineLevel="1">
      <c r="B3034" s="74" t="s">
        <v>273</v>
      </c>
      <c r="C3034">
        <v>74</v>
      </c>
      <c r="D3034">
        <v>4</v>
      </c>
      <c r="E3034">
        <v>11</v>
      </c>
      <c r="F3034" s="75"/>
      <c r="G3034" s="58" t="str">
        <f t="shared" si="226"/>
        <v/>
      </c>
      <c r="H3034" s="72" t="s">
        <v>170</v>
      </c>
      <c r="I3034" t="str">
        <f t="shared" si="227"/>
        <v/>
      </c>
      <c r="J3034">
        <f t="shared" si="224"/>
        <v>0</v>
      </c>
      <c r="K3034">
        <f t="shared" si="225"/>
        <v>0</v>
      </c>
      <c r="M3034" t="s">
        <v>271</v>
      </c>
      <c r="Q3034" t="s">
        <v>333</v>
      </c>
      <c r="S3034" t="s">
        <v>249</v>
      </c>
    </row>
    <row r="3035" spans="2:20" ht="12.75" hidden="1" outlineLevel="1">
      <c r="B3035" s="74" t="s">
        <v>273</v>
      </c>
      <c r="C3035">
        <v>74</v>
      </c>
      <c r="D3035">
        <v>4</v>
      </c>
      <c r="E3035">
        <v>12</v>
      </c>
      <c r="F3035" s="75"/>
      <c r="G3035" s="58" t="str">
        <f t="shared" si="226"/>
        <v/>
      </c>
      <c r="H3035" s="72" t="s">
        <v>174</v>
      </c>
      <c r="I3035" t="str">
        <f t="shared" si="227"/>
        <v/>
      </c>
      <c r="J3035">
        <f t="shared" si="224"/>
        <v>0</v>
      </c>
      <c r="K3035">
        <f t="shared" si="225"/>
        <v>0</v>
      </c>
      <c r="M3035" t="s">
        <v>271</v>
      </c>
      <c r="Q3035" t="s">
        <v>276</v>
      </c>
      <c r="S3035" t="s">
        <v>249</v>
      </c>
      <c r="T3035" t="s">
        <v>54</v>
      </c>
    </row>
    <row r="3036" spans="2:20" ht="12.75" hidden="1" outlineLevel="1">
      <c r="B3036" s="74" t="s">
        <v>273</v>
      </c>
      <c r="C3036">
        <v>74</v>
      </c>
      <c r="D3036">
        <v>4</v>
      </c>
      <c r="E3036">
        <v>13</v>
      </c>
      <c r="F3036" s="75"/>
      <c r="G3036" s="58" t="str">
        <f t="shared" si="226"/>
        <v/>
      </c>
      <c r="H3036" s="72" t="s">
        <v>174</v>
      </c>
      <c r="I3036" t="str">
        <f t="shared" si="227"/>
        <v/>
      </c>
      <c r="J3036">
        <f t="shared" si="224"/>
        <v>0</v>
      </c>
      <c r="K3036">
        <f t="shared" si="225"/>
        <v>0</v>
      </c>
      <c r="M3036" t="s">
        <v>271</v>
      </c>
      <c r="Q3036" t="s">
        <v>333</v>
      </c>
      <c r="S3036" t="s">
        <v>249</v>
      </c>
      <c r="T3036" t="s">
        <v>54</v>
      </c>
    </row>
    <row r="3037" spans="2:19" ht="12.75" hidden="1" outlineLevel="1">
      <c r="B3037" s="74" t="s">
        <v>273</v>
      </c>
      <c r="C3037">
        <v>74</v>
      </c>
      <c r="D3037">
        <v>4</v>
      </c>
      <c r="E3037">
        <v>14</v>
      </c>
      <c r="F3037" s="75"/>
      <c r="G3037" s="58" t="str">
        <f t="shared" si="226"/>
        <v/>
      </c>
      <c r="H3037" s="72" t="s">
        <v>170</v>
      </c>
      <c r="I3037" t="str">
        <f t="shared" si="227"/>
        <v/>
      </c>
      <c r="J3037">
        <f t="shared" si="224"/>
        <v>0</v>
      </c>
      <c r="K3037">
        <f t="shared" si="225"/>
        <v>0</v>
      </c>
      <c r="M3037" t="s">
        <v>271</v>
      </c>
      <c r="Q3037" t="s">
        <v>98</v>
      </c>
      <c r="R3037" t="s">
        <v>216</v>
      </c>
      <c r="S3037" t="s">
        <v>249</v>
      </c>
    </row>
    <row r="3038" spans="2:20" ht="12.75" hidden="1" outlineLevel="1">
      <c r="B3038" s="74" t="s">
        <v>273</v>
      </c>
      <c r="C3038">
        <v>74</v>
      </c>
      <c r="D3038">
        <v>4</v>
      </c>
      <c r="E3038">
        <v>15</v>
      </c>
      <c r="F3038" s="75"/>
      <c r="G3038" s="58" t="str">
        <f t="shared" si="226"/>
        <v/>
      </c>
      <c r="H3038" s="72" t="s">
        <v>172</v>
      </c>
      <c r="I3038" t="str">
        <f t="shared" si="227"/>
        <v/>
      </c>
      <c r="J3038">
        <f t="shared" si="224"/>
        <v>0</v>
      </c>
      <c r="K3038">
        <f t="shared" si="225"/>
        <v>0</v>
      </c>
      <c r="M3038" t="s">
        <v>271</v>
      </c>
      <c r="Q3038" t="s">
        <v>286</v>
      </c>
      <c r="S3038" t="s">
        <v>249</v>
      </c>
      <c r="T3038" t="s">
        <v>54</v>
      </c>
    </row>
    <row r="3039" spans="2:20" ht="12.75" hidden="1" outlineLevel="1">
      <c r="B3039" s="74" t="s">
        <v>273</v>
      </c>
      <c r="C3039">
        <v>74</v>
      </c>
      <c r="D3039">
        <v>4</v>
      </c>
      <c r="E3039">
        <v>16</v>
      </c>
      <c r="F3039" s="75"/>
      <c r="G3039" s="58" t="str">
        <f t="shared" si="226"/>
        <v/>
      </c>
      <c r="H3039" s="72" t="s">
        <v>173</v>
      </c>
      <c r="I3039" t="str">
        <f t="shared" si="227"/>
        <v/>
      </c>
      <c r="J3039">
        <f t="shared" si="224"/>
        <v>0</v>
      </c>
      <c r="K3039">
        <f t="shared" si="225"/>
        <v>0</v>
      </c>
      <c r="M3039" t="s">
        <v>271</v>
      </c>
      <c r="Q3039" t="s">
        <v>285</v>
      </c>
      <c r="R3039" t="s">
        <v>340</v>
      </c>
      <c r="S3039" t="s">
        <v>249</v>
      </c>
      <c r="T3039" t="s">
        <v>54</v>
      </c>
    </row>
    <row r="3040" spans="2:19" ht="12.75" hidden="1" outlineLevel="1">
      <c r="B3040" s="74" t="s">
        <v>273</v>
      </c>
      <c r="C3040">
        <v>74</v>
      </c>
      <c r="D3040">
        <v>4</v>
      </c>
      <c r="E3040">
        <v>17</v>
      </c>
      <c r="F3040" s="75"/>
      <c r="G3040" s="58" t="str">
        <f t="shared" si="226"/>
        <v/>
      </c>
      <c r="H3040" s="72" t="s">
        <v>173</v>
      </c>
      <c r="I3040" t="str">
        <f t="shared" si="227"/>
        <v/>
      </c>
      <c r="J3040">
        <f t="shared" si="224"/>
        <v>0</v>
      </c>
      <c r="K3040">
        <f t="shared" si="225"/>
        <v>0</v>
      </c>
      <c r="M3040" t="s">
        <v>271</v>
      </c>
      <c r="Q3040" t="s">
        <v>98</v>
      </c>
      <c r="R3040" t="s">
        <v>216</v>
      </c>
      <c r="S3040" t="s">
        <v>249</v>
      </c>
    </row>
    <row r="3041" spans="2:19" ht="12.75" hidden="1" outlineLevel="1">
      <c r="B3041" s="74" t="s">
        <v>273</v>
      </c>
      <c r="C3041">
        <v>74</v>
      </c>
      <c r="D3041">
        <v>4</v>
      </c>
      <c r="E3041">
        <v>18</v>
      </c>
      <c r="F3041" s="75"/>
      <c r="G3041" s="58" t="str">
        <f t="shared" si="226"/>
        <v/>
      </c>
      <c r="H3041" s="72" t="s">
        <v>173</v>
      </c>
      <c r="I3041" t="str">
        <f t="shared" si="227"/>
        <v/>
      </c>
      <c r="J3041">
        <f t="shared" si="224"/>
        <v>0</v>
      </c>
      <c r="K3041">
        <f t="shared" si="225"/>
        <v>0</v>
      </c>
      <c r="M3041" t="s">
        <v>271</v>
      </c>
      <c r="Q3041" t="s">
        <v>286</v>
      </c>
      <c r="S3041" t="s">
        <v>249</v>
      </c>
    </row>
    <row r="3042" spans="2:20" ht="12.75" hidden="1" outlineLevel="1">
      <c r="B3042" s="74" t="s">
        <v>273</v>
      </c>
      <c r="C3042">
        <v>74</v>
      </c>
      <c r="D3042">
        <v>4</v>
      </c>
      <c r="E3042">
        <v>19</v>
      </c>
      <c r="F3042" s="75"/>
      <c r="G3042" s="58" t="str">
        <f t="shared" si="226"/>
        <v/>
      </c>
      <c r="H3042" s="72" t="s">
        <v>172</v>
      </c>
      <c r="I3042" t="str">
        <f t="shared" si="227"/>
        <v/>
      </c>
      <c r="J3042">
        <f t="shared" si="224"/>
        <v>0</v>
      </c>
      <c r="K3042">
        <f t="shared" si="225"/>
        <v>0</v>
      </c>
      <c r="M3042" t="s">
        <v>271</v>
      </c>
      <c r="Q3042" t="s">
        <v>37</v>
      </c>
      <c r="R3042" t="s">
        <v>251</v>
      </c>
      <c r="S3042" t="s">
        <v>249</v>
      </c>
      <c r="T3042" t="s">
        <v>54</v>
      </c>
    </row>
    <row r="3043" spans="2:19" ht="12.75" hidden="1" outlineLevel="1">
      <c r="B3043" s="74" t="s">
        <v>273</v>
      </c>
      <c r="C3043">
        <v>74</v>
      </c>
      <c r="D3043">
        <v>4</v>
      </c>
      <c r="E3043">
        <v>20</v>
      </c>
      <c r="F3043" s="75"/>
      <c r="G3043" s="58" t="str">
        <f t="shared" si="226"/>
        <v/>
      </c>
      <c r="H3043" s="72" t="s">
        <v>174</v>
      </c>
      <c r="I3043" t="str">
        <f t="shared" si="227"/>
        <v/>
      </c>
      <c r="J3043">
        <f t="shared" si="224"/>
        <v>0</v>
      </c>
      <c r="K3043">
        <f t="shared" si="225"/>
        <v>0</v>
      </c>
      <c r="M3043" t="s">
        <v>271</v>
      </c>
      <c r="Q3043" t="s">
        <v>286</v>
      </c>
      <c r="S3043" t="s">
        <v>249</v>
      </c>
    </row>
    <row r="3044" spans="2:20" ht="12.75" hidden="1" outlineLevel="1">
      <c r="B3044" s="74" t="s">
        <v>273</v>
      </c>
      <c r="C3044">
        <v>74</v>
      </c>
      <c r="D3044">
        <v>4</v>
      </c>
      <c r="E3044">
        <v>21</v>
      </c>
      <c r="F3044" s="75"/>
      <c r="G3044" s="58" t="str">
        <f t="shared" si="226"/>
        <v/>
      </c>
      <c r="H3044" s="72" t="s">
        <v>170</v>
      </c>
      <c r="I3044" t="str">
        <f t="shared" si="227"/>
        <v/>
      </c>
      <c r="J3044">
        <f t="shared" si="224"/>
        <v>0</v>
      </c>
      <c r="K3044">
        <f t="shared" si="225"/>
        <v>0</v>
      </c>
      <c r="M3044" t="s">
        <v>271</v>
      </c>
      <c r="Q3044" t="s">
        <v>275</v>
      </c>
      <c r="S3044" t="s">
        <v>249</v>
      </c>
      <c r="T3044" t="s">
        <v>54</v>
      </c>
    </row>
    <row r="3045" spans="2:20" ht="12.75" hidden="1" outlineLevel="1">
      <c r="B3045" s="74" t="s">
        <v>273</v>
      </c>
      <c r="C3045">
        <v>74</v>
      </c>
      <c r="D3045">
        <v>4</v>
      </c>
      <c r="E3045">
        <v>22</v>
      </c>
      <c r="F3045" s="75"/>
      <c r="G3045" s="58" t="str">
        <f t="shared" si="226"/>
        <v/>
      </c>
      <c r="H3045" s="72" t="s">
        <v>172</v>
      </c>
      <c r="I3045" t="str">
        <f t="shared" si="227"/>
        <v/>
      </c>
      <c r="J3045">
        <f t="shared" si="224"/>
        <v>0</v>
      </c>
      <c r="K3045">
        <f t="shared" si="225"/>
        <v>0</v>
      </c>
      <c r="M3045" t="s">
        <v>271</v>
      </c>
      <c r="Q3045" t="s">
        <v>286</v>
      </c>
      <c r="S3045" t="s">
        <v>249</v>
      </c>
      <c r="T3045" t="s">
        <v>54</v>
      </c>
    </row>
    <row r="3046" spans="2:20" ht="12.75" hidden="1" outlineLevel="1">
      <c r="B3046" s="74" t="s">
        <v>273</v>
      </c>
      <c r="C3046">
        <v>74</v>
      </c>
      <c r="D3046">
        <v>4</v>
      </c>
      <c r="E3046">
        <v>23</v>
      </c>
      <c r="F3046" s="75"/>
      <c r="G3046" s="58" t="str">
        <f t="shared" si="226"/>
        <v/>
      </c>
      <c r="H3046" s="72" t="s">
        <v>173</v>
      </c>
      <c r="I3046" t="str">
        <f t="shared" si="227"/>
        <v/>
      </c>
      <c r="J3046">
        <f t="shared" si="224"/>
        <v>0</v>
      </c>
      <c r="K3046">
        <f t="shared" si="225"/>
        <v>0</v>
      </c>
      <c r="M3046" t="s">
        <v>271</v>
      </c>
      <c r="Q3046" t="s">
        <v>333</v>
      </c>
      <c r="S3046" t="s">
        <v>249</v>
      </c>
      <c r="T3046" t="s">
        <v>54</v>
      </c>
    </row>
    <row r="3047" spans="2:20" ht="12.75" hidden="1" outlineLevel="1">
      <c r="B3047" s="74" t="s">
        <v>273</v>
      </c>
      <c r="C3047">
        <v>74</v>
      </c>
      <c r="D3047">
        <v>4</v>
      </c>
      <c r="E3047">
        <v>24</v>
      </c>
      <c r="F3047" s="75"/>
      <c r="G3047" s="58" t="str">
        <f t="shared" si="226"/>
        <v/>
      </c>
      <c r="H3047" s="72" t="s">
        <v>174</v>
      </c>
      <c r="I3047" t="str">
        <f t="shared" si="227"/>
        <v/>
      </c>
      <c r="J3047">
        <f t="shared" si="224"/>
        <v>0</v>
      </c>
      <c r="K3047">
        <f t="shared" si="225"/>
        <v>0</v>
      </c>
      <c r="M3047" t="s">
        <v>271</v>
      </c>
      <c r="Q3047" t="s">
        <v>250</v>
      </c>
      <c r="R3047" t="s">
        <v>304</v>
      </c>
      <c r="S3047" t="s">
        <v>249</v>
      </c>
      <c r="T3047" t="s">
        <v>218</v>
      </c>
    </row>
    <row r="3048" spans="2:20" ht="12.75" hidden="1" outlineLevel="1">
      <c r="B3048" s="74" t="s">
        <v>273</v>
      </c>
      <c r="C3048">
        <v>74</v>
      </c>
      <c r="D3048">
        <v>4</v>
      </c>
      <c r="E3048">
        <v>25</v>
      </c>
      <c r="F3048" s="75"/>
      <c r="G3048" s="58" t="str">
        <f t="shared" si="226"/>
        <v/>
      </c>
      <c r="H3048" s="72" t="s">
        <v>170</v>
      </c>
      <c r="I3048" t="str">
        <f t="shared" si="227"/>
        <v/>
      </c>
      <c r="J3048">
        <f t="shared" si="224"/>
        <v>0</v>
      </c>
      <c r="K3048">
        <f t="shared" si="225"/>
        <v>0</v>
      </c>
      <c r="M3048" t="s">
        <v>271</v>
      </c>
      <c r="Q3048" t="s">
        <v>37</v>
      </c>
      <c r="R3048" t="s">
        <v>215</v>
      </c>
      <c r="S3048" t="s">
        <v>249</v>
      </c>
      <c r="T3048" t="s">
        <v>54</v>
      </c>
    </row>
    <row r="3049" spans="2:20" ht="12.75" hidden="1" outlineLevel="1">
      <c r="B3049" s="74" t="s">
        <v>273</v>
      </c>
      <c r="C3049">
        <v>74</v>
      </c>
      <c r="D3049">
        <v>4</v>
      </c>
      <c r="E3049">
        <v>26</v>
      </c>
      <c r="F3049" s="75"/>
      <c r="G3049" s="58" t="str">
        <f t="shared" si="226"/>
        <v/>
      </c>
      <c r="H3049" s="72" t="s">
        <v>175</v>
      </c>
      <c r="I3049" t="str">
        <f t="shared" si="227"/>
        <v/>
      </c>
      <c r="J3049">
        <f t="shared" si="224"/>
        <v>0</v>
      </c>
      <c r="K3049">
        <f t="shared" si="225"/>
        <v>0</v>
      </c>
      <c r="M3049" t="s">
        <v>271</v>
      </c>
      <c r="Q3049" t="s">
        <v>250</v>
      </c>
      <c r="R3049" t="s">
        <v>305</v>
      </c>
      <c r="S3049" t="s">
        <v>249</v>
      </c>
      <c r="T3049" t="s">
        <v>218</v>
      </c>
    </row>
    <row r="3050" ht="12.75" collapsed="1"/>
  </sheetData>
  <protectedRanges>
    <protectedRange sqref="F610:F810" name="Input5152"/>
  </protectedRanges>
  <conditionalFormatting sqref="I3:K304 I306:K406 I408:K507 I509:K608 I812:K2947 J2948:K3049">
    <cfRule type="cellIs" priority="77" dxfId="1" operator="equal" stopIfTrue="1">
      <formula>"Incorrect"</formula>
    </cfRule>
    <cfRule type="cellIs" priority="78" dxfId="0" operator="equal" stopIfTrue="1">
      <formula>"Correct"</formula>
    </cfRule>
  </conditionalFormatting>
  <conditionalFormatting sqref="I610:K810">
    <cfRule type="cellIs" priority="7" dxfId="1" operator="equal" stopIfTrue="1">
      <formula>"Incorrect"</formula>
    </cfRule>
    <cfRule type="cellIs" priority="8" dxfId="0" operator="equal" stopIfTrue="1">
      <formula>"Correct"</formula>
    </cfRule>
  </conditionalFormatting>
  <conditionalFormatting sqref="I2949:I3049">
    <cfRule type="cellIs" priority="1" dxfId="1" operator="equal" stopIfTrue="1">
      <formula>"Incorrect"</formula>
    </cfRule>
    <cfRule type="cellIs" priority="2" dxfId="0" operator="equal" stopIfTrue="1">
      <formula>"Correct"</formula>
    </cfRule>
  </conditionalFormatting>
  <dataValidations count="2">
    <dataValidation type="list" allowBlank="1" showInputMessage="1" showErrorMessage="1" sqref="Q2841:Q2845">
      <formula1>LGQuestionType</formula1>
    </dataValidation>
    <dataValidation type="list" allowBlank="1" showInputMessage="1" showErrorMessage="1" sqref="R2841:R2845">
      <formula1>LGQuestionStem</formula1>
    </dataValidation>
  </dataValidations>
  <hyperlinks>
    <hyperlink ref="L3" r:id="rId1" display="http://www.manhattanlsat.com/forums/june-2007-lsat-answers-explanations-lg-f16.html"/>
    <hyperlink ref="L26" r:id="rId2" display="http://www.manhattanlsat.com/forums/june-2007-lsat-answers-explanations-lr-f76.html?sid=259d1aa6c0e41ea545880b6336f9efc4"/>
    <hyperlink ref="L76" r:id="rId3" display="http://www.manhattanlsat.com/forums/june-2007-lsat-answers-explanations-rc-f142.html"/>
    <hyperlink ref="L4:L25" r:id="rId4" display="?"/>
    <hyperlink ref="L27:L52" r:id="rId5" display="?"/>
    <hyperlink ref="L53" r:id="rId6" display="http://www.manhattanlsat.com/forums/june-2007-lsat-answers-explanations-lr-f76.html?sid=259d1aa6c0e41ea545880b6336f9efc4"/>
    <hyperlink ref="L54:L75" r:id="rId7" display="?"/>
    <hyperlink ref="L77:L102" r:id="rId8" display="?"/>
    <hyperlink ref="L509" r:id="rId9" display="http://www.manhattanlsat.com/forums/preptest-50-september-2006-lsat-answers-explanations-rc-f151.html"/>
    <hyperlink ref="L510:L536" r:id="rId10" display="?"/>
    <hyperlink ref="L537" r:id="rId11" display="http://www.manhattanlsat.com/forums/section-2-f496.html?sid=27349a0606fbc66f93964ab6d58c24e9"/>
    <hyperlink ref="L538:L561" r:id="rId12" display="?"/>
    <hyperlink ref="L562" r:id="rId13" display="http://www.manhattanlsat.com/forums/preptest-50-september-2006-lsat-answers-explanations-lg-f25.html"/>
    <hyperlink ref="L563:L583" r:id="rId14" display="?"/>
    <hyperlink ref="L584" r:id="rId15" display="http://www.manhattanlsat.com/forums/section-4-f497.html?sid=27349a0606fbc66f93964ab6d58c24e9"/>
    <hyperlink ref="L585:L608" r:id="rId16" display="?"/>
    <hyperlink ref="L408" r:id="rId17" display="http://www.manhattanlsat.com/forums/preptest-49-june-2006-lsat-answers-explanations-lg-f26.html"/>
    <hyperlink ref="L409:L429" r:id="rId18" display="?"/>
    <hyperlink ref="L430" r:id="rId19" display="http://www.manhattanlsat.com/forums/section-2-f498.html?sid=27349a0606fbc66f93964ab6d58c24e9"/>
    <hyperlink ref="L431:L455" r:id="rId20" display="?"/>
    <hyperlink ref="L456" r:id="rId21" display="http://www.manhattanlsat.com/forums/preptest-49-june-2006-lsat-answers-explanations-rc-f152.html"/>
    <hyperlink ref="L457:L482" r:id="rId22" display="?"/>
    <hyperlink ref="L483" r:id="rId23" display="http://www.manhattanlsat.com/forums/section-4-f499.html?sid=27349a0606fbc66f93964ab6d58c24e9"/>
    <hyperlink ref="L484:L507" r:id="rId24" display="?"/>
    <hyperlink ref="L306" r:id="rId25" display="http://www.manhattanlsat.com/forums/section-1-f500.html?sid=27349a0606fbc66f93964ab6d58c24e9"/>
    <hyperlink ref="L307:L331" r:id="rId26" display="?"/>
    <hyperlink ref="L332" r:id="rId27" display="http://www.manhattanlsat.com/forums/preptest-48-december-2005-lsat-answers-explanations-lg-f27.html"/>
    <hyperlink ref="L333:L353" r:id="rId28" display="?"/>
    <hyperlink ref="L354" r:id="rId29" display="http://www.manhattanlsat.com/forums/preptest-48-december-2005-lsat-answers-explanations-rc-f153.html"/>
    <hyperlink ref="L355:L380" r:id="rId30" display="?"/>
    <hyperlink ref="L381" r:id="rId31" display="http://www.manhattanlsat.com/forums/section-4-f501.html?sid=27349a0606fbc66f93964ab6d58c24e9"/>
    <hyperlink ref="L382:L406" r:id="rId32" display="?"/>
    <hyperlink ref="L205" r:id="rId33" display="http://www.manhattanlsat.com/forums/section-1-f502.html?sid=27349a0606fbc66f93964ab6d58c24e9"/>
    <hyperlink ref="L206:L230" r:id="rId34" display="?"/>
    <hyperlink ref="L231" r:id="rId35" display="http://www.manhattanlsat.com/forums/preptest-47-october-2005-lsat-answers-explanations-rc-f154.html"/>
    <hyperlink ref="L232:L256" r:id="rId36" display="?"/>
    <hyperlink ref="L257" r:id="rId37" display="http://www.manhattanlsat.com/forums/section-3-f503.html?sid=27349a0606fbc66f93964ab6d58c24e9"/>
    <hyperlink ref="L258:L282" r:id="rId38" display="?"/>
    <hyperlink ref="L283" r:id="rId39" display="http://www.manhattanlsat.com/forums/preptest-47-october-2005-lsat-answers-explanations-lg-f28.html"/>
    <hyperlink ref="L284:L304" r:id="rId40" display="?"/>
    <hyperlink ref="L104" r:id="rId41" display="http://www.manhattanlsat.com/forums/preptest-46-june-2005-lsat-answers-explanations-rc-f155.html"/>
    <hyperlink ref="L105:L130" r:id="rId42" display="?"/>
    <hyperlink ref="L131" r:id="rId43" display="http://www.manhattanlsat.com/forums/section-2-f504.html?sid=27349a0606fbc66f93964ab6d58c24e9"/>
    <hyperlink ref="L132:L155" r:id="rId44" display="?"/>
    <hyperlink ref="L156" r:id="rId45" display="http://www.manhattanlsat.com/forums/section-3-f505.html?sid=27349a0606fbc66f93964ab6d58c24e9"/>
    <hyperlink ref="L157:L181" r:id="rId46" display="?"/>
    <hyperlink ref="L182" r:id="rId47" display="http://www.manhattanlsat.com/forums/preptest-46-june-2005-lsat-answers-explanations-lg-f29.html"/>
    <hyperlink ref="L183:L203" r:id="rId48" display="?"/>
    <hyperlink ref="L812" r:id="rId49" display="http://www.manhattanlsat.com/forums/section-1-f490.html?sid=27349a0606fbc66f93964ab6d58c24e9"/>
    <hyperlink ref="L813:L836" r:id="rId50" display="?"/>
    <hyperlink ref="L837" r:id="rId51" display="http://www.manhattanlsat.com/forums/preptest-53-december-2007-lsat-answers-explanations-lg-f22.html"/>
    <hyperlink ref="L838:L859" r:id="rId52" display="?"/>
    <hyperlink ref="L860" r:id="rId53" display="http://www.manhattanlsat.com/forums/section-3-f491.html?sid=27349a0606fbc66f93964ab6d58c24e9"/>
    <hyperlink ref="L861:L884" r:id="rId54" display="?"/>
    <hyperlink ref="L885" r:id="rId55" display="http://www.manhattanlsat.com/forums/preptest-53-december-2007-lsat-answers-explanations-rc-f148.html"/>
    <hyperlink ref="L886:L911" r:id="rId56" display="?"/>
    <hyperlink ref="L913" r:id="rId57" display="http://www.manhattanlsat.com/forums/preptest-54-june-2008-lsat-answers-explanations-rc-f147.html"/>
    <hyperlink ref="L914:L939" r:id="rId58" display="?"/>
    <hyperlink ref="L940" r:id="rId59" display="http://www.manhattanlsat.com/forums/section-2-f488.html?sid=d61a40458884b44e8311a410917a1fed"/>
    <hyperlink ref="L941:L965" r:id="rId60" display="?"/>
    <hyperlink ref="L966" r:id="rId61" display="http://www.manhattanlsat.com/forums/preptest-54-june-2008-lsat-answers-explanations-lg-f21.html"/>
    <hyperlink ref="L967:L988" r:id="rId62" display="?"/>
    <hyperlink ref="L989" r:id="rId63" display="http://www.manhattanlsat.com/forums/section-4-f489.html?sid=d61a40458884b44e8311a410917a1fed"/>
    <hyperlink ref="L990:L1013" r:id="rId64" display="?"/>
    <hyperlink ref="L1015" r:id="rId65" display="http://www.manhattanlsat.com/forums/section-1-f486.html?sid=4456ad6179a5eb0d6273f706c5de264b"/>
    <hyperlink ref="L1016:L1039" r:id="rId66" display="?"/>
    <hyperlink ref="L1040" r:id="rId67" display="http://www.manhattanlsat.com/forums/preptest-55-october-2008-lsat-answers-and-explanations-rc-f146.html"/>
    <hyperlink ref="L1041:L1066" r:id="rId68" display="?"/>
    <hyperlink ref="L1067" r:id="rId69" display="http://www.manhattanlsat.com/forums/section-3-f487.html?sid=4456ad6179a5eb0d6273f706c5de264b"/>
    <hyperlink ref="L1068:L1091" r:id="rId70" display="?"/>
    <hyperlink ref="L1092:L1114" r:id="rId71" display="?"/>
    <hyperlink ref="L1139" r:id="rId72" display="http://www.manhattanlsat.com/forums/section-2-f484.html?sid=796922d6aaa4c81d74b8454dbb774748"/>
    <hyperlink ref="L1140:L1163" r:id="rId73" display="?"/>
    <hyperlink ref="L1164" r:id="rId74" display="http://www.manhattanlsat.com/forums/section-3-f485.html?sid=796922d6aaa4c81d74b8454dbb774748"/>
    <hyperlink ref="L1165:L1188" r:id="rId75" display="?"/>
    <hyperlink ref="L1189" r:id="rId76" display="http://www.manhattanlsat.com/forums/preptest-56-december-2008-lsat-answers-explanations-rc-f145.html"/>
    <hyperlink ref="L1190:L1215" r:id="rId77" display="?"/>
    <hyperlink ref="L1217" r:id="rId78" display="http://www.manhattanlsat.com/forums/preptest-57-june-2009-lsat-answers-explanations-lg-f18.html"/>
    <hyperlink ref="L1218:L1239" r:id="rId79" display="?"/>
    <hyperlink ref="L1240" r:id="rId80" display="http://www.manhattanlsat.com/forums/section-2-f482.html?sid=796922d6aaa4c81d74b8454dbb774748"/>
    <hyperlink ref="L1241:L1265" r:id="rId81" display="?"/>
    <hyperlink ref="L1266" r:id="rId82" display="http://www.manhattanlsat.com/forums/section-3-f483.html?sid=796922d6aaa4c81d74b8454dbb774748"/>
    <hyperlink ref="L1267:L1290" r:id="rId83" display="?"/>
    <hyperlink ref="L1291" r:id="rId84" display="http://www.manhattanlsat.com/forums/preptest-57-june-2009-lsat-answers-explanations-rc-f144.html"/>
    <hyperlink ref="L1292:L1317" r:id="rId85" display="?"/>
    <hyperlink ref="L1319" r:id="rId86" display="http://www.manhattanlsat.com/forums/section-1-f480.html?sid=796922d6aaa4c81d74b8454dbb774748"/>
    <hyperlink ref="L1320:L1344" r:id="rId87" display="?"/>
    <hyperlink ref="L1345" r:id="rId88" display="http://www.manhattanlsat.com/forums/preptest-58-september-2009-lsat-answers-explanations-rc-f202.html"/>
    <hyperlink ref="L1346:L1371" r:id="rId89" display="?"/>
    <hyperlink ref="L1372" r:id="rId90" display="http://www.manhattanlsat.com/forums/preptest-58-september-2009-lsat-answers-explanations-lg-f136.html"/>
    <hyperlink ref="L1373:L1394" r:id="rId91" display="?"/>
    <hyperlink ref="L1395:L1419" r:id="rId92" display="?"/>
    <hyperlink ref="L1421" r:id="rId93" display="http://www.manhattanlsat.com/forums/preptest-59-december-2009-lsat-answers-explanations-lg-f138.html"/>
    <hyperlink ref="L1422:L1443" r:id="rId94" display="?"/>
    <hyperlink ref="L1444" r:id="rId95" display="http://www.manhattanlsat.com/forums/section-2-f478.html?sid=796922d6aaa4c81d74b8454dbb774748"/>
    <hyperlink ref="L1445:L1469" r:id="rId96" display="?"/>
    <hyperlink ref="L1470" r:id="rId97" display="http://www.manhattanlsat.com/forums/section-3-f479.html?sid=796922d6aaa4c81d74b8454dbb774748"/>
    <hyperlink ref="L1471:L1494" r:id="rId98" display="?"/>
    <hyperlink ref="L1523" r:id="rId99" display="http://www.manhattanlsat.com/forums/section-1-f476.html?sid=796922d6aaa4c81d74b8454dbb774748"/>
    <hyperlink ref="L1524:L1547" r:id="rId100" display="?"/>
    <hyperlink ref="L1548" r:id="rId101" display="http://www.manhattanlsat.com/forums/preptest-60-june-2010-lsat-answers-explanations-lg-f204.html+"/>
    <hyperlink ref="L1549:L1570" r:id="rId102" display="?"/>
    <hyperlink ref="L1571" r:id="rId103" display="http://www.manhattanlsat.com/forums/section-3-f477.html?sid=796922d6aaa4c81d74b8454dbb774748"/>
    <hyperlink ref="L1572:L1595" r:id="rId104" display="?"/>
    <hyperlink ref="L1624" r:id="rId105" display="http://www.manhattanlsat.com/forums/preptest-61-october-2010-lsat-answers-explanations-rc-f218.html"/>
    <hyperlink ref="L1625:L1650" r:id="rId106" display="?"/>
    <hyperlink ref="L1651" r:id="rId107" display="http://www.manhattanlsat.com/forums/section-2-f474.html?sid=796922d6aaa4c81d74b8454dbb774748"/>
    <hyperlink ref="L1652:L1675" r:id="rId108" display="?"/>
    <hyperlink ref="L1676" r:id="rId109" display="http://www.manhattanlsat.com/forums/preptest-61-october-2010-lsat-answers-explanations-lg-f214.html"/>
    <hyperlink ref="L1677:L1698" r:id="rId110" display="?"/>
    <hyperlink ref="L1699:L1724" r:id="rId111" display="?"/>
    <hyperlink ref="L1726" r:id="rId112" display="http://www.manhattanlsat.com/forums/preptest-62-december-2010-lsat-answers-explanations-rc-f847.html"/>
    <hyperlink ref="L1727:L1752" r:id="rId113" display="?"/>
    <hyperlink ref="L1753" r:id="rId114" display="http://www.manhattanlsat.com/forums/section-2-f848.html?sid=796922d6aaa4c81d74b8454dbb774748"/>
    <hyperlink ref="L1754:L1778" r:id="rId115" display="?"/>
    <hyperlink ref="L1779" r:id="rId116" display="http://www.manhattanlsat.com/forums/preptest-62-december-2010-lsat-answers-explanations-lg-f840.html"/>
    <hyperlink ref="L1780:L1801" r:id="rId117" display="?"/>
    <hyperlink ref="L1802" r:id="rId118" display="http://www.manhattanlsat.com/forums/section-4-f849.html?sid=796922d6aaa4c81d74b8454dbb774748"/>
    <hyperlink ref="L1803:L1827" r:id="rId119" display="?"/>
    <hyperlink ref="L1829" r:id="rId120" display="http://www.manhattanlsat.com/forums/section-1-f928.html?sid=796922d6aaa4c81d74b8454dbb774748"/>
    <hyperlink ref="L1830:L1853" r:id="rId121" display="?"/>
    <hyperlink ref="L1854" r:id="rId122" display="http://www.manhattanlsat.com/forums/preptest-63-june-2011-lsat-answers-explanations-lg-f913.html"/>
    <hyperlink ref="L1855:L1876" r:id="rId123" display="?"/>
    <hyperlink ref="L1877" r:id="rId124" display="http://www.manhattanlsat.com/forums/section-3-f929.html?sid=796922d6aaa4c81d74b8454dbb774748"/>
    <hyperlink ref="L1878:L1902" r:id="rId125" display="?"/>
    <hyperlink ref="L1903" r:id="rId126" display="http://www.manhattanlsat.com/forums/preptest-63-june-2011-lsat-answers-explanations-rc-f917.html"/>
    <hyperlink ref="L1904:L1929" r:id="rId127" display="?"/>
    <hyperlink ref="L1495" r:id="rId128" display="http://www.manhattanlsat.com/forums/preptest-59-december-2009-lsat-answers-explanations-rc-f203.html?sid=9bcea9eb19af3996cae3adae0d65e51f"/>
    <hyperlink ref="L1496:L1521" r:id="rId129" display="?"/>
    <hyperlink ref="L1596" r:id="rId130" display="http://www.manhattanlsat.com/forums/preptest-60-june-2010-lsat-answers-explanations-rc-f206.html?sid=086cc772e28e113f1efc6b0dcc5c689d"/>
    <hyperlink ref="L1597:L1622" r:id="rId131" display="?"/>
    <hyperlink ref="L610" r:id="rId132" display="http://www.manhattanlsat.com/forums/section-1-f494.html?sid=796922d6aaa4c81d74b8454dbb774748"/>
    <hyperlink ref="L611:L634" r:id="rId133" display="?"/>
    <hyperlink ref="L635" r:id="rId134" display="http://www.manhattanlsat.com/forums/preptest-51-december-2006-lsat-answers-explanations-rc-f150.html"/>
    <hyperlink ref="L636:L662" r:id="rId135" display="?"/>
    <hyperlink ref="L663" r:id="rId136" display="http://www.manhattanlsat.com/forums/section-3-f495.html?sid=796922d6aaa4c81d74b8454dbb774748"/>
    <hyperlink ref="L664:L687" r:id="rId137" display="?"/>
    <hyperlink ref="L688" r:id="rId138" display="http://www.manhattanlsat.com/forums/preptest-51-december-2006-lsat-answers-explanations-lg-f24.html"/>
    <hyperlink ref="L689:L709" r:id="rId139" display="?"/>
    <hyperlink ref="L711" r:id="rId140" display="http://www.manhattanlsat.com/forums/section-1-f492.html?sid=796922d6aaa4c81d74b8454dbb774748"/>
    <hyperlink ref="L712:L735" r:id="rId141" display="?"/>
    <hyperlink ref="L736" r:id="rId142" display="http://www.manhattanlsat.com/forums/preptest-52-september-2007-lsat-answers-explanations-lg-f23.html"/>
    <hyperlink ref="L737:L758" r:id="rId143" display="?"/>
    <hyperlink ref="L759" r:id="rId144" display="http://www.manhattanlsat.com/forums/section-3-f493.html?sid=796922d6aaa4c81d74b8454dbb774748"/>
    <hyperlink ref="L760:L783" r:id="rId145" display="?"/>
    <hyperlink ref="L784:L810" r:id="rId146" display="?"/>
    <hyperlink ref="L1931" r:id="rId147" display="http://www.manhattanlsat.com/forums/section-1-f933.html?sid=9453f1c4ae4e8249cb6a296e33f37fd5"/>
    <hyperlink ref="L1932" r:id="rId148" display="http://www.manhattanlsat.com/forums/section-1-f933.html?sid=9453f1c4ae4e8249cb6a296e33f37fd5"/>
    <hyperlink ref="L1933" r:id="rId149" display="http://www.manhattanlsat.com/forums/section-1-f933.html?sid=9453f1c4ae4e8249cb6a296e33f37fd5"/>
    <hyperlink ref="L1934" r:id="rId150" display="http://www.manhattanlsat.com/forums/section-1-f933.html?sid=9453f1c4ae4e8249cb6a296e33f37fd5"/>
    <hyperlink ref="L1935" r:id="rId151" display="http://www.manhattanlsat.com/forums/section-1-f933.html?sid=9453f1c4ae4e8249cb6a296e33f37fd5"/>
    <hyperlink ref="L1936" r:id="rId152" display="http://www.manhattanlsat.com/forums/section-1-f933.html?sid=9453f1c4ae4e8249cb6a296e33f37fd5"/>
    <hyperlink ref="L1937" r:id="rId153" display="http://www.manhattanlsat.com/forums/section-1-f933.html?sid=9453f1c4ae4e8249cb6a296e33f37fd5"/>
    <hyperlink ref="L1938" r:id="rId154" display="http://www.manhattanlsat.com/forums/section-1-f933.html?sid=9453f1c4ae4e8249cb6a296e33f37fd5"/>
    <hyperlink ref="L1939" r:id="rId155" display="http://www.manhattanlsat.com/forums/section-1-f933.html?sid=9453f1c4ae4e8249cb6a296e33f37fd5"/>
    <hyperlink ref="L1940" r:id="rId156" display="http://www.manhattanlsat.com/forums/section-1-f933.html?sid=9453f1c4ae4e8249cb6a296e33f37fd5"/>
    <hyperlink ref="L1941" r:id="rId157" display="http://www.manhattanlsat.com/forums/section-1-f933.html?sid=9453f1c4ae4e8249cb6a296e33f37fd5"/>
    <hyperlink ref="L1942" r:id="rId158" display="http://www.manhattanlsat.com/forums/section-1-f933.html?sid=9453f1c4ae4e8249cb6a296e33f37fd5"/>
    <hyperlink ref="L1943" r:id="rId159" display="http://www.manhattanlsat.com/forums/section-1-f933.html?sid=9453f1c4ae4e8249cb6a296e33f37fd5"/>
    <hyperlink ref="L1944" r:id="rId160" display="http://www.manhattanlsat.com/forums/section-1-f933.html?sid=9453f1c4ae4e8249cb6a296e33f37fd5"/>
    <hyperlink ref="L1945" r:id="rId161" display="http://www.manhattanlsat.com/forums/section-1-f933.html?sid=9453f1c4ae4e8249cb6a296e33f37fd5"/>
    <hyperlink ref="L1946" r:id="rId162" display="http://www.manhattanlsat.com/forums/section-1-f933.html?sid=9453f1c4ae4e8249cb6a296e33f37fd5"/>
    <hyperlink ref="L1947" r:id="rId163" display="http://www.manhattanlsat.com/forums/section-1-f933.html?sid=9453f1c4ae4e8249cb6a296e33f37fd5"/>
    <hyperlink ref="L1948" r:id="rId164" display="http://www.manhattanlsat.com/forums/section-1-f933.html?sid=9453f1c4ae4e8249cb6a296e33f37fd5"/>
    <hyperlink ref="L1949" r:id="rId165" display="http://www.manhattanlsat.com/forums/section-1-f933.html?sid=9453f1c4ae4e8249cb6a296e33f37fd5"/>
    <hyperlink ref="L1950" r:id="rId166" display="http://www.manhattanlsat.com/forums/section-1-f933.html?sid=9453f1c4ae4e8249cb6a296e33f37fd5"/>
    <hyperlink ref="L1951" r:id="rId167" display="http://www.manhattanlsat.com/forums/section-1-f933.html?sid=9453f1c4ae4e8249cb6a296e33f37fd5"/>
    <hyperlink ref="L1952" r:id="rId168" display="http://www.manhattanlsat.com/forums/section-1-f933.html?sid=9453f1c4ae4e8249cb6a296e33f37fd5"/>
    <hyperlink ref="L1953" r:id="rId169" display="http://www.manhattanlsat.com/forums/section-1-f933.html?sid=9453f1c4ae4e8249cb6a296e33f37fd5"/>
    <hyperlink ref="L1954" r:id="rId170" display="http://www.manhattanlsat.com/forums/section-1-f933.html?sid=9453f1c4ae4e8249cb6a296e33f37fd5"/>
    <hyperlink ref="L1955" r:id="rId171" display="http://www.manhattanlsat.com/forums/section-1-f933.html?sid=9453f1c4ae4e8249cb6a296e33f37fd5"/>
    <hyperlink ref="L1979" r:id="rId172" display="http://www.manhattanlsat.com/forums/section-3-f934.html?sid=9453f1c4ae4e8249cb6a296e33f37fd5"/>
    <hyperlink ref="L1980" r:id="rId173" display="http://www.manhattanlsat.com/forums/section-3-f934.html?sid=9453f1c4ae4e8249cb6a296e33f37fd5"/>
    <hyperlink ref="L1981" r:id="rId174" display="http://www.manhattanlsat.com/forums/section-3-f934.html?sid=9453f1c4ae4e8249cb6a296e33f37fd5"/>
    <hyperlink ref="L1982" r:id="rId175" display="http://www.manhattanlsat.com/forums/section-3-f934.html?sid=9453f1c4ae4e8249cb6a296e33f37fd5"/>
    <hyperlink ref="L1983" r:id="rId176" display="http://www.manhattanlsat.com/forums/section-3-f934.html?sid=9453f1c4ae4e8249cb6a296e33f37fd5"/>
    <hyperlink ref="L1984" r:id="rId177" display="http://www.manhattanlsat.com/forums/section-3-f934.html?sid=9453f1c4ae4e8249cb6a296e33f37fd5"/>
    <hyperlink ref="L1985" r:id="rId178" display="http://www.manhattanlsat.com/forums/section-3-f934.html?sid=9453f1c4ae4e8249cb6a296e33f37fd5"/>
    <hyperlink ref="L1986" r:id="rId179" display="http://www.manhattanlsat.com/forums/section-3-f934.html?sid=9453f1c4ae4e8249cb6a296e33f37fd5"/>
    <hyperlink ref="L1987" r:id="rId180" display="http://www.manhattanlsat.com/forums/section-3-f934.html?sid=9453f1c4ae4e8249cb6a296e33f37fd5"/>
    <hyperlink ref="L1988" r:id="rId181" display="http://www.manhattanlsat.com/forums/section-3-f934.html?sid=9453f1c4ae4e8249cb6a296e33f37fd5"/>
    <hyperlink ref="L1989" r:id="rId182" display="http://www.manhattanlsat.com/forums/section-3-f934.html?sid=9453f1c4ae4e8249cb6a296e33f37fd5"/>
    <hyperlink ref="L1990" r:id="rId183" display="http://www.manhattanlsat.com/forums/section-3-f934.html?sid=9453f1c4ae4e8249cb6a296e33f37fd5"/>
    <hyperlink ref="L1991" r:id="rId184" display="http://www.manhattanlsat.com/forums/section-3-f934.html?sid=9453f1c4ae4e8249cb6a296e33f37fd5"/>
    <hyperlink ref="L1992" r:id="rId185" display="http://www.manhattanlsat.com/forums/section-3-f934.html?sid=9453f1c4ae4e8249cb6a296e33f37fd5"/>
    <hyperlink ref="L1993" r:id="rId186" display="http://www.manhattanlsat.com/forums/section-3-f934.html?sid=9453f1c4ae4e8249cb6a296e33f37fd5"/>
    <hyperlink ref="L1994" r:id="rId187" display="http://www.manhattanlsat.com/forums/section-3-f934.html?sid=9453f1c4ae4e8249cb6a296e33f37fd5"/>
    <hyperlink ref="L1995" r:id="rId188" display="http://www.manhattanlsat.com/forums/section-3-f934.html?sid=9453f1c4ae4e8249cb6a296e33f37fd5"/>
    <hyperlink ref="L1996" r:id="rId189" display="http://www.manhattanlsat.com/forums/section-3-f934.html?sid=9453f1c4ae4e8249cb6a296e33f37fd5"/>
    <hyperlink ref="L1997" r:id="rId190" display="http://www.manhattanlsat.com/forums/section-3-f934.html?sid=9453f1c4ae4e8249cb6a296e33f37fd5"/>
    <hyperlink ref="L1998" r:id="rId191" display="http://www.manhattanlsat.com/forums/section-3-f934.html?sid=9453f1c4ae4e8249cb6a296e33f37fd5"/>
    <hyperlink ref="L1999" r:id="rId192" display="http://www.manhattanlsat.com/forums/section-3-f934.html?sid=9453f1c4ae4e8249cb6a296e33f37fd5"/>
    <hyperlink ref="L2000" r:id="rId193" display="http://www.manhattanlsat.com/forums/section-3-f934.html?sid=9453f1c4ae4e8249cb6a296e33f37fd5"/>
    <hyperlink ref="L2001" r:id="rId194" display="http://www.manhattanlsat.com/forums/section-3-f934.html?sid=9453f1c4ae4e8249cb6a296e33f37fd5"/>
    <hyperlink ref="L2002" r:id="rId195" display="http://www.manhattanlsat.com/forums/section-3-f934.html?sid=9453f1c4ae4e8249cb6a296e33f37fd5"/>
    <hyperlink ref="L2003" r:id="rId196" display="http://www.manhattanlsat.com/forums/section-3-f934.html?sid=9453f1c4ae4e8249cb6a296e33f37fd5"/>
    <hyperlink ref="L2004" r:id="rId197" display="http://www.manhattanlsat.com/forums/section-3-f934.html?sid=9453f1c4ae4e8249cb6a296e33f37fd5"/>
    <hyperlink ref="L1956" r:id="rId198" display="http://www.manhattanlsat.com/forums/preptest-64-october-2011-lsat-answers-explanations-lg-f935.html?sid=9453f1c4ae4e8249cb6a296e33f37fd5"/>
    <hyperlink ref="L1957" r:id="rId199" display="http://www.manhattanlsat.com/forums/preptest-64-october-2011-lsat-answers-explanations-lg-f935.html?sid=9453f1c4ae4e8249cb6a296e33f37fd5"/>
    <hyperlink ref="L1958" r:id="rId200" display="http://www.manhattanlsat.com/forums/preptest-64-october-2011-lsat-answers-explanations-lg-f935.html?sid=9453f1c4ae4e8249cb6a296e33f37fd5"/>
    <hyperlink ref="L1959" r:id="rId201" display="http://www.manhattanlsat.com/forums/preptest-64-october-2011-lsat-answers-explanations-lg-f935.html?sid=9453f1c4ae4e8249cb6a296e33f37fd5"/>
    <hyperlink ref="L1960" r:id="rId202" display="http://www.manhattanlsat.com/forums/preptest-64-october-2011-lsat-answers-explanations-lg-f935.html?sid=9453f1c4ae4e8249cb6a296e33f37fd5"/>
    <hyperlink ref="L1961" r:id="rId203" display="http://www.manhattanlsat.com/forums/preptest-64-october-2011-lsat-answers-explanations-lg-f935.html?sid=9453f1c4ae4e8249cb6a296e33f37fd5"/>
    <hyperlink ref="L1962" r:id="rId204" display="http://www.manhattanlsat.com/forums/preptest-64-october-2011-lsat-answers-explanations-lg-f935.html?sid=9453f1c4ae4e8249cb6a296e33f37fd5"/>
    <hyperlink ref="L1963" r:id="rId205" display="http://www.manhattanlsat.com/forums/preptest-64-october-2011-lsat-answers-explanations-lg-f935.html?sid=9453f1c4ae4e8249cb6a296e33f37fd5"/>
    <hyperlink ref="L1964" r:id="rId206" display="http://www.manhattanlsat.com/forums/preptest-64-october-2011-lsat-answers-explanations-lg-f935.html?sid=9453f1c4ae4e8249cb6a296e33f37fd5"/>
    <hyperlink ref="L1965" r:id="rId207" display="http://www.manhattanlsat.com/forums/preptest-64-october-2011-lsat-answers-explanations-lg-f935.html?sid=9453f1c4ae4e8249cb6a296e33f37fd5"/>
    <hyperlink ref="L1966" r:id="rId208" display="http://www.manhattanlsat.com/forums/preptest-64-october-2011-lsat-answers-explanations-lg-f935.html?sid=9453f1c4ae4e8249cb6a296e33f37fd5"/>
    <hyperlink ref="L1967" r:id="rId209" display="http://www.manhattanlsat.com/forums/preptest-64-october-2011-lsat-answers-explanations-lg-f935.html?sid=9453f1c4ae4e8249cb6a296e33f37fd5"/>
    <hyperlink ref="L1968" r:id="rId210" display="http://www.manhattanlsat.com/forums/preptest-64-october-2011-lsat-answers-explanations-lg-f935.html?sid=9453f1c4ae4e8249cb6a296e33f37fd5"/>
    <hyperlink ref="L1969" r:id="rId211" display="http://www.manhattanlsat.com/forums/preptest-64-october-2011-lsat-answers-explanations-lg-f935.html?sid=9453f1c4ae4e8249cb6a296e33f37fd5"/>
    <hyperlink ref="L1970" r:id="rId212" display="http://www.manhattanlsat.com/forums/preptest-64-october-2011-lsat-answers-explanations-lg-f935.html?sid=9453f1c4ae4e8249cb6a296e33f37fd5"/>
    <hyperlink ref="L1971" r:id="rId213" display="http://www.manhattanlsat.com/forums/preptest-64-october-2011-lsat-answers-explanations-lg-f935.html?sid=9453f1c4ae4e8249cb6a296e33f37fd5"/>
    <hyperlink ref="L1972" r:id="rId214" display="http://www.manhattanlsat.com/forums/preptest-64-october-2011-lsat-answers-explanations-lg-f935.html?sid=9453f1c4ae4e8249cb6a296e33f37fd5"/>
    <hyperlink ref="L1973" r:id="rId215" display="http://www.manhattanlsat.com/forums/preptest-64-october-2011-lsat-answers-explanations-lg-f935.html?sid=9453f1c4ae4e8249cb6a296e33f37fd5"/>
    <hyperlink ref="L1974" r:id="rId216" display="http://www.manhattanlsat.com/forums/preptest-64-october-2011-lsat-answers-explanations-lg-f935.html?sid=9453f1c4ae4e8249cb6a296e33f37fd5"/>
    <hyperlink ref="L1975" r:id="rId217" display="http://www.manhattanlsat.com/forums/preptest-64-october-2011-lsat-answers-explanations-lg-f935.html?sid=9453f1c4ae4e8249cb6a296e33f37fd5"/>
    <hyperlink ref="L1976" r:id="rId218" display="http://www.manhattanlsat.com/forums/preptest-64-october-2011-lsat-answers-explanations-lg-f935.html?sid=9453f1c4ae4e8249cb6a296e33f37fd5"/>
    <hyperlink ref="L1977" r:id="rId219" display="http://www.manhattanlsat.com/forums/preptest-64-october-2011-lsat-answers-explanations-lg-f935.html?sid=9453f1c4ae4e8249cb6a296e33f37fd5"/>
    <hyperlink ref="L1978" r:id="rId220" display="http://www.manhattanlsat.com/forums/preptest-64-october-2011-lsat-answers-explanations-lg-f935.html?sid=9453f1c4ae4e8249cb6a296e33f37fd5"/>
    <hyperlink ref="L2006" r:id="rId221" display="http://www.manhattanlsat.com/forums/preptest-64-october-2011-lsat-answers-explanations-rc-f940.html?sid=9453f1c4ae4e8249cb6a296e33f37fd5"/>
    <hyperlink ref="L2007" r:id="rId222" display="http://www.manhattanlsat.com/forums/preptest-64-october-2011-lsat-answers-explanations-rc-f940.html?sid=9453f1c4ae4e8249cb6a296e33f37fd5"/>
    <hyperlink ref="L2008" r:id="rId223" display="http://www.manhattanlsat.com/forums/preptest-64-october-2011-lsat-answers-explanations-rc-f940.html?sid=9453f1c4ae4e8249cb6a296e33f37fd5"/>
    <hyperlink ref="L2009" r:id="rId224" display="http://www.manhattanlsat.com/forums/preptest-64-october-2011-lsat-answers-explanations-rc-f940.html?sid=9453f1c4ae4e8249cb6a296e33f37fd5"/>
    <hyperlink ref="L2010" r:id="rId225" display="http://www.manhattanlsat.com/forums/preptest-64-october-2011-lsat-answers-explanations-rc-f940.html?sid=9453f1c4ae4e8249cb6a296e33f37fd5"/>
    <hyperlink ref="L2011" r:id="rId226" display="http://www.manhattanlsat.com/forums/preptest-64-october-2011-lsat-answers-explanations-rc-f940.html?sid=9453f1c4ae4e8249cb6a296e33f37fd5"/>
    <hyperlink ref="L2012" r:id="rId227" display="http://www.manhattanlsat.com/forums/preptest-64-october-2011-lsat-answers-explanations-rc-f940.html?sid=9453f1c4ae4e8249cb6a296e33f37fd5"/>
    <hyperlink ref="L2013" r:id="rId228" display="http://www.manhattanlsat.com/forums/preptest-64-october-2011-lsat-answers-explanations-rc-f940.html?sid=9453f1c4ae4e8249cb6a296e33f37fd5"/>
    <hyperlink ref="L2014" r:id="rId229" display="http://www.manhattanlsat.com/forums/preptest-64-october-2011-lsat-answers-explanations-rc-f940.html?sid=9453f1c4ae4e8249cb6a296e33f37fd5"/>
    <hyperlink ref="L2015" r:id="rId230" display="http://www.manhattanlsat.com/forums/preptest-64-october-2011-lsat-answers-explanations-rc-f940.html?sid=9453f1c4ae4e8249cb6a296e33f37fd5"/>
    <hyperlink ref="L2016" r:id="rId231" display="http://www.manhattanlsat.com/forums/preptest-64-october-2011-lsat-answers-explanations-rc-f940.html?sid=9453f1c4ae4e8249cb6a296e33f37fd5"/>
    <hyperlink ref="L2017" r:id="rId232" display="http://www.manhattanlsat.com/forums/preptest-64-october-2011-lsat-answers-explanations-rc-f940.html?sid=9453f1c4ae4e8249cb6a296e33f37fd5"/>
    <hyperlink ref="L2018" r:id="rId233" display="http://www.manhattanlsat.com/forums/preptest-64-october-2011-lsat-answers-explanations-rc-f940.html?sid=9453f1c4ae4e8249cb6a296e33f37fd5"/>
    <hyperlink ref="L2019" r:id="rId234" display="http://www.manhattanlsat.com/forums/preptest-64-october-2011-lsat-answers-explanations-rc-f940.html?sid=9453f1c4ae4e8249cb6a296e33f37fd5"/>
    <hyperlink ref="L2020" r:id="rId235" display="http://www.manhattanlsat.com/forums/preptest-64-october-2011-lsat-answers-explanations-rc-f940.html?sid=9453f1c4ae4e8249cb6a296e33f37fd5"/>
    <hyperlink ref="L2021" r:id="rId236" display="http://www.manhattanlsat.com/forums/preptest-64-october-2011-lsat-answers-explanations-rc-f940.html?sid=9453f1c4ae4e8249cb6a296e33f37fd5"/>
    <hyperlink ref="L2022" r:id="rId237" display="http://www.manhattanlsat.com/forums/preptest-64-october-2011-lsat-answers-explanations-rc-f940.html?sid=9453f1c4ae4e8249cb6a296e33f37fd5"/>
    <hyperlink ref="L2023" r:id="rId238" display="http://www.manhattanlsat.com/forums/preptest-64-october-2011-lsat-answers-explanations-rc-f940.html?sid=9453f1c4ae4e8249cb6a296e33f37fd5"/>
    <hyperlink ref="L2024" r:id="rId239" display="http://www.manhattanlsat.com/forums/preptest-64-october-2011-lsat-answers-explanations-rc-f940.html?sid=9453f1c4ae4e8249cb6a296e33f37fd5"/>
    <hyperlink ref="L2025" r:id="rId240" display="http://www.manhattanlsat.com/forums/preptest-64-october-2011-lsat-answers-explanations-rc-f940.html?sid=9453f1c4ae4e8249cb6a296e33f37fd5"/>
    <hyperlink ref="L2026" r:id="rId241" display="http://www.manhattanlsat.com/forums/preptest-64-october-2011-lsat-answers-explanations-rc-f940.html?sid=9453f1c4ae4e8249cb6a296e33f37fd5"/>
    <hyperlink ref="L2027" r:id="rId242" display="http://www.manhattanlsat.com/forums/preptest-64-october-2011-lsat-answers-explanations-rc-f940.html?sid=9453f1c4ae4e8249cb6a296e33f37fd5"/>
    <hyperlink ref="L2028" r:id="rId243" display="http://www.manhattanlsat.com/forums/preptest-64-october-2011-lsat-answers-explanations-rc-f940.html?sid=9453f1c4ae4e8249cb6a296e33f37fd5"/>
    <hyperlink ref="L2029" r:id="rId244" display="http://www.manhattanlsat.com/forums/preptest-64-october-2011-lsat-answers-explanations-rc-f940.html?sid=9453f1c4ae4e8249cb6a296e33f37fd5"/>
    <hyperlink ref="L2030" r:id="rId245" display="http://www.manhattanlsat.com/forums/preptest-64-october-2011-lsat-answers-explanations-rc-f940.html?sid=9453f1c4ae4e8249cb6a296e33f37fd5"/>
    <hyperlink ref="L2031" r:id="rId246" display="http://www.manhattanlsat.com/forums/preptest-64-october-2011-lsat-answers-explanations-rc-f940.html?sid=9453f1c4ae4e8249cb6a296e33f37fd5"/>
    <hyperlink ref="L2005" r:id="rId247" display="http://www.manhattanlsat.com/forums/preptest-64-october-2011-lsat-answers-explanations-rc-f940.html?sid=9453f1c4ae4e8249cb6a296e33f37fd5"/>
    <hyperlink ref="L2081" r:id="rId248" display="http://www.manhattanlsat.com/forums/preptest-65-december-2011-lsat-answers-explanations-rc-f953.html?sid=9453f1c4ae4e8249cb6a296e33f37fd5"/>
    <hyperlink ref="L2082" r:id="rId249" display="http://www.manhattanlsat.com/forums/preptest-65-december-2011-lsat-answers-explanations-rc-f953.html?sid=9453f1c4ae4e8249cb6a296e33f37fd5"/>
    <hyperlink ref="L2083" r:id="rId250" display="http://www.manhattanlsat.com/forums/preptest-65-december-2011-lsat-answers-explanations-rc-f953.html?sid=9453f1c4ae4e8249cb6a296e33f37fd5"/>
    <hyperlink ref="L2084" r:id="rId251" display="http://www.manhattanlsat.com/forums/preptest-65-december-2011-lsat-answers-explanations-rc-f953.html?sid=9453f1c4ae4e8249cb6a296e33f37fd5"/>
    <hyperlink ref="L2085" r:id="rId252" display="http://www.manhattanlsat.com/forums/preptest-65-december-2011-lsat-answers-explanations-rc-f953.html?sid=9453f1c4ae4e8249cb6a296e33f37fd5"/>
    <hyperlink ref="L2086" r:id="rId253" display="http://www.manhattanlsat.com/forums/preptest-65-december-2011-lsat-answers-explanations-rc-f953.html?sid=9453f1c4ae4e8249cb6a296e33f37fd5"/>
    <hyperlink ref="L2087" r:id="rId254" display="http://www.manhattanlsat.com/forums/preptest-65-december-2011-lsat-answers-explanations-rc-f953.html?sid=9453f1c4ae4e8249cb6a296e33f37fd5"/>
    <hyperlink ref="L2088" r:id="rId255" display="http://www.manhattanlsat.com/forums/preptest-65-december-2011-lsat-answers-explanations-rc-f953.html?sid=9453f1c4ae4e8249cb6a296e33f37fd5"/>
    <hyperlink ref="L2089" r:id="rId256" display="http://www.manhattanlsat.com/forums/preptest-65-december-2011-lsat-answers-explanations-rc-f953.html?sid=9453f1c4ae4e8249cb6a296e33f37fd5"/>
    <hyperlink ref="L2090" r:id="rId257" display="http://www.manhattanlsat.com/forums/preptest-65-december-2011-lsat-answers-explanations-rc-f953.html?sid=9453f1c4ae4e8249cb6a296e33f37fd5"/>
    <hyperlink ref="L2091" r:id="rId258" display="http://www.manhattanlsat.com/forums/preptest-65-december-2011-lsat-answers-explanations-rc-f953.html?sid=9453f1c4ae4e8249cb6a296e33f37fd5"/>
    <hyperlink ref="L2092" r:id="rId259" display="http://www.manhattanlsat.com/forums/preptest-65-december-2011-lsat-answers-explanations-rc-f953.html?sid=9453f1c4ae4e8249cb6a296e33f37fd5"/>
    <hyperlink ref="L2093" r:id="rId260" display="http://www.manhattanlsat.com/forums/preptest-65-december-2011-lsat-answers-explanations-rc-f953.html?sid=9453f1c4ae4e8249cb6a296e33f37fd5"/>
    <hyperlink ref="L2094" r:id="rId261" display="http://www.manhattanlsat.com/forums/preptest-65-december-2011-lsat-answers-explanations-rc-f953.html?sid=9453f1c4ae4e8249cb6a296e33f37fd5"/>
    <hyperlink ref="L2095" r:id="rId262" display="http://www.manhattanlsat.com/forums/preptest-65-december-2011-lsat-answers-explanations-rc-f953.html?sid=9453f1c4ae4e8249cb6a296e33f37fd5"/>
    <hyperlink ref="L2096" r:id="rId263" display="http://www.manhattanlsat.com/forums/preptest-65-december-2011-lsat-answers-explanations-rc-f953.html?sid=9453f1c4ae4e8249cb6a296e33f37fd5"/>
    <hyperlink ref="L2097" r:id="rId264" display="http://www.manhattanlsat.com/forums/preptest-65-december-2011-lsat-answers-explanations-rc-f953.html?sid=9453f1c4ae4e8249cb6a296e33f37fd5"/>
    <hyperlink ref="L2098" r:id="rId265" display="http://www.manhattanlsat.com/forums/preptest-65-december-2011-lsat-answers-explanations-rc-f953.html?sid=9453f1c4ae4e8249cb6a296e33f37fd5"/>
    <hyperlink ref="L2099" r:id="rId266" display="http://www.manhattanlsat.com/forums/preptest-65-december-2011-lsat-answers-explanations-rc-f953.html?sid=9453f1c4ae4e8249cb6a296e33f37fd5"/>
    <hyperlink ref="L2100" r:id="rId267" display="http://www.manhattanlsat.com/forums/preptest-65-december-2011-lsat-answers-explanations-rc-f953.html?sid=9453f1c4ae4e8249cb6a296e33f37fd5"/>
    <hyperlink ref="L2101" r:id="rId268" display="http://www.manhattanlsat.com/forums/preptest-65-december-2011-lsat-answers-explanations-rc-f953.html?sid=9453f1c4ae4e8249cb6a296e33f37fd5"/>
    <hyperlink ref="L2102" r:id="rId269" display="http://www.manhattanlsat.com/forums/preptest-65-december-2011-lsat-answers-explanations-rc-f953.html?sid=9453f1c4ae4e8249cb6a296e33f37fd5"/>
    <hyperlink ref="L2103" r:id="rId270" display="http://www.manhattanlsat.com/forums/preptest-65-december-2011-lsat-answers-explanations-rc-f953.html?sid=9453f1c4ae4e8249cb6a296e33f37fd5"/>
    <hyperlink ref="L2104" r:id="rId271" display="http://www.manhattanlsat.com/forums/preptest-65-december-2011-lsat-answers-explanations-rc-f953.html?sid=9453f1c4ae4e8249cb6a296e33f37fd5"/>
    <hyperlink ref="L2105" r:id="rId272" display="http://www.manhattanlsat.com/forums/preptest-65-december-2011-lsat-answers-explanations-rc-f953.html?sid=9453f1c4ae4e8249cb6a296e33f37fd5"/>
    <hyperlink ref="L2106" r:id="rId273" display="http://www.manhattanlsat.com/forums/preptest-65-december-2011-lsat-answers-explanations-rc-f953.html?sid=9453f1c4ae4e8249cb6a296e33f37fd5"/>
    <hyperlink ref="L2107" r:id="rId274" display="http://www.manhattanlsat.com/forums/preptest-65-december-2011-lsat-answers-explanations-rc-f953.html?sid=9453f1c4ae4e8249cb6a296e33f37fd5"/>
    <hyperlink ref="L2033" r:id="rId275" display="http://www.manhattanlsat.com/forums/section-1-f951.html?sid=9453f1c4ae4e8249cb6a296e33f37fd5"/>
    <hyperlink ref="L2034" r:id="rId276" display="http://www.manhattanlsat.com/forums/section-1-f951.html?sid=9453f1c4ae4e8249cb6a296e33f37fd5"/>
    <hyperlink ref="L2035" r:id="rId277" display="http://www.manhattanlsat.com/forums/section-1-f951.html?sid=9453f1c4ae4e8249cb6a296e33f37fd5"/>
    <hyperlink ref="L2036" r:id="rId278" display="http://www.manhattanlsat.com/forums/section-1-f951.html?sid=9453f1c4ae4e8249cb6a296e33f37fd5"/>
    <hyperlink ref="L2037" r:id="rId279" display="http://www.manhattanlsat.com/forums/section-1-f951.html?sid=9453f1c4ae4e8249cb6a296e33f37fd5"/>
    <hyperlink ref="L2038" r:id="rId280" display="http://www.manhattanlsat.com/forums/section-1-f951.html?sid=9453f1c4ae4e8249cb6a296e33f37fd5"/>
    <hyperlink ref="L2039" r:id="rId281" display="http://www.manhattanlsat.com/forums/section-1-f951.html?sid=9453f1c4ae4e8249cb6a296e33f37fd5"/>
    <hyperlink ref="L2040" r:id="rId282" display="http://www.manhattanlsat.com/forums/section-1-f951.html?sid=9453f1c4ae4e8249cb6a296e33f37fd5"/>
    <hyperlink ref="L2041" r:id="rId283" display="http://www.manhattanlsat.com/forums/section-1-f951.html?sid=9453f1c4ae4e8249cb6a296e33f37fd5"/>
    <hyperlink ref="L2042" r:id="rId284" display="http://www.manhattanlsat.com/forums/section-1-f951.html?sid=9453f1c4ae4e8249cb6a296e33f37fd5"/>
    <hyperlink ref="L2043" r:id="rId285" display="http://www.manhattanlsat.com/forums/section-1-f951.html?sid=9453f1c4ae4e8249cb6a296e33f37fd5"/>
    <hyperlink ref="L2044" r:id="rId286" display="http://www.manhattanlsat.com/forums/section-1-f951.html?sid=9453f1c4ae4e8249cb6a296e33f37fd5"/>
    <hyperlink ref="L2045" r:id="rId287" display="http://www.manhattanlsat.com/forums/section-1-f951.html?sid=9453f1c4ae4e8249cb6a296e33f37fd5"/>
    <hyperlink ref="L2046" r:id="rId288" display="http://www.manhattanlsat.com/forums/section-1-f951.html?sid=9453f1c4ae4e8249cb6a296e33f37fd5"/>
    <hyperlink ref="L2047" r:id="rId289" display="http://www.manhattanlsat.com/forums/section-1-f951.html?sid=9453f1c4ae4e8249cb6a296e33f37fd5"/>
    <hyperlink ref="L2048" r:id="rId290" display="http://www.manhattanlsat.com/forums/section-1-f951.html?sid=9453f1c4ae4e8249cb6a296e33f37fd5"/>
    <hyperlink ref="L2049" r:id="rId291" display="http://www.manhattanlsat.com/forums/section-1-f951.html?sid=9453f1c4ae4e8249cb6a296e33f37fd5"/>
    <hyperlink ref="L2050" r:id="rId292" display="http://www.manhattanlsat.com/forums/section-1-f951.html?sid=9453f1c4ae4e8249cb6a296e33f37fd5"/>
    <hyperlink ref="L2051" r:id="rId293" display="http://www.manhattanlsat.com/forums/section-1-f951.html?sid=9453f1c4ae4e8249cb6a296e33f37fd5"/>
    <hyperlink ref="L2052" r:id="rId294" display="http://www.manhattanlsat.com/forums/section-1-f951.html?sid=9453f1c4ae4e8249cb6a296e33f37fd5"/>
    <hyperlink ref="L2053" r:id="rId295" display="http://www.manhattanlsat.com/forums/section-1-f951.html?sid=9453f1c4ae4e8249cb6a296e33f37fd5"/>
    <hyperlink ref="L2054" r:id="rId296" display="http://www.manhattanlsat.com/forums/section-1-f951.html?sid=9453f1c4ae4e8249cb6a296e33f37fd5"/>
    <hyperlink ref="L2055" r:id="rId297" display="http://www.manhattanlsat.com/forums/section-1-f951.html?sid=9453f1c4ae4e8249cb6a296e33f37fd5"/>
    <hyperlink ref="L2056" r:id="rId298" display="http://www.manhattanlsat.com/forums/section-1-f951.html?sid=9453f1c4ae4e8249cb6a296e33f37fd5"/>
    <hyperlink ref="L2057" r:id="rId299" display="http://www.manhattanlsat.com/forums/section-1-f951.html?sid=9453f1c4ae4e8249cb6a296e33f37fd5"/>
    <hyperlink ref="L2108" r:id="rId300" display="http://www.manhattanlsat.com/forums/section-4-f952.html?sid=9453f1c4ae4e8249cb6a296e33f37fd5"/>
    <hyperlink ref="L2109" r:id="rId301" display="http://www.manhattanlsat.com/forums/section-4-f952.html?sid=9453f1c4ae4e8249cb6a296e33f37fd5"/>
    <hyperlink ref="L2110" r:id="rId302" display="http://www.manhattanlsat.com/forums/section-4-f952.html?sid=9453f1c4ae4e8249cb6a296e33f37fd5"/>
    <hyperlink ref="L2111" r:id="rId303" display="http://www.manhattanlsat.com/forums/section-4-f952.html?sid=9453f1c4ae4e8249cb6a296e33f37fd5"/>
    <hyperlink ref="L2112" r:id="rId304" display="http://www.manhattanlsat.com/forums/section-4-f952.html?sid=9453f1c4ae4e8249cb6a296e33f37fd5"/>
    <hyperlink ref="L2113" r:id="rId305" display="http://www.manhattanlsat.com/forums/section-4-f952.html?sid=9453f1c4ae4e8249cb6a296e33f37fd5"/>
    <hyperlink ref="L2114" r:id="rId306" display="http://www.manhattanlsat.com/forums/section-4-f952.html?sid=9453f1c4ae4e8249cb6a296e33f37fd5"/>
    <hyperlink ref="L2115" r:id="rId307" display="http://www.manhattanlsat.com/forums/section-4-f952.html?sid=9453f1c4ae4e8249cb6a296e33f37fd5"/>
    <hyperlink ref="L2116" r:id="rId308" display="http://www.manhattanlsat.com/forums/section-4-f952.html?sid=9453f1c4ae4e8249cb6a296e33f37fd5"/>
    <hyperlink ref="L2117" r:id="rId309" display="http://www.manhattanlsat.com/forums/section-4-f952.html?sid=9453f1c4ae4e8249cb6a296e33f37fd5"/>
    <hyperlink ref="L2118" r:id="rId310" display="http://www.manhattanlsat.com/forums/section-4-f952.html?sid=9453f1c4ae4e8249cb6a296e33f37fd5"/>
    <hyperlink ref="L2119" r:id="rId311" display="http://www.manhattanlsat.com/forums/section-4-f952.html?sid=9453f1c4ae4e8249cb6a296e33f37fd5"/>
    <hyperlink ref="L2120" r:id="rId312" display="http://www.manhattanlsat.com/forums/section-4-f952.html?sid=9453f1c4ae4e8249cb6a296e33f37fd5"/>
    <hyperlink ref="L2121" r:id="rId313" display="http://www.manhattanlsat.com/forums/section-4-f952.html?sid=9453f1c4ae4e8249cb6a296e33f37fd5"/>
    <hyperlink ref="L2122" r:id="rId314" display="http://www.manhattanlsat.com/forums/section-4-f952.html?sid=9453f1c4ae4e8249cb6a296e33f37fd5"/>
    <hyperlink ref="L2123" r:id="rId315" display="http://www.manhattanlsat.com/forums/section-4-f952.html?sid=9453f1c4ae4e8249cb6a296e33f37fd5"/>
    <hyperlink ref="L2124" r:id="rId316" display="http://www.manhattanlsat.com/forums/section-4-f952.html?sid=9453f1c4ae4e8249cb6a296e33f37fd5"/>
    <hyperlink ref="L2125" r:id="rId317" display="http://www.manhattanlsat.com/forums/section-4-f952.html?sid=9453f1c4ae4e8249cb6a296e33f37fd5"/>
    <hyperlink ref="L2126" r:id="rId318" display="http://www.manhattanlsat.com/forums/section-4-f952.html?sid=9453f1c4ae4e8249cb6a296e33f37fd5"/>
    <hyperlink ref="L2127" r:id="rId319" display="http://www.manhattanlsat.com/forums/section-4-f952.html?sid=9453f1c4ae4e8249cb6a296e33f37fd5"/>
    <hyperlink ref="L2128" r:id="rId320" display="http://www.manhattanlsat.com/forums/section-4-f952.html?sid=9453f1c4ae4e8249cb6a296e33f37fd5"/>
    <hyperlink ref="L2129" r:id="rId321" display="http://www.manhattanlsat.com/forums/section-4-f952.html?sid=9453f1c4ae4e8249cb6a296e33f37fd5"/>
    <hyperlink ref="L2130" r:id="rId322" display="http://www.manhattanlsat.com/forums/section-4-f952.html?sid=9453f1c4ae4e8249cb6a296e33f37fd5"/>
    <hyperlink ref="L2131" r:id="rId323" display="http://www.manhattanlsat.com/forums/section-4-f952.html?sid=9453f1c4ae4e8249cb6a296e33f37fd5"/>
    <hyperlink ref="L2132" r:id="rId324" display="http://www.manhattanlsat.com/forums/section-4-f952.html?sid=9453f1c4ae4e8249cb6a296e33f37fd5"/>
    <hyperlink ref="L2133" r:id="rId325" display="http://www.manhattanlsat.com/forums/section-4-f952.html?sid=9453f1c4ae4e8249cb6a296e33f37fd5"/>
    <hyperlink ref="L2058" r:id="rId326" display="http://www.manhattanlsat.com/forums/preptest-65-december-2011-lsat-answers-explanations-lg-f945.html?sid=9453f1c4ae4e8249cb6a296e33f37fd5"/>
    <hyperlink ref="L2059" r:id="rId327" display="http://www.manhattanlsat.com/forums/preptest-65-december-2011-lsat-answers-explanations-lg-f945.html?sid=9453f1c4ae4e8249cb6a296e33f37fd5"/>
    <hyperlink ref="L2060" r:id="rId328" display="http://www.manhattanlsat.com/forums/preptest-65-december-2011-lsat-answers-explanations-lg-f945.html?sid=9453f1c4ae4e8249cb6a296e33f37fd5"/>
    <hyperlink ref="L2061" r:id="rId329" display="http://www.manhattanlsat.com/forums/preptest-65-december-2011-lsat-answers-explanations-lg-f945.html?sid=9453f1c4ae4e8249cb6a296e33f37fd5"/>
    <hyperlink ref="L2062" r:id="rId330" display="http://www.manhattanlsat.com/forums/preptest-65-december-2011-lsat-answers-explanations-lg-f945.html?sid=9453f1c4ae4e8249cb6a296e33f37fd5"/>
    <hyperlink ref="L2063" r:id="rId331" display="http://www.manhattanlsat.com/forums/preptest-65-december-2011-lsat-answers-explanations-lg-f945.html?sid=9453f1c4ae4e8249cb6a296e33f37fd5"/>
    <hyperlink ref="L2064" r:id="rId332" display="http://www.manhattanlsat.com/forums/preptest-65-december-2011-lsat-answers-explanations-lg-f945.html?sid=9453f1c4ae4e8249cb6a296e33f37fd5"/>
    <hyperlink ref="L2065" r:id="rId333" display="http://www.manhattanlsat.com/forums/preptest-65-december-2011-lsat-answers-explanations-lg-f945.html?sid=9453f1c4ae4e8249cb6a296e33f37fd5"/>
    <hyperlink ref="L2066" r:id="rId334" display="http://www.manhattanlsat.com/forums/preptest-65-december-2011-lsat-answers-explanations-lg-f945.html?sid=9453f1c4ae4e8249cb6a296e33f37fd5"/>
    <hyperlink ref="L2067" r:id="rId335" display="http://www.manhattanlsat.com/forums/preptest-65-december-2011-lsat-answers-explanations-lg-f945.html?sid=9453f1c4ae4e8249cb6a296e33f37fd5"/>
    <hyperlink ref="L2068" r:id="rId336" display="http://www.manhattanlsat.com/forums/preptest-65-december-2011-lsat-answers-explanations-lg-f945.html?sid=9453f1c4ae4e8249cb6a296e33f37fd5"/>
    <hyperlink ref="L2069" r:id="rId337" display="http://www.manhattanlsat.com/forums/preptest-65-december-2011-lsat-answers-explanations-lg-f945.html?sid=9453f1c4ae4e8249cb6a296e33f37fd5"/>
    <hyperlink ref="L2070" r:id="rId338" display="http://www.manhattanlsat.com/forums/preptest-65-december-2011-lsat-answers-explanations-lg-f945.html?sid=9453f1c4ae4e8249cb6a296e33f37fd5"/>
    <hyperlink ref="L2071" r:id="rId339" display="http://www.manhattanlsat.com/forums/preptest-65-december-2011-lsat-answers-explanations-lg-f945.html?sid=9453f1c4ae4e8249cb6a296e33f37fd5"/>
    <hyperlink ref="L2072" r:id="rId340" display="http://www.manhattanlsat.com/forums/preptest-65-december-2011-lsat-answers-explanations-lg-f945.html?sid=9453f1c4ae4e8249cb6a296e33f37fd5"/>
    <hyperlink ref="L2073" r:id="rId341" display="http://www.manhattanlsat.com/forums/preptest-65-december-2011-lsat-answers-explanations-lg-f945.html?sid=9453f1c4ae4e8249cb6a296e33f37fd5"/>
    <hyperlink ref="L2074" r:id="rId342" display="http://www.manhattanlsat.com/forums/preptest-65-december-2011-lsat-answers-explanations-lg-f945.html?sid=9453f1c4ae4e8249cb6a296e33f37fd5"/>
    <hyperlink ref="L2075" r:id="rId343" display="http://www.manhattanlsat.com/forums/preptest-65-december-2011-lsat-answers-explanations-lg-f945.html?sid=9453f1c4ae4e8249cb6a296e33f37fd5"/>
    <hyperlink ref="L2076" r:id="rId344" display="http://www.manhattanlsat.com/forums/preptest-65-december-2011-lsat-answers-explanations-lg-f945.html?sid=9453f1c4ae4e8249cb6a296e33f37fd5"/>
    <hyperlink ref="L2077" r:id="rId345" display="http://www.manhattanlsat.com/forums/preptest-65-december-2011-lsat-answers-explanations-lg-f945.html?sid=9453f1c4ae4e8249cb6a296e33f37fd5"/>
    <hyperlink ref="L2078" r:id="rId346" display="http://www.manhattanlsat.com/forums/preptest-65-december-2011-lsat-answers-explanations-lg-f945.html?sid=9453f1c4ae4e8249cb6a296e33f37fd5"/>
    <hyperlink ref="L2079" r:id="rId347" display="http://www.manhattanlsat.com/forums/preptest-65-december-2011-lsat-answers-explanations-lg-f945.html?sid=9453f1c4ae4e8249cb6a296e33f37fd5"/>
    <hyperlink ref="L2080" r:id="rId348" display="http://www.manhattanlsat.com/forums/preptest-65-december-2011-lsat-answers-explanations-lg-f945.html?sid=9453f1c4ae4e8249cb6a296e33f37fd5"/>
    <hyperlink ref="L2187" r:id="rId349" display="http://www.manhattanlsat.com/forums/preptest-66-june-2012-lsat-answers-explanations-lg-f959.html?sid=9453f1c4ae4e8249cb6a296e33f37fd5"/>
    <hyperlink ref="L2188" r:id="rId350" display="http://www.manhattanlsat.com/forums/preptest-66-june-2012-lsat-answers-explanations-lg-f959.html?sid=9453f1c4ae4e8249cb6a296e33f37fd5"/>
    <hyperlink ref="L2189" r:id="rId351" display="http://www.manhattanlsat.com/forums/preptest-66-june-2012-lsat-answers-explanations-lg-f959.html?sid=9453f1c4ae4e8249cb6a296e33f37fd5"/>
    <hyperlink ref="L2190" r:id="rId352" display="http://www.manhattanlsat.com/forums/preptest-66-june-2012-lsat-answers-explanations-lg-f959.html?sid=9453f1c4ae4e8249cb6a296e33f37fd5"/>
    <hyperlink ref="L2191" r:id="rId353" display="http://www.manhattanlsat.com/forums/preptest-66-june-2012-lsat-answers-explanations-lg-f959.html?sid=9453f1c4ae4e8249cb6a296e33f37fd5"/>
    <hyperlink ref="L2192" r:id="rId354" display="http://www.manhattanlsat.com/forums/preptest-66-june-2012-lsat-answers-explanations-lg-f959.html?sid=9453f1c4ae4e8249cb6a296e33f37fd5"/>
    <hyperlink ref="L2193" r:id="rId355" display="http://www.manhattanlsat.com/forums/preptest-66-june-2012-lsat-answers-explanations-lg-f959.html?sid=9453f1c4ae4e8249cb6a296e33f37fd5"/>
    <hyperlink ref="L2194" r:id="rId356" display="http://www.manhattanlsat.com/forums/preptest-66-june-2012-lsat-answers-explanations-lg-f959.html?sid=9453f1c4ae4e8249cb6a296e33f37fd5"/>
    <hyperlink ref="L2195" r:id="rId357" display="http://www.manhattanlsat.com/forums/preptest-66-june-2012-lsat-answers-explanations-lg-f959.html?sid=9453f1c4ae4e8249cb6a296e33f37fd5"/>
    <hyperlink ref="L2196" r:id="rId358" display="http://www.manhattanlsat.com/forums/preptest-66-june-2012-lsat-answers-explanations-lg-f959.html?sid=9453f1c4ae4e8249cb6a296e33f37fd5"/>
    <hyperlink ref="L2197" r:id="rId359" display="http://www.manhattanlsat.com/forums/preptest-66-june-2012-lsat-answers-explanations-lg-f959.html?sid=9453f1c4ae4e8249cb6a296e33f37fd5"/>
    <hyperlink ref="L2198" r:id="rId360" display="http://www.manhattanlsat.com/forums/preptest-66-june-2012-lsat-answers-explanations-lg-f959.html?sid=9453f1c4ae4e8249cb6a296e33f37fd5"/>
    <hyperlink ref="L2199" r:id="rId361" display="http://www.manhattanlsat.com/forums/preptest-66-june-2012-lsat-answers-explanations-lg-f959.html?sid=9453f1c4ae4e8249cb6a296e33f37fd5"/>
    <hyperlink ref="L2200" r:id="rId362" display="http://www.manhattanlsat.com/forums/preptest-66-june-2012-lsat-answers-explanations-lg-f959.html?sid=9453f1c4ae4e8249cb6a296e33f37fd5"/>
    <hyperlink ref="L2201" r:id="rId363" display="http://www.manhattanlsat.com/forums/preptest-66-june-2012-lsat-answers-explanations-lg-f959.html?sid=9453f1c4ae4e8249cb6a296e33f37fd5"/>
    <hyperlink ref="L2202" r:id="rId364" display="http://www.manhattanlsat.com/forums/preptest-66-june-2012-lsat-answers-explanations-lg-f959.html?sid=9453f1c4ae4e8249cb6a296e33f37fd5"/>
    <hyperlink ref="L2203" r:id="rId365" display="http://www.manhattanlsat.com/forums/preptest-66-june-2012-lsat-answers-explanations-lg-f959.html?sid=9453f1c4ae4e8249cb6a296e33f37fd5"/>
    <hyperlink ref="L2204" r:id="rId366" display="http://www.manhattanlsat.com/forums/preptest-66-june-2012-lsat-answers-explanations-lg-f959.html?sid=9453f1c4ae4e8249cb6a296e33f37fd5"/>
    <hyperlink ref="L2205" r:id="rId367" display="http://www.manhattanlsat.com/forums/preptest-66-june-2012-lsat-answers-explanations-lg-f959.html?sid=9453f1c4ae4e8249cb6a296e33f37fd5"/>
    <hyperlink ref="L2206" r:id="rId368" display="http://www.manhattanlsat.com/forums/preptest-66-june-2012-lsat-answers-explanations-lg-f959.html?sid=9453f1c4ae4e8249cb6a296e33f37fd5"/>
    <hyperlink ref="L2207" r:id="rId369" display="http://www.manhattanlsat.com/forums/preptest-66-june-2012-lsat-answers-explanations-lg-f959.html?sid=9453f1c4ae4e8249cb6a296e33f37fd5"/>
    <hyperlink ref="L2208" r:id="rId370" display="http://www.manhattanlsat.com/forums/preptest-66-june-2012-lsat-answers-explanations-lg-f959.html?sid=9453f1c4ae4e8249cb6a296e33f37fd5"/>
    <hyperlink ref="L2209" r:id="rId371" display="http://www.manhattanlsat.com/forums/preptest-66-june-2012-lsat-answers-explanations-lg-f959.html?sid=9453f1c4ae4e8249cb6a296e33f37fd5"/>
    <hyperlink ref="L2162" r:id="rId372" display="http://www.manhattanlsat.com/forums/section-2-f962.html?sid=583e0d89d7b3cd2e3dfe8fc7b614dd19"/>
    <hyperlink ref="L2163" r:id="rId373" display="http://www.manhattanlsat.com/forums/section-2-f962.html?sid=583e0d89d7b3cd2e3dfe8fc7b614dd19"/>
    <hyperlink ref="L2164" r:id="rId374" display="http://www.manhattanlsat.com/forums/section-2-f962.html?sid=583e0d89d7b3cd2e3dfe8fc7b614dd19"/>
    <hyperlink ref="L2165" r:id="rId375" display="http://www.manhattanlsat.com/forums/section-2-f962.html?sid=583e0d89d7b3cd2e3dfe8fc7b614dd19"/>
    <hyperlink ref="L2166" r:id="rId376" display="http://www.manhattanlsat.com/forums/section-2-f962.html?sid=583e0d89d7b3cd2e3dfe8fc7b614dd19"/>
    <hyperlink ref="L2167" r:id="rId377" display="http://www.manhattanlsat.com/forums/section-2-f962.html?sid=583e0d89d7b3cd2e3dfe8fc7b614dd19"/>
    <hyperlink ref="L2168" r:id="rId378" display="http://www.manhattanlsat.com/forums/section-2-f962.html?sid=583e0d89d7b3cd2e3dfe8fc7b614dd19"/>
    <hyperlink ref="L2169" r:id="rId379" display="http://www.manhattanlsat.com/forums/section-2-f962.html?sid=583e0d89d7b3cd2e3dfe8fc7b614dd19"/>
    <hyperlink ref="L2170" r:id="rId380" display="http://www.manhattanlsat.com/forums/section-2-f962.html?sid=583e0d89d7b3cd2e3dfe8fc7b614dd19"/>
    <hyperlink ref="L2171" r:id="rId381" display="http://www.manhattanlsat.com/forums/section-2-f962.html?sid=583e0d89d7b3cd2e3dfe8fc7b614dd19"/>
    <hyperlink ref="L2172" r:id="rId382" display="http://www.manhattanlsat.com/forums/section-2-f962.html?sid=583e0d89d7b3cd2e3dfe8fc7b614dd19"/>
    <hyperlink ref="L2173" r:id="rId383" display="http://www.manhattanlsat.com/forums/section-2-f962.html?sid=583e0d89d7b3cd2e3dfe8fc7b614dd19"/>
    <hyperlink ref="L2174" r:id="rId384" display="http://www.manhattanlsat.com/forums/section-2-f962.html?sid=583e0d89d7b3cd2e3dfe8fc7b614dd19"/>
    <hyperlink ref="L2175" r:id="rId385" display="http://www.manhattanlsat.com/forums/section-2-f962.html?sid=583e0d89d7b3cd2e3dfe8fc7b614dd19"/>
    <hyperlink ref="L2176" r:id="rId386" display="http://www.manhattanlsat.com/forums/section-2-f962.html?sid=583e0d89d7b3cd2e3dfe8fc7b614dd19"/>
    <hyperlink ref="L2177" r:id="rId387" display="http://www.manhattanlsat.com/forums/section-2-f962.html?sid=583e0d89d7b3cd2e3dfe8fc7b614dd19"/>
    <hyperlink ref="L2178" r:id="rId388" display="http://www.manhattanlsat.com/forums/section-2-f962.html?sid=583e0d89d7b3cd2e3dfe8fc7b614dd19"/>
    <hyperlink ref="L2179" r:id="rId389" display="http://www.manhattanlsat.com/forums/section-2-f962.html?sid=583e0d89d7b3cd2e3dfe8fc7b614dd19"/>
    <hyperlink ref="L2180" r:id="rId390" display="http://www.manhattanlsat.com/forums/section-2-f962.html?sid=583e0d89d7b3cd2e3dfe8fc7b614dd19"/>
    <hyperlink ref="L2181" r:id="rId391" display="http://www.manhattanlsat.com/forums/section-2-f962.html?sid=583e0d89d7b3cd2e3dfe8fc7b614dd19"/>
    <hyperlink ref="L2182" r:id="rId392" display="http://www.manhattanlsat.com/forums/section-2-f962.html?sid=583e0d89d7b3cd2e3dfe8fc7b614dd19"/>
    <hyperlink ref="L2183" r:id="rId393" display="http://www.manhattanlsat.com/forums/section-2-f962.html?sid=583e0d89d7b3cd2e3dfe8fc7b614dd19"/>
    <hyperlink ref="L2184" r:id="rId394" display="http://www.manhattanlsat.com/forums/section-2-f962.html?sid=583e0d89d7b3cd2e3dfe8fc7b614dd19"/>
    <hyperlink ref="L2185" r:id="rId395" display="http://www.manhattanlsat.com/forums/section-2-f962.html?sid=583e0d89d7b3cd2e3dfe8fc7b614dd19"/>
    <hyperlink ref="L2186" r:id="rId396" display="http://www.manhattanlsat.com/forums/section-2-f962.html?sid=583e0d89d7b3cd2e3dfe8fc7b614dd19"/>
    <hyperlink ref="L2210" r:id="rId397" display="http://www.manhattanlsat.com/forums/section-4-f963.html?sid=583e0d89d7b3cd2e3dfe8fc7b614dd19"/>
    <hyperlink ref="L2211" r:id="rId398" display="http://www.manhattanlsat.com/forums/section-4-f963.html?sid=583e0d89d7b3cd2e3dfe8fc7b614dd19"/>
    <hyperlink ref="L2212" r:id="rId399" display="http://www.manhattanlsat.com/forums/section-4-f963.html?sid=583e0d89d7b3cd2e3dfe8fc7b614dd19"/>
    <hyperlink ref="L2213" r:id="rId400" display="http://www.manhattanlsat.com/forums/section-4-f963.html?sid=583e0d89d7b3cd2e3dfe8fc7b614dd19"/>
    <hyperlink ref="L2214" r:id="rId401" display="http://www.manhattanlsat.com/forums/section-4-f963.html?sid=583e0d89d7b3cd2e3dfe8fc7b614dd19"/>
    <hyperlink ref="L2215" r:id="rId402" display="http://www.manhattanlsat.com/forums/section-4-f963.html?sid=583e0d89d7b3cd2e3dfe8fc7b614dd19"/>
    <hyperlink ref="L2216" r:id="rId403" display="http://www.manhattanlsat.com/forums/section-4-f963.html?sid=583e0d89d7b3cd2e3dfe8fc7b614dd19"/>
    <hyperlink ref="L2217" r:id="rId404" display="http://www.manhattanlsat.com/forums/section-4-f963.html?sid=583e0d89d7b3cd2e3dfe8fc7b614dd19"/>
    <hyperlink ref="L2218" r:id="rId405" display="http://www.manhattanlsat.com/forums/section-4-f963.html?sid=583e0d89d7b3cd2e3dfe8fc7b614dd19"/>
    <hyperlink ref="L2219" r:id="rId406" display="http://www.manhattanlsat.com/forums/section-4-f963.html?sid=583e0d89d7b3cd2e3dfe8fc7b614dd19"/>
    <hyperlink ref="L2220" r:id="rId407" display="http://www.manhattanlsat.com/forums/section-4-f963.html?sid=583e0d89d7b3cd2e3dfe8fc7b614dd19"/>
    <hyperlink ref="L2221" r:id="rId408" display="http://www.manhattanlsat.com/forums/section-4-f963.html?sid=583e0d89d7b3cd2e3dfe8fc7b614dd19"/>
    <hyperlink ref="L2222" r:id="rId409" display="http://www.manhattanlsat.com/forums/section-4-f963.html?sid=583e0d89d7b3cd2e3dfe8fc7b614dd19"/>
    <hyperlink ref="L2223" r:id="rId410" display="http://www.manhattanlsat.com/forums/section-4-f963.html?sid=583e0d89d7b3cd2e3dfe8fc7b614dd19"/>
    <hyperlink ref="L2224" r:id="rId411" display="http://www.manhattanlsat.com/forums/section-4-f963.html?sid=583e0d89d7b3cd2e3dfe8fc7b614dd19"/>
    <hyperlink ref="L2225" r:id="rId412" display="http://www.manhattanlsat.com/forums/section-4-f963.html?sid=583e0d89d7b3cd2e3dfe8fc7b614dd19"/>
    <hyperlink ref="L2226" r:id="rId413" display="http://www.manhattanlsat.com/forums/section-4-f963.html?sid=583e0d89d7b3cd2e3dfe8fc7b614dd19"/>
    <hyperlink ref="L2227" r:id="rId414" display="http://www.manhattanlsat.com/forums/section-4-f963.html?sid=583e0d89d7b3cd2e3dfe8fc7b614dd19"/>
    <hyperlink ref="L2228" r:id="rId415" display="http://www.manhattanlsat.com/forums/section-4-f963.html?sid=583e0d89d7b3cd2e3dfe8fc7b614dd19"/>
    <hyperlink ref="L2229" r:id="rId416" display="http://www.manhattanlsat.com/forums/section-4-f963.html?sid=583e0d89d7b3cd2e3dfe8fc7b614dd19"/>
    <hyperlink ref="L2230" r:id="rId417" display="http://www.manhattanlsat.com/forums/section-4-f963.html?sid=583e0d89d7b3cd2e3dfe8fc7b614dd19"/>
    <hyperlink ref="L2231" r:id="rId418" display="http://www.manhattanlsat.com/forums/section-4-f963.html?sid=583e0d89d7b3cd2e3dfe8fc7b614dd19"/>
    <hyperlink ref="L2232" r:id="rId419" display="http://www.manhattanlsat.com/forums/section-4-f963.html?sid=583e0d89d7b3cd2e3dfe8fc7b614dd19"/>
    <hyperlink ref="L2233" r:id="rId420" display="http://www.manhattanlsat.com/forums/section-4-f963.html?sid=583e0d89d7b3cd2e3dfe8fc7b614dd19"/>
    <hyperlink ref="L2234" r:id="rId421" display="http://www.manhattanlsat.com/forums/section-4-f963.html?sid=583e0d89d7b3cd2e3dfe8fc7b614dd19"/>
    <hyperlink ref="L2235" r:id="rId422" display="http://www.manhattanlsat.com/forums/section-4-f963.html?sid=583e0d89d7b3cd2e3dfe8fc7b614dd19"/>
    <hyperlink ref="L2135" r:id="rId423" display="https://www.manhattanlsat.com/forums/preptest-66-june-2012-lsat-answers-explanations-rc-f961.html"/>
    <hyperlink ref="L2136" r:id="rId424" display="https://www.manhattanlsat.com/forums/preptest-66-june-2012-lsat-answers-explanations-rc-f961.html"/>
    <hyperlink ref="L2137" r:id="rId425" display="https://www.manhattanlsat.com/forums/preptest-66-june-2012-lsat-answers-explanations-rc-f961.html"/>
    <hyperlink ref="L2138" r:id="rId426" display="https://www.manhattanlsat.com/forums/preptest-66-june-2012-lsat-answers-explanations-rc-f961.html"/>
    <hyperlink ref="L2139" r:id="rId427" display="https://www.manhattanlsat.com/forums/preptest-66-june-2012-lsat-answers-explanations-rc-f961.html"/>
    <hyperlink ref="L2140" r:id="rId428" display="https://www.manhattanlsat.com/forums/preptest-66-june-2012-lsat-answers-explanations-rc-f961.html"/>
    <hyperlink ref="L2141" r:id="rId429" display="https://www.manhattanlsat.com/forums/preptest-66-june-2012-lsat-answers-explanations-rc-f961.html"/>
    <hyperlink ref="L2142" r:id="rId430" display="https://www.manhattanlsat.com/forums/preptest-66-june-2012-lsat-answers-explanations-rc-f961.html"/>
    <hyperlink ref="L2143" r:id="rId431" display="https://www.manhattanlsat.com/forums/preptest-66-june-2012-lsat-answers-explanations-rc-f961.html"/>
    <hyperlink ref="L2144" r:id="rId432" display="https://www.manhattanlsat.com/forums/preptest-66-june-2012-lsat-answers-explanations-rc-f961.html"/>
    <hyperlink ref="L2145" r:id="rId433" display="https://www.manhattanlsat.com/forums/preptest-66-june-2012-lsat-answers-explanations-rc-f961.html"/>
    <hyperlink ref="L2146" r:id="rId434" display="https://www.manhattanlsat.com/forums/preptest-66-june-2012-lsat-answers-explanations-rc-f961.html"/>
    <hyperlink ref="L2147" r:id="rId435" display="https://www.manhattanlsat.com/forums/preptest-66-june-2012-lsat-answers-explanations-rc-f961.html"/>
    <hyperlink ref="L2148" r:id="rId436" display="https://www.manhattanlsat.com/forums/preptest-66-june-2012-lsat-answers-explanations-rc-f961.html"/>
    <hyperlink ref="L2149" r:id="rId437" display="https://www.manhattanlsat.com/forums/preptest-66-june-2012-lsat-answers-explanations-rc-f961.html"/>
    <hyperlink ref="L2150" r:id="rId438" display="https://www.manhattanlsat.com/forums/preptest-66-june-2012-lsat-answers-explanations-rc-f961.html"/>
    <hyperlink ref="L2151" r:id="rId439" display="https://www.manhattanlsat.com/forums/preptest-66-june-2012-lsat-answers-explanations-rc-f961.html"/>
    <hyperlink ref="L2152" r:id="rId440" display="https://www.manhattanlsat.com/forums/preptest-66-june-2012-lsat-answers-explanations-rc-f961.html"/>
    <hyperlink ref="L2153" r:id="rId441" display="https://www.manhattanlsat.com/forums/preptest-66-june-2012-lsat-answers-explanations-rc-f961.html"/>
    <hyperlink ref="L2154" r:id="rId442" display="https://www.manhattanlsat.com/forums/preptest-66-june-2012-lsat-answers-explanations-rc-f961.html"/>
    <hyperlink ref="L2155" r:id="rId443" display="https://www.manhattanlsat.com/forums/preptest-66-june-2012-lsat-answers-explanations-rc-f961.html"/>
    <hyperlink ref="L2156" r:id="rId444" display="https://www.manhattanlsat.com/forums/preptest-66-june-2012-lsat-answers-explanations-rc-f961.html"/>
    <hyperlink ref="L2157" r:id="rId445" display="https://www.manhattanlsat.com/forums/preptest-66-june-2012-lsat-answers-explanations-rc-f961.html"/>
    <hyperlink ref="L2158" r:id="rId446" display="https://www.manhattanlsat.com/forums/preptest-66-june-2012-lsat-answers-explanations-rc-f961.html"/>
    <hyperlink ref="L2159" r:id="rId447" display="https://www.manhattanlsat.com/forums/preptest-66-june-2012-lsat-answers-explanations-rc-f961.html"/>
    <hyperlink ref="L2160" r:id="rId448" display="https://www.manhattanlsat.com/forums/preptest-66-june-2012-lsat-answers-explanations-rc-f961.html"/>
    <hyperlink ref="L2161" r:id="rId449" display="https://www.manhattanlsat.com/forums/preptest-66-june-2012-lsat-answers-explanations-rc-f961.html"/>
    <hyperlink ref="L2237" r:id="rId450" display="https://www.manhattanlsat.com/forums/preptest-67-october-2012-lsat-answers-explanations-rc-f974.html"/>
    <hyperlink ref="L2238" r:id="rId451" display="https://www.manhattanlsat.com/forums/preptest-67-october-2012-lsat-answers-explanations-rc-f974.html"/>
    <hyperlink ref="L2239" r:id="rId452" display="https://www.manhattanlsat.com/forums/preptest-67-october-2012-lsat-answers-explanations-rc-f974.html"/>
    <hyperlink ref="L2240" r:id="rId453" display="https://www.manhattanlsat.com/forums/preptest-67-october-2012-lsat-answers-explanations-rc-f974.html"/>
    <hyperlink ref="L2241" r:id="rId454" display="https://www.manhattanlsat.com/forums/preptest-67-october-2012-lsat-answers-explanations-rc-f974.html"/>
    <hyperlink ref="L2242" r:id="rId455" display="https://www.manhattanlsat.com/forums/preptest-67-october-2012-lsat-answers-explanations-rc-f974.html"/>
    <hyperlink ref="L2243" r:id="rId456" display="https://www.manhattanlsat.com/forums/preptest-67-october-2012-lsat-answers-explanations-rc-f974.html"/>
    <hyperlink ref="L2244" r:id="rId457" display="https://www.manhattanlsat.com/forums/preptest-67-october-2012-lsat-answers-explanations-rc-f974.html"/>
    <hyperlink ref="L2245" r:id="rId458" display="https://www.manhattanlsat.com/forums/preptest-67-october-2012-lsat-answers-explanations-rc-f974.html"/>
    <hyperlink ref="L2246" r:id="rId459" display="https://www.manhattanlsat.com/forums/preptest-67-october-2012-lsat-answers-explanations-rc-f974.html"/>
    <hyperlink ref="L2247" r:id="rId460" display="https://www.manhattanlsat.com/forums/preptest-67-october-2012-lsat-answers-explanations-rc-f974.html"/>
    <hyperlink ref="L2248" r:id="rId461" display="https://www.manhattanlsat.com/forums/preptest-67-october-2012-lsat-answers-explanations-rc-f974.html"/>
    <hyperlink ref="L2249" r:id="rId462" display="https://www.manhattanlsat.com/forums/preptest-67-october-2012-lsat-answers-explanations-rc-f974.html"/>
    <hyperlink ref="L2250" r:id="rId463" display="https://www.manhattanlsat.com/forums/preptest-67-october-2012-lsat-answers-explanations-rc-f974.html"/>
    <hyperlink ref="L2251" r:id="rId464" display="https://www.manhattanlsat.com/forums/preptest-67-october-2012-lsat-answers-explanations-rc-f974.html"/>
    <hyperlink ref="L2252" r:id="rId465" display="https://www.manhattanlsat.com/forums/preptest-67-october-2012-lsat-answers-explanations-rc-f974.html"/>
    <hyperlink ref="L2253" r:id="rId466" display="https://www.manhattanlsat.com/forums/preptest-67-october-2012-lsat-answers-explanations-rc-f974.html"/>
    <hyperlink ref="L2254" r:id="rId467" display="https://www.manhattanlsat.com/forums/preptest-67-october-2012-lsat-answers-explanations-rc-f974.html"/>
    <hyperlink ref="L2255" r:id="rId468" display="https://www.manhattanlsat.com/forums/preptest-67-october-2012-lsat-answers-explanations-rc-f974.html"/>
    <hyperlink ref="L2256" r:id="rId469" display="https://www.manhattanlsat.com/forums/preptest-67-october-2012-lsat-answers-explanations-rc-f974.html"/>
    <hyperlink ref="L2257" r:id="rId470" display="https://www.manhattanlsat.com/forums/preptest-67-october-2012-lsat-answers-explanations-rc-f974.html"/>
    <hyperlink ref="L2258" r:id="rId471" display="https://www.manhattanlsat.com/forums/preptest-67-october-2012-lsat-answers-explanations-rc-f974.html"/>
    <hyperlink ref="L2259" r:id="rId472" display="https://www.manhattanlsat.com/forums/preptest-67-october-2012-lsat-answers-explanations-rc-f974.html"/>
    <hyperlink ref="L2260" r:id="rId473" display="https://www.manhattanlsat.com/forums/preptest-67-october-2012-lsat-answers-explanations-rc-f974.html"/>
    <hyperlink ref="L2261" r:id="rId474" display="https://www.manhattanlsat.com/forums/preptest-67-october-2012-lsat-answers-explanations-rc-f974.html"/>
    <hyperlink ref="L2262" r:id="rId475" display="https://www.manhattanlsat.com/forums/preptest-67-october-2012-lsat-answers-explanations-rc-f974.html"/>
    <hyperlink ref="L2263" r:id="rId476" display="https://www.manhattanlsat.com/forums/preptest-67-october-2012-lsat-answers-explanations-rc-f974.html"/>
    <hyperlink ref="L2264" r:id="rId477" display="http://www.manhattanlsat.com/forums/section-2-f986.html?sid=6d74bf9956af7a11f39512ad61e3d88a"/>
    <hyperlink ref="L2265" r:id="rId478" display="http://www.manhattanlsat.com/forums/section-2-f986.html?sid=6d74bf9956af7a11f39512ad61e3d88a"/>
    <hyperlink ref="L2266" r:id="rId479" display="http://www.manhattanlsat.com/forums/section-2-f986.html?sid=6d74bf9956af7a11f39512ad61e3d88a"/>
    <hyperlink ref="L2267" r:id="rId480" display="http://www.manhattanlsat.com/forums/section-2-f986.html?sid=6d74bf9956af7a11f39512ad61e3d88a"/>
    <hyperlink ref="L2268" r:id="rId481" display="http://www.manhattanlsat.com/forums/section-2-f986.html?sid=6d74bf9956af7a11f39512ad61e3d88a"/>
    <hyperlink ref="L2269" r:id="rId482" display="http://www.manhattanlsat.com/forums/section-2-f986.html?sid=6d74bf9956af7a11f39512ad61e3d88a"/>
    <hyperlink ref="L2270" r:id="rId483" display="http://www.manhattanlsat.com/forums/section-2-f986.html?sid=6d74bf9956af7a11f39512ad61e3d88a"/>
    <hyperlink ref="L2271" r:id="rId484" display="http://www.manhattanlsat.com/forums/section-2-f986.html?sid=6d74bf9956af7a11f39512ad61e3d88a"/>
    <hyperlink ref="L2272" r:id="rId485" display="http://www.manhattanlsat.com/forums/section-2-f986.html?sid=6d74bf9956af7a11f39512ad61e3d88a"/>
    <hyperlink ref="L2273" r:id="rId486" display="http://www.manhattanlsat.com/forums/section-2-f986.html?sid=6d74bf9956af7a11f39512ad61e3d88a"/>
    <hyperlink ref="L2274" r:id="rId487" display="http://www.manhattanlsat.com/forums/section-2-f986.html?sid=6d74bf9956af7a11f39512ad61e3d88a"/>
    <hyperlink ref="L2275" r:id="rId488" display="http://www.manhattanlsat.com/forums/section-2-f986.html?sid=6d74bf9956af7a11f39512ad61e3d88a"/>
    <hyperlink ref="L2276" r:id="rId489" display="http://www.manhattanlsat.com/forums/section-2-f986.html?sid=6d74bf9956af7a11f39512ad61e3d88a"/>
    <hyperlink ref="L2277" r:id="rId490" display="http://www.manhattanlsat.com/forums/section-2-f986.html?sid=6d74bf9956af7a11f39512ad61e3d88a"/>
    <hyperlink ref="L2278" r:id="rId491" display="http://www.manhattanlsat.com/forums/section-2-f986.html?sid=6d74bf9956af7a11f39512ad61e3d88a"/>
    <hyperlink ref="L2279" r:id="rId492" display="http://www.manhattanlsat.com/forums/section-2-f986.html?sid=6d74bf9956af7a11f39512ad61e3d88a"/>
    <hyperlink ref="L2280" r:id="rId493" display="http://www.manhattanlsat.com/forums/section-2-f986.html?sid=6d74bf9956af7a11f39512ad61e3d88a"/>
    <hyperlink ref="L2281" r:id="rId494" display="http://www.manhattanlsat.com/forums/section-2-f986.html?sid=6d74bf9956af7a11f39512ad61e3d88a"/>
    <hyperlink ref="L2282" r:id="rId495" display="http://www.manhattanlsat.com/forums/section-2-f986.html?sid=6d74bf9956af7a11f39512ad61e3d88a"/>
    <hyperlink ref="L2283" r:id="rId496" display="http://www.manhattanlsat.com/forums/section-2-f986.html?sid=6d74bf9956af7a11f39512ad61e3d88a"/>
    <hyperlink ref="L2284" r:id="rId497" display="http://www.manhattanlsat.com/forums/section-2-f986.html?sid=6d74bf9956af7a11f39512ad61e3d88a"/>
    <hyperlink ref="L2285" r:id="rId498" display="http://www.manhattanlsat.com/forums/section-2-f986.html?sid=6d74bf9956af7a11f39512ad61e3d88a"/>
    <hyperlink ref="L2286" r:id="rId499" display="http://www.manhattanlsat.com/forums/section-2-f986.html?sid=6d74bf9956af7a11f39512ad61e3d88a"/>
    <hyperlink ref="L2287" r:id="rId500" display="http://www.manhattanlsat.com/forums/section-2-f986.html?sid=6d74bf9956af7a11f39512ad61e3d88a"/>
    <hyperlink ref="L2288" r:id="rId501" display="http://www.manhattanlsat.com/forums/section-2-f986.html?sid=6d74bf9956af7a11f39512ad61e3d88a"/>
    <hyperlink ref="L2312" r:id="rId502" display="http://www.manhattanlsat.com/forums/section-4-f987.html?sid=6d74bf9956af7a11f39512ad61e3d88a"/>
    <hyperlink ref="L2313" r:id="rId503" display="http://www.manhattanlsat.com/forums/section-4-f987.html?sid=6d74bf9956af7a11f39512ad61e3d88a"/>
    <hyperlink ref="L2314" r:id="rId504" display="http://www.manhattanlsat.com/forums/section-4-f987.html?sid=6d74bf9956af7a11f39512ad61e3d88a"/>
    <hyperlink ref="L2315" r:id="rId505" display="http://www.manhattanlsat.com/forums/section-4-f987.html?sid=6d74bf9956af7a11f39512ad61e3d88a"/>
    <hyperlink ref="L2316" r:id="rId506" display="http://www.manhattanlsat.com/forums/section-4-f987.html?sid=6d74bf9956af7a11f39512ad61e3d88a"/>
    <hyperlink ref="L2317" r:id="rId507" display="http://www.manhattanlsat.com/forums/section-4-f987.html?sid=6d74bf9956af7a11f39512ad61e3d88a"/>
    <hyperlink ref="L2318" r:id="rId508" display="http://www.manhattanlsat.com/forums/section-4-f987.html?sid=6d74bf9956af7a11f39512ad61e3d88a"/>
    <hyperlink ref="L2319" r:id="rId509" display="http://www.manhattanlsat.com/forums/section-4-f987.html?sid=6d74bf9956af7a11f39512ad61e3d88a"/>
    <hyperlink ref="L2320" r:id="rId510" display="http://www.manhattanlsat.com/forums/section-4-f987.html?sid=6d74bf9956af7a11f39512ad61e3d88a"/>
    <hyperlink ref="L2321" r:id="rId511" display="http://www.manhattanlsat.com/forums/section-4-f987.html?sid=6d74bf9956af7a11f39512ad61e3d88a"/>
    <hyperlink ref="L2322" r:id="rId512" display="http://www.manhattanlsat.com/forums/section-4-f987.html?sid=6d74bf9956af7a11f39512ad61e3d88a"/>
    <hyperlink ref="L2323" r:id="rId513" display="http://www.manhattanlsat.com/forums/section-4-f987.html?sid=6d74bf9956af7a11f39512ad61e3d88a"/>
    <hyperlink ref="L2324" r:id="rId514" display="http://www.manhattanlsat.com/forums/section-4-f987.html?sid=6d74bf9956af7a11f39512ad61e3d88a"/>
    <hyperlink ref="L2325" r:id="rId515" display="http://www.manhattanlsat.com/forums/section-4-f987.html?sid=6d74bf9956af7a11f39512ad61e3d88a"/>
    <hyperlink ref="L2326" r:id="rId516" display="http://www.manhattanlsat.com/forums/section-4-f987.html?sid=6d74bf9956af7a11f39512ad61e3d88a"/>
    <hyperlink ref="L2327" r:id="rId517" display="http://www.manhattanlsat.com/forums/section-4-f987.html?sid=6d74bf9956af7a11f39512ad61e3d88a"/>
    <hyperlink ref="L2328" r:id="rId518" display="http://www.manhattanlsat.com/forums/section-4-f987.html?sid=6d74bf9956af7a11f39512ad61e3d88a"/>
    <hyperlink ref="L2329" r:id="rId519" display="http://www.manhattanlsat.com/forums/section-4-f987.html?sid=6d74bf9956af7a11f39512ad61e3d88a"/>
    <hyperlink ref="L2330" r:id="rId520" display="http://www.manhattanlsat.com/forums/section-4-f987.html?sid=6d74bf9956af7a11f39512ad61e3d88a"/>
    <hyperlink ref="L2331" r:id="rId521" display="http://www.manhattanlsat.com/forums/section-4-f987.html?sid=6d74bf9956af7a11f39512ad61e3d88a"/>
    <hyperlink ref="L2332" r:id="rId522" display="http://www.manhattanlsat.com/forums/section-4-f987.html?sid=6d74bf9956af7a11f39512ad61e3d88a"/>
    <hyperlink ref="L2333" r:id="rId523" display="http://www.manhattanlsat.com/forums/section-4-f987.html?sid=6d74bf9956af7a11f39512ad61e3d88a"/>
    <hyperlink ref="L2334" r:id="rId524" display="http://www.manhattanlsat.com/forums/section-4-f987.html?sid=6d74bf9956af7a11f39512ad61e3d88a"/>
    <hyperlink ref="L2335" r:id="rId525" display="http://www.manhattanlsat.com/forums/section-4-f987.html?sid=6d74bf9956af7a11f39512ad61e3d88a"/>
    <hyperlink ref="L2336" r:id="rId526" display="http://www.manhattanlsat.com/forums/section-4-f987.html?sid=6d74bf9956af7a11f39512ad61e3d88a"/>
    <hyperlink ref="L2289" r:id="rId527" display="https://www.manhattanlsat.com/forums/preptest-67-october-2012-lsat-answers-explanations-lg-f980.html"/>
    <hyperlink ref="L2290" r:id="rId528" display="https://www.manhattanlsat.com/forums/preptest-67-october-2012-lsat-answers-explanations-lg-f980.html"/>
    <hyperlink ref="L2291" r:id="rId529" display="https://www.manhattanlsat.com/forums/preptest-67-october-2012-lsat-answers-explanations-lg-f980.html"/>
    <hyperlink ref="L2292" r:id="rId530" display="https://www.manhattanlsat.com/forums/preptest-67-october-2012-lsat-answers-explanations-lg-f980.html"/>
    <hyperlink ref="L2293" r:id="rId531" display="https://www.manhattanlsat.com/forums/preptest-67-october-2012-lsat-answers-explanations-lg-f980.html"/>
    <hyperlink ref="L2294" r:id="rId532" display="https://www.manhattanlsat.com/forums/preptest-67-october-2012-lsat-answers-explanations-lg-f980.html"/>
    <hyperlink ref="L2295" r:id="rId533" display="https://www.manhattanlsat.com/forums/preptest-67-october-2012-lsat-answers-explanations-lg-f980.html"/>
    <hyperlink ref="L2296" r:id="rId534" display="https://www.manhattanlsat.com/forums/preptest-67-october-2012-lsat-answers-explanations-lg-f980.html"/>
    <hyperlink ref="L2297" r:id="rId535" display="https://www.manhattanlsat.com/forums/preptest-67-october-2012-lsat-answers-explanations-lg-f980.html"/>
    <hyperlink ref="L2298" r:id="rId536" display="https://www.manhattanlsat.com/forums/preptest-67-october-2012-lsat-answers-explanations-lg-f980.html"/>
    <hyperlink ref="L2299" r:id="rId537" display="https://www.manhattanlsat.com/forums/preptest-67-october-2012-lsat-answers-explanations-lg-f980.html"/>
    <hyperlink ref="L2300" r:id="rId538" display="https://www.manhattanlsat.com/forums/preptest-67-october-2012-lsat-answers-explanations-lg-f980.html"/>
    <hyperlink ref="L2301" r:id="rId539" display="https://www.manhattanlsat.com/forums/preptest-67-october-2012-lsat-answers-explanations-lg-f980.html"/>
    <hyperlink ref="L2302" r:id="rId540" display="https://www.manhattanlsat.com/forums/preptest-67-october-2012-lsat-answers-explanations-lg-f980.html"/>
    <hyperlink ref="L2303" r:id="rId541" display="https://www.manhattanlsat.com/forums/preptest-67-october-2012-lsat-answers-explanations-lg-f980.html"/>
    <hyperlink ref="L2304" r:id="rId542" display="https://www.manhattanlsat.com/forums/preptest-67-october-2012-lsat-answers-explanations-lg-f980.html"/>
    <hyperlink ref="L2305" r:id="rId543" display="https://www.manhattanlsat.com/forums/preptest-67-october-2012-lsat-answers-explanations-lg-f980.html"/>
    <hyperlink ref="L2306" r:id="rId544" display="https://www.manhattanlsat.com/forums/preptest-67-october-2012-lsat-answers-explanations-lg-f980.html"/>
    <hyperlink ref="L2307" r:id="rId545" display="https://www.manhattanlsat.com/forums/preptest-67-october-2012-lsat-answers-explanations-lg-f980.html"/>
    <hyperlink ref="L2308" r:id="rId546" display="https://www.manhattanlsat.com/forums/preptest-67-october-2012-lsat-answers-explanations-lg-f980.html"/>
    <hyperlink ref="L2309" r:id="rId547" display="https://www.manhattanlsat.com/forums/preptest-67-october-2012-lsat-answers-explanations-lg-f980.html"/>
    <hyperlink ref="L2310" r:id="rId548" display="https://www.manhattanlsat.com/forums/preptest-67-october-2012-lsat-answers-explanations-lg-f980.html"/>
    <hyperlink ref="L2311" r:id="rId549" display="https://www.manhattanlsat.com/forums/preptest-67-october-2012-lsat-answers-explanations-lg-f980.html"/>
    <hyperlink ref="L2338" r:id="rId550" display="https://www.manhattanlsat.com/forums/preptest-68-december-2012-lsat-answers-explanations-rc-f991.html"/>
    <hyperlink ref="L2339" r:id="rId551" display="https://www.manhattanlsat.com/forums/preptest-68-december-2012-lsat-answers-explanations-rc-f991.html"/>
    <hyperlink ref="L2340" r:id="rId552" display="https://www.manhattanlsat.com/forums/preptest-68-december-2012-lsat-answers-explanations-rc-f991.html"/>
    <hyperlink ref="L2341" r:id="rId553" display="https://www.manhattanlsat.com/forums/preptest-68-december-2012-lsat-answers-explanations-rc-f991.html"/>
    <hyperlink ref="L2342" r:id="rId554" display="https://www.manhattanlsat.com/forums/preptest-68-december-2012-lsat-answers-explanations-rc-f991.html"/>
    <hyperlink ref="L2343" r:id="rId555" display="https://www.manhattanlsat.com/forums/preptest-68-december-2012-lsat-answers-explanations-rc-f991.html"/>
    <hyperlink ref="L2344" r:id="rId556" display="https://www.manhattanlsat.com/forums/preptest-68-december-2012-lsat-answers-explanations-rc-f991.html"/>
    <hyperlink ref="L2345" r:id="rId557" display="https://www.manhattanlsat.com/forums/preptest-68-december-2012-lsat-answers-explanations-rc-f991.html"/>
    <hyperlink ref="L2346" r:id="rId558" display="https://www.manhattanlsat.com/forums/preptest-68-december-2012-lsat-answers-explanations-rc-f991.html"/>
    <hyperlink ref="L2347" r:id="rId559" display="https://www.manhattanlsat.com/forums/preptest-68-december-2012-lsat-answers-explanations-rc-f991.html"/>
    <hyperlink ref="L2348" r:id="rId560" display="https://www.manhattanlsat.com/forums/preptest-68-december-2012-lsat-answers-explanations-rc-f991.html"/>
    <hyperlink ref="L2349" r:id="rId561" display="https://www.manhattanlsat.com/forums/preptest-68-december-2012-lsat-answers-explanations-rc-f991.html"/>
    <hyperlink ref="L2350" r:id="rId562" display="https://www.manhattanlsat.com/forums/preptest-68-december-2012-lsat-answers-explanations-rc-f991.html"/>
    <hyperlink ref="L2351" r:id="rId563" display="https://www.manhattanlsat.com/forums/preptest-68-december-2012-lsat-answers-explanations-rc-f991.html"/>
    <hyperlink ref="L2352" r:id="rId564" display="https://www.manhattanlsat.com/forums/preptest-68-december-2012-lsat-answers-explanations-rc-f991.html"/>
    <hyperlink ref="L2353" r:id="rId565" display="https://www.manhattanlsat.com/forums/preptest-68-december-2012-lsat-answers-explanations-rc-f991.html"/>
    <hyperlink ref="L2354" r:id="rId566" display="https://www.manhattanlsat.com/forums/preptest-68-december-2012-lsat-answers-explanations-rc-f991.html"/>
    <hyperlink ref="L2355" r:id="rId567" display="https://www.manhattanlsat.com/forums/preptest-68-december-2012-lsat-answers-explanations-rc-f991.html"/>
    <hyperlink ref="L2356" r:id="rId568" display="https://www.manhattanlsat.com/forums/preptest-68-december-2012-lsat-answers-explanations-rc-f991.html"/>
    <hyperlink ref="L2357" r:id="rId569" display="https://www.manhattanlsat.com/forums/preptest-68-december-2012-lsat-answers-explanations-rc-f991.html"/>
    <hyperlink ref="L2358" r:id="rId570" display="https://www.manhattanlsat.com/forums/preptest-68-december-2012-lsat-answers-explanations-rc-f991.html"/>
    <hyperlink ref="L2359" r:id="rId571" display="https://www.manhattanlsat.com/forums/preptest-68-december-2012-lsat-answers-explanations-rc-f991.html"/>
    <hyperlink ref="L2360" r:id="rId572" display="https://www.manhattanlsat.com/forums/preptest-68-december-2012-lsat-answers-explanations-rc-f991.html"/>
    <hyperlink ref="L2361" r:id="rId573" display="https://www.manhattanlsat.com/forums/preptest-68-december-2012-lsat-answers-explanations-rc-f991.html"/>
    <hyperlink ref="L2362" r:id="rId574" display="https://www.manhattanlsat.com/forums/preptest-68-december-2012-lsat-answers-explanations-rc-f991.html"/>
    <hyperlink ref="L2363" r:id="rId575" display="https://www.manhattanlsat.com/forums/preptest-68-december-2012-lsat-answers-explanations-rc-f991.html"/>
    <hyperlink ref="L2364" r:id="rId576" display="https://www.manhattanlsat.com/forums/preptest-68-december-2012-lsat-answers-explanations-rc-f991.html"/>
    <hyperlink ref="L2365" r:id="rId577" display="http://www.manhattanlsat.com/forums/section-2-f1000.html?sid=0d6afcd3bc7e307ba6991c3bfb92024f"/>
    <hyperlink ref="L2366" r:id="rId578" display="http://www.manhattanlsat.com/forums/section-2-f1000.html?sid=0d6afcd3bc7e307ba6991c3bfb92024f"/>
    <hyperlink ref="L2367" r:id="rId579" display="http://www.manhattanlsat.com/forums/section-2-f1000.html?sid=0d6afcd3bc7e307ba6991c3bfb92024f"/>
    <hyperlink ref="L2368" r:id="rId580" display="http://www.manhattanlsat.com/forums/section-2-f1000.html?sid=0d6afcd3bc7e307ba6991c3bfb92024f"/>
    <hyperlink ref="L2369" r:id="rId581" display="http://www.manhattanlsat.com/forums/section-2-f1000.html?sid=0d6afcd3bc7e307ba6991c3bfb92024f"/>
    <hyperlink ref="L2370" r:id="rId582" display="http://www.manhattanlsat.com/forums/section-2-f1000.html?sid=0d6afcd3bc7e307ba6991c3bfb92024f"/>
    <hyperlink ref="L2371" r:id="rId583" display="http://www.manhattanlsat.com/forums/section-2-f1000.html?sid=0d6afcd3bc7e307ba6991c3bfb92024f"/>
    <hyperlink ref="L2372" r:id="rId584" display="http://www.manhattanlsat.com/forums/section-2-f1000.html?sid=0d6afcd3bc7e307ba6991c3bfb92024f"/>
    <hyperlink ref="L2373" r:id="rId585" display="http://www.manhattanlsat.com/forums/section-2-f1000.html?sid=0d6afcd3bc7e307ba6991c3bfb92024f"/>
    <hyperlink ref="L2374" r:id="rId586" display="http://www.manhattanlsat.com/forums/section-2-f1000.html?sid=0d6afcd3bc7e307ba6991c3bfb92024f"/>
    <hyperlink ref="L2375" r:id="rId587" display="http://www.manhattanlsat.com/forums/section-2-f1000.html?sid=0d6afcd3bc7e307ba6991c3bfb92024f"/>
    <hyperlink ref="L2376" r:id="rId588" display="http://www.manhattanlsat.com/forums/section-2-f1000.html?sid=0d6afcd3bc7e307ba6991c3bfb92024f"/>
    <hyperlink ref="L2377" r:id="rId589" display="http://www.manhattanlsat.com/forums/section-2-f1000.html?sid=0d6afcd3bc7e307ba6991c3bfb92024f"/>
    <hyperlink ref="L2378" r:id="rId590" display="http://www.manhattanlsat.com/forums/section-2-f1000.html?sid=0d6afcd3bc7e307ba6991c3bfb92024f"/>
    <hyperlink ref="L2379" r:id="rId591" display="http://www.manhattanlsat.com/forums/section-2-f1000.html?sid=0d6afcd3bc7e307ba6991c3bfb92024f"/>
    <hyperlink ref="L2380" r:id="rId592" display="http://www.manhattanlsat.com/forums/section-2-f1000.html?sid=0d6afcd3bc7e307ba6991c3bfb92024f"/>
    <hyperlink ref="L2381" r:id="rId593" display="http://www.manhattanlsat.com/forums/section-2-f1000.html?sid=0d6afcd3bc7e307ba6991c3bfb92024f"/>
    <hyperlink ref="L2382" r:id="rId594" display="http://www.manhattanlsat.com/forums/section-2-f1000.html?sid=0d6afcd3bc7e307ba6991c3bfb92024f"/>
    <hyperlink ref="L2383" r:id="rId595" display="http://www.manhattanlsat.com/forums/section-2-f1000.html?sid=0d6afcd3bc7e307ba6991c3bfb92024f"/>
    <hyperlink ref="L2384" r:id="rId596" display="http://www.manhattanlsat.com/forums/section-2-f1000.html?sid=0d6afcd3bc7e307ba6991c3bfb92024f"/>
    <hyperlink ref="L2385" r:id="rId597" display="http://www.manhattanlsat.com/forums/section-2-f1000.html?sid=0d6afcd3bc7e307ba6991c3bfb92024f"/>
    <hyperlink ref="L2386" r:id="rId598" display="http://www.manhattanlsat.com/forums/section-2-f1000.html?sid=0d6afcd3bc7e307ba6991c3bfb92024f"/>
    <hyperlink ref="L2387" r:id="rId599" display="http://www.manhattanlsat.com/forums/section-2-f1000.html?sid=0d6afcd3bc7e307ba6991c3bfb92024f"/>
    <hyperlink ref="L2388" r:id="rId600" display="http://www.manhattanlsat.com/forums/section-2-f1000.html?sid=0d6afcd3bc7e307ba6991c3bfb92024f"/>
    <hyperlink ref="L2389" r:id="rId601" display="http://www.manhattanlsat.com/forums/section-2-f1000.html?sid=0d6afcd3bc7e307ba6991c3bfb92024f"/>
    <hyperlink ref="L2390" r:id="rId602" display="http://www.manhattanlsat.com/forums/section-2-f1000.html?sid=0d6afcd3bc7e307ba6991c3bfb92024f"/>
    <hyperlink ref="L2391" r:id="rId603" display="http://www.manhattanlsat.com/forums/section-3-f1001.html?sid=0d6afcd3bc7e307ba6991c3bfb92024f"/>
    <hyperlink ref="L2392" r:id="rId604" display="http://www.manhattanlsat.com/forums/section-3-f1001.html?sid=0d6afcd3bc7e307ba6991c3bfb92024f"/>
    <hyperlink ref="L2393" r:id="rId605" display="http://www.manhattanlsat.com/forums/section-3-f1001.html?sid=0d6afcd3bc7e307ba6991c3bfb92024f"/>
    <hyperlink ref="L2394" r:id="rId606" display="http://www.manhattanlsat.com/forums/section-3-f1001.html?sid=0d6afcd3bc7e307ba6991c3bfb92024f"/>
    <hyperlink ref="L2395" r:id="rId607" display="http://www.manhattanlsat.com/forums/section-3-f1001.html?sid=0d6afcd3bc7e307ba6991c3bfb92024f"/>
    <hyperlink ref="L2396" r:id="rId608" display="http://www.manhattanlsat.com/forums/section-3-f1001.html?sid=0d6afcd3bc7e307ba6991c3bfb92024f"/>
    <hyperlink ref="L2397" r:id="rId609" display="http://www.manhattanlsat.com/forums/section-3-f1001.html?sid=0d6afcd3bc7e307ba6991c3bfb92024f"/>
    <hyperlink ref="L2398" r:id="rId610" display="http://www.manhattanlsat.com/forums/section-3-f1001.html?sid=0d6afcd3bc7e307ba6991c3bfb92024f"/>
    <hyperlink ref="L2399" r:id="rId611" display="http://www.manhattanlsat.com/forums/section-3-f1001.html?sid=0d6afcd3bc7e307ba6991c3bfb92024f"/>
    <hyperlink ref="L2400" r:id="rId612" display="http://www.manhattanlsat.com/forums/section-3-f1001.html?sid=0d6afcd3bc7e307ba6991c3bfb92024f"/>
    <hyperlink ref="L2401" r:id="rId613" display="http://www.manhattanlsat.com/forums/section-3-f1001.html?sid=0d6afcd3bc7e307ba6991c3bfb92024f"/>
    <hyperlink ref="L2402" r:id="rId614" display="http://www.manhattanlsat.com/forums/section-3-f1001.html?sid=0d6afcd3bc7e307ba6991c3bfb92024f"/>
    <hyperlink ref="L2403" r:id="rId615" display="http://www.manhattanlsat.com/forums/section-3-f1001.html?sid=0d6afcd3bc7e307ba6991c3bfb92024f"/>
    <hyperlink ref="L2404" r:id="rId616" display="http://www.manhattanlsat.com/forums/section-3-f1001.html?sid=0d6afcd3bc7e307ba6991c3bfb92024f"/>
    <hyperlink ref="L2405" r:id="rId617" display="http://www.manhattanlsat.com/forums/section-3-f1001.html?sid=0d6afcd3bc7e307ba6991c3bfb92024f"/>
    <hyperlink ref="L2406" r:id="rId618" display="http://www.manhattanlsat.com/forums/section-3-f1001.html?sid=0d6afcd3bc7e307ba6991c3bfb92024f"/>
    <hyperlink ref="L2407" r:id="rId619" display="http://www.manhattanlsat.com/forums/section-3-f1001.html?sid=0d6afcd3bc7e307ba6991c3bfb92024f"/>
    <hyperlink ref="L2408" r:id="rId620" display="http://www.manhattanlsat.com/forums/section-3-f1001.html?sid=0d6afcd3bc7e307ba6991c3bfb92024f"/>
    <hyperlink ref="L2409" r:id="rId621" display="http://www.manhattanlsat.com/forums/section-3-f1001.html?sid=0d6afcd3bc7e307ba6991c3bfb92024f"/>
    <hyperlink ref="L2410" r:id="rId622" display="http://www.manhattanlsat.com/forums/section-3-f1001.html?sid=0d6afcd3bc7e307ba6991c3bfb92024f"/>
    <hyperlink ref="L2411" r:id="rId623" display="http://www.manhattanlsat.com/forums/section-3-f1001.html?sid=0d6afcd3bc7e307ba6991c3bfb92024f"/>
    <hyperlink ref="L2412" r:id="rId624" display="http://www.manhattanlsat.com/forums/section-3-f1001.html?sid=0d6afcd3bc7e307ba6991c3bfb92024f"/>
    <hyperlink ref="L2413" r:id="rId625" display="http://www.manhattanlsat.com/forums/section-3-f1001.html?sid=0d6afcd3bc7e307ba6991c3bfb92024f"/>
    <hyperlink ref="L2414" r:id="rId626" display="http://www.manhattanlsat.com/forums/section-3-f1001.html?sid=0d6afcd3bc7e307ba6991c3bfb92024f"/>
    <hyperlink ref="L2415" r:id="rId627" display="http://www.manhattanlsat.com/forums/section-3-f1001.html?sid=0d6afcd3bc7e307ba6991c3bfb92024f"/>
    <hyperlink ref="L2416" r:id="rId628" display="https://www.manhattanlsat.com/forums/preptest-68-december-2012-lsat-answers-explanations-lg-f988.html"/>
    <hyperlink ref="L2417" r:id="rId629" display="https://www.manhattanlsat.com/forums/preptest-68-december-2012-lsat-answers-explanations-lg-f988.html"/>
    <hyperlink ref="L2418" r:id="rId630" display="https://www.manhattanlsat.com/forums/preptest-68-december-2012-lsat-answers-explanations-lg-f988.html"/>
    <hyperlink ref="L2419" r:id="rId631" display="https://www.manhattanlsat.com/forums/preptest-68-december-2012-lsat-answers-explanations-lg-f988.html"/>
    <hyperlink ref="L2420" r:id="rId632" display="https://www.manhattanlsat.com/forums/preptest-68-december-2012-lsat-answers-explanations-lg-f988.html"/>
    <hyperlink ref="L2421" r:id="rId633" display="https://www.manhattanlsat.com/forums/preptest-68-december-2012-lsat-answers-explanations-lg-f988.html"/>
    <hyperlink ref="L2422" r:id="rId634" display="https://www.manhattanlsat.com/forums/preptest-68-december-2012-lsat-answers-explanations-lg-f988.html"/>
    <hyperlink ref="L2423" r:id="rId635" display="https://www.manhattanlsat.com/forums/preptest-68-december-2012-lsat-answers-explanations-lg-f988.html"/>
    <hyperlink ref="L2424" r:id="rId636" display="https://www.manhattanlsat.com/forums/preptest-68-december-2012-lsat-answers-explanations-lg-f988.html"/>
    <hyperlink ref="L2425" r:id="rId637" display="https://www.manhattanlsat.com/forums/preptest-68-december-2012-lsat-answers-explanations-lg-f988.html"/>
    <hyperlink ref="L2426" r:id="rId638" display="https://www.manhattanlsat.com/forums/preptest-68-december-2012-lsat-answers-explanations-lg-f988.html"/>
    <hyperlink ref="L2427" r:id="rId639" display="https://www.manhattanlsat.com/forums/preptest-68-december-2012-lsat-answers-explanations-lg-f988.html"/>
    <hyperlink ref="L2428" r:id="rId640" display="https://www.manhattanlsat.com/forums/preptest-68-december-2012-lsat-answers-explanations-lg-f988.html"/>
    <hyperlink ref="L2429" r:id="rId641" display="https://www.manhattanlsat.com/forums/preptest-68-december-2012-lsat-answers-explanations-lg-f988.html"/>
    <hyperlink ref="L2430" r:id="rId642" display="https://www.manhattanlsat.com/forums/preptest-68-december-2012-lsat-answers-explanations-lg-f988.html"/>
    <hyperlink ref="L2431" r:id="rId643" display="https://www.manhattanlsat.com/forums/preptest-68-december-2012-lsat-answers-explanations-lg-f988.html"/>
    <hyperlink ref="L2432" r:id="rId644" display="https://www.manhattanlsat.com/forums/preptest-68-december-2012-lsat-answers-explanations-lg-f988.html"/>
    <hyperlink ref="L2433" r:id="rId645" display="https://www.manhattanlsat.com/forums/preptest-68-december-2012-lsat-answers-explanations-lg-f988.html"/>
    <hyperlink ref="L2434" r:id="rId646" display="https://www.manhattanlsat.com/forums/preptest-68-december-2012-lsat-answers-explanations-lg-f988.html"/>
    <hyperlink ref="L2435" r:id="rId647" display="https://www.manhattanlsat.com/forums/preptest-68-december-2012-lsat-answers-explanations-lg-f988.html"/>
    <hyperlink ref="L2436" r:id="rId648" display="https://www.manhattanlsat.com/forums/preptest-68-december-2012-lsat-answers-explanations-lg-f988.html"/>
    <hyperlink ref="L2437" r:id="rId649" display="https://www.manhattanlsat.com/forums/preptest-68-december-2012-lsat-answers-explanations-lg-f988.html"/>
    <hyperlink ref="L2438" r:id="rId650" display="https://www.manhattanlsat.com/forums/preptest-68-december-2012-lsat-answers-explanations-lg-f988.html"/>
    <hyperlink ref="L2488" r:id="rId651" display="https://www.manhattanlsat.com/forums/preptest-69-june-2013-lsat-answers-explanations-rc-f1007.html"/>
    <hyperlink ref="L2489" r:id="rId652" display="https://www.manhattanlsat.com/forums/preptest-69-june-2013-lsat-answers-explanations-rc-f1007.html"/>
    <hyperlink ref="L2490" r:id="rId653" display="https://www.manhattanlsat.com/forums/preptest-69-june-2013-lsat-answers-explanations-rc-f1007.html"/>
    <hyperlink ref="L2491" r:id="rId654" display="https://www.manhattanlsat.com/forums/preptest-69-june-2013-lsat-answers-explanations-rc-f1007.html"/>
    <hyperlink ref="L2492" r:id="rId655" display="https://www.manhattanlsat.com/forums/preptest-69-june-2013-lsat-answers-explanations-rc-f1007.html"/>
    <hyperlink ref="L2493" r:id="rId656" display="https://www.manhattanlsat.com/forums/preptest-69-june-2013-lsat-answers-explanations-rc-f1007.html"/>
    <hyperlink ref="L2494" r:id="rId657" display="https://www.manhattanlsat.com/forums/preptest-69-june-2013-lsat-answers-explanations-rc-f1007.html"/>
    <hyperlink ref="L2495" r:id="rId658" display="https://www.manhattanlsat.com/forums/preptest-69-june-2013-lsat-answers-explanations-rc-f1007.html"/>
    <hyperlink ref="L2496" r:id="rId659" display="https://www.manhattanlsat.com/forums/preptest-69-june-2013-lsat-answers-explanations-rc-f1007.html"/>
    <hyperlink ref="L2497" r:id="rId660" display="https://www.manhattanlsat.com/forums/preptest-69-june-2013-lsat-answers-explanations-rc-f1007.html"/>
    <hyperlink ref="L2498" r:id="rId661" display="https://www.manhattanlsat.com/forums/preptest-69-june-2013-lsat-answers-explanations-rc-f1007.html"/>
    <hyperlink ref="L2499" r:id="rId662" display="https://www.manhattanlsat.com/forums/preptest-69-june-2013-lsat-answers-explanations-rc-f1007.html"/>
    <hyperlink ref="L2500" r:id="rId663" display="https://www.manhattanlsat.com/forums/preptest-69-june-2013-lsat-answers-explanations-rc-f1007.html"/>
    <hyperlink ref="L2501" r:id="rId664" display="https://www.manhattanlsat.com/forums/preptest-69-june-2013-lsat-answers-explanations-rc-f1007.html"/>
    <hyperlink ref="L2502" r:id="rId665" display="https://www.manhattanlsat.com/forums/preptest-69-june-2013-lsat-answers-explanations-rc-f1007.html"/>
    <hyperlink ref="L2503" r:id="rId666" display="https://www.manhattanlsat.com/forums/preptest-69-june-2013-lsat-answers-explanations-rc-f1007.html"/>
    <hyperlink ref="L2504" r:id="rId667" display="https://www.manhattanlsat.com/forums/preptest-69-june-2013-lsat-answers-explanations-rc-f1007.html"/>
    <hyperlink ref="L2505" r:id="rId668" display="https://www.manhattanlsat.com/forums/preptest-69-june-2013-lsat-answers-explanations-rc-f1007.html"/>
    <hyperlink ref="L2506" r:id="rId669" display="https://www.manhattanlsat.com/forums/preptest-69-june-2013-lsat-answers-explanations-rc-f1007.html"/>
    <hyperlink ref="L2507" r:id="rId670" display="https://www.manhattanlsat.com/forums/preptest-69-june-2013-lsat-answers-explanations-rc-f1007.html"/>
    <hyperlink ref="L2508" r:id="rId671" display="https://www.manhattanlsat.com/forums/preptest-69-june-2013-lsat-answers-explanations-rc-f1007.html"/>
    <hyperlink ref="L2509" r:id="rId672" display="https://www.manhattanlsat.com/forums/preptest-69-june-2013-lsat-answers-explanations-rc-f1007.html"/>
    <hyperlink ref="L2510" r:id="rId673" display="https://www.manhattanlsat.com/forums/preptest-69-june-2013-lsat-answers-explanations-rc-f1007.html"/>
    <hyperlink ref="L2511" r:id="rId674" display="https://www.manhattanlsat.com/forums/preptest-69-june-2013-lsat-answers-explanations-rc-f1007.html"/>
    <hyperlink ref="L2512" r:id="rId675" display="https://www.manhattanlsat.com/forums/preptest-69-june-2013-lsat-answers-explanations-rc-f1007.html"/>
    <hyperlink ref="L2513" r:id="rId676" display="https://www.manhattanlsat.com/forums/preptest-69-june-2013-lsat-answers-explanations-rc-f1007.html"/>
    <hyperlink ref="L2514" r:id="rId677" display="https://www.manhattanlsat.com/forums/preptest-69-june-2013-lsat-answers-explanations-rc-f1007.html"/>
    <hyperlink ref="L2440" r:id="rId678" display="http://www.manhattanlsat.com/forums/section-1-f1018.html?sid=6196d1eff1bc09b2d49fc77945dbbdcb"/>
    <hyperlink ref="L2441" r:id="rId679" display="http://www.manhattanlsat.com/forums/section-1-f1018.html?sid=6196d1eff1bc09b2d49fc77945dbbdcb"/>
    <hyperlink ref="L2442" r:id="rId680" display="http://www.manhattanlsat.com/forums/section-1-f1018.html?sid=6196d1eff1bc09b2d49fc77945dbbdcb"/>
    <hyperlink ref="L2443" r:id="rId681" display="http://www.manhattanlsat.com/forums/section-1-f1018.html?sid=6196d1eff1bc09b2d49fc77945dbbdcb"/>
    <hyperlink ref="L2444" r:id="rId682" display="http://www.manhattanlsat.com/forums/section-1-f1018.html?sid=6196d1eff1bc09b2d49fc77945dbbdcb"/>
    <hyperlink ref="L2445" r:id="rId683" display="http://www.manhattanlsat.com/forums/section-1-f1018.html?sid=6196d1eff1bc09b2d49fc77945dbbdcb"/>
    <hyperlink ref="L2446" r:id="rId684" display="http://www.manhattanlsat.com/forums/section-1-f1018.html?sid=6196d1eff1bc09b2d49fc77945dbbdcb"/>
    <hyperlink ref="L2447" r:id="rId685" display="http://www.manhattanlsat.com/forums/section-1-f1018.html?sid=6196d1eff1bc09b2d49fc77945dbbdcb"/>
    <hyperlink ref="L2448" r:id="rId686" display="http://www.manhattanlsat.com/forums/section-1-f1018.html?sid=6196d1eff1bc09b2d49fc77945dbbdcb"/>
    <hyperlink ref="L2449" r:id="rId687" display="http://www.manhattanlsat.com/forums/section-1-f1018.html?sid=6196d1eff1bc09b2d49fc77945dbbdcb"/>
    <hyperlink ref="L2450" r:id="rId688" display="http://www.manhattanlsat.com/forums/section-1-f1018.html?sid=6196d1eff1bc09b2d49fc77945dbbdcb"/>
    <hyperlink ref="L2451" r:id="rId689" display="http://www.manhattanlsat.com/forums/section-1-f1018.html?sid=6196d1eff1bc09b2d49fc77945dbbdcb"/>
    <hyperlink ref="L2452" r:id="rId690" display="http://www.manhattanlsat.com/forums/section-1-f1018.html?sid=6196d1eff1bc09b2d49fc77945dbbdcb"/>
    <hyperlink ref="L2453" r:id="rId691" display="http://www.manhattanlsat.com/forums/section-1-f1018.html?sid=6196d1eff1bc09b2d49fc77945dbbdcb"/>
    <hyperlink ref="L2454" r:id="rId692" display="http://www.manhattanlsat.com/forums/section-1-f1018.html?sid=6196d1eff1bc09b2d49fc77945dbbdcb"/>
    <hyperlink ref="L2455" r:id="rId693" display="http://www.manhattanlsat.com/forums/section-1-f1018.html?sid=6196d1eff1bc09b2d49fc77945dbbdcb"/>
    <hyperlink ref="L2456" r:id="rId694" display="http://www.manhattanlsat.com/forums/section-1-f1018.html?sid=6196d1eff1bc09b2d49fc77945dbbdcb"/>
    <hyperlink ref="L2457" r:id="rId695" display="http://www.manhattanlsat.com/forums/section-1-f1018.html?sid=6196d1eff1bc09b2d49fc77945dbbdcb"/>
    <hyperlink ref="L2458" r:id="rId696" display="http://www.manhattanlsat.com/forums/section-1-f1018.html?sid=6196d1eff1bc09b2d49fc77945dbbdcb"/>
    <hyperlink ref="L2459" r:id="rId697" display="http://www.manhattanlsat.com/forums/section-1-f1018.html?sid=6196d1eff1bc09b2d49fc77945dbbdcb"/>
    <hyperlink ref="L2460" r:id="rId698" display="http://www.manhattanlsat.com/forums/section-1-f1018.html?sid=6196d1eff1bc09b2d49fc77945dbbdcb"/>
    <hyperlink ref="L2461" r:id="rId699" display="http://www.manhattanlsat.com/forums/section-1-f1018.html?sid=6196d1eff1bc09b2d49fc77945dbbdcb"/>
    <hyperlink ref="L2462" r:id="rId700" display="http://www.manhattanlsat.com/forums/section-1-f1018.html?sid=6196d1eff1bc09b2d49fc77945dbbdcb"/>
    <hyperlink ref="L2463" r:id="rId701" display="http://www.manhattanlsat.com/forums/section-1-f1018.html?sid=6196d1eff1bc09b2d49fc77945dbbdcb"/>
    <hyperlink ref="L2464" r:id="rId702" display="http://www.manhattanlsat.com/forums/section-1-f1018.html?sid=6196d1eff1bc09b2d49fc77945dbbdcb"/>
    <hyperlink ref="L2515" r:id="rId703" display="http://www.manhattanlsat.com/forums/section-4-f1019.html?sid=6196d1eff1bc09b2d49fc77945dbbdcb"/>
    <hyperlink ref="L2516" r:id="rId704" display="http://www.manhattanlsat.com/forums/section-4-f1019.html?sid=6196d1eff1bc09b2d49fc77945dbbdcb"/>
    <hyperlink ref="L2517" r:id="rId705" display="http://www.manhattanlsat.com/forums/section-4-f1019.html?sid=6196d1eff1bc09b2d49fc77945dbbdcb"/>
    <hyperlink ref="L2518" r:id="rId706" display="http://www.manhattanlsat.com/forums/section-4-f1019.html?sid=6196d1eff1bc09b2d49fc77945dbbdcb"/>
    <hyperlink ref="L2519" r:id="rId707" display="http://www.manhattanlsat.com/forums/section-4-f1019.html?sid=6196d1eff1bc09b2d49fc77945dbbdcb"/>
    <hyperlink ref="L2520" r:id="rId708" display="http://www.manhattanlsat.com/forums/section-4-f1019.html?sid=6196d1eff1bc09b2d49fc77945dbbdcb"/>
    <hyperlink ref="L2521" r:id="rId709" display="http://www.manhattanlsat.com/forums/section-4-f1019.html?sid=6196d1eff1bc09b2d49fc77945dbbdcb"/>
    <hyperlink ref="L2522" r:id="rId710" display="http://www.manhattanlsat.com/forums/section-4-f1019.html?sid=6196d1eff1bc09b2d49fc77945dbbdcb"/>
    <hyperlink ref="L2523" r:id="rId711" display="http://www.manhattanlsat.com/forums/section-4-f1019.html?sid=6196d1eff1bc09b2d49fc77945dbbdcb"/>
    <hyperlink ref="L2524" r:id="rId712" display="http://www.manhattanlsat.com/forums/section-4-f1019.html?sid=6196d1eff1bc09b2d49fc77945dbbdcb"/>
    <hyperlink ref="L2525" r:id="rId713" display="http://www.manhattanlsat.com/forums/section-4-f1019.html?sid=6196d1eff1bc09b2d49fc77945dbbdcb"/>
    <hyperlink ref="L2526" r:id="rId714" display="http://www.manhattanlsat.com/forums/section-4-f1019.html?sid=6196d1eff1bc09b2d49fc77945dbbdcb"/>
    <hyperlink ref="L2527" r:id="rId715" display="http://www.manhattanlsat.com/forums/section-4-f1019.html?sid=6196d1eff1bc09b2d49fc77945dbbdcb"/>
    <hyperlink ref="L2528" r:id="rId716" display="http://www.manhattanlsat.com/forums/section-4-f1019.html?sid=6196d1eff1bc09b2d49fc77945dbbdcb"/>
    <hyperlink ref="L2529" r:id="rId717" display="http://www.manhattanlsat.com/forums/section-4-f1019.html?sid=6196d1eff1bc09b2d49fc77945dbbdcb"/>
    <hyperlink ref="L2530" r:id="rId718" display="http://www.manhattanlsat.com/forums/section-4-f1019.html?sid=6196d1eff1bc09b2d49fc77945dbbdcb"/>
    <hyperlink ref="L2531" r:id="rId719" display="http://www.manhattanlsat.com/forums/section-4-f1019.html?sid=6196d1eff1bc09b2d49fc77945dbbdcb"/>
    <hyperlink ref="L2532" r:id="rId720" display="http://www.manhattanlsat.com/forums/section-4-f1019.html?sid=6196d1eff1bc09b2d49fc77945dbbdcb"/>
    <hyperlink ref="L2533" r:id="rId721" display="http://www.manhattanlsat.com/forums/section-4-f1019.html?sid=6196d1eff1bc09b2d49fc77945dbbdcb"/>
    <hyperlink ref="L2534" r:id="rId722" display="http://www.manhattanlsat.com/forums/section-4-f1019.html?sid=6196d1eff1bc09b2d49fc77945dbbdcb"/>
    <hyperlink ref="L2535" r:id="rId723" display="http://www.manhattanlsat.com/forums/section-4-f1019.html?sid=6196d1eff1bc09b2d49fc77945dbbdcb"/>
    <hyperlink ref="L2536" r:id="rId724" display="http://www.manhattanlsat.com/forums/section-4-f1019.html?sid=6196d1eff1bc09b2d49fc77945dbbdcb"/>
    <hyperlink ref="L2537" r:id="rId725" display="http://www.manhattanlsat.com/forums/section-4-f1019.html?sid=6196d1eff1bc09b2d49fc77945dbbdcb"/>
    <hyperlink ref="L2538" r:id="rId726" display="http://www.manhattanlsat.com/forums/section-4-f1019.html?sid=6196d1eff1bc09b2d49fc77945dbbdcb"/>
    <hyperlink ref="L2539" r:id="rId727" display="http://www.manhattanlsat.com/forums/section-4-f1019.html?sid=6196d1eff1bc09b2d49fc77945dbbdcb"/>
    <hyperlink ref="L2465" r:id="rId728" display="https://www.manhattanlsat.com/forums/preptest-69-june-2013-lsat-answers-explanations-lg-f1012.html"/>
    <hyperlink ref="L2466" r:id="rId729" display="https://www.manhattanlsat.com/forums/preptest-69-june-2013-lsat-answers-explanations-lg-f1012.html"/>
    <hyperlink ref="L2467" r:id="rId730" display="https://www.manhattanlsat.com/forums/preptest-69-june-2013-lsat-answers-explanations-lg-f1012.html"/>
    <hyperlink ref="L2468" r:id="rId731" display="https://www.manhattanlsat.com/forums/preptest-69-june-2013-lsat-answers-explanations-lg-f1012.html"/>
    <hyperlink ref="L2469" r:id="rId732" display="https://www.manhattanlsat.com/forums/preptest-69-june-2013-lsat-answers-explanations-lg-f1012.html"/>
    <hyperlink ref="L2470" r:id="rId733" display="https://www.manhattanlsat.com/forums/preptest-69-june-2013-lsat-answers-explanations-lg-f1012.html"/>
    <hyperlink ref="L2471" r:id="rId734" display="https://www.manhattanlsat.com/forums/preptest-69-june-2013-lsat-answers-explanations-lg-f1012.html"/>
    <hyperlink ref="L2472" r:id="rId735" display="https://www.manhattanlsat.com/forums/preptest-69-june-2013-lsat-answers-explanations-lg-f1012.html"/>
    <hyperlink ref="L2473" r:id="rId736" display="https://www.manhattanlsat.com/forums/preptest-69-june-2013-lsat-answers-explanations-lg-f1012.html"/>
    <hyperlink ref="L2474" r:id="rId737" display="https://www.manhattanlsat.com/forums/preptest-69-june-2013-lsat-answers-explanations-lg-f1012.html"/>
    <hyperlink ref="L2475" r:id="rId738" display="https://www.manhattanlsat.com/forums/preptest-69-june-2013-lsat-answers-explanations-lg-f1012.html"/>
    <hyperlink ref="L2476" r:id="rId739" display="https://www.manhattanlsat.com/forums/preptest-69-june-2013-lsat-answers-explanations-lg-f1012.html"/>
    <hyperlink ref="L2477" r:id="rId740" display="https://www.manhattanlsat.com/forums/preptest-69-june-2013-lsat-answers-explanations-lg-f1012.html"/>
    <hyperlink ref="L2478" r:id="rId741" display="https://www.manhattanlsat.com/forums/preptest-69-june-2013-lsat-answers-explanations-lg-f1012.html"/>
    <hyperlink ref="L2479" r:id="rId742" display="https://www.manhattanlsat.com/forums/preptest-69-june-2013-lsat-answers-explanations-lg-f1012.html"/>
    <hyperlink ref="L2480" r:id="rId743" display="https://www.manhattanlsat.com/forums/preptest-69-june-2013-lsat-answers-explanations-lg-f1012.html"/>
    <hyperlink ref="L2481" r:id="rId744" display="https://www.manhattanlsat.com/forums/preptest-69-june-2013-lsat-answers-explanations-lg-f1012.html"/>
    <hyperlink ref="L2482" r:id="rId745" display="https://www.manhattanlsat.com/forums/preptest-69-june-2013-lsat-answers-explanations-lg-f1012.html"/>
    <hyperlink ref="L2483" r:id="rId746" display="https://www.manhattanlsat.com/forums/preptest-69-june-2013-lsat-answers-explanations-lg-f1012.html"/>
    <hyperlink ref="L2484" r:id="rId747" display="https://www.manhattanlsat.com/forums/preptest-69-june-2013-lsat-answers-explanations-lg-f1012.html"/>
    <hyperlink ref="L2485" r:id="rId748" display="https://www.manhattanlsat.com/forums/preptest-69-june-2013-lsat-answers-explanations-lg-f1012.html"/>
    <hyperlink ref="L2486" r:id="rId749" display="https://www.manhattanlsat.com/forums/preptest-69-june-2013-lsat-answers-explanations-lg-f1012.html"/>
    <hyperlink ref="L2487" r:id="rId750" display="https://www.manhattanlsat.com/forums/preptest-69-june-2013-lsat-answers-explanations-lg-f1012.html"/>
    <hyperlink ref="L2541" r:id="rId751" display="http://www.manhattanlsat.com/forums/section-1-f1022.html?sid=3c727e85704da750b3088ba3f0964451"/>
    <hyperlink ref="L2542" r:id="rId752" display="http://www.manhattanlsat.com/forums/section-1-f1022.html?sid=3c727e85704da750b3088ba3f0964451"/>
    <hyperlink ref="L2543" r:id="rId753" display="http://www.manhattanlsat.com/forums/section-1-f1022.html?sid=3c727e85704da750b3088ba3f0964451"/>
    <hyperlink ref="L2544" r:id="rId754" display="http://www.manhattanlsat.com/forums/section-1-f1022.html?sid=3c727e85704da750b3088ba3f0964451"/>
    <hyperlink ref="L2545" r:id="rId755" display="http://www.manhattanlsat.com/forums/section-1-f1022.html?sid=3c727e85704da750b3088ba3f0964451"/>
    <hyperlink ref="L2546" r:id="rId756" display="http://www.manhattanlsat.com/forums/section-1-f1022.html?sid=3c727e85704da750b3088ba3f0964451"/>
    <hyperlink ref="L2547" r:id="rId757" display="http://www.manhattanlsat.com/forums/section-1-f1022.html?sid=3c727e85704da750b3088ba3f0964451"/>
    <hyperlink ref="L2548" r:id="rId758" display="http://www.manhattanlsat.com/forums/section-1-f1022.html?sid=3c727e85704da750b3088ba3f0964451"/>
    <hyperlink ref="L2549" r:id="rId759" display="http://www.manhattanlsat.com/forums/section-1-f1022.html?sid=3c727e85704da750b3088ba3f0964451"/>
    <hyperlink ref="L2550" r:id="rId760" display="http://www.manhattanlsat.com/forums/section-1-f1022.html?sid=3c727e85704da750b3088ba3f0964451"/>
    <hyperlink ref="L2551" r:id="rId761" display="http://www.manhattanlsat.com/forums/section-1-f1022.html?sid=3c727e85704da750b3088ba3f0964451"/>
    <hyperlink ref="L2552" r:id="rId762" display="http://www.manhattanlsat.com/forums/section-1-f1022.html?sid=3c727e85704da750b3088ba3f0964451"/>
    <hyperlink ref="L2553" r:id="rId763" display="http://www.manhattanlsat.com/forums/section-1-f1022.html?sid=3c727e85704da750b3088ba3f0964451"/>
    <hyperlink ref="L2554" r:id="rId764" display="http://www.manhattanlsat.com/forums/section-1-f1022.html?sid=3c727e85704da750b3088ba3f0964451"/>
    <hyperlink ref="L2555" r:id="rId765" display="http://www.manhattanlsat.com/forums/section-1-f1022.html?sid=3c727e85704da750b3088ba3f0964451"/>
    <hyperlink ref="L2556" r:id="rId766" display="http://www.manhattanlsat.com/forums/section-1-f1022.html?sid=3c727e85704da750b3088ba3f0964451"/>
    <hyperlink ref="L2557" r:id="rId767" display="http://www.manhattanlsat.com/forums/section-1-f1022.html?sid=3c727e85704da750b3088ba3f0964451"/>
    <hyperlink ref="L2558" r:id="rId768" display="http://www.manhattanlsat.com/forums/section-1-f1022.html?sid=3c727e85704da750b3088ba3f0964451"/>
    <hyperlink ref="L2559" r:id="rId769" display="http://www.manhattanlsat.com/forums/section-1-f1022.html?sid=3c727e85704da750b3088ba3f0964451"/>
    <hyperlink ref="L2560" r:id="rId770" display="http://www.manhattanlsat.com/forums/section-1-f1022.html?sid=3c727e85704da750b3088ba3f0964451"/>
    <hyperlink ref="L2561" r:id="rId771" display="http://www.manhattanlsat.com/forums/section-1-f1022.html?sid=3c727e85704da750b3088ba3f0964451"/>
    <hyperlink ref="L2562" r:id="rId772" display="http://www.manhattanlsat.com/forums/section-1-f1022.html?sid=3c727e85704da750b3088ba3f0964451"/>
    <hyperlink ref="L2563" r:id="rId773" display="http://www.manhattanlsat.com/forums/section-1-f1022.html?sid=3c727e85704da750b3088ba3f0964451"/>
    <hyperlink ref="L2564" r:id="rId774" display="http://www.manhattanlsat.com/forums/section-1-f1022.html?sid=3c727e85704da750b3088ba3f0964451"/>
    <hyperlink ref="L2565" r:id="rId775" display="http://www.manhattanlsat.com/forums/section-1-f1022.html?sid=3c727e85704da750b3088ba3f0964451"/>
    <hyperlink ref="L2616" r:id="rId776" display="http://www.manhattanlsat.com/forums/section-4-f1023.html?sid=3c727e85704da750b3088ba3f0964451"/>
    <hyperlink ref="L2617" r:id="rId777" display="http://www.manhattanlsat.com/forums/section-4-f1023.html?sid=3c727e85704da750b3088ba3f0964451"/>
    <hyperlink ref="L2618" r:id="rId778" display="http://www.manhattanlsat.com/forums/section-4-f1023.html?sid=3c727e85704da750b3088ba3f0964451"/>
    <hyperlink ref="L2619" r:id="rId779" display="http://www.manhattanlsat.com/forums/section-4-f1023.html?sid=3c727e85704da750b3088ba3f0964451"/>
    <hyperlink ref="L2620" r:id="rId780" display="http://www.manhattanlsat.com/forums/section-4-f1023.html?sid=3c727e85704da750b3088ba3f0964451"/>
    <hyperlink ref="L2621" r:id="rId781" display="http://www.manhattanlsat.com/forums/section-4-f1023.html?sid=3c727e85704da750b3088ba3f0964451"/>
    <hyperlink ref="L2622" r:id="rId782" display="http://www.manhattanlsat.com/forums/section-4-f1023.html?sid=3c727e85704da750b3088ba3f0964451"/>
    <hyperlink ref="L2623" r:id="rId783" display="http://www.manhattanlsat.com/forums/section-4-f1023.html?sid=3c727e85704da750b3088ba3f0964451"/>
    <hyperlink ref="L2624" r:id="rId784" display="http://www.manhattanlsat.com/forums/section-4-f1023.html?sid=3c727e85704da750b3088ba3f0964451"/>
    <hyperlink ref="L2625" r:id="rId785" display="http://www.manhattanlsat.com/forums/section-4-f1023.html?sid=3c727e85704da750b3088ba3f0964451"/>
    <hyperlink ref="L2626" r:id="rId786" display="http://www.manhattanlsat.com/forums/section-4-f1023.html?sid=3c727e85704da750b3088ba3f0964451"/>
    <hyperlink ref="L2627" r:id="rId787" display="http://www.manhattanlsat.com/forums/section-4-f1023.html?sid=3c727e85704da750b3088ba3f0964451"/>
    <hyperlink ref="L2628" r:id="rId788" display="http://www.manhattanlsat.com/forums/section-4-f1023.html?sid=3c727e85704da750b3088ba3f0964451"/>
    <hyperlink ref="L2629" r:id="rId789" display="http://www.manhattanlsat.com/forums/section-4-f1023.html?sid=3c727e85704da750b3088ba3f0964451"/>
    <hyperlink ref="L2630" r:id="rId790" display="http://www.manhattanlsat.com/forums/section-4-f1023.html?sid=3c727e85704da750b3088ba3f0964451"/>
    <hyperlink ref="L2631" r:id="rId791" display="http://www.manhattanlsat.com/forums/section-4-f1023.html?sid=3c727e85704da750b3088ba3f0964451"/>
    <hyperlink ref="L2632" r:id="rId792" display="http://www.manhattanlsat.com/forums/section-4-f1023.html?sid=3c727e85704da750b3088ba3f0964451"/>
    <hyperlink ref="L2633" r:id="rId793" display="http://www.manhattanlsat.com/forums/section-4-f1023.html?sid=3c727e85704da750b3088ba3f0964451"/>
    <hyperlink ref="L2634" r:id="rId794" display="http://www.manhattanlsat.com/forums/section-4-f1023.html?sid=3c727e85704da750b3088ba3f0964451"/>
    <hyperlink ref="L2635" r:id="rId795" display="http://www.manhattanlsat.com/forums/section-4-f1023.html?sid=3c727e85704da750b3088ba3f0964451"/>
    <hyperlink ref="L2636" r:id="rId796" display="http://www.manhattanlsat.com/forums/section-4-f1023.html?sid=3c727e85704da750b3088ba3f0964451"/>
    <hyperlink ref="L2637" r:id="rId797" display="http://www.manhattanlsat.com/forums/section-4-f1023.html?sid=3c727e85704da750b3088ba3f0964451"/>
    <hyperlink ref="L2638" r:id="rId798" display="http://www.manhattanlsat.com/forums/section-4-f1023.html?sid=3c727e85704da750b3088ba3f0964451"/>
    <hyperlink ref="L2639" r:id="rId799" display="http://www.manhattanlsat.com/forums/section-4-f1023.html?sid=3c727e85704da750b3088ba3f0964451"/>
    <hyperlink ref="L2640" r:id="rId800" display="http://www.manhattanlsat.com/forums/section-4-f1023.html?sid=3c727e85704da750b3088ba3f0964451"/>
    <hyperlink ref="L2641" r:id="rId801" display="http://www.manhattanlsat.com/forums/section-4-f1023.html?sid=3c727e85704da750b3088ba3f0964451"/>
    <hyperlink ref="L2593" r:id="rId802" display="https://www.manhattanlsat.com/forums/preptest-70-october-2013-lsat-answers-explanations-lg-f1024.html"/>
    <hyperlink ref="L2594" r:id="rId803" display="https://www.manhattanlsat.com/forums/preptest-70-october-2013-lsat-answers-explanations-lg-f1024.html"/>
    <hyperlink ref="L2595" r:id="rId804" display="https://www.manhattanlsat.com/forums/preptest-70-october-2013-lsat-answers-explanations-lg-f1024.html"/>
    <hyperlink ref="L2596" r:id="rId805" display="https://www.manhattanlsat.com/forums/preptest-70-october-2013-lsat-answers-explanations-lg-f1024.html"/>
    <hyperlink ref="L2597" r:id="rId806" display="https://www.manhattanlsat.com/forums/preptest-70-october-2013-lsat-answers-explanations-lg-f1024.html"/>
    <hyperlink ref="L2598" r:id="rId807" display="https://www.manhattanlsat.com/forums/preptest-70-october-2013-lsat-answers-explanations-lg-f1024.html"/>
    <hyperlink ref="L2599" r:id="rId808" display="https://www.manhattanlsat.com/forums/preptest-70-october-2013-lsat-answers-explanations-lg-f1024.html"/>
    <hyperlink ref="L2600" r:id="rId809" display="https://www.manhattanlsat.com/forums/preptest-70-october-2013-lsat-answers-explanations-lg-f1024.html"/>
    <hyperlink ref="L2601" r:id="rId810" display="https://www.manhattanlsat.com/forums/preptest-70-october-2013-lsat-answers-explanations-lg-f1024.html"/>
    <hyperlink ref="L2602" r:id="rId811" display="https://www.manhattanlsat.com/forums/preptest-70-october-2013-lsat-answers-explanations-lg-f1024.html"/>
    <hyperlink ref="L2603" r:id="rId812" display="https://www.manhattanlsat.com/forums/preptest-70-october-2013-lsat-answers-explanations-lg-f1024.html"/>
    <hyperlink ref="L2604" r:id="rId813" display="https://www.manhattanlsat.com/forums/preptest-70-october-2013-lsat-answers-explanations-lg-f1024.html"/>
    <hyperlink ref="L2605" r:id="rId814" display="https://www.manhattanlsat.com/forums/preptest-70-october-2013-lsat-answers-explanations-lg-f1024.html"/>
    <hyperlink ref="L2606" r:id="rId815" display="https://www.manhattanlsat.com/forums/preptest-70-october-2013-lsat-answers-explanations-lg-f1024.html"/>
    <hyperlink ref="L2607" r:id="rId816" display="https://www.manhattanlsat.com/forums/preptest-70-october-2013-lsat-answers-explanations-lg-f1024.html"/>
    <hyperlink ref="L2608" r:id="rId817" display="https://www.manhattanlsat.com/forums/preptest-70-october-2013-lsat-answers-explanations-lg-f1024.html"/>
    <hyperlink ref="L2609" r:id="rId818" display="https://www.manhattanlsat.com/forums/preptest-70-october-2013-lsat-answers-explanations-lg-f1024.html"/>
    <hyperlink ref="L2610" r:id="rId819" display="https://www.manhattanlsat.com/forums/preptest-70-october-2013-lsat-answers-explanations-lg-f1024.html"/>
    <hyperlink ref="L2611" r:id="rId820" display="https://www.manhattanlsat.com/forums/preptest-70-october-2013-lsat-answers-explanations-lg-f1024.html"/>
    <hyperlink ref="L2612" r:id="rId821" display="https://www.manhattanlsat.com/forums/preptest-70-october-2013-lsat-answers-explanations-lg-f1024.html"/>
    <hyperlink ref="L2613" r:id="rId822" display="https://www.manhattanlsat.com/forums/preptest-70-october-2013-lsat-answers-explanations-lg-f1024.html"/>
    <hyperlink ref="L2614" r:id="rId823" display="https://www.manhattanlsat.com/forums/preptest-70-october-2013-lsat-answers-explanations-lg-f1024.html"/>
    <hyperlink ref="L2615" r:id="rId824" display="https://www.manhattanlsat.com/forums/preptest-70-october-2013-lsat-answers-explanations-lg-f1024.html"/>
    <hyperlink ref="L2566" r:id="rId825" display="https://www.manhattanlsat.com/forums/preptest-70-october-2013-lsat-answers-explanations-rc-f1030.html"/>
    <hyperlink ref="L2567" r:id="rId826" display="https://www.manhattanlsat.com/forums/preptest-70-october-2013-lsat-answers-explanations-rc-f1030.html"/>
    <hyperlink ref="L2568" r:id="rId827" display="https://www.manhattanlsat.com/forums/preptest-70-october-2013-lsat-answers-explanations-rc-f1030.html"/>
    <hyperlink ref="L2569" r:id="rId828" display="https://www.manhattanlsat.com/forums/preptest-70-october-2013-lsat-answers-explanations-rc-f1030.html"/>
    <hyperlink ref="L2570" r:id="rId829" display="https://www.manhattanlsat.com/forums/preptest-70-october-2013-lsat-answers-explanations-rc-f1030.html"/>
    <hyperlink ref="L2571" r:id="rId830" display="https://www.manhattanlsat.com/forums/preptest-70-october-2013-lsat-answers-explanations-rc-f1030.html"/>
    <hyperlink ref="L2572" r:id="rId831" display="https://www.manhattanlsat.com/forums/preptest-70-october-2013-lsat-answers-explanations-rc-f1030.html"/>
    <hyperlink ref="L2573" r:id="rId832" display="https://www.manhattanlsat.com/forums/preptest-70-october-2013-lsat-answers-explanations-rc-f1030.html"/>
    <hyperlink ref="L2574" r:id="rId833" display="https://www.manhattanlsat.com/forums/preptest-70-october-2013-lsat-answers-explanations-rc-f1030.html"/>
    <hyperlink ref="L2575" r:id="rId834" display="https://www.manhattanlsat.com/forums/preptest-70-october-2013-lsat-answers-explanations-rc-f1030.html"/>
    <hyperlink ref="L2576" r:id="rId835" display="https://www.manhattanlsat.com/forums/preptest-70-october-2013-lsat-answers-explanations-rc-f1030.html"/>
    <hyperlink ref="L2577" r:id="rId836" display="https://www.manhattanlsat.com/forums/preptest-70-october-2013-lsat-answers-explanations-rc-f1030.html"/>
    <hyperlink ref="L2578" r:id="rId837" display="https://www.manhattanlsat.com/forums/preptest-70-october-2013-lsat-answers-explanations-rc-f1030.html"/>
    <hyperlink ref="L2579" r:id="rId838" display="https://www.manhattanlsat.com/forums/preptest-70-october-2013-lsat-answers-explanations-rc-f1030.html"/>
    <hyperlink ref="L2580" r:id="rId839" display="https://www.manhattanlsat.com/forums/preptest-70-october-2013-lsat-answers-explanations-rc-f1030.html"/>
    <hyperlink ref="L2581" r:id="rId840" display="https://www.manhattanlsat.com/forums/preptest-70-october-2013-lsat-answers-explanations-rc-f1030.html"/>
    <hyperlink ref="L2582" r:id="rId841" display="https://www.manhattanlsat.com/forums/preptest-70-october-2013-lsat-answers-explanations-rc-f1030.html"/>
    <hyperlink ref="L2583" r:id="rId842" display="https://www.manhattanlsat.com/forums/preptest-70-october-2013-lsat-answers-explanations-rc-f1030.html"/>
    <hyperlink ref="L2584" r:id="rId843" display="https://www.manhattanlsat.com/forums/preptest-70-october-2013-lsat-answers-explanations-rc-f1030.html"/>
    <hyperlink ref="L2585" r:id="rId844" display="https://www.manhattanlsat.com/forums/preptest-70-october-2013-lsat-answers-explanations-rc-f1030.html"/>
    <hyperlink ref="L2586" r:id="rId845" display="https://www.manhattanlsat.com/forums/preptest-70-october-2013-lsat-answers-explanations-rc-f1030.html"/>
    <hyperlink ref="L2587" r:id="rId846" display="https://www.manhattanlsat.com/forums/preptest-70-october-2013-lsat-answers-explanations-rc-f1030.html"/>
    <hyperlink ref="L2588" r:id="rId847" display="https://www.manhattanlsat.com/forums/preptest-70-october-2013-lsat-answers-explanations-rc-f1030.html"/>
    <hyperlink ref="L2589" r:id="rId848" display="https://www.manhattanlsat.com/forums/preptest-70-october-2013-lsat-answers-explanations-rc-f1030.html"/>
    <hyperlink ref="L2590" r:id="rId849" display="https://www.manhattanlsat.com/forums/preptest-70-october-2013-lsat-answers-explanations-rc-f1030.html"/>
    <hyperlink ref="L2591" r:id="rId850" display="https://www.manhattanlsat.com/forums/preptest-70-october-2013-lsat-answers-explanations-rc-f1030.html"/>
    <hyperlink ref="L2592" r:id="rId851" display="https://www.manhattanlsat.com/forums/preptest-70-october-2013-lsat-answers-explanations-rc-f1030.html"/>
    <hyperlink ref="L2717" r:id="rId852" display="http://www.manhattanlsat.com/forums/preptest-71-december-2013-lsat-answers-explanations-rc-f1045.html?sid=3fb319fd759d1a38217be47b8926f67d"/>
    <hyperlink ref="L2718" r:id="rId853" display="http://www.manhattanlsat.com/forums/preptest-71-december-2013-lsat-answers-explanations-rc-f1045.html?sid=3fb319fd759d1a38217be47b8926f67d"/>
    <hyperlink ref="L2719" r:id="rId854" display="http://www.manhattanlsat.com/forums/preptest-71-december-2013-lsat-answers-explanations-rc-f1045.html?sid=3fb319fd759d1a38217be47b8926f67d"/>
    <hyperlink ref="L2720" r:id="rId855" display="http://www.manhattanlsat.com/forums/preptest-71-december-2013-lsat-answers-explanations-rc-f1045.html?sid=3fb319fd759d1a38217be47b8926f67d"/>
    <hyperlink ref="L2721" r:id="rId856" display="http://www.manhattanlsat.com/forums/preptest-71-december-2013-lsat-answers-explanations-rc-f1045.html?sid=3fb319fd759d1a38217be47b8926f67d"/>
    <hyperlink ref="L2722" r:id="rId857" display="http://www.manhattanlsat.com/forums/preptest-71-december-2013-lsat-answers-explanations-rc-f1045.html?sid=3fb319fd759d1a38217be47b8926f67d"/>
    <hyperlink ref="L2723" r:id="rId858" display="http://www.manhattanlsat.com/forums/preptest-71-december-2013-lsat-answers-explanations-rc-f1045.html?sid=3fb319fd759d1a38217be47b8926f67d"/>
    <hyperlink ref="L2724" r:id="rId859" display="http://www.manhattanlsat.com/forums/preptest-71-december-2013-lsat-answers-explanations-rc-f1045.html?sid=3fb319fd759d1a38217be47b8926f67d"/>
    <hyperlink ref="L2725" r:id="rId860" display="http://www.manhattanlsat.com/forums/preptest-71-december-2013-lsat-answers-explanations-rc-f1045.html?sid=3fb319fd759d1a38217be47b8926f67d"/>
    <hyperlink ref="L2726" r:id="rId861" display="http://www.manhattanlsat.com/forums/preptest-71-december-2013-lsat-answers-explanations-rc-f1045.html?sid=3fb319fd759d1a38217be47b8926f67d"/>
    <hyperlink ref="L2727" r:id="rId862" display="http://www.manhattanlsat.com/forums/preptest-71-december-2013-lsat-answers-explanations-rc-f1045.html?sid=3fb319fd759d1a38217be47b8926f67d"/>
    <hyperlink ref="L2728" r:id="rId863" display="http://www.manhattanlsat.com/forums/preptest-71-december-2013-lsat-answers-explanations-rc-f1045.html?sid=3fb319fd759d1a38217be47b8926f67d"/>
    <hyperlink ref="L2729" r:id="rId864" display="http://www.manhattanlsat.com/forums/preptest-71-december-2013-lsat-answers-explanations-rc-f1045.html?sid=3fb319fd759d1a38217be47b8926f67d"/>
    <hyperlink ref="L2730" r:id="rId865" display="http://www.manhattanlsat.com/forums/preptest-71-december-2013-lsat-answers-explanations-rc-f1045.html?sid=3fb319fd759d1a38217be47b8926f67d"/>
    <hyperlink ref="L2731" r:id="rId866" display="http://www.manhattanlsat.com/forums/preptest-71-december-2013-lsat-answers-explanations-rc-f1045.html?sid=3fb319fd759d1a38217be47b8926f67d"/>
    <hyperlink ref="L2732" r:id="rId867" display="http://www.manhattanlsat.com/forums/preptest-71-december-2013-lsat-answers-explanations-rc-f1045.html?sid=3fb319fd759d1a38217be47b8926f67d"/>
    <hyperlink ref="L2733" r:id="rId868" display="http://www.manhattanlsat.com/forums/preptest-71-december-2013-lsat-answers-explanations-rc-f1045.html?sid=3fb319fd759d1a38217be47b8926f67d"/>
    <hyperlink ref="L2734" r:id="rId869" display="http://www.manhattanlsat.com/forums/preptest-71-december-2013-lsat-answers-explanations-rc-f1045.html?sid=3fb319fd759d1a38217be47b8926f67d"/>
    <hyperlink ref="L2735" r:id="rId870" display="http://www.manhattanlsat.com/forums/preptest-71-december-2013-lsat-answers-explanations-rc-f1045.html?sid=3fb319fd759d1a38217be47b8926f67d"/>
    <hyperlink ref="L2736" r:id="rId871" display="http://www.manhattanlsat.com/forums/preptest-71-december-2013-lsat-answers-explanations-rc-f1045.html?sid=3fb319fd759d1a38217be47b8926f67d"/>
    <hyperlink ref="L2737" r:id="rId872" display="http://www.manhattanlsat.com/forums/preptest-71-december-2013-lsat-answers-explanations-rc-f1045.html?sid=3fb319fd759d1a38217be47b8926f67d"/>
    <hyperlink ref="L2738" r:id="rId873" display="http://www.manhattanlsat.com/forums/preptest-71-december-2013-lsat-answers-explanations-rc-f1045.html?sid=3fb319fd759d1a38217be47b8926f67d"/>
    <hyperlink ref="L2739" r:id="rId874" display="http://www.manhattanlsat.com/forums/preptest-71-december-2013-lsat-answers-explanations-rc-f1045.html?sid=3fb319fd759d1a38217be47b8926f67d"/>
    <hyperlink ref="L2740" r:id="rId875" display="http://www.manhattanlsat.com/forums/preptest-71-december-2013-lsat-answers-explanations-rc-f1045.html?sid=3fb319fd759d1a38217be47b8926f67d"/>
    <hyperlink ref="L2741" r:id="rId876" display="http://www.manhattanlsat.com/forums/preptest-71-december-2013-lsat-answers-explanations-rc-f1045.html?sid=3fb319fd759d1a38217be47b8926f67d"/>
    <hyperlink ref="L2742" r:id="rId877" display="http://www.manhattanlsat.com/forums/preptest-71-december-2013-lsat-answers-explanations-rc-f1045.html?sid=3fb319fd759d1a38217be47b8926f67d"/>
    <hyperlink ref="L2743" r:id="rId878" display="http://www.manhattanlsat.com/forums/preptest-71-december-2013-lsat-answers-explanations-rc-f1045.html?sid=3fb319fd759d1a38217be47b8926f67d"/>
    <hyperlink ref="L2668" r:id="rId879" display="http://www.manhattanlsat.com/forums/preptest-71-december-2013-lsat-answers-explanations-lg-f1036.html?sid=3fb319fd759d1a38217be47b8926f67d"/>
    <hyperlink ref="L2669" r:id="rId880" display="http://www.manhattanlsat.com/forums/preptest-71-december-2013-lsat-answers-explanations-lg-f1036.html?sid=3fb319fd759d1a38217be47b8926f67d"/>
    <hyperlink ref="L2670" r:id="rId881" display="http://www.manhattanlsat.com/forums/preptest-71-december-2013-lsat-answers-explanations-lg-f1036.html?sid=3fb319fd759d1a38217be47b8926f67d"/>
    <hyperlink ref="L2671" r:id="rId882" display="http://www.manhattanlsat.com/forums/preptest-71-december-2013-lsat-answers-explanations-lg-f1036.html?sid=3fb319fd759d1a38217be47b8926f67d"/>
    <hyperlink ref="L2672" r:id="rId883" display="http://www.manhattanlsat.com/forums/preptest-71-december-2013-lsat-answers-explanations-lg-f1036.html?sid=3fb319fd759d1a38217be47b8926f67d"/>
    <hyperlink ref="L2673" r:id="rId884" display="http://www.manhattanlsat.com/forums/preptest-71-december-2013-lsat-answers-explanations-lg-f1036.html?sid=3fb319fd759d1a38217be47b8926f67d"/>
    <hyperlink ref="L2674" r:id="rId885" display="http://www.manhattanlsat.com/forums/preptest-71-december-2013-lsat-answers-explanations-lg-f1036.html?sid=3fb319fd759d1a38217be47b8926f67d"/>
    <hyperlink ref="L2675" r:id="rId886" display="http://www.manhattanlsat.com/forums/preptest-71-december-2013-lsat-answers-explanations-lg-f1036.html?sid=3fb319fd759d1a38217be47b8926f67d"/>
    <hyperlink ref="L2676" r:id="rId887" display="http://www.manhattanlsat.com/forums/preptest-71-december-2013-lsat-answers-explanations-lg-f1036.html?sid=3fb319fd759d1a38217be47b8926f67d"/>
    <hyperlink ref="L2677" r:id="rId888" display="http://www.manhattanlsat.com/forums/preptest-71-december-2013-lsat-answers-explanations-lg-f1036.html?sid=3fb319fd759d1a38217be47b8926f67d"/>
    <hyperlink ref="L2678" r:id="rId889" display="http://www.manhattanlsat.com/forums/preptest-71-december-2013-lsat-answers-explanations-lg-f1036.html?sid=3fb319fd759d1a38217be47b8926f67d"/>
    <hyperlink ref="L2679" r:id="rId890" display="http://www.manhattanlsat.com/forums/preptest-71-december-2013-lsat-answers-explanations-lg-f1036.html?sid=3fb319fd759d1a38217be47b8926f67d"/>
    <hyperlink ref="L2680" r:id="rId891" display="http://www.manhattanlsat.com/forums/preptest-71-december-2013-lsat-answers-explanations-lg-f1036.html?sid=3fb319fd759d1a38217be47b8926f67d"/>
    <hyperlink ref="L2681" r:id="rId892" display="http://www.manhattanlsat.com/forums/preptest-71-december-2013-lsat-answers-explanations-lg-f1036.html?sid=3fb319fd759d1a38217be47b8926f67d"/>
    <hyperlink ref="L2682" r:id="rId893" display="http://www.manhattanlsat.com/forums/preptest-71-december-2013-lsat-answers-explanations-lg-f1036.html?sid=3fb319fd759d1a38217be47b8926f67d"/>
    <hyperlink ref="L2683" r:id="rId894" display="http://www.manhattanlsat.com/forums/preptest-71-december-2013-lsat-answers-explanations-lg-f1036.html?sid=3fb319fd759d1a38217be47b8926f67d"/>
    <hyperlink ref="L2684" r:id="rId895" display="http://www.manhattanlsat.com/forums/preptest-71-december-2013-lsat-answers-explanations-lg-f1036.html?sid=3fb319fd759d1a38217be47b8926f67d"/>
    <hyperlink ref="L2685" r:id="rId896" display="http://www.manhattanlsat.com/forums/preptest-71-december-2013-lsat-answers-explanations-lg-f1036.html?sid=3fb319fd759d1a38217be47b8926f67d"/>
    <hyperlink ref="L2686" r:id="rId897" display="http://www.manhattanlsat.com/forums/preptest-71-december-2013-lsat-answers-explanations-lg-f1036.html?sid=3fb319fd759d1a38217be47b8926f67d"/>
    <hyperlink ref="L2687" r:id="rId898" display="http://www.manhattanlsat.com/forums/preptest-71-december-2013-lsat-answers-explanations-lg-f1036.html?sid=3fb319fd759d1a38217be47b8926f67d"/>
    <hyperlink ref="L2688" r:id="rId899" display="http://www.manhattanlsat.com/forums/preptest-71-december-2013-lsat-answers-explanations-lg-f1036.html?sid=3fb319fd759d1a38217be47b8926f67d"/>
    <hyperlink ref="L2689" r:id="rId900" display="http://www.manhattanlsat.com/forums/preptest-71-december-2013-lsat-answers-explanations-lg-f1036.html?sid=3fb319fd759d1a38217be47b8926f67d"/>
    <hyperlink ref="L2690" r:id="rId901" display="http://www.manhattanlsat.com/forums/preptest-71-december-2013-lsat-answers-explanations-lg-f1036.html?sid=3fb319fd759d1a38217be47b8926f67d"/>
    <hyperlink ref="L2643" r:id="rId902" display="http://www.manhattanlsat.com/forums/section-1-f1043.html?sid=3fb319fd759d1a38217be47b8926f67d"/>
    <hyperlink ref="L2644" r:id="rId903" display="http://www.manhattanlsat.com/forums/section-1-f1043.html?sid=3fb319fd759d1a38217be47b8926f67d"/>
    <hyperlink ref="L2645" r:id="rId904" display="http://www.manhattanlsat.com/forums/section-1-f1043.html?sid=3fb319fd759d1a38217be47b8926f67d"/>
    <hyperlink ref="L2646" r:id="rId905" display="http://www.manhattanlsat.com/forums/section-1-f1043.html?sid=3fb319fd759d1a38217be47b8926f67d"/>
    <hyperlink ref="L2647" r:id="rId906" display="http://www.manhattanlsat.com/forums/section-1-f1043.html?sid=3fb319fd759d1a38217be47b8926f67d"/>
    <hyperlink ref="L2648" r:id="rId907" display="http://www.manhattanlsat.com/forums/section-1-f1043.html?sid=3fb319fd759d1a38217be47b8926f67d"/>
    <hyperlink ref="L2649" r:id="rId908" display="http://www.manhattanlsat.com/forums/section-1-f1043.html?sid=3fb319fd759d1a38217be47b8926f67d"/>
    <hyperlink ref="L2650" r:id="rId909" display="http://www.manhattanlsat.com/forums/section-1-f1043.html?sid=3fb319fd759d1a38217be47b8926f67d"/>
    <hyperlink ref="L2651" r:id="rId910" display="http://www.manhattanlsat.com/forums/section-1-f1043.html?sid=3fb319fd759d1a38217be47b8926f67d"/>
    <hyperlink ref="L2652" r:id="rId911" display="http://www.manhattanlsat.com/forums/section-1-f1043.html?sid=3fb319fd759d1a38217be47b8926f67d"/>
    <hyperlink ref="L2653" r:id="rId912" display="http://www.manhattanlsat.com/forums/section-1-f1043.html?sid=3fb319fd759d1a38217be47b8926f67d"/>
    <hyperlink ref="L2654" r:id="rId913" display="http://www.manhattanlsat.com/forums/section-1-f1043.html?sid=3fb319fd759d1a38217be47b8926f67d"/>
    <hyperlink ref="L2655" r:id="rId914" display="http://www.manhattanlsat.com/forums/section-1-f1043.html?sid=3fb319fd759d1a38217be47b8926f67d"/>
    <hyperlink ref="L2656" r:id="rId915" display="http://www.manhattanlsat.com/forums/section-1-f1043.html?sid=3fb319fd759d1a38217be47b8926f67d"/>
    <hyperlink ref="L2657" r:id="rId916" display="http://www.manhattanlsat.com/forums/section-1-f1043.html?sid=3fb319fd759d1a38217be47b8926f67d"/>
    <hyperlink ref="L2658" r:id="rId917" display="http://www.manhattanlsat.com/forums/section-1-f1043.html?sid=3fb319fd759d1a38217be47b8926f67d"/>
    <hyperlink ref="L2659" r:id="rId918" display="http://www.manhattanlsat.com/forums/section-1-f1043.html?sid=3fb319fd759d1a38217be47b8926f67d"/>
    <hyperlink ref="L2660" r:id="rId919" display="http://www.manhattanlsat.com/forums/section-1-f1043.html?sid=3fb319fd759d1a38217be47b8926f67d"/>
    <hyperlink ref="L2661" r:id="rId920" display="http://www.manhattanlsat.com/forums/section-1-f1043.html?sid=3fb319fd759d1a38217be47b8926f67d"/>
    <hyperlink ref="L2662" r:id="rId921" display="http://www.manhattanlsat.com/forums/section-1-f1043.html?sid=3fb319fd759d1a38217be47b8926f67d"/>
    <hyperlink ref="L2663" r:id="rId922" display="http://www.manhattanlsat.com/forums/section-1-f1043.html?sid=3fb319fd759d1a38217be47b8926f67d"/>
    <hyperlink ref="L2664" r:id="rId923" display="http://www.manhattanlsat.com/forums/section-1-f1043.html?sid=3fb319fd759d1a38217be47b8926f67d"/>
    <hyperlink ref="L2665" r:id="rId924" display="http://www.manhattanlsat.com/forums/section-1-f1043.html?sid=3fb319fd759d1a38217be47b8926f67d"/>
    <hyperlink ref="L2666" r:id="rId925" display="http://www.manhattanlsat.com/forums/section-1-f1043.html?sid=3fb319fd759d1a38217be47b8926f67d"/>
    <hyperlink ref="L2667" r:id="rId926" display="http://www.manhattanlsat.com/forums/section-1-f1043.html?sid=3fb319fd759d1a38217be47b8926f67d"/>
    <hyperlink ref="L2691" r:id="rId927" display="http://www.manhattanlsat.com/forums/section-3-f1044.html?sid=3fb319fd759d1a38217be47b8926f67d"/>
    <hyperlink ref="L2692" r:id="rId928" display="http://www.manhattanlsat.com/forums/section-3-f1044.html?sid=3fb319fd759d1a38217be47b8926f67d"/>
    <hyperlink ref="L2693" r:id="rId929" display="http://www.manhattanlsat.com/forums/section-3-f1044.html?sid=3fb319fd759d1a38217be47b8926f67d"/>
    <hyperlink ref="L2694" r:id="rId930" display="http://www.manhattanlsat.com/forums/section-3-f1044.html?sid=3fb319fd759d1a38217be47b8926f67d"/>
    <hyperlink ref="L2695" r:id="rId931" display="http://www.manhattanlsat.com/forums/section-3-f1044.html?sid=3fb319fd759d1a38217be47b8926f67d"/>
    <hyperlink ref="L2696" r:id="rId932" display="http://www.manhattanlsat.com/forums/section-3-f1044.html?sid=3fb319fd759d1a38217be47b8926f67d"/>
    <hyperlink ref="L2697" r:id="rId933" display="http://www.manhattanlsat.com/forums/section-3-f1044.html?sid=3fb319fd759d1a38217be47b8926f67d"/>
    <hyperlink ref="L2698" r:id="rId934" display="http://www.manhattanlsat.com/forums/section-3-f1044.html?sid=3fb319fd759d1a38217be47b8926f67d"/>
    <hyperlink ref="L2699" r:id="rId935" display="http://www.manhattanlsat.com/forums/section-3-f1044.html?sid=3fb319fd759d1a38217be47b8926f67d"/>
    <hyperlink ref="L2700" r:id="rId936" display="http://www.manhattanlsat.com/forums/section-3-f1044.html?sid=3fb319fd759d1a38217be47b8926f67d"/>
    <hyperlink ref="L2701" r:id="rId937" display="http://www.manhattanlsat.com/forums/section-3-f1044.html?sid=3fb319fd759d1a38217be47b8926f67d"/>
    <hyperlink ref="L2702" r:id="rId938" display="http://www.manhattanlsat.com/forums/section-3-f1044.html?sid=3fb319fd759d1a38217be47b8926f67d"/>
    <hyperlink ref="L2703" r:id="rId939" display="http://www.manhattanlsat.com/forums/section-3-f1044.html?sid=3fb319fd759d1a38217be47b8926f67d"/>
    <hyperlink ref="L2704" r:id="rId940" display="http://www.manhattanlsat.com/forums/section-3-f1044.html?sid=3fb319fd759d1a38217be47b8926f67d"/>
    <hyperlink ref="L2705" r:id="rId941" display="http://www.manhattanlsat.com/forums/section-3-f1044.html?sid=3fb319fd759d1a38217be47b8926f67d"/>
    <hyperlink ref="L2706" r:id="rId942" display="http://www.manhattanlsat.com/forums/section-3-f1044.html?sid=3fb319fd759d1a38217be47b8926f67d"/>
    <hyperlink ref="L2707" r:id="rId943" display="http://www.manhattanlsat.com/forums/section-3-f1044.html?sid=3fb319fd759d1a38217be47b8926f67d"/>
    <hyperlink ref="L2708" r:id="rId944" display="http://www.manhattanlsat.com/forums/section-3-f1044.html?sid=3fb319fd759d1a38217be47b8926f67d"/>
    <hyperlink ref="L2709" r:id="rId945" display="http://www.manhattanlsat.com/forums/section-3-f1044.html?sid=3fb319fd759d1a38217be47b8926f67d"/>
    <hyperlink ref="L2710" r:id="rId946" display="http://www.manhattanlsat.com/forums/section-3-f1044.html?sid=3fb319fd759d1a38217be47b8926f67d"/>
    <hyperlink ref="L2711" r:id="rId947" display="http://www.manhattanlsat.com/forums/section-3-f1044.html?sid=3fb319fd759d1a38217be47b8926f67d"/>
    <hyperlink ref="L2712" r:id="rId948" display="http://www.manhattanlsat.com/forums/section-3-f1044.html?sid=3fb319fd759d1a38217be47b8926f67d"/>
    <hyperlink ref="L2713" r:id="rId949" display="http://www.manhattanlsat.com/forums/section-3-f1044.html?sid=3fb319fd759d1a38217be47b8926f67d"/>
    <hyperlink ref="L2714" r:id="rId950" display="http://www.manhattanlsat.com/forums/section-3-f1044.html?sid=3fb319fd759d1a38217be47b8926f67d"/>
    <hyperlink ref="L2715" r:id="rId951" display="http://www.manhattanlsat.com/forums/section-3-f1044.html?sid=3fb319fd759d1a38217be47b8926f67d"/>
    <hyperlink ref="L2716" r:id="rId952" display="http://www.manhattanlsat.com/forums/section-3-f1044.html?sid=3fb319fd759d1a38217be47b8926f67d"/>
    <hyperlink ref="L2899" r:id="rId953" display="http://www.manhattanprep.com/lsat/forums/preptest-73-september-2014-lsat-answers-explanations-lg-f1064.html"/>
    <hyperlink ref="L2949" r:id="rId954" display="http://www.manhattanprep.com/lsat/forums/section-1-f1093.html"/>
    <hyperlink ref="L2922" r:id="rId955" display="http://www.manhattanprep.com/lsat/forums/section-3-f1071.html"/>
    <hyperlink ref="L2923" r:id="rId956" display="http://www.manhattanprep.com/lsat/forums/section-3-f1071.html"/>
    <hyperlink ref="L2924" r:id="rId957" display="http://www.manhattanprep.com/lsat/forums/section-3-f1071.html"/>
    <hyperlink ref="L2925" r:id="rId958" display="http://www.manhattanprep.com/lsat/forums/section-3-f1071.html"/>
    <hyperlink ref="L2926" r:id="rId959" display="http://www.manhattanprep.com/lsat/forums/section-3-f1071.html"/>
    <hyperlink ref="L2927" r:id="rId960" display="http://www.manhattanprep.com/lsat/forums/section-3-f1071.html"/>
    <hyperlink ref="L2928" r:id="rId961" display="http://www.manhattanprep.com/lsat/forums/section-3-f1071.html"/>
    <hyperlink ref="L2929" r:id="rId962" display="http://www.manhattanprep.com/lsat/forums/section-3-f1071.html"/>
    <hyperlink ref="L2930" r:id="rId963" display="http://www.manhattanprep.com/lsat/forums/section-3-f1071.html"/>
    <hyperlink ref="L2931" r:id="rId964" display="http://www.manhattanprep.com/lsat/forums/section-3-f1071.html"/>
    <hyperlink ref="L2932" r:id="rId965" display="http://www.manhattanprep.com/lsat/forums/section-3-f1071.html"/>
    <hyperlink ref="L2933" r:id="rId966" display="http://www.manhattanprep.com/lsat/forums/section-3-f1071.html"/>
    <hyperlink ref="L2934" r:id="rId967" display="http://www.manhattanprep.com/lsat/forums/section-3-f1071.html"/>
    <hyperlink ref="L2935" r:id="rId968" display="http://www.manhattanprep.com/lsat/forums/section-3-f1071.html"/>
    <hyperlink ref="L2936" r:id="rId969" display="http://www.manhattanprep.com/lsat/forums/section-3-f1071.html"/>
    <hyperlink ref="L2937" r:id="rId970" display="http://www.manhattanprep.com/lsat/forums/section-3-f1071.html"/>
    <hyperlink ref="L2938" r:id="rId971" display="http://www.manhattanprep.com/lsat/forums/section-3-f1071.html"/>
    <hyperlink ref="L2939" r:id="rId972" display="http://www.manhattanprep.com/lsat/forums/section-3-f1071.html"/>
    <hyperlink ref="L2940" r:id="rId973" display="http://www.manhattanprep.com/lsat/forums/section-3-f1071.html"/>
    <hyperlink ref="L2941" r:id="rId974" display="http://www.manhattanprep.com/lsat/forums/section-3-f1071.html"/>
    <hyperlink ref="L2942" r:id="rId975" display="http://www.manhattanprep.com/lsat/forums/section-3-f1071.html"/>
    <hyperlink ref="L2943" r:id="rId976" display="http://www.manhattanprep.com/lsat/forums/section-3-f1071.html"/>
    <hyperlink ref="L2944" r:id="rId977" display="http://www.manhattanprep.com/lsat/forums/section-3-f1071.html"/>
    <hyperlink ref="L2945" r:id="rId978" display="http://www.manhattanprep.com/lsat/forums/section-3-f1071.html"/>
    <hyperlink ref="L2946" r:id="rId979" display="http://www.manhattanprep.com/lsat/forums/section-3-f1071.html"/>
    <hyperlink ref="L2874" r:id="rId980" display="http://www.manhattanprep.com/lsat/forums/section-2-f1072.html"/>
    <hyperlink ref="L2947" r:id="rId981" display="http://www.manhattanprep.com/lsat/forums/section-3-f1071.html"/>
    <hyperlink ref="L2861:L2873" r:id="rId982" display="?"/>
    <hyperlink ref="L2875:L2898" r:id="rId983" display="?"/>
    <hyperlink ref="L2900:L2921" r:id="rId984" display="?"/>
    <hyperlink ref="L2860" r:id="rId985" display="http://www.manhattanprep.com/lsat/forums/preptest-73-september-2014-lsat-answers-explanations-rc-f1073.html"/>
    <hyperlink ref="L2859" r:id="rId986" display="http://www.manhattanprep.com/lsat/forums/preptest-73-september-2014-lsat-answers-explanations-rc-f1073.html"/>
    <hyperlink ref="L2858" r:id="rId987" display="http://www.manhattanprep.com/lsat/forums/preptest-73-september-2014-lsat-answers-explanations-rc-f1073.html"/>
    <hyperlink ref="L2857" r:id="rId988" display="http://www.manhattanprep.com/lsat/forums/preptest-73-september-2014-lsat-answers-explanations-rc-f1073.html"/>
    <hyperlink ref="L2856" r:id="rId989" display="http://www.manhattanprep.com/lsat/forums/preptest-73-september-2014-lsat-answers-explanations-rc-f1073.html"/>
    <hyperlink ref="L2855" r:id="rId990" display="http://www.manhattanprep.com/lsat/forums/preptest-73-september-2014-lsat-answers-explanations-rc-f1073.html"/>
    <hyperlink ref="L2854" r:id="rId991" display="http://www.manhattanprep.com/lsat/forums/preptest-73-september-2014-lsat-answers-explanations-rc-f1073.html"/>
    <hyperlink ref="L2853" r:id="rId992" display="http://www.manhattanprep.com/lsat/forums/preptest-73-september-2014-lsat-answers-explanations-rc-f1073.html"/>
    <hyperlink ref="L2852" r:id="rId993" display="http://www.manhattanprep.com/lsat/forums/preptest-73-september-2014-lsat-answers-explanations-rc-f1073.html"/>
    <hyperlink ref="L2851" r:id="rId994" display="http://www.manhattanprep.com/lsat/forums/preptest-73-september-2014-lsat-answers-explanations-rc-f1073.html"/>
    <hyperlink ref="L2850" r:id="rId995" display="http://www.manhattanprep.com/lsat/forums/preptest-73-september-2014-lsat-answers-explanations-rc-f1073.html"/>
    <hyperlink ref="L2849" r:id="rId996" display="http://www.manhattanprep.com/lsat/forums/preptest-73-september-2014-lsat-answers-explanations-rc-f1073.html"/>
    <hyperlink ref="L2848" r:id="rId997" display="http://www.manhattanprep.com/lsat/forums/preptest-73-september-2014-lsat-answers-explanations-rc-f1073.html"/>
    <hyperlink ref="L2797" r:id="rId998" display="http://www.manhattanprep.com/lsat/forums/question-2-t9245.html"/>
    <hyperlink ref="L2796" r:id="rId999" display="http://www.manhattanprep.com/lsat/forums/question-2-t9245.html"/>
    <hyperlink ref="L2795" r:id="rId1000" display="http://www.manhattanprep.com/lsat/forums/question-2-t9245.html"/>
    <hyperlink ref="L2794" r:id="rId1001" display="http://www.manhattanprep.com/lsat/forums/question-2-t9245.html"/>
    <hyperlink ref="L2793" r:id="rId1002" display="http://www.manhattanprep.com/lsat/forums/question-2-t9245.html"/>
    <hyperlink ref="L2792" r:id="rId1003" display="http://www.manhattanprep.com/lsat/forums/question-2-t9245.html"/>
    <hyperlink ref="L2791" r:id="rId1004" display="http://www.manhattanprep.com/lsat/forums/question-2-t9245.html"/>
    <hyperlink ref="L2790" r:id="rId1005" display="http://www.manhattanprep.com/lsat/forums/question-2-t9245.html"/>
    <hyperlink ref="L2789" r:id="rId1006" display="http://www.manhattanprep.com/lsat/forums/question-2-t9245.html"/>
    <hyperlink ref="L2788" r:id="rId1007" display="http://www.manhattanprep.com/lsat/forums/question-2-t9245.html"/>
    <hyperlink ref="L2787" r:id="rId1008" display="http://www.manhattanprep.com/lsat/forums/question-2-t9245.html"/>
    <hyperlink ref="L2786" r:id="rId1009" display="http://www.manhattanprep.com/lsat/forums/question-2-t9245.html"/>
    <hyperlink ref="L2785" r:id="rId1010" display="http://www.manhattanprep.com/lsat/forums/question-2-t9245.html"/>
    <hyperlink ref="L2784" r:id="rId1011" display="http://www.manhattanprep.com/lsat/forums/question-2-t9245.html"/>
    <hyperlink ref="L2783" r:id="rId1012" display="http://www.manhattanprep.com/lsat/forums/question-2-t9245.html"/>
    <hyperlink ref="L2782" r:id="rId1013" display="http://www.manhattanprep.com/lsat/forums/question-2-t9245.html"/>
    <hyperlink ref="L2781" r:id="rId1014" display="http://www.manhattanprep.com/lsat/forums/question-2-t9245.html"/>
    <hyperlink ref="L2780" r:id="rId1015" display="http://www.manhattanprep.com/lsat/forums/question-2-t9245.html"/>
    <hyperlink ref="L2779" r:id="rId1016" display="http://www.manhattanprep.com/lsat/forums/question-2-t9245.html"/>
    <hyperlink ref="L2778" r:id="rId1017" display="http://www.manhattanprep.com/lsat/forums/question-2-t9245.html"/>
    <hyperlink ref="L2777" r:id="rId1018" display="http://www.manhattanprep.com/lsat/forums/question-2-t9245.html"/>
    <hyperlink ref="L2776" r:id="rId1019" display="http://www.manhattanprep.com/lsat/forums/question-2-t9245.html"/>
    <hyperlink ref="L2775" r:id="rId1020" display="http://www.manhattanprep.com/lsat/forums/question-2-t9245.html"/>
    <hyperlink ref="L2774" r:id="rId1021" display="http://www.manhattanprep.com/lsat/forums/question-2-t9245.html"/>
    <hyperlink ref="L2773" r:id="rId1022" display="http://www.manhattanprep.com/lsat/forums/question-2-t9245.html"/>
    <hyperlink ref="L2772" r:id="rId1023" display="http://www.manhattanprep.com/lsat/forums/question-2-t9245.html"/>
    <hyperlink ref="L2822" r:id="rId1024" display="http://www.manhattanprep.com/lsat/forums/section-3-f1058.html"/>
    <hyperlink ref="L2821" r:id="rId1025" display="http://www.manhattanprep.com/lsat/forums/section-3-f1058.html"/>
    <hyperlink ref="L2820" r:id="rId1026" display="http://www.manhattanprep.com/lsat/forums/section-3-f1058.html"/>
    <hyperlink ref="L2819" r:id="rId1027" display="http://www.manhattanprep.com/lsat/forums/section-3-f1058.html"/>
    <hyperlink ref="L2818" r:id="rId1028" display="http://www.manhattanprep.com/lsat/forums/section-3-f1058.html"/>
    <hyperlink ref="L2817" r:id="rId1029" display="http://www.manhattanprep.com/lsat/forums/section-3-f1058.html"/>
    <hyperlink ref="L2816" r:id="rId1030" display="http://www.manhattanprep.com/lsat/forums/section-3-f1058.html"/>
    <hyperlink ref="L2815" r:id="rId1031" display="http://www.manhattanprep.com/lsat/forums/section-3-f1058.html"/>
    <hyperlink ref="L2814" r:id="rId1032" display="http://www.manhattanprep.com/lsat/forums/section-3-f1058.html"/>
    <hyperlink ref="L2813" r:id="rId1033" display="http://www.manhattanprep.com/lsat/forums/section-3-f1058.html"/>
    <hyperlink ref="L2812" r:id="rId1034" display="http://www.manhattanprep.com/lsat/forums/section-3-f1058.html"/>
    <hyperlink ref="L2811" r:id="rId1035" display="http://www.manhattanprep.com/lsat/forums/section-3-f1058.html"/>
    <hyperlink ref="L2810" r:id="rId1036" display="http://www.manhattanprep.com/lsat/forums/section-3-f1058.html"/>
    <hyperlink ref="L2809" r:id="rId1037" display="http://www.manhattanprep.com/lsat/forums/section-3-f1058.html"/>
    <hyperlink ref="L2808" r:id="rId1038" display="http://www.manhattanprep.com/lsat/forums/section-3-f1058.html"/>
    <hyperlink ref="L2807" r:id="rId1039" display="http://www.manhattanprep.com/lsat/forums/section-3-f1058.html"/>
    <hyperlink ref="L2806" r:id="rId1040" display="http://www.manhattanprep.com/lsat/forums/section-3-f1058.html"/>
    <hyperlink ref="L2805" r:id="rId1041" display="http://www.manhattanprep.com/lsat/forums/section-3-f1058.html"/>
    <hyperlink ref="L2804" r:id="rId1042" display="http://www.manhattanprep.com/lsat/forums/section-3-f1058.html"/>
    <hyperlink ref="L2803" r:id="rId1043" display="http://www.manhattanprep.com/lsat/forums/section-3-f1058.html"/>
    <hyperlink ref="L2802" r:id="rId1044" display="http://www.manhattanprep.com/lsat/forums/section-3-f1058.html"/>
    <hyperlink ref="L2801" r:id="rId1045" display="http://www.manhattanprep.com/lsat/forums/section-3-f1058.html"/>
    <hyperlink ref="L2800" r:id="rId1046" display="http://www.manhattanprep.com/lsat/forums/section-3-f1058.html"/>
    <hyperlink ref="L2799" r:id="rId1047" display="http://www.manhattanprep.com/lsat/forums/section-3-f1058.html"/>
    <hyperlink ref="L2798" r:id="rId1048" display="http://www.manhattanprep.com/lsat/forums/section-3-f1058.html"/>
    <hyperlink ref="L2845" r:id="rId1049" display="http://www.manhattanprep.com/lsat/forums/preptest-72-june-2014-lsat-answers-explanations-lg-f1051.html"/>
    <hyperlink ref="L2844" r:id="rId1050" display="http://www.manhattanprep.com/lsat/forums/preptest-72-june-2014-lsat-answers-explanations-lg-f1051.html"/>
    <hyperlink ref="L2843" r:id="rId1051" display="http://www.manhattanprep.com/lsat/forums/preptest-72-june-2014-lsat-answers-explanations-lg-f1051.html"/>
    <hyperlink ref="L2842" r:id="rId1052" display="http://www.manhattanprep.com/lsat/forums/preptest-72-june-2014-lsat-answers-explanations-lg-f1051.html"/>
    <hyperlink ref="L2841" r:id="rId1053" display="http://www.manhattanprep.com/lsat/forums/preptest-72-june-2014-lsat-answers-explanations-lg-f1051.html"/>
    <hyperlink ref="L2840" r:id="rId1054" display="http://www.manhattanprep.com/lsat/forums/preptest-72-june-2014-lsat-answers-explanations-lg-f1051.html"/>
    <hyperlink ref="L2839" r:id="rId1055" display="http://www.manhattanprep.com/lsat/forums/preptest-72-june-2014-lsat-answers-explanations-lg-f1051.html"/>
    <hyperlink ref="L2838" r:id="rId1056" display="http://www.manhattanprep.com/lsat/forums/preptest-72-june-2014-lsat-answers-explanations-lg-f1051.html"/>
    <hyperlink ref="L2837" r:id="rId1057" display="http://www.manhattanprep.com/lsat/forums/preptest-72-june-2014-lsat-answers-explanations-lg-f1051.html"/>
    <hyperlink ref="L2836" r:id="rId1058" display="http://www.manhattanprep.com/lsat/forums/preptest-72-june-2014-lsat-answers-explanations-lg-f1051.html"/>
    <hyperlink ref="L2835" r:id="rId1059" display="http://www.manhattanprep.com/lsat/forums/preptest-72-june-2014-lsat-answers-explanations-lg-f1051.html"/>
    <hyperlink ref="L2834" r:id="rId1060" display="http://www.manhattanprep.com/lsat/forums/preptest-72-june-2014-lsat-answers-explanations-lg-f1051.html"/>
    <hyperlink ref="L2833" r:id="rId1061" display="http://www.manhattanprep.com/lsat/forums/preptest-72-june-2014-lsat-answers-explanations-lg-f1051.html"/>
    <hyperlink ref="L2832" r:id="rId1062" display="http://www.manhattanprep.com/lsat/forums/preptest-72-june-2014-lsat-answers-explanations-lg-f1051.html"/>
    <hyperlink ref="L2831" r:id="rId1063" display="http://www.manhattanprep.com/lsat/forums/preptest-72-june-2014-lsat-answers-explanations-lg-f1051.html"/>
    <hyperlink ref="L2830" r:id="rId1064" display="http://www.manhattanprep.com/lsat/forums/preptest-72-june-2014-lsat-answers-explanations-lg-f1051.html"/>
    <hyperlink ref="L2829" r:id="rId1065" display="http://www.manhattanprep.com/lsat/forums/preptest-72-june-2014-lsat-answers-explanations-lg-f1051.html"/>
    <hyperlink ref="L2828" r:id="rId1066" display="http://www.manhattanprep.com/lsat/forums/preptest-72-june-2014-lsat-answers-explanations-lg-f1051.html"/>
    <hyperlink ref="L2827" r:id="rId1067" display="http://www.manhattanprep.com/lsat/forums/preptest-72-june-2014-lsat-answers-explanations-lg-f1051.html"/>
    <hyperlink ref="L2826" r:id="rId1068" display="http://www.manhattanprep.com/lsat/forums/preptest-72-june-2014-lsat-answers-explanations-lg-f1051.html"/>
    <hyperlink ref="L2825" r:id="rId1069" display="http://www.manhattanprep.com/lsat/forums/preptest-72-june-2014-lsat-answers-explanations-lg-f1051.html"/>
    <hyperlink ref="L2824" r:id="rId1070" display="http://www.manhattanprep.com/lsat/forums/preptest-72-june-2014-lsat-answers-explanations-lg-f1051.html"/>
    <hyperlink ref="L2823" r:id="rId1071" display="http://www.manhattanprep.com/lsat/forums/preptest-72-june-2014-lsat-answers-explanations-lg-f1051.html"/>
    <hyperlink ref="L2847" r:id="rId1072" display="http://www.manhattanprep.com/lsat/forums/preptest-73-september-2014-lsat-answers-explanations-rc-f1073.html"/>
    <hyperlink ref="L2746:L2771" r:id="rId1073" display="?"/>
    <hyperlink ref="L2745" r:id="rId1074" display="http://www.manhattanprep.com/lsat/forums/preptest-72-june-2014-lsat-answers-explanations-rc-f1059.html"/>
  </hyperlinks>
  <printOptions/>
  <pageMargins left="0.75" right="0.75" top="1" bottom="1" header="0.5" footer="0.5"/>
  <pageSetup orientation="portrait" paperSize="9"/>
  <drawing r:id="rId10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K48"/>
  <sheetViews>
    <sheetView workbookViewId="0" topLeftCell="A1">
      <selection activeCell="T6" sqref="T6"/>
    </sheetView>
  </sheetViews>
  <sheetFormatPr defaultColWidth="11.00390625" defaultRowHeight="12.75"/>
  <cols>
    <col min="1" max="1" width="8.125" style="0" bestFit="1" customWidth="1"/>
    <col min="2" max="2" width="13.875" style="0" customWidth="1"/>
    <col min="3" max="3" width="9.125" style="0" customWidth="1"/>
    <col min="4" max="4" width="8.375" style="0" customWidth="1"/>
    <col min="5" max="5" width="9.625" style="0" customWidth="1"/>
    <col min="6" max="6" width="11.00390625" style="0" customWidth="1"/>
    <col min="7" max="7" width="17.00390625" style="0" customWidth="1"/>
  </cols>
  <sheetData>
    <row r="1" s="105" customFormat="1" ht="88" customHeight="1"/>
    <row r="2" spans="1:6" s="81" customFormat="1" ht="29" customHeight="1">
      <c r="A2" s="80" t="s">
        <v>128</v>
      </c>
      <c r="B2" s="80" t="s">
        <v>129</v>
      </c>
      <c r="C2" s="80" t="s">
        <v>229</v>
      </c>
      <c r="D2" s="80" t="s">
        <v>33</v>
      </c>
      <c r="E2" s="80" t="s">
        <v>30</v>
      </c>
      <c r="F2" s="80" t="s">
        <v>230</v>
      </c>
    </row>
    <row r="3" spans="1:6" ht="12.75">
      <c r="A3" s="41" t="str">
        <f>+INDEX(Input!C:C,MATCH(B3,Input!B:B,0))</f>
        <v>J7</v>
      </c>
      <c r="B3" s="60" t="s">
        <v>168</v>
      </c>
      <c r="C3" s="57">
        <f>GETPIVOTDATA('Format Pivot'!$A$3,"Sum of Questions June 2007")</f>
        <v>0</v>
      </c>
      <c r="D3" s="57">
        <f>GETPIVOTDATA('Format Pivot'!$A$3,"Sum of Correct June 2007")</f>
        <v>0</v>
      </c>
      <c r="E3" s="30" t="str">
        <f>IF(C3=0,"",D3/C3)</f>
        <v/>
      </c>
      <c r="F3" s="29">
        <f>IF(C3=0,0,LOOKUP(D3,'Score Scales'!B2:'Score Scales'!C100,'Score Scales'!A2:'Score Scales'!A100))</f>
        <v>0</v>
      </c>
    </row>
    <row r="4" spans="1:6" ht="12.75">
      <c r="A4" s="41">
        <f>+INDEX(Input!C:C,MATCH(B4,Input!B:B,0))</f>
        <v>46</v>
      </c>
      <c r="B4" s="60" t="s">
        <v>24</v>
      </c>
      <c r="C4" s="57">
        <f>GETPIVOTDATA('Format Pivot'!$A$3,"Sum of Questions June 2005")</f>
        <v>0</v>
      </c>
      <c r="D4" s="57">
        <f>GETPIVOTDATA('Format Pivot'!$A$3,"Sum of Correct June 2005")</f>
        <v>0</v>
      </c>
      <c r="E4" s="30" t="str">
        <f aca="true" t="shared" si="0" ref="E4:E34">IF(C4=0,"",D4/C4)</f>
        <v/>
      </c>
      <c r="F4" s="29">
        <f>IF(C4=0,0,LOOKUP(D4,'Score Scales'!V2:'Score Scales'!W100,'Score Scales'!U2:'Score Scales'!U100))</f>
        <v>0</v>
      </c>
    </row>
    <row r="5" spans="1:6" ht="12.75">
      <c r="A5" s="41">
        <f>+INDEX(Input!C:C,MATCH(B5,Input!B:B,0))</f>
        <v>47</v>
      </c>
      <c r="B5" s="60" t="s">
        <v>25</v>
      </c>
      <c r="C5" s="57">
        <f>GETPIVOTDATA('Format Pivot'!$A$3,"Sum of Questions October 2005")</f>
        <v>0</v>
      </c>
      <c r="D5" s="57">
        <f>GETPIVOTDATA('Format Pivot'!$A$3,"Sum of Correct October 2005")</f>
        <v>0</v>
      </c>
      <c r="E5" s="30" t="str">
        <f t="shared" si="0"/>
        <v/>
      </c>
      <c r="F5" s="29">
        <f>IF(C5=0,0,LOOKUP(D5,'Score Scales'!R2:'Score Scales'!S100,'Score Scales'!Q2:'Score Scales'!Q100))</f>
        <v>0</v>
      </c>
    </row>
    <row r="6" spans="1:9" ht="12.75">
      <c r="A6" s="41">
        <f>+INDEX(Input!C:C,MATCH(B6,Input!B:B,0))</f>
        <v>48</v>
      </c>
      <c r="B6" s="60" t="s">
        <v>26</v>
      </c>
      <c r="C6" s="57">
        <f>GETPIVOTDATA('Format Pivot'!$A$3,"Sum of Questions December 2005")</f>
        <v>0</v>
      </c>
      <c r="D6" s="57">
        <f>GETPIVOTDATA('Format Pivot'!$A$3,"Sum of Correct December 2005")</f>
        <v>0</v>
      </c>
      <c r="E6" s="30" t="str">
        <f t="shared" si="0"/>
        <v/>
      </c>
      <c r="F6" s="29">
        <f>IF(C6=0,0,LOOKUP(D6,'Score Scales'!N2:'Score Scales'!O100,'Score Scales'!M2:'Score Scales'!M100))</f>
        <v>0</v>
      </c>
      <c r="H6" s="37" t="str">
        <f aca="true" t="shared" si="1" ref="H6:H25">+LEFT(B3,3)&amp;" "&amp;CHAR(13)&amp;RIGHT(B3,2)&amp;CHAR(13)&amp;" ("&amp;A3&amp;")"</f>
        <v>Jun _x005F_x000D_07_x005F_x000D_ (J7)</v>
      </c>
      <c r="I6" s="22" t="str">
        <f aca="true" t="shared" si="2" ref="I6:I25">E3</f>
        <v/>
      </c>
    </row>
    <row r="7" spans="1:9" ht="12.75">
      <c r="A7" s="41">
        <f>+INDEX(Input!C:C,MATCH(B7,Input!B:B,0))</f>
        <v>49</v>
      </c>
      <c r="B7" s="60" t="s">
        <v>255</v>
      </c>
      <c r="C7" s="57">
        <f>GETPIVOTDATA('Format Pivot'!$A$3,"Sum of Questions June 2006")</f>
        <v>0</v>
      </c>
      <c r="D7" s="57">
        <f>GETPIVOTDATA('Format Pivot'!$A$3,"Sum of Correct June 2006")</f>
        <v>0</v>
      </c>
      <c r="E7" s="30" t="str">
        <f t="shared" si="0"/>
        <v/>
      </c>
      <c r="F7" s="29">
        <f>IF(C7=0,0,LOOKUP(D7,'Score Scales'!J2:'Score Scales'!K100,'Score Scales'!I2:'Score Scales'!I100))</f>
        <v>0</v>
      </c>
      <c r="H7" s="37" t="str">
        <f t="shared" si="1"/>
        <v>Jun _x005F_x000D_05_x005F_x000D_ (46)</v>
      </c>
      <c r="I7" s="22" t="str">
        <f t="shared" si="2"/>
        <v/>
      </c>
    </row>
    <row r="8" spans="1:9" ht="12.75">
      <c r="A8" s="41">
        <f>+INDEX(Input!C:C,MATCH(B8,Input!B:B,0))</f>
        <v>50</v>
      </c>
      <c r="B8" s="60" t="s">
        <v>256</v>
      </c>
      <c r="C8" s="57">
        <f>GETPIVOTDATA('Format Pivot'!$A$3,"Sum of Questions September 2006")</f>
        <v>0</v>
      </c>
      <c r="D8" s="57">
        <f>GETPIVOTDATA('Format Pivot'!$A$3,"Sum of Correct September 2006")</f>
        <v>0</v>
      </c>
      <c r="E8" s="30" t="str">
        <f t="shared" si="0"/>
        <v/>
      </c>
      <c r="F8" s="29">
        <f>IF(C8=0,0,LOOKUP(D8,'Score Scales'!F2:'Score Scales'!G100,'Score Scales'!E2:'Score Scales'!E100))</f>
        <v>0</v>
      </c>
      <c r="H8" s="37" t="str">
        <f t="shared" si="1"/>
        <v>Oct _x005F_x000D_05_x005F_x000D_ (47)</v>
      </c>
      <c r="I8" s="22" t="str">
        <f t="shared" si="2"/>
        <v/>
      </c>
    </row>
    <row r="9" spans="1:9" ht="12.75">
      <c r="A9" s="41">
        <f>+INDEX(Input!C:C,MATCH(B9,Input!B:B,0))</f>
        <v>51</v>
      </c>
      <c r="B9" s="60" t="s">
        <v>145</v>
      </c>
      <c r="C9" s="57">
        <f>GETPIVOTDATA('Format Pivot'!$A$3,"Sum of Questions December 2006")</f>
        <v>0</v>
      </c>
      <c r="D9" s="57">
        <f>GETPIVOTDATA('Format Pivot'!$A$3,"Sum of Correct December 2006")</f>
        <v>0</v>
      </c>
      <c r="E9" s="30" t="str">
        <f t="shared" si="0"/>
        <v/>
      </c>
      <c r="F9" s="29">
        <f>IF(C9=0,0,LOOKUP(D9,'Score Scales'!BR2:'Score Scales'!BS100,'Score Scales'!BQ2:'Score Scales'!BQ100))</f>
        <v>0</v>
      </c>
      <c r="H9" s="37" t="str">
        <f t="shared" si="1"/>
        <v>Dec _x005F_x000D_05_x005F_x000D_ (48)</v>
      </c>
      <c r="I9" s="22" t="str">
        <f t="shared" si="2"/>
        <v/>
      </c>
    </row>
    <row r="10" spans="1:9" ht="12.75">
      <c r="A10" s="41">
        <f>+INDEX(Input!C:C,MATCH(B10,Input!B:B,0))</f>
        <v>52</v>
      </c>
      <c r="B10" s="60" t="s">
        <v>146</v>
      </c>
      <c r="C10" s="57">
        <f>GETPIVOTDATA('Format Pivot'!$A$3,"Sum of Questions September 2007")</f>
        <v>0</v>
      </c>
      <c r="D10" s="57">
        <f>GETPIVOTDATA('Format Pivot'!$A$3,"Sum of Correct September 2007")</f>
        <v>0</v>
      </c>
      <c r="E10" s="30" t="str">
        <f t="shared" si="0"/>
        <v/>
      </c>
      <c r="F10" s="29">
        <f>IF(C10=0,0,LOOKUP(D10,'Score Scales'!BV2:'Score Scales'!BW100,'Score Scales'!BU2:'Score Scales'!BU100))</f>
        <v>0</v>
      </c>
      <c r="H10" s="37" t="str">
        <f t="shared" si="1"/>
        <v>Jun _x005F_x000D_06_x005F_x000D_ (49)</v>
      </c>
      <c r="I10" s="22" t="str">
        <f t="shared" si="2"/>
        <v/>
      </c>
    </row>
    <row r="11" spans="1:9" ht="12.75">
      <c r="A11" s="41">
        <f>+INDEX(Input!C:C,MATCH(B11,Input!B:B,0))</f>
        <v>53</v>
      </c>
      <c r="B11" s="60" t="s">
        <v>203</v>
      </c>
      <c r="C11" s="57">
        <f>GETPIVOTDATA('Format Pivot'!$A$3,"Sum of Questions December 2007")</f>
        <v>0</v>
      </c>
      <c r="D11" s="57">
        <f>GETPIVOTDATA('Format Pivot'!$A$3,"Sum of Correct December 2007")</f>
        <v>0</v>
      </c>
      <c r="E11" s="30" t="str">
        <f t="shared" si="0"/>
        <v/>
      </c>
      <c r="F11" s="29">
        <f>IF(C11=0,0,LOOKUP(D11,'Score Scales'!Z2:'Score Scales'!AA100,'Score Scales'!Y2:'Score Scales'!Y100))</f>
        <v>0</v>
      </c>
      <c r="H11" s="37" t="str">
        <f t="shared" si="1"/>
        <v>Sep _x005F_x000D_06_x005F_x000D_ (50)</v>
      </c>
      <c r="I11" s="22" t="str">
        <f t="shared" si="2"/>
        <v/>
      </c>
    </row>
    <row r="12" spans="1:9" ht="12.75">
      <c r="A12" s="41">
        <f>+INDEX(Input!C:C,MATCH(B12,Input!B:B,0))</f>
        <v>54</v>
      </c>
      <c r="B12" s="60" t="s">
        <v>297</v>
      </c>
      <c r="C12" s="57">
        <f>GETPIVOTDATA('Format Pivot'!$A$3,"Sum of Questions June 2008")</f>
        <v>0</v>
      </c>
      <c r="D12" s="57">
        <f>GETPIVOTDATA('Format Pivot'!$A$3,"Sum of Correct June 2008")</f>
        <v>0</v>
      </c>
      <c r="E12" s="30" t="str">
        <f t="shared" si="0"/>
        <v/>
      </c>
      <c r="F12" s="29">
        <f>IF(C12=0,0,LOOKUP(D12,'Score Scales'!AD2:'Score Scales'!AE100,'Score Scales'!AC2:'Score Scales'!AC100))</f>
        <v>0</v>
      </c>
      <c r="H12" s="37" t="str">
        <f t="shared" si="1"/>
        <v>Dec _x005F_x000D_06_x005F_x000D_ (51)</v>
      </c>
      <c r="I12" s="22" t="str">
        <f t="shared" si="2"/>
        <v/>
      </c>
    </row>
    <row r="13" spans="1:9" ht="12.75">
      <c r="A13" s="41">
        <f>+INDEX(Input!C:C,MATCH(B13,Input!B:B,0))</f>
        <v>55</v>
      </c>
      <c r="B13" s="60" t="s">
        <v>299</v>
      </c>
      <c r="C13" s="57">
        <f>GETPIVOTDATA('Format Pivot'!$A$3,"Sum of Questions October 2008")</f>
        <v>0</v>
      </c>
      <c r="D13" s="57">
        <f>GETPIVOTDATA('Format Pivot'!$A$3,"Sum of Correct October 2008")</f>
        <v>0</v>
      </c>
      <c r="E13" s="30" t="str">
        <f t="shared" si="0"/>
        <v/>
      </c>
      <c r="F13" s="29">
        <f>IF(C13=0,0,LOOKUP(D13,'Score Scales'!AH2:'Score Scales'!AI100,'Score Scales'!AG2:'Score Scales'!AG100))</f>
        <v>0</v>
      </c>
      <c r="H13" s="37" t="str">
        <f t="shared" si="1"/>
        <v>Sep _x005F_x000D_07_x005F_x000D_ (52)</v>
      </c>
      <c r="I13" s="22" t="str">
        <f t="shared" si="2"/>
        <v/>
      </c>
    </row>
    <row r="14" spans="1:9" ht="12.75">
      <c r="A14" s="41">
        <f>+INDEX(Input!C:C,MATCH(B14,Input!B:B,0))</f>
        <v>56</v>
      </c>
      <c r="B14" s="60" t="s">
        <v>300</v>
      </c>
      <c r="C14" s="57">
        <f>GETPIVOTDATA('Format Pivot'!$A$3,"Sum of Questions December 2008")</f>
        <v>0</v>
      </c>
      <c r="D14" s="57">
        <f>GETPIVOTDATA('Format Pivot'!$A$3,"Sum of Correct December 2008")</f>
        <v>0</v>
      </c>
      <c r="E14" s="30" t="str">
        <f t="shared" si="0"/>
        <v/>
      </c>
      <c r="F14" s="29">
        <f>IF(C14=0,0,LOOKUP(D14,'Score Scales'!AL2:'Score Scales'!AM100,'Score Scales'!AK2:'Score Scales'!AK100))</f>
        <v>0</v>
      </c>
      <c r="H14" s="37" t="str">
        <f t="shared" si="1"/>
        <v>Dec _x005F_x000D_07_x005F_x000D_ (53)</v>
      </c>
      <c r="I14" s="22" t="str">
        <f t="shared" si="2"/>
        <v/>
      </c>
    </row>
    <row r="15" spans="1:9" ht="12.75">
      <c r="A15" s="41">
        <f>+INDEX(Input!C:C,MATCH(B15,Input!B:B,0))</f>
        <v>57</v>
      </c>
      <c r="B15" s="60" t="s">
        <v>302</v>
      </c>
      <c r="C15" s="57">
        <f>GETPIVOTDATA('Format Pivot'!$A$3,"Sum of Questions June 2009")</f>
        <v>0</v>
      </c>
      <c r="D15" s="57">
        <f>GETPIVOTDATA('Format Pivot'!$A$3,"Sum of Correct June 2009")</f>
        <v>0</v>
      </c>
      <c r="E15" s="30" t="str">
        <f t="shared" si="0"/>
        <v/>
      </c>
      <c r="F15" s="29">
        <f>IF(C15=0,0,LOOKUP(D15,'Score Scales'!AP2:'Score Scales'!AQ100,'Score Scales'!AO2:'Score Scales'!AO100))</f>
        <v>0</v>
      </c>
      <c r="H15" s="37" t="str">
        <f t="shared" si="1"/>
        <v>Jun _x005F_x000D_08_x005F_x000D_ (54)</v>
      </c>
      <c r="I15" s="22" t="str">
        <f t="shared" si="2"/>
        <v/>
      </c>
    </row>
    <row r="16" spans="1:9" ht="12.75">
      <c r="A16" s="41">
        <f>+INDEX(Input!C:C,MATCH(B16,Input!B:B,0))</f>
        <v>58</v>
      </c>
      <c r="B16" s="60" t="s">
        <v>139</v>
      </c>
      <c r="C16" s="57">
        <f>GETPIVOTDATA('Format Pivot'!$A$3,"Sum of Questions September 2009")</f>
        <v>0</v>
      </c>
      <c r="D16" s="57">
        <f>GETPIVOTDATA('Format Pivot'!$A$3,"Sum of Correct September 2009")</f>
        <v>0</v>
      </c>
      <c r="E16" s="30" t="str">
        <f t="shared" si="0"/>
        <v/>
      </c>
      <c r="F16" s="29">
        <f>IF(C16=0,0,LOOKUP(D16,'Score Scales'!AT2:'Score Scales'!AU100,'Score Scales'!AS2:'Score Scales'!AS100))</f>
        <v>0</v>
      </c>
      <c r="H16" s="37" t="str">
        <f t="shared" si="1"/>
        <v>Oct _x005F_x000D_08_x005F_x000D_ (55)</v>
      </c>
      <c r="I16" s="22" t="str">
        <f t="shared" si="2"/>
        <v/>
      </c>
    </row>
    <row r="17" spans="1:9" ht="12.75">
      <c r="A17" s="41">
        <f>+INDEX(Input!C:C,MATCH(B17,Input!B:B,0))</f>
        <v>59</v>
      </c>
      <c r="B17" s="60" t="s">
        <v>140</v>
      </c>
      <c r="C17" s="57">
        <f>GETPIVOTDATA('Format Pivot'!$A$3,"Sum of Questions December 2009")</f>
        <v>0</v>
      </c>
      <c r="D17" s="57">
        <f>GETPIVOTDATA('Format Pivot'!$A$3,"Sum of Correct December 2009")</f>
        <v>0</v>
      </c>
      <c r="E17" s="30" t="str">
        <f t="shared" si="0"/>
        <v/>
      </c>
      <c r="F17" s="29">
        <f>IF(C17=0,0,LOOKUP(D17,'Score Scales'!AX2:'Score Scales'!AY100,'Score Scales'!AW2:'Score Scales'!AW100))</f>
        <v>0</v>
      </c>
      <c r="H17" s="37" t="str">
        <f t="shared" si="1"/>
        <v>Dec _x005F_x000D_08_x005F_x000D_ (56)</v>
      </c>
      <c r="I17" s="22" t="str">
        <f t="shared" si="2"/>
        <v/>
      </c>
    </row>
    <row r="18" spans="1:9" ht="12.75">
      <c r="A18" s="41">
        <f>+INDEX(Input!C:C,MATCH(B18,Input!B:B,0))</f>
        <v>60</v>
      </c>
      <c r="B18" s="60" t="s">
        <v>142</v>
      </c>
      <c r="C18" s="57">
        <f>GETPIVOTDATA('Format Pivot'!$A$3,"Sum of Questions June 2010")</f>
        <v>0</v>
      </c>
      <c r="D18" s="57">
        <f>GETPIVOTDATA('Format Pivot'!$A$3,"Sum of Correct June 2010")</f>
        <v>0</v>
      </c>
      <c r="E18" s="30" t="str">
        <f t="shared" si="0"/>
        <v/>
      </c>
      <c r="F18" s="29">
        <f>IF(C18=0,0,LOOKUP(D18,'Score Scales'!BB2:'Score Scales'!BC100,'Score Scales'!BA2:'Score Scales'!BA100))</f>
        <v>0</v>
      </c>
      <c r="H18" s="37" t="str">
        <f t="shared" si="1"/>
        <v>Jun _x005F_x000D_09_x005F_x000D_ (57)</v>
      </c>
      <c r="I18" s="22" t="str">
        <f t="shared" si="2"/>
        <v/>
      </c>
    </row>
    <row r="19" spans="1:11" ht="12.75">
      <c r="A19" s="41">
        <f>+INDEX(Input!C:C,MATCH(B19,Input!B:B,0))</f>
        <v>61</v>
      </c>
      <c r="B19" s="60" t="s">
        <v>144</v>
      </c>
      <c r="C19" s="57">
        <f>GETPIVOTDATA('Format Pivot'!$A$3,"Sum of Questions October 2010")</f>
        <v>0</v>
      </c>
      <c r="D19" s="57">
        <f>GETPIVOTDATA('Format Pivot'!$A$3,"Sum of Correct October 2010")</f>
        <v>0</v>
      </c>
      <c r="E19" s="30" t="str">
        <f t="shared" si="0"/>
        <v/>
      </c>
      <c r="F19" s="29">
        <f>IF(C19=0,0,LOOKUP(D19,'Score Scales'!BF18:'Score Scales'!BG116,'Score Scales'!BE18:'Score Scales'!BE116))</f>
        <v>0</v>
      </c>
      <c r="H19" s="37" t="str">
        <f t="shared" si="1"/>
        <v>Sep _x005F_x000D_09_x005F_x000D_ (58)</v>
      </c>
      <c r="I19" s="22" t="str">
        <f t="shared" si="2"/>
        <v/>
      </c>
      <c r="J19" s="37" t="str">
        <f aca="true" t="shared" si="3" ref="J19:J48">H6</f>
        <v>Jun _x005F_x000D_07_x005F_x000D_ (J7)</v>
      </c>
      <c r="K19">
        <f aca="true" t="shared" si="4" ref="K19:K48">F3</f>
        <v>0</v>
      </c>
    </row>
    <row r="20" spans="1:11" ht="12.75">
      <c r="A20" s="41">
        <f>+INDEX(Input!C:C,MATCH(B20,Input!B:B,0))</f>
        <v>62</v>
      </c>
      <c r="B20" s="60" t="s">
        <v>46</v>
      </c>
      <c r="C20" s="57">
        <f>GETPIVOTDATA('Format Pivot'!$A$3,"Sum of Questions December 2010")</f>
        <v>0</v>
      </c>
      <c r="D20" s="57">
        <f>GETPIVOTDATA('Format Pivot'!$A$3,"Sum of Correct December 2010")</f>
        <v>0</v>
      </c>
      <c r="E20" s="30" t="str">
        <f t="shared" si="0"/>
        <v/>
      </c>
      <c r="F20" s="29">
        <f>IF(C20=0,0,LOOKUP(D20,'Score Scales'!BJ2:'Score Scales'!BK100,'Score Scales'!BI2:'Score Scales'!BI100))</f>
        <v>0</v>
      </c>
      <c r="H20" s="37" t="str">
        <f t="shared" si="1"/>
        <v>Dec _x005F_x000D_09_x005F_x000D_ (59)</v>
      </c>
      <c r="I20" s="22" t="str">
        <f t="shared" si="2"/>
        <v/>
      </c>
      <c r="J20" s="37" t="str">
        <f t="shared" si="3"/>
        <v>Jun _x005F_x000D_05_x005F_x000D_ (46)</v>
      </c>
      <c r="K20">
        <f t="shared" si="4"/>
        <v>0</v>
      </c>
    </row>
    <row r="21" spans="1:11" ht="12.75">
      <c r="A21" s="41">
        <f>+INDEX(Input!C:C,MATCH(B21,Input!B:B,0))</f>
        <v>63</v>
      </c>
      <c r="B21" s="60" t="s">
        <v>45</v>
      </c>
      <c r="C21" s="57">
        <f>GETPIVOTDATA('Format Pivot'!$A$3,"Sum of Questions June 2011")</f>
        <v>0</v>
      </c>
      <c r="D21" s="57">
        <f>GETPIVOTDATA('Format Pivot'!$A$3,"Sum of Correct June 2011")</f>
        <v>0</v>
      </c>
      <c r="E21" s="30" t="str">
        <f t="shared" si="0"/>
        <v/>
      </c>
      <c r="F21" s="29">
        <f>IF(C21=0,0,LOOKUP(D21,'Score Scales'!BN2:'Score Scales'!BO100,'Score Scales'!BM2:'Score Scales'!BM100))</f>
        <v>0</v>
      </c>
      <c r="H21" s="37" t="str">
        <f t="shared" si="1"/>
        <v>Jun _x005F_x000D_10_x005F_x000D_ (60)</v>
      </c>
      <c r="I21" s="22" t="str">
        <f t="shared" si="2"/>
        <v/>
      </c>
      <c r="J21" s="37" t="str">
        <f t="shared" si="3"/>
        <v>Oct _x005F_x000D_05_x005F_x000D_ (47)</v>
      </c>
      <c r="K21">
        <f t="shared" si="4"/>
        <v>0</v>
      </c>
    </row>
    <row r="22" spans="1:11" ht="12.75">
      <c r="A22" s="41">
        <f>+INDEX(Input!C:C,MATCH(B22,Input!B:B,0))</f>
        <v>64</v>
      </c>
      <c r="B22" s="33" t="s">
        <v>28</v>
      </c>
      <c r="C22" s="57">
        <f>GETPIVOTDATA('Format Pivot'!$A$3,"Sum of Questions October 2011")</f>
        <v>0</v>
      </c>
      <c r="D22" s="57">
        <f>GETPIVOTDATA('Format Pivot'!$A$3,"Sum of Correct October 2011")</f>
        <v>0</v>
      </c>
      <c r="E22" s="30" t="str">
        <f t="shared" si="0"/>
        <v/>
      </c>
      <c r="F22" s="29">
        <f>IF(C22=0,0,LOOKUP(D22,'Score Scales'!BZ2:'Score Scales'!CA100,'Score Scales'!BY2:'Score Scales'!BY100))</f>
        <v>0</v>
      </c>
      <c r="H22" s="37" t="str">
        <f t="shared" si="1"/>
        <v>Oct _x005F_x000D_10_x005F_x000D_ (61)</v>
      </c>
      <c r="I22" s="22" t="str">
        <f t="shared" si="2"/>
        <v/>
      </c>
      <c r="J22" s="37" t="str">
        <f t="shared" si="3"/>
        <v>Dec _x005F_x000D_05_x005F_x000D_ (48)</v>
      </c>
      <c r="K22">
        <f t="shared" si="4"/>
        <v>0</v>
      </c>
    </row>
    <row r="23" spans="1:11" ht="12.75">
      <c r="A23" s="41">
        <f>+INDEX(Input!C:C,MATCH(B23,Input!B:B,0))</f>
        <v>65</v>
      </c>
      <c r="B23" s="33" t="s">
        <v>205</v>
      </c>
      <c r="C23" s="57">
        <f>GETPIVOTDATA('Format Pivot'!$A$3,"Sum of Questions December 2011")</f>
        <v>0</v>
      </c>
      <c r="D23" s="57">
        <f>GETPIVOTDATA('Format Pivot'!$A$3,"Sum of Correct December 2011")</f>
        <v>0</v>
      </c>
      <c r="E23" s="30" t="str">
        <f t="shared" si="0"/>
        <v/>
      </c>
      <c r="F23" s="29">
        <f>IF(C23=0,0,LOOKUP(D23,'Score Scales'!CD2:'Score Scales'!CE100,'Score Scales'!CC2:'Score Scales'!CC100))</f>
        <v>0</v>
      </c>
      <c r="H23" s="37" t="str">
        <f t="shared" si="1"/>
        <v>Dec _x005F_x000D_10_x005F_x000D_ (62)</v>
      </c>
      <c r="I23" s="22" t="str">
        <f t="shared" si="2"/>
        <v/>
      </c>
      <c r="J23" s="37" t="str">
        <f t="shared" si="3"/>
        <v>Jun _x005F_x000D_06_x005F_x000D_ (49)</v>
      </c>
      <c r="K23">
        <f t="shared" si="4"/>
        <v>0</v>
      </c>
    </row>
    <row r="24" spans="1:11" ht="12.75">
      <c r="A24" s="41">
        <f>+INDEX(Input!C:C,MATCH(B24,Input!B:B,0))</f>
        <v>66</v>
      </c>
      <c r="B24" s="33" t="s">
        <v>279</v>
      </c>
      <c r="C24" s="57">
        <f>GETPIVOTDATA('Format Pivot'!$A$3,"Sum of Questions June 2012")</f>
        <v>0</v>
      </c>
      <c r="D24" s="57">
        <f>GETPIVOTDATA('Format Pivot'!$A$3,"Sum of Correct June 2012")</f>
        <v>0</v>
      </c>
      <c r="E24" s="30" t="str">
        <f t="shared" si="0"/>
        <v/>
      </c>
      <c r="F24" s="29">
        <f>IF(C24=0,0,LOOKUP(D24,'Score Scales'!CH2:'Score Scales'!CI99,'Score Scales'!CG2:'Score Scales'!CG99))</f>
        <v>0</v>
      </c>
      <c r="H24" s="37" t="str">
        <f t="shared" si="1"/>
        <v>Jun _x005F_x000D_11_x005F_x000D_ (63)</v>
      </c>
      <c r="I24" s="22" t="str">
        <f t="shared" si="2"/>
        <v/>
      </c>
      <c r="J24" s="37" t="str">
        <f t="shared" si="3"/>
        <v>Sep _x005F_x000D_06_x005F_x000D_ (50)</v>
      </c>
      <c r="K24">
        <f t="shared" si="4"/>
        <v>0</v>
      </c>
    </row>
    <row r="25" spans="1:11" ht="12.75">
      <c r="A25" s="41">
        <f>+INDEX(Input!C:C,MATCH(B25,Input!B:B,0))</f>
        <v>67</v>
      </c>
      <c r="B25" s="33" t="s">
        <v>29</v>
      </c>
      <c r="C25" s="57">
        <f>GETPIVOTDATA('Format Pivot'!$A$3,"Sum of Questions October 2012")</f>
        <v>0</v>
      </c>
      <c r="D25" s="57">
        <f>GETPIVOTDATA('Format Pivot'!$A$3,"Sum of Correct October 2012")</f>
        <v>0</v>
      </c>
      <c r="E25" s="30" t="str">
        <f t="shared" si="0"/>
        <v/>
      </c>
      <c r="F25" s="29">
        <f>IF(C25=0,0,LOOKUP(D25,'Score Scales'!CL2:'Score Scales'!CM100,'Score Scales'!CK2:'Score Scales'!CK100))</f>
        <v>0</v>
      </c>
      <c r="H25" s="37" t="str">
        <f t="shared" si="1"/>
        <v>Oct _x005F_x000D_11_x005F_x000D_ (64)</v>
      </c>
      <c r="I25" s="22" t="str">
        <f t="shared" si="2"/>
        <v/>
      </c>
      <c r="J25" s="37" t="str">
        <f t="shared" si="3"/>
        <v>Dec _x005F_x000D_06_x005F_x000D_ (51)</v>
      </c>
      <c r="K25">
        <f t="shared" si="4"/>
        <v>0</v>
      </c>
    </row>
    <row r="26" spans="1:11" ht="12.75">
      <c r="A26" s="41">
        <f>+INDEX(Input!C:C,MATCH(B26,Input!B:B,0))</f>
        <v>68</v>
      </c>
      <c r="B26" s="33" t="s">
        <v>282</v>
      </c>
      <c r="C26" s="57">
        <f>GETPIVOTDATA('Format Pivot'!$A$3,"Sum of Questions December 2012")</f>
        <v>0</v>
      </c>
      <c r="D26" s="57">
        <f>GETPIVOTDATA('Format Pivot'!$A$3,"Sum of Correct December 2012")</f>
        <v>0</v>
      </c>
      <c r="E26" s="30" t="str">
        <f t="shared" si="0"/>
        <v/>
      </c>
      <c r="F26" s="29">
        <f>IF(C26=0,0,LOOKUP(D26,'Score Scales'!CP2:'Score Scales'!CQ100,'Score Scales'!CO2:'Score Scales'!CO100))</f>
        <v>0</v>
      </c>
      <c r="H26" s="37" t="str">
        <f aca="true" t="shared" si="5" ref="H26:H35">+LEFT(B23,3)&amp;" "&amp;CHAR(13)&amp;RIGHT(B23,2)&amp;CHAR(13)&amp;" ("&amp;A23&amp;")"</f>
        <v>Dec _x005F_x000D_11_x005F_x000D_ (65)</v>
      </c>
      <c r="I26" s="22" t="str">
        <f aca="true" t="shared" si="6" ref="I26:I35">E23</f>
        <v/>
      </c>
      <c r="J26" s="37" t="str">
        <f t="shared" si="3"/>
        <v>Sep _x005F_x000D_07_x005F_x000D_ (52)</v>
      </c>
      <c r="K26">
        <f t="shared" si="4"/>
        <v>0</v>
      </c>
    </row>
    <row r="27" spans="1:11" ht="12.75">
      <c r="A27" s="41">
        <f>+INDEX(Input!C:C,MATCH(B27,Input!B:B,0))</f>
        <v>69</v>
      </c>
      <c r="B27" s="33" t="s">
        <v>280</v>
      </c>
      <c r="C27" s="57">
        <f>GETPIVOTDATA('Format Pivot'!$A$3,"Sum of Questions June 2013")</f>
        <v>0</v>
      </c>
      <c r="D27" s="57">
        <f>GETPIVOTDATA('Format Pivot'!$A$3,"Sum of Correct June 2013")</f>
        <v>0</v>
      </c>
      <c r="E27" s="30" t="str">
        <f t="shared" si="0"/>
        <v/>
      </c>
      <c r="F27" s="29">
        <f>IF(C27=0,0,LOOKUP(D27,'Score Scales'!CT2:'Score Scales'!CU100,'Score Scales'!CS2:'Score Scales'!CS100))</f>
        <v>0</v>
      </c>
      <c r="H27" s="37" t="str">
        <f t="shared" si="5"/>
        <v>Jun _x005F_x000D_12_x005F_x000D_ (66)</v>
      </c>
      <c r="I27" s="22" t="str">
        <f t="shared" si="6"/>
        <v/>
      </c>
      <c r="J27" s="37" t="str">
        <f t="shared" si="3"/>
        <v>Dec _x005F_x000D_07_x005F_x000D_ (53)</v>
      </c>
      <c r="K27">
        <f t="shared" si="4"/>
        <v>0</v>
      </c>
    </row>
    <row r="28" spans="1:11" ht="12.75">
      <c r="A28" s="41">
        <f>+INDEX(Input!C:C,MATCH(B28,Input!B:B,0))</f>
        <v>70</v>
      </c>
      <c r="B28" s="33" t="s">
        <v>204</v>
      </c>
      <c r="C28" s="57">
        <f>GETPIVOTDATA('Format Pivot'!$A$3,"Sum of Questions October 2013")</f>
        <v>0</v>
      </c>
      <c r="D28" s="57">
        <f>GETPIVOTDATA('Format Pivot'!$A$3,"Sum of Correct October 2013")</f>
        <v>0</v>
      </c>
      <c r="E28" s="30" t="str">
        <f t="shared" si="0"/>
        <v/>
      </c>
      <c r="F28" s="29">
        <f>IF(C28=0,0,LOOKUP(D28,'Score Scales'!CX2:'Score Scales'!CY100,'Score Scales'!CX2:'Score Scales'!CX100))</f>
        <v>0</v>
      </c>
      <c r="H28" s="37" t="str">
        <f t="shared" si="5"/>
        <v>Oct _x005F_x000D_12_x005F_x000D_ (67)</v>
      </c>
      <c r="I28" s="22" t="str">
        <f t="shared" si="6"/>
        <v/>
      </c>
      <c r="J28" s="37" t="str">
        <f t="shared" si="3"/>
        <v>Jun _x005F_x000D_08_x005F_x000D_ (54)</v>
      </c>
      <c r="K28">
        <f t="shared" si="4"/>
        <v>0</v>
      </c>
    </row>
    <row r="29" spans="1:11" ht="12.75">
      <c r="A29" s="41">
        <f>+INDEX(Input!C:C,MATCH(B29,Input!B:B,0))</f>
        <v>71</v>
      </c>
      <c r="B29" s="33" t="s">
        <v>292</v>
      </c>
      <c r="C29" s="57">
        <f>GETPIVOTDATA('Format Pivot'!$A$3,"Sum of Questions December 2013")</f>
        <v>0</v>
      </c>
      <c r="D29" s="57">
        <f>GETPIVOTDATA('Format Pivot'!$A$3,"Sum of Correct December 2013")</f>
        <v>0</v>
      </c>
      <c r="E29" s="30" t="str">
        <f t="shared" si="0"/>
        <v/>
      </c>
      <c r="F29" s="29">
        <f>IF(C29=0,0,LOOKUP(D29,'Score Scales'!DB2:'Score Scales'!DC100,'Score Scales'!DA2:'Score Scales'!DA100))</f>
        <v>0</v>
      </c>
      <c r="H29" s="37" t="str">
        <f>+LEFT(B26,3)&amp;" "&amp;CHAR(13)&amp;RIGHT(B26,2)&amp;CHAR(13)&amp;" ("&amp;A26&amp;")"</f>
        <v>Dec _x005F_x000D_12_x005F_x000D_ (68)</v>
      </c>
      <c r="I29" s="22" t="str">
        <f t="shared" si="6"/>
        <v/>
      </c>
      <c r="J29" s="37" t="str">
        <f t="shared" si="3"/>
        <v>Oct _x005F_x000D_08_x005F_x000D_ (55)</v>
      </c>
      <c r="K29">
        <f t="shared" si="4"/>
        <v>0</v>
      </c>
    </row>
    <row r="30" spans="1:11" ht="12.75">
      <c r="A30" s="73">
        <f>+INDEX(Input!C:C,MATCH(B30,Input!B:B,0))</f>
        <v>72</v>
      </c>
      <c r="B30" s="74" t="s">
        <v>102</v>
      </c>
      <c r="C30" s="57">
        <f>GETPIVOTDATA('Format Pivot'!$A$3,"Sum of Questions June 2014")</f>
        <v>0</v>
      </c>
      <c r="D30" s="57">
        <f>GETPIVOTDATA('Format Pivot'!$A$3,"Sum of Correct June 2014")</f>
        <v>0</v>
      </c>
      <c r="E30" s="30" t="str">
        <f t="shared" si="0"/>
        <v/>
      </c>
      <c r="F30" s="29">
        <f>IF(C30=0,0,LOOKUP(D30,'Score Scales'!DF3:'Score Scales'!DG101,'Score Scales'!DE3:'Score Scales'!DE101))</f>
        <v>0</v>
      </c>
      <c r="H30" s="37" t="str">
        <f t="shared" si="5"/>
        <v>Jun _x005F_x000D_13_x005F_x000D_ (69)</v>
      </c>
      <c r="I30" s="22" t="str">
        <f t="shared" si="6"/>
        <v/>
      </c>
      <c r="J30" s="37" t="str">
        <f t="shared" si="3"/>
        <v>Dec _x005F_x000D_08_x005F_x000D_ (56)</v>
      </c>
      <c r="K30">
        <f t="shared" si="4"/>
        <v>0</v>
      </c>
    </row>
    <row r="31" spans="1:11" ht="12.75">
      <c r="A31" s="73">
        <f>+INDEX(Input!C:C,MATCH(B31,Input!B:B,0))</f>
        <v>73</v>
      </c>
      <c r="B31" s="74" t="s">
        <v>269</v>
      </c>
      <c r="C31" s="57">
        <f>GETPIVOTDATA('Format Pivot'!$A$3,"Sum of Questions September 2014")</f>
        <v>0</v>
      </c>
      <c r="D31" s="57">
        <f>GETPIVOTDATA('Format Pivot'!$A$3,"Sum of Correct September 2014")</f>
        <v>0</v>
      </c>
      <c r="E31" s="30" t="str">
        <f t="shared" si="0"/>
        <v/>
      </c>
      <c r="F31" s="29">
        <f>IF(C31=0,0,LOOKUP(D31,'Score Scales'!DJ4:'Score Scales'!DK102,'Score Scales'!DI4:'Score Scales'!DI102))</f>
        <v>0</v>
      </c>
      <c r="H31" s="37" t="str">
        <f t="shared" si="5"/>
        <v>Oct _x005F_x000D_13_x005F_x000D_ (70)</v>
      </c>
      <c r="I31" s="22" t="str">
        <f t="shared" si="6"/>
        <v/>
      </c>
      <c r="J31" s="37" t="str">
        <f t="shared" si="3"/>
        <v>Jun _x005F_x000D_09_x005F_x000D_ (57)</v>
      </c>
      <c r="K31">
        <f t="shared" si="4"/>
        <v>0</v>
      </c>
    </row>
    <row r="32" spans="1:11" ht="12.75">
      <c r="A32" s="73">
        <f>+INDEX(Input!C:C,MATCH(B32,Input!B:B,0))</f>
        <v>74</v>
      </c>
      <c r="B32" s="74" t="s">
        <v>273</v>
      </c>
      <c r="C32" s="57">
        <f>GETPIVOTDATA('Format Pivot'!$A$3,"Sum of Questions December 2014")</f>
        <v>0</v>
      </c>
      <c r="D32" s="57">
        <f>GETPIVOTDATA('Format Pivot'!$A$3,"Sum of Correct December 2014")</f>
        <v>0</v>
      </c>
      <c r="E32" s="30" t="str">
        <f t="shared" si="0"/>
        <v/>
      </c>
      <c r="F32" s="29">
        <f>IF(C32=0,0,LOOKUP(D32,'Score Scales'!DN5:'Score Scales'!DO103,'Score Scales'!DM5:'Score Scales'!DM103))</f>
        <v>0</v>
      </c>
      <c r="H32" s="37" t="str">
        <f t="shared" si="5"/>
        <v>Dec _x005F_x000D_13_x005F_x000D_ (71)</v>
      </c>
      <c r="I32" s="22" t="str">
        <f t="shared" si="6"/>
        <v/>
      </c>
      <c r="J32" s="37" t="str">
        <f t="shared" si="3"/>
        <v>Sep _x005F_x000D_09_x005F_x000D_ (58)</v>
      </c>
      <c r="K32">
        <f t="shared" si="4"/>
        <v>0</v>
      </c>
    </row>
    <row r="33" spans="5:11" ht="12.75">
      <c r="E33" s="30"/>
      <c r="H33" s="37" t="str">
        <f t="shared" si="5"/>
        <v>Jun _x005F_x000D_14_x005F_x000D_ (72)</v>
      </c>
      <c r="I33" s="22" t="str">
        <f t="shared" si="6"/>
        <v/>
      </c>
      <c r="J33" s="37" t="str">
        <f t="shared" si="3"/>
        <v>Dec _x005F_x000D_09_x005F_x000D_ (59)</v>
      </c>
      <c r="K33">
        <f t="shared" si="4"/>
        <v>0</v>
      </c>
    </row>
    <row r="34" spans="2:11" ht="12.75">
      <c r="B34" s="56" t="s">
        <v>31</v>
      </c>
      <c r="C34" s="21">
        <f>SUM(C3:C32)</f>
        <v>0</v>
      </c>
      <c r="D34" s="21">
        <f>SUM(D3:D32)</f>
        <v>0</v>
      </c>
      <c r="E34" s="30" t="str">
        <f t="shared" si="0"/>
        <v/>
      </c>
      <c r="H34" s="37" t="str">
        <f t="shared" si="5"/>
        <v>Sep _x005F_x000D_14_x005F_x000D_ (73)</v>
      </c>
      <c r="I34" s="22" t="str">
        <f t="shared" si="6"/>
        <v/>
      </c>
      <c r="J34" s="37" t="str">
        <f t="shared" si="3"/>
        <v>Jun _x005F_x000D_10_x005F_x000D_ (60)</v>
      </c>
      <c r="K34">
        <f t="shared" si="4"/>
        <v>0</v>
      </c>
    </row>
    <row r="35" spans="8:11" ht="12.75">
      <c r="H35" s="37" t="str">
        <f t="shared" si="5"/>
        <v>Dec _x005F_x000D_14_x005F_x000D_ (74)</v>
      </c>
      <c r="I35" s="22" t="str">
        <f t="shared" si="6"/>
        <v/>
      </c>
      <c r="J35" s="37" t="str">
        <f t="shared" si="3"/>
        <v>Oct _x005F_x000D_10_x005F_x000D_ (61)</v>
      </c>
      <c r="K35">
        <f t="shared" si="4"/>
        <v>0</v>
      </c>
    </row>
    <row r="36" spans="10:11" ht="12.75">
      <c r="J36" s="37" t="str">
        <f t="shared" si="3"/>
        <v>Dec _x005F_x000D_10_x005F_x000D_ (62)</v>
      </c>
      <c r="K36">
        <f t="shared" si="4"/>
        <v>0</v>
      </c>
    </row>
    <row r="37" spans="10:11" ht="12.75">
      <c r="J37" s="37" t="str">
        <f t="shared" si="3"/>
        <v>Jun _x005F_x000D_11_x005F_x000D_ (63)</v>
      </c>
      <c r="K37">
        <f t="shared" si="4"/>
        <v>0</v>
      </c>
    </row>
    <row r="38" spans="10:11" ht="12.75">
      <c r="J38" s="37" t="str">
        <f t="shared" si="3"/>
        <v>Oct _x005F_x000D_11_x005F_x000D_ (64)</v>
      </c>
      <c r="K38">
        <f t="shared" si="4"/>
        <v>0</v>
      </c>
    </row>
    <row r="39" spans="10:11" ht="12.75">
      <c r="J39" s="37" t="str">
        <f t="shared" si="3"/>
        <v>Dec _x005F_x000D_11_x005F_x000D_ (65)</v>
      </c>
      <c r="K39">
        <f t="shared" si="4"/>
        <v>0</v>
      </c>
    </row>
    <row r="40" spans="10:11" ht="12.75">
      <c r="J40" s="37" t="str">
        <f t="shared" si="3"/>
        <v>Jun _x005F_x000D_12_x005F_x000D_ (66)</v>
      </c>
      <c r="K40">
        <f t="shared" si="4"/>
        <v>0</v>
      </c>
    </row>
    <row r="41" spans="10:11" ht="12.75">
      <c r="J41" s="37" t="str">
        <f t="shared" si="3"/>
        <v>Oct _x005F_x000D_12_x005F_x000D_ (67)</v>
      </c>
      <c r="K41">
        <f t="shared" si="4"/>
        <v>0</v>
      </c>
    </row>
    <row r="42" spans="10:11" ht="12.75">
      <c r="J42" s="37" t="str">
        <f t="shared" si="3"/>
        <v>Dec _x005F_x000D_12_x005F_x000D_ (68)</v>
      </c>
      <c r="K42">
        <f t="shared" si="4"/>
        <v>0</v>
      </c>
    </row>
    <row r="43" spans="10:11" ht="12.75">
      <c r="J43" s="37" t="str">
        <f t="shared" si="3"/>
        <v>Jun _x005F_x000D_13_x005F_x000D_ (69)</v>
      </c>
      <c r="K43">
        <f t="shared" si="4"/>
        <v>0</v>
      </c>
    </row>
    <row r="44" spans="10:11" ht="12.75">
      <c r="J44" s="37" t="str">
        <f t="shared" si="3"/>
        <v>Oct _x005F_x000D_13_x005F_x000D_ (70)</v>
      </c>
      <c r="K44">
        <f t="shared" si="4"/>
        <v>0</v>
      </c>
    </row>
    <row r="45" spans="10:11" ht="12.75">
      <c r="J45" s="37" t="str">
        <f t="shared" si="3"/>
        <v>Dec _x005F_x000D_13_x005F_x000D_ (71)</v>
      </c>
      <c r="K45">
        <f t="shared" si="4"/>
        <v>0</v>
      </c>
    </row>
    <row r="46" spans="10:11" ht="12.75">
      <c r="J46" s="37" t="str">
        <f t="shared" si="3"/>
        <v>Jun _x005F_x000D_14_x005F_x000D_ (72)</v>
      </c>
      <c r="K46">
        <f t="shared" si="4"/>
        <v>0</v>
      </c>
    </row>
    <row r="47" spans="10:11" ht="12.75">
      <c r="J47" s="37" t="str">
        <f t="shared" si="3"/>
        <v>Sep _x005F_x000D_14_x005F_x000D_ (73)</v>
      </c>
      <c r="K47">
        <f t="shared" si="4"/>
        <v>0</v>
      </c>
    </row>
    <row r="48" spans="10:11" ht="12.75">
      <c r="J48" s="37" t="str">
        <f t="shared" si="3"/>
        <v>Dec _x005F_x000D_14_x005F_x000D_ (74)</v>
      </c>
      <c r="K48">
        <f t="shared" si="4"/>
        <v>0</v>
      </c>
    </row>
  </sheetData>
  <sheetProtection sheet="1" objects="1" scenarios="1"/>
  <mergeCells count="1">
    <mergeCell ref="A1:XFD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O78"/>
  <sheetViews>
    <sheetView workbookViewId="0" topLeftCell="AE1">
      <pane ySplit="1" topLeftCell="A42" activePane="bottomLeft" state="frozen"/>
      <selection pane="topLeft" activeCell="C23" sqref="C23"/>
      <selection pane="bottomLeft" activeCell="BE64" sqref="BE64:BG66"/>
    </sheetView>
  </sheetViews>
  <sheetFormatPr defaultColWidth="11.00390625" defaultRowHeight="12.75"/>
  <cols>
    <col min="1" max="1" width="5.75390625" style="0" customWidth="1"/>
    <col min="2" max="3" width="4.375" style="31" customWidth="1"/>
    <col min="4" max="4" width="3.875" style="0" customWidth="1"/>
    <col min="5" max="8" width="4.25390625" style="0" customWidth="1"/>
    <col min="9" max="9" width="4.625" style="0" customWidth="1"/>
    <col min="10" max="10" width="4.25390625" style="31" customWidth="1"/>
    <col min="11" max="23" width="4.25390625" style="0" customWidth="1"/>
    <col min="24" max="24" width="3.75390625" style="0" customWidth="1"/>
    <col min="25" max="27" width="4.25390625" style="0" customWidth="1"/>
    <col min="28" max="28" width="3.75390625" style="0" customWidth="1"/>
    <col min="29" max="31" width="4.25390625" style="0" customWidth="1"/>
    <col min="32" max="32" width="3.75390625" style="0" customWidth="1"/>
    <col min="33" max="35" width="4.25390625" style="0" customWidth="1"/>
    <col min="36" max="36" width="3.75390625" style="0" customWidth="1"/>
    <col min="37" max="39" width="4.875" style="0" customWidth="1"/>
    <col min="40" max="40" width="3.75390625" style="0" customWidth="1"/>
    <col min="41" max="43" width="4.25390625" style="0" customWidth="1"/>
    <col min="44" max="44" width="3.75390625" style="0" customWidth="1"/>
    <col min="45" max="47" width="5.00390625" style="0" customWidth="1"/>
    <col min="48" max="48" width="3.75390625" style="0" customWidth="1"/>
    <col min="49" max="51" width="4.25390625" style="0" customWidth="1"/>
    <col min="52" max="52" width="3.75390625" style="0" customWidth="1"/>
    <col min="53" max="55" width="4.25390625" style="0" customWidth="1"/>
    <col min="56" max="56" width="3.75390625" style="0" customWidth="1"/>
    <col min="57" max="59" width="4.25390625" style="0" customWidth="1"/>
    <col min="60" max="60" width="3.75390625" style="0" customWidth="1"/>
    <col min="61" max="63" width="4.25390625" style="0" customWidth="1"/>
    <col min="64" max="64" width="3.75390625" style="0" customWidth="1"/>
    <col min="65" max="67" width="4.25390625" style="0" customWidth="1"/>
    <col min="68" max="68" width="3.75390625" style="0" customWidth="1"/>
    <col min="69" max="71" width="3.875" style="0" customWidth="1"/>
    <col min="72" max="72" width="5.375" style="0" customWidth="1"/>
    <col min="73" max="75" width="5.875" style="0" customWidth="1"/>
    <col min="77" max="77" width="5.875" style="0" customWidth="1"/>
    <col min="78" max="78" width="5.375" style="0" customWidth="1"/>
    <col min="79" max="79" width="6.00390625" style="0" customWidth="1"/>
    <col min="80" max="80" width="9.125" style="0" customWidth="1"/>
    <col min="81" max="81" width="6.125" style="0" customWidth="1"/>
    <col min="82" max="82" width="4.75390625" style="0" customWidth="1"/>
    <col min="83" max="83" width="5.75390625" style="0" customWidth="1"/>
    <col min="84" max="84" width="8.375" style="0" customWidth="1"/>
    <col min="85" max="85" width="6.375" style="0" customWidth="1"/>
    <col min="86" max="86" width="5.875" style="0" customWidth="1"/>
    <col min="87" max="87" width="6.25390625" style="0" customWidth="1"/>
    <col min="88" max="88" width="7.625" style="0" customWidth="1"/>
    <col min="89" max="89" width="7.00390625" style="0" customWidth="1"/>
    <col min="90" max="90" width="6.125" style="0" customWidth="1"/>
    <col min="91" max="91" width="6.25390625" style="0" customWidth="1"/>
    <col min="93" max="93" width="6.75390625" style="0" customWidth="1"/>
    <col min="94" max="94" width="6.625" style="0" customWidth="1"/>
    <col min="95" max="95" width="6.875" style="0" customWidth="1"/>
    <col min="96" max="96" width="9.375" style="0" customWidth="1"/>
    <col min="97" max="97" width="6.375" style="0" customWidth="1"/>
    <col min="98" max="98" width="5.625" style="0" customWidth="1"/>
    <col min="99" max="99" width="5.75390625" style="0" customWidth="1"/>
    <col min="100" max="100" width="8.00390625" style="0" customWidth="1"/>
    <col min="101" max="101" width="7.375" style="0" customWidth="1"/>
    <col min="102" max="102" width="5.875" style="0" customWidth="1"/>
    <col min="103" max="103" width="5.75390625" style="0" customWidth="1"/>
    <col min="104" max="104" width="6.75390625" style="0" customWidth="1"/>
    <col min="105" max="105" width="7.00390625" style="0" customWidth="1"/>
    <col min="106" max="106" width="6.875" style="0" customWidth="1"/>
    <col min="107" max="108" width="7.625" style="0" customWidth="1"/>
    <col min="109" max="109" width="6.875" style="0" customWidth="1"/>
    <col min="110" max="110" width="7.625" style="0" customWidth="1"/>
    <col min="111" max="111" width="7.75390625" style="0" customWidth="1"/>
    <col min="112" max="112" width="7.00390625" style="0" customWidth="1"/>
    <col min="113" max="113" width="7.625" style="0" customWidth="1"/>
    <col min="114" max="114" width="7.375" style="0" customWidth="1"/>
    <col min="115" max="115" width="7.875" style="0" customWidth="1"/>
    <col min="116" max="117" width="7.25390625" style="0" customWidth="1"/>
    <col min="118" max="118" width="8.125" style="0" customWidth="1"/>
    <col min="119" max="119" width="8.75390625" style="0" customWidth="1"/>
  </cols>
  <sheetData>
    <row r="1" spans="1:119" ht="12.75">
      <c r="A1" s="34" t="s">
        <v>168</v>
      </c>
      <c r="B1" s="34"/>
      <c r="C1" s="34"/>
      <c r="E1" s="34" t="s">
        <v>231</v>
      </c>
      <c r="F1" s="34"/>
      <c r="G1" s="34"/>
      <c r="I1" s="34" t="s">
        <v>255</v>
      </c>
      <c r="J1" s="34"/>
      <c r="K1" s="34"/>
      <c r="M1" s="34" t="s">
        <v>67</v>
      </c>
      <c r="N1" s="34"/>
      <c r="O1" s="34"/>
      <c r="Q1" s="34" t="s">
        <v>232</v>
      </c>
      <c r="R1" s="34"/>
      <c r="S1" s="34"/>
      <c r="T1" s="32"/>
      <c r="U1" s="34" t="s">
        <v>24</v>
      </c>
      <c r="V1" s="34"/>
      <c r="W1" s="34"/>
      <c r="Y1" s="38" t="s">
        <v>298</v>
      </c>
      <c r="Z1" s="38"/>
      <c r="AA1" s="38"/>
      <c r="AC1" s="34" t="s">
        <v>297</v>
      </c>
      <c r="AD1" s="34"/>
      <c r="AE1" s="34"/>
      <c r="AG1" s="34" t="s">
        <v>299</v>
      </c>
      <c r="AH1" s="34"/>
      <c r="AI1" s="34"/>
      <c r="AK1" s="34" t="s">
        <v>300</v>
      </c>
      <c r="AL1" s="34"/>
      <c r="AM1" s="34"/>
      <c r="AO1" s="34" t="s">
        <v>302</v>
      </c>
      <c r="AP1" s="34"/>
      <c r="AQ1" s="34"/>
      <c r="AS1" s="34" t="s">
        <v>139</v>
      </c>
      <c r="AT1" s="34"/>
      <c r="AU1" s="34"/>
      <c r="AW1" s="34" t="s">
        <v>140</v>
      </c>
      <c r="AX1" s="34"/>
      <c r="AY1" s="34"/>
      <c r="BA1" s="34" t="s">
        <v>142</v>
      </c>
      <c r="BB1" s="34"/>
      <c r="BC1" s="34"/>
      <c r="BE1" s="34" t="s">
        <v>144</v>
      </c>
      <c r="BF1" s="34"/>
      <c r="BG1" s="34"/>
      <c r="BI1" s="34" t="s">
        <v>46</v>
      </c>
      <c r="BJ1" s="34"/>
      <c r="BK1" s="34"/>
      <c r="BM1" s="34" t="s">
        <v>45</v>
      </c>
      <c r="BN1" s="34"/>
      <c r="BO1" s="34"/>
      <c r="BQ1" s="34" t="s">
        <v>145</v>
      </c>
      <c r="BR1" s="34"/>
      <c r="BS1" s="34"/>
      <c r="BU1" s="34" t="s">
        <v>146</v>
      </c>
      <c r="BV1" s="34"/>
      <c r="BW1" s="34"/>
      <c r="BY1" s="34" t="s">
        <v>28</v>
      </c>
      <c r="BZ1" s="34"/>
      <c r="CA1" s="34"/>
      <c r="CC1" s="34" t="s">
        <v>205</v>
      </c>
      <c r="CD1" s="34"/>
      <c r="CE1" s="34"/>
      <c r="CG1" s="34" t="s">
        <v>279</v>
      </c>
      <c r="CH1" s="34"/>
      <c r="CI1" s="34"/>
      <c r="CK1" s="34" t="s">
        <v>29</v>
      </c>
      <c r="CL1" s="34"/>
      <c r="CM1" s="34"/>
      <c r="CO1" s="34" t="s">
        <v>282</v>
      </c>
      <c r="CP1" s="34"/>
      <c r="CQ1" s="34"/>
      <c r="CS1" s="34" t="s">
        <v>280</v>
      </c>
      <c r="CT1" s="34"/>
      <c r="CU1" s="34"/>
      <c r="CW1" s="34" t="s">
        <v>204</v>
      </c>
      <c r="CX1" s="34"/>
      <c r="CY1" s="34"/>
      <c r="DA1" s="34" t="s">
        <v>292</v>
      </c>
      <c r="DB1" s="34"/>
      <c r="DC1" s="34"/>
      <c r="DE1" s="34" t="s">
        <v>102</v>
      </c>
      <c r="DF1" s="34"/>
      <c r="DG1" s="34"/>
      <c r="DI1" s="34" t="s">
        <v>269</v>
      </c>
      <c r="DJ1" s="34"/>
      <c r="DK1" s="34"/>
      <c r="DM1" s="76" t="s">
        <v>273</v>
      </c>
      <c r="DN1" s="76"/>
      <c r="DO1" s="76"/>
    </row>
    <row r="2" spans="1:119" ht="12.75">
      <c r="A2">
        <v>120</v>
      </c>
      <c r="B2" s="31">
        <v>0</v>
      </c>
      <c r="C2" s="31">
        <v>0</v>
      </c>
      <c r="E2">
        <v>120</v>
      </c>
      <c r="F2" s="31">
        <v>0</v>
      </c>
      <c r="G2" s="31">
        <v>0</v>
      </c>
      <c r="I2">
        <v>120</v>
      </c>
      <c r="J2" s="31">
        <v>0</v>
      </c>
      <c r="K2" s="31">
        <v>0</v>
      </c>
      <c r="M2">
        <v>120</v>
      </c>
      <c r="N2" s="31">
        <v>0</v>
      </c>
      <c r="O2" s="31">
        <v>0</v>
      </c>
      <c r="Q2">
        <v>120</v>
      </c>
      <c r="R2" s="31">
        <v>0</v>
      </c>
      <c r="S2" s="31">
        <v>0</v>
      </c>
      <c r="U2">
        <v>120</v>
      </c>
      <c r="V2" s="31">
        <v>0</v>
      </c>
      <c r="W2" s="31">
        <v>0</v>
      </c>
      <c r="Y2">
        <v>120</v>
      </c>
      <c r="Z2">
        <v>0</v>
      </c>
      <c r="AA2">
        <v>0</v>
      </c>
      <c r="AC2">
        <v>120</v>
      </c>
      <c r="AD2">
        <v>0</v>
      </c>
      <c r="AE2">
        <v>0</v>
      </c>
      <c r="AG2">
        <v>120</v>
      </c>
      <c r="AH2" s="31">
        <v>0</v>
      </c>
      <c r="AI2" s="31">
        <v>0</v>
      </c>
      <c r="AK2">
        <v>120</v>
      </c>
      <c r="AL2">
        <v>0</v>
      </c>
      <c r="AM2">
        <v>0</v>
      </c>
      <c r="AO2">
        <v>120</v>
      </c>
      <c r="AP2">
        <v>0</v>
      </c>
      <c r="AQ2">
        <v>0</v>
      </c>
      <c r="AS2">
        <v>120</v>
      </c>
      <c r="AT2" s="31">
        <v>0</v>
      </c>
      <c r="AU2" s="31">
        <v>0</v>
      </c>
      <c r="AW2">
        <v>120</v>
      </c>
      <c r="AX2" s="31">
        <v>0</v>
      </c>
      <c r="AY2" s="31">
        <v>0</v>
      </c>
      <c r="BA2">
        <v>120</v>
      </c>
      <c r="BB2" s="31">
        <v>0</v>
      </c>
      <c r="BC2" s="31">
        <v>0</v>
      </c>
      <c r="BE2">
        <v>120</v>
      </c>
      <c r="BF2">
        <v>0</v>
      </c>
      <c r="BG2">
        <v>0</v>
      </c>
      <c r="BI2">
        <v>120</v>
      </c>
      <c r="BJ2" s="31">
        <v>0</v>
      </c>
      <c r="BK2" s="31">
        <v>0</v>
      </c>
      <c r="BM2">
        <v>120</v>
      </c>
      <c r="BN2">
        <v>0</v>
      </c>
      <c r="BO2">
        <v>0</v>
      </c>
      <c r="BQ2">
        <v>120</v>
      </c>
      <c r="BR2">
        <v>0</v>
      </c>
      <c r="BS2">
        <v>0</v>
      </c>
      <c r="BU2">
        <v>120</v>
      </c>
      <c r="BV2">
        <v>0</v>
      </c>
      <c r="BW2">
        <v>0</v>
      </c>
      <c r="BY2">
        <v>120</v>
      </c>
      <c r="BZ2">
        <v>0</v>
      </c>
      <c r="CA2">
        <v>0</v>
      </c>
      <c r="CC2">
        <v>120</v>
      </c>
      <c r="CD2">
        <v>0</v>
      </c>
      <c r="CE2">
        <v>0</v>
      </c>
      <c r="CG2">
        <v>120</v>
      </c>
      <c r="CH2">
        <v>0</v>
      </c>
      <c r="CI2">
        <v>0</v>
      </c>
      <c r="CK2">
        <v>120</v>
      </c>
      <c r="CL2">
        <v>0</v>
      </c>
      <c r="CM2">
        <v>0</v>
      </c>
      <c r="CO2">
        <v>120</v>
      </c>
      <c r="CP2">
        <v>0</v>
      </c>
      <c r="CQ2">
        <v>0</v>
      </c>
      <c r="CS2">
        <v>120</v>
      </c>
      <c r="CT2">
        <v>0</v>
      </c>
      <c r="CU2">
        <v>0</v>
      </c>
      <c r="CW2">
        <v>120</v>
      </c>
      <c r="CX2">
        <v>0</v>
      </c>
      <c r="CY2">
        <v>0</v>
      </c>
      <c r="DA2">
        <v>120</v>
      </c>
      <c r="DB2">
        <v>0</v>
      </c>
      <c r="DC2">
        <v>0</v>
      </c>
      <c r="DE2">
        <v>120</v>
      </c>
      <c r="DF2" s="11">
        <v>0</v>
      </c>
      <c r="DG2" s="11">
        <v>0</v>
      </c>
      <c r="DI2">
        <v>120</v>
      </c>
      <c r="DJ2">
        <v>0</v>
      </c>
      <c r="DK2">
        <v>0</v>
      </c>
      <c r="DM2">
        <v>120</v>
      </c>
      <c r="DN2">
        <v>0</v>
      </c>
      <c r="DO2">
        <v>0</v>
      </c>
    </row>
    <row r="3" spans="1:119" ht="12.75">
      <c r="A3">
        <v>120</v>
      </c>
      <c r="B3" s="31">
        <v>1</v>
      </c>
      <c r="C3" s="31">
        <v>1</v>
      </c>
      <c r="E3">
        <v>120</v>
      </c>
      <c r="F3" s="31">
        <v>1</v>
      </c>
      <c r="G3" s="31">
        <v>1</v>
      </c>
      <c r="I3">
        <v>120</v>
      </c>
      <c r="J3" s="31">
        <v>1</v>
      </c>
      <c r="K3" s="31">
        <v>1</v>
      </c>
      <c r="M3">
        <v>120</v>
      </c>
      <c r="N3" s="31">
        <v>1</v>
      </c>
      <c r="O3" s="31">
        <v>1</v>
      </c>
      <c r="Q3">
        <v>120</v>
      </c>
      <c r="R3" s="31">
        <v>1</v>
      </c>
      <c r="S3" s="31">
        <v>1</v>
      </c>
      <c r="U3">
        <v>120</v>
      </c>
      <c r="V3" s="31">
        <v>1</v>
      </c>
      <c r="W3" s="31">
        <v>1</v>
      </c>
      <c r="Y3">
        <v>120</v>
      </c>
      <c r="Z3">
        <v>1</v>
      </c>
      <c r="AA3">
        <v>1</v>
      </c>
      <c r="AC3">
        <v>120</v>
      </c>
      <c r="AD3">
        <v>1</v>
      </c>
      <c r="AE3">
        <v>1</v>
      </c>
      <c r="AG3">
        <v>120</v>
      </c>
      <c r="AH3" s="31">
        <v>1</v>
      </c>
      <c r="AI3" s="31">
        <v>1</v>
      </c>
      <c r="AK3">
        <v>120</v>
      </c>
      <c r="AL3">
        <v>1</v>
      </c>
      <c r="AM3">
        <v>1</v>
      </c>
      <c r="AO3">
        <v>120</v>
      </c>
      <c r="AP3">
        <v>1</v>
      </c>
      <c r="AQ3">
        <v>1</v>
      </c>
      <c r="AS3">
        <v>120</v>
      </c>
      <c r="AT3" s="31">
        <v>1</v>
      </c>
      <c r="AU3" s="31">
        <v>1</v>
      </c>
      <c r="AW3">
        <v>120</v>
      </c>
      <c r="AX3" s="31">
        <v>1</v>
      </c>
      <c r="AY3" s="31">
        <v>1</v>
      </c>
      <c r="BA3">
        <v>120</v>
      </c>
      <c r="BB3" s="31">
        <v>1</v>
      </c>
      <c r="BC3" s="31">
        <v>1</v>
      </c>
      <c r="BE3">
        <v>120</v>
      </c>
      <c r="BF3">
        <v>1</v>
      </c>
      <c r="BG3">
        <v>1</v>
      </c>
      <c r="BI3">
        <v>120</v>
      </c>
      <c r="BJ3" s="31">
        <v>1</v>
      </c>
      <c r="BK3" s="31">
        <v>1</v>
      </c>
      <c r="BM3">
        <v>120</v>
      </c>
      <c r="BN3">
        <v>1</v>
      </c>
      <c r="BO3">
        <v>1</v>
      </c>
      <c r="BQ3">
        <v>120</v>
      </c>
      <c r="BR3">
        <v>1</v>
      </c>
      <c r="BS3">
        <v>1</v>
      </c>
      <c r="BU3">
        <v>120</v>
      </c>
      <c r="BV3">
        <v>1</v>
      </c>
      <c r="BW3">
        <v>1</v>
      </c>
      <c r="BY3">
        <v>120</v>
      </c>
      <c r="BZ3">
        <v>1</v>
      </c>
      <c r="CA3">
        <v>1</v>
      </c>
      <c r="CC3">
        <v>120</v>
      </c>
      <c r="CD3">
        <v>1</v>
      </c>
      <c r="CE3">
        <v>1</v>
      </c>
      <c r="CG3">
        <v>120</v>
      </c>
      <c r="CH3">
        <v>1</v>
      </c>
      <c r="CI3">
        <v>1</v>
      </c>
      <c r="CK3">
        <v>120</v>
      </c>
      <c r="CL3">
        <v>1</v>
      </c>
      <c r="CM3">
        <v>1</v>
      </c>
      <c r="CO3">
        <v>120</v>
      </c>
      <c r="CP3">
        <v>1</v>
      </c>
      <c r="CQ3">
        <v>1</v>
      </c>
      <c r="CS3">
        <v>120</v>
      </c>
      <c r="CT3">
        <v>1</v>
      </c>
      <c r="CU3">
        <v>1</v>
      </c>
      <c r="CW3">
        <v>120</v>
      </c>
      <c r="CX3">
        <v>1</v>
      </c>
      <c r="CY3">
        <v>1</v>
      </c>
      <c r="DA3">
        <v>120</v>
      </c>
      <c r="DB3">
        <v>1</v>
      </c>
      <c r="DC3">
        <v>1</v>
      </c>
      <c r="DE3">
        <v>120</v>
      </c>
      <c r="DF3">
        <v>1</v>
      </c>
      <c r="DG3">
        <v>1</v>
      </c>
      <c r="DI3">
        <v>120</v>
      </c>
      <c r="DJ3">
        <v>1</v>
      </c>
      <c r="DK3">
        <v>1</v>
      </c>
      <c r="DM3">
        <v>120</v>
      </c>
      <c r="DN3">
        <v>1</v>
      </c>
      <c r="DO3">
        <v>1</v>
      </c>
    </row>
    <row r="4" spans="1:119" ht="12.75">
      <c r="A4">
        <v>120</v>
      </c>
      <c r="B4" s="31">
        <v>2</v>
      </c>
      <c r="C4" s="31">
        <v>2</v>
      </c>
      <c r="E4">
        <v>120</v>
      </c>
      <c r="F4" s="31">
        <v>2</v>
      </c>
      <c r="G4" s="31">
        <v>2</v>
      </c>
      <c r="I4">
        <v>120</v>
      </c>
      <c r="J4" s="31">
        <v>2</v>
      </c>
      <c r="K4" s="31">
        <v>2</v>
      </c>
      <c r="M4">
        <v>120</v>
      </c>
      <c r="N4" s="31">
        <v>2</v>
      </c>
      <c r="O4" s="31">
        <v>2</v>
      </c>
      <c r="Q4">
        <v>120</v>
      </c>
      <c r="R4" s="31">
        <v>2</v>
      </c>
      <c r="S4" s="31">
        <v>2</v>
      </c>
      <c r="U4">
        <v>120</v>
      </c>
      <c r="V4" s="31">
        <v>2</v>
      </c>
      <c r="W4" s="31">
        <v>2</v>
      </c>
      <c r="Y4">
        <v>120</v>
      </c>
      <c r="Z4">
        <v>2</v>
      </c>
      <c r="AA4">
        <v>2</v>
      </c>
      <c r="AC4">
        <v>120</v>
      </c>
      <c r="AD4">
        <v>2</v>
      </c>
      <c r="AE4">
        <v>2</v>
      </c>
      <c r="AG4">
        <v>120</v>
      </c>
      <c r="AH4" s="31">
        <v>2</v>
      </c>
      <c r="AI4" s="31">
        <v>2</v>
      </c>
      <c r="AK4">
        <v>120</v>
      </c>
      <c r="AL4">
        <v>2</v>
      </c>
      <c r="AM4">
        <v>2</v>
      </c>
      <c r="AO4">
        <v>120</v>
      </c>
      <c r="AP4">
        <v>2</v>
      </c>
      <c r="AQ4">
        <v>2</v>
      </c>
      <c r="AS4">
        <v>120</v>
      </c>
      <c r="AT4" s="31">
        <v>2</v>
      </c>
      <c r="AU4" s="31">
        <v>2</v>
      </c>
      <c r="AW4">
        <v>120</v>
      </c>
      <c r="AX4" s="31">
        <v>2</v>
      </c>
      <c r="AY4" s="31">
        <v>2</v>
      </c>
      <c r="BA4">
        <v>120</v>
      </c>
      <c r="BB4" s="31">
        <v>2</v>
      </c>
      <c r="BC4" s="31">
        <v>2</v>
      </c>
      <c r="BE4">
        <v>120</v>
      </c>
      <c r="BF4">
        <v>2</v>
      </c>
      <c r="BG4">
        <v>2</v>
      </c>
      <c r="BI4">
        <v>120</v>
      </c>
      <c r="BJ4" s="31">
        <v>2</v>
      </c>
      <c r="BK4" s="31">
        <v>2</v>
      </c>
      <c r="BM4">
        <v>120</v>
      </c>
      <c r="BN4">
        <v>2</v>
      </c>
      <c r="BO4">
        <v>2</v>
      </c>
      <c r="BQ4">
        <v>120</v>
      </c>
      <c r="BR4">
        <v>2</v>
      </c>
      <c r="BS4">
        <v>2</v>
      </c>
      <c r="BU4">
        <v>120</v>
      </c>
      <c r="BV4">
        <v>2</v>
      </c>
      <c r="BW4">
        <v>2</v>
      </c>
      <c r="BY4">
        <v>120</v>
      </c>
      <c r="BZ4">
        <v>2</v>
      </c>
      <c r="CA4">
        <v>2</v>
      </c>
      <c r="CC4">
        <v>120</v>
      </c>
      <c r="CD4">
        <v>2</v>
      </c>
      <c r="CE4">
        <v>2</v>
      </c>
      <c r="CG4">
        <v>120</v>
      </c>
      <c r="CH4">
        <v>2</v>
      </c>
      <c r="CI4">
        <v>2</v>
      </c>
      <c r="CK4">
        <v>120</v>
      </c>
      <c r="CL4">
        <v>2</v>
      </c>
      <c r="CM4">
        <v>2</v>
      </c>
      <c r="CO4">
        <v>120</v>
      </c>
      <c r="CP4">
        <v>2</v>
      </c>
      <c r="CQ4">
        <v>2</v>
      </c>
      <c r="CS4">
        <v>120</v>
      </c>
      <c r="CT4">
        <v>2</v>
      </c>
      <c r="CU4">
        <v>2</v>
      </c>
      <c r="CW4">
        <v>120</v>
      </c>
      <c r="CX4">
        <v>2</v>
      </c>
      <c r="CY4">
        <v>2</v>
      </c>
      <c r="DA4">
        <v>120</v>
      </c>
      <c r="DB4">
        <v>2</v>
      </c>
      <c r="DC4">
        <v>2</v>
      </c>
      <c r="DE4">
        <v>120</v>
      </c>
      <c r="DF4">
        <v>2</v>
      </c>
      <c r="DG4">
        <v>2</v>
      </c>
      <c r="DI4">
        <v>120</v>
      </c>
      <c r="DJ4">
        <v>2</v>
      </c>
      <c r="DK4">
        <v>2</v>
      </c>
      <c r="DM4">
        <v>120</v>
      </c>
      <c r="DN4">
        <v>2</v>
      </c>
      <c r="DO4">
        <v>2</v>
      </c>
    </row>
    <row r="5" spans="1:119" ht="12.75">
      <c r="A5">
        <v>120</v>
      </c>
      <c r="B5" s="31">
        <v>3</v>
      </c>
      <c r="C5" s="31">
        <v>3</v>
      </c>
      <c r="E5">
        <v>120</v>
      </c>
      <c r="F5" s="31">
        <v>3</v>
      </c>
      <c r="G5" s="31">
        <v>3</v>
      </c>
      <c r="I5">
        <v>120</v>
      </c>
      <c r="J5" s="31">
        <v>3</v>
      </c>
      <c r="K5" s="31">
        <v>3</v>
      </c>
      <c r="M5">
        <v>120</v>
      </c>
      <c r="N5" s="31">
        <v>3</v>
      </c>
      <c r="O5" s="31">
        <v>3</v>
      </c>
      <c r="Q5">
        <v>120</v>
      </c>
      <c r="R5" s="31">
        <v>3</v>
      </c>
      <c r="S5" s="31">
        <v>3</v>
      </c>
      <c r="U5">
        <v>120</v>
      </c>
      <c r="V5" s="31">
        <v>3</v>
      </c>
      <c r="W5" s="31">
        <v>3</v>
      </c>
      <c r="Y5">
        <v>120</v>
      </c>
      <c r="Z5">
        <v>3</v>
      </c>
      <c r="AA5">
        <v>3</v>
      </c>
      <c r="AC5">
        <v>120</v>
      </c>
      <c r="AD5">
        <v>3</v>
      </c>
      <c r="AE5">
        <v>3</v>
      </c>
      <c r="AG5">
        <v>120</v>
      </c>
      <c r="AH5" s="31">
        <v>3</v>
      </c>
      <c r="AI5" s="31">
        <v>3</v>
      </c>
      <c r="AK5">
        <v>120</v>
      </c>
      <c r="AL5">
        <v>3</v>
      </c>
      <c r="AM5">
        <v>3</v>
      </c>
      <c r="AO5">
        <v>120</v>
      </c>
      <c r="AP5">
        <v>3</v>
      </c>
      <c r="AQ5">
        <v>3</v>
      </c>
      <c r="AS5">
        <v>120</v>
      </c>
      <c r="AT5" s="31">
        <v>3</v>
      </c>
      <c r="AU5" s="31">
        <v>3</v>
      </c>
      <c r="AW5">
        <v>120</v>
      </c>
      <c r="AX5" s="31">
        <v>3</v>
      </c>
      <c r="AY5" s="31">
        <v>3</v>
      </c>
      <c r="BA5">
        <v>120</v>
      </c>
      <c r="BB5" s="31">
        <v>3</v>
      </c>
      <c r="BC5" s="31">
        <v>3</v>
      </c>
      <c r="BE5">
        <v>120</v>
      </c>
      <c r="BF5">
        <v>3</v>
      </c>
      <c r="BG5">
        <v>3</v>
      </c>
      <c r="BI5">
        <v>120</v>
      </c>
      <c r="BJ5" s="31">
        <v>3</v>
      </c>
      <c r="BK5" s="31">
        <v>3</v>
      </c>
      <c r="BM5">
        <v>120</v>
      </c>
      <c r="BN5">
        <v>3</v>
      </c>
      <c r="BO5">
        <v>3</v>
      </c>
      <c r="BQ5">
        <v>120</v>
      </c>
      <c r="BR5">
        <v>3</v>
      </c>
      <c r="BS5">
        <v>3</v>
      </c>
      <c r="BU5">
        <v>120</v>
      </c>
      <c r="BV5">
        <v>3</v>
      </c>
      <c r="BW5">
        <v>3</v>
      </c>
      <c r="BY5">
        <v>120</v>
      </c>
      <c r="BZ5">
        <v>3</v>
      </c>
      <c r="CA5">
        <v>3</v>
      </c>
      <c r="CC5">
        <v>120</v>
      </c>
      <c r="CD5">
        <v>3</v>
      </c>
      <c r="CE5">
        <v>3</v>
      </c>
      <c r="CG5">
        <v>120</v>
      </c>
      <c r="CH5">
        <v>3</v>
      </c>
      <c r="CI5">
        <v>3</v>
      </c>
      <c r="CK5">
        <v>120</v>
      </c>
      <c r="CL5">
        <v>3</v>
      </c>
      <c r="CM5">
        <v>3</v>
      </c>
      <c r="CO5">
        <v>120</v>
      </c>
      <c r="CP5">
        <v>3</v>
      </c>
      <c r="CQ5">
        <v>3</v>
      </c>
      <c r="CS5">
        <v>120</v>
      </c>
      <c r="CT5">
        <v>3</v>
      </c>
      <c r="CU5">
        <v>3</v>
      </c>
      <c r="CW5">
        <v>120</v>
      </c>
      <c r="CX5">
        <v>3</v>
      </c>
      <c r="CY5">
        <v>3</v>
      </c>
      <c r="DA5">
        <v>120</v>
      </c>
      <c r="DB5">
        <v>3</v>
      </c>
      <c r="DC5">
        <v>3</v>
      </c>
      <c r="DE5">
        <v>120</v>
      </c>
      <c r="DF5">
        <v>3</v>
      </c>
      <c r="DG5">
        <v>3</v>
      </c>
      <c r="DI5">
        <v>120</v>
      </c>
      <c r="DJ5">
        <v>3</v>
      </c>
      <c r="DK5">
        <v>3</v>
      </c>
      <c r="DM5">
        <v>120</v>
      </c>
      <c r="DN5">
        <v>3</v>
      </c>
      <c r="DO5">
        <v>3</v>
      </c>
    </row>
    <row r="6" spans="1:119" ht="12.75">
      <c r="A6">
        <v>120</v>
      </c>
      <c r="B6" s="31">
        <v>4</v>
      </c>
      <c r="C6" s="31">
        <v>4</v>
      </c>
      <c r="E6">
        <v>120</v>
      </c>
      <c r="F6" s="31">
        <v>4</v>
      </c>
      <c r="G6" s="31">
        <v>4</v>
      </c>
      <c r="I6">
        <v>120</v>
      </c>
      <c r="J6" s="31">
        <v>4</v>
      </c>
      <c r="K6" s="31">
        <v>4</v>
      </c>
      <c r="M6">
        <v>120</v>
      </c>
      <c r="N6" s="31">
        <v>4</v>
      </c>
      <c r="O6" s="31">
        <v>4</v>
      </c>
      <c r="Q6">
        <v>120</v>
      </c>
      <c r="R6" s="31">
        <v>4</v>
      </c>
      <c r="S6" s="31">
        <v>4</v>
      </c>
      <c r="U6">
        <v>120</v>
      </c>
      <c r="V6" s="31">
        <v>4</v>
      </c>
      <c r="W6" s="31">
        <v>4</v>
      </c>
      <c r="Y6">
        <v>120</v>
      </c>
      <c r="Z6">
        <v>4</v>
      </c>
      <c r="AA6">
        <v>4</v>
      </c>
      <c r="AC6">
        <v>120</v>
      </c>
      <c r="AD6">
        <v>4</v>
      </c>
      <c r="AE6">
        <v>4</v>
      </c>
      <c r="AG6">
        <v>120</v>
      </c>
      <c r="AH6" s="31">
        <v>4</v>
      </c>
      <c r="AI6" s="31">
        <v>4</v>
      </c>
      <c r="AK6">
        <v>120</v>
      </c>
      <c r="AL6">
        <v>4</v>
      </c>
      <c r="AM6">
        <v>4</v>
      </c>
      <c r="AO6">
        <v>120</v>
      </c>
      <c r="AP6">
        <v>4</v>
      </c>
      <c r="AQ6">
        <v>4</v>
      </c>
      <c r="AS6">
        <v>120</v>
      </c>
      <c r="AT6" s="31">
        <v>4</v>
      </c>
      <c r="AU6" s="31">
        <v>4</v>
      </c>
      <c r="AW6">
        <v>120</v>
      </c>
      <c r="AX6" s="31">
        <v>4</v>
      </c>
      <c r="AY6" s="31">
        <v>4</v>
      </c>
      <c r="BA6">
        <v>120</v>
      </c>
      <c r="BB6" s="31">
        <v>4</v>
      </c>
      <c r="BC6" s="31">
        <v>4</v>
      </c>
      <c r="BE6">
        <v>120</v>
      </c>
      <c r="BF6">
        <v>4</v>
      </c>
      <c r="BG6">
        <v>4</v>
      </c>
      <c r="BI6">
        <v>120</v>
      </c>
      <c r="BJ6" s="31">
        <v>4</v>
      </c>
      <c r="BK6" s="31">
        <v>4</v>
      </c>
      <c r="BM6">
        <v>120</v>
      </c>
      <c r="BN6">
        <v>4</v>
      </c>
      <c r="BO6">
        <v>4</v>
      </c>
      <c r="BQ6">
        <v>120</v>
      </c>
      <c r="BR6">
        <v>4</v>
      </c>
      <c r="BS6">
        <v>4</v>
      </c>
      <c r="BU6">
        <v>120</v>
      </c>
      <c r="BV6">
        <v>4</v>
      </c>
      <c r="BW6">
        <v>4</v>
      </c>
      <c r="BY6">
        <v>120</v>
      </c>
      <c r="BZ6">
        <v>4</v>
      </c>
      <c r="CA6">
        <v>4</v>
      </c>
      <c r="CC6">
        <v>120</v>
      </c>
      <c r="CD6">
        <v>4</v>
      </c>
      <c r="CE6">
        <v>4</v>
      </c>
      <c r="CG6">
        <v>120</v>
      </c>
      <c r="CH6">
        <v>4</v>
      </c>
      <c r="CI6">
        <v>4</v>
      </c>
      <c r="CK6">
        <v>120</v>
      </c>
      <c r="CL6">
        <v>4</v>
      </c>
      <c r="CM6">
        <v>4</v>
      </c>
      <c r="CO6">
        <v>120</v>
      </c>
      <c r="CP6">
        <v>4</v>
      </c>
      <c r="CQ6">
        <v>4</v>
      </c>
      <c r="CS6">
        <v>120</v>
      </c>
      <c r="CT6">
        <v>4</v>
      </c>
      <c r="CU6">
        <v>4</v>
      </c>
      <c r="CW6">
        <v>120</v>
      </c>
      <c r="CX6">
        <v>4</v>
      </c>
      <c r="CY6">
        <v>4</v>
      </c>
      <c r="DA6">
        <v>120</v>
      </c>
      <c r="DB6">
        <v>4</v>
      </c>
      <c r="DC6">
        <v>4</v>
      </c>
      <c r="DE6">
        <v>120</v>
      </c>
      <c r="DF6" s="11">
        <v>4</v>
      </c>
      <c r="DG6" s="11">
        <v>4</v>
      </c>
      <c r="DI6">
        <v>120</v>
      </c>
      <c r="DJ6">
        <v>4</v>
      </c>
      <c r="DK6">
        <v>4</v>
      </c>
      <c r="DM6">
        <v>120</v>
      </c>
      <c r="DN6">
        <v>4</v>
      </c>
      <c r="DO6">
        <v>4</v>
      </c>
    </row>
    <row r="7" spans="1:119" ht="12.75">
      <c r="A7">
        <v>120</v>
      </c>
      <c r="B7" s="31">
        <v>5</v>
      </c>
      <c r="C7" s="31">
        <v>5</v>
      </c>
      <c r="E7">
        <v>120</v>
      </c>
      <c r="F7" s="31">
        <v>5</v>
      </c>
      <c r="G7" s="31">
        <v>5</v>
      </c>
      <c r="H7" s="1"/>
      <c r="I7">
        <v>120</v>
      </c>
      <c r="J7" s="31">
        <v>5</v>
      </c>
      <c r="K7" s="31">
        <v>5</v>
      </c>
      <c r="M7">
        <v>120</v>
      </c>
      <c r="N7" s="31">
        <v>5</v>
      </c>
      <c r="O7" s="31">
        <v>5</v>
      </c>
      <c r="Q7">
        <v>120</v>
      </c>
      <c r="R7" s="31">
        <v>5</v>
      </c>
      <c r="S7" s="31">
        <v>5</v>
      </c>
      <c r="U7">
        <v>120</v>
      </c>
      <c r="V7" s="31">
        <v>5</v>
      </c>
      <c r="W7" s="31">
        <v>5</v>
      </c>
      <c r="Y7">
        <v>120</v>
      </c>
      <c r="Z7">
        <v>5</v>
      </c>
      <c r="AA7">
        <v>5</v>
      </c>
      <c r="AC7">
        <v>120</v>
      </c>
      <c r="AD7">
        <v>5</v>
      </c>
      <c r="AE7">
        <v>5</v>
      </c>
      <c r="AG7">
        <v>120</v>
      </c>
      <c r="AH7" s="31">
        <v>5</v>
      </c>
      <c r="AI7" s="31">
        <v>5</v>
      </c>
      <c r="AK7">
        <v>120</v>
      </c>
      <c r="AL7">
        <v>5</v>
      </c>
      <c r="AM7">
        <v>5</v>
      </c>
      <c r="AO7">
        <v>120</v>
      </c>
      <c r="AP7">
        <v>5</v>
      </c>
      <c r="AQ7">
        <v>5</v>
      </c>
      <c r="AS7">
        <v>120</v>
      </c>
      <c r="AT7" s="31">
        <v>5</v>
      </c>
      <c r="AU7" s="31">
        <v>5</v>
      </c>
      <c r="AW7">
        <v>120</v>
      </c>
      <c r="AX7" s="31">
        <v>5</v>
      </c>
      <c r="AY7" s="31">
        <v>5</v>
      </c>
      <c r="BA7">
        <v>120</v>
      </c>
      <c r="BB7" s="31">
        <v>5</v>
      </c>
      <c r="BC7" s="31">
        <v>5</v>
      </c>
      <c r="BE7">
        <v>120</v>
      </c>
      <c r="BF7">
        <v>5</v>
      </c>
      <c r="BG7">
        <v>5</v>
      </c>
      <c r="BI7">
        <v>120</v>
      </c>
      <c r="BJ7" s="31">
        <v>5</v>
      </c>
      <c r="BK7" s="31">
        <v>5</v>
      </c>
      <c r="BM7">
        <v>120</v>
      </c>
      <c r="BN7">
        <v>5</v>
      </c>
      <c r="BO7">
        <v>5</v>
      </c>
      <c r="BQ7">
        <v>120</v>
      </c>
      <c r="BR7">
        <v>5</v>
      </c>
      <c r="BS7">
        <v>5</v>
      </c>
      <c r="BU7">
        <v>120</v>
      </c>
      <c r="BV7">
        <v>5</v>
      </c>
      <c r="BW7">
        <v>5</v>
      </c>
      <c r="BY7">
        <v>120</v>
      </c>
      <c r="BZ7">
        <v>5</v>
      </c>
      <c r="CA7">
        <v>5</v>
      </c>
      <c r="CC7">
        <v>120</v>
      </c>
      <c r="CD7">
        <v>5</v>
      </c>
      <c r="CE7">
        <v>5</v>
      </c>
      <c r="CG7">
        <v>120</v>
      </c>
      <c r="CH7">
        <v>5</v>
      </c>
      <c r="CI7">
        <v>5</v>
      </c>
      <c r="CK7">
        <v>120</v>
      </c>
      <c r="CL7">
        <v>5</v>
      </c>
      <c r="CM7">
        <v>5</v>
      </c>
      <c r="CO7">
        <v>120</v>
      </c>
      <c r="CP7">
        <v>5</v>
      </c>
      <c r="CQ7">
        <v>5</v>
      </c>
      <c r="CS7">
        <v>120</v>
      </c>
      <c r="CT7">
        <v>5</v>
      </c>
      <c r="CU7">
        <v>5</v>
      </c>
      <c r="CW7">
        <v>120</v>
      </c>
      <c r="CX7">
        <v>5</v>
      </c>
      <c r="CY7">
        <v>5</v>
      </c>
      <c r="DA7">
        <v>120</v>
      </c>
      <c r="DB7">
        <v>5</v>
      </c>
      <c r="DC7">
        <v>5</v>
      </c>
      <c r="DE7">
        <v>120</v>
      </c>
      <c r="DF7">
        <v>5</v>
      </c>
      <c r="DG7">
        <v>5</v>
      </c>
      <c r="DI7">
        <v>120</v>
      </c>
      <c r="DJ7">
        <v>5</v>
      </c>
      <c r="DK7">
        <v>5</v>
      </c>
      <c r="DM7">
        <v>120</v>
      </c>
      <c r="DN7">
        <v>5</v>
      </c>
      <c r="DO7">
        <v>5</v>
      </c>
    </row>
    <row r="8" spans="1:119" ht="12.75">
      <c r="A8">
        <v>120</v>
      </c>
      <c r="B8" s="31">
        <v>6</v>
      </c>
      <c r="C8" s="31">
        <v>6</v>
      </c>
      <c r="E8">
        <v>120</v>
      </c>
      <c r="F8" s="31">
        <v>6</v>
      </c>
      <c r="G8" s="31">
        <v>6</v>
      </c>
      <c r="H8" s="1"/>
      <c r="I8">
        <v>120</v>
      </c>
      <c r="J8" s="31">
        <v>6</v>
      </c>
      <c r="K8" s="31">
        <v>6</v>
      </c>
      <c r="M8">
        <v>120</v>
      </c>
      <c r="N8" s="31">
        <v>6</v>
      </c>
      <c r="O8" s="31">
        <v>6</v>
      </c>
      <c r="Q8">
        <v>120</v>
      </c>
      <c r="R8" s="31">
        <v>6</v>
      </c>
      <c r="S8" s="31">
        <v>6</v>
      </c>
      <c r="U8">
        <v>120</v>
      </c>
      <c r="V8" s="31">
        <v>6</v>
      </c>
      <c r="W8" s="31">
        <v>6</v>
      </c>
      <c r="Y8">
        <v>120</v>
      </c>
      <c r="Z8">
        <v>6</v>
      </c>
      <c r="AA8">
        <v>6</v>
      </c>
      <c r="AC8">
        <v>120</v>
      </c>
      <c r="AD8">
        <v>6</v>
      </c>
      <c r="AE8">
        <v>6</v>
      </c>
      <c r="AG8">
        <v>120</v>
      </c>
      <c r="AH8" s="31">
        <v>6</v>
      </c>
      <c r="AI8" s="31">
        <v>6</v>
      </c>
      <c r="AK8">
        <v>120</v>
      </c>
      <c r="AL8">
        <v>6</v>
      </c>
      <c r="AM8">
        <v>6</v>
      </c>
      <c r="AO8">
        <v>120</v>
      </c>
      <c r="AP8">
        <v>6</v>
      </c>
      <c r="AQ8">
        <v>6</v>
      </c>
      <c r="AS8">
        <v>120</v>
      </c>
      <c r="AT8" s="31">
        <v>6</v>
      </c>
      <c r="AU8" s="31">
        <v>6</v>
      </c>
      <c r="AW8">
        <v>120</v>
      </c>
      <c r="AX8" s="31">
        <v>6</v>
      </c>
      <c r="AY8" s="31">
        <v>6</v>
      </c>
      <c r="BA8">
        <v>120</v>
      </c>
      <c r="BB8" s="31">
        <v>6</v>
      </c>
      <c r="BC8" s="31">
        <v>6</v>
      </c>
      <c r="BE8">
        <v>120</v>
      </c>
      <c r="BF8">
        <v>6</v>
      </c>
      <c r="BG8">
        <v>6</v>
      </c>
      <c r="BI8">
        <v>120</v>
      </c>
      <c r="BJ8" s="31">
        <v>6</v>
      </c>
      <c r="BK8" s="31">
        <v>6</v>
      </c>
      <c r="BM8">
        <v>120</v>
      </c>
      <c r="BN8">
        <v>6</v>
      </c>
      <c r="BO8">
        <v>6</v>
      </c>
      <c r="BQ8">
        <v>120</v>
      </c>
      <c r="BR8">
        <v>6</v>
      </c>
      <c r="BS8">
        <v>6</v>
      </c>
      <c r="BU8">
        <v>120</v>
      </c>
      <c r="BV8">
        <v>6</v>
      </c>
      <c r="BW8">
        <v>6</v>
      </c>
      <c r="BY8">
        <v>120</v>
      </c>
      <c r="BZ8">
        <v>6</v>
      </c>
      <c r="CA8">
        <v>6</v>
      </c>
      <c r="CC8">
        <v>120</v>
      </c>
      <c r="CD8">
        <v>6</v>
      </c>
      <c r="CE8">
        <v>6</v>
      </c>
      <c r="CG8">
        <v>120</v>
      </c>
      <c r="CH8">
        <v>6</v>
      </c>
      <c r="CI8">
        <v>6</v>
      </c>
      <c r="CK8">
        <v>120</v>
      </c>
      <c r="CL8">
        <v>6</v>
      </c>
      <c r="CM8">
        <v>6</v>
      </c>
      <c r="CO8">
        <v>120</v>
      </c>
      <c r="CP8">
        <v>6</v>
      </c>
      <c r="CQ8">
        <v>6</v>
      </c>
      <c r="CS8">
        <v>120</v>
      </c>
      <c r="CT8">
        <v>6</v>
      </c>
      <c r="CU8">
        <v>6</v>
      </c>
      <c r="CW8">
        <v>120</v>
      </c>
      <c r="CX8">
        <v>6</v>
      </c>
      <c r="CY8">
        <v>6</v>
      </c>
      <c r="DA8">
        <v>120</v>
      </c>
      <c r="DB8">
        <v>6</v>
      </c>
      <c r="DC8">
        <v>6</v>
      </c>
      <c r="DE8">
        <v>120</v>
      </c>
      <c r="DF8">
        <v>6</v>
      </c>
      <c r="DG8">
        <v>6</v>
      </c>
      <c r="DI8">
        <v>120</v>
      </c>
      <c r="DJ8">
        <v>6</v>
      </c>
      <c r="DK8">
        <v>6</v>
      </c>
      <c r="DM8">
        <v>120</v>
      </c>
      <c r="DN8">
        <v>6</v>
      </c>
      <c r="DO8">
        <v>6</v>
      </c>
    </row>
    <row r="9" spans="1:119" ht="12.75">
      <c r="A9">
        <v>120</v>
      </c>
      <c r="B9" s="31">
        <v>7</v>
      </c>
      <c r="C9" s="31">
        <v>7</v>
      </c>
      <c r="E9">
        <v>120</v>
      </c>
      <c r="F9" s="31">
        <v>7</v>
      </c>
      <c r="G9" s="31">
        <v>7</v>
      </c>
      <c r="H9" s="1"/>
      <c r="I9">
        <v>120</v>
      </c>
      <c r="J9" s="31">
        <v>7</v>
      </c>
      <c r="K9" s="31">
        <v>7</v>
      </c>
      <c r="M9">
        <v>120</v>
      </c>
      <c r="N9" s="31">
        <v>7</v>
      </c>
      <c r="O9" s="31">
        <v>7</v>
      </c>
      <c r="Q9">
        <v>120</v>
      </c>
      <c r="R9" s="31">
        <v>7</v>
      </c>
      <c r="S9" s="31">
        <v>7</v>
      </c>
      <c r="U9">
        <v>120</v>
      </c>
      <c r="V9" s="31">
        <v>7</v>
      </c>
      <c r="W9" s="31">
        <v>7</v>
      </c>
      <c r="Y9">
        <v>120</v>
      </c>
      <c r="Z9">
        <v>7</v>
      </c>
      <c r="AA9">
        <v>7</v>
      </c>
      <c r="AC9">
        <v>120</v>
      </c>
      <c r="AD9">
        <v>7</v>
      </c>
      <c r="AE9">
        <v>7</v>
      </c>
      <c r="AG9">
        <v>120</v>
      </c>
      <c r="AH9" s="31">
        <v>7</v>
      </c>
      <c r="AI9" s="31">
        <v>7</v>
      </c>
      <c r="AK9">
        <v>120</v>
      </c>
      <c r="AL9">
        <v>7</v>
      </c>
      <c r="AM9">
        <v>7</v>
      </c>
      <c r="AO9">
        <v>120</v>
      </c>
      <c r="AP9">
        <v>7</v>
      </c>
      <c r="AQ9">
        <v>7</v>
      </c>
      <c r="AS9">
        <v>120</v>
      </c>
      <c r="AT9" s="31">
        <v>7</v>
      </c>
      <c r="AU9" s="31">
        <v>7</v>
      </c>
      <c r="AW9">
        <v>120</v>
      </c>
      <c r="AX9" s="31">
        <v>7</v>
      </c>
      <c r="AY9" s="31">
        <v>7</v>
      </c>
      <c r="BA9">
        <v>120</v>
      </c>
      <c r="BB9" s="31">
        <v>7</v>
      </c>
      <c r="BC9" s="31">
        <v>7</v>
      </c>
      <c r="BE9">
        <v>120</v>
      </c>
      <c r="BF9">
        <v>7</v>
      </c>
      <c r="BG9">
        <v>7</v>
      </c>
      <c r="BI9">
        <v>120</v>
      </c>
      <c r="BJ9" s="31">
        <v>7</v>
      </c>
      <c r="BK9" s="31">
        <v>7</v>
      </c>
      <c r="BM9">
        <v>120</v>
      </c>
      <c r="BN9">
        <v>7</v>
      </c>
      <c r="BO9">
        <v>7</v>
      </c>
      <c r="BQ9">
        <v>120</v>
      </c>
      <c r="BR9">
        <v>7</v>
      </c>
      <c r="BS9">
        <v>7</v>
      </c>
      <c r="BU9">
        <v>120</v>
      </c>
      <c r="BV9">
        <v>7</v>
      </c>
      <c r="BW9">
        <v>7</v>
      </c>
      <c r="BY9">
        <v>120</v>
      </c>
      <c r="BZ9">
        <v>7</v>
      </c>
      <c r="CA9">
        <v>7</v>
      </c>
      <c r="CC9">
        <v>120</v>
      </c>
      <c r="CD9">
        <v>7</v>
      </c>
      <c r="CE9">
        <v>7</v>
      </c>
      <c r="CG9">
        <v>120</v>
      </c>
      <c r="CH9">
        <v>7</v>
      </c>
      <c r="CI9">
        <v>7</v>
      </c>
      <c r="CK9">
        <v>120</v>
      </c>
      <c r="CL9">
        <v>7</v>
      </c>
      <c r="CM9">
        <v>7</v>
      </c>
      <c r="CO9">
        <v>120</v>
      </c>
      <c r="CP9">
        <v>7</v>
      </c>
      <c r="CQ9">
        <v>7</v>
      </c>
      <c r="CS9">
        <v>120</v>
      </c>
      <c r="CT9">
        <v>7</v>
      </c>
      <c r="CU9">
        <v>7</v>
      </c>
      <c r="CW9">
        <v>120</v>
      </c>
      <c r="CX9">
        <v>7</v>
      </c>
      <c r="CY9">
        <v>7</v>
      </c>
      <c r="DA9">
        <v>120</v>
      </c>
      <c r="DB9">
        <v>7</v>
      </c>
      <c r="DC9">
        <v>7</v>
      </c>
      <c r="DE9">
        <v>120</v>
      </c>
      <c r="DF9">
        <v>7</v>
      </c>
      <c r="DG9">
        <v>7</v>
      </c>
      <c r="DI9">
        <v>120</v>
      </c>
      <c r="DJ9">
        <v>7</v>
      </c>
      <c r="DK9">
        <v>7</v>
      </c>
      <c r="DM9">
        <v>120</v>
      </c>
      <c r="DN9">
        <v>7</v>
      </c>
      <c r="DO9">
        <v>7</v>
      </c>
    </row>
    <row r="10" spans="1:119" ht="12.75">
      <c r="A10">
        <v>120</v>
      </c>
      <c r="B10" s="31">
        <v>8</v>
      </c>
      <c r="C10" s="31">
        <v>8</v>
      </c>
      <c r="E10">
        <v>120</v>
      </c>
      <c r="F10" s="31">
        <v>8</v>
      </c>
      <c r="G10" s="31">
        <v>8</v>
      </c>
      <c r="H10" s="1"/>
      <c r="I10">
        <v>120</v>
      </c>
      <c r="J10" s="31">
        <v>8</v>
      </c>
      <c r="K10" s="31">
        <v>8</v>
      </c>
      <c r="M10">
        <v>120</v>
      </c>
      <c r="N10" s="31">
        <v>8</v>
      </c>
      <c r="O10" s="31">
        <v>8</v>
      </c>
      <c r="Q10">
        <v>120</v>
      </c>
      <c r="R10" s="31">
        <v>8</v>
      </c>
      <c r="S10" s="31">
        <v>8</v>
      </c>
      <c r="U10">
        <v>120</v>
      </c>
      <c r="V10" s="31">
        <v>8</v>
      </c>
      <c r="W10" s="31">
        <v>8</v>
      </c>
      <c r="Y10">
        <v>120</v>
      </c>
      <c r="Z10">
        <v>8</v>
      </c>
      <c r="AA10">
        <v>8</v>
      </c>
      <c r="AC10">
        <v>120</v>
      </c>
      <c r="AD10">
        <v>8</v>
      </c>
      <c r="AE10">
        <v>8</v>
      </c>
      <c r="AG10">
        <v>120</v>
      </c>
      <c r="AH10" s="31">
        <v>8</v>
      </c>
      <c r="AI10" s="31">
        <v>8</v>
      </c>
      <c r="AK10">
        <v>120</v>
      </c>
      <c r="AL10">
        <v>8</v>
      </c>
      <c r="AM10">
        <v>8</v>
      </c>
      <c r="AO10">
        <v>120</v>
      </c>
      <c r="AP10">
        <v>8</v>
      </c>
      <c r="AQ10">
        <v>8</v>
      </c>
      <c r="AS10">
        <v>120</v>
      </c>
      <c r="AT10" s="31">
        <v>8</v>
      </c>
      <c r="AU10" s="31">
        <v>8</v>
      </c>
      <c r="AW10">
        <v>120</v>
      </c>
      <c r="AX10" s="31">
        <v>8</v>
      </c>
      <c r="AY10" s="31">
        <v>8</v>
      </c>
      <c r="BA10">
        <v>120</v>
      </c>
      <c r="BB10" s="31">
        <v>8</v>
      </c>
      <c r="BC10" s="31">
        <v>8</v>
      </c>
      <c r="BE10">
        <v>120</v>
      </c>
      <c r="BF10">
        <v>8</v>
      </c>
      <c r="BG10">
        <v>8</v>
      </c>
      <c r="BI10">
        <v>120</v>
      </c>
      <c r="BJ10" s="31">
        <v>8</v>
      </c>
      <c r="BK10" s="31">
        <v>8</v>
      </c>
      <c r="BM10">
        <v>120</v>
      </c>
      <c r="BN10">
        <v>8</v>
      </c>
      <c r="BO10">
        <v>8</v>
      </c>
      <c r="BQ10">
        <v>120</v>
      </c>
      <c r="BR10">
        <v>8</v>
      </c>
      <c r="BS10">
        <v>8</v>
      </c>
      <c r="BU10">
        <v>120</v>
      </c>
      <c r="BV10">
        <v>8</v>
      </c>
      <c r="BW10">
        <v>8</v>
      </c>
      <c r="BY10">
        <v>120</v>
      </c>
      <c r="BZ10">
        <v>8</v>
      </c>
      <c r="CA10">
        <v>8</v>
      </c>
      <c r="CC10">
        <v>120</v>
      </c>
      <c r="CD10">
        <v>8</v>
      </c>
      <c r="CE10">
        <v>8</v>
      </c>
      <c r="CG10">
        <v>120</v>
      </c>
      <c r="CH10">
        <v>8</v>
      </c>
      <c r="CI10">
        <v>8</v>
      </c>
      <c r="CK10">
        <v>120</v>
      </c>
      <c r="CL10">
        <v>8</v>
      </c>
      <c r="CM10">
        <v>8</v>
      </c>
      <c r="CO10">
        <v>120</v>
      </c>
      <c r="CP10">
        <v>8</v>
      </c>
      <c r="CQ10">
        <v>8</v>
      </c>
      <c r="CS10">
        <v>120</v>
      </c>
      <c r="CT10">
        <v>8</v>
      </c>
      <c r="CU10">
        <v>8</v>
      </c>
      <c r="CW10">
        <v>120</v>
      </c>
      <c r="CX10">
        <v>8</v>
      </c>
      <c r="CY10">
        <v>8</v>
      </c>
      <c r="DA10">
        <v>120</v>
      </c>
      <c r="DB10">
        <v>8</v>
      </c>
      <c r="DC10">
        <v>8</v>
      </c>
      <c r="DE10">
        <v>120</v>
      </c>
      <c r="DF10" s="11">
        <v>8</v>
      </c>
      <c r="DG10" s="11">
        <v>8</v>
      </c>
      <c r="DI10">
        <v>120</v>
      </c>
      <c r="DJ10">
        <v>8</v>
      </c>
      <c r="DK10">
        <v>8</v>
      </c>
      <c r="DM10">
        <v>120</v>
      </c>
      <c r="DN10">
        <v>8</v>
      </c>
      <c r="DO10">
        <v>8</v>
      </c>
    </row>
    <row r="11" spans="1:119" ht="12.75">
      <c r="A11">
        <v>120</v>
      </c>
      <c r="B11" s="31">
        <v>9</v>
      </c>
      <c r="C11" s="31">
        <v>9</v>
      </c>
      <c r="E11">
        <v>120</v>
      </c>
      <c r="F11" s="31">
        <v>9</v>
      </c>
      <c r="G11" s="31">
        <v>9</v>
      </c>
      <c r="H11" s="1"/>
      <c r="I11">
        <v>120</v>
      </c>
      <c r="J11" s="31">
        <v>9</v>
      </c>
      <c r="K11" s="31">
        <v>9</v>
      </c>
      <c r="M11">
        <v>120</v>
      </c>
      <c r="N11" s="31">
        <v>9</v>
      </c>
      <c r="O11" s="31">
        <v>9</v>
      </c>
      <c r="Q11">
        <v>120</v>
      </c>
      <c r="R11" s="31">
        <v>9</v>
      </c>
      <c r="S11" s="31">
        <v>9</v>
      </c>
      <c r="U11">
        <v>120</v>
      </c>
      <c r="V11" s="31">
        <v>9</v>
      </c>
      <c r="W11" s="31">
        <v>9</v>
      </c>
      <c r="Y11">
        <v>120</v>
      </c>
      <c r="Z11">
        <v>9</v>
      </c>
      <c r="AA11">
        <v>9</v>
      </c>
      <c r="AC11">
        <v>120</v>
      </c>
      <c r="AD11">
        <v>9</v>
      </c>
      <c r="AE11">
        <v>9</v>
      </c>
      <c r="AG11">
        <v>120</v>
      </c>
      <c r="AH11" s="31">
        <v>9</v>
      </c>
      <c r="AI11" s="31">
        <v>9</v>
      </c>
      <c r="AK11">
        <v>120</v>
      </c>
      <c r="AL11">
        <v>9</v>
      </c>
      <c r="AM11">
        <v>9</v>
      </c>
      <c r="AO11">
        <v>120</v>
      </c>
      <c r="AP11">
        <v>9</v>
      </c>
      <c r="AQ11">
        <v>9</v>
      </c>
      <c r="AS11">
        <v>120</v>
      </c>
      <c r="AT11" s="31">
        <v>9</v>
      </c>
      <c r="AU11" s="31">
        <v>9</v>
      </c>
      <c r="AW11">
        <v>120</v>
      </c>
      <c r="AX11" s="31">
        <v>9</v>
      </c>
      <c r="AY11" s="31">
        <v>9</v>
      </c>
      <c r="BA11">
        <v>120</v>
      </c>
      <c r="BB11" s="31">
        <v>9</v>
      </c>
      <c r="BC11" s="31">
        <v>9</v>
      </c>
      <c r="BE11">
        <v>120</v>
      </c>
      <c r="BF11">
        <v>9</v>
      </c>
      <c r="BG11">
        <v>9</v>
      </c>
      <c r="BI11">
        <v>120</v>
      </c>
      <c r="BJ11" s="31">
        <v>9</v>
      </c>
      <c r="BK11" s="31">
        <v>9</v>
      </c>
      <c r="BM11">
        <v>120</v>
      </c>
      <c r="BN11">
        <v>9</v>
      </c>
      <c r="BO11">
        <v>9</v>
      </c>
      <c r="BQ11">
        <v>120</v>
      </c>
      <c r="BR11">
        <v>9</v>
      </c>
      <c r="BS11">
        <v>9</v>
      </c>
      <c r="BU11">
        <v>120</v>
      </c>
      <c r="BV11">
        <v>9</v>
      </c>
      <c r="BW11">
        <v>9</v>
      </c>
      <c r="BY11">
        <v>120</v>
      </c>
      <c r="BZ11">
        <v>9</v>
      </c>
      <c r="CA11">
        <v>9</v>
      </c>
      <c r="CC11">
        <v>120</v>
      </c>
      <c r="CD11">
        <v>9</v>
      </c>
      <c r="CE11">
        <v>9</v>
      </c>
      <c r="CG11">
        <v>120</v>
      </c>
      <c r="CH11">
        <v>9</v>
      </c>
      <c r="CI11">
        <v>9</v>
      </c>
      <c r="CK11">
        <v>120</v>
      </c>
      <c r="CL11">
        <v>9</v>
      </c>
      <c r="CM11">
        <v>9</v>
      </c>
      <c r="CO11">
        <v>120</v>
      </c>
      <c r="CP11">
        <v>9</v>
      </c>
      <c r="CQ11">
        <v>9</v>
      </c>
      <c r="CS11">
        <v>120</v>
      </c>
      <c r="CT11">
        <v>9</v>
      </c>
      <c r="CU11">
        <v>9</v>
      </c>
      <c r="CW11">
        <v>120</v>
      </c>
      <c r="CX11">
        <v>9</v>
      </c>
      <c r="CY11">
        <v>9</v>
      </c>
      <c r="DA11">
        <v>120</v>
      </c>
      <c r="DB11">
        <v>9</v>
      </c>
      <c r="DC11">
        <v>9</v>
      </c>
      <c r="DE11">
        <v>120</v>
      </c>
      <c r="DF11">
        <v>9</v>
      </c>
      <c r="DG11">
        <v>9</v>
      </c>
      <c r="DI11">
        <v>120</v>
      </c>
      <c r="DJ11">
        <v>9</v>
      </c>
      <c r="DK11">
        <v>9</v>
      </c>
      <c r="DM11">
        <v>120</v>
      </c>
      <c r="DN11">
        <v>9</v>
      </c>
      <c r="DO11">
        <v>9</v>
      </c>
    </row>
    <row r="12" spans="1:119" ht="12.75">
      <c r="A12">
        <v>120</v>
      </c>
      <c r="B12" s="31">
        <v>10</v>
      </c>
      <c r="C12" s="31">
        <v>10</v>
      </c>
      <c r="E12">
        <v>120</v>
      </c>
      <c r="F12" s="31">
        <v>10</v>
      </c>
      <c r="G12" s="31">
        <v>10</v>
      </c>
      <c r="H12" s="1"/>
      <c r="I12">
        <v>120</v>
      </c>
      <c r="J12" s="31">
        <v>10</v>
      </c>
      <c r="K12" s="31">
        <v>10</v>
      </c>
      <c r="M12">
        <v>120</v>
      </c>
      <c r="N12" s="31">
        <v>10</v>
      </c>
      <c r="O12" s="31">
        <v>10</v>
      </c>
      <c r="Q12">
        <v>120</v>
      </c>
      <c r="R12" s="31">
        <v>10</v>
      </c>
      <c r="S12" s="31">
        <v>10</v>
      </c>
      <c r="U12">
        <v>120</v>
      </c>
      <c r="V12" s="31">
        <v>10</v>
      </c>
      <c r="W12" s="31">
        <v>10</v>
      </c>
      <c r="Y12">
        <v>120</v>
      </c>
      <c r="Z12">
        <v>10</v>
      </c>
      <c r="AA12">
        <v>10</v>
      </c>
      <c r="AC12">
        <v>120</v>
      </c>
      <c r="AD12">
        <v>10</v>
      </c>
      <c r="AE12">
        <v>10</v>
      </c>
      <c r="AG12">
        <v>120</v>
      </c>
      <c r="AH12" s="31">
        <v>10</v>
      </c>
      <c r="AI12" s="31">
        <v>10</v>
      </c>
      <c r="AK12">
        <v>120</v>
      </c>
      <c r="AL12">
        <v>10</v>
      </c>
      <c r="AM12">
        <v>10</v>
      </c>
      <c r="AO12">
        <v>120</v>
      </c>
      <c r="AP12">
        <v>10</v>
      </c>
      <c r="AQ12">
        <v>10</v>
      </c>
      <c r="AS12">
        <v>120</v>
      </c>
      <c r="AT12" s="31">
        <v>10</v>
      </c>
      <c r="AU12" s="31">
        <v>10</v>
      </c>
      <c r="AW12">
        <v>120</v>
      </c>
      <c r="AX12" s="31">
        <v>10</v>
      </c>
      <c r="AY12" s="31">
        <v>10</v>
      </c>
      <c r="BA12">
        <v>120</v>
      </c>
      <c r="BB12" s="31">
        <v>10</v>
      </c>
      <c r="BC12" s="31">
        <v>10</v>
      </c>
      <c r="BE12">
        <v>120</v>
      </c>
      <c r="BF12">
        <v>10</v>
      </c>
      <c r="BG12">
        <v>10</v>
      </c>
      <c r="BI12">
        <v>120</v>
      </c>
      <c r="BJ12" s="31">
        <v>10</v>
      </c>
      <c r="BK12" s="31">
        <v>10</v>
      </c>
      <c r="BM12">
        <v>120</v>
      </c>
      <c r="BN12">
        <v>10</v>
      </c>
      <c r="BO12">
        <v>10</v>
      </c>
      <c r="BQ12">
        <v>120</v>
      </c>
      <c r="BR12">
        <v>10</v>
      </c>
      <c r="BS12">
        <v>10</v>
      </c>
      <c r="BU12">
        <v>120</v>
      </c>
      <c r="BV12">
        <v>10</v>
      </c>
      <c r="BW12">
        <v>10</v>
      </c>
      <c r="BY12">
        <v>120</v>
      </c>
      <c r="BZ12">
        <v>10</v>
      </c>
      <c r="CA12">
        <v>10</v>
      </c>
      <c r="CC12">
        <v>120</v>
      </c>
      <c r="CD12">
        <v>10</v>
      </c>
      <c r="CE12">
        <v>10</v>
      </c>
      <c r="CG12">
        <v>120</v>
      </c>
      <c r="CH12">
        <v>10</v>
      </c>
      <c r="CI12">
        <v>10</v>
      </c>
      <c r="CK12">
        <v>120</v>
      </c>
      <c r="CL12">
        <v>10</v>
      </c>
      <c r="CM12">
        <v>10</v>
      </c>
      <c r="CO12">
        <v>120</v>
      </c>
      <c r="CP12">
        <v>10</v>
      </c>
      <c r="CQ12">
        <v>10</v>
      </c>
      <c r="CS12">
        <v>120</v>
      </c>
      <c r="CT12">
        <v>10</v>
      </c>
      <c r="CU12">
        <v>10</v>
      </c>
      <c r="CW12">
        <v>120</v>
      </c>
      <c r="CX12">
        <v>10</v>
      </c>
      <c r="CY12">
        <v>10</v>
      </c>
      <c r="DA12">
        <v>120</v>
      </c>
      <c r="DB12">
        <v>10</v>
      </c>
      <c r="DC12">
        <v>10</v>
      </c>
      <c r="DE12">
        <v>120</v>
      </c>
      <c r="DF12">
        <v>10</v>
      </c>
      <c r="DG12">
        <v>10</v>
      </c>
      <c r="DI12">
        <v>120</v>
      </c>
      <c r="DJ12">
        <v>10</v>
      </c>
      <c r="DK12">
        <v>10</v>
      </c>
      <c r="DM12">
        <v>120</v>
      </c>
      <c r="DN12">
        <v>10</v>
      </c>
      <c r="DO12">
        <v>10</v>
      </c>
    </row>
    <row r="13" spans="1:119" ht="12.75">
      <c r="A13">
        <v>120</v>
      </c>
      <c r="B13" s="31">
        <v>11</v>
      </c>
      <c r="C13" s="31">
        <v>11</v>
      </c>
      <c r="E13">
        <v>120</v>
      </c>
      <c r="F13" s="31">
        <v>11</v>
      </c>
      <c r="G13" s="31">
        <v>11</v>
      </c>
      <c r="I13">
        <v>120</v>
      </c>
      <c r="J13" s="31">
        <v>11</v>
      </c>
      <c r="K13" s="31">
        <v>11</v>
      </c>
      <c r="M13">
        <v>120</v>
      </c>
      <c r="N13" s="31">
        <v>11</v>
      </c>
      <c r="O13" s="31">
        <v>11</v>
      </c>
      <c r="Q13">
        <v>120</v>
      </c>
      <c r="R13" s="31">
        <v>11</v>
      </c>
      <c r="S13" s="31">
        <v>11</v>
      </c>
      <c r="U13">
        <v>120</v>
      </c>
      <c r="V13" s="31">
        <v>11</v>
      </c>
      <c r="W13" s="31">
        <v>11</v>
      </c>
      <c r="Y13">
        <v>120</v>
      </c>
      <c r="Z13">
        <v>11</v>
      </c>
      <c r="AA13">
        <v>11</v>
      </c>
      <c r="AC13">
        <v>120</v>
      </c>
      <c r="AD13">
        <v>11</v>
      </c>
      <c r="AE13">
        <v>11</v>
      </c>
      <c r="AG13">
        <v>120</v>
      </c>
      <c r="AH13" s="31">
        <v>11</v>
      </c>
      <c r="AI13" s="31">
        <v>11</v>
      </c>
      <c r="AK13">
        <v>120</v>
      </c>
      <c r="AL13">
        <v>11</v>
      </c>
      <c r="AM13">
        <v>11</v>
      </c>
      <c r="AO13">
        <v>120</v>
      </c>
      <c r="AP13">
        <v>11</v>
      </c>
      <c r="AQ13">
        <v>11</v>
      </c>
      <c r="AS13">
        <v>120</v>
      </c>
      <c r="AT13" s="31">
        <v>11</v>
      </c>
      <c r="AU13" s="31">
        <v>11</v>
      </c>
      <c r="AW13">
        <v>120</v>
      </c>
      <c r="AX13" s="31">
        <v>11</v>
      </c>
      <c r="AY13" s="31">
        <v>11</v>
      </c>
      <c r="BA13">
        <v>120</v>
      </c>
      <c r="BB13" s="31">
        <v>11</v>
      </c>
      <c r="BC13" s="31">
        <v>11</v>
      </c>
      <c r="BE13">
        <v>120</v>
      </c>
      <c r="BF13">
        <v>11</v>
      </c>
      <c r="BG13">
        <v>11</v>
      </c>
      <c r="BI13">
        <v>120</v>
      </c>
      <c r="BJ13" s="31">
        <v>11</v>
      </c>
      <c r="BK13" s="31">
        <v>11</v>
      </c>
      <c r="BM13">
        <v>120</v>
      </c>
      <c r="BN13">
        <v>11</v>
      </c>
      <c r="BO13">
        <v>11</v>
      </c>
      <c r="BQ13">
        <v>120</v>
      </c>
      <c r="BR13">
        <v>11</v>
      </c>
      <c r="BS13">
        <v>11</v>
      </c>
      <c r="BU13">
        <v>120</v>
      </c>
      <c r="BV13">
        <v>11</v>
      </c>
      <c r="BW13">
        <v>11</v>
      </c>
      <c r="BY13">
        <v>120</v>
      </c>
      <c r="BZ13">
        <v>11</v>
      </c>
      <c r="CA13">
        <v>11</v>
      </c>
      <c r="CC13">
        <v>120</v>
      </c>
      <c r="CD13">
        <v>11</v>
      </c>
      <c r="CE13">
        <v>11</v>
      </c>
      <c r="CG13">
        <v>120</v>
      </c>
      <c r="CH13">
        <v>11</v>
      </c>
      <c r="CI13">
        <v>11</v>
      </c>
      <c r="CK13">
        <v>120</v>
      </c>
      <c r="CL13">
        <v>11</v>
      </c>
      <c r="CM13">
        <v>11</v>
      </c>
      <c r="CO13">
        <v>120</v>
      </c>
      <c r="CP13">
        <v>11</v>
      </c>
      <c r="CQ13">
        <v>11</v>
      </c>
      <c r="CS13">
        <v>120</v>
      </c>
      <c r="CT13">
        <v>11</v>
      </c>
      <c r="CU13">
        <v>11</v>
      </c>
      <c r="CW13">
        <v>120</v>
      </c>
      <c r="CX13">
        <v>11</v>
      </c>
      <c r="CY13">
        <v>11</v>
      </c>
      <c r="DA13">
        <v>120</v>
      </c>
      <c r="DB13">
        <v>11</v>
      </c>
      <c r="DC13">
        <v>11</v>
      </c>
      <c r="DE13">
        <v>120</v>
      </c>
      <c r="DF13">
        <v>11</v>
      </c>
      <c r="DG13">
        <v>11</v>
      </c>
      <c r="DI13">
        <v>120</v>
      </c>
      <c r="DJ13">
        <v>11</v>
      </c>
      <c r="DK13">
        <v>11</v>
      </c>
      <c r="DM13">
        <v>120</v>
      </c>
      <c r="DN13">
        <v>11</v>
      </c>
      <c r="DO13">
        <v>11</v>
      </c>
    </row>
    <row r="14" spans="1:119" ht="12.75">
      <c r="A14">
        <v>120</v>
      </c>
      <c r="B14" s="31">
        <v>12</v>
      </c>
      <c r="C14" s="31">
        <v>12</v>
      </c>
      <c r="E14">
        <v>120</v>
      </c>
      <c r="F14" s="31">
        <v>12</v>
      </c>
      <c r="G14" s="31">
        <v>12</v>
      </c>
      <c r="I14">
        <v>120</v>
      </c>
      <c r="J14" s="31">
        <v>12</v>
      </c>
      <c r="K14" s="31">
        <v>12</v>
      </c>
      <c r="M14">
        <v>120</v>
      </c>
      <c r="N14" s="31">
        <v>12</v>
      </c>
      <c r="O14" s="31">
        <v>12</v>
      </c>
      <c r="Q14">
        <v>120</v>
      </c>
      <c r="R14" s="31">
        <v>12</v>
      </c>
      <c r="S14" s="31">
        <v>12</v>
      </c>
      <c r="U14">
        <v>120</v>
      </c>
      <c r="V14" s="31">
        <v>12</v>
      </c>
      <c r="W14" s="31">
        <v>12</v>
      </c>
      <c r="Y14">
        <v>120</v>
      </c>
      <c r="Z14">
        <v>12</v>
      </c>
      <c r="AA14">
        <v>12</v>
      </c>
      <c r="AC14">
        <v>120</v>
      </c>
      <c r="AD14">
        <v>12</v>
      </c>
      <c r="AE14">
        <v>12</v>
      </c>
      <c r="AG14">
        <v>120</v>
      </c>
      <c r="AH14" s="31">
        <v>12</v>
      </c>
      <c r="AI14" s="31">
        <v>12</v>
      </c>
      <c r="AK14">
        <v>120</v>
      </c>
      <c r="AL14">
        <v>12</v>
      </c>
      <c r="AM14">
        <v>12</v>
      </c>
      <c r="AO14">
        <v>120</v>
      </c>
      <c r="AP14">
        <v>12</v>
      </c>
      <c r="AQ14">
        <v>12</v>
      </c>
      <c r="AS14">
        <v>120</v>
      </c>
      <c r="AT14" s="31">
        <v>12</v>
      </c>
      <c r="AU14" s="31">
        <v>12</v>
      </c>
      <c r="AW14">
        <v>120</v>
      </c>
      <c r="AX14" s="31">
        <v>12</v>
      </c>
      <c r="AY14" s="31">
        <v>12</v>
      </c>
      <c r="BA14">
        <v>120</v>
      </c>
      <c r="BB14" s="31">
        <v>12</v>
      </c>
      <c r="BC14" s="31">
        <v>12</v>
      </c>
      <c r="BE14">
        <v>120</v>
      </c>
      <c r="BF14">
        <v>12</v>
      </c>
      <c r="BG14">
        <v>12</v>
      </c>
      <c r="BI14">
        <v>120</v>
      </c>
      <c r="BJ14" s="31">
        <v>12</v>
      </c>
      <c r="BK14" s="31">
        <v>12</v>
      </c>
      <c r="BM14">
        <v>120</v>
      </c>
      <c r="BN14">
        <v>12</v>
      </c>
      <c r="BO14">
        <v>12</v>
      </c>
      <c r="BQ14">
        <v>120</v>
      </c>
      <c r="BR14">
        <v>12</v>
      </c>
      <c r="BS14">
        <v>12</v>
      </c>
      <c r="BU14">
        <v>120</v>
      </c>
      <c r="BV14">
        <v>12</v>
      </c>
      <c r="BW14">
        <v>12</v>
      </c>
      <c r="BY14">
        <v>120</v>
      </c>
      <c r="BZ14">
        <v>12</v>
      </c>
      <c r="CA14">
        <v>12</v>
      </c>
      <c r="CC14">
        <v>120</v>
      </c>
      <c r="CD14">
        <v>12</v>
      </c>
      <c r="CE14">
        <v>12</v>
      </c>
      <c r="CG14">
        <v>120</v>
      </c>
      <c r="CH14">
        <v>12</v>
      </c>
      <c r="CI14">
        <v>12</v>
      </c>
      <c r="CK14">
        <v>120</v>
      </c>
      <c r="CL14">
        <v>12</v>
      </c>
      <c r="CM14">
        <v>12</v>
      </c>
      <c r="CO14">
        <v>120</v>
      </c>
      <c r="CP14">
        <v>12</v>
      </c>
      <c r="CQ14">
        <v>12</v>
      </c>
      <c r="CS14">
        <v>120</v>
      </c>
      <c r="CT14">
        <v>12</v>
      </c>
      <c r="CU14">
        <v>12</v>
      </c>
      <c r="CW14">
        <v>120</v>
      </c>
      <c r="CX14">
        <v>12</v>
      </c>
      <c r="CY14">
        <v>12</v>
      </c>
      <c r="DA14">
        <v>120</v>
      </c>
      <c r="DB14">
        <v>12</v>
      </c>
      <c r="DC14">
        <v>12</v>
      </c>
      <c r="DE14">
        <v>120</v>
      </c>
      <c r="DF14" s="11">
        <v>12</v>
      </c>
      <c r="DG14" s="11">
        <v>12</v>
      </c>
      <c r="DI14">
        <v>120</v>
      </c>
      <c r="DJ14">
        <v>12</v>
      </c>
      <c r="DK14">
        <v>12</v>
      </c>
      <c r="DM14">
        <v>120</v>
      </c>
      <c r="DN14">
        <v>12</v>
      </c>
      <c r="DO14">
        <v>12</v>
      </c>
    </row>
    <row r="15" spans="1:119" ht="12.75">
      <c r="A15">
        <v>120</v>
      </c>
      <c r="B15" s="31">
        <v>13</v>
      </c>
      <c r="C15" s="31">
        <v>13</v>
      </c>
      <c r="E15">
        <v>120</v>
      </c>
      <c r="F15" s="31">
        <v>13</v>
      </c>
      <c r="G15" s="31">
        <v>13</v>
      </c>
      <c r="I15">
        <v>120</v>
      </c>
      <c r="J15" s="31">
        <v>13</v>
      </c>
      <c r="K15" s="31">
        <v>13</v>
      </c>
      <c r="M15">
        <v>120</v>
      </c>
      <c r="N15" s="31">
        <v>13</v>
      </c>
      <c r="O15" s="31">
        <v>13</v>
      </c>
      <c r="Q15">
        <v>120</v>
      </c>
      <c r="R15" s="31">
        <v>13</v>
      </c>
      <c r="S15" s="31">
        <v>13</v>
      </c>
      <c r="U15">
        <v>120</v>
      </c>
      <c r="V15" s="31">
        <v>13</v>
      </c>
      <c r="W15" s="31">
        <v>13</v>
      </c>
      <c r="Y15">
        <v>120</v>
      </c>
      <c r="Z15">
        <v>13</v>
      </c>
      <c r="AA15">
        <v>13</v>
      </c>
      <c r="AC15">
        <v>120</v>
      </c>
      <c r="AD15">
        <v>13</v>
      </c>
      <c r="AE15">
        <v>13</v>
      </c>
      <c r="AG15">
        <v>120</v>
      </c>
      <c r="AH15" s="31">
        <v>13</v>
      </c>
      <c r="AI15" s="31">
        <v>13</v>
      </c>
      <c r="AK15">
        <v>120</v>
      </c>
      <c r="AL15">
        <v>13</v>
      </c>
      <c r="AM15">
        <v>13</v>
      </c>
      <c r="AO15">
        <v>120</v>
      </c>
      <c r="AP15">
        <v>13</v>
      </c>
      <c r="AQ15">
        <v>13</v>
      </c>
      <c r="AS15">
        <v>120</v>
      </c>
      <c r="AT15" s="31">
        <v>13</v>
      </c>
      <c r="AU15" s="31">
        <v>13</v>
      </c>
      <c r="AW15">
        <v>120</v>
      </c>
      <c r="AX15" s="31">
        <v>13</v>
      </c>
      <c r="AY15" s="31">
        <v>13</v>
      </c>
      <c r="BA15">
        <v>120</v>
      </c>
      <c r="BB15" s="31">
        <v>13</v>
      </c>
      <c r="BC15" s="31">
        <v>13</v>
      </c>
      <c r="BE15">
        <v>120</v>
      </c>
      <c r="BF15">
        <v>13</v>
      </c>
      <c r="BG15">
        <v>13</v>
      </c>
      <c r="BI15">
        <v>120</v>
      </c>
      <c r="BJ15" s="31">
        <v>13</v>
      </c>
      <c r="BK15" s="31">
        <v>13</v>
      </c>
      <c r="BM15">
        <v>120</v>
      </c>
      <c r="BN15">
        <v>13</v>
      </c>
      <c r="BO15">
        <v>13</v>
      </c>
      <c r="BQ15">
        <v>120</v>
      </c>
      <c r="BR15">
        <v>13</v>
      </c>
      <c r="BS15">
        <v>13</v>
      </c>
      <c r="BU15">
        <v>120</v>
      </c>
      <c r="BV15">
        <v>13</v>
      </c>
      <c r="BW15">
        <v>13</v>
      </c>
      <c r="BY15">
        <v>120</v>
      </c>
      <c r="BZ15">
        <v>13</v>
      </c>
      <c r="CA15">
        <v>13</v>
      </c>
      <c r="CC15">
        <v>120</v>
      </c>
      <c r="CD15">
        <v>13</v>
      </c>
      <c r="CE15">
        <v>13</v>
      </c>
      <c r="CG15">
        <v>120</v>
      </c>
      <c r="CH15">
        <v>13</v>
      </c>
      <c r="CI15">
        <v>13</v>
      </c>
      <c r="CK15">
        <v>120</v>
      </c>
      <c r="CL15">
        <v>13</v>
      </c>
      <c r="CM15">
        <v>13</v>
      </c>
      <c r="CO15">
        <v>120</v>
      </c>
      <c r="CP15">
        <v>13</v>
      </c>
      <c r="CQ15">
        <v>13</v>
      </c>
      <c r="CS15">
        <v>120</v>
      </c>
      <c r="CT15">
        <v>13</v>
      </c>
      <c r="CU15">
        <v>13</v>
      </c>
      <c r="CW15">
        <v>120</v>
      </c>
      <c r="CX15">
        <v>13</v>
      </c>
      <c r="CY15">
        <v>13</v>
      </c>
      <c r="DA15">
        <v>120</v>
      </c>
      <c r="DB15">
        <v>13</v>
      </c>
      <c r="DC15">
        <v>13</v>
      </c>
      <c r="DE15">
        <v>120</v>
      </c>
      <c r="DF15">
        <v>13</v>
      </c>
      <c r="DG15">
        <v>13</v>
      </c>
      <c r="DI15">
        <v>120</v>
      </c>
      <c r="DJ15">
        <v>13</v>
      </c>
      <c r="DK15">
        <v>13</v>
      </c>
      <c r="DM15">
        <v>120</v>
      </c>
      <c r="DN15">
        <v>13</v>
      </c>
      <c r="DO15">
        <v>13</v>
      </c>
    </row>
    <row r="16" spans="1:119" ht="12.75">
      <c r="A16">
        <v>120</v>
      </c>
      <c r="B16" s="31">
        <v>14</v>
      </c>
      <c r="C16" s="31">
        <v>14</v>
      </c>
      <c r="E16">
        <v>120</v>
      </c>
      <c r="F16" s="31">
        <v>14</v>
      </c>
      <c r="G16" s="31">
        <v>14</v>
      </c>
      <c r="I16">
        <v>120</v>
      </c>
      <c r="J16" s="31">
        <v>14</v>
      </c>
      <c r="K16" s="31">
        <v>14</v>
      </c>
      <c r="M16">
        <v>120</v>
      </c>
      <c r="N16" s="31">
        <v>14</v>
      </c>
      <c r="O16" s="31">
        <v>14</v>
      </c>
      <c r="Q16">
        <v>120</v>
      </c>
      <c r="R16" s="31">
        <v>14</v>
      </c>
      <c r="S16" s="31">
        <v>14</v>
      </c>
      <c r="U16">
        <v>121</v>
      </c>
      <c r="V16" s="31">
        <v>14</v>
      </c>
      <c r="W16" s="31">
        <v>14</v>
      </c>
      <c r="Y16">
        <v>120</v>
      </c>
      <c r="Z16">
        <v>14</v>
      </c>
      <c r="AA16">
        <v>14</v>
      </c>
      <c r="AC16">
        <v>120</v>
      </c>
      <c r="AD16">
        <v>14</v>
      </c>
      <c r="AE16">
        <v>14</v>
      </c>
      <c r="AG16">
        <v>120</v>
      </c>
      <c r="AH16" s="31">
        <v>14</v>
      </c>
      <c r="AI16" s="31">
        <v>14</v>
      </c>
      <c r="AK16">
        <v>120</v>
      </c>
      <c r="AL16">
        <v>14</v>
      </c>
      <c r="AM16">
        <v>14</v>
      </c>
      <c r="AO16">
        <v>120</v>
      </c>
      <c r="AP16">
        <v>14</v>
      </c>
      <c r="AQ16">
        <v>14</v>
      </c>
      <c r="AS16">
        <v>120</v>
      </c>
      <c r="AT16" s="31">
        <v>14</v>
      </c>
      <c r="AU16" s="31">
        <v>14</v>
      </c>
      <c r="AW16">
        <v>120</v>
      </c>
      <c r="AX16" s="31">
        <v>14</v>
      </c>
      <c r="AY16" s="31">
        <v>14</v>
      </c>
      <c r="BA16">
        <v>120</v>
      </c>
      <c r="BB16" s="31">
        <v>14</v>
      </c>
      <c r="BC16" s="31">
        <v>14</v>
      </c>
      <c r="BE16">
        <v>120</v>
      </c>
      <c r="BF16">
        <v>14</v>
      </c>
      <c r="BG16">
        <v>14</v>
      </c>
      <c r="BI16">
        <v>120</v>
      </c>
      <c r="BJ16" s="31">
        <v>14</v>
      </c>
      <c r="BK16" s="31">
        <v>14</v>
      </c>
      <c r="BM16">
        <v>120</v>
      </c>
      <c r="BN16">
        <v>14</v>
      </c>
      <c r="BO16">
        <v>14</v>
      </c>
      <c r="BQ16">
        <v>121</v>
      </c>
      <c r="BR16">
        <v>14</v>
      </c>
      <c r="BS16">
        <v>14</v>
      </c>
      <c r="BU16">
        <v>120</v>
      </c>
      <c r="BV16">
        <v>14</v>
      </c>
      <c r="BW16">
        <v>14</v>
      </c>
      <c r="BY16">
        <v>120</v>
      </c>
      <c r="BZ16">
        <v>14</v>
      </c>
      <c r="CA16">
        <v>14</v>
      </c>
      <c r="CC16">
        <v>120</v>
      </c>
      <c r="CD16">
        <v>14</v>
      </c>
      <c r="CE16">
        <v>14</v>
      </c>
      <c r="CG16">
        <v>120</v>
      </c>
      <c r="CH16">
        <v>14</v>
      </c>
      <c r="CI16">
        <v>14</v>
      </c>
      <c r="CK16">
        <v>120</v>
      </c>
      <c r="CL16">
        <v>14</v>
      </c>
      <c r="CM16">
        <v>14</v>
      </c>
      <c r="CO16">
        <v>120</v>
      </c>
      <c r="CP16">
        <v>14</v>
      </c>
      <c r="CQ16">
        <v>14</v>
      </c>
      <c r="CS16">
        <v>120</v>
      </c>
      <c r="CT16">
        <v>14</v>
      </c>
      <c r="CU16">
        <v>14</v>
      </c>
      <c r="CW16">
        <v>120</v>
      </c>
      <c r="CX16">
        <v>14</v>
      </c>
      <c r="CY16">
        <v>14</v>
      </c>
      <c r="DA16">
        <v>120</v>
      </c>
      <c r="DB16">
        <v>14</v>
      </c>
      <c r="DC16">
        <v>14</v>
      </c>
      <c r="DE16">
        <v>120</v>
      </c>
      <c r="DF16">
        <v>14</v>
      </c>
      <c r="DG16">
        <v>14</v>
      </c>
      <c r="DI16">
        <v>120</v>
      </c>
      <c r="DJ16">
        <v>14</v>
      </c>
      <c r="DK16">
        <v>14</v>
      </c>
      <c r="DM16">
        <v>120</v>
      </c>
      <c r="DN16">
        <v>14</v>
      </c>
      <c r="DO16">
        <v>14</v>
      </c>
    </row>
    <row r="17" spans="1:119" ht="12.75">
      <c r="A17">
        <v>120</v>
      </c>
      <c r="B17" s="31">
        <v>15</v>
      </c>
      <c r="C17" s="31">
        <v>15</v>
      </c>
      <c r="E17">
        <v>121</v>
      </c>
      <c r="F17" s="31">
        <v>15</v>
      </c>
      <c r="G17" s="31">
        <v>15</v>
      </c>
      <c r="I17">
        <v>120</v>
      </c>
      <c r="J17" s="31">
        <v>15</v>
      </c>
      <c r="K17" s="31">
        <v>15</v>
      </c>
      <c r="M17">
        <v>121</v>
      </c>
      <c r="N17" s="31">
        <v>15</v>
      </c>
      <c r="O17" s="31">
        <v>15</v>
      </c>
      <c r="Q17">
        <v>120</v>
      </c>
      <c r="R17" s="31">
        <v>15</v>
      </c>
      <c r="S17" s="31">
        <v>15</v>
      </c>
      <c r="U17">
        <v>122</v>
      </c>
      <c r="V17" s="31">
        <v>15</v>
      </c>
      <c r="W17" s="31">
        <v>16</v>
      </c>
      <c r="Y17">
        <v>121</v>
      </c>
      <c r="Z17">
        <v>15</v>
      </c>
      <c r="AA17">
        <v>15</v>
      </c>
      <c r="AC17">
        <v>120</v>
      </c>
      <c r="AD17">
        <v>15</v>
      </c>
      <c r="AE17">
        <v>15</v>
      </c>
      <c r="AG17">
        <v>120</v>
      </c>
      <c r="AH17" s="31">
        <v>15</v>
      </c>
      <c r="AI17" s="31">
        <v>15</v>
      </c>
      <c r="AK17">
        <v>122</v>
      </c>
      <c r="AL17">
        <v>15</v>
      </c>
      <c r="AM17">
        <v>16</v>
      </c>
      <c r="AO17">
        <v>122</v>
      </c>
      <c r="AP17">
        <v>15</v>
      </c>
      <c r="AQ17">
        <v>16</v>
      </c>
      <c r="AS17">
        <v>121</v>
      </c>
      <c r="AT17" s="31">
        <v>15</v>
      </c>
      <c r="AU17" s="31">
        <v>15</v>
      </c>
      <c r="AW17">
        <v>122</v>
      </c>
      <c r="AX17" s="31">
        <v>15</v>
      </c>
      <c r="AY17" s="31">
        <v>16</v>
      </c>
      <c r="BA17">
        <v>120</v>
      </c>
      <c r="BB17" s="31">
        <v>15</v>
      </c>
      <c r="BC17" s="31">
        <v>15</v>
      </c>
      <c r="BE17">
        <v>120</v>
      </c>
      <c r="BF17">
        <v>15</v>
      </c>
      <c r="BG17">
        <v>15</v>
      </c>
      <c r="BI17">
        <v>121</v>
      </c>
      <c r="BJ17" s="31">
        <v>15</v>
      </c>
      <c r="BK17" s="31">
        <v>15</v>
      </c>
      <c r="BM17">
        <v>120</v>
      </c>
      <c r="BN17">
        <v>15</v>
      </c>
      <c r="BO17">
        <v>15</v>
      </c>
      <c r="BQ17">
        <v>122</v>
      </c>
      <c r="BR17">
        <v>15</v>
      </c>
      <c r="BS17">
        <v>15</v>
      </c>
      <c r="BU17">
        <v>120</v>
      </c>
      <c r="BV17">
        <v>15</v>
      </c>
      <c r="BW17">
        <v>15</v>
      </c>
      <c r="BY17">
        <v>120</v>
      </c>
      <c r="BZ17">
        <v>15</v>
      </c>
      <c r="CA17">
        <v>15</v>
      </c>
      <c r="CC17">
        <v>120</v>
      </c>
      <c r="CD17">
        <v>15</v>
      </c>
      <c r="CE17">
        <v>15</v>
      </c>
      <c r="CG17">
        <v>120</v>
      </c>
      <c r="CH17">
        <v>15</v>
      </c>
      <c r="CI17">
        <v>15</v>
      </c>
      <c r="CK17">
        <v>121</v>
      </c>
      <c r="CL17">
        <v>15</v>
      </c>
      <c r="CM17">
        <v>15</v>
      </c>
      <c r="CO17">
        <v>120</v>
      </c>
      <c r="CP17">
        <v>15</v>
      </c>
      <c r="CQ17">
        <v>15</v>
      </c>
      <c r="CS17">
        <v>120</v>
      </c>
      <c r="CT17">
        <v>15</v>
      </c>
      <c r="CU17">
        <v>15</v>
      </c>
      <c r="CW17">
        <v>120</v>
      </c>
      <c r="CX17">
        <v>15</v>
      </c>
      <c r="CY17">
        <v>15</v>
      </c>
      <c r="DA17">
        <v>120</v>
      </c>
      <c r="DB17">
        <v>15</v>
      </c>
      <c r="DC17">
        <v>15</v>
      </c>
      <c r="DE17" s="11">
        <v>121</v>
      </c>
      <c r="DF17">
        <v>15</v>
      </c>
      <c r="DG17">
        <v>15</v>
      </c>
      <c r="DI17">
        <v>120</v>
      </c>
      <c r="DJ17">
        <v>15</v>
      </c>
      <c r="DK17">
        <v>15</v>
      </c>
      <c r="DM17">
        <v>120</v>
      </c>
      <c r="DN17">
        <v>15</v>
      </c>
      <c r="DO17">
        <v>15</v>
      </c>
    </row>
    <row r="18" spans="1:119" ht="12.75">
      <c r="A18">
        <v>121</v>
      </c>
      <c r="B18" s="31">
        <v>16</v>
      </c>
      <c r="C18" s="31">
        <v>16</v>
      </c>
      <c r="E18">
        <v>122</v>
      </c>
      <c r="F18" s="31">
        <v>16</v>
      </c>
      <c r="G18" s="31">
        <v>16</v>
      </c>
      <c r="I18">
        <v>121</v>
      </c>
      <c r="J18" s="31">
        <v>16</v>
      </c>
      <c r="K18" s="31">
        <v>16</v>
      </c>
      <c r="M18">
        <v>122</v>
      </c>
      <c r="N18" s="31">
        <v>16</v>
      </c>
      <c r="O18" s="31">
        <v>16</v>
      </c>
      <c r="Q18">
        <v>121</v>
      </c>
      <c r="R18" s="31">
        <v>16</v>
      </c>
      <c r="S18" s="31">
        <v>16</v>
      </c>
      <c r="U18">
        <v>123</v>
      </c>
      <c r="V18" s="31">
        <v>17</v>
      </c>
      <c r="W18" s="31">
        <v>17</v>
      </c>
      <c r="Y18">
        <v>122</v>
      </c>
      <c r="Z18">
        <v>16</v>
      </c>
      <c r="AA18">
        <v>16</v>
      </c>
      <c r="AC18">
        <v>122</v>
      </c>
      <c r="AD18">
        <v>16</v>
      </c>
      <c r="AE18">
        <v>17</v>
      </c>
      <c r="AG18">
        <v>121</v>
      </c>
      <c r="AH18" s="31">
        <v>16</v>
      </c>
      <c r="AI18" s="31">
        <v>16</v>
      </c>
      <c r="AK18">
        <v>123</v>
      </c>
      <c r="AL18">
        <v>17</v>
      </c>
      <c r="AM18">
        <v>17</v>
      </c>
      <c r="AO18">
        <v>123</v>
      </c>
      <c r="AP18">
        <v>17</v>
      </c>
      <c r="AQ18">
        <v>17</v>
      </c>
      <c r="AS18">
        <v>122</v>
      </c>
      <c r="AT18" s="31">
        <v>16</v>
      </c>
      <c r="AU18" s="31">
        <v>16</v>
      </c>
      <c r="AW18">
        <v>123</v>
      </c>
      <c r="AX18" s="31">
        <v>17</v>
      </c>
      <c r="AY18" s="31">
        <v>18</v>
      </c>
      <c r="BA18">
        <v>120</v>
      </c>
      <c r="BB18" s="31">
        <v>16</v>
      </c>
      <c r="BC18" s="31">
        <v>16</v>
      </c>
      <c r="BE18">
        <v>122</v>
      </c>
      <c r="BF18">
        <v>16</v>
      </c>
      <c r="BG18">
        <v>17</v>
      </c>
      <c r="BI18">
        <v>122</v>
      </c>
      <c r="BJ18" s="31">
        <v>16</v>
      </c>
      <c r="BK18" s="31">
        <v>16</v>
      </c>
      <c r="BM18">
        <v>120</v>
      </c>
      <c r="BN18">
        <v>16</v>
      </c>
      <c r="BO18">
        <v>16</v>
      </c>
      <c r="BQ18">
        <v>123</v>
      </c>
      <c r="BR18">
        <v>16</v>
      </c>
      <c r="BS18">
        <v>17</v>
      </c>
      <c r="BU18">
        <v>122</v>
      </c>
      <c r="BV18">
        <v>16</v>
      </c>
      <c r="BW18">
        <v>17</v>
      </c>
      <c r="BY18">
        <v>121</v>
      </c>
      <c r="BZ18">
        <v>16</v>
      </c>
      <c r="CA18">
        <v>16</v>
      </c>
      <c r="CC18">
        <v>122</v>
      </c>
      <c r="CD18">
        <v>16</v>
      </c>
      <c r="CE18">
        <v>17</v>
      </c>
      <c r="CG18">
        <v>121</v>
      </c>
      <c r="CH18">
        <v>16</v>
      </c>
      <c r="CI18">
        <v>16</v>
      </c>
      <c r="CK18">
        <v>122</v>
      </c>
      <c r="CL18">
        <v>16</v>
      </c>
      <c r="CM18">
        <v>16</v>
      </c>
      <c r="CO18">
        <v>121</v>
      </c>
      <c r="CP18">
        <v>16</v>
      </c>
      <c r="CQ18">
        <v>16</v>
      </c>
      <c r="CS18">
        <v>122</v>
      </c>
      <c r="CT18">
        <v>16</v>
      </c>
      <c r="CU18">
        <v>17</v>
      </c>
      <c r="CW18">
        <v>120</v>
      </c>
      <c r="CX18">
        <v>16</v>
      </c>
      <c r="CY18">
        <v>16</v>
      </c>
      <c r="DA18">
        <v>120</v>
      </c>
      <c r="DB18">
        <v>16</v>
      </c>
      <c r="DC18">
        <v>16</v>
      </c>
      <c r="DE18">
        <v>122</v>
      </c>
      <c r="DF18" s="11">
        <v>16</v>
      </c>
      <c r="DG18" s="11">
        <v>16</v>
      </c>
      <c r="DI18">
        <v>120</v>
      </c>
      <c r="DJ18">
        <v>16</v>
      </c>
      <c r="DK18">
        <v>16</v>
      </c>
      <c r="DM18">
        <v>121</v>
      </c>
      <c r="DN18">
        <v>16</v>
      </c>
      <c r="DO18">
        <v>16</v>
      </c>
    </row>
    <row r="19" spans="1:119" ht="12.75">
      <c r="A19">
        <v>123</v>
      </c>
      <c r="B19" s="31">
        <v>17</v>
      </c>
      <c r="C19" s="31">
        <v>17</v>
      </c>
      <c r="E19">
        <v>123</v>
      </c>
      <c r="F19" s="31">
        <v>17</v>
      </c>
      <c r="G19" s="31">
        <v>17</v>
      </c>
      <c r="I19">
        <v>122</v>
      </c>
      <c r="J19" s="31">
        <v>17</v>
      </c>
      <c r="K19" s="31">
        <v>17</v>
      </c>
      <c r="M19">
        <v>123</v>
      </c>
      <c r="N19" s="31">
        <v>17</v>
      </c>
      <c r="O19" s="31">
        <v>17</v>
      </c>
      <c r="Q19">
        <v>122</v>
      </c>
      <c r="R19" s="31">
        <v>17</v>
      </c>
      <c r="S19" s="31">
        <v>17</v>
      </c>
      <c r="U19">
        <v>124</v>
      </c>
      <c r="V19" s="31">
        <v>18</v>
      </c>
      <c r="W19" s="31">
        <v>19</v>
      </c>
      <c r="Y19">
        <v>123</v>
      </c>
      <c r="Z19">
        <v>17</v>
      </c>
      <c r="AA19">
        <v>17</v>
      </c>
      <c r="AC19">
        <v>123</v>
      </c>
      <c r="AD19">
        <v>18</v>
      </c>
      <c r="AE19">
        <v>18</v>
      </c>
      <c r="AG19">
        <v>122</v>
      </c>
      <c r="AH19" s="31">
        <v>17</v>
      </c>
      <c r="AI19" s="31">
        <v>17</v>
      </c>
      <c r="AK19">
        <v>124</v>
      </c>
      <c r="AL19">
        <v>18</v>
      </c>
      <c r="AM19">
        <v>18</v>
      </c>
      <c r="AO19">
        <v>124</v>
      </c>
      <c r="AP19">
        <v>18</v>
      </c>
      <c r="AQ19">
        <v>19</v>
      </c>
      <c r="AS19">
        <v>123</v>
      </c>
      <c r="AT19" s="31">
        <v>17</v>
      </c>
      <c r="AU19" s="31">
        <v>17</v>
      </c>
      <c r="AW19">
        <v>124</v>
      </c>
      <c r="AX19" s="31">
        <v>19</v>
      </c>
      <c r="AY19" s="31">
        <v>19</v>
      </c>
      <c r="BA19">
        <v>121</v>
      </c>
      <c r="BB19" s="31">
        <v>17</v>
      </c>
      <c r="BC19" s="31">
        <v>17</v>
      </c>
      <c r="BE19">
        <v>123</v>
      </c>
      <c r="BF19">
        <v>18</v>
      </c>
      <c r="BG19">
        <v>18</v>
      </c>
      <c r="BI19">
        <v>123</v>
      </c>
      <c r="BJ19" s="31">
        <v>17</v>
      </c>
      <c r="BK19" s="31">
        <v>17</v>
      </c>
      <c r="BM19">
        <v>121</v>
      </c>
      <c r="BN19">
        <v>17</v>
      </c>
      <c r="BO19">
        <v>17</v>
      </c>
      <c r="BQ19">
        <v>124</v>
      </c>
      <c r="BR19">
        <v>18</v>
      </c>
      <c r="BS19">
        <v>18</v>
      </c>
      <c r="BU19">
        <v>123</v>
      </c>
      <c r="BV19">
        <v>18</v>
      </c>
      <c r="BW19">
        <v>18</v>
      </c>
      <c r="BY19">
        <v>122</v>
      </c>
      <c r="BZ19">
        <v>17</v>
      </c>
      <c r="CA19">
        <v>17</v>
      </c>
      <c r="CC19">
        <v>123</v>
      </c>
      <c r="CD19">
        <v>18</v>
      </c>
      <c r="CE19">
        <v>18</v>
      </c>
      <c r="CG19">
        <v>122</v>
      </c>
      <c r="CH19">
        <v>17</v>
      </c>
      <c r="CI19">
        <v>17</v>
      </c>
      <c r="CK19">
        <v>123</v>
      </c>
      <c r="CL19">
        <v>17</v>
      </c>
      <c r="CM19">
        <v>17</v>
      </c>
      <c r="CO19">
        <v>122</v>
      </c>
      <c r="CP19">
        <v>17</v>
      </c>
      <c r="CQ19">
        <v>17</v>
      </c>
      <c r="CS19">
        <v>123</v>
      </c>
      <c r="CT19">
        <v>18</v>
      </c>
      <c r="CU19">
        <v>18</v>
      </c>
      <c r="CW19">
        <v>121</v>
      </c>
      <c r="CX19">
        <v>17</v>
      </c>
      <c r="CY19">
        <v>17</v>
      </c>
      <c r="DA19">
        <v>121</v>
      </c>
      <c r="DB19">
        <v>17</v>
      </c>
      <c r="DC19">
        <v>17</v>
      </c>
      <c r="DE19" s="11">
        <v>123</v>
      </c>
      <c r="DF19" s="11">
        <v>17</v>
      </c>
      <c r="DG19" s="11">
        <v>17</v>
      </c>
      <c r="DI19">
        <v>121</v>
      </c>
      <c r="DJ19">
        <v>17</v>
      </c>
      <c r="DK19">
        <v>17</v>
      </c>
      <c r="DM19">
        <v>122</v>
      </c>
      <c r="DN19">
        <v>17</v>
      </c>
      <c r="DO19">
        <v>17</v>
      </c>
    </row>
    <row r="20" spans="1:119" ht="12.75">
      <c r="A20">
        <v>124</v>
      </c>
      <c r="B20" s="31">
        <v>18</v>
      </c>
      <c r="C20" s="31">
        <v>18</v>
      </c>
      <c r="E20">
        <v>124</v>
      </c>
      <c r="F20" s="31">
        <v>18</v>
      </c>
      <c r="G20" s="31">
        <v>19</v>
      </c>
      <c r="I20">
        <v>124</v>
      </c>
      <c r="J20" s="31">
        <v>18</v>
      </c>
      <c r="K20" s="31">
        <v>18</v>
      </c>
      <c r="M20">
        <v>124</v>
      </c>
      <c r="N20" s="31">
        <v>18</v>
      </c>
      <c r="O20" s="31">
        <v>18</v>
      </c>
      <c r="Q20">
        <v>123</v>
      </c>
      <c r="R20" s="31">
        <v>18</v>
      </c>
      <c r="S20" s="31">
        <v>18</v>
      </c>
      <c r="U20">
        <v>125</v>
      </c>
      <c r="V20" s="31">
        <v>20</v>
      </c>
      <c r="W20" s="31">
        <v>20</v>
      </c>
      <c r="Y20">
        <v>124</v>
      </c>
      <c r="Z20">
        <v>18</v>
      </c>
      <c r="AA20">
        <v>18</v>
      </c>
      <c r="AC20">
        <v>124</v>
      </c>
      <c r="AD20">
        <v>19</v>
      </c>
      <c r="AE20">
        <v>19</v>
      </c>
      <c r="AG20">
        <v>123</v>
      </c>
      <c r="AH20" s="31">
        <v>18</v>
      </c>
      <c r="AI20" s="31">
        <v>18</v>
      </c>
      <c r="AK20">
        <v>125</v>
      </c>
      <c r="AL20">
        <v>19</v>
      </c>
      <c r="AM20">
        <v>19</v>
      </c>
      <c r="AO20">
        <v>125</v>
      </c>
      <c r="AP20">
        <v>20</v>
      </c>
      <c r="AQ20">
        <v>20</v>
      </c>
      <c r="AS20">
        <v>124</v>
      </c>
      <c r="AT20" s="31">
        <v>18</v>
      </c>
      <c r="AU20" s="31">
        <v>19</v>
      </c>
      <c r="AW20">
        <v>125</v>
      </c>
      <c r="AX20" s="31">
        <v>20</v>
      </c>
      <c r="AY20" s="31">
        <v>20</v>
      </c>
      <c r="BA20">
        <v>122</v>
      </c>
      <c r="BB20" s="31">
        <v>18</v>
      </c>
      <c r="BC20" s="31">
        <v>18</v>
      </c>
      <c r="BE20">
        <v>124</v>
      </c>
      <c r="BF20">
        <v>19</v>
      </c>
      <c r="BG20">
        <v>19</v>
      </c>
      <c r="BI20">
        <v>124</v>
      </c>
      <c r="BJ20" s="31">
        <v>18</v>
      </c>
      <c r="BK20" s="31">
        <v>19</v>
      </c>
      <c r="BM20">
        <v>123</v>
      </c>
      <c r="BN20">
        <v>18</v>
      </c>
      <c r="BO20">
        <v>18</v>
      </c>
      <c r="BQ20">
        <v>125</v>
      </c>
      <c r="BR20">
        <v>19</v>
      </c>
      <c r="BS20">
        <v>19</v>
      </c>
      <c r="BU20">
        <v>124</v>
      </c>
      <c r="BV20">
        <v>19</v>
      </c>
      <c r="BW20">
        <v>19</v>
      </c>
      <c r="BY20">
        <v>123</v>
      </c>
      <c r="BZ20">
        <v>18</v>
      </c>
      <c r="CA20">
        <v>18</v>
      </c>
      <c r="CC20">
        <v>124</v>
      </c>
      <c r="CD20">
        <v>19</v>
      </c>
      <c r="CE20">
        <v>19</v>
      </c>
      <c r="CG20">
        <v>123</v>
      </c>
      <c r="CH20">
        <v>18</v>
      </c>
      <c r="CI20">
        <v>18</v>
      </c>
      <c r="CK20">
        <v>124</v>
      </c>
      <c r="CL20">
        <v>18</v>
      </c>
      <c r="CM20">
        <v>18</v>
      </c>
      <c r="CO20">
        <v>123</v>
      </c>
      <c r="CP20">
        <v>18</v>
      </c>
      <c r="CQ20">
        <v>18</v>
      </c>
      <c r="CS20">
        <v>125</v>
      </c>
      <c r="CT20">
        <v>19</v>
      </c>
      <c r="CU20">
        <v>19</v>
      </c>
      <c r="CW20">
        <v>122</v>
      </c>
      <c r="CX20">
        <v>18</v>
      </c>
      <c r="CY20">
        <v>18</v>
      </c>
      <c r="DA20">
        <v>122</v>
      </c>
      <c r="DB20">
        <v>18</v>
      </c>
      <c r="DC20">
        <v>18</v>
      </c>
      <c r="DE20">
        <v>124</v>
      </c>
      <c r="DF20" s="11">
        <v>18</v>
      </c>
      <c r="DG20" s="11">
        <v>18</v>
      </c>
      <c r="DI20">
        <v>122</v>
      </c>
      <c r="DJ20">
        <v>18</v>
      </c>
      <c r="DK20">
        <v>18</v>
      </c>
      <c r="DM20">
        <v>123</v>
      </c>
      <c r="DN20">
        <v>18</v>
      </c>
      <c r="DO20">
        <v>18</v>
      </c>
    </row>
    <row r="21" spans="1:119" ht="12.75">
      <c r="A21">
        <v>125</v>
      </c>
      <c r="B21" s="31">
        <v>19</v>
      </c>
      <c r="C21" s="31">
        <v>19</v>
      </c>
      <c r="E21">
        <v>125</v>
      </c>
      <c r="F21" s="31">
        <v>20</v>
      </c>
      <c r="G21" s="31">
        <v>20</v>
      </c>
      <c r="I21">
        <v>125</v>
      </c>
      <c r="J21" s="31">
        <v>19</v>
      </c>
      <c r="K21" s="31">
        <v>19</v>
      </c>
      <c r="M21">
        <v>125</v>
      </c>
      <c r="N21" s="31">
        <v>19</v>
      </c>
      <c r="O21" s="31">
        <v>19</v>
      </c>
      <c r="Q21">
        <v>124</v>
      </c>
      <c r="R21" s="31">
        <v>19</v>
      </c>
      <c r="S21" s="31">
        <v>19</v>
      </c>
      <c r="U21">
        <v>126</v>
      </c>
      <c r="V21" s="31">
        <v>21</v>
      </c>
      <c r="W21" s="31">
        <v>22</v>
      </c>
      <c r="Y21">
        <v>125</v>
      </c>
      <c r="Z21">
        <v>19</v>
      </c>
      <c r="AA21">
        <v>19</v>
      </c>
      <c r="AC21">
        <v>125</v>
      </c>
      <c r="AD21">
        <v>20</v>
      </c>
      <c r="AE21">
        <v>20</v>
      </c>
      <c r="AG21">
        <v>124</v>
      </c>
      <c r="AH21" s="31">
        <v>19</v>
      </c>
      <c r="AI21" s="31">
        <v>19</v>
      </c>
      <c r="AK21">
        <v>126</v>
      </c>
      <c r="AL21">
        <v>20</v>
      </c>
      <c r="AM21">
        <v>20</v>
      </c>
      <c r="AO21">
        <v>126</v>
      </c>
      <c r="AP21">
        <v>21</v>
      </c>
      <c r="AQ21">
        <v>21</v>
      </c>
      <c r="AS21">
        <v>125</v>
      </c>
      <c r="AT21" s="31">
        <v>20</v>
      </c>
      <c r="AU21" s="31">
        <v>20</v>
      </c>
      <c r="AW21">
        <v>126</v>
      </c>
      <c r="AX21" s="31">
        <v>21</v>
      </c>
      <c r="AY21" s="31">
        <v>22</v>
      </c>
      <c r="BA21">
        <v>123</v>
      </c>
      <c r="BB21" s="31">
        <v>19</v>
      </c>
      <c r="BC21" s="31">
        <v>19</v>
      </c>
      <c r="BE21">
        <v>125</v>
      </c>
      <c r="BF21">
        <v>20</v>
      </c>
      <c r="BG21">
        <v>20</v>
      </c>
      <c r="BI21">
        <v>125</v>
      </c>
      <c r="BJ21" s="31">
        <v>20</v>
      </c>
      <c r="BK21" s="31">
        <v>20</v>
      </c>
      <c r="BM21">
        <v>124</v>
      </c>
      <c r="BN21">
        <v>19</v>
      </c>
      <c r="BO21">
        <v>19</v>
      </c>
      <c r="BQ21">
        <v>126</v>
      </c>
      <c r="BR21">
        <v>20</v>
      </c>
      <c r="BS21">
        <v>20</v>
      </c>
      <c r="BU21">
        <v>125</v>
      </c>
      <c r="BV21">
        <v>20</v>
      </c>
      <c r="BW21">
        <v>20</v>
      </c>
      <c r="BY21">
        <v>124</v>
      </c>
      <c r="BZ21">
        <v>19</v>
      </c>
      <c r="CA21">
        <v>19</v>
      </c>
      <c r="CC21">
        <v>125</v>
      </c>
      <c r="CD21">
        <v>20</v>
      </c>
      <c r="CE21">
        <v>20</v>
      </c>
      <c r="CG21">
        <v>124</v>
      </c>
      <c r="CH21">
        <v>19</v>
      </c>
      <c r="CI21">
        <v>19</v>
      </c>
      <c r="CK21">
        <v>125</v>
      </c>
      <c r="CL21">
        <v>19</v>
      </c>
      <c r="CM21">
        <v>19</v>
      </c>
      <c r="CO21">
        <v>124</v>
      </c>
      <c r="CP21">
        <v>19</v>
      </c>
      <c r="CQ21">
        <v>19</v>
      </c>
      <c r="CS21">
        <v>126</v>
      </c>
      <c r="CT21">
        <v>20</v>
      </c>
      <c r="CU21">
        <v>20</v>
      </c>
      <c r="CW21">
        <v>123</v>
      </c>
      <c r="CX21">
        <v>19</v>
      </c>
      <c r="CY21">
        <v>19</v>
      </c>
      <c r="DA21">
        <v>123</v>
      </c>
      <c r="DB21">
        <v>19</v>
      </c>
      <c r="DC21">
        <v>19</v>
      </c>
      <c r="DE21" s="11">
        <v>125</v>
      </c>
      <c r="DF21" s="11">
        <v>19</v>
      </c>
      <c r="DG21" s="11">
        <v>19</v>
      </c>
      <c r="DI21">
        <v>123</v>
      </c>
      <c r="DJ21">
        <v>19</v>
      </c>
      <c r="DK21">
        <v>19</v>
      </c>
      <c r="DM21">
        <v>124</v>
      </c>
      <c r="DN21">
        <v>19</v>
      </c>
      <c r="DO21">
        <v>19</v>
      </c>
    </row>
    <row r="22" spans="1:119" ht="12.75">
      <c r="A22">
        <v>126</v>
      </c>
      <c r="B22" s="31">
        <v>20</v>
      </c>
      <c r="C22" s="31">
        <v>20</v>
      </c>
      <c r="E22">
        <v>126</v>
      </c>
      <c r="F22" s="31">
        <v>21</v>
      </c>
      <c r="G22" s="31">
        <v>21</v>
      </c>
      <c r="I22">
        <v>126</v>
      </c>
      <c r="J22" s="31">
        <v>20</v>
      </c>
      <c r="K22" s="31">
        <v>21</v>
      </c>
      <c r="M22">
        <v>126</v>
      </c>
      <c r="N22" s="31">
        <v>20</v>
      </c>
      <c r="O22" s="31">
        <v>20</v>
      </c>
      <c r="Q22">
        <v>125</v>
      </c>
      <c r="R22" s="31">
        <v>20</v>
      </c>
      <c r="S22" s="31">
        <v>20</v>
      </c>
      <c r="U22">
        <v>127</v>
      </c>
      <c r="V22" s="31">
        <v>23</v>
      </c>
      <c r="W22" s="31">
        <v>23</v>
      </c>
      <c r="Y22">
        <v>126</v>
      </c>
      <c r="Z22">
        <v>20</v>
      </c>
      <c r="AA22">
        <v>20</v>
      </c>
      <c r="AC22">
        <v>126</v>
      </c>
      <c r="AD22">
        <v>21</v>
      </c>
      <c r="AE22">
        <v>22</v>
      </c>
      <c r="AG22">
        <v>125</v>
      </c>
      <c r="AH22" s="31">
        <v>20</v>
      </c>
      <c r="AI22" s="31">
        <v>20</v>
      </c>
      <c r="AK22">
        <v>127</v>
      </c>
      <c r="AL22">
        <v>21</v>
      </c>
      <c r="AM22">
        <v>22</v>
      </c>
      <c r="AO22">
        <v>127</v>
      </c>
      <c r="AP22">
        <v>22</v>
      </c>
      <c r="AQ22">
        <v>22</v>
      </c>
      <c r="AS22">
        <v>126</v>
      </c>
      <c r="AT22" s="31">
        <v>21</v>
      </c>
      <c r="AU22" s="31">
        <v>21</v>
      </c>
      <c r="AW22">
        <v>127</v>
      </c>
      <c r="AX22" s="31">
        <v>23</v>
      </c>
      <c r="AY22" s="31">
        <v>23</v>
      </c>
      <c r="BA22">
        <v>124</v>
      </c>
      <c r="BB22" s="31">
        <v>20</v>
      </c>
      <c r="BC22" s="31">
        <v>20</v>
      </c>
      <c r="BE22">
        <v>126</v>
      </c>
      <c r="BF22">
        <v>21</v>
      </c>
      <c r="BG22">
        <v>21</v>
      </c>
      <c r="BI22">
        <v>126</v>
      </c>
      <c r="BJ22" s="31">
        <v>21</v>
      </c>
      <c r="BK22" s="31">
        <v>21</v>
      </c>
      <c r="BM22">
        <v>125</v>
      </c>
      <c r="BN22">
        <v>20</v>
      </c>
      <c r="BO22">
        <v>20</v>
      </c>
      <c r="BQ22">
        <v>127</v>
      </c>
      <c r="BR22">
        <v>21</v>
      </c>
      <c r="BS22">
        <v>21</v>
      </c>
      <c r="BU22">
        <v>126</v>
      </c>
      <c r="BV22">
        <v>21</v>
      </c>
      <c r="BW22">
        <v>21</v>
      </c>
      <c r="BY22">
        <v>125</v>
      </c>
      <c r="BZ22">
        <v>20</v>
      </c>
      <c r="CA22">
        <v>20</v>
      </c>
      <c r="CC22">
        <v>126</v>
      </c>
      <c r="CD22">
        <v>21</v>
      </c>
      <c r="CE22">
        <v>21</v>
      </c>
      <c r="CG22">
        <v>125</v>
      </c>
      <c r="CH22">
        <v>20</v>
      </c>
      <c r="CI22">
        <v>20</v>
      </c>
      <c r="CK22">
        <v>126</v>
      </c>
      <c r="CL22">
        <v>20</v>
      </c>
      <c r="CM22">
        <v>20</v>
      </c>
      <c r="CO22">
        <v>125</v>
      </c>
      <c r="CP22">
        <v>20</v>
      </c>
      <c r="CQ22">
        <v>20</v>
      </c>
      <c r="CS22">
        <v>127</v>
      </c>
      <c r="CT22">
        <v>21</v>
      </c>
      <c r="CU22">
        <v>21</v>
      </c>
      <c r="CW22">
        <v>124</v>
      </c>
      <c r="CX22">
        <v>20</v>
      </c>
      <c r="CY22">
        <v>20</v>
      </c>
      <c r="DA22">
        <v>124</v>
      </c>
      <c r="DB22">
        <v>20</v>
      </c>
      <c r="DC22">
        <v>20</v>
      </c>
      <c r="DE22">
        <v>126</v>
      </c>
      <c r="DF22" s="11">
        <v>20</v>
      </c>
      <c r="DG22" s="11">
        <v>20</v>
      </c>
      <c r="DI22">
        <v>124</v>
      </c>
      <c r="DJ22">
        <v>20</v>
      </c>
      <c r="DK22">
        <v>20</v>
      </c>
      <c r="DM22">
        <v>125</v>
      </c>
      <c r="DN22">
        <v>20</v>
      </c>
      <c r="DO22">
        <v>20</v>
      </c>
    </row>
    <row r="23" spans="1:119" ht="12.75">
      <c r="A23">
        <v>127</v>
      </c>
      <c r="B23" s="31">
        <v>21</v>
      </c>
      <c r="C23" s="31">
        <v>21</v>
      </c>
      <c r="E23">
        <v>127</v>
      </c>
      <c r="F23" s="31">
        <v>22</v>
      </c>
      <c r="G23" s="31">
        <v>22</v>
      </c>
      <c r="I23">
        <v>127</v>
      </c>
      <c r="J23" s="31">
        <v>22</v>
      </c>
      <c r="K23" s="31">
        <v>22</v>
      </c>
      <c r="M23">
        <v>127</v>
      </c>
      <c r="N23" s="31">
        <v>21</v>
      </c>
      <c r="O23" s="31">
        <v>21</v>
      </c>
      <c r="Q23">
        <v>126</v>
      </c>
      <c r="R23" s="31">
        <v>21</v>
      </c>
      <c r="S23" s="31">
        <v>21</v>
      </c>
      <c r="U23">
        <v>128</v>
      </c>
      <c r="V23" s="31">
        <v>24</v>
      </c>
      <c r="W23" s="31">
        <v>25</v>
      </c>
      <c r="Y23">
        <v>127</v>
      </c>
      <c r="Z23">
        <v>21</v>
      </c>
      <c r="AA23">
        <v>21</v>
      </c>
      <c r="AC23">
        <v>127</v>
      </c>
      <c r="AD23">
        <v>23</v>
      </c>
      <c r="AE23">
        <v>23</v>
      </c>
      <c r="AG23">
        <v>126</v>
      </c>
      <c r="AH23" s="31">
        <v>21</v>
      </c>
      <c r="AI23" s="31">
        <v>21</v>
      </c>
      <c r="AK23">
        <v>128</v>
      </c>
      <c r="AL23">
        <v>23</v>
      </c>
      <c r="AM23">
        <v>23</v>
      </c>
      <c r="AO23">
        <v>128</v>
      </c>
      <c r="AP23">
        <v>23</v>
      </c>
      <c r="AQ23">
        <v>24</v>
      </c>
      <c r="AS23">
        <v>127</v>
      </c>
      <c r="AT23" s="31">
        <v>22</v>
      </c>
      <c r="AU23" s="31">
        <v>22</v>
      </c>
      <c r="AW23">
        <v>128</v>
      </c>
      <c r="AX23" s="31">
        <v>24</v>
      </c>
      <c r="AY23" s="31">
        <v>24</v>
      </c>
      <c r="BA23">
        <v>125</v>
      </c>
      <c r="BB23" s="31">
        <v>21</v>
      </c>
      <c r="BC23" s="31">
        <v>21</v>
      </c>
      <c r="BE23">
        <v>127</v>
      </c>
      <c r="BF23">
        <v>22</v>
      </c>
      <c r="BG23">
        <v>23</v>
      </c>
      <c r="BI23">
        <v>127</v>
      </c>
      <c r="BJ23" s="31">
        <v>22</v>
      </c>
      <c r="BK23" s="31">
        <v>22</v>
      </c>
      <c r="BM23">
        <v>126</v>
      </c>
      <c r="BN23">
        <v>21</v>
      </c>
      <c r="BO23">
        <v>21</v>
      </c>
      <c r="BQ23">
        <v>128</v>
      </c>
      <c r="BR23">
        <v>22</v>
      </c>
      <c r="BS23">
        <v>23</v>
      </c>
      <c r="BU23">
        <v>127</v>
      </c>
      <c r="BV23">
        <v>22</v>
      </c>
      <c r="BW23">
        <v>22</v>
      </c>
      <c r="BY23">
        <v>126</v>
      </c>
      <c r="BZ23">
        <v>21</v>
      </c>
      <c r="CA23">
        <v>22</v>
      </c>
      <c r="CC23">
        <v>127</v>
      </c>
      <c r="CD23">
        <v>22</v>
      </c>
      <c r="CE23">
        <v>22</v>
      </c>
      <c r="CG23">
        <v>126</v>
      </c>
      <c r="CH23">
        <v>21</v>
      </c>
      <c r="CI23">
        <v>21</v>
      </c>
      <c r="CK23">
        <v>127</v>
      </c>
      <c r="CL23">
        <v>21</v>
      </c>
      <c r="CM23">
        <v>21</v>
      </c>
      <c r="CO23">
        <v>126</v>
      </c>
      <c r="CP23">
        <v>21</v>
      </c>
      <c r="CQ23">
        <v>21</v>
      </c>
      <c r="CS23">
        <v>128</v>
      </c>
      <c r="CT23">
        <v>22</v>
      </c>
      <c r="CU23">
        <v>22</v>
      </c>
      <c r="CW23">
        <v>125</v>
      </c>
      <c r="CX23">
        <v>21</v>
      </c>
      <c r="CY23">
        <v>21</v>
      </c>
      <c r="DA23">
        <v>125</v>
      </c>
      <c r="DB23">
        <v>21</v>
      </c>
      <c r="DC23">
        <v>21</v>
      </c>
      <c r="DE23" s="11">
        <v>127</v>
      </c>
      <c r="DF23" s="11">
        <v>21</v>
      </c>
      <c r="DG23" s="11">
        <v>21</v>
      </c>
      <c r="DI23">
        <v>125</v>
      </c>
      <c r="DJ23">
        <v>21</v>
      </c>
      <c r="DK23">
        <v>21</v>
      </c>
      <c r="DM23">
        <v>126</v>
      </c>
      <c r="DN23">
        <v>21</v>
      </c>
      <c r="DO23">
        <v>21</v>
      </c>
    </row>
    <row r="24" spans="1:119" ht="12.75">
      <c r="A24">
        <v>128</v>
      </c>
      <c r="B24" s="31">
        <v>22</v>
      </c>
      <c r="C24" s="31">
        <v>23</v>
      </c>
      <c r="E24">
        <v>128</v>
      </c>
      <c r="F24" s="31">
        <v>23</v>
      </c>
      <c r="G24" s="31">
        <v>24</v>
      </c>
      <c r="I24">
        <v>128</v>
      </c>
      <c r="J24" s="31">
        <v>23</v>
      </c>
      <c r="K24" s="31">
        <v>23</v>
      </c>
      <c r="M24">
        <v>128</v>
      </c>
      <c r="N24" s="31">
        <v>22</v>
      </c>
      <c r="O24" s="31">
        <v>22</v>
      </c>
      <c r="Q24">
        <v>127</v>
      </c>
      <c r="R24" s="31">
        <v>22</v>
      </c>
      <c r="S24" s="31">
        <v>23</v>
      </c>
      <c r="U24">
        <v>129</v>
      </c>
      <c r="V24" s="31">
        <v>26</v>
      </c>
      <c r="W24" s="31">
        <v>27</v>
      </c>
      <c r="Y24">
        <v>128</v>
      </c>
      <c r="Z24">
        <v>22</v>
      </c>
      <c r="AA24">
        <v>23</v>
      </c>
      <c r="AC24">
        <v>128</v>
      </c>
      <c r="AD24">
        <v>24</v>
      </c>
      <c r="AE24">
        <v>24</v>
      </c>
      <c r="AG24">
        <v>127</v>
      </c>
      <c r="AH24" s="31">
        <v>22</v>
      </c>
      <c r="AI24" s="31">
        <v>23</v>
      </c>
      <c r="AK24">
        <v>129</v>
      </c>
      <c r="AL24">
        <v>24</v>
      </c>
      <c r="AM24">
        <v>24</v>
      </c>
      <c r="AO24">
        <v>129</v>
      </c>
      <c r="AP24">
        <v>25</v>
      </c>
      <c r="AQ24">
        <v>25</v>
      </c>
      <c r="AS24">
        <v>128</v>
      </c>
      <c r="AT24" s="31">
        <v>23</v>
      </c>
      <c r="AU24" s="31">
        <v>24</v>
      </c>
      <c r="AW24">
        <v>129</v>
      </c>
      <c r="AX24" s="31">
        <v>25</v>
      </c>
      <c r="AY24" s="31">
        <v>25</v>
      </c>
      <c r="BA24">
        <v>126</v>
      </c>
      <c r="BB24" s="31">
        <v>22</v>
      </c>
      <c r="BC24" s="31">
        <v>22</v>
      </c>
      <c r="BE24">
        <v>128</v>
      </c>
      <c r="BF24">
        <v>24</v>
      </c>
      <c r="BG24">
        <v>24</v>
      </c>
      <c r="BI24">
        <v>128</v>
      </c>
      <c r="BJ24" s="31">
        <v>23</v>
      </c>
      <c r="BK24" s="31">
        <v>23</v>
      </c>
      <c r="BM24">
        <v>127</v>
      </c>
      <c r="BN24">
        <v>22</v>
      </c>
      <c r="BO24">
        <v>22</v>
      </c>
      <c r="BQ24">
        <v>129</v>
      </c>
      <c r="BR24">
        <v>24</v>
      </c>
      <c r="BS24">
        <v>24</v>
      </c>
      <c r="BU24">
        <v>128</v>
      </c>
      <c r="BV24">
        <v>23</v>
      </c>
      <c r="BW24">
        <v>23</v>
      </c>
      <c r="BY24">
        <v>127</v>
      </c>
      <c r="BZ24">
        <v>23</v>
      </c>
      <c r="CA24">
        <v>23</v>
      </c>
      <c r="CC24">
        <v>128</v>
      </c>
      <c r="CD24">
        <v>23</v>
      </c>
      <c r="CE24">
        <v>24</v>
      </c>
      <c r="CG24">
        <v>127</v>
      </c>
      <c r="CH24">
        <v>22</v>
      </c>
      <c r="CI24">
        <v>22</v>
      </c>
      <c r="CK24">
        <v>128</v>
      </c>
      <c r="CL24">
        <v>22</v>
      </c>
      <c r="CM24">
        <v>22</v>
      </c>
      <c r="CO24">
        <v>127</v>
      </c>
      <c r="CP24">
        <v>22</v>
      </c>
      <c r="CQ24">
        <v>22</v>
      </c>
      <c r="CS24">
        <v>129</v>
      </c>
      <c r="CT24">
        <v>23</v>
      </c>
      <c r="CU24">
        <v>23</v>
      </c>
      <c r="CW24">
        <v>126</v>
      </c>
      <c r="CX24">
        <v>22</v>
      </c>
      <c r="CY24">
        <v>22</v>
      </c>
      <c r="DA24">
        <v>126</v>
      </c>
      <c r="DB24">
        <v>22</v>
      </c>
      <c r="DC24">
        <v>22</v>
      </c>
      <c r="DE24">
        <v>128</v>
      </c>
      <c r="DF24" s="11">
        <v>22</v>
      </c>
      <c r="DG24" s="11">
        <v>22</v>
      </c>
      <c r="DI24">
        <v>126</v>
      </c>
      <c r="DJ24">
        <v>22</v>
      </c>
      <c r="DK24">
        <v>22</v>
      </c>
      <c r="DM24">
        <v>127</v>
      </c>
      <c r="DN24">
        <v>22</v>
      </c>
      <c r="DO24">
        <v>22</v>
      </c>
    </row>
    <row r="25" spans="1:119" ht="12.75">
      <c r="A25">
        <v>129</v>
      </c>
      <c r="B25" s="31">
        <v>24</v>
      </c>
      <c r="C25" s="31">
        <v>24</v>
      </c>
      <c r="E25">
        <v>129</v>
      </c>
      <c r="F25" s="31">
        <v>25</v>
      </c>
      <c r="G25" s="31">
        <v>25</v>
      </c>
      <c r="I25">
        <v>129</v>
      </c>
      <c r="J25" s="31">
        <v>24</v>
      </c>
      <c r="K25" s="31">
        <v>24</v>
      </c>
      <c r="M25">
        <v>129</v>
      </c>
      <c r="N25" s="31">
        <v>23</v>
      </c>
      <c r="O25" s="31">
        <v>24</v>
      </c>
      <c r="Q25">
        <v>128</v>
      </c>
      <c r="R25" s="31">
        <v>24</v>
      </c>
      <c r="S25" s="31">
        <v>24</v>
      </c>
      <c r="U25">
        <v>130</v>
      </c>
      <c r="V25" s="31">
        <v>28</v>
      </c>
      <c r="W25" s="31">
        <v>28</v>
      </c>
      <c r="Y25">
        <v>129</v>
      </c>
      <c r="Z25">
        <v>24</v>
      </c>
      <c r="AA25">
        <v>24</v>
      </c>
      <c r="AC25">
        <v>129</v>
      </c>
      <c r="AD25">
        <v>25</v>
      </c>
      <c r="AE25">
        <v>25</v>
      </c>
      <c r="AG25">
        <v>128</v>
      </c>
      <c r="AH25" s="31">
        <v>24</v>
      </c>
      <c r="AI25" s="31">
        <v>24</v>
      </c>
      <c r="AK25">
        <v>130</v>
      </c>
      <c r="AL25">
        <v>25</v>
      </c>
      <c r="AM25">
        <v>26</v>
      </c>
      <c r="AO25">
        <v>130</v>
      </c>
      <c r="AP25">
        <v>26</v>
      </c>
      <c r="AQ25">
        <v>26</v>
      </c>
      <c r="AS25">
        <v>129</v>
      </c>
      <c r="AT25" s="31">
        <v>25</v>
      </c>
      <c r="AU25" s="31">
        <v>25</v>
      </c>
      <c r="AW25">
        <v>130</v>
      </c>
      <c r="AX25" s="31">
        <v>26</v>
      </c>
      <c r="AY25" s="31">
        <v>27</v>
      </c>
      <c r="BA25">
        <v>127</v>
      </c>
      <c r="BB25" s="31">
        <v>23</v>
      </c>
      <c r="BC25" s="31">
        <v>23</v>
      </c>
      <c r="BE25">
        <v>129</v>
      </c>
      <c r="BF25">
        <v>25</v>
      </c>
      <c r="BG25">
        <v>25</v>
      </c>
      <c r="BI25">
        <v>129</v>
      </c>
      <c r="BJ25" s="31">
        <v>24</v>
      </c>
      <c r="BK25" s="31">
        <v>24</v>
      </c>
      <c r="BM25">
        <v>128</v>
      </c>
      <c r="BN25">
        <v>23</v>
      </c>
      <c r="BO25">
        <v>23</v>
      </c>
      <c r="BQ25">
        <v>130</v>
      </c>
      <c r="BR25">
        <v>25</v>
      </c>
      <c r="BS25">
        <v>25</v>
      </c>
      <c r="BU25">
        <v>129</v>
      </c>
      <c r="BV25">
        <v>24</v>
      </c>
      <c r="BW25">
        <v>24</v>
      </c>
      <c r="BY25">
        <v>128</v>
      </c>
      <c r="BZ25">
        <v>24</v>
      </c>
      <c r="CA25">
        <v>24</v>
      </c>
      <c r="CC25">
        <v>129</v>
      </c>
      <c r="CD25">
        <v>25</v>
      </c>
      <c r="CE25">
        <v>25</v>
      </c>
      <c r="CG25">
        <v>128</v>
      </c>
      <c r="CH25">
        <v>23</v>
      </c>
      <c r="CI25">
        <v>23</v>
      </c>
      <c r="CK25">
        <v>129</v>
      </c>
      <c r="CL25">
        <v>23</v>
      </c>
      <c r="CM25">
        <v>23</v>
      </c>
      <c r="CO25">
        <v>128</v>
      </c>
      <c r="CP25">
        <v>23</v>
      </c>
      <c r="CQ25">
        <v>23</v>
      </c>
      <c r="CS25">
        <v>130</v>
      </c>
      <c r="CT25">
        <v>24</v>
      </c>
      <c r="CU25">
        <v>24</v>
      </c>
      <c r="CW25">
        <v>127</v>
      </c>
      <c r="CX25">
        <v>23</v>
      </c>
      <c r="CY25">
        <v>24</v>
      </c>
      <c r="DA25">
        <v>127</v>
      </c>
      <c r="DB25">
        <v>23</v>
      </c>
      <c r="DC25">
        <v>23</v>
      </c>
      <c r="DE25" s="11">
        <v>129</v>
      </c>
      <c r="DF25" s="11">
        <v>23</v>
      </c>
      <c r="DG25" s="11">
        <v>23</v>
      </c>
      <c r="DI25">
        <v>127</v>
      </c>
      <c r="DJ25">
        <v>23</v>
      </c>
      <c r="DK25">
        <v>23</v>
      </c>
      <c r="DM25">
        <v>128</v>
      </c>
      <c r="DN25">
        <v>23</v>
      </c>
      <c r="DO25">
        <v>23</v>
      </c>
    </row>
    <row r="26" spans="1:119" ht="12.75">
      <c r="A26">
        <v>130</v>
      </c>
      <c r="B26" s="31">
        <v>25</v>
      </c>
      <c r="C26" s="31">
        <v>25</v>
      </c>
      <c r="E26">
        <v>130</v>
      </c>
      <c r="F26" s="31">
        <v>26</v>
      </c>
      <c r="G26" s="31">
        <v>26</v>
      </c>
      <c r="I26">
        <v>130</v>
      </c>
      <c r="J26" s="31">
        <v>25</v>
      </c>
      <c r="K26" s="31">
        <v>26</v>
      </c>
      <c r="M26">
        <v>130</v>
      </c>
      <c r="N26" s="31">
        <v>25</v>
      </c>
      <c r="O26" s="31">
        <v>25</v>
      </c>
      <c r="Q26">
        <v>129</v>
      </c>
      <c r="R26" s="31">
        <v>25</v>
      </c>
      <c r="S26" s="31">
        <v>25</v>
      </c>
      <c r="U26">
        <v>131</v>
      </c>
      <c r="V26" s="31">
        <v>29</v>
      </c>
      <c r="W26" s="31">
        <v>30</v>
      </c>
      <c r="Y26">
        <v>130</v>
      </c>
      <c r="Z26">
        <v>25</v>
      </c>
      <c r="AA26">
        <v>25</v>
      </c>
      <c r="AC26">
        <v>130</v>
      </c>
      <c r="AD26">
        <v>26</v>
      </c>
      <c r="AE26">
        <v>27</v>
      </c>
      <c r="AG26">
        <v>129</v>
      </c>
      <c r="AH26" s="31">
        <v>25</v>
      </c>
      <c r="AI26" s="31">
        <v>25</v>
      </c>
      <c r="AK26">
        <v>131</v>
      </c>
      <c r="AL26">
        <v>27</v>
      </c>
      <c r="AM26">
        <v>27</v>
      </c>
      <c r="AO26">
        <v>131</v>
      </c>
      <c r="AP26">
        <v>27</v>
      </c>
      <c r="AQ26">
        <v>28</v>
      </c>
      <c r="AS26">
        <v>130</v>
      </c>
      <c r="AT26" s="31">
        <v>26</v>
      </c>
      <c r="AU26" s="31">
        <v>26</v>
      </c>
      <c r="AW26">
        <v>131</v>
      </c>
      <c r="AX26" s="31">
        <v>28</v>
      </c>
      <c r="AY26" s="31">
        <v>28</v>
      </c>
      <c r="BA26">
        <v>128</v>
      </c>
      <c r="BB26" s="31">
        <v>24</v>
      </c>
      <c r="BC26" s="31">
        <v>24</v>
      </c>
      <c r="BE26">
        <v>130</v>
      </c>
      <c r="BF26">
        <v>26</v>
      </c>
      <c r="BG26">
        <v>26</v>
      </c>
      <c r="BI26">
        <v>130</v>
      </c>
      <c r="BJ26" s="31">
        <v>25</v>
      </c>
      <c r="BK26" s="31">
        <v>26</v>
      </c>
      <c r="BM26">
        <v>129</v>
      </c>
      <c r="BN26">
        <v>24</v>
      </c>
      <c r="BO26">
        <v>24</v>
      </c>
      <c r="BQ26">
        <v>131</v>
      </c>
      <c r="BR26">
        <v>26</v>
      </c>
      <c r="BS26">
        <v>27</v>
      </c>
      <c r="BU26">
        <v>130</v>
      </c>
      <c r="BV26">
        <v>25</v>
      </c>
      <c r="BW26">
        <v>26</v>
      </c>
      <c r="BY26">
        <v>129</v>
      </c>
      <c r="BZ26">
        <v>25</v>
      </c>
      <c r="CA26">
        <v>25</v>
      </c>
      <c r="CC26">
        <v>130</v>
      </c>
      <c r="CD26">
        <v>26</v>
      </c>
      <c r="CE26">
        <v>26</v>
      </c>
      <c r="CG26">
        <v>129</v>
      </c>
      <c r="CH26">
        <v>24</v>
      </c>
      <c r="CI26">
        <v>24</v>
      </c>
      <c r="CK26">
        <v>130</v>
      </c>
      <c r="CL26">
        <v>24</v>
      </c>
      <c r="CM26">
        <v>25</v>
      </c>
      <c r="CO26">
        <v>129</v>
      </c>
      <c r="CP26">
        <v>24</v>
      </c>
      <c r="CQ26">
        <v>25</v>
      </c>
      <c r="CS26">
        <v>131</v>
      </c>
      <c r="CT26">
        <v>25</v>
      </c>
      <c r="CU26">
        <v>25</v>
      </c>
      <c r="CW26">
        <v>128</v>
      </c>
      <c r="CX26">
        <v>25</v>
      </c>
      <c r="CY26">
        <v>25</v>
      </c>
      <c r="DA26">
        <v>128</v>
      </c>
      <c r="DB26">
        <v>24</v>
      </c>
      <c r="DC26">
        <v>24</v>
      </c>
      <c r="DE26">
        <v>130</v>
      </c>
      <c r="DF26" s="11">
        <v>24</v>
      </c>
      <c r="DG26" s="11">
        <v>24</v>
      </c>
      <c r="DI26">
        <v>128</v>
      </c>
      <c r="DJ26">
        <v>24</v>
      </c>
      <c r="DK26">
        <v>24</v>
      </c>
      <c r="DM26">
        <v>129</v>
      </c>
      <c r="DN26">
        <v>24</v>
      </c>
      <c r="DO26">
        <v>24</v>
      </c>
    </row>
    <row r="27" spans="1:119" ht="12.75">
      <c r="A27">
        <v>131</v>
      </c>
      <c r="B27" s="31">
        <v>26</v>
      </c>
      <c r="C27" s="31">
        <v>26</v>
      </c>
      <c r="E27">
        <v>131</v>
      </c>
      <c r="F27" s="31">
        <v>27</v>
      </c>
      <c r="G27" s="31">
        <v>28</v>
      </c>
      <c r="I27">
        <v>131</v>
      </c>
      <c r="J27" s="31">
        <v>27</v>
      </c>
      <c r="K27" s="31">
        <v>27</v>
      </c>
      <c r="M27">
        <v>131</v>
      </c>
      <c r="N27" s="31">
        <v>26</v>
      </c>
      <c r="O27" s="31">
        <v>26</v>
      </c>
      <c r="Q27">
        <v>130</v>
      </c>
      <c r="R27" s="31">
        <v>26</v>
      </c>
      <c r="S27" s="31">
        <v>26</v>
      </c>
      <c r="U27">
        <v>132</v>
      </c>
      <c r="V27" s="31">
        <v>31</v>
      </c>
      <c r="W27" s="31">
        <v>31</v>
      </c>
      <c r="Y27">
        <v>131</v>
      </c>
      <c r="Z27">
        <v>26</v>
      </c>
      <c r="AA27">
        <v>27</v>
      </c>
      <c r="AC27">
        <v>131</v>
      </c>
      <c r="AD27">
        <v>28</v>
      </c>
      <c r="AE27">
        <v>28</v>
      </c>
      <c r="AG27">
        <v>130</v>
      </c>
      <c r="AH27" s="31">
        <v>26</v>
      </c>
      <c r="AI27" s="31">
        <v>26</v>
      </c>
      <c r="AK27">
        <v>132</v>
      </c>
      <c r="AL27">
        <v>28</v>
      </c>
      <c r="AM27">
        <v>28</v>
      </c>
      <c r="AO27">
        <v>132</v>
      </c>
      <c r="AP27">
        <v>29</v>
      </c>
      <c r="AQ27">
        <v>29</v>
      </c>
      <c r="AS27">
        <v>131</v>
      </c>
      <c r="AT27" s="31">
        <v>27</v>
      </c>
      <c r="AU27" s="31">
        <v>28</v>
      </c>
      <c r="AW27">
        <v>132</v>
      </c>
      <c r="AX27" s="31">
        <v>29</v>
      </c>
      <c r="AY27" s="31">
        <v>29</v>
      </c>
      <c r="BA27">
        <v>129</v>
      </c>
      <c r="BB27" s="31">
        <v>25</v>
      </c>
      <c r="BC27" s="31">
        <v>25</v>
      </c>
      <c r="BE27">
        <v>131</v>
      </c>
      <c r="BF27">
        <v>27</v>
      </c>
      <c r="BG27">
        <v>28</v>
      </c>
      <c r="BI27">
        <v>131</v>
      </c>
      <c r="BJ27" s="31">
        <v>27</v>
      </c>
      <c r="BK27" s="31">
        <v>27</v>
      </c>
      <c r="BM27">
        <v>130</v>
      </c>
      <c r="BN27">
        <v>25</v>
      </c>
      <c r="BO27">
        <v>26</v>
      </c>
      <c r="BQ27">
        <v>132</v>
      </c>
      <c r="BR27">
        <v>28</v>
      </c>
      <c r="BS27">
        <v>28</v>
      </c>
      <c r="BU27">
        <v>131</v>
      </c>
      <c r="BV27">
        <v>27</v>
      </c>
      <c r="BW27">
        <v>27</v>
      </c>
      <c r="BY27">
        <v>130</v>
      </c>
      <c r="BZ27">
        <v>26</v>
      </c>
      <c r="CA27">
        <v>27</v>
      </c>
      <c r="CC27">
        <v>131</v>
      </c>
      <c r="CD27">
        <v>27</v>
      </c>
      <c r="CE27">
        <v>27</v>
      </c>
      <c r="CG27">
        <v>130</v>
      </c>
      <c r="CH27">
        <v>25</v>
      </c>
      <c r="CI27">
        <v>25</v>
      </c>
      <c r="CK27">
        <v>131</v>
      </c>
      <c r="CL27">
        <v>26</v>
      </c>
      <c r="CM27">
        <v>26</v>
      </c>
      <c r="CO27">
        <v>130</v>
      </c>
      <c r="CP27">
        <v>26</v>
      </c>
      <c r="CQ27">
        <v>26</v>
      </c>
      <c r="CS27">
        <v>132</v>
      </c>
      <c r="CT27">
        <v>26</v>
      </c>
      <c r="CU27">
        <v>27</v>
      </c>
      <c r="CW27">
        <v>129</v>
      </c>
      <c r="CX27">
        <v>26</v>
      </c>
      <c r="CY27">
        <v>26</v>
      </c>
      <c r="DA27">
        <v>129</v>
      </c>
      <c r="DB27">
        <v>25</v>
      </c>
      <c r="DC27">
        <v>26</v>
      </c>
      <c r="DE27" s="11">
        <v>131</v>
      </c>
      <c r="DF27" s="11">
        <v>25</v>
      </c>
      <c r="DG27" s="11">
        <v>25</v>
      </c>
      <c r="DI27">
        <v>129</v>
      </c>
      <c r="DJ27">
        <v>25</v>
      </c>
      <c r="DK27">
        <v>25</v>
      </c>
      <c r="DM27">
        <v>130</v>
      </c>
      <c r="DN27">
        <v>25</v>
      </c>
      <c r="DO27">
        <v>26</v>
      </c>
    </row>
    <row r="28" spans="1:119" ht="12.75">
      <c r="A28">
        <v>132</v>
      </c>
      <c r="B28" s="31">
        <v>27</v>
      </c>
      <c r="C28" s="31">
        <v>28</v>
      </c>
      <c r="E28">
        <v>132</v>
      </c>
      <c r="F28" s="31">
        <v>29</v>
      </c>
      <c r="G28" s="31">
        <v>29</v>
      </c>
      <c r="I28">
        <v>132</v>
      </c>
      <c r="J28" s="31">
        <v>28</v>
      </c>
      <c r="K28" s="31">
        <v>28</v>
      </c>
      <c r="M28">
        <v>132</v>
      </c>
      <c r="N28" s="31">
        <v>27</v>
      </c>
      <c r="O28" s="31">
        <v>28</v>
      </c>
      <c r="Q28">
        <v>131</v>
      </c>
      <c r="R28" s="31">
        <v>27</v>
      </c>
      <c r="S28" s="31">
        <v>28</v>
      </c>
      <c r="U28">
        <v>133</v>
      </c>
      <c r="V28" s="31">
        <v>32</v>
      </c>
      <c r="W28" s="31">
        <v>33</v>
      </c>
      <c r="Y28">
        <v>132</v>
      </c>
      <c r="Z28">
        <v>28</v>
      </c>
      <c r="AA28">
        <v>28</v>
      </c>
      <c r="AC28">
        <v>132</v>
      </c>
      <c r="AD28">
        <v>29</v>
      </c>
      <c r="AE28">
        <v>29</v>
      </c>
      <c r="AG28">
        <v>131</v>
      </c>
      <c r="AH28" s="31">
        <v>27</v>
      </c>
      <c r="AI28" s="31">
        <v>28</v>
      </c>
      <c r="AK28">
        <v>133</v>
      </c>
      <c r="AL28">
        <v>29</v>
      </c>
      <c r="AM28">
        <v>30</v>
      </c>
      <c r="AO28">
        <v>133</v>
      </c>
      <c r="AP28">
        <v>30</v>
      </c>
      <c r="AQ28">
        <v>31</v>
      </c>
      <c r="AS28">
        <v>132</v>
      </c>
      <c r="AT28" s="31">
        <v>29</v>
      </c>
      <c r="AU28" s="31">
        <v>29</v>
      </c>
      <c r="AW28">
        <v>133</v>
      </c>
      <c r="AX28" s="31">
        <v>30</v>
      </c>
      <c r="AY28" s="31">
        <v>31</v>
      </c>
      <c r="BA28">
        <v>130</v>
      </c>
      <c r="BB28" s="31">
        <v>26</v>
      </c>
      <c r="BC28" s="31">
        <v>26</v>
      </c>
      <c r="BE28">
        <v>132</v>
      </c>
      <c r="BF28">
        <v>29</v>
      </c>
      <c r="BG28">
        <v>29</v>
      </c>
      <c r="BI28">
        <v>132</v>
      </c>
      <c r="BJ28" s="31">
        <v>28</v>
      </c>
      <c r="BK28" s="31">
        <v>28</v>
      </c>
      <c r="BM28">
        <v>131</v>
      </c>
      <c r="BN28">
        <v>27</v>
      </c>
      <c r="BO28">
        <v>27</v>
      </c>
      <c r="BQ28">
        <v>133</v>
      </c>
      <c r="BR28">
        <v>29</v>
      </c>
      <c r="BS28">
        <v>29</v>
      </c>
      <c r="BU28">
        <v>132</v>
      </c>
      <c r="BV28">
        <v>28</v>
      </c>
      <c r="BW28">
        <v>28</v>
      </c>
      <c r="BY28">
        <v>131</v>
      </c>
      <c r="BZ28">
        <v>28</v>
      </c>
      <c r="CA28">
        <v>28</v>
      </c>
      <c r="CC28">
        <v>132</v>
      </c>
      <c r="CD28">
        <v>28</v>
      </c>
      <c r="CE28">
        <v>29</v>
      </c>
      <c r="CG28">
        <v>131</v>
      </c>
      <c r="CH28">
        <v>26</v>
      </c>
      <c r="CI28">
        <v>26</v>
      </c>
      <c r="CK28">
        <v>132</v>
      </c>
      <c r="CL28">
        <v>27</v>
      </c>
      <c r="CM28">
        <v>27</v>
      </c>
      <c r="CO28">
        <v>131</v>
      </c>
      <c r="CP28">
        <v>27</v>
      </c>
      <c r="CQ28">
        <v>27</v>
      </c>
      <c r="CS28">
        <v>133</v>
      </c>
      <c r="CT28">
        <v>28</v>
      </c>
      <c r="CU28">
        <v>28</v>
      </c>
      <c r="CW28">
        <v>130</v>
      </c>
      <c r="CX28">
        <v>27</v>
      </c>
      <c r="CY28">
        <v>27</v>
      </c>
      <c r="DA28">
        <v>130</v>
      </c>
      <c r="DB28">
        <v>27</v>
      </c>
      <c r="DC28">
        <v>27</v>
      </c>
      <c r="DE28">
        <v>132</v>
      </c>
      <c r="DF28" s="11">
        <v>26</v>
      </c>
      <c r="DG28" s="11">
        <v>27</v>
      </c>
      <c r="DI28">
        <v>130</v>
      </c>
      <c r="DJ28">
        <v>26</v>
      </c>
      <c r="DK28">
        <v>26</v>
      </c>
      <c r="DM28">
        <v>131</v>
      </c>
      <c r="DN28">
        <v>27</v>
      </c>
      <c r="DO28">
        <v>27</v>
      </c>
    </row>
    <row r="29" spans="1:119" ht="12.75">
      <c r="A29">
        <v>133</v>
      </c>
      <c r="B29" s="31">
        <v>29</v>
      </c>
      <c r="C29" s="31">
        <v>29</v>
      </c>
      <c r="E29">
        <v>133</v>
      </c>
      <c r="F29" s="31">
        <v>30</v>
      </c>
      <c r="G29" s="31">
        <v>31</v>
      </c>
      <c r="I29">
        <v>133</v>
      </c>
      <c r="J29" s="31">
        <v>29</v>
      </c>
      <c r="K29" s="31">
        <v>30</v>
      </c>
      <c r="M29">
        <v>133</v>
      </c>
      <c r="N29" s="31">
        <v>29</v>
      </c>
      <c r="O29" s="31">
        <v>29</v>
      </c>
      <c r="Q29">
        <v>132</v>
      </c>
      <c r="R29" s="31">
        <v>29</v>
      </c>
      <c r="S29" s="31">
        <v>29</v>
      </c>
      <c r="U29">
        <v>134</v>
      </c>
      <c r="V29" s="31">
        <v>34</v>
      </c>
      <c r="W29" s="31">
        <v>35</v>
      </c>
      <c r="Y29">
        <v>133</v>
      </c>
      <c r="Z29">
        <v>29</v>
      </c>
      <c r="AA29">
        <v>29</v>
      </c>
      <c r="AC29">
        <v>133</v>
      </c>
      <c r="AD29">
        <v>30</v>
      </c>
      <c r="AE29">
        <v>31</v>
      </c>
      <c r="AG29">
        <v>132</v>
      </c>
      <c r="AH29" s="31">
        <v>29</v>
      </c>
      <c r="AI29" s="31">
        <v>29</v>
      </c>
      <c r="AK29">
        <v>134</v>
      </c>
      <c r="AL29">
        <v>31</v>
      </c>
      <c r="AM29">
        <v>31</v>
      </c>
      <c r="AO29">
        <v>134</v>
      </c>
      <c r="AP29">
        <v>32</v>
      </c>
      <c r="AQ29">
        <v>32</v>
      </c>
      <c r="AS29">
        <v>133</v>
      </c>
      <c r="AT29" s="31">
        <v>30</v>
      </c>
      <c r="AU29" s="31">
        <v>30</v>
      </c>
      <c r="AW29">
        <v>134</v>
      </c>
      <c r="AX29" s="31">
        <v>32</v>
      </c>
      <c r="AY29" s="31">
        <v>32</v>
      </c>
      <c r="BA29">
        <v>131</v>
      </c>
      <c r="BB29" s="31">
        <v>27</v>
      </c>
      <c r="BC29" s="31">
        <v>27</v>
      </c>
      <c r="BE29">
        <v>133</v>
      </c>
      <c r="BF29">
        <v>30</v>
      </c>
      <c r="BG29">
        <v>30</v>
      </c>
      <c r="BI29">
        <v>133</v>
      </c>
      <c r="BJ29" s="31">
        <v>29</v>
      </c>
      <c r="BK29" s="31">
        <v>29</v>
      </c>
      <c r="BM29">
        <v>132</v>
      </c>
      <c r="BN29">
        <v>28</v>
      </c>
      <c r="BO29">
        <v>28</v>
      </c>
      <c r="BQ29">
        <v>134</v>
      </c>
      <c r="BR29">
        <v>30</v>
      </c>
      <c r="BS29">
        <v>31</v>
      </c>
      <c r="BU29">
        <v>133</v>
      </c>
      <c r="BV29">
        <v>29</v>
      </c>
      <c r="BW29">
        <v>30</v>
      </c>
      <c r="BY29">
        <v>132</v>
      </c>
      <c r="BZ29">
        <v>29</v>
      </c>
      <c r="CA29">
        <v>29</v>
      </c>
      <c r="CC29">
        <v>133</v>
      </c>
      <c r="CD29">
        <v>30</v>
      </c>
      <c r="CE29">
        <v>30</v>
      </c>
      <c r="CG29">
        <v>132</v>
      </c>
      <c r="CH29">
        <v>27</v>
      </c>
      <c r="CI29">
        <v>27</v>
      </c>
      <c r="CK29">
        <v>133</v>
      </c>
      <c r="CL29">
        <v>28</v>
      </c>
      <c r="CM29">
        <v>28</v>
      </c>
      <c r="CO29">
        <v>132</v>
      </c>
      <c r="CP29">
        <v>28</v>
      </c>
      <c r="CQ29">
        <v>29</v>
      </c>
      <c r="CS29">
        <v>134</v>
      </c>
      <c r="CT29">
        <v>29</v>
      </c>
      <c r="CU29">
        <v>29</v>
      </c>
      <c r="CW29">
        <v>131</v>
      </c>
      <c r="CX29">
        <v>28</v>
      </c>
      <c r="CY29">
        <v>28</v>
      </c>
      <c r="DA29">
        <v>131</v>
      </c>
      <c r="DB29">
        <v>28</v>
      </c>
      <c r="DC29">
        <v>28</v>
      </c>
      <c r="DE29" s="11">
        <v>133</v>
      </c>
      <c r="DF29" s="11">
        <v>28</v>
      </c>
      <c r="DG29" s="11">
        <v>28</v>
      </c>
      <c r="DI29">
        <v>131</v>
      </c>
      <c r="DJ29">
        <v>27</v>
      </c>
      <c r="DK29">
        <v>28</v>
      </c>
      <c r="DM29">
        <v>132</v>
      </c>
      <c r="DN29">
        <v>28</v>
      </c>
      <c r="DO29">
        <v>28</v>
      </c>
    </row>
    <row r="30" spans="1:119" ht="12.75">
      <c r="A30">
        <v>134</v>
      </c>
      <c r="B30" s="31">
        <v>30</v>
      </c>
      <c r="C30" s="31">
        <v>31</v>
      </c>
      <c r="E30">
        <v>134</v>
      </c>
      <c r="F30" s="31">
        <v>32</v>
      </c>
      <c r="G30" s="31">
        <v>32</v>
      </c>
      <c r="I30">
        <v>134</v>
      </c>
      <c r="J30" s="31">
        <v>31</v>
      </c>
      <c r="K30" s="31">
        <v>31</v>
      </c>
      <c r="M30">
        <v>134</v>
      </c>
      <c r="N30" s="31">
        <v>30</v>
      </c>
      <c r="O30" s="31">
        <v>30</v>
      </c>
      <c r="Q30">
        <v>133</v>
      </c>
      <c r="R30" s="31">
        <v>30</v>
      </c>
      <c r="S30" s="31">
        <v>31</v>
      </c>
      <c r="U30">
        <v>135</v>
      </c>
      <c r="V30" s="31">
        <v>36</v>
      </c>
      <c r="W30" s="31">
        <v>36</v>
      </c>
      <c r="Y30">
        <v>134</v>
      </c>
      <c r="Z30">
        <v>30</v>
      </c>
      <c r="AA30">
        <v>31</v>
      </c>
      <c r="AC30">
        <v>134</v>
      </c>
      <c r="AD30">
        <v>32</v>
      </c>
      <c r="AE30">
        <v>32</v>
      </c>
      <c r="AG30">
        <v>133</v>
      </c>
      <c r="AH30" s="31">
        <v>30</v>
      </c>
      <c r="AI30" s="31">
        <v>31</v>
      </c>
      <c r="AK30">
        <v>135</v>
      </c>
      <c r="AL30">
        <v>32</v>
      </c>
      <c r="AM30">
        <v>33</v>
      </c>
      <c r="AO30">
        <v>135</v>
      </c>
      <c r="AP30">
        <v>33</v>
      </c>
      <c r="AQ30">
        <v>33</v>
      </c>
      <c r="AS30">
        <v>134</v>
      </c>
      <c r="AT30" s="31">
        <v>31</v>
      </c>
      <c r="AU30" s="31">
        <v>32</v>
      </c>
      <c r="AW30">
        <v>135</v>
      </c>
      <c r="AX30" s="31">
        <v>33</v>
      </c>
      <c r="AY30" s="31">
        <v>34</v>
      </c>
      <c r="BA30">
        <v>132</v>
      </c>
      <c r="BB30" s="31">
        <v>28</v>
      </c>
      <c r="BC30" s="31">
        <v>28</v>
      </c>
      <c r="BE30">
        <v>134</v>
      </c>
      <c r="BF30">
        <v>31</v>
      </c>
      <c r="BG30">
        <v>32</v>
      </c>
      <c r="BI30">
        <v>134</v>
      </c>
      <c r="BJ30" s="31">
        <v>30</v>
      </c>
      <c r="BK30" s="31">
        <v>31</v>
      </c>
      <c r="BM30">
        <v>133</v>
      </c>
      <c r="BN30">
        <v>29</v>
      </c>
      <c r="BO30">
        <v>29</v>
      </c>
      <c r="BQ30">
        <v>135</v>
      </c>
      <c r="BR30">
        <v>32</v>
      </c>
      <c r="BS30">
        <v>32</v>
      </c>
      <c r="BU30">
        <v>134</v>
      </c>
      <c r="BV30">
        <v>31</v>
      </c>
      <c r="BW30">
        <v>31</v>
      </c>
      <c r="BY30">
        <v>133</v>
      </c>
      <c r="BZ30">
        <v>30</v>
      </c>
      <c r="CA30">
        <v>31</v>
      </c>
      <c r="CC30">
        <v>134</v>
      </c>
      <c r="CD30">
        <v>31</v>
      </c>
      <c r="CE30">
        <v>31</v>
      </c>
      <c r="CG30">
        <v>133</v>
      </c>
      <c r="CH30">
        <v>28</v>
      </c>
      <c r="CI30">
        <v>29</v>
      </c>
      <c r="CK30">
        <v>134</v>
      </c>
      <c r="CL30">
        <v>29</v>
      </c>
      <c r="CM30">
        <v>30</v>
      </c>
      <c r="CO30">
        <v>133</v>
      </c>
      <c r="CP30">
        <v>30</v>
      </c>
      <c r="CQ30">
        <v>30</v>
      </c>
      <c r="CS30">
        <v>135</v>
      </c>
      <c r="CT30">
        <v>30</v>
      </c>
      <c r="CU30">
        <v>30</v>
      </c>
      <c r="CW30">
        <v>132</v>
      </c>
      <c r="CX30">
        <v>29</v>
      </c>
      <c r="CY30">
        <v>29</v>
      </c>
      <c r="DA30">
        <v>132</v>
      </c>
      <c r="DB30">
        <v>29</v>
      </c>
      <c r="DC30">
        <v>29</v>
      </c>
      <c r="DE30">
        <v>134</v>
      </c>
      <c r="DF30" s="11">
        <v>29</v>
      </c>
      <c r="DG30" s="11">
        <v>29</v>
      </c>
      <c r="DI30">
        <v>132</v>
      </c>
      <c r="DJ30">
        <v>29</v>
      </c>
      <c r="DK30">
        <v>29</v>
      </c>
      <c r="DM30">
        <v>133</v>
      </c>
      <c r="DN30">
        <v>29</v>
      </c>
      <c r="DO30">
        <v>30</v>
      </c>
    </row>
    <row r="31" spans="1:119" ht="12.75">
      <c r="A31">
        <v>135</v>
      </c>
      <c r="B31" s="31">
        <v>32</v>
      </c>
      <c r="C31" s="31">
        <v>32</v>
      </c>
      <c r="E31">
        <v>135</v>
      </c>
      <c r="F31" s="31">
        <v>33</v>
      </c>
      <c r="G31" s="31">
        <v>34</v>
      </c>
      <c r="I31">
        <v>135</v>
      </c>
      <c r="J31" s="31">
        <v>32</v>
      </c>
      <c r="K31" s="31">
        <v>33</v>
      </c>
      <c r="M31">
        <v>135</v>
      </c>
      <c r="N31" s="31">
        <v>31</v>
      </c>
      <c r="O31" s="31">
        <v>32</v>
      </c>
      <c r="Q31">
        <v>134</v>
      </c>
      <c r="R31" s="31">
        <v>32</v>
      </c>
      <c r="S31" s="31">
        <v>32</v>
      </c>
      <c r="U31">
        <v>136</v>
      </c>
      <c r="V31" s="31">
        <v>37</v>
      </c>
      <c r="W31" s="31">
        <v>38</v>
      </c>
      <c r="Y31">
        <v>135</v>
      </c>
      <c r="Z31">
        <v>32</v>
      </c>
      <c r="AA31">
        <v>32</v>
      </c>
      <c r="AC31">
        <v>135</v>
      </c>
      <c r="AD31">
        <v>33</v>
      </c>
      <c r="AE31">
        <v>34</v>
      </c>
      <c r="AG31">
        <v>134</v>
      </c>
      <c r="AH31" s="31">
        <v>32</v>
      </c>
      <c r="AI31" s="31">
        <v>32</v>
      </c>
      <c r="AK31">
        <v>136</v>
      </c>
      <c r="AL31">
        <v>34</v>
      </c>
      <c r="AM31">
        <v>34</v>
      </c>
      <c r="AO31">
        <v>136</v>
      </c>
      <c r="AP31">
        <v>34</v>
      </c>
      <c r="AQ31">
        <v>35</v>
      </c>
      <c r="AS31">
        <v>135</v>
      </c>
      <c r="AT31" s="31">
        <v>33</v>
      </c>
      <c r="AU31" s="31">
        <v>33</v>
      </c>
      <c r="AW31">
        <v>136</v>
      </c>
      <c r="AX31" s="31">
        <v>35</v>
      </c>
      <c r="AY31" s="31">
        <v>35</v>
      </c>
      <c r="BA31">
        <v>133</v>
      </c>
      <c r="BB31" s="31">
        <v>29</v>
      </c>
      <c r="BC31" s="31">
        <v>30</v>
      </c>
      <c r="BE31">
        <v>135</v>
      </c>
      <c r="BF31">
        <v>33</v>
      </c>
      <c r="BG31">
        <v>33</v>
      </c>
      <c r="BI31">
        <v>135</v>
      </c>
      <c r="BJ31" s="31">
        <v>32</v>
      </c>
      <c r="BK31" s="31">
        <v>32</v>
      </c>
      <c r="BM31">
        <v>134</v>
      </c>
      <c r="BN31">
        <v>30</v>
      </c>
      <c r="BO31">
        <v>31</v>
      </c>
      <c r="BQ31">
        <v>136</v>
      </c>
      <c r="BR31">
        <v>33</v>
      </c>
      <c r="BS31">
        <v>34</v>
      </c>
      <c r="BU31">
        <v>135</v>
      </c>
      <c r="BV31">
        <v>32</v>
      </c>
      <c r="BW31">
        <v>32</v>
      </c>
      <c r="BY31">
        <v>134</v>
      </c>
      <c r="BZ31">
        <v>32</v>
      </c>
      <c r="CA31">
        <v>32</v>
      </c>
      <c r="CC31">
        <v>135</v>
      </c>
      <c r="CD31">
        <v>32</v>
      </c>
      <c r="CE31">
        <v>33</v>
      </c>
      <c r="CG31">
        <v>134</v>
      </c>
      <c r="CH31">
        <v>30</v>
      </c>
      <c r="CI31">
        <v>30</v>
      </c>
      <c r="CK31">
        <v>135</v>
      </c>
      <c r="CL31">
        <v>31</v>
      </c>
      <c r="CM31">
        <v>31</v>
      </c>
      <c r="CO31">
        <v>134</v>
      </c>
      <c r="CP31">
        <v>31</v>
      </c>
      <c r="CQ31">
        <v>31</v>
      </c>
      <c r="CS31">
        <v>136</v>
      </c>
      <c r="CT31">
        <v>31</v>
      </c>
      <c r="CU31">
        <v>31</v>
      </c>
      <c r="CW31">
        <v>133</v>
      </c>
      <c r="CX31">
        <v>30</v>
      </c>
      <c r="CY31">
        <v>31</v>
      </c>
      <c r="DA31">
        <v>133</v>
      </c>
      <c r="DB31">
        <v>30</v>
      </c>
      <c r="DC31">
        <v>30</v>
      </c>
      <c r="DE31" s="11">
        <v>135</v>
      </c>
      <c r="DF31" s="11">
        <v>30</v>
      </c>
      <c r="DG31" s="11">
        <v>31</v>
      </c>
      <c r="DI31">
        <v>133</v>
      </c>
      <c r="DJ31">
        <v>30</v>
      </c>
      <c r="DK31">
        <v>30</v>
      </c>
      <c r="DM31">
        <v>134</v>
      </c>
      <c r="DN31">
        <v>31</v>
      </c>
      <c r="DO31">
        <v>31</v>
      </c>
    </row>
    <row r="32" spans="1:119" ht="12.75">
      <c r="A32">
        <v>136</v>
      </c>
      <c r="B32" s="31">
        <v>33</v>
      </c>
      <c r="C32" s="31">
        <v>34</v>
      </c>
      <c r="E32">
        <v>136</v>
      </c>
      <c r="F32" s="31">
        <v>35</v>
      </c>
      <c r="G32" s="31">
        <v>35</v>
      </c>
      <c r="I32">
        <v>136</v>
      </c>
      <c r="J32" s="31">
        <v>34</v>
      </c>
      <c r="K32" s="31">
        <v>34</v>
      </c>
      <c r="M32">
        <v>136</v>
      </c>
      <c r="N32" s="31">
        <v>33</v>
      </c>
      <c r="O32" s="31">
        <v>33</v>
      </c>
      <c r="Q32">
        <v>135</v>
      </c>
      <c r="R32" s="31">
        <v>33</v>
      </c>
      <c r="S32" s="31">
        <v>34</v>
      </c>
      <c r="U32">
        <v>137</v>
      </c>
      <c r="V32" s="31">
        <v>39</v>
      </c>
      <c r="W32" s="31">
        <v>40</v>
      </c>
      <c r="Y32">
        <v>136</v>
      </c>
      <c r="Z32">
        <v>33</v>
      </c>
      <c r="AA32">
        <v>34</v>
      </c>
      <c r="AC32">
        <v>136</v>
      </c>
      <c r="AD32">
        <v>35</v>
      </c>
      <c r="AE32">
        <v>36</v>
      </c>
      <c r="AG32">
        <v>135</v>
      </c>
      <c r="AH32" s="31">
        <v>33</v>
      </c>
      <c r="AI32" s="31">
        <v>34</v>
      </c>
      <c r="AK32">
        <v>137</v>
      </c>
      <c r="AL32">
        <v>35</v>
      </c>
      <c r="AM32">
        <v>36</v>
      </c>
      <c r="AO32">
        <v>137</v>
      </c>
      <c r="AP32">
        <v>36</v>
      </c>
      <c r="AQ32">
        <v>36</v>
      </c>
      <c r="AS32">
        <v>136</v>
      </c>
      <c r="AT32" s="31">
        <v>34</v>
      </c>
      <c r="AU32" s="31">
        <v>35</v>
      </c>
      <c r="AW32">
        <v>137</v>
      </c>
      <c r="AX32" s="31">
        <v>36</v>
      </c>
      <c r="AY32" s="31">
        <v>37</v>
      </c>
      <c r="BA32">
        <v>134</v>
      </c>
      <c r="BB32" s="31">
        <v>31</v>
      </c>
      <c r="BC32" s="31">
        <v>31</v>
      </c>
      <c r="BE32">
        <v>136</v>
      </c>
      <c r="BF32">
        <v>34</v>
      </c>
      <c r="BG32">
        <v>35</v>
      </c>
      <c r="BI32">
        <v>136</v>
      </c>
      <c r="BJ32" s="31">
        <v>33</v>
      </c>
      <c r="BK32" s="31">
        <v>34</v>
      </c>
      <c r="BM32">
        <v>135</v>
      </c>
      <c r="BN32">
        <v>32</v>
      </c>
      <c r="BO32">
        <v>32</v>
      </c>
      <c r="BQ32">
        <v>137</v>
      </c>
      <c r="BR32">
        <v>35</v>
      </c>
      <c r="BS32">
        <v>35</v>
      </c>
      <c r="BU32">
        <v>136</v>
      </c>
      <c r="BV32">
        <v>33</v>
      </c>
      <c r="BW32">
        <v>34</v>
      </c>
      <c r="BY32">
        <v>135</v>
      </c>
      <c r="BZ32">
        <v>33</v>
      </c>
      <c r="CA32">
        <v>33</v>
      </c>
      <c r="CC32">
        <v>136</v>
      </c>
      <c r="CD32">
        <v>34</v>
      </c>
      <c r="CE32">
        <v>34</v>
      </c>
      <c r="CG32">
        <v>135</v>
      </c>
      <c r="CH32">
        <v>31</v>
      </c>
      <c r="CI32">
        <v>31</v>
      </c>
      <c r="CK32">
        <v>136</v>
      </c>
      <c r="CL32">
        <v>32</v>
      </c>
      <c r="CM32">
        <v>33</v>
      </c>
      <c r="CO32">
        <v>135</v>
      </c>
      <c r="CP32">
        <v>32</v>
      </c>
      <c r="CQ32">
        <v>33</v>
      </c>
      <c r="CS32">
        <v>137</v>
      </c>
      <c r="CT32">
        <v>33</v>
      </c>
      <c r="CU32">
        <v>33</v>
      </c>
      <c r="CW32">
        <v>134</v>
      </c>
      <c r="CX32">
        <v>32</v>
      </c>
      <c r="CY32">
        <v>32</v>
      </c>
      <c r="DA32">
        <v>134</v>
      </c>
      <c r="DB32">
        <v>31</v>
      </c>
      <c r="DC32">
        <v>32</v>
      </c>
      <c r="DE32">
        <v>136</v>
      </c>
      <c r="DF32" s="11">
        <v>32</v>
      </c>
      <c r="DG32" s="11">
        <v>32</v>
      </c>
      <c r="DI32">
        <v>134</v>
      </c>
      <c r="DJ32">
        <v>31</v>
      </c>
      <c r="DK32">
        <v>31</v>
      </c>
      <c r="DM32">
        <v>135</v>
      </c>
      <c r="DN32">
        <v>32</v>
      </c>
      <c r="DO32">
        <v>32</v>
      </c>
    </row>
    <row r="33" spans="1:119" ht="12.75">
      <c r="A33">
        <v>137</v>
      </c>
      <c r="B33" s="31">
        <v>35</v>
      </c>
      <c r="C33" s="31">
        <v>36</v>
      </c>
      <c r="E33">
        <v>137</v>
      </c>
      <c r="F33" s="31">
        <v>36</v>
      </c>
      <c r="G33" s="31">
        <v>37</v>
      </c>
      <c r="I33">
        <v>137</v>
      </c>
      <c r="J33" s="31">
        <v>35</v>
      </c>
      <c r="K33" s="31">
        <v>36</v>
      </c>
      <c r="M33">
        <v>137</v>
      </c>
      <c r="N33" s="31">
        <v>34</v>
      </c>
      <c r="O33" s="31">
        <v>35</v>
      </c>
      <c r="Q33">
        <v>136</v>
      </c>
      <c r="R33" s="31">
        <v>35</v>
      </c>
      <c r="S33" s="31">
        <v>35</v>
      </c>
      <c r="U33">
        <v>138</v>
      </c>
      <c r="V33" s="31">
        <v>41</v>
      </c>
      <c r="W33" s="31">
        <v>41</v>
      </c>
      <c r="Y33">
        <v>137</v>
      </c>
      <c r="Z33">
        <v>35</v>
      </c>
      <c r="AA33">
        <v>35</v>
      </c>
      <c r="AC33">
        <v>137</v>
      </c>
      <c r="AD33">
        <v>37</v>
      </c>
      <c r="AE33">
        <v>37</v>
      </c>
      <c r="AG33">
        <v>136</v>
      </c>
      <c r="AH33" s="31">
        <v>35</v>
      </c>
      <c r="AI33" s="31">
        <v>35</v>
      </c>
      <c r="AK33">
        <v>138</v>
      </c>
      <c r="AL33">
        <v>37</v>
      </c>
      <c r="AM33">
        <v>37</v>
      </c>
      <c r="AO33">
        <v>138</v>
      </c>
      <c r="AP33">
        <v>37</v>
      </c>
      <c r="AQ33">
        <v>38</v>
      </c>
      <c r="AS33">
        <v>137</v>
      </c>
      <c r="AT33" s="31">
        <v>36</v>
      </c>
      <c r="AU33" s="31">
        <v>37</v>
      </c>
      <c r="AW33">
        <v>138</v>
      </c>
      <c r="AX33" s="31">
        <v>38</v>
      </c>
      <c r="AY33" s="31">
        <v>38</v>
      </c>
      <c r="BA33">
        <v>135</v>
      </c>
      <c r="BB33" s="31">
        <v>32</v>
      </c>
      <c r="BC33" s="31">
        <v>32</v>
      </c>
      <c r="BE33">
        <v>137</v>
      </c>
      <c r="BF33">
        <v>36</v>
      </c>
      <c r="BG33">
        <v>36</v>
      </c>
      <c r="BI33">
        <v>137</v>
      </c>
      <c r="BJ33" s="31">
        <v>35</v>
      </c>
      <c r="BK33" s="31">
        <v>35</v>
      </c>
      <c r="BM33">
        <v>136</v>
      </c>
      <c r="BN33">
        <v>33</v>
      </c>
      <c r="BO33">
        <v>34</v>
      </c>
      <c r="BQ33">
        <v>138</v>
      </c>
      <c r="BR33">
        <v>36</v>
      </c>
      <c r="BS33">
        <v>37</v>
      </c>
      <c r="BU33">
        <v>137</v>
      </c>
      <c r="BV33">
        <v>35</v>
      </c>
      <c r="BW33">
        <v>35</v>
      </c>
      <c r="BY33">
        <v>136</v>
      </c>
      <c r="BZ33">
        <v>34</v>
      </c>
      <c r="CA33">
        <v>35</v>
      </c>
      <c r="CC33">
        <v>137</v>
      </c>
      <c r="CD33">
        <v>35</v>
      </c>
      <c r="CE33">
        <v>35</v>
      </c>
      <c r="CG33">
        <v>136</v>
      </c>
      <c r="CH33">
        <v>32</v>
      </c>
      <c r="CI33">
        <v>33</v>
      </c>
      <c r="CK33">
        <v>137</v>
      </c>
      <c r="CL33">
        <v>34</v>
      </c>
      <c r="CM33">
        <v>34</v>
      </c>
      <c r="CO33">
        <v>136</v>
      </c>
      <c r="CP33">
        <v>34</v>
      </c>
      <c r="CQ33">
        <v>34</v>
      </c>
      <c r="CS33">
        <v>138</v>
      </c>
      <c r="CT33">
        <v>34</v>
      </c>
      <c r="CU33">
        <v>35</v>
      </c>
      <c r="CW33">
        <v>135</v>
      </c>
      <c r="CX33">
        <v>33</v>
      </c>
      <c r="CY33">
        <v>33</v>
      </c>
      <c r="DA33">
        <v>135</v>
      </c>
      <c r="DB33">
        <v>33</v>
      </c>
      <c r="DC33">
        <v>33</v>
      </c>
      <c r="DE33" s="11">
        <v>137</v>
      </c>
      <c r="DF33" s="11">
        <v>33</v>
      </c>
      <c r="DG33" s="11">
        <v>34</v>
      </c>
      <c r="DI33">
        <v>135</v>
      </c>
      <c r="DJ33">
        <v>32</v>
      </c>
      <c r="DK33">
        <v>33</v>
      </c>
      <c r="DM33">
        <v>136</v>
      </c>
      <c r="DN33">
        <v>33</v>
      </c>
      <c r="DO33">
        <v>34</v>
      </c>
    </row>
    <row r="34" spans="1:119" ht="12.75">
      <c r="A34">
        <v>138</v>
      </c>
      <c r="B34" s="31">
        <v>37</v>
      </c>
      <c r="C34" s="31">
        <v>38</v>
      </c>
      <c r="E34">
        <v>138</v>
      </c>
      <c r="F34" s="31">
        <v>38</v>
      </c>
      <c r="G34" s="31">
        <v>39</v>
      </c>
      <c r="I34">
        <v>138</v>
      </c>
      <c r="J34" s="31">
        <v>37</v>
      </c>
      <c r="K34" s="31">
        <v>37</v>
      </c>
      <c r="M34">
        <v>138</v>
      </c>
      <c r="N34" s="31">
        <v>36</v>
      </c>
      <c r="O34" s="31">
        <v>37</v>
      </c>
      <c r="Q34">
        <v>137</v>
      </c>
      <c r="R34" s="31">
        <v>36</v>
      </c>
      <c r="S34" s="31">
        <v>37</v>
      </c>
      <c r="U34">
        <v>139</v>
      </c>
      <c r="V34" s="31">
        <v>42</v>
      </c>
      <c r="W34" s="31">
        <v>43</v>
      </c>
      <c r="Y34">
        <v>138</v>
      </c>
      <c r="Z34">
        <v>36</v>
      </c>
      <c r="AA34">
        <v>37</v>
      </c>
      <c r="AC34">
        <v>138</v>
      </c>
      <c r="AD34">
        <v>38</v>
      </c>
      <c r="AE34">
        <v>39</v>
      </c>
      <c r="AG34">
        <v>137</v>
      </c>
      <c r="AH34" s="31">
        <v>36</v>
      </c>
      <c r="AI34" s="31">
        <v>37</v>
      </c>
      <c r="AK34">
        <v>139</v>
      </c>
      <c r="AL34">
        <v>38</v>
      </c>
      <c r="AM34">
        <v>39</v>
      </c>
      <c r="AO34">
        <v>139</v>
      </c>
      <c r="AP34">
        <v>39</v>
      </c>
      <c r="AQ34">
        <v>40</v>
      </c>
      <c r="AS34">
        <v>138</v>
      </c>
      <c r="AT34" s="31">
        <v>38</v>
      </c>
      <c r="AU34" s="31">
        <v>38</v>
      </c>
      <c r="AW34">
        <v>139</v>
      </c>
      <c r="AX34" s="31">
        <v>39</v>
      </c>
      <c r="AY34" s="31">
        <v>40</v>
      </c>
      <c r="BA34">
        <v>136</v>
      </c>
      <c r="BB34" s="31">
        <v>33</v>
      </c>
      <c r="BC34" s="31">
        <v>34</v>
      </c>
      <c r="BE34">
        <v>138</v>
      </c>
      <c r="BF34">
        <v>37</v>
      </c>
      <c r="BG34">
        <v>38</v>
      </c>
      <c r="BI34">
        <v>138</v>
      </c>
      <c r="BJ34" s="31">
        <v>36</v>
      </c>
      <c r="BK34" s="31">
        <v>36</v>
      </c>
      <c r="BM34">
        <v>137</v>
      </c>
      <c r="BN34">
        <v>35</v>
      </c>
      <c r="BO34">
        <v>35</v>
      </c>
      <c r="BQ34">
        <v>139</v>
      </c>
      <c r="BR34">
        <v>38</v>
      </c>
      <c r="BS34">
        <v>38</v>
      </c>
      <c r="BU34">
        <v>138</v>
      </c>
      <c r="BV34">
        <v>36</v>
      </c>
      <c r="BW34">
        <v>37</v>
      </c>
      <c r="BY34">
        <v>137</v>
      </c>
      <c r="BZ34">
        <v>36</v>
      </c>
      <c r="CA34">
        <v>36</v>
      </c>
      <c r="CC34">
        <v>138</v>
      </c>
      <c r="CD34">
        <v>36</v>
      </c>
      <c r="CE34">
        <v>37</v>
      </c>
      <c r="CG34">
        <v>137</v>
      </c>
      <c r="CH34">
        <v>34</v>
      </c>
      <c r="CI34">
        <v>34</v>
      </c>
      <c r="CK34">
        <v>138</v>
      </c>
      <c r="CL34">
        <v>35</v>
      </c>
      <c r="CM34">
        <v>36</v>
      </c>
      <c r="CO34">
        <v>137</v>
      </c>
      <c r="CP34">
        <v>35</v>
      </c>
      <c r="CQ34">
        <v>36</v>
      </c>
      <c r="CS34">
        <v>139</v>
      </c>
      <c r="CT34">
        <v>36</v>
      </c>
      <c r="CU34">
        <v>36</v>
      </c>
      <c r="CW34">
        <v>136</v>
      </c>
      <c r="CX34">
        <v>34</v>
      </c>
      <c r="CY34">
        <v>34</v>
      </c>
      <c r="DA34">
        <v>136</v>
      </c>
      <c r="DB34">
        <v>34</v>
      </c>
      <c r="DC34">
        <v>34</v>
      </c>
      <c r="DE34">
        <v>138</v>
      </c>
      <c r="DF34" s="11">
        <v>35</v>
      </c>
      <c r="DG34" s="11">
        <v>35</v>
      </c>
      <c r="DI34">
        <v>136</v>
      </c>
      <c r="DJ34">
        <v>34</v>
      </c>
      <c r="DK34">
        <v>34</v>
      </c>
      <c r="DM34">
        <v>137</v>
      </c>
      <c r="DN34">
        <v>35</v>
      </c>
      <c r="DO34">
        <v>35</v>
      </c>
    </row>
    <row r="35" spans="1:119" ht="12.75">
      <c r="A35">
        <v>139</v>
      </c>
      <c r="B35" s="31">
        <v>39</v>
      </c>
      <c r="C35" s="31">
        <v>39</v>
      </c>
      <c r="E35">
        <v>139</v>
      </c>
      <c r="F35" s="31">
        <v>40</v>
      </c>
      <c r="G35" s="31">
        <v>40</v>
      </c>
      <c r="I35">
        <v>139</v>
      </c>
      <c r="J35" s="31">
        <v>38</v>
      </c>
      <c r="K35" s="31">
        <v>39</v>
      </c>
      <c r="M35">
        <v>139</v>
      </c>
      <c r="N35" s="31">
        <v>38</v>
      </c>
      <c r="O35" s="31">
        <v>38</v>
      </c>
      <c r="Q35">
        <v>138</v>
      </c>
      <c r="R35" s="31">
        <v>38</v>
      </c>
      <c r="S35" s="31">
        <v>39</v>
      </c>
      <c r="U35">
        <v>140</v>
      </c>
      <c r="V35" s="31">
        <v>44</v>
      </c>
      <c r="W35" s="31">
        <v>45</v>
      </c>
      <c r="Y35">
        <v>139</v>
      </c>
      <c r="Z35">
        <v>38</v>
      </c>
      <c r="AA35">
        <v>39</v>
      </c>
      <c r="AC35">
        <v>139</v>
      </c>
      <c r="AD35">
        <v>40</v>
      </c>
      <c r="AE35">
        <v>41</v>
      </c>
      <c r="AG35">
        <v>138</v>
      </c>
      <c r="AH35" s="31">
        <v>38</v>
      </c>
      <c r="AI35" s="31">
        <v>39</v>
      </c>
      <c r="AK35">
        <v>140</v>
      </c>
      <c r="AL35">
        <v>40</v>
      </c>
      <c r="AM35">
        <v>40</v>
      </c>
      <c r="AO35">
        <v>140</v>
      </c>
      <c r="AP35">
        <v>41</v>
      </c>
      <c r="AQ35">
        <v>41</v>
      </c>
      <c r="AS35">
        <v>139</v>
      </c>
      <c r="AT35" s="31">
        <v>39</v>
      </c>
      <c r="AU35" s="31">
        <v>40</v>
      </c>
      <c r="AW35">
        <v>140</v>
      </c>
      <c r="AX35" s="31">
        <v>41</v>
      </c>
      <c r="AY35" s="31">
        <v>41</v>
      </c>
      <c r="BA35">
        <v>137</v>
      </c>
      <c r="BB35" s="31">
        <v>35</v>
      </c>
      <c r="BC35" s="31">
        <v>35</v>
      </c>
      <c r="BE35">
        <v>139</v>
      </c>
      <c r="BF35">
        <v>39</v>
      </c>
      <c r="BG35">
        <v>39</v>
      </c>
      <c r="BI35">
        <v>139</v>
      </c>
      <c r="BJ35" s="31">
        <v>37</v>
      </c>
      <c r="BK35" s="31">
        <v>38</v>
      </c>
      <c r="BM35">
        <v>138</v>
      </c>
      <c r="BN35">
        <v>36</v>
      </c>
      <c r="BO35">
        <v>37</v>
      </c>
      <c r="BQ35">
        <v>140</v>
      </c>
      <c r="BR35">
        <v>39</v>
      </c>
      <c r="BS35">
        <v>40</v>
      </c>
      <c r="BU35">
        <v>139</v>
      </c>
      <c r="BV35">
        <v>38</v>
      </c>
      <c r="BW35">
        <v>39</v>
      </c>
      <c r="BY35">
        <v>138</v>
      </c>
      <c r="BZ35">
        <v>37</v>
      </c>
      <c r="CA35">
        <v>38</v>
      </c>
      <c r="CC35">
        <v>139</v>
      </c>
      <c r="CD35">
        <v>38</v>
      </c>
      <c r="CE35">
        <v>38</v>
      </c>
      <c r="CG35">
        <v>138</v>
      </c>
      <c r="CH35">
        <v>35</v>
      </c>
      <c r="CI35">
        <v>35</v>
      </c>
      <c r="CK35">
        <v>139</v>
      </c>
      <c r="CL35">
        <v>37</v>
      </c>
      <c r="CM35">
        <v>37</v>
      </c>
      <c r="CO35">
        <v>138</v>
      </c>
      <c r="CP35">
        <v>37</v>
      </c>
      <c r="CQ35">
        <v>37</v>
      </c>
      <c r="CS35">
        <v>140</v>
      </c>
      <c r="CT35">
        <v>37</v>
      </c>
      <c r="CU35">
        <v>38</v>
      </c>
      <c r="CW35">
        <v>137</v>
      </c>
      <c r="CX35">
        <v>35</v>
      </c>
      <c r="CY35">
        <v>36</v>
      </c>
      <c r="DA35">
        <v>137</v>
      </c>
      <c r="DB35">
        <v>35</v>
      </c>
      <c r="DC35">
        <v>36</v>
      </c>
      <c r="DE35" s="11">
        <v>139</v>
      </c>
      <c r="DF35" s="11">
        <v>36</v>
      </c>
      <c r="DG35" s="11">
        <v>37</v>
      </c>
      <c r="DI35">
        <v>137</v>
      </c>
      <c r="DJ35">
        <v>35</v>
      </c>
      <c r="DK35">
        <v>36</v>
      </c>
      <c r="DM35">
        <v>138</v>
      </c>
      <c r="DN35">
        <v>36</v>
      </c>
      <c r="DO35">
        <v>37</v>
      </c>
    </row>
    <row r="36" spans="1:119" ht="12.75">
      <c r="A36">
        <v>140</v>
      </c>
      <c r="B36" s="31">
        <v>40</v>
      </c>
      <c r="C36" s="31">
        <v>41</v>
      </c>
      <c r="E36">
        <v>140</v>
      </c>
      <c r="F36" s="31">
        <v>41</v>
      </c>
      <c r="G36" s="31">
        <v>42</v>
      </c>
      <c r="I36">
        <v>140</v>
      </c>
      <c r="J36" s="31">
        <v>40</v>
      </c>
      <c r="K36" s="31">
        <v>41</v>
      </c>
      <c r="M36">
        <v>140</v>
      </c>
      <c r="N36" s="31">
        <v>39</v>
      </c>
      <c r="O36" s="31">
        <v>40</v>
      </c>
      <c r="Q36">
        <v>139</v>
      </c>
      <c r="R36" s="31">
        <v>40</v>
      </c>
      <c r="S36" s="31">
        <v>40</v>
      </c>
      <c r="U36">
        <v>141</v>
      </c>
      <c r="V36" s="31">
        <v>46</v>
      </c>
      <c r="W36" s="31">
        <v>46</v>
      </c>
      <c r="Y36">
        <v>140</v>
      </c>
      <c r="Z36">
        <v>40</v>
      </c>
      <c r="AA36">
        <v>40</v>
      </c>
      <c r="AC36">
        <v>140</v>
      </c>
      <c r="AD36">
        <v>42</v>
      </c>
      <c r="AE36">
        <v>42</v>
      </c>
      <c r="AG36">
        <v>139</v>
      </c>
      <c r="AH36" s="31">
        <v>40</v>
      </c>
      <c r="AI36" s="31">
        <v>40</v>
      </c>
      <c r="AK36">
        <v>141</v>
      </c>
      <c r="AL36">
        <v>41</v>
      </c>
      <c r="AM36">
        <v>42</v>
      </c>
      <c r="AO36">
        <v>141</v>
      </c>
      <c r="AP36">
        <v>42</v>
      </c>
      <c r="AQ36">
        <v>43</v>
      </c>
      <c r="AS36">
        <v>140</v>
      </c>
      <c r="AT36" s="31">
        <v>41</v>
      </c>
      <c r="AU36" s="31">
        <v>41</v>
      </c>
      <c r="AW36">
        <v>141</v>
      </c>
      <c r="AX36" s="31">
        <v>42</v>
      </c>
      <c r="AY36" s="31">
        <v>43</v>
      </c>
      <c r="BA36">
        <v>138</v>
      </c>
      <c r="BB36" s="31">
        <v>36</v>
      </c>
      <c r="BC36" s="31">
        <v>36</v>
      </c>
      <c r="BE36">
        <v>140</v>
      </c>
      <c r="BF36">
        <v>40</v>
      </c>
      <c r="BG36">
        <v>41</v>
      </c>
      <c r="BI36">
        <v>140</v>
      </c>
      <c r="BJ36" s="31">
        <v>39</v>
      </c>
      <c r="BK36" s="31">
        <v>39</v>
      </c>
      <c r="BM36">
        <v>139</v>
      </c>
      <c r="BN36">
        <v>38</v>
      </c>
      <c r="BO36">
        <v>38</v>
      </c>
      <c r="BQ36">
        <v>141</v>
      </c>
      <c r="BR36">
        <v>41</v>
      </c>
      <c r="BS36">
        <v>41</v>
      </c>
      <c r="BU36">
        <v>140</v>
      </c>
      <c r="BV36">
        <v>40</v>
      </c>
      <c r="BW36">
        <v>40</v>
      </c>
      <c r="BY36">
        <v>139</v>
      </c>
      <c r="BZ36">
        <v>39</v>
      </c>
      <c r="CA36">
        <v>39</v>
      </c>
      <c r="CC36">
        <v>140</v>
      </c>
      <c r="CD36">
        <v>39</v>
      </c>
      <c r="CE36">
        <v>40</v>
      </c>
      <c r="CG36">
        <v>139</v>
      </c>
      <c r="CH36">
        <v>36</v>
      </c>
      <c r="CI36">
        <v>37</v>
      </c>
      <c r="CK36">
        <v>140</v>
      </c>
      <c r="CL36">
        <v>38</v>
      </c>
      <c r="CM36">
        <v>39</v>
      </c>
      <c r="CO36">
        <v>139</v>
      </c>
      <c r="CP36">
        <v>38</v>
      </c>
      <c r="CQ36">
        <v>39</v>
      </c>
      <c r="CS36">
        <v>141</v>
      </c>
      <c r="CT36">
        <v>39</v>
      </c>
      <c r="CU36">
        <v>39</v>
      </c>
      <c r="CW36">
        <v>138</v>
      </c>
      <c r="CX36">
        <v>37</v>
      </c>
      <c r="CY36">
        <v>37</v>
      </c>
      <c r="DA36">
        <v>138</v>
      </c>
      <c r="DB36">
        <v>37</v>
      </c>
      <c r="DC36">
        <v>37</v>
      </c>
      <c r="DE36">
        <v>140</v>
      </c>
      <c r="DF36" s="11">
        <v>38</v>
      </c>
      <c r="DG36" s="11">
        <v>38</v>
      </c>
      <c r="DI36">
        <v>138</v>
      </c>
      <c r="DJ36">
        <v>37</v>
      </c>
      <c r="DK36">
        <v>37</v>
      </c>
      <c r="DM36">
        <v>139</v>
      </c>
      <c r="DN36">
        <v>38</v>
      </c>
      <c r="DO36">
        <v>39</v>
      </c>
    </row>
    <row r="37" spans="1:119" ht="12.75">
      <c r="A37">
        <v>141</v>
      </c>
      <c r="B37" s="31">
        <v>42</v>
      </c>
      <c r="C37" s="31">
        <v>43</v>
      </c>
      <c r="E37">
        <v>141</v>
      </c>
      <c r="F37" s="31">
        <v>43</v>
      </c>
      <c r="G37" s="31">
        <v>44</v>
      </c>
      <c r="I37">
        <v>141</v>
      </c>
      <c r="J37" s="31">
        <v>42</v>
      </c>
      <c r="K37" s="31">
        <v>42</v>
      </c>
      <c r="M37">
        <v>141</v>
      </c>
      <c r="N37" s="31">
        <v>41</v>
      </c>
      <c r="O37" s="31">
        <v>42</v>
      </c>
      <c r="Q37">
        <v>140</v>
      </c>
      <c r="R37" s="31">
        <v>41</v>
      </c>
      <c r="S37" s="31">
        <v>42</v>
      </c>
      <c r="U37">
        <v>142</v>
      </c>
      <c r="V37" s="31">
        <v>47</v>
      </c>
      <c r="W37" s="31">
        <v>48</v>
      </c>
      <c r="Y37">
        <v>141</v>
      </c>
      <c r="Z37">
        <v>41</v>
      </c>
      <c r="AA37">
        <v>42</v>
      </c>
      <c r="AC37">
        <v>141</v>
      </c>
      <c r="AD37">
        <v>43</v>
      </c>
      <c r="AE37">
        <v>44</v>
      </c>
      <c r="AG37">
        <v>140</v>
      </c>
      <c r="AH37" s="31">
        <v>41</v>
      </c>
      <c r="AI37" s="31">
        <v>42</v>
      </c>
      <c r="AK37">
        <v>142</v>
      </c>
      <c r="AL37">
        <v>43</v>
      </c>
      <c r="AM37">
        <v>44</v>
      </c>
      <c r="AO37">
        <v>142</v>
      </c>
      <c r="AP37">
        <v>44</v>
      </c>
      <c r="AQ37">
        <v>44</v>
      </c>
      <c r="AS37">
        <v>141</v>
      </c>
      <c r="AT37" s="31">
        <v>42</v>
      </c>
      <c r="AU37" s="31">
        <v>43</v>
      </c>
      <c r="AW37">
        <v>142</v>
      </c>
      <c r="AX37" s="31">
        <v>44</v>
      </c>
      <c r="AY37" s="31">
        <v>44</v>
      </c>
      <c r="BA37">
        <v>139</v>
      </c>
      <c r="BB37" s="31">
        <v>37</v>
      </c>
      <c r="BC37" s="31">
        <v>38</v>
      </c>
      <c r="BE37">
        <v>141</v>
      </c>
      <c r="BF37">
        <v>42</v>
      </c>
      <c r="BG37">
        <v>42</v>
      </c>
      <c r="BI37">
        <v>141</v>
      </c>
      <c r="BJ37" s="31">
        <v>40</v>
      </c>
      <c r="BK37" s="31">
        <v>41</v>
      </c>
      <c r="BM37">
        <v>140</v>
      </c>
      <c r="BN37">
        <v>39</v>
      </c>
      <c r="BO37">
        <v>40</v>
      </c>
      <c r="BQ37">
        <v>142</v>
      </c>
      <c r="BR37">
        <v>42</v>
      </c>
      <c r="BS37">
        <v>43</v>
      </c>
      <c r="BU37">
        <v>141</v>
      </c>
      <c r="BV37">
        <v>41</v>
      </c>
      <c r="BW37">
        <v>42</v>
      </c>
      <c r="BY37">
        <v>140</v>
      </c>
      <c r="BZ37">
        <v>40</v>
      </c>
      <c r="CA37">
        <v>41</v>
      </c>
      <c r="CC37">
        <v>141</v>
      </c>
      <c r="CD37">
        <v>41</v>
      </c>
      <c r="CE37">
        <v>42</v>
      </c>
      <c r="CG37">
        <v>140</v>
      </c>
      <c r="CH37">
        <v>38</v>
      </c>
      <c r="CI37">
        <v>38</v>
      </c>
      <c r="CK37">
        <v>141</v>
      </c>
      <c r="CL37">
        <v>40</v>
      </c>
      <c r="CM37">
        <v>41</v>
      </c>
      <c r="CO37">
        <v>140</v>
      </c>
      <c r="CP37">
        <v>40</v>
      </c>
      <c r="CQ37">
        <v>41</v>
      </c>
      <c r="CS37">
        <v>142</v>
      </c>
      <c r="CT37">
        <v>40</v>
      </c>
      <c r="CU37">
        <v>41</v>
      </c>
      <c r="CW37">
        <v>139</v>
      </c>
      <c r="CX37">
        <v>38</v>
      </c>
      <c r="CY37">
        <v>39</v>
      </c>
      <c r="DA37">
        <v>139</v>
      </c>
      <c r="DB37">
        <v>38</v>
      </c>
      <c r="DC37">
        <v>39</v>
      </c>
      <c r="DE37">
        <v>141</v>
      </c>
      <c r="DF37" s="11">
        <v>39</v>
      </c>
      <c r="DG37" s="11">
        <v>40</v>
      </c>
      <c r="DI37">
        <v>139</v>
      </c>
      <c r="DJ37">
        <v>38</v>
      </c>
      <c r="DK37">
        <v>38</v>
      </c>
      <c r="DM37">
        <v>140</v>
      </c>
      <c r="DN37">
        <v>40</v>
      </c>
      <c r="DO37">
        <v>40</v>
      </c>
    </row>
    <row r="38" spans="1:119" ht="12.75">
      <c r="A38">
        <v>142</v>
      </c>
      <c r="B38" s="31">
        <v>44</v>
      </c>
      <c r="C38" s="31">
        <v>45</v>
      </c>
      <c r="E38">
        <v>142</v>
      </c>
      <c r="F38" s="31">
        <v>45</v>
      </c>
      <c r="G38" s="31">
        <v>45</v>
      </c>
      <c r="I38">
        <v>142</v>
      </c>
      <c r="J38" s="31">
        <v>43</v>
      </c>
      <c r="K38" s="31">
        <v>44</v>
      </c>
      <c r="M38">
        <v>142</v>
      </c>
      <c r="N38" s="31">
        <v>43</v>
      </c>
      <c r="O38" s="31">
        <v>44</v>
      </c>
      <c r="Q38">
        <v>141</v>
      </c>
      <c r="R38" s="31">
        <v>43</v>
      </c>
      <c r="S38" s="31">
        <v>44</v>
      </c>
      <c r="U38">
        <v>143</v>
      </c>
      <c r="V38" s="31">
        <v>49</v>
      </c>
      <c r="W38" s="31">
        <v>50</v>
      </c>
      <c r="Y38">
        <v>142</v>
      </c>
      <c r="Z38">
        <v>43</v>
      </c>
      <c r="AA38">
        <v>44</v>
      </c>
      <c r="AC38">
        <v>142</v>
      </c>
      <c r="AD38">
        <v>45</v>
      </c>
      <c r="AE38">
        <v>46</v>
      </c>
      <c r="AG38">
        <v>141</v>
      </c>
      <c r="AH38" s="31">
        <v>43</v>
      </c>
      <c r="AI38" s="31">
        <v>44</v>
      </c>
      <c r="AK38">
        <v>143</v>
      </c>
      <c r="AL38">
        <v>45</v>
      </c>
      <c r="AM38">
        <v>45</v>
      </c>
      <c r="AO38">
        <v>143</v>
      </c>
      <c r="AP38">
        <v>45</v>
      </c>
      <c r="AQ38">
        <v>46</v>
      </c>
      <c r="AS38">
        <v>142</v>
      </c>
      <c r="AT38" s="31">
        <v>44</v>
      </c>
      <c r="AU38" s="31">
        <v>45</v>
      </c>
      <c r="AW38">
        <v>143</v>
      </c>
      <c r="AX38" s="31">
        <v>45</v>
      </c>
      <c r="AY38" s="31">
        <v>46</v>
      </c>
      <c r="BA38">
        <v>140</v>
      </c>
      <c r="BB38" s="31">
        <v>39</v>
      </c>
      <c r="BC38" s="31">
        <v>39</v>
      </c>
      <c r="BE38">
        <v>142</v>
      </c>
      <c r="BF38">
        <v>43</v>
      </c>
      <c r="BG38">
        <v>44</v>
      </c>
      <c r="BI38">
        <v>142</v>
      </c>
      <c r="BJ38" s="31">
        <v>42</v>
      </c>
      <c r="BK38" s="31">
        <v>42</v>
      </c>
      <c r="BM38">
        <v>141</v>
      </c>
      <c r="BN38">
        <v>41</v>
      </c>
      <c r="BO38">
        <v>41</v>
      </c>
      <c r="BQ38">
        <v>143</v>
      </c>
      <c r="BR38">
        <v>44</v>
      </c>
      <c r="BS38">
        <v>45</v>
      </c>
      <c r="BU38">
        <v>142</v>
      </c>
      <c r="BV38">
        <v>43</v>
      </c>
      <c r="BW38">
        <v>44</v>
      </c>
      <c r="BY38">
        <v>141</v>
      </c>
      <c r="BZ38">
        <v>42</v>
      </c>
      <c r="CA38">
        <v>42</v>
      </c>
      <c r="CC38">
        <v>142</v>
      </c>
      <c r="CD38">
        <v>43</v>
      </c>
      <c r="CE38">
        <v>43</v>
      </c>
      <c r="CG38">
        <v>141</v>
      </c>
      <c r="CH38">
        <v>39</v>
      </c>
      <c r="CI38">
        <v>40</v>
      </c>
      <c r="CK38">
        <v>142</v>
      </c>
      <c r="CL38">
        <v>42</v>
      </c>
      <c r="CM38">
        <v>42</v>
      </c>
      <c r="CO38">
        <v>141</v>
      </c>
      <c r="CP38">
        <v>42</v>
      </c>
      <c r="CQ38">
        <v>42</v>
      </c>
      <c r="CS38">
        <v>143</v>
      </c>
      <c r="CT38">
        <v>42</v>
      </c>
      <c r="CU38">
        <v>43</v>
      </c>
      <c r="CW38">
        <v>140</v>
      </c>
      <c r="CX38">
        <v>40</v>
      </c>
      <c r="CY38">
        <v>40</v>
      </c>
      <c r="DA38">
        <v>140</v>
      </c>
      <c r="DB38">
        <v>40</v>
      </c>
      <c r="DC38">
        <v>40</v>
      </c>
      <c r="DE38" s="11">
        <v>142</v>
      </c>
      <c r="DF38" s="11">
        <v>41</v>
      </c>
      <c r="DG38" s="11">
        <v>42</v>
      </c>
      <c r="DI38">
        <v>140</v>
      </c>
      <c r="DJ38">
        <v>39</v>
      </c>
      <c r="DK38">
        <v>40</v>
      </c>
      <c r="DM38">
        <v>141</v>
      </c>
      <c r="DN38">
        <v>41</v>
      </c>
      <c r="DO38">
        <v>42</v>
      </c>
    </row>
    <row r="39" spans="1:119" ht="12.75">
      <c r="A39">
        <v>143</v>
      </c>
      <c r="B39" s="31">
        <v>46</v>
      </c>
      <c r="C39" s="31">
        <v>47</v>
      </c>
      <c r="E39">
        <v>143</v>
      </c>
      <c r="F39" s="31">
        <v>46</v>
      </c>
      <c r="G39" s="31">
        <v>47</v>
      </c>
      <c r="I39">
        <v>143</v>
      </c>
      <c r="J39" s="31">
        <v>45</v>
      </c>
      <c r="K39" s="31">
        <v>46</v>
      </c>
      <c r="M39">
        <v>143</v>
      </c>
      <c r="N39" s="31">
        <v>45</v>
      </c>
      <c r="O39" s="31">
        <v>46</v>
      </c>
      <c r="Q39">
        <v>142</v>
      </c>
      <c r="R39" s="31">
        <v>45</v>
      </c>
      <c r="S39" s="31">
        <v>45</v>
      </c>
      <c r="U39">
        <v>144</v>
      </c>
      <c r="V39" s="31">
        <v>51</v>
      </c>
      <c r="W39" s="31">
        <v>51</v>
      </c>
      <c r="Y39">
        <v>143</v>
      </c>
      <c r="Z39">
        <v>45</v>
      </c>
      <c r="AA39">
        <v>45</v>
      </c>
      <c r="AC39">
        <v>143</v>
      </c>
      <c r="AD39">
        <v>47</v>
      </c>
      <c r="AE39">
        <v>48</v>
      </c>
      <c r="AG39">
        <v>142</v>
      </c>
      <c r="AH39" s="31">
        <v>45</v>
      </c>
      <c r="AI39" s="31">
        <v>46</v>
      </c>
      <c r="AK39">
        <v>144</v>
      </c>
      <c r="AL39">
        <v>46</v>
      </c>
      <c r="AM39">
        <v>47</v>
      </c>
      <c r="AO39">
        <v>144</v>
      </c>
      <c r="AP39">
        <v>47</v>
      </c>
      <c r="AQ39">
        <v>48</v>
      </c>
      <c r="AS39">
        <v>143</v>
      </c>
      <c r="AT39" s="31">
        <v>46</v>
      </c>
      <c r="AU39" s="31">
        <v>46</v>
      </c>
      <c r="AW39">
        <v>144</v>
      </c>
      <c r="AX39" s="31">
        <v>47</v>
      </c>
      <c r="AY39" s="31">
        <v>48</v>
      </c>
      <c r="BA39">
        <v>141</v>
      </c>
      <c r="BB39" s="31">
        <v>40</v>
      </c>
      <c r="BC39" s="31">
        <v>41</v>
      </c>
      <c r="BE39">
        <v>143</v>
      </c>
      <c r="BF39">
        <v>45</v>
      </c>
      <c r="BG39">
        <v>46</v>
      </c>
      <c r="BI39">
        <v>143</v>
      </c>
      <c r="BJ39" s="31">
        <v>43</v>
      </c>
      <c r="BK39" s="31">
        <v>44</v>
      </c>
      <c r="BM39">
        <v>142</v>
      </c>
      <c r="BN39">
        <v>42</v>
      </c>
      <c r="BO39">
        <v>43</v>
      </c>
      <c r="BQ39">
        <v>144</v>
      </c>
      <c r="BR39">
        <v>46</v>
      </c>
      <c r="BS39">
        <v>46</v>
      </c>
      <c r="BU39">
        <v>143</v>
      </c>
      <c r="BV39">
        <v>45</v>
      </c>
      <c r="BW39">
        <v>45</v>
      </c>
      <c r="BY39">
        <v>142</v>
      </c>
      <c r="BZ39">
        <v>43</v>
      </c>
      <c r="CA39">
        <v>44</v>
      </c>
      <c r="CC39">
        <v>143</v>
      </c>
      <c r="CD39">
        <v>44</v>
      </c>
      <c r="CE39">
        <v>45</v>
      </c>
      <c r="CG39">
        <v>142</v>
      </c>
      <c r="CH39">
        <v>41</v>
      </c>
      <c r="CI39">
        <v>41</v>
      </c>
      <c r="CK39">
        <v>143</v>
      </c>
      <c r="CL39">
        <v>43</v>
      </c>
      <c r="CM39">
        <v>44</v>
      </c>
      <c r="CO39">
        <v>142</v>
      </c>
      <c r="CP39">
        <v>43</v>
      </c>
      <c r="CQ39">
        <v>44</v>
      </c>
      <c r="CS39">
        <v>144</v>
      </c>
      <c r="CT39">
        <v>44</v>
      </c>
      <c r="CU39">
        <v>44</v>
      </c>
      <c r="CW39">
        <v>141</v>
      </c>
      <c r="CX39">
        <v>41</v>
      </c>
      <c r="CY39">
        <v>42</v>
      </c>
      <c r="DA39">
        <v>141</v>
      </c>
      <c r="DB39">
        <v>41</v>
      </c>
      <c r="DC39">
        <v>42</v>
      </c>
      <c r="DE39">
        <v>143</v>
      </c>
      <c r="DF39" s="11">
        <v>43</v>
      </c>
      <c r="DG39" s="11">
        <v>43</v>
      </c>
      <c r="DI39">
        <v>141</v>
      </c>
      <c r="DJ39">
        <v>41</v>
      </c>
      <c r="DK39">
        <v>42</v>
      </c>
      <c r="DM39">
        <v>142</v>
      </c>
      <c r="DN39">
        <v>43</v>
      </c>
      <c r="DO39">
        <v>43</v>
      </c>
    </row>
    <row r="40" spans="1:119" ht="12.75">
      <c r="A40">
        <v>144</v>
      </c>
      <c r="B40" s="31">
        <v>48</v>
      </c>
      <c r="C40" s="31">
        <v>49</v>
      </c>
      <c r="E40">
        <v>144</v>
      </c>
      <c r="F40" s="31">
        <v>48</v>
      </c>
      <c r="G40" s="31">
        <v>49</v>
      </c>
      <c r="I40">
        <v>144</v>
      </c>
      <c r="J40" s="31">
        <v>47</v>
      </c>
      <c r="K40" s="31">
        <v>48</v>
      </c>
      <c r="M40">
        <v>144</v>
      </c>
      <c r="N40" s="31">
        <v>47</v>
      </c>
      <c r="O40" s="31">
        <v>48</v>
      </c>
      <c r="Q40">
        <v>143</v>
      </c>
      <c r="R40" s="31">
        <v>46</v>
      </c>
      <c r="S40" s="31">
        <v>47</v>
      </c>
      <c r="U40">
        <v>145</v>
      </c>
      <c r="V40" s="31">
        <v>52</v>
      </c>
      <c r="W40" s="31">
        <v>53</v>
      </c>
      <c r="Y40">
        <v>144</v>
      </c>
      <c r="Z40">
        <v>46</v>
      </c>
      <c r="AA40">
        <v>47</v>
      </c>
      <c r="AC40">
        <v>144</v>
      </c>
      <c r="AD40">
        <v>49</v>
      </c>
      <c r="AE40">
        <v>49</v>
      </c>
      <c r="AG40">
        <v>143</v>
      </c>
      <c r="AH40" s="31">
        <v>47</v>
      </c>
      <c r="AI40" s="31">
        <v>47</v>
      </c>
      <c r="AK40">
        <v>145</v>
      </c>
      <c r="AL40">
        <v>48</v>
      </c>
      <c r="AM40">
        <v>49</v>
      </c>
      <c r="AO40">
        <v>145</v>
      </c>
      <c r="AP40">
        <v>49</v>
      </c>
      <c r="AQ40">
        <v>49</v>
      </c>
      <c r="AS40">
        <v>144</v>
      </c>
      <c r="AT40" s="31">
        <v>47</v>
      </c>
      <c r="AU40" s="31">
        <v>48</v>
      </c>
      <c r="AW40">
        <v>145</v>
      </c>
      <c r="AX40" s="31">
        <v>49</v>
      </c>
      <c r="AY40" s="31">
        <v>49</v>
      </c>
      <c r="BA40">
        <v>142</v>
      </c>
      <c r="BB40" s="31">
        <v>42</v>
      </c>
      <c r="BC40" s="31">
        <v>42</v>
      </c>
      <c r="BE40">
        <v>144</v>
      </c>
      <c r="BF40">
        <v>47</v>
      </c>
      <c r="BG40">
        <v>47</v>
      </c>
      <c r="BI40">
        <v>144</v>
      </c>
      <c r="BJ40" s="31">
        <v>45</v>
      </c>
      <c r="BK40" s="31">
        <v>46</v>
      </c>
      <c r="BM40">
        <v>143</v>
      </c>
      <c r="BN40">
        <v>44</v>
      </c>
      <c r="BO40">
        <v>45</v>
      </c>
      <c r="BQ40">
        <v>145</v>
      </c>
      <c r="BR40">
        <v>47</v>
      </c>
      <c r="BS40">
        <v>48</v>
      </c>
      <c r="BU40">
        <v>144</v>
      </c>
      <c r="BV40">
        <v>46</v>
      </c>
      <c r="BW40">
        <v>47</v>
      </c>
      <c r="BY40">
        <v>143</v>
      </c>
      <c r="BZ40">
        <v>45</v>
      </c>
      <c r="CA40">
        <v>45</v>
      </c>
      <c r="CC40">
        <v>144</v>
      </c>
      <c r="CD40">
        <v>46</v>
      </c>
      <c r="CE40">
        <v>46</v>
      </c>
      <c r="CG40">
        <v>143</v>
      </c>
      <c r="CH40">
        <v>42</v>
      </c>
      <c r="CI40">
        <v>43</v>
      </c>
      <c r="CK40">
        <v>144</v>
      </c>
      <c r="CL40">
        <v>45</v>
      </c>
      <c r="CM40">
        <v>46</v>
      </c>
      <c r="CO40">
        <v>143</v>
      </c>
      <c r="CP40">
        <v>45</v>
      </c>
      <c r="CQ40">
        <v>46</v>
      </c>
      <c r="CS40">
        <v>145</v>
      </c>
      <c r="CT40">
        <v>45</v>
      </c>
      <c r="CU40">
        <v>46</v>
      </c>
      <c r="CW40">
        <v>142</v>
      </c>
      <c r="CX40">
        <v>43</v>
      </c>
      <c r="CY40">
        <v>43</v>
      </c>
      <c r="DA40">
        <v>142</v>
      </c>
      <c r="DB40">
        <v>43</v>
      </c>
      <c r="DC40">
        <v>43</v>
      </c>
      <c r="DE40" s="11">
        <v>144</v>
      </c>
      <c r="DF40" s="11">
        <v>44</v>
      </c>
      <c r="DG40" s="11">
        <v>45</v>
      </c>
      <c r="DI40">
        <v>142</v>
      </c>
      <c r="DJ40">
        <v>43</v>
      </c>
      <c r="DK40">
        <v>43</v>
      </c>
      <c r="DM40">
        <v>143</v>
      </c>
      <c r="DN40">
        <v>44</v>
      </c>
      <c r="DO40">
        <v>45</v>
      </c>
    </row>
    <row r="41" spans="1:119" ht="12.75">
      <c r="A41">
        <v>145</v>
      </c>
      <c r="B41" s="31">
        <v>50</v>
      </c>
      <c r="C41" s="31">
        <v>51</v>
      </c>
      <c r="E41">
        <v>145</v>
      </c>
      <c r="F41" s="31">
        <v>50</v>
      </c>
      <c r="G41" s="31">
        <v>51</v>
      </c>
      <c r="I41">
        <v>145</v>
      </c>
      <c r="J41" s="31">
        <v>49</v>
      </c>
      <c r="K41" s="31">
        <v>50</v>
      </c>
      <c r="M41">
        <v>145</v>
      </c>
      <c r="N41" s="31">
        <v>49</v>
      </c>
      <c r="O41" s="31">
        <v>49</v>
      </c>
      <c r="Q41">
        <v>144</v>
      </c>
      <c r="R41" s="31">
        <v>48</v>
      </c>
      <c r="S41" s="31">
        <v>49</v>
      </c>
      <c r="U41">
        <v>146</v>
      </c>
      <c r="V41" s="31">
        <v>54</v>
      </c>
      <c r="W41" s="31">
        <v>55</v>
      </c>
      <c r="Y41">
        <v>145</v>
      </c>
      <c r="Z41">
        <v>48</v>
      </c>
      <c r="AA41">
        <v>49</v>
      </c>
      <c r="AC41">
        <v>145</v>
      </c>
      <c r="AD41">
        <v>50</v>
      </c>
      <c r="AE41">
        <v>51</v>
      </c>
      <c r="AG41">
        <v>144</v>
      </c>
      <c r="AH41" s="31">
        <v>48</v>
      </c>
      <c r="AI41" s="31">
        <v>49</v>
      </c>
      <c r="AK41">
        <v>146</v>
      </c>
      <c r="AL41">
        <v>50</v>
      </c>
      <c r="AM41">
        <v>50</v>
      </c>
      <c r="AO41">
        <v>146</v>
      </c>
      <c r="AP41">
        <v>50</v>
      </c>
      <c r="AQ41">
        <v>51</v>
      </c>
      <c r="AS41">
        <v>145</v>
      </c>
      <c r="AT41" s="31">
        <v>49</v>
      </c>
      <c r="AU41" s="31">
        <v>50</v>
      </c>
      <c r="AW41">
        <v>146</v>
      </c>
      <c r="AX41" s="31">
        <v>50</v>
      </c>
      <c r="AY41" s="31">
        <v>51</v>
      </c>
      <c r="BA41">
        <v>143</v>
      </c>
      <c r="BB41" s="31">
        <v>43</v>
      </c>
      <c r="BC41" s="31">
        <v>44</v>
      </c>
      <c r="BE41">
        <v>145</v>
      </c>
      <c r="BF41">
        <v>48</v>
      </c>
      <c r="BG41">
        <v>49</v>
      </c>
      <c r="BI41">
        <v>145</v>
      </c>
      <c r="BJ41" s="31">
        <v>47</v>
      </c>
      <c r="BK41" s="31">
        <v>47</v>
      </c>
      <c r="BM41">
        <v>144</v>
      </c>
      <c r="BN41">
        <v>46</v>
      </c>
      <c r="BO41">
        <v>46</v>
      </c>
      <c r="BQ41">
        <v>146</v>
      </c>
      <c r="BR41">
        <v>49</v>
      </c>
      <c r="BS41">
        <v>50</v>
      </c>
      <c r="BU41">
        <v>145</v>
      </c>
      <c r="BV41">
        <v>48</v>
      </c>
      <c r="BW41">
        <v>49</v>
      </c>
      <c r="BY41">
        <v>144</v>
      </c>
      <c r="BZ41">
        <v>46</v>
      </c>
      <c r="CA41">
        <v>47</v>
      </c>
      <c r="CC41">
        <v>145</v>
      </c>
      <c r="CD41">
        <v>47</v>
      </c>
      <c r="CE41">
        <v>48</v>
      </c>
      <c r="CG41">
        <v>144</v>
      </c>
      <c r="CH41">
        <v>44</v>
      </c>
      <c r="CI41">
        <v>45</v>
      </c>
      <c r="CK41">
        <v>145</v>
      </c>
      <c r="CL41">
        <v>47</v>
      </c>
      <c r="CM41">
        <v>48</v>
      </c>
      <c r="CO41">
        <v>144</v>
      </c>
      <c r="CP41">
        <v>47</v>
      </c>
      <c r="CQ41">
        <v>47</v>
      </c>
      <c r="CS41">
        <v>146</v>
      </c>
      <c r="CT41">
        <v>47</v>
      </c>
      <c r="CU41">
        <v>48</v>
      </c>
      <c r="CW41">
        <v>143</v>
      </c>
      <c r="CX41">
        <v>44</v>
      </c>
      <c r="CY41">
        <v>45</v>
      </c>
      <c r="DA41">
        <v>143</v>
      </c>
      <c r="DB41">
        <v>44</v>
      </c>
      <c r="DC41">
        <v>45</v>
      </c>
      <c r="DE41">
        <v>145</v>
      </c>
      <c r="DF41" s="11">
        <v>46</v>
      </c>
      <c r="DG41" s="11">
        <v>47</v>
      </c>
      <c r="DI41">
        <v>143</v>
      </c>
      <c r="DJ41">
        <v>44</v>
      </c>
      <c r="DK41">
        <v>45</v>
      </c>
      <c r="DM41">
        <v>144</v>
      </c>
      <c r="DN41">
        <v>46</v>
      </c>
      <c r="DO41">
        <v>47</v>
      </c>
    </row>
    <row r="42" spans="1:119" ht="12.75">
      <c r="A42">
        <v>146</v>
      </c>
      <c r="B42" s="31">
        <v>52</v>
      </c>
      <c r="C42" s="31">
        <v>53</v>
      </c>
      <c r="E42">
        <v>146</v>
      </c>
      <c r="F42" s="31">
        <v>52</v>
      </c>
      <c r="G42" s="31">
        <v>52</v>
      </c>
      <c r="I42">
        <v>146</v>
      </c>
      <c r="J42" s="31">
        <v>51</v>
      </c>
      <c r="K42" s="31">
        <v>51</v>
      </c>
      <c r="M42">
        <v>146</v>
      </c>
      <c r="N42" s="31">
        <v>50</v>
      </c>
      <c r="O42" s="31">
        <v>51</v>
      </c>
      <c r="Q42">
        <v>145</v>
      </c>
      <c r="R42" s="31">
        <v>50</v>
      </c>
      <c r="S42" s="31">
        <v>51</v>
      </c>
      <c r="U42">
        <v>147</v>
      </c>
      <c r="V42" s="31">
        <v>56</v>
      </c>
      <c r="W42" s="31">
        <v>56</v>
      </c>
      <c r="Y42">
        <v>146</v>
      </c>
      <c r="Z42">
        <v>50</v>
      </c>
      <c r="AA42">
        <v>51</v>
      </c>
      <c r="AC42">
        <v>146</v>
      </c>
      <c r="AD42">
        <v>52</v>
      </c>
      <c r="AE42">
        <v>53</v>
      </c>
      <c r="AG42">
        <v>145</v>
      </c>
      <c r="AH42" s="31">
        <v>50</v>
      </c>
      <c r="AI42" s="31">
        <v>51</v>
      </c>
      <c r="AK42">
        <v>147</v>
      </c>
      <c r="AL42">
        <v>51</v>
      </c>
      <c r="AM42">
        <v>52</v>
      </c>
      <c r="AO42">
        <v>147</v>
      </c>
      <c r="AP42">
        <v>52</v>
      </c>
      <c r="AQ42">
        <v>53</v>
      </c>
      <c r="AS42">
        <v>146</v>
      </c>
      <c r="AT42" s="31">
        <v>51</v>
      </c>
      <c r="AU42" s="31">
        <v>52</v>
      </c>
      <c r="AW42">
        <v>147</v>
      </c>
      <c r="AX42" s="31">
        <v>52</v>
      </c>
      <c r="AY42" s="31">
        <v>52</v>
      </c>
      <c r="BA42">
        <v>144</v>
      </c>
      <c r="BB42" s="31">
        <v>45</v>
      </c>
      <c r="BC42" s="31">
        <v>46</v>
      </c>
      <c r="BE42">
        <v>146</v>
      </c>
      <c r="BF42">
        <v>50</v>
      </c>
      <c r="BG42">
        <v>51</v>
      </c>
      <c r="BI42">
        <v>146</v>
      </c>
      <c r="BJ42" s="31">
        <v>48</v>
      </c>
      <c r="BK42" s="31">
        <v>49</v>
      </c>
      <c r="BM42">
        <v>145</v>
      </c>
      <c r="BN42">
        <v>47</v>
      </c>
      <c r="BO42">
        <v>48</v>
      </c>
      <c r="BQ42">
        <v>147</v>
      </c>
      <c r="BR42">
        <v>51</v>
      </c>
      <c r="BS42">
        <v>52</v>
      </c>
      <c r="BU42">
        <v>146</v>
      </c>
      <c r="BV42">
        <v>50</v>
      </c>
      <c r="BW42">
        <v>50</v>
      </c>
      <c r="BY42">
        <v>145</v>
      </c>
      <c r="BZ42">
        <v>48</v>
      </c>
      <c r="CA42">
        <v>49</v>
      </c>
      <c r="CC42">
        <v>146</v>
      </c>
      <c r="CD42">
        <v>49</v>
      </c>
      <c r="CE42">
        <v>50</v>
      </c>
      <c r="CG42">
        <v>145</v>
      </c>
      <c r="CH42">
        <v>46</v>
      </c>
      <c r="CI42">
        <v>46</v>
      </c>
      <c r="CK42">
        <v>146</v>
      </c>
      <c r="CL42">
        <v>49</v>
      </c>
      <c r="CM42">
        <v>49</v>
      </c>
      <c r="CO42">
        <v>145</v>
      </c>
      <c r="CP42">
        <v>48</v>
      </c>
      <c r="CQ42">
        <v>49</v>
      </c>
      <c r="CS42">
        <v>147</v>
      </c>
      <c r="CT42">
        <v>49</v>
      </c>
      <c r="CU42">
        <v>50</v>
      </c>
      <c r="CW42">
        <v>144</v>
      </c>
      <c r="CX42">
        <v>46</v>
      </c>
      <c r="CY42">
        <v>46</v>
      </c>
      <c r="DA42">
        <v>144</v>
      </c>
      <c r="DB42">
        <v>46</v>
      </c>
      <c r="DC42">
        <v>46</v>
      </c>
      <c r="DE42" s="11">
        <v>146</v>
      </c>
      <c r="DF42" s="11">
        <v>48</v>
      </c>
      <c r="DG42" s="11">
        <v>48</v>
      </c>
      <c r="DI42">
        <v>144</v>
      </c>
      <c r="DJ42">
        <v>46</v>
      </c>
      <c r="DK42">
        <v>46</v>
      </c>
      <c r="DM42">
        <v>145</v>
      </c>
      <c r="DN42">
        <v>48</v>
      </c>
      <c r="DO42">
        <v>48</v>
      </c>
    </row>
    <row r="43" spans="1:119" ht="12.75">
      <c r="A43">
        <v>147</v>
      </c>
      <c r="B43" s="31">
        <v>54</v>
      </c>
      <c r="C43" s="31">
        <v>54</v>
      </c>
      <c r="E43">
        <v>147</v>
      </c>
      <c r="F43" s="31">
        <v>53</v>
      </c>
      <c r="G43" s="31">
        <v>54</v>
      </c>
      <c r="I43">
        <v>147</v>
      </c>
      <c r="J43" s="31">
        <v>52</v>
      </c>
      <c r="K43" s="31">
        <v>53</v>
      </c>
      <c r="M43">
        <v>147</v>
      </c>
      <c r="N43" s="31">
        <v>52</v>
      </c>
      <c r="O43" s="31">
        <v>53</v>
      </c>
      <c r="Q43">
        <v>146</v>
      </c>
      <c r="R43" s="31">
        <v>52</v>
      </c>
      <c r="S43" s="31">
        <v>53</v>
      </c>
      <c r="U43">
        <v>148</v>
      </c>
      <c r="V43" s="31">
        <v>57</v>
      </c>
      <c r="W43" s="31">
        <v>58</v>
      </c>
      <c r="Y43">
        <v>147</v>
      </c>
      <c r="Z43">
        <v>52</v>
      </c>
      <c r="AA43">
        <v>52</v>
      </c>
      <c r="AC43">
        <v>147</v>
      </c>
      <c r="AD43">
        <v>54</v>
      </c>
      <c r="AE43">
        <v>55</v>
      </c>
      <c r="AG43">
        <v>146</v>
      </c>
      <c r="AH43" s="31">
        <v>52</v>
      </c>
      <c r="AI43" s="31">
        <v>53</v>
      </c>
      <c r="AK43">
        <v>148</v>
      </c>
      <c r="AL43">
        <v>53</v>
      </c>
      <c r="AM43">
        <v>54</v>
      </c>
      <c r="AO43">
        <v>148</v>
      </c>
      <c r="AP43">
        <v>54</v>
      </c>
      <c r="AQ43">
        <v>54</v>
      </c>
      <c r="AS43">
        <v>147</v>
      </c>
      <c r="AT43" s="31">
        <v>53</v>
      </c>
      <c r="AU43" s="31">
        <v>53</v>
      </c>
      <c r="AW43">
        <v>148</v>
      </c>
      <c r="AX43" s="31">
        <v>53</v>
      </c>
      <c r="AY43" s="31">
        <v>54</v>
      </c>
      <c r="BA43">
        <v>145</v>
      </c>
      <c r="BB43" s="31">
        <v>47</v>
      </c>
      <c r="BC43" s="31">
        <v>47</v>
      </c>
      <c r="BE43">
        <v>147</v>
      </c>
      <c r="BF43">
        <v>52</v>
      </c>
      <c r="BG43">
        <v>52</v>
      </c>
      <c r="BI43">
        <v>147</v>
      </c>
      <c r="BJ43" s="31">
        <v>50</v>
      </c>
      <c r="BK43" s="31">
        <v>51</v>
      </c>
      <c r="BM43">
        <v>146</v>
      </c>
      <c r="BN43">
        <v>49</v>
      </c>
      <c r="BO43">
        <v>50</v>
      </c>
      <c r="BQ43">
        <v>148</v>
      </c>
      <c r="BR43">
        <v>53</v>
      </c>
      <c r="BS43">
        <v>53</v>
      </c>
      <c r="BU43">
        <v>147</v>
      </c>
      <c r="BV43">
        <v>51</v>
      </c>
      <c r="BW43">
        <v>52</v>
      </c>
      <c r="BY43">
        <v>146</v>
      </c>
      <c r="BZ43">
        <v>50</v>
      </c>
      <c r="CA43">
        <v>50</v>
      </c>
      <c r="CC43">
        <v>147</v>
      </c>
      <c r="CD43">
        <v>51</v>
      </c>
      <c r="CE43">
        <v>51</v>
      </c>
      <c r="CG43">
        <v>146</v>
      </c>
      <c r="CH43">
        <v>47</v>
      </c>
      <c r="CI43">
        <v>48</v>
      </c>
      <c r="CK43">
        <v>147</v>
      </c>
      <c r="CL43">
        <v>50</v>
      </c>
      <c r="CM43">
        <v>51</v>
      </c>
      <c r="CO43">
        <v>146</v>
      </c>
      <c r="CP43">
        <v>50</v>
      </c>
      <c r="CQ43">
        <v>51</v>
      </c>
      <c r="CS43">
        <v>148</v>
      </c>
      <c r="CT43">
        <v>51</v>
      </c>
      <c r="CU43">
        <v>51</v>
      </c>
      <c r="CW43">
        <v>145</v>
      </c>
      <c r="CX43">
        <v>47</v>
      </c>
      <c r="CY43">
        <v>48</v>
      </c>
      <c r="DA43">
        <v>145</v>
      </c>
      <c r="DB43">
        <v>47</v>
      </c>
      <c r="DC43">
        <v>48</v>
      </c>
      <c r="DE43">
        <v>147</v>
      </c>
      <c r="DF43" s="11">
        <v>49</v>
      </c>
      <c r="DG43" s="11">
        <v>50</v>
      </c>
      <c r="DI43">
        <v>145</v>
      </c>
      <c r="DJ43">
        <v>47</v>
      </c>
      <c r="DK43">
        <v>48</v>
      </c>
      <c r="DM43">
        <v>146</v>
      </c>
      <c r="DN43">
        <v>49</v>
      </c>
      <c r="DO43">
        <v>50</v>
      </c>
    </row>
    <row r="44" spans="1:119" ht="12.75">
      <c r="A44">
        <v>148</v>
      </c>
      <c r="B44" s="31">
        <v>55</v>
      </c>
      <c r="C44" s="31">
        <v>56</v>
      </c>
      <c r="E44">
        <v>148</v>
      </c>
      <c r="F44" s="31">
        <v>55</v>
      </c>
      <c r="G44" s="31">
        <v>56</v>
      </c>
      <c r="I44">
        <v>148</v>
      </c>
      <c r="J44" s="31">
        <v>54</v>
      </c>
      <c r="K44" s="31">
        <v>55</v>
      </c>
      <c r="M44">
        <v>148</v>
      </c>
      <c r="N44" s="31">
        <v>54</v>
      </c>
      <c r="O44" s="31">
        <v>55</v>
      </c>
      <c r="Q44">
        <v>147</v>
      </c>
      <c r="R44" s="31">
        <v>54</v>
      </c>
      <c r="S44" s="31">
        <v>54</v>
      </c>
      <c r="U44">
        <v>149</v>
      </c>
      <c r="V44" s="31">
        <v>59</v>
      </c>
      <c r="W44" s="31">
        <v>60</v>
      </c>
      <c r="Y44">
        <v>148</v>
      </c>
      <c r="Z44">
        <v>53</v>
      </c>
      <c r="AA44">
        <v>54</v>
      </c>
      <c r="AC44">
        <v>148</v>
      </c>
      <c r="AD44">
        <v>56</v>
      </c>
      <c r="AE44">
        <v>57</v>
      </c>
      <c r="AG44">
        <v>147</v>
      </c>
      <c r="AH44" s="31">
        <v>54</v>
      </c>
      <c r="AI44" s="31">
        <v>55</v>
      </c>
      <c r="AK44">
        <v>149</v>
      </c>
      <c r="AL44">
        <v>55</v>
      </c>
      <c r="AM44">
        <v>56</v>
      </c>
      <c r="AO44">
        <v>149</v>
      </c>
      <c r="AP44">
        <v>55</v>
      </c>
      <c r="AQ44">
        <v>56</v>
      </c>
      <c r="AS44">
        <v>148</v>
      </c>
      <c r="AT44" s="31">
        <v>54</v>
      </c>
      <c r="AU44" s="31">
        <v>55</v>
      </c>
      <c r="AW44">
        <v>149</v>
      </c>
      <c r="AX44" s="31">
        <v>55</v>
      </c>
      <c r="AY44" s="31">
        <v>56</v>
      </c>
      <c r="BA44">
        <v>146</v>
      </c>
      <c r="BB44" s="31">
        <v>48</v>
      </c>
      <c r="BC44" s="31">
        <v>49</v>
      </c>
      <c r="BE44">
        <v>148</v>
      </c>
      <c r="BF44">
        <v>53</v>
      </c>
      <c r="BG44">
        <v>54</v>
      </c>
      <c r="BI44">
        <v>148</v>
      </c>
      <c r="BJ44" s="31">
        <v>52</v>
      </c>
      <c r="BK44" s="31">
        <v>52</v>
      </c>
      <c r="BM44">
        <v>147</v>
      </c>
      <c r="BN44">
        <v>51</v>
      </c>
      <c r="BO44">
        <v>52</v>
      </c>
      <c r="BQ44">
        <v>149</v>
      </c>
      <c r="BR44">
        <v>54</v>
      </c>
      <c r="BS44">
        <v>55</v>
      </c>
      <c r="BU44">
        <v>148</v>
      </c>
      <c r="BV44">
        <v>53</v>
      </c>
      <c r="BW44">
        <v>54</v>
      </c>
      <c r="BY44">
        <v>147</v>
      </c>
      <c r="BZ44">
        <v>51</v>
      </c>
      <c r="CA44">
        <v>52</v>
      </c>
      <c r="CC44">
        <v>148</v>
      </c>
      <c r="CD44">
        <v>52</v>
      </c>
      <c r="CE44">
        <v>53</v>
      </c>
      <c r="CG44">
        <v>147</v>
      </c>
      <c r="CH44">
        <v>49</v>
      </c>
      <c r="CI44">
        <v>50</v>
      </c>
      <c r="CK44">
        <v>148</v>
      </c>
      <c r="CL44">
        <v>52</v>
      </c>
      <c r="CM44">
        <v>53</v>
      </c>
      <c r="CO44">
        <v>147</v>
      </c>
      <c r="CP44">
        <v>52</v>
      </c>
      <c r="CQ44">
        <v>52</v>
      </c>
      <c r="CS44">
        <v>149</v>
      </c>
      <c r="CT44">
        <v>52</v>
      </c>
      <c r="CU44">
        <v>53</v>
      </c>
      <c r="CW44">
        <v>146</v>
      </c>
      <c r="CX44">
        <v>49</v>
      </c>
      <c r="CY44">
        <v>49</v>
      </c>
      <c r="DA44">
        <v>146</v>
      </c>
      <c r="DB44">
        <v>49</v>
      </c>
      <c r="DC44">
        <v>50</v>
      </c>
      <c r="DE44" s="11">
        <v>148</v>
      </c>
      <c r="DF44" s="11">
        <v>51</v>
      </c>
      <c r="DG44" s="11">
        <v>52</v>
      </c>
      <c r="DI44">
        <v>146</v>
      </c>
      <c r="DJ44">
        <v>49</v>
      </c>
      <c r="DK44">
        <v>50</v>
      </c>
      <c r="DM44">
        <v>147</v>
      </c>
      <c r="DN44">
        <v>51</v>
      </c>
      <c r="DO44">
        <v>52</v>
      </c>
    </row>
    <row r="45" spans="1:119" ht="12.75">
      <c r="A45">
        <v>149</v>
      </c>
      <c r="B45" s="31">
        <v>57</v>
      </c>
      <c r="C45" s="31">
        <v>58</v>
      </c>
      <c r="E45">
        <v>149</v>
      </c>
      <c r="F45" s="31">
        <v>57</v>
      </c>
      <c r="G45" s="31">
        <v>58</v>
      </c>
      <c r="I45">
        <v>149</v>
      </c>
      <c r="J45" s="31">
        <v>56</v>
      </c>
      <c r="K45" s="31">
        <v>57</v>
      </c>
      <c r="M45">
        <v>149</v>
      </c>
      <c r="N45" s="31">
        <v>56</v>
      </c>
      <c r="O45" s="31">
        <v>57</v>
      </c>
      <c r="Q45">
        <v>148</v>
      </c>
      <c r="R45" s="31">
        <v>55</v>
      </c>
      <c r="S45" s="31">
        <v>56</v>
      </c>
      <c r="U45">
        <v>150</v>
      </c>
      <c r="V45" s="31">
        <v>61</v>
      </c>
      <c r="W45" s="31">
        <v>61</v>
      </c>
      <c r="Y45">
        <v>149</v>
      </c>
      <c r="Z45">
        <v>55</v>
      </c>
      <c r="AA45">
        <v>56</v>
      </c>
      <c r="AC45">
        <v>149</v>
      </c>
      <c r="AD45">
        <v>58</v>
      </c>
      <c r="AE45">
        <v>59</v>
      </c>
      <c r="AG45">
        <v>148</v>
      </c>
      <c r="AH45" s="31">
        <v>56</v>
      </c>
      <c r="AI45" s="31">
        <v>57</v>
      </c>
      <c r="AK45">
        <v>150</v>
      </c>
      <c r="AL45">
        <v>57</v>
      </c>
      <c r="AM45">
        <v>57</v>
      </c>
      <c r="AO45">
        <v>150</v>
      </c>
      <c r="AP45">
        <v>57</v>
      </c>
      <c r="AQ45">
        <v>58</v>
      </c>
      <c r="AS45">
        <v>149</v>
      </c>
      <c r="AT45" s="31">
        <v>56</v>
      </c>
      <c r="AU45" s="31">
        <v>57</v>
      </c>
      <c r="AW45">
        <v>150</v>
      </c>
      <c r="AX45" s="31">
        <v>57</v>
      </c>
      <c r="AY45" s="31">
        <v>57</v>
      </c>
      <c r="BA45">
        <v>147</v>
      </c>
      <c r="BB45" s="31">
        <v>50</v>
      </c>
      <c r="BC45" s="31">
        <v>50</v>
      </c>
      <c r="BE45">
        <v>149</v>
      </c>
      <c r="BF45">
        <v>55</v>
      </c>
      <c r="BG45">
        <v>56</v>
      </c>
      <c r="BI45">
        <v>149</v>
      </c>
      <c r="BJ45" s="31">
        <v>53</v>
      </c>
      <c r="BK45" s="31">
        <v>54</v>
      </c>
      <c r="BM45">
        <v>148</v>
      </c>
      <c r="BN45">
        <v>53</v>
      </c>
      <c r="BO45">
        <v>53</v>
      </c>
      <c r="BQ45">
        <v>150</v>
      </c>
      <c r="BR45">
        <v>56</v>
      </c>
      <c r="BS45">
        <v>57</v>
      </c>
      <c r="BU45">
        <v>149</v>
      </c>
      <c r="BV45">
        <v>55</v>
      </c>
      <c r="BW45">
        <v>56</v>
      </c>
      <c r="BY45">
        <v>148</v>
      </c>
      <c r="BZ45">
        <v>53</v>
      </c>
      <c r="CA45">
        <v>53</v>
      </c>
      <c r="CC45">
        <v>149</v>
      </c>
      <c r="CD45">
        <v>54</v>
      </c>
      <c r="CE45">
        <v>55</v>
      </c>
      <c r="CG45">
        <v>148</v>
      </c>
      <c r="CH45">
        <v>51</v>
      </c>
      <c r="CI45">
        <v>52</v>
      </c>
      <c r="CK45">
        <v>149</v>
      </c>
      <c r="CL45">
        <v>54</v>
      </c>
      <c r="CM45">
        <v>55</v>
      </c>
      <c r="CO45">
        <v>148</v>
      </c>
      <c r="CP45">
        <v>53</v>
      </c>
      <c r="CQ45">
        <v>54</v>
      </c>
      <c r="CS45">
        <v>150</v>
      </c>
      <c r="CT45">
        <v>54</v>
      </c>
      <c r="CU45">
        <v>55</v>
      </c>
      <c r="CW45">
        <v>147</v>
      </c>
      <c r="CX45">
        <v>50</v>
      </c>
      <c r="CY45">
        <v>51</v>
      </c>
      <c r="DA45">
        <v>147</v>
      </c>
      <c r="DB45">
        <v>51</v>
      </c>
      <c r="DC45">
        <v>51</v>
      </c>
      <c r="DE45">
        <v>149</v>
      </c>
      <c r="DF45" s="11">
        <v>53</v>
      </c>
      <c r="DG45" s="11">
        <v>54</v>
      </c>
      <c r="DI45">
        <v>147</v>
      </c>
      <c r="DJ45">
        <v>51</v>
      </c>
      <c r="DK45">
        <v>52</v>
      </c>
      <c r="DM45">
        <v>148</v>
      </c>
      <c r="DN45">
        <v>53</v>
      </c>
      <c r="DO45">
        <v>53</v>
      </c>
    </row>
    <row r="46" spans="1:119" ht="12.75">
      <c r="A46">
        <v>150</v>
      </c>
      <c r="B46" s="31">
        <v>59</v>
      </c>
      <c r="C46" s="31">
        <v>60</v>
      </c>
      <c r="E46">
        <v>150</v>
      </c>
      <c r="F46" s="31">
        <v>59</v>
      </c>
      <c r="G46" s="31">
        <v>60</v>
      </c>
      <c r="I46">
        <v>150</v>
      </c>
      <c r="J46" s="31">
        <v>58</v>
      </c>
      <c r="K46" s="31">
        <v>59</v>
      </c>
      <c r="M46">
        <v>150</v>
      </c>
      <c r="N46" s="31">
        <v>58</v>
      </c>
      <c r="O46" s="31">
        <v>59</v>
      </c>
      <c r="Q46">
        <v>149</v>
      </c>
      <c r="R46" s="31">
        <v>57</v>
      </c>
      <c r="S46" s="31">
        <v>58</v>
      </c>
      <c r="U46">
        <v>151</v>
      </c>
      <c r="V46" s="31">
        <v>62</v>
      </c>
      <c r="W46" s="31">
        <v>63</v>
      </c>
      <c r="Y46">
        <v>150</v>
      </c>
      <c r="Z46">
        <v>57</v>
      </c>
      <c r="AA46">
        <v>58</v>
      </c>
      <c r="AC46">
        <v>150</v>
      </c>
      <c r="AD46">
        <v>60</v>
      </c>
      <c r="AE46">
        <v>61</v>
      </c>
      <c r="AG46">
        <v>149</v>
      </c>
      <c r="AH46" s="31">
        <v>58</v>
      </c>
      <c r="AI46" s="31">
        <v>58</v>
      </c>
      <c r="AK46">
        <v>151</v>
      </c>
      <c r="AL46">
        <v>58</v>
      </c>
      <c r="AM46">
        <v>59</v>
      </c>
      <c r="AO46">
        <v>151</v>
      </c>
      <c r="AP46">
        <v>59</v>
      </c>
      <c r="AQ46">
        <v>60</v>
      </c>
      <c r="AS46">
        <v>150</v>
      </c>
      <c r="AT46" s="31">
        <v>58</v>
      </c>
      <c r="AU46" s="31">
        <v>59</v>
      </c>
      <c r="AW46">
        <v>151</v>
      </c>
      <c r="AX46" s="31">
        <v>58</v>
      </c>
      <c r="AY46" s="31">
        <v>59</v>
      </c>
      <c r="BA46">
        <v>148</v>
      </c>
      <c r="BB46" s="31">
        <v>51</v>
      </c>
      <c r="BC46" s="31">
        <v>52</v>
      </c>
      <c r="BE46">
        <v>150</v>
      </c>
      <c r="BF46">
        <v>57</v>
      </c>
      <c r="BG46">
        <v>57</v>
      </c>
      <c r="BI46">
        <v>150</v>
      </c>
      <c r="BJ46" s="31">
        <v>55</v>
      </c>
      <c r="BK46" s="31">
        <v>56</v>
      </c>
      <c r="BM46">
        <v>149</v>
      </c>
      <c r="BN46">
        <v>54</v>
      </c>
      <c r="BO46">
        <v>55</v>
      </c>
      <c r="BQ46">
        <v>151</v>
      </c>
      <c r="BR46">
        <v>58</v>
      </c>
      <c r="BS46">
        <v>59</v>
      </c>
      <c r="BU46">
        <v>150</v>
      </c>
      <c r="BV46">
        <v>57</v>
      </c>
      <c r="BW46">
        <v>58</v>
      </c>
      <c r="BY46">
        <v>149</v>
      </c>
      <c r="BZ46">
        <v>54</v>
      </c>
      <c r="CA46">
        <v>55</v>
      </c>
      <c r="CC46">
        <v>150</v>
      </c>
      <c r="CD46">
        <v>56</v>
      </c>
      <c r="CE46">
        <v>56</v>
      </c>
      <c r="CG46">
        <v>149</v>
      </c>
      <c r="CH46">
        <v>53</v>
      </c>
      <c r="CI46">
        <v>53</v>
      </c>
      <c r="CK46">
        <v>150</v>
      </c>
      <c r="CL46">
        <v>56</v>
      </c>
      <c r="CM46">
        <v>57</v>
      </c>
      <c r="CO46">
        <v>149</v>
      </c>
      <c r="CP46">
        <v>55</v>
      </c>
      <c r="CQ46">
        <v>56</v>
      </c>
      <c r="CS46">
        <v>151</v>
      </c>
      <c r="CT46">
        <v>56</v>
      </c>
      <c r="CU46">
        <v>57</v>
      </c>
      <c r="CW46">
        <v>148</v>
      </c>
      <c r="CX46">
        <v>52</v>
      </c>
      <c r="CY46">
        <v>53</v>
      </c>
      <c r="DA46">
        <v>148</v>
      </c>
      <c r="DB46">
        <v>52</v>
      </c>
      <c r="DC46">
        <v>53</v>
      </c>
      <c r="DE46">
        <v>150</v>
      </c>
      <c r="DF46" s="11">
        <v>55</v>
      </c>
      <c r="DG46" s="11">
        <v>55</v>
      </c>
      <c r="DI46">
        <v>148</v>
      </c>
      <c r="DJ46">
        <v>53</v>
      </c>
      <c r="DK46">
        <v>53</v>
      </c>
      <c r="DM46">
        <v>149</v>
      </c>
      <c r="DN46">
        <v>54</v>
      </c>
      <c r="DO46">
        <v>55</v>
      </c>
    </row>
    <row r="47" spans="1:119" ht="12.75">
      <c r="A47">
        <v>151</v>
      </c>
      <c r="B47" s="31">
        <v>61</v>
      </c>
      <c r="C47" s="31">
        <v>62</v>
      </c>
      <c r="E47">
        <v>151</v>
      </c>
      <c r="F47" s="31">
        <v>61</v>
      </c>
      <c r="G47" s="31">
        <v>62</v>
      </c>
      <c r="I47">
        <v>151</v>
      </c>
      <c r="J47" s="31">
        <v>60</v>
      </c>
      <c r="K47" s="31">
        <v>61</v>
      </c>
      <c r="M47">
        <v>151</v>
      </c>
      <c r="N47" s="31">
        <v>60</v>
      </c>
      <c r="O47" s="31">
        <v>61</v>
      </c>
      <c r="Q47">
        <v>150</v>
      </c>
      <c r="R47" s="31">
        <v>59</v>
      </c>
      <c r="S47" s="31">
        <v>60</v>
      </c>
      <c r="U47">
        <v>152</v>
      </c>
      <c r="V47" s="31">
        <v>64</v>
      </c>
      <c r="W47" s="31">
        <v>65</v>
      </c>
      <c r="Y47">
        <v>151</v>
      </c>
      <c r="Z47">
        <v>59</v>
      </c>
      <c r="AA47">
        <v>60</v>
      </c>
      <c r="AC47">
        <v>151</v>
      </c>
      <c r="AD47">
        <v>62</v>
      </c>
      <c r="AE47">
        <v>63</v>
      </c>
      <c r="AG47">
        <v>150</v>
      </c>
      <c r="AH47" s="31">
        <v>59</v>
      </c>
      <c r="AI47" s="31">
        <v>60</v>
      </c>
      <c r="AK47">
        <v>152</v>
      </c>
      <c r="AL47">
        <v>60</v>
      </c>
      <c r="AM47">
        <v>61</v>
      </c>
      <c r="AO47">
        <v>152</v>
      </c>
      <c r="AP47">
        <v>61</v>
      </c>
      <c r="AQ47">
        <v>61</v>
      </c>
      <c r="AS47">
        <v>151</v>
      </c>
      <c r="AT47" s="31">
        <v>60</v>
      </c>
      <c r="AU47" s="31">
        <v>60</v>
      </c>
      <c r="AW47">
        <v>152</v>
      </c>
      <c r="AX47" s="31">
        <v>60</v>
      </c>
      <c r="AY47" s="31">
        <v>60</v>
      </c>
      <c r="BA47">
        <v>149</v>
      </c>
      <c r="BB47" s="31">
        <v>53</v>
      </c>
      <c r="BC47" s="31">
        <v>54</v>
      </c>
      <c r="BE47">
        <v>151</v>
      </c>
      <c r="BF47">
        <v>58</v>
      </c>
      <c r="BG47">
        <v>59</v>
      </c>
      <c r="BI47">
        <v>151</v>
      </c>
      <c r="BJ47" s="31">
        <v>57</v>
      </c>
      <c r="BK47" s="31">
        <v>57</v>
      </c>
      <c r="BM47">
        <v>150</v>
      </c>
      <c r="BN47">
        <v>56</v>
      </c>
      <c r="BO47">
        <v>57</v>
      </c>
      <c r="BQ47">
        <v>152</v>
      </c>
      <c r="BR47">
        <v>60</v>
      </c>
      <c r="BS47">
        <v>60</v>
      </c>
      <c r="BU47">
        <v>151</v>
      </c>
      <c r="BV47">
        <v>59</v>
      </c>
      <c r="BW47">
        <v>60</v>
      </c>
      <c r="BY47">
        <v>150</v>
      </c>
      <c r="BZ47">
        <v>56</v>
      </c>
      <c r="CA47">
        <v>57</v>
      </c>
      <c r="CC47">
        <v>151</v>
      </c>
      <c r="CD47">
        <v>57</v>
      </c>
      <c r="CE47">
        <v>58</v>
      </c>
      <c r="CG47">
        <v>150</v>
      </c>
      <c r="CH47">
        <v>54</v>
      </c>
      <c r="CI47">
        <v>55</v>
      </c>
      <c r="CK47">
        <v>151</v>
      </c>
      <c r="CL47">
        <v>58</v>
      </c>
      <c r="CM47">
        <v>59</v>
      </c>
      <c r="CO47">
        <v>150</v>
      </c>
      <c r="CP47">
        <v>57</v>
      </c>
      <c r="CQ47">
        <v>57</v>
      </c>
      <c r="CS47">
        <v>152</v>
      </c>
      <c r="CT47">
        <v>58</v>
      </c>
      <c r="CU47">
        <v>59</v>
      </c>
      <c r="CW47">
        <v>149</v>
      </c>
      <c r="CX47">
        <v>54</v>
      </c>
      <c r="CY47">
        <v>54</v>
      </c>
      <c r="DA47">
        <v>149</v>
      </c>
      <c r="DB47">
        <v>54</v>
      </c>
      <c r="DC47">
        <v>54</v>
      </c>
      <c r="DE47" s="11">
        <v>151</v>
      </c>
      <c r="DF47" s="11">
        <v>56</v>
      </c>
      <c r="DG47" s="11">
        <v>57</v>
      </c>
      <c r="DI47">
        <v>149</v>
      </c>
      <c r="DJ47">
        <v>54</v>
      </c>
      <c r="DK47">
        <v>55</v>
      </c>
      <c r="DM47">
        <v>150</v>
      </c>
      <c r="DN47">
        <v>56</v>
      </c>
      <c r="DO47">
        <v>57</v>
      </c>
    </row>
    <row r="48" spans="1:119" ht="12.75">
      <c r="A48">
        <v>152</v>
      </c>
      <c r="B48" s="31">
        <v>63</v>
      </c>
      <c r="C48" s="31">
        <v>64</v>
      </c>
      <c r="E48">
        <v>152</v>
      </c>
      <c r="F48" s="31">
        <v>63</v>
      </c>
      <c r="G48" s="31">
        <v>63</v>
      </c>
      <c r="I48">
        <v>152</v>
      </c>
      <c r="J48" s="31">
        <v>62</v>
      </c>
      <c r="K48" s="31">
        <v>62</v>
      </c>
      <c r="M48">
        <v>152</v>
      </c>
      <c r="N48" s="31">
        <v>62</v>
      </c>
      <c r="O48" s="31">
        <v>63</v>
      </c>
      <c r="Q48">
        <v>151</v>
      </c>
      <c r="R48" s="31">
        <v>61</v>
      </c>
      <c r="S48" s="31">
        <v>62</v>
      </c>
      <c r="U48">
        <v>153</v>
      </c>
      <c r="V48" s="31">
        <v>66</v>
      </c>
      <c r="W48" s="31">
        <v>66</v>
      </c>
      <c r="Y48">
        <v>152</v>
      </c>
      <c r="Z48">
        <v>61</v>
      </c>
      <c r="AA48">
        <v>61</v>
      </c>
      <c r="AC48">
        <v>152</v>
      </c>
      <c r="AD48">
        <v>64</v>
      </c>
      <c r="AE48">
        <v>65</v>
      </c>
      <c r="AG48">
        <v>151</v>
      </c>
      <c r="AH48" s="31">
        <v>61</v>
      </c>
      <c r="AI48" s="31">
        <v>62</v>
      </c>
      <c r="AK48">
        <v>153</v>
      </c>
      <c r="AL48">
        <v>62</v>
      </c>
      <c r="AM48">
        <v>63</v>
      </c>
      <c r="AO48">
        <v>153</v>
      </c>
      <c r="AP48">
        <v>62</v>
      </c>
      <c r="AQ48">
        <v>63</v>
      </c>
      <c r="AS48">
        <v>152</v>
      </c>
      <c r="AT48" s="31">
        <v>61</v>
      </c>
      <c r="AU48" s="31">
        <v>62</v>
      </c>
      <c r="AW48">
        <v>153</v>
      </c>
      <c r="AX48" s="31">
        <v>61</v>
      </c>
      <c r="AY48" s="31">
        <v>62</v>
      </c>
      <c r="BA48">
        <v>150</v>
      </c>
      <c r="BB48" s="31">
        <v>55</v>
      </c>
      <c r="BC48" s="31">
        <v>55</v>
      </c>
      <c r="BE48">
        <v>152</v>
      </c>
      <c r="BF48">
        <v>60</v>
      </c>
      <c r="BG48">
        <v>61</v>
      </c>
      <c r="BI48">
        <v>152</v>
      </c>
      <c r="BJ48" s="31">
        <v>58</v>
      </c>
      <c r="BK48" s="31">
        <v>59</v>
      </c>
      <c r="BM48">
        <v>151</v>
      </c>
      <c r="BN48">
        <v>58</v>
      </c>
      <c r="BO48">
        <v>59</v>
      </c>
      <c r="BQ48">
        <v>153</v>
      </c>
      <c r="BR48">
        <v>61</v>
      </c>
      <c r="BS48">
        <v>62</v>
      </c>
      <c r="BU48">
        <v>152</v>
      </c>
      <c r="BV48">
        <v>61</v>
      </c>
      <c r="BW48">
        <v>61</v>
      </c>
      <c r="BY48">
        <v>151</v>
      </c>
      <c r="BZ48">
        <v>58</v>
      </c>
      <c r="CA48">
        <v>58</v>
      </c>
      <c r="CC48">
        <v>152</v>
      </c>
      <c r="CD48">
        <v>59</v>
      </c>
      <c r="CE48">
        <v>60</v>
      </c>
      <c r="CG48">
        <v>151</v>
      </c>
      <c r="CH48">
        <v>56</v>
      </c>
      <c r="CI48">
        <v>57</v>
      </c>
      <c r="CK48">
        <v>152</v>
      </c>
      <c r="CL48">
        <v>60</v>
      </c>
      <c r="CM48">
        <v>61</v>
      </c>
      <c r="CO48">
        <v>151</v>
      </c>
      <c r="CP48">
        <v>58</v>
      </c>
      <c r="CQ48">
        <v>59</v>
      </c>
      <c r="CS48">
        <v>153</v>
      </c>
      <c r="CT48">
        <v>60</v>
      </c>
      <c r="CU48">
        <v>61</v>
      </c>
      <c r="CW48">
        <v>150</v>
      </c>
      <c r="CX48">
        <v>55</v>
      </c>
      <c r="CY48">
        <v>56</v>
      </c>
      <c r="DA48">
        <v>150</v>
      </c>
      <c r="DB48">
        <v>55</v>
      </c>
      <c r="DC48">
        <v>56</v>
      </c>
      <c r="DE48">
        <v>152</v>
      </c>
      <c r="DF48" s="11">
        <v>58</v>
      </c>
      <c r="DG48" s="11">
        <v>59</v>
      </c>
      <c r="DI48">
        <v>150</v>
      </c>
      <c r="DJ48">
        <v>56</v>
      </c>
      <c r="DK48">
        <v>57</v>
      </c>
      <c r="DM48">
        <v>151</v>
      </c>
      <c r="DN48">
        <v>58</v>
      </c>
      <c r="DO48">
        <v>58</v>
      </c>
    </row>
    <row r="49" spans="1:119" ht="12.75">
      <c r="A49">
        <v>153</v>
      </c>
      <c r="B49" s="31">
        <v>65</v>
      </c>
      <c r="C49" s="31">
        <v>66</v>
      </c>
      <c r="E49">
        <v>153</v>
      </c>
      <c r="F49" s="31">
        <v>64</v>
      </c>
      <c r="G49" s="31">
        <v>65</v>
      </c>
      <c r="I49">
        <v>153</v>
      </c>
      <c r="J49" s="31">
        <v>63</v>
      </c>
      <c r="K49" s="31">
        <v>64</v>
      </c>
      <c r="M49">
        <v>153</v>
      </c>
      <c r="N49" s="31">
        <v>64</v>
      </c>
      <c r="O49" s="31">
        <v>65</v>
      </c>
      <c r="Q49">
        <v>152</v>
      </c>
      <c r="R49" s="31">
        <v>63</v>
      </c>
      <c r="S49" s="31">
        <v>64</v>
      </c>
      <c r="U49">
        <v>154</v>
      </c>
      <c r="V49" s="31">
        <v>67</v>
      </c>
      <c r="W49" s="31">
        <v>68</v>
      </c>
      <c r="Y49">
        <v>153</v>
      </c>
      <c r="Z49">
        <v>62</v>
      </c>
      <c r="AA49">
        <v>63</v>
      </c>
      <c r="AC49">
        <v>153</v>
      </c>
      <c r="AD49">
        <v>66</v>
      </c>
      <c r="AE49">
        <v>66</v>
      </c>
      <c r="AG49">
        <v>152</v>
      </c>
      <c r="AH49" s="31">
        <v>63</v>
      </c>
      <c r="AI49" s="31">
        <v>64</v>
      </c>
      <c r="AK49">
        <v>154</v>
      </c>
      <c r="AL49">
        <v>64</v>
      </c>
      <c r="AM49">
        <v>65</v>
      </c>
      <c r="AO49">
        <v>154</v>
      </c>
      <c r="AP49">
        <v>64</v>
      </c>
      <c r="AQ49">
        <v>65</v>
      </c>
      <c r="AS49">
        <v>153</v>
      </c>
      <c r="AT49" s="31">
        <v>63</v>
      </c>
      <c r="AU49" s="31">
        <v>64</v>
      </c>
      <c r="AW49">
        <v>154</v>
      </c>
      <c r="AX49" s="31">
        <v>63</v>
      </c>
      <c r="AY49" s="31">
        <v>64</v>
      </c>
      <c r="BA49">
        <v>151</v>
      </c>
      <c r="BB49" s="31">
        <v>56</v>
      </c>
      <c r="BC49" s="31">
        <v>57</v>
      </c>
      <c r="BE49">
        <v>153</v>
      </c>
      <c r="BF49">
        <v>62</v>
      </c>
      <c r="BG49">
        <v>63</v>
      </c>
      <c r="BI49">
        <v>153</v>
      </c>
      <c r="BJ49" s="31">
        <v>60</v>
      </c>
      <c r="BK49" s="31">
        <v>61</v>
      </c>
      <c r="BM49">
        <v>152</v>
      </c>
      <c r="BN49">
        <v>60</v>
      </c>
      <c r="BO49">
        <v>61</v>
      </c>
      <c r="BQ49">
        <v>154</v>
      </c>
      <c r="BR49">
        <v>63</v>
      </c>
      <c r="BS49">
        <v>64</v>
      </c>
      <c r="BU49">
        <v>153</v>
      </c>
      <c r="BV49">
        <v>62</v>
      </c>
      <c r="BW49">
        <v>63</v>
      </c>
      <c r="BY49">
        <v>152</v>
      </c>
      <c r="BZ49">
        <v>59</v>
      </c>
      <c r="CA49">
        <v>60</v>
      </c>
      <c r="CC49">
        <v>153</v>
      </c>
      <c r="CD49">
        <v>61</v>
      </c>
      <c r="CE49">
        <v>62</v>
      </c>
      <c r="CG49">
        <v>152</v>
      </c>
      <c r="CH49">
        <v>58</v>
      </c>
      <c r="CI49">
        <v>59</v>
      </c>
      <c r="CK49">
        <v>153</v>
      </c>
      <c r="CL49">
        <v>62</v>
      </c>
      <c r="CM49">
        <v>62</v>
      </c>
      <c r="CO49">
        <v>152</v>
      </c>
      <c r="CP49">
        <v>60</v>
      </c>
      <c r="CQ49">
        <v>61</v>
      </c>
      <c r="CS49">
        <v>154</v>
      </c>
      <c r="CT49">
        <v>62</v>
      </c>
      <c r="CU49">
        <v>62</v>
      </c>
      <c r="CW49">
        <v>151</v>
      </c>
      <c r="CX49">
        <v>57</v>
      </c>
      <c r="CY49">
        <v>58</v>
      </c>
      <c r="DA49">
        <v>151</v>
      </c>
      <c r="DB49">
        <v>57</v>
      </c>
      <c r="DC49">
        <v>57</v>
      </c>
      <c r="DE49" s="11">
        <v>153</v>
      </c>
      <c r="DF49" s="11">
        <v>60</v>
      </c>
      <c r="DG49" s="11">
        <v>61</v>
      </c>
      <c r="DI49">
        <v>151</v>
      </c>
      <c r="DJ49">
        <v>58</v>
      </c>
      <c r="DK49">
        <v>59</v>
      </c>
      <c r="DM49">
        <v>152</v>
      </c>
      <c r="DN49">
        <v>59</v>
      </c>
      <c r="DO49">
        <v>60</v>
      </c>
    </row>
    <row r="50" spans="1:119" ht="12.75">
      <c r="A50">
        <v>154</v>
      </c>
      <c r="B50" s="31">
        <v>67</v>
      </c>
      <c r="C50" s="31">
        <v>68</v>
      </c>
      <c r="E50">
        <v>154</v>
      </c>
      <c r="F50" s="31">
        <v>66</v>
      </c>
      <c r="G50" s="31">
        <v>67</v>
      </c>
      <c r="I50">
        <v>154</v>
      </c>
      <c r="J50" s="31">
        <v>65</v>
      </c>
      <c r="K50" s="31">
        <v>66</v>
      </c>
      <c r="M50">
        <v>154</v>
      </c>
      <c r="N50" s="31">
        <v>66</v>
      </c>
      <c r="O50" s="31">
        <v>67</v>
      </c>
      <c r="Q50">
        <v>153</v>
      </c>
      <c r="R50" s="31">
        <v>65</v>
      </c>
      <c r="S50" s="31">
        <v>65</v>
      </c>
      <c r="U50">
        <v>155</v>
      </c>
      <c r="V50" s="31">
        <v>69</v>
      </c>
      <c r="W50" s="31">
        <v>70</v>
      </c>
      <c r="Y50">
        <v>154</v>
      </c>
      <c r="Z50">
        <v>64</v>
      </c>
      <c r="AA50">
        <v>65</v>
      </c>
      <c r="AC50">
        <v>154</v>
      </c>
      <c r="AD50">
        <v>67</v>
      </c>
      <c r="AE50">
        <v>68</v>
      </c>
      <c r="AG50">
        <v>153</v>
      </c>
      <c r="AH50" s="31">
        <v>65</v>
      </c>
      <c r="AI50" s="31">
        <v>66</v>
      </c>
      <c r="AK50">
        <v>155</v>
      </c>
      <c r="AL50">
        <v>66</v>
      </c>
      <c r="AM50">
        <v>66</v>
      </c>
      <c r="AO50">
        <v>155</v>
      </c>
      <c r="AP50">
        <v>66</v>
      </c>
      <c r="AQ50">
        <v>67</v>
      </c>
      <c r="AS50">
        <v>154</v>
      </c>
      <c r="AT50" s="31">
        <v>65</v>
      </c>
      <c r="AU50" s="31">
        <v>66</v>
      </c>
      <c r="AW50">
        <v>155</v>
      </c>
      <c r="AX50" s="31">
        <v>65</v>
      </c>
      <c r="AY50" s="31">
        <v>65</v>
      </c>
      <c r="BA50">
        <v>152</v>
      </c>
      <c r="BB50" s="31">
        <v>58</v>
      </c>
      <c r="BC50" s="31">
        <v>59</v>
      </c>
      <c r="BE50">
        <v>154</v>
      </c>
      <c r="BF50">
        <v>64</v>
      </c>
      <c r="BG50">
        <v>65</v>
      </c>
      <c r="BI50">
        <v>154</v>
      </c>
      <c r="BJ50" s="31">
        <v>62</v>
      </c>
      <c r="BK50" s="31">
        <v>62</v>
      </c>
      <c r="BM50">
        <v>153</v>
      </c>
      <c r="BN50">
        <v>62</v>
      </c>
      <c r="BO50">
        <v>63</v>
      </c>
      <c r="BQ50">
        <v>155</v>
      </c>
      <c r="BR50">
        <v>65</v>
      </c>
      <c r="BS50">
        <v>66</v>
      </c>
      <c r="BU50">
        <v>154</v>
      </c>
      <c r="BV50">
        <v>64</v>
      </c>
      <c r="BW50">
        <v>65</v>
      </c>
      <c r="BY50">
        <v>153</v>
      </c>
      <c r="BZ50">
        <v>61</v>
      </c>
      <c r="CA50">
        <v>62</v>
      </c>
      <c r="CC50">
        <v>154</v>
      </c>
      <c r="CD50">
        <v>63</v>
      </c>
      <c r="CE50">
        <v>63</v>
      </c>
      <c r="CG50">
        <v>153</v>
      </c>
      <c r="CH50">
        <v>60</v>
      </c>
      <c r="CI50">
        <v>61</v>
      </c>
      <c r="CK50">
        <v>154</v>
      </c>
      <c r="CL50">
        <v>63</v>
      </c>
      <c r="CM50">
        <v>64</v>
      </c>
      <c r="CO50">
        <v>153</v>
      </c>
      <c r="CP50">
        <v>62</v>
      </c>
      <c r="CQ50">
        <v>63</v>
      </c>
      <c r="CS50">
        <v>155</v>
      </c>
      <c r="CT50">
        <v>63</v>
      </c>
      <c r="CU50">
        <v>64</v>
      </c>
      <c r="CW50">
        <v>152</v>
      </c>
      <c r="CX50">
        <v>59</v>
      </c>
      <c r="CY50">
        <v>60</v>
      </c>
      <c r="DA50">
        <v>152</v>
      </c>
      <c r="DB50">
        <v>58</v>
      </c>
      <c r="DC50">
        <v>59</v>
      </c>
      <c r="DE50">
        <v>154</v>
      </c>
      <c r="DF50" s="11">
        <v>62</v>
      </c>
      <c r="DG50" s="11">
        <v>63</v>
      </c>
      <c r="DI50">
        <v>152</v>
      </c>
      <c r="DJ50">
        <v>60</v>
      </c>
      <c r="DK50">
        <v>60</v>
      </c>
      <c r="DM50">
        <v>153</v>
      </c>
      <c r="DN50">
        <v>61</v>
      </c>
      <c r="DO50">
        <v>62</v>
      </c>
    </row>
    <row r="51" spans="1:119" ht="12.75">
      <c r="A51">
        <v>155</v>
      </c>
      <c r="B51" s="31">
        <v>69</v>
      </c>
      <c r="C51" s="31">
        <v>70</v>
      </c>
      <c r="E51">
        <v>155</v>
      </c>
      <c r="F51" s="31">
        <v>68</v>
      </c>
      <c r="G51" s="31">
        <v>69</v>
      </c>
      <c r="I51">
        <v>155</v>
      </c>
      <c r="J51" s="31">
        <v>67</v>
      </c>
      <c r="K51" s="31">
        <v>68</v>
      </c>
      <c r="M51">
        <v>155</v>
      </c>
      <c r="N51" s="31">
        <v>68</v>
      </c>
      <c r="O51" s="31">
        <v>69</v>
      </c>
      <c r="Q51">
        <v>154</v>
      </c>
      <c r="R51" s="31">
        <v>66</v>
      </c>
      <c r="S51" s="31">
        <v>67</v>
      </c>
      <c r="U51">
        <v>156</v>
      </c>
      <c r="V51" s="31">
        <v>71</v>
      </c>
      <c r="W51" s="31">
        <v>71</v>
      </c>
      <c r="Y51">
        <v>155</v>
      </c>
      <c r="Z51">
        <v>66</v>
      </c>
      <c r="AA51">
        <v>67</v>
      </c>
      <c r="AC51">
        <v>155</v>
      </c>
      <c r="AD51">
        <v>69</v>
      </c>
      <c r="AE51">
        <v>70</v>
      </c>
      <c r="AG51">
        <v>154</v>
      </c>
      <c r="AH51" s="31">
        <v>67</v>
      </c>
      <c r="AI51" s="31">
        <v>68</v>
      </c>
      <c r="AK51">
        <v>156</v>
      </c>
      <c r="AL51">
        <v>67</v>
      </c>
      <c r="AM51">
        <v>68</v>
      </c>
      <c r="AO51">
        <v>156</v>
      </c>
      <c r="AP51">
        <v>68</v>
      </c>
      <c r="AQ51">
        <v>68</v>
      </c>
      <c r="AS51">
        <v>155</v>
      </c>
      <c r="AT51" s="31">
        <v>67</v>
      </c>
      <c r="AU51" s="31">
        <v>68</v>
      </c>
      <c r="AW51">
        <v>156</v>
      </c>
      <c r="AX51" s="31">
        <v>66</v>
      </c>
      <c r="AY51" s="31">
        <v>67</v>
      </c>
      <c r="BA51">
        <v>153</v>
      </c>
      <c r="BB51" s="31">
        <v>60</v>
      </c>
      <c r="BC51" s="31">
        <v>61</v>
      </c>
      <c r="BE51">
        <v>155</v>
      </c>
      <c r="BF51">
        <v>66</v>
      </c>
      <c r="BG51">
        <v>66</v>
      </c>
      <c r="BI51">
        <v>155</v>
      </c>
      <c r="BJ51" s="31">
        <v>63</v>
      </c>
      <c r="BK51" s="31">
        <v>64</v>
      </c>
      <c r="BM51">
        <v>154</v>
      </c>
      <c r="BN51">
        <v>64</v>
      </c>
      <c r="BO51">
        <v>65</v>
      </c>
      <c r="BQ51">
        <v>156</v>
      </c>
      <c r="BR51">
        <v>67</v>
      </c>
      <c r="BS51">
        <v>67</v>
      </c>
      <c r="BU51">
        <v>155</v>
      </c>
      <c r="BV51">
        <v>66</v>
      </c>
      <c r="BW51">
        <v>67</v>
      </c>
      <c r="BY51">
        <v>154</v>
      </c>
      <c r="BZ51">
        <v>63</v>
      </c>
      <c r="CA51">
        <v>63</v>
      </c>
      <c r="CC51">
        <v>155</v>
      </c>
      <c r="CD51">
        <v>64</v>
      </c>
      <c r="CE51">
        <v>65</v>
      </c>
      <c r="CG51">
        <v>154</v>
      </c>
      <c r="CH51">
        <v>62</v>
      </c>
      <c r="CI51">
        <v>63</v>
      </c>
      <c r="CK51">
        <v>155</v>
      </c>
      <c r="CL51">
        <v>65</v>
      </c>
      <c r="CM51">
        <v>66</v>
      </c>
      <c r="CO51">
        <v>154</v>
      </c>
      <c r="CP51">
        <v>64</v>
      </c>
      <c r="CQ51">
        <v>64</v>
      </c>
      <c r="CS51">
        <v>156</v>
      </c>
      <c r="CT51">
        <v>65</v>
      </c>
      <c r="CU51">
        <v>66</v>
      </c>
      <c r="CW51">
        <v>153</v>
      </c>
      <c r="CX51">
        <v>61</v>
      </c>
      <c r="CY51">
        <v>62</v>
      </c>
      <c r="DA51">
        <v>153</v>
      </c>
      <c r="DB51">
        <v>60</v>
      </c>
      <c r="DC51">
        <v>61</v>
      </c>
      <c r="DE51" s="11">
        <v>155</v>
      </c>
      <c r="DF51" s="11">
        <v>64</v>
      </c>
      <c r="DG51" s="11">
        <v>64</v>
      </c>
      <c r="DI51">
        <v>153</v>
      </c>
      <c r="DJ51">
        <v>61</v>
      </c>
      <c r="DK51">
        <v>62</v>
      </c>
      <c r="DM51">
        <v>154</v>
      </c>
      <c r="DN51">
        <v>63</v>
      </c>
      <c r="DO51">
        <v>64</v>
      </c>
    </row>
    <row r="52" spans="1:119" ht="12.75">
      <c r="A52">
        <v>156</v>
      </c>
      <c r="B52" s="31">
        <v>71</v>
      </c>
      <c r="C52" s="31">
        <v>72</v>
      </c>
      <c r="E52">
        <v>156</v>
      </c>
      <c r="F52" s="31">
        <v>70</v>
      </c>
      <c r="G52" s="31">
        <v>71</v>
      </c>
      <c r="I52">
        <v>156</v>
      </c>
      <c r="J52" s="31">
        <v>69</v>
      </c>
      <c r="K52" s="31">
        <v>70</v>
      </c>
      <c r="M52">
        <v>156</v>
      </c>
      <c r="N52" s="31">
        <v>70</v>
      </c>
      <c r="O52" s="31">
        <v>71</v>
      </c>
      <c r="Q52">
        <v>155</v>
      </c>
      <c r="R52" s="31">
        <v>68</v>
      </c>
      <c r="S52" s="31">
        <v>69</v>
      </c>
      <c r="U52">
        <v>157</v>
      </c>
      <c r="V52" s="31">
        <v>72</v>
      </c>
      <c r="W52" s="31">
        <v>73</v>
      </c>
      <c r="Y52">
        <v>156</v>
      </c>
      <c r="Z52">
        <v>68</v>
      </c>
      <c r="AA52">
        <v>69</v>
      </c>
      <c r="AC52">
        <v>156</v>
      </c>
      <c r="AD52">
        <v>71</v>
      </c>
      <c r="AE52">
        <v>72</v>
      </c>
      <c r="AG52">
        <v>155</v>
      </c>
      <c r="AH52" s="31">
        <v>69</v>
      </c>
      <c r="AI52" s="31">
        <v>69</v>
      </c>
      <c r="AK52">
        <v>157</v>
      </c>
      <c r="AL52">
        <v>69</v>
      </c>
      <c r="AM52">
        <v>70</v>
      </c>
      <c r="AO52">
        <v>157</v>
      </c>
      <c r="AP52">
        <v>69</v>
      </c>
      <c r="AQ52">
        <v>70</v>
      </c>
      <c r="AS52">
        <v>156</v>
      </c>
      <c r="AT52" s="31">
        <v>69</v>
      </c>
      <c r="AU52" s="31">
        <v>69</v>
      </c>
      <c r="AW52">
        <v>157</v>
      </c>
      <c r="AX52" s="31">
        <v>68</v>
      </c>
      <c r="AY52" s="31">
        <v>69</v>
      </c>
      <c r="BA52">
        <v>154</v>
      </c>
      <c r="BB52" s="31">
        <v>62</v>
      </c>
      <c r="BC52" s="31">
        <v>62</v>
      </c>
      <c r="BE52">
        <v>156</v>
      </c>
      <c r="BF52">
        <v>67</v>
      </c>
      <c r="BG52">
        <v>68</v>
      </c>
      <c r="BI52">
        <v>156</v>
      </c>
      <c r="BJ52" s="31">
        <v>65</v>
      </c>
      <c r="BK52" s="31">
        <v>66</v>
      </c>
      <c r="BM52">
        <v>155</v>
      </c>
      <c r="BN52">
        <v>66</v>
      </c>
      <c r="BO52">
        <v>66</v>
      </c>
      <c r="BQ52">
        <v>157</v>
      </c>
      <c r="BR52">
        <v>68</v>
      </c>
      <c r="BS52">
        <v>69</v>
      </c>
      <c r="BU52">
        <v>156</v>
      </c>
      <c r="BV52">
        <v>68</v>
      </c>
      <c r="BW52">
        <v>69</v>
      </c>
      <c r="BY52">
        <v>155</v>
      </c>
      <c r="BZ52">
        <v>64</v>
      </c>
      <c r="CA52">
        <v>65</v>
      </c>
      <c r="CC52">
        <v>156</v>
      </c>
      <c r="CD52">
        <v>66</v>
      </c>
      <c r="CE52">
        <v>67</v>
      </c>
      <c r="CG52">
        <v>155</v>
      </c>
      <c r="CH52">
        <v>64</v>
      </c>
      <c r="CI52">
        <v>65</v>
      </c>
      <c r="CK52">
        <v>156</v>
      </c>
      <c r="CL52">
        <v>67</v>
      </c>
      <c r="CM52">
        <v>68</v>
      </c>
      <c r="CO52">
        <v>155</v>
      </c>
      <c r="CP52">
        <v>65</v>
      </c>
      <c r="CQ52">
        <v>66</v>
      </c>
      <c r="CS52">
        <v>157</v>
      </c>
      <c r="CT52">
        <v>67</v>
      </c>
      <c r="CU52">
        <v>68</v>
      </c>
      <c r="CW52">
        <v>154</v>
      </c>
      <c r="CX52">
        <v>63</v>
      </c>
      <c r="CY52">
        <v>63</v>
      </c>
      <c r="DA52">
        <v>154</v>
      </c>
      <c r="DB52">
        <v>62</v>
      </c>
      <c r="DC52">
        <v>62</v>
      </c>
      <c r="DE52">
        <v>156</v>
      </c>
      <c r="DF52" s="11">
        <v>65</v>
      </c>
      <c r="DG52" s="11">
        <v>66</v>
      </c>
      <c r="DI52">
        <v>154</v>
      </c>
      <c r="DJ52">
        <v>63</v>
      </c>
      <c r="DK52">
        <v>64</v>
      </c>
      <c r="DM52">
        <v>155</v>
      </c>
      <c r="DN52">
        <v>65</v>
      </c>
      <c r="DO52">
        <v>66</v>
      </c>
    </row>
    <row r="53" spans="1:119" ht="12.75">
      <c r="A53">
        <v>157</v>
      </c>
      <c r="B53" s="31">
        <v>73</v>
      </c>
      <c r="C53" s="31">
        <v>74</v>
      </c>
      <c r="E53">
        <v>157</v>
      </c>
      <c r="F53" s="31">
        <v>72</v>
      </c>
      <c r="G53" s="31">
        <v>72</v>
      </c>
      <c r="I53">
        <v>157</v>
      </c>
      <c r="J53" s="31">
        <v>71</v>
      </c>
      <c r="K53" s="31">
        <v>72</v>
      </c>
      <c r="M53">
        <v>157</v>
      </c>
      <c r="N53" s="31">
        <v>72</v>
      </c>
      <c r="O53" s="31">
        <v>73</v>
      </c>
      <c r="Q53">
        <v>156</v>
      </c>
      <c r="R53" s="31">
        <v>70</v>
      </c>
      <c r="S53" s="31">
        <v>71</v>
      </c>
      <c r="U53">
        <v>158</v>
      </c>
      <c r="V53" s="31">
        <v>74</v>
      </c>
      <c r="W53" s="31">
        <v>74</v>
      </c>
      <c r="Y53">
        <v>157</v>
      </c>
      <c r="Z53">
        <v>70</v>
      </c>
      <c r="AA53">
        <v>70</v>
      </c>
      <c r="AC53">
        <v>157</v>
      </c>
      <c r="AD53">
        <v>73</v>
      </c>
      <c r="AE53">
        <v>74</v>
      </c>
      <c r="AG53">
        <v>156</v>
      </c>
      <c r="AH53" s="31">
        <v>70</v>
      </c>
      <c r="AI53" s="31">
        <v>71</v>
      </c>
      <c r="AK53">
        <v>158</v>
      </c>
      <c r="AL53">
        <v>71</v>
      </c>
      <c r="AM53">
        <v>72</v>
      </c>
      <c r="AO53">
        <v>158</v>
      </c>
      <c r="AP53">
        <v>71</v>
      </c>
      <c r="AQ53">
        <v>72</v>
      </c>
      <c r="AS53">
        <v>157</v>
      </c>
      <c r="AT53" s="31">
        <v>70</v>
      </c>
      <c r="AU53" s="31">
        <v>71</v>
      </c>
      <c r="AW53">
        <v>158</v>
      </c>
      <c r="AX53" s="31">
        <v>70</v>
      </c>
      <c r="AY53" s="31">
        <v>70</v>
      </c>
      <c r="BA53">
        <v>155</v>
      </c>
      <c r="BB53" s="31">
        <v>63</v>
      </c>
      <c r="BC53" s="31">
        <v>64</v>
      </c>
      <c r="BE53">
        <v>157</v>
      </c>
      <c r="BF53">
        <v>69</v>
      </c>
      <c r="BG53">
        <v>70</v>
      </c>
      <c r="BI53">
        <v>157</v>
      </c>
      <c r="BJ53" s="31">
        <v>67</v>
      </c>
      <c r="BK53" s="31">
        <v>68</v>
      </c>
      <c r="BM53">
        <v>156</v>
      </c>
      <c r="BN53">
        <v>67</v>
      </c>
      <c r="BO53">
        <v>68</v>
      </c>
      <c r="BQ53">
        <v>158</v>
      </c>
      <c r="BR53">
        <v>70</v>
      </c>
      <c r="BS53">
        <v>71</v>
      </c>
      <c r="BU53">
        <v>157</v>
      </c>
      <c r="BV53">
        <v>70</v>
      </c>
      <c r="BW53">
        <v>71</v>
      </c>
      <c r="BY53">
        <v>156</v>
      </c>
      <c r="BZ53">
        <v>66</v>
      </c>
      <c r="CA53">
        <v>67</v>
      </c>
      <c r="CC53">
        <v>157</v>
      </c>
      <c r="CD53">
        <v>68</v>
      </c>
      <c r="CE53">
        <v>68</v>
      </c>
      <c r="CG53">
        <v>156</v>
      </c>
      <c r="CH53">
        <v>66</v>
      </c>
      <c r="CI53">
        <v>67</v>
      </c>
      <c r="CK53">
        <v>157</v>
      </c>
      <c r="CL53">
        <v>69</v>
      </c>
      <c r="CM53">
        <v>70</v>
      </c>
      <c r="CO53">
        <v>156</v>
      </c>
      <c r="CP53">
        <v>67</v>
      </c>
      <c r="CQ53">
        <v>68</v>
      </c>
      <c r="CS53">
        <v>158</v>
      </c>
      <c r="CT53">
        <v>69</v>
      </c>
      <c r="CU53">
        <v>70</v>
      </c>
      <c r="CW53">
        <v>155</v>
      </c>
      <c r="CX53">
        <v>64</v>
      </c>
      <c r="CY53">
        <v>65</v>
      </c>
      <c r="DA53">
        <v>155</v>
      </c>
      <c r="DB53">
        <v>63</v>
      </c>
      <c r="DC53">
        <v>64</v>
      </c>
      <c r="DE53" s="11">
        <v>157</v>
      </c>
      <c r="DF53" s="11">
        <v>67</v>
      </c>
      <c r="DG53" s="11">
        <v>68</v>
      </c>
      <c r="DI53">
        <v>155</v>
      </c>
      <c r="DJ53">
        <v>65</v>
      </c>
      <c r="DK53">
        <v>66</v>
      </c>
      <c r="DM53">
        <v>156</v>
      </c>
      <c r="DN53">
        <v>67</v>
      </c>
      <c r="DO53">
        <v>67</v>
      </c>
    </row>
    <row r="54" spans="1:119" ht="12.75">
      <c r="A54">
        <v>158</v>
      </c>
      <c r="B54" s="31">
        <v>75</v>
      </c>
      <c r="C54" s="31">
        <v>75</v>
      </c>
      <c r="E54">
        <v>158</v>
      </c>
      <c r="F54" s="31">
        <v>73</v>
      </c>
      <c r="G54" s="31">
        <v>74</v>
      </c>
      <c r="I54">
        <v>158</v>
      </c>
      <c r="J54" s="31">
        <v>73</v>
      </c>
      <c r="K54" s="31">
        <v>73</v>
      </c>
      <c r="M54">
        <v>158</v>
      </c>
      <c r="N54" s="31">
        <v>74</v>
      </c>
      <c r="O54" s="31">
        <v>75</v>
      </c>
      <c r="Q54">
        <v>157</v>
      </c>
      <c r="R54" s="31">
        <v>72</v>
      </c>
      <c r="S54" s="31">
        <v>72</v>
      </c>
      <c r="U54">
        <v>159</v>
      </c>
      <c r="V54" s="31">
        <v>75</v>
      </c>
      <c r="W54" s="31">
        <v>76</v>
      </c>
      <c r="Y54">
        <v>158</v>
      </c>
      <c r="Z54">
        <v>71</v>
      </c>
      <c r="AA54">
        <v>72</v>
      </c>
      <c r="AC54">
        <v>158</v>
      </c>
      <c r="AD54">
        <v>75</v>
      </c>
      <c r="AE54">
        <v>75</v>
      </c>
      <c r="AG54">
        <v>157</v>
      </c>
      <c r="AH54" s="31">
        <v>72</v>
      </c>
      <c r="AI54" s="31">
        <v>73</v>
      </c>
      <c r="AK54">
        <v>159</v>
      </c>
      <c r="AL54">
        <v>73</v>
      </c>
      <c r="AM54">
        <v>73</v>
      </c>
      <c r="AO54">
        <v>159</v>
      </c>
      <c r="AP54">
        <v>73</v>
      </c>
      <c r="AQ54">
        <v>74</v>
      </c>
      <c r="AS54">
        <v>158</v>
      </c>
      <c r="AT54" s="31">
        <v>72</v>
      </c>
      <c r="AU54" s="31">
        <v>73</v>
      </c>
      <c r="AW54">
        <v>159</v>
      </c>
      <c r="AX54" s="31">
        <v>71</v>
      </c>
      <c r="AY54" s="31">
        <v>72</v>
      </c>
      <c r="BA54">
        <v>156</v>
      </c>
      <c r="BB54" s="31">
        <v>65</v>
      </c>
      <c r="BC54" s="31">
        <v>66</v>
      </c>
      <c r="BE54">
        <v>158</v>
      </c>
      <c r="BF54">
        <v>71</v>
      </c>
      <c r="BG54">
        <v>72</v>
      </c>
      <c r="BI54">
        <v>158</v>
      </c>
      <c r="BJ54" s="31">
        <v>69</v>
      </c>
      <c r="BK54" s="31">
        <v>69</v>
      </c>
      <c r="BM54">
        <v>157</v>
      </c>
      <c r="BN54">
        <v>69</v>
      </c>
      <c r="BO54">
        <v>70</v>
      </c>
      <c r="BQ54">
        <v>159</v>
      </c>
      <c r="BR54">
        <v>72</v>
      </c>
      <c r="BS54">
        <v>73</v>
      </c>
      <c r="BU54">
        <v>158</v>
      </c>
      <c r="BV54">
        <v>72</v>
      </c>
      <c r="BW54">
        <v>72</v>
      </c>
      <c r="BY54">
        <v>157</v>
      </c>
      <c r="BZ54">
        <v>68</v>
      </c>
      <c r="CA54">
        <v>68</v>
      </c>
      <c r="CC54">
        <v>158</v>
      </c>
      <c r="CD54">
        <v>69</v>
      </c>
      <c r="CE54">
        <v>70</v>
      </c>
      <c r="CG54">
        <v>157</v>
      </c>
      <c r="CH54">
        <v>68</v>
      </c>
      <c r="CI54">
        <v>68</v>
      </c>
      <c r="CK54">
        <v>158</v>
      </c>
      <c r="CL54">
        <v>71</v>
      </c>
      <c r="CM54">
        <v>72</v>
      </c>
      <c r="CO54">
        <v>157</v>
      </c>
      <c r="CP54">
        <v>69</v>
      </c>
      <c r="CQ54">
        <v>69</v>
      </c>
      <c r="CS54">
        <v>159</v>
      </c>
      <c r="CT54">
        <v>71</v>
      </c>
      <c r="CU54">
        <v>72</v>
      </c>
      <c r="CW54">
        <v>156</v>
      </c>
      <c r="CX54">
        <v>66</v>
      </c>
      <c r="CY54">
        <v>67</v>
      </c>
      <c r="DA54">
        <v>156</v>
      </c>
      <c r="DB54">
        <v>65</v>
      </c>
      <c r="DC54">
        <v>66</v>
      </c>
      <c r="DE54">
        <v>158</v>
      </c>
      <c r="DF54" s="11">
        <v>69</v>
      </c>
      <c r="DG54" s="11">
        <v>70</v>
      </c>
      <c r="DI54">
        <v>156</v>
      </c>
      <c r="DJ54">
        <v>67</v>
      </c>
      <c r="DK54">
        <v>68</v>
      </c>
      <c r="DM54">
        <v>157</v>
      </c>
      <c r="DN54">
        <v>68</v>
      </c>
      <c r="DO54">
        <v>69</v>
      </c>
    </row>
    <row r="55" spans="1:119" ht="12.75">
      <c r="A55">
        <v>159</v>
      </c>
      <c r="B55" s="31">
        <v>76</v>
      </c>
      <c r="C55" s="31">
        <v>77</v>
      </c>
      <c r="E55">
        <v>159</v>
      </c>
      <c r="F55" s="31">
        <v>75</v>
      </c>
      <c r="G55" s="31">
        <v>76</v>
      </c>
      <c r="I55">
        <v>159</v>
      </c>
      <c r="J55" s="31">
        <v>74</v>
      </c>
      <c r="K55" s="31">
        <v>75</v>
      </c>
      <c r="M55">
        <v>159</v>
      </c>
      <c r="N55" s="31">
        <v>76</v>
      </c>
      <c r="O55" s="31">
        <v>77</v>
      </c>
      <c r="Q55">
        <v>158</v>
      </c>
      <c r="R55" s="31">
        <v>73</v>
      </c>
      <c r="S55" s="31">
        <v>74</v>
      </c>
      <c r="U55">
        <v>160</v>
      </c>
      <c r="V55" s="31">
        <v>77</v>
      </c>
      <c r="W55" s="31">
        <v>77</v>
      </c>
      <c r="Y55">
        <v>159</v>
      </c>
      <c r="Z55">
        <v>73</v>
      </c>
      <c r="AA55">
        <v>74</v>
      </c>
      <c r="AC55">
        <v>159</v>
      </c>
      <c r="AD55">
        <v>76</v>
      </c>
      <c r="AE55">
        <v>77</v>
      </c>
      <c r="AG55">
        <v>158</v>
      </c>
      <c r="AH55" s="31">
        <v>74</v>
      </c>
      <c r="AI55" s="31">
        <v>75</v>
      </c>
      <c r="AK55">
        <v>160</v>
      </c>
      <c r="AL55">
        <v>74</v>
      </c>
      <c r="AM55">
        <v>75</v>
      </c>
      <c r="AO55">
        <v>160</v>
      </c>
      <c r="AP55">
        <v>75</v>
      </c>
      <c r="AQ55">
        <v>75</v>
      </c>
      <c r="AS55">
        <v>159</v>
      </c>
      <c r="AT55" s="31">
        <v>74</v>
      </c>
      <c r="AU55" s="31">
        <v>74</v>
      </c>
      <c r="AW55">
        <v>160</v>
      </c>
      <c r="AX55" s="31">
        <v>73</v>
      </c>
      <c r="AY55" s="31">
        <v>73</v>
      </c>
      <c r="BA55">
        <v>157</v>
      </c>
      <c r="BB55" s="31">
        <v>67</v>
      </c>
      <c r="BC55" s="31">
        <v>67</v>
      </c>
      <c r="BE55">
        <v>159</v>
      </c>
      <c r="BF55">
        <v>73</v>
      </c>
      <c r="BG55">
        <v>73</v>
      </c>
      <c r="BI55">
        <v>159</v>
      </c>
      <c r="BJ55" s="31">
        <v>70</v>
      </c>
      <c r="BK55" s="31">
        <v>71</v>
      </c>
      <c r="BM55">
        <v>158</v>
      </c>
      <c r="BN55">
        <v>71</v>
      </c>
      <c r="BO55">
        <v>72</v>
      </c>
      <c r="BQ55">
        <v>160</v>
      </c>
      <c r="BR55">
        <v>74</v>
      </c>
      <c r="BS55">
        <v>74</v>
      </c>
      <c r="BU55">
        <v>159</v>
      </c>
      <c r="BV55">
        <v>73</v>
      </c>
      <c r="BW55">
        <v>74</v>
      </c>
      <c r="BY55">
        <v>158</v>
      </c>
      <c r="BZ55">
        <v>69</v>
      </c>
      <c r="CA55">
        <v>70</v>
      </c>
      <c r="CC55">
        <v>159</v>
      </c>
      <c r="CD55">
        <v>71</v>
      </c>
      <c r="CE55">
        <v>72</v>
      </c>
      <c r="CG55">
        <v>158</v>
      </c>
      <c r="CH55">
        <v>69</v>
      </c>
      <c r="CI55">
        <v>70</v>
      </c>
      <c r="CK55">
        <v>159</v>
      </c>
      <c r="CL55">
        <v>73</v>
      </c>
      <c r="CM55">
        <v>74</v>
      </c>
      <c r="CO55">
        <v>158</v>
      </c>
      <c r="CP55">
        <v>70</v>
      </c>
      <c r="CQ55">
        <v>71</v>
      </c>
      <c r="CS55">
        <v>160</v>
      </c>
      <c r="CT55">
        <v>73</v>
      </c>
      <c r="CU55">
        <v>73</v>
      </c>
      <c r="CW55">
        <v>157</v>
      </c>
      <c r="CX55">
        <v>68</v>
      </c>
      <c r="CY55">
        <v>69</v>
      </c>
      <c r="DA55">
        <v>157</v>
      </c>
      <c r="DB55">
        <v>67</v>
      </c>
      <c r="DC55">
        <v>67</v>
      </c>
      <c r="DE55">
        <v>159</v>
      </c>
      <c r="DF55" s="11">
        <v>71</v>
      </c>
      <c r="DG55" s="11">
        <v>71</v>
      </c>
      <c r="DI55">
        <v>157</v>
      </c>
      <c r="DJ55">
        <v>69</v>
      </c>
      <c r="DK55">
        <v>69</v>
      </c>
      <c r="DM55">
        <v>158</v>
      </c>
      <c r="DN55">
        <v>70</v>
      </c>
      <c r="DO55">
        <v>71</v>
      </c>
    </row>
    <row r="56" spans="1:119" ht="12.75">
      <c r="A56">
        <v>160</v>
      </c>
      <c r="B56" s="31">
        <v>78</v>
      </c>
      <c r="C56" s="31">
        <v>79</v>
      </c>
      <c r="E56">
        <v>160</v>
      </c>
      <c r="F56" s="31">
        <v>77</v>
      </c>
      <c r="G56" s="31">
        <v>77</v>
      </c>
      <c r="I56">
        <v>160</v>
      </c>
      <c r="J56" s="31">
        <v>76</v>
      </c>
      <c r="K56" s="31">
        <v>77</v>
      </c>
      <c r="M56">
        <v>160</v>
      </c>
      <c r="N56" s="31">
        <v>78</v>
      </c>
      <c r="O56" s="31">
        <v>79</v>
      </c>
      <c r="Q56">
        <v>159</v>
      </c>
      <c r="R56" s="31">
        <v>75</v>
      </c>
      <c r="S56" s="31">
        <v>76</v>
      </c>
      <c r="U56">
        <v>161</v>
      </c>
      <c r="V56" s="31">
        <v>78</v>
      </c>
      <c r="W56" s="31">
        <v>79</v>
      </c>
      <c r="Y56">
        <v>160</v>
      </c>
      <c r="Z56">
        <v>75</v>
      </c>
      <c r="AA56">
        <v>76</v>
      </c>
      <c r="AC56">
        <v>160</v>
      </c>
      <c r="AD56">
        <v>78</v>
      </c>
      <c r="AE56">
        <v>79</v>
      </c>
      <c r="AG56">
        <v>159</v>
      </c>
      <c r="AH56" s="31">
        <v>76</v>
      </c>
      <c r="AI56" s="31">
        <v>76</v>
      </c>
      <c r="AK56">
        <v>161</v>
      </c>
      <c r="AL56">
        <v>76</v>
      </c>
      <c r="AM56">
        <v>77</v>
      </c>
      <c r="AO56">
        <v>161</v>
      </c>
      <c r="AP56">
        <v>76</v>
      </c>
      <c r="AQ56">
        <v>77</v>
      </c>
      <c r="AS56">
        <v>160</v>
      </c>
      <c r="AT56" s="31">
        <v>75</v>
      </c>
      <c r="AU56" s="31">
        <v>76</v>
      </c>
      <c r="AW56">
        <v>161</v>
      </c>
      <c r="AX56" s="31">
        <v>74</v>
      </c>
      <c r="AY56" s="31">
        <v>75</v>
      </c>
      <c r="BA56">
        <v>158</v>
      </c>
      <c r="BB56" s="31">
        <v>68</v>
      </c>
      <c r="BC56" s="31">
        <v>69</v>
      </c>
      <c r="BE56">
        <v>160</v>
      </c>
      <c r="BF56">
        <v>74</v>
      </c>
      <c r="BG56">
        <v>75</v>
      </c>
      <c r="BI56">
        <v>160</v>
      </c>
      <c r="BJ56" s="31">
        <v>72</v>
      </c>
      <c r="BK56" s="31">
        <v>73</v>
      </c>
      <c r="BM56">
        <v>159</v>
      </c>
      <c r="BN56">
        <v>73</v>
      </c>
      <c r="BO56">
        <v>74</v>
      </c>
      <c r="BQ56">
        <v>161</v>
      </c>
      <c r="BR56">
        <v>75</v>
      </c>
      <c r="BS56">
        <v>76</v>
      </c>
      <c r="BU56">
        <v>160</v>
      </c>
      <c r="BV56">
        <v>75</v>
      </c>
      <c r="BW56">
        <v>76</v>
      </c>
      <c r="BY56">
        <v>159</v>
      </c>
      <c r="BZ56">
        <v>71</v>
      </c>
      <c r="CA56">
        <v>72</v>
      </c>
      <c r="CC56">
        <v>160</v>
      </c>
      <c r="CD56">
        <v>73</v>
      </c>
      <c r="CE56">
        <v>73</v>
      </c>
      <c r="CG56">
        <v>159</v>
      </c>
      <c r="CH56">
        <v>71</v>
      </c>
      <c r="CI56">
        <v>72</v>
      </c>
      <c r="CK56">
        <v>160</v>
      </c>
      <c r="CL56">
        <v>75</v>
      </c>
      <c r="CM56">
        <v>75</v>
      </c>
      <c r="CO56">
        <v>159</v>
      </c>
      <c r="CP56">
        <v>72</v>
      </c>
      <c r="CQ56">
        <v>73</v>
      </c>
      <c r="CS56">
        <v>161</v>
      </c>
      <c r="CT56">
        <v>74</v>
      </c>
      <c r="CU56">
        <v>75</v>
      </c>
      <c r="CW56">
        <v>158</v>
      </c>
      <c r="CX56">
        <v>70</v>
      </c>
      <c r="CY56">
        <v>71</v>
      </c>
      <c r="DA56">
        <v>158</v>
      </c>
      <c r="DB56">
        <v>68</v>
      </c>
      <c r="DC56">
        <v>69</v>
      </c>
      <c r="DE56" s="11">
        <v>160</v>
      </c>
      <c r="DF56" s="11">
        <v>72</v>
      </c>
      <c r="DG56" s="11">
        <v>73</v>
      </c>
      <c r="DI56">
        <v>158</v>
      </c>
      <c r="DJ56">
        <v>70</v>
      </c>
      <c r="DK56">
        <v>71</v>
      </c>
      <c r="DM56">
        <v>159</v>
      </c>
      <c r="DN56">
        <v>72</v>
      </c>
      <c r="DO56">
        <v>73</v>
      </c>
    </row>
    <row r="57" spans="1:119" ht="12.75">
      <c r="A57">
        <v>161</v>
      </c>
      <c r="B57" s="31">
        <v>80</v>
      </c>
      <c r="C57" s="31">
        <v>80</v>
      </c>
      <c r="E57">
        <v>161</v>
      </c>
      <c r="F57" s="31">
        <v>78</v>
      </c>
      <c r="G57" s="31">
        <v>79</v>
      </c>
      <c r="I57">
        <v>161</v>
      </c>
      <c r="J57" s="31">
        <v>78</v>
      </c>
      <c r="K57" s="31">
        <v>78</v>
      </c>
      <c r="M57">
        <v>161</v>
      </c>
      <c r="N57" s="31">
        <v>80</v>
      </c>
      <c r="O57" s="31">
        <v>80</v>
      </c>
      <c r="Q57">
        <v>160</v>
      </c>
      <c r="R57" s="31">
        <v>77</v>
      </c>
      <c r="S57" s="31">
        <v>77</v>
      </c>
      <c r="U57">
        <v>162</v>
      </c>
      <c r="V57" s="31">
        <v>80</v>
      </c>
      <c r="W57" s="31">
        <v>80</v>
      </c>
      <c r="Y57">
        <v>161</v>
      </c>
      <c r="Z57">
        <v>77</v>
      </c>
      <c r="AA57">
        <v>77</v>
      </c>
      <c r="AC57">
        <v>161</v>
      </c>
      <c r="AD57">
        <v>80</v>
      </c>
      <c r="AE57">
        <v>80</v>
      </c>
      <c r="AG57">
        <v>160</v>
      </c>
      <c r="AH57" s="31">
        <v>77</v>
      </c>
      <c r="AI57" s="31">
        <v>78</v>
      </c>
      <c r="AK57">
        <v>162</v>
      </c>
      <c r="AL57">
        <v>78</v>
      </c>
      <c r="AM57">
        <v>78</v>
      </c>
      <c r="AO57">
        <v>162</v>
      </c>
      <c r="AP57">
        <v>78</v>
      </c>
      <c r="AQ57">
        <v>79</v>
      </c>
      <c r="AS57">
        <v>161</v>
      </c>
      <c r="AT57" s="31">
        <v>77</v>
      </c>
      <c r="AU57" s="31">
        <v>78</v>
      </c>
      <c r="AW57">
        <v>162</v>
      </c>
      <c r="AX57" s="31">
        <v>76</v>
      </c>
      <c r="AY57" s="31">
        <v>77</v>
      </c>
      <c r="BA57">
        <v>159</v>
      </c>
      <c r="BB57" s="31">
        <v>70</v>
      </c>
      <c r="BC57" s="31">
        <v>71</v>
      </c>
      <c r="BE57">
        <v>161</v>
      </c>
      <c r="BF57">
        <v>76</v>
      </c>
      <c r="BG57">
        <v>77</v>
      </c>
      <c r="BI57">
        <v>161</v>
      </c>
      <c r="BJ57" s="31">
        <v>74</v>
      </c>
      <c r="BK57" s="31">
        <v>74</v>
      </c>
      <c r="BM57">
        <v>160</v>
      </c>
      <c r="BN57">
        <v>75</v>
      </c>
      <c r="BO57">
        <v>76</v>
      </c>
      <c r="BQ57">
        <v>162</v>
      </c>
      <c r="BR57">
        <v>77</v>
      </c>
      <c r="BS57">
        <v>78</v>
      </c>
      <c r="BU57">
        <v>161</v>
      </c>
      <c r="BV57">
        <v>77</v>
      </c>
      <c r="BW57">
        <v>77</v>
      </c>
      <c r="BY57">
        <v>160</v>
      </c>
      <c r="BZ57">
        <v>73</v>
      </c>
      <c r="CA57">
        <v>73</v>
      </c>
      <c r="CC57">
        <v>161</v>
      </c>
      <c r="CD57">
        <v>74</v>
      </c>
      <c r="CE57">
        <v>75</v>
      </c>
      <c r="CG57">
        <v>160</v>
      </c>
      <c r="CH57">
        <v>73</v>
      </c>
      <c r="CI57">
        <v>74</v>
      </c>
      <c r="CK57">
        <v>161</v>
      </c>
      <c r="CL57">
        <v>76</v>
      </c>
      <c r="CM57">
        <v>77</v>
      </c>
      <c r="CO57">
        <v>160</v>
      </c>
      <c r="CP57">
        <v>74</v>
      </c>
      <c r="CQ57">
        <v>75</v>
      </c>
      <c r="CS57">
        <v>162</v>
      </c>
      <c r="CT57">
        <v>76</v>
      </c>
      <c r="CU57">
        <v>77</v>
      </c>
      <c r="CW57">
        <v>159</v>
      </c>
      <c r="CX57">
        <v>72</v>
      </c>
      <c r="CY57">
        <v>72</v>
      </c>
      <c r="DA57">
        <v>159</v>
      </c>
      <c r="DB57">
        <v>70</v>
      </c>
      <c r="DC57">
        <v>71</v>
      </c>
      <c r="DE57">
        <v>161</v>
      </c>
      <c r="DF57" s="11">
        <v>74</v>
      </c>
      <c r="DG57" s="11">
        <v>75</v>
      </c>
      <c r="DI57">
        <v>159</v>
      </c>
      <c r="DJ57">
        <v>72</v>
      </c>
      <c r="DK57">
        <v>73</v>
      </c>
      <c r="DM57">
        <v>160</v>
      </c>
      <c r="DN57">
        <v>74</v>
      </c>
      <c r="DO57">
        <v>74</v>
      </c>
    </row>
    <row r="58" spans="1:119" ht="12.75">
      <c r="A58">
        <v>162</v>
      </c>
      <c r="B58" s="31">
        <v>81</v>
      </c>
      <c r="C58" s="31">
        <v>82</v>
      </c>
      <c r="E58">
        <v>162</v>
      </c>
      <c r="F58" s="31">
        <v>80</v>
      </c>
      <c r="G58" s="31">
        <v>80</v>
      </c>
      <c r="I58">
        <v>162</v>
      </c>
      <c r="J58" s="31">
        <v>79</v>
      </c>
      <c r="K58" s="31">
        <v>80</v>
      </c>
      <c r="M58">
        <v>162</v>
      </c>
      <c r="N58" s="31">
        <v>81</v>
      </c>
      <c r="O58" s="31">
        <v>82</v>
      </c>
      <c r="Q58">
        <v>161</v>
      </c>
      <c r="R58" s="31">
        <v>78</v>
      </c>
      <c r="S58" s="31">
        <v>79</v>
      </c>
      <c r="U58">
        <v>163</v>
      </c>
      <c r="V58" s="31">
        <v>81</v>
      </c>
      <c r="W58" s="31">
        <v>82</v>
      </c>
      <c r="Y58">
        <v>162</v>
      </c>
      <c r="Z58">
        <v>78</v>
      </c>
      <c r="AA58">
        <v>79</v>
      </c>
      <c r="AC58">
        <v>162</v>
      </c>
      <c r="AD58">
        <v>81</v>
      </c>
      <c r="AE58">
        <v>82</v>
      </c>
      <c r="AG58">
        <v>161</v>
      </c>
      <c r="AH58" s="31">
        <v>79</v>
      </c>
      <c r="AI58" s="31">
        <v>80</v>
      </c>
      <c r="AK58">
        <v>163</v>
      </c>
      <c r="AL58">
        <v>79</v>
      </c>
      <c r="AM58">
        <v>80</v>
      </c>
      <c r="AO58">
        <v>163</v>
      </c>
      <c r="AP58">
        <v>80</v>
      </c>
      <c r="AQ58">
        <v>80</v>
      </c>
      <c r="AS58">
        <v>162</v>
      </c>
      <c r="AT58" s="31">
        <v>79</v>
      </c>
      <c r="AU58" s="31">
        <v>79</v>
      </c>
      <c r="AW58">
        <v>163</v>
      </c>
      <c r="AX58" s="31">
        <v>78</v>
      </c>
      <c r="AY58" s="31">
        <v>78</v>
      </c>
      <c r="BA58">
        <v>160</v>
      </c>
      <c r="BB58" s="31">
        <v>72</v>
      </c>
      <c r="BC58" s="31">
        <v>73</v>
      </c>
      <c r="BE58">
        <v>162</v>
      </c>
      <c r="BF58">
        <v>78</v>
      </c>
      <c r="BG58">
        <v>78</v>
      </c>
      <c r="BI58">
        <v>162</v>
      </c>
      <c r="BJ58" s="31">
        <v>75</v>
      </c>
      <c r="BK58" s="31">
        <v>76</v>
      </c>
      <c r="BM58">
        <v>161</v>
      </c>
      <c r="BN58">
        <v>77</v>
      </c>
      <c r="BO58">
        <v>77</v>
      </c>
      <c r="BQ58">
        <v>163</v>
      </c>
      <c r="BR58">
        <v>79</v>
      </c>
      <c r="BS58">
        <v>79</v>
      </c>
      <c r="BU58">
        <v>162</v>
      </c>
      <c r="BV58">
        <v>78</v>
      </c>
      <c r="BW58">
        <v>79</v>
      </c>
      <c r="BY58">
        <v>161</v>
      </c>
      <c r="BZ58">
        <v>74</v>
      </c>
      <c r="CA58">
        <v>75</v>
      </c>
      <c r="CC58">
        <v>162</v>
      </c>
      <c r="CD58">
        <v>76</v>
      </c>
      <c r="CE58">
        <v>76</v>
      </c>
      <c r="CG58">
        <v>161</v>
      </c>
      <c r="CH58">
        <v>75</v>
      </c>
      <c r="CI58">
        <v>76</v>
      </c>
      <c r="CK58">
        <v>162</v>
      </c>
      <c r="CL58">
        <v>78</v>
      </c>
      <c r="CM58">
        <v>79</v>
      </c>
      <c r="CO58">
        <v>161</v>
      </c>
      <c r="CP58">
        <v>76</v>
      </c>
      <c r="CQ58">
        <v>76</v>
      </c>
      <c r="CS58">
        <v>163</v>
      </c>
      <c r="CT58">
        <v>78</v>
      </c>
      <c r="CU58">
        <v>79</v>
      </c>
      <c r="CW58">
        <v>160</v>
      </c>
      <c r="CX58">
        <v>73</v>
      </c>
      <c r="CY58">
        <v>74</v>
      </c>
      <c r="DA58">
        <v>160</v>
      </c>
      <c r="DB58">
        <v>72</v>
      </c>
      <c r="DC58">
        <v>72</v>
      </c>
      <c r="DE58" s="11">
        <v>162</v>
      </c>
      <c r="DF58" s="11">
        <v>76</v>
      </c>
      <c r="DG58" s="11">
        <v>76</v>
      </c>
      <c r="DI58">
        <v>160</v>
      </c>
      <c r="DJ58">
        <v>74</v>
      </c>
      <c r="DK58">
        <v>74</v>
      </c>
      <c r="DM58">
        <v>161</v>
      </c>
      <c r="DN58">
        <v>75</v>
      </c>
      <c r="DO58">
        <v>76</v>
      </c>
    </row>
    <row r="59" spans="1:119" ht="12.75">
      <c r="A59">
        <v>163</v>
      </c>
      <c r="B59" s="31">
        <v>83</v>
      </c>
      <c r="C59" s="31">
        <v>84</v>
      </c>
      <c r="E59">
        <v>163</v>
      </c>
      <c r="F59" s="31">
        <v>81</v>
      </c>
      <c r="G59" s="31">
        <v>82</v>
      </c>
      <c r="I59">
        <v>163</v>
      </c>
      <c r="J59" s="31">
        <v>81</v>
      </c>
      <c r="K59" s="31">
        <v>81</v>
      </c>
      <c r="M59">
        <v>163</v>
      </c>
      <c r="N59" s="31">
        <v>83</v>
      </c>
      <c r="O59" s="31">
        <v>84</v>
      </c>
      <c r="Q59">
        <v>162</v>
      </c>
      <c r="R59" s="31">
        <v>80</v>
      </c>
      <c r="S59" s="31">
        <v>80</v>
      </c>
      <c r="U59">
        <v>164</v>
      </c>
      <c r="V59" s="31">
        <v>83</v>
      </c>
      <c r="W59" s="31">
        <v>83</v>
      </c>
      <c r="Y59">
        <v>163</v>
      </c>
      <c r="Z59">
        <v>80</v>
      </c>
      <c r="AA59">
        <v>80</v>
      </c>
      <c r="AC59">
        <v>163</v>
      </c>
      <c r="AD59">
        <v>83</v>
      </c>
      <c r="AE59">
        <v>83</v>
      </c>
      <c r="AG59">
        <v>162</v>
      </c>
      <c r="AH59" s="31">
        <v>81</v>
      </c>
      <c r="AI59" s="31">
        <v>81</v>
      </c>
      <c r="AK59">
        <v>164</v>
      </c>
      <c r="AL59">
        <v>81</v>
      </c>
      <c r="AM59">
        <v>81</v>
      </c>
      <c r="AO59">
        <v>164</v>
      </c>
      <c r="AP59">
        <v>81</v>
      </c>
      <c r="AQ59">
        <v>82</v>
      </c>
      <c r="AS59">
        <v>163</v>
      </c>
      <c r="AT59" s="31">
        <v>80</v>
      </c>
      <c r="AU59" s="31">
        <v>81</v>
      </c>
      <c r="AW59">
        <v>164</v>
      </c>
      <c r="AX59" s="31">
        <v>79</v>
      </c>
      <c r="AY59" s="31">
        <v>80</v>
      </c>
      <c r="BA59">
        <v>161</v>
      </c>
      <c r="BB59" s="31">
        <v>74</v>
      </c>
      <c r="BC59" s="31">
        <v>74</v>
      </c>
      <c r="BE59">
        <v>163</v>
      </c>
      <c r="BF59">
        <v>79</v>
      </c>
      <c r="BG59">
        <v>80</v>
      </c>
      <c r="BI59">
        <v>163</v>
      </c>
      <c r="BJ59" s="31">
        <v>77</v>
      </c>
      <c r="BK59" s="31">
        <v>78</v>
      </c>
      <c r="BM59">
        <v>162</v>
      </c>
      <c r="BN59">
        <v>78</v>
      </c>
      <c r="BO59">
        <v>79</v>
      </c>
      <c r="BQ59">
        <v>164</v>
      </c>
      <c r="BR59">
        <v>80</v>
      </c>
      <c r="BS59">
        <v>81</v>
      </c>
      <c r="BU59">
        <v>163</v>
      </c>
      <c r="BV59">
        <v>80</v>
      </c>
      <c r="BW59">
        <v>81</v>
      </c>
      <c r="BY59">
        <v>162</v>
      </c>
      <c r="BZ59">
        <v>76</v>
      </c>
      <c r="CA59">
        <v>77</v>
      </c>
      <c r="CC59">
        <v>163</v>
      </c>
      <c r="CD59">
        <v>77</v>
      </c>
      <c r="CE59">
        <v>78</v>
      </c>
      <c r="CG59">
        <v>162</v>
      </c>
      <c r="CH59">
        <v>77</v>
      </c>
      <c r="CI59">
        <v>78</v>
      </c>
      <c r="CK59">
        <v>163</v>
      </c>
      <c r="CL59">
        <v>80</v>
      </c>
      <c r="CM59">
        <v>80</v>
      </c>
      <c r="CO59">
        <v>162</v>
      </c>
      <c r="CP59">
        <v>77</v>
      </c>
      <c r="CQ59">
        <v>78</v>
      </c>
      <c r="CS59">
        <v>164</v>
      </c>
      <c r="CT59">
        <v>80</v>
      </c>
      <c r="CU59">
        <v>80</v>
      </c>
      <c r="CW59">
        <v>161</v>
      </c>
      <c r="CX59">
        <v>75</v>
      </c>
      <c r="CY59">
        <v>76</v>
      </c>
      <c r="DA59">
        <v>161</v>
      </c>
      <c r="DB59">
        <v>73</v>
      </c>
      <c r="DC59">
        <v>74</v>
      </c>
      <c r="DE59">
        <v>163</v>
      </c>
      <c r="DF59" s="11">
        <v>77</v>
      </c>
      <c r="DG59" s="11">
        <v>78</v>
      </c>
      <c r="DI59">
        <v>161</v>
      </c>
      <c r="DJ59">
        <v>75</v>
      </c>
      <c r="DK59">
        <v>76</v>
      </c>
      <c r="DM59">
        <v>162</v>
      </c>
      <c r="DN59">
        <v>77</v>
      </c>
      <c r="DO59">
        <v>78</v>
      </c>
    </row>
    <row r="60" spans="1:119" ht="12.75">
      <c r="A60">
        <v>164</v>
      </c>
      <c r="B60" s="31">
        <v>85</v>
      </c>
      <c r="C60" s="31">
        <v>85</v>
      </c>
      <c r="E60">
        <v>164</v>
      </c>
      <c r="F60" s="31">
        <v>83</v>
      </c>
      <c r="G60" s="31">
        <v>83</v>
      </c>
      <c r="I60">
        <v>164</v>
      </c>
      <c r="J60" s="31">
        <v>82</v>
      </c>
      <c r="K60" s="31">
        <v>83</v>
      </c>
      <c r="M60">
        <v>164</v>
      </c>
      <c r="N60" s="31">
        <v>85</v>
      </c>
      <c r="O60" s="31">
        <v>85</v>
      </c>
      <c r="Q60">
        <v>163</v>
      </c>
      <c r="R60" s="31">
        <v>81</v>
      </c>
      <c r="S60" s="31">
        <v>82</v>
      </c>
      <c r="U60">
        <v>165</v>
      </c>
      <c r="V60" s="31">
        <v>84</v>
      </c>
      <c r="W60" s="31">
        <v>84</v>
      </c>
      <c r="Y60">
        <v>164</v>
      </c>
      <c r="Z60">
        <v>81</v>
      </c>
      <c r="AA60">
        <v>82</v>
      </c>
      <c r="AC60">
        <v>164</v>
      </c>
      <c r="AD60">
        <v>84</v>
      </c>
      <c r="AE60">
        <v>84</v>
      </c>
      <c r="AG60">
        <v>163</v>
      </c>
      <c r="AH60" s="31">
        <v>82</v>
      </c>
      <c r="AI60" s="31">
        <v>82</v>
      </c>
      <c r="AK60">
        <v>165</v>
      </c>
      <c r="AL60">
        <v>82</v>
      </c>
      <c r="AM60">
        <v>83</v>
      </c>
      <c r="AO60">
        <v>165</v>
      </c>
      <c r="AP60">
        <v>83</v>
      </c>
      <c r="AQ60">
        <v>83</v>
      </c>
      <c r="AS60">
        <v>164</v>
      </c>
      <c r="AT60" s="31">
        <v>82</v>
      </c>
      <c r="AU60" s="31">
        <v>83</v>
      </c>
      <c r="AW60">
        <v>165</v>
      </c>
      <c r="AX60" s="31">
        <v>81</v>
      </c>
      <c r="AY60" s="31">
        <v>81</v>
      </c>
      <c r="BA60">
        <v>162</v>
      </c>
      <c r="BB60" s="31">
        <v>75</v>
      </c>
      <c r="BC60" s="31">
        <v>76</v>
      </c>
      <c r="BE60">
        <v>164</v>
      </c>
      <c r="BF60">
        <v>81</v>
      </c>
      <c r="BG60">
        <v>81</v>
      </c>
      <c r="BI60">
        <v>164</v>
      </c>
      <c r="BJ60" s="31">
        <v>79</v>
      </c>
      <c r="BK60" s="31">
        <v>79</v>
      </c>
      <c r="BM60">
        <v>163</v>
      </c>
      <c r="BN60">
        <v>80</v>
      </c>
      <c r="BO60">
        <v>81</v>
      </c>
      <c r="BQ60">
        <v>165</v>
      </c>
      <c r="BR60">
        <v>82</v>
      </c>
      <c r="BS60">
        <v>82</v>
      </c>
      <c r="BU60">
        <v>164</v>
      </c>
      <c r="BV60">
        <v>82</v>
      </c>
      <c r="BW60">
        <v>82</v>
      </c>
      <c r="BY60">
        <v>163</v>
      </c>
      <c r="BZ60">
        <v>78</v>
      </c>
      <c r="CA60">
        <v>78</v>
      </c>
      <c r="CC60">
        <v>164</v>
      </c>
      <c r="CD60">
        <v>79</v>
      </c>
      <c r="CE60">
        <v>79</v>
      </c>
      <c r="CG60">
        <v>163</v>
      </c>
      <c r="CH60">
        <v>79</v>
      </c>
      <c r="CI60">
        <v>80</v>
      </c>
      <c r="CK60">
        <v>164</v>
      </c>
      <c r="CL60">
        <v>81</v>
      </c>
      <c r="CM60">
        <v>82</v>
      </c>
      <c r="CO60">
        <v>163</v>
      </c>
      <c r="CP60">
        <v>79</v>
      </c>
      <c r="CQ60">
        <v>79</v>
      </c>
      <c r="CS60">
        <v>165</v>
      </c>
      <c r="CT60">
        <v>81</v>
      </c>
      <c r="CU60">
        <v>82</v>
      </c>
      <c r="CW60">
        <v>162</v>
      </c>
      <c r="CX60">
        <v>77</v>
      </c>
      <c r="CY60">
        <v>78</v>
      </c>
      <c r="DA60">
        <v>162</v>
      </c>
      <c r="DB60">
        <v>75</v>
      </c>
      <c r="DC60">
        <v>75</v>
      </c>
      <c r="DE60" s="11">
        <v>164</v>
      </c>
      <c r="DF60" s="11">
        <v>79</v>
      </c>
      <c r="DG60" s="11">
        <v>80</v>
      </c>
      <c r="DI60">
        <v>162</v>
      </c>
      <c r="DJ60">
        <v>77</v>
      </c>
      <c r="DK60">
        <v>78</v>
      </c>
      <c r="DM60">
        <v>163</v>
      </c>
      <c r="DN60">
        <v>79</v>
      </c>
      <c r="DO60">
        <v>79</v>
      </c>
    </row>
    <row r="61" spans="1:119" ht="12.75">
      <c r="A61">
        <v>165</v>
      </c>
      <c r="B61" s="31">
        <v>86</v>
      </c>
      <c r="C61" s="31">
        <v>86</v>
      </c>
      <c r="E61">
        <v>165</v>
      </c>
      <c r="F61" s="31">
        <v>84</v>
      </c>
      <c r="G61" s="31">
        <v>84</v>
      </c>
      <c r="I61">
        <v>165</v>
      </c>
      <c r="J61" s="31">
        <v>84</v>
      </c>
      <c r="K61" s="31">
        <v>84</v>
      </c>
      <c r="M61">
        <v>165</v>
      </c>
      <c r="N61" s="31">
        <v>86</v>
      </c>
      <c r="O61" s="31">
        <v>87</v>
      </c>
      <c r="Q61">
        <v>164</v>
      </c>
      <c r="R61" s="31">
        <v>83</v>
      </c>
      <c r="S61" s="31">
        <v>83</v>
      </c>
      <c r="U61">
        <v>166</v>
      </c>
      <c r="V61" s="31">
        <v>85</v>
      </c>
      <c r="W61" s="31">
        <v>86</v>
      </c>
      <c r="Y61">
        <v>165</v>
      </c>
      <c r="Z61">
        <v>83</v>
      </c>
      <c r="AA61">
        <v>83</v>
      </c>
      <c r="AC61">
        <v>165</v>
      </c>
      <c r="AD61">
        <v>85</v>
      </c>
      <c r="AE61">
        <v>86</v>
      </c>
      <c r="AG61">
        <v>164</v>
      </c>
      <c r="AH61" s="31">
        <v>83</v>
      </c>
      <c r="AI61" s="31">
        <v>84</v>
      </c>
      <c r="AK61">
        <v>166</v>
      </c>
      <c r="AL61">
        <v>84</v>
      </c>
      <c r="AM61">
        <v>84</v>
      </c>
      <c r="AO61">
        <v>166</v>
      </c>
      <c r="AP61">
        <v>84</v>
      </c>
      <c r="AQ61">
        <v>85</v>
      </c>
      <c r="AS61">
        <v>165</v>
      </c>
      <c r="AT61" s="31">
        <v>84</v>
      </c>
      <c r="AU61" s="31">
        <v>84</v>
      </c>
      <c r="AW61">
        <v>166</v>
      </c>
      <c r="AX61" s="31">
        <v>82</v>
      </c>
      <c r="AY61" s="31">
        <v>82</v>
      </c>
      <c r="BA61">
        <v>163</v>
      </c>
      <c r="BB61" s="31">
        <v>77</v>
      </c>
      <c r="BC61" s="31">
        <v>78</v>
      </c>
      <c r="BE61">
        <v>165</v>
      </c>
      <c r="BF61">
        <v>82</v>
      </c>
      <c r="BG61">
        <v>83</v>
      </c>
      <c r="BI61">
        <v>165</v>
      </c>
      <c r="BJ61" s="31">
        <v>80</v>
      </c>
      <c r="BK61" s="31">
        <v>81</v>
      </c>
      <c r="BM61">
        <v>164</v>
      </c>
      <c r="BN61">
        <v>82</v>
      </c>
      <c r="BO61">
        <v>82</v>
      </c>
      <c r="BQ61">
        <v>166</v>
      </c>
      <c r="BR61">
        <v>83</v>
      </c>
      <c r="BS61">
        <v>84</v>
      </c>
      <c r="BU61">
        <v>165</v>
      </c>
      <c r="BV61">
        <v>83</v>
      </c>
      <c r="BW61">
        <v>83</v>
      </c>
      <c r="BY61">
        <v>164</v>
      </c>
      <c r="BZ61">
        <v>79</v>
      </c>
      <c r="CA61">
        <v>80</v>
      </c>
      <c r="CC61">
        <v>165</v>
      </c>
      <c r="CD61">
        <v>80</v>
      </c>
      <c r="CE61">
        <v>81</v>
      </c>
      <c r="CG61">
        <v>164</v>
      </c>
      <c r="CH61">
        <v>81</v>
      </c>
      <c r="CI61">
        <v>81</v>
      </c>
      <c r="CK61">
        <v>165</v>
      </c>
      <c r="CL61">
        <v>83</v>
      </c>
      <c r="CM61">
        <v>83</v>
      </c>
      <c r="CO61">
        <v>164</v>
      </c>
      <c r="CP61">
        <v>80</v>
      </c>
      <c r="CQ61">
        <v>81</v>
      </c>
      <c r="CS61">
        <v>166</v>
      </c>
      <c r="CT61">
        <v>83</v>
      </c>
      <c r="CU61">
        <v>83</v>
      </c>
      <c r="CW61">
        <v>163</v>
      </c>
      <c r="CX61">
        <v>79</v>
      </c>
      <c r="CY61">
        <v>79</v>
      </c>
      <c r="DA61">
        <v>163</v>
      </c>
      <c r="DB61">
        <v>76</v>
      </c>
      <c r="DC61">
        <v>77</v>
      </c>
      <c r="DE61">
        <v>165</v>
      </c>
      <c r="DF61" s="11">
        <v>81</v>
      </c>
      <c r="DG61" s="11">
        <v>81</v>
      </c>
      <c r="DI61">
        <v>163</v>
      </c>
      <c r="DJ61">
        <v>79</v>
      </c>
      <c r="DK61">
        <v>79</v>
      </c>
      <c r="DM61">
        <v>164</v>
      </c>
      <c r="DN61">
        <v>80</v>
      </c>
      <c r="DO61">
        <v>81</v>
      </c>
    </row>
    <row r="62" spans="1:119" ht="12.75">
      <c r="A62">
        <v>166</v>
      </c>
      <c r="B62" s="31">
        <v>87</v>
      </c>
      <c r="C62" s="31">
        <v>88</v>
      </c>
      <c r="E62">
        <v>166</v>
      </c>
      <c r="F62" s="31">
        <v>85</v>
      </c>
      <c r="G62" s="31">
        <v>85</v>
      </c>
      <c r="I62">
        <v>166</v>
      </c>
      <c r="J62" s="31">
        <v>85</v>
      </c>
      <c r="K62" s="31">
        <v>86</v>
      </c>
      <c r="M62">
        <v>166</v>
      </c>
      <c r="N62" s="31">
        <v>88</v>
      </c>
      <c r="O62" s="31">
        <v>88</v>
      </c>
      <c r="Q62">
        <v>165</v>
      </c>
      <c r="R62" s="31">
        <v>84</v>
      </c>
      <c r="S62" s="31">
        <v>84</v>
      </c>
      <c r="U62">
        <v>167</v>
      </c>
      <c r="V62" s="31">
        <v>87</v>
      </c>
      <c r="W62" s="31">
        <v>87</v>
      </c>
      <c r="Y62">
        <v>166</v>
      </c>
      <c r="Z62">
        <v>84</v>
      </c>
      <c r="AA62">
        <v>85</v>
      </c>
      <c r="AC62">
        <v>166</v>
      </c>
      <c r="AD62">
        <v>87</v>
      </c>
      <c r="AE62">
        <v>87</v>
      </c>
      <c r="AG62">
        <v>165</v>
      </c>
      <c r="AH62" s="31">
        <v>85</v>
      </c>
      <c r="AI62" s="31">
        <v>85</v>
      </c>
      <c r="AK62">
        <v>167</v>
      </c>
      <c r="AL62">
        <v>85</v>
      </c>
      <c r="AM62">
        <v>86</v>
      </c>
      <c r="AO62">
        <v>167</v>
      </c>
      <c r="AP62">
        <v>86</v>
      </c>
      <c r="AQ62">
        <v>86</v>
      </c>
      <c r="AS62">
        <v>166</v>
      </c>
      <c r="AT62" s="31">
        <v>85</v>
      </c>
      <c r="AU62" s="31">
        <v>85</v>
      </c>
      <c r="AW62">
        <v>167</v>
      </c>
      <c r="AX62" s="31">
        <v>83</v>
      </c>
      <c r="AY62" s="31">
        <v>84</v>
      </c>
      <c r="BA62">
        <v>164</v>
      </c>
      <c r="BB62" s="31">
        <v>79</v>
      </c>
      <c r="BC62" s="31">
        <v>79</v>
      </c>
      <c r="BE62">
        <v>166</v>
      </c>
      <c r="BF62">
        <v>84</v>
      </c>
      <c r="BG62">
        <v>84</v>
      </c>
      <c r="BI62">
        <v>166</v>
      </c>
      <c r="BJ62" s="31">
        <v>82</v>
      </c>
      <c r="BK62" s="31">
        <v>82</v>
      </c>
      <c r="BM62">
        <v>165</v>
      </c>
      <c r="BN62">
        <v>83</v>
      </c>
      <c r="BO62">
        <v>84</v>
      </c>
      <c r="BQ62">
        <v>167</v>
      </c>
      <c r="BR62">
        <v>85</v>
      </c>
      <c r="BS62">
        <v>85</v>
      </c>
      <c r="BU62">
        <v>166</v>
      </c>
      <c r="BV62">
        <v>84</v>
      </c>
      <c r="BW62">
        <v>85</v>
      </c>
      <c r="BY62">
        <v>165</v>
      </c>
      <c r="BZ62">
        <v>81</v>
      </c>
      <c r="CA62">
        <v>81</v>
      </c>
      <c r="CC62">
        <v>166</v>
      </c>
      <c r="CD62">
        <v>82</v>
      </c>
      <c r="CE62">
        <v>82</v>
      </c>
      <c r="CG62">
        <v>165</v>
      </c>
      <c r="CH62">
        <v>82</v>
      </c>
      <c r="CI62">
        <v>83</v>
      </c>
      <c r="CK62">
        <v>166</v>
      </c>
      <c r="CL62">
        <v>84</v>
      </c>
      <c r="CM62">
        <v>85</v>
      </c>
      <c r="CO62">
        <v>165</v>
      </c>
      <c r="CP62">
        <v>82</v>
      </c>
      <c r="CQ62">
        <v>83</v>
      </c>
      <c r="CS62">
        <v>167</v>
      </c>
      <c r="CT62">
        <v>84</v>
      </c>
      <c r="CU62">
        <v>85</v>
      </c>
      <c r="CW62">
        <v>164</v>
      </c>
      <c r="CX62">
        <v>80</v>
      </c>
      <c r="CY62">
        <v>81</v>
      </c>
      <c r="DA62">
        <v>164</v>
      </c>
      <c r="DB62">
        <v>78</v>
      </c>
      <c r="DC62">
        <v>78</v>
      </c>
      <c r="DE62" s="11">
        <v>166</v>
      </c>
      <c r="DF62" s="11">
        <v>82</v>
      </c>
      <c r="DG62" s="11">
        <v>83</v>
      </c>
      <c r="DI62">
        <v>164</v>
      </c>
      <c r="DJ62">
        <v>80</v>
      </c>
      <c r="DK62">
        <v>81</v>
      </c>
      <c r="DM62">
        <v>165</v>
      </c>
      <c r="DN62">
        <v>82</v>
      </c>
      <c r="DO62">
        <v>83</v>
      </c>
    </row>
    <row r="63" spans="1:119" ht="12.75">
      <c r="A63">
        <v>167</v>
      </c>
      <c r="B63" s="31">
        <v>89</v>
      </c>
      <c r="C63" s="31">
        <v>89</v>
      </c>
      <c r="E63">
        <v>167</v>
      </c>
      <c r="F63" s="31">
        <v>86</v>
      </c>
      <c r="G63" s="31">
        <v>87</v>
      </c>
      <c r="I63">
        <v>167</v>
      </c>
      <c r="J63" s="31">
        <v>87</v>
      </c>
      <c r="K63" s="31">
        <v>87</v>
      </c>
      <c r="M63">
        <v>167</v>
      </c>
      <c r="N63" s="31">
        <v>89</v>
      </c>
      <c r="O63" s="31">
        <v>89</v>
      </c>
      <c r="Q63">
        <v>166</v>
      </c>
      <c r="R63" s="31">
        <v>85</v>
      </c>
      <c r="S63" s="31">
        <v>86</v>
      </c>
      <c r="U63">
        <v>168</v>
      </c>
      <c r="V63" s="31">
        <v>88</v>
      </c>
      <c r="W63" s="31">
        <v>88</v>
      </c>
      <c r="Y63">
        <v>167</v>
      </c>
      <c r="Z63">
        <v>86</v>
      </c>
      <c r="AA63">
        <v>86</v>
      </c>
      <c r="AC63">
        <v>167</v>
      </c>
      <c r="AD63">
        <v>88</v>
      </c>
      <c r="AE63">
        <v>88</v>
      </c>
      <c r="AG63">
        <v>166</v>
      </c>
      <c r="AH63" s="31">
        <v>86</v>
      </c>
      <c r="AI63" s="31">
        <v>86</v>
      </c>
      <c r="AK63">
        <v>168</v>
      </c>
      <c r="AL63">
        <v>87</v>
      </c>
      <c r="AM63">
        <v>87</v>
      </c>
      <c r="AO63">
        <v>168</v>
      </c>
      <c r="AP63">
        <v>87</v>
      </c>
      <c r="AQ63">
        <v>88</v>
      </c>
      <c r="AS63">
        <v>167</v>
      </c>
      <c r="AT63" s="31">
        <v>86</v>
      </c>
      <c r="AU63" s="31">
        <v>87</v>
      </c>
      <c r="AW63">
        <v>168</v>
      </c>
      <c r="AX63" s="31">
        <v>85</v>
      </c>
      <c r="AY63" s="31">
        <v>85</v>
      </c>
      <c r="BA63">
        <v>165</v>
      </c>
      <c r="BB63" s="31">
        <v>80</v>
      </c>
      <c r="BC63" s="31">
        <v>81</v>
      </c>
      <c r="BE63">
        <v>167</v>
      </c>
      <c r="BF63">
        <v>85</v>
      </c>
      <c r="BG63">
        <v>86</v>
      </c>
      <c r="BI63">
        <v>167</v>
      </c>
      <c r="BJ63" s="31">
        <v>83</v>
      </c>
      <c r="BK63" s="31">
        <v>84</v>
      </c>
      <c r="BM63">
        <v>166</v>
      </c>
      <c r="BN63">
        <v>85</v>
      </c>
      <c r="BO63">
        <v>85</v>
      </c>
      <c r="BQ63">
        <v>168</v>
      </c>
      <c r="BR63">
        <v>86</v>
      </c>
      <c r="BS63">
        <v>86</v>
      </c>
      <c r="BU63">
        <v>167</v>
      </c>
      <c r="BV63">
        <v>86</v>
      </c>
      <c r="BW63">
        <v>86</v>
      </c>
      <c r="BY63">
        <v>166</v>
      </c>
      <c r="BZ63">
        <v>82</v>
      </c>
      <c r="CA63">
        <v>83</v>
      </c>
      <c r="CC63">
        <v>167</v>
      </c>
      <c r="CD63">
        <v>83</v>
      </c>
      <c r="CE63">
        <v>84</v>
      </c>
      <c r="CG63">
        <v>166</v>
      </c>
      <c r="CH63">
        <v>84</v>
      </c>
      <c r="CI63">
        <v>84</v>
      </c>
      <c r="CK63">
        <v>167</v>
      </c>
      <c r="CL63">
        <v>86</v>
      </c>
      <c r="CM63">
        <v>86</v>
      </c>
      <c r="CO63">
        <v>166</v>
      </c>
      <c r="CP63">
        <v>84</v>
      </c>
      <c r="CQ63">
        <v>84</v>
      </c>
      <c r="CS63">
        <v>168</v>
      </c>
      <c r="CT63">
        <v>86</v>
      </c>
      <c r="CU63">
        <v>86</v>
      </c>
      <c r="CW63">
        <v>165</v>
      </c>
      <c r="CX63">
        <v>82</v>
      </c>
      <c r="CY63">
        <v>83</v>
      </c>
      <c r="DA63">
        <v>165</v>
      </c>
      <c r="DB63">
        <v>79</v>
      </c>
      <c r="DC63">
        <v>80</v>
      </c>
      <c r="DE63">
        <v>167</v>
      </c>
      <c r="DF63" s="11">
        <v>84</v>
      </c>
      <c r="DG63" s="11">
        <v>84</v>
      </c>
      <c r="DI63">
        <v>165</v>
      </c>
      <c r="DJ63">
        <v>82</v>
      </c>
      <c r="DK63">
        <v>82</v>
      </c>
      <c r="DM63">
        <v>166</v>
      </c>
      <c r="DN63">
        <v>84</v>
      </c>
      <c r="DO63">
        <v>84</v>
      </c>
    </row>
    <row r="64" spans="1:119" ht="12.75">
      <c r="A64">
        <v>168</v>
      </c>
      <c r="B64" s="31">
        <v>90</v>
      </c>
      <c r="C64" s="31">
        <v>90</v>
      </c>
      <c r="E64">
        <v>168</v>
      </c>
      <c r="F64" s="31">
        <v>88</v>
      </c>
      <c r="G64" s="31">
        <v>88</v>
      </c>
      <c r="I64">
        <v>168</v>
      </c>
      <c r="J64" s="31">
        <v>88</v>
      </c>
      <c r="K64" s="31">
        <v>88</v>
      </c>
      <c r="M64">
        <v>168</v>
      </c>
      <c r="N64" s="31">
        <v>90</v>
      </c>
      <c r="O64" s="31">
        <v>91</v>
      </c>
      <c r="Q64">
        <v>167</v>
      </c>
      <c r="R64" s="31">
        <v>87</v>
      </c>
      <c r="S64" s="31">
        <v>87</v>
      </c>
      <c r="U64">
        <v>169</v>
      </c>
      <c r="V64" s="31">
        <v>89</v>
      </c>
      <c r="W64" s="31">
        <v>89</v>
      </c>
      <c r="Y64">
        <v>168</v>
      </c>
      <c r="Z64">
        <v>87</v>
      </c>
      <c r="AA64">
        <v>87</v>
      </c>
      <c r="AC64">
        <v>168</v>
      </c>
      <c r="AD64">
        <v>89</v>
      </c>
      <c r="AE64">
        <v>89</v>
      </c>
      <c r="AG64">
        <v>167</v>
      </c>
      <c r="AH64" s="31">
        <v>87</v>
      </c>
      <c r="AI64" s="31">
        <v>88</v>
      </c>
      <c r="AK64">
        <v>169</v>
      </c>
      <c r="AL64">
        <v>88</v>
      </c>
      <c r="AM64">
        <v>88</v>
      </c>
      <c r="AO64">
        <v>169</v>
      </c>
      <c r="AP64">
        <v>89</v>
      </c>
      <c r="AQ64">
        <v>89</v>
      </c>
      <c r="AS64">
        <v>168</v>
      </c>
      <c r="AT64" s="31">
        <v>88</v>
      </c>
      <c r="AU64" s="31">
        <v>88</v>
      </c>
      <c r="AW64">
        <v>169</v>
      </c>
      <c r="AX64" s="31">
        <v>86</v>
      </c>
      <c r="AY64" s="31">
        <v>86</v>
      </c>
      <c r="BA64">
        <v>166</v>
      </c>
      <c r="BB64" s="31">
        <v>82</v>
      </c>
      <c r="BC64" s="31">
        <v>82</v>
      </c>
      <c r="BE64">
        <v>168</v>
      </c>
      <c r="BF64">
        <v>87</v>
      </c>
      <c r="BG64">
        <v>87</v>
      </c>
      <c r="BI64">
        <v>168</v>
      </c>
      <c r="BJ64" s="31">
        <v>85</v>
      </c>
      <c r="BK64" s="31">
        <v>85</v>
      </c>
      <c r="BM64">
        <v>167</v>
      </c>
      <c r="BN64">
        <v>86</v>
      </c>
      <c r="BO64">
        <v>87</v>
      </c>
      <c r="BQ64">
        <v>169</v>
      </c>
      <c r="BR64">
        <v>87</v>
      </c>
      <c r="BS64">
        <v>88</v>
      </c>
      <c r="BU64">
        <v>168</v>
      </c>
      <c r="BV64">
        <v>87</v>
      </c>
      <c r="BW64">
        <v>87</v>
      </c>
      <c r="BY64">
        <v>167</v>
      </c>
      <c r="BZ64">
        <v>84</v>
      </c>
      <c r="CA64">
        <v>84</v>
      </c>
      <c r="CC64">
        <v>168</v>
      </c>
      <c r="CD64">
        <v>85</v>
      </c>
      <c r="CE64">
        <v>85</v>
      </c>
      <c r="CG64">
        <v>167</v>
      </c>
      <c r="CH64">
        <v>85</v>
      </c>
      <c r="CI64">
        <v>86</v>
      </c>
      <c r="CK64">
        <v>168</v>
      </c>
      <c r="CL64">
        <v>87</v>
      </c>
      <c r="CM64">
        <v>87</v>
      </c>
      <c r="CO64">
        <v>167</v>
      </c>
      <c r="CP64">
        <v>85</v>
      </c>
      <c r="CQ64">
        <v>85</v>
      </c>
      <c r="CS64">
        <v>169</v>
      </c>
      <c r="CT64">
        <v>87</v>
      </c>
      <c r="CU64">
        <v>88</v>
      </c>
      <c r="CW64">
        <v>166</v>
      </c>
      <c r="CX64">
        <v>84</v>
      </c>
      <c r="CY64">
        <v>84</v>
      </c>
      <c r="DA64">
        <v>166</v>
      </c>
      <c r="DB64">
        <v>81</v>
      </c>
      <c r="DC64">
        <v>81</v>
      </c>
      <c r="DE64">
        <v>168</v>
      </c>
      <c r="DF64" s="11">
        <v>85</v>
      </c>
      <c r="DG64" s="11">
        <v>86</v>
      </c>
      <c r="DI64">
        <v>166</v>
      </c>
      <c r="DJ64">
        <v>83</v>
      </c>
      <c r="DK64">
        <v>84</v>
      </c>
      <c r="DM64">
        <v>167</v>
      </c>
      <c r="DN64">
        <v>85</v>
      </c>
      <c r="DO64">
        <v>85</v>
      </c>
    </row>
    <row r="65" spans="1:119" ht="12.75">
      <c r="A65">
        <v>169</v>
      </c>
      <c r="B65" s="31">
        <v>91</v>
      </c>
      <c r="C65" s="31">
        <v>91</v>
      </c>
      <c r="E65">
        <v>169</v>
      </c>
      <c r="F65" s="31">
        <v>89</v>
      </c>
      <c r="G65" s="31">
        <v>89</v>
      </c>
      <c r="I65">
        <v>169</v>
      </c>
      <c r="J65" s="31">
        <v>89</v>
      </c>
      <c r="K65" s="31">
        <v>89</v>
      </c>
      <c r="M65">
        <v>169</v>
      </c>
      <c r="N65" s="31">
        <v>92</v>
      </c>
      <c r="O65" s="31">
        <v>92</v>
      </c>
      <c r="Q65">
        <v>168</v>
      </c>
      <c r="R65" s="31">
        <v>88</v>
      </c>
      <c r="S65" s="31">
        <v>88</v>
      </c>
      <c r="U65">
        <v>170</v>
      </c>
      <c r="V65" s="31">
        <v>90</v>
      </c>
      <c r="W65" s="31">
        <v>90</v>
      </c>
      <c r="Y65">
        <v>169</v>
      </c>
      <c r="Z65">
        <v>88</v>
      </c>
      <c r="AA65">
        <v>88</v>
      </c>
      <c r="AC65">
        <v>169</v>
      </c>
      <c r="AD65">
        <v>90</v>
      </c>
      <c r="AE65">
        <v>90</v>
      </c>
      <c r="AG65">
        <v>168</v>
      </c>
      <c r="AH65" s="31">
        <v>89</v>
      </c>
      <c r="AI65" s="31">
        <v>89</v>
      </c>
      <c r="AK65">
        <v>170</v>
      </c>
      <c r="AL65">
        <v>89</v>
      </c>
      <c r="AM65">
        <v>89</v>
      </c>
      <c r="AO65">
        <v>170</v>
      </c>
      <c r="AP65">
        <v>90</v>
      </c>
      <c r="AQ65">
        <v>90</v>
      </c>
      <c r="AS65">
        <v>169</v>
      </c>
      <c r="AT65" s="31">
        <v>89</v>
      </c>
      <c r="AU65" s="31">
        <v>89</v>
      </c>
      <c r="AW65">
        <v>170</v>
      </c>
      <c r="AX65" s="31">
        <v>87</v>
      </c>
      <c r="AY65" s="31">
        <v>88</v>
      </c>
      <c r="BA65">
        <v>167</v>
      </c>
      <c r="BB65" s="31">
        <v>83</v>
      </c>
      <c r="BC65" s="31">
        <v>84</v>
      </c>
      <c r="BE65">
        <v>169</v>
      </c>
      <c r="BF65">
        <v>88</v>
      </c>
      <c r="BG65">
        <v>88</v>
      </c>
      <c r="BI65">
        <v>169</v>
      </c>
      <c r="BJ65" s="31">
        <v>86</v>
      </c>
      <c r="BK65" s="31">
        <v>87</v>
      </c>
      <c r="BM65">
        <v>168</v>
      </c>
      <c r="BN65">
        <v>88</v>
      </c>
      <c r="BO65">
        <v>88</v>
      </c>
      <c r="BQ65">
        <v>170</v>
      </c>
      <c r="BR65">
        <v>89</v>
      </c>
      <c r="BS65">
        <v>89</v>
      </c>
      <c r="BU65">
        <v>169</v>
      </c>
      <c r="BV65">
        <v>88</v>
      </c>
      <c r="BW65">
        <v>88</v>
      </c>
      <c r="BY65">
        <v>168</v>
      </c>
      <c r="BZ65">
        <v>85</v>
      </c>
      <c r="CA65">
        <v>85</v>
      </c>
      <c r="CC65">
        <v>169</v>
      </c>
      <c r="CD65">
        <v>86</v>
      </c>
      <c r="CE65">
        <v>86</v>
      </c>
      <c r="CG65">
        <v>168</v>
      </c>
      <c r="CH65">
        <v>87</v>
      </c>
      <c r="CI65">
        <v>87</v>
      </c>
      <c r="CK65">
        <v>169</v>
      </c>
      <c r="CL65">
        <v>88</v>
      </c>
      <c r="CM65">
        <v>89</v>
      </c>
      <c r="CO65">
        <v>168</v>
      </c>
      <c r="CP65">
        <v>86</v>
      </c>
      <c r="CQ65">
        <v>87</v>
      </c>
      <c r="CS65">
        <v>170</v>
      </c>
      <c r="CT65">
        <v>89</v>
      </c>
      <c r="CU65">
        <v>89</v>
      </c>
      <c r="CW65">
        <v>167</v>
      </c>
      <c r="CX65">
        <v>85</v>
      </c>
      <c r="CY65">
        <v>86</v>
      </c>
      <c r="DA65">
        <v>167</v>
      </c>
      <c r="DB65">
        <v>82</v>
      </c>
      <c r="DC65">
        <v>83</v>
      </c>
      <c r="DE65" s="11">
        <v>169</v>
      </c>
      <c r="DF65" s="11">
        <v>87</v>
      </c>
      <c r="DG65" s="11">
        <v>87</v>
      </c>
      <c r="DI65">
        <v>167</v>
      </c>
      <c r="DJ65">
        <v>85</v>
      </c>
      <c r="DK65">
        <v>85</v>
      </c>
      <c r="DM65">
        <v>168</v>
      </c>
      <c r="DN65">
        <v>86</v>
      </c>
      <c r="DO65">
        <v>87</v>
      </c>
    </row>
    <row r="66" spans="1:119" ht="12.75">
      <c r="A66">
        <v>170</v>
      </c>
      <c r="B66" s="31">
        <v>92</v>
      </c>
      <c r="C66" s="31">
        <v>92</v>
      </c>
      <c r="E66">
        <v>170</v>
      </c>
      <c r="F66" s="31">
        <v>90</v>
      </c>
      <c r="G66" s="31">
        <v>90</v>
      </c>
      <c r="I66">
        <v>170</v>
      </c>
      <c r="J66" s="31">
        <v>90</v>
      </c>
      <c r="K66" s="31">
        <v>90</v>
      </c>
      <c r="M66">
        <v>170</v>
      </c>
      <c r="N66" s="31">
        <v>93</v>
      </c>
      <c r="O66" s="31">
        <v>93</v>
      </c>
      <c r="Q66">
        <v>169</v>
      </c>
      <c r="R66" s="31">
        <v>89</v>
      </c>
      <c r="S66" s="31">
        <v>89</v>
      </c>
      <c r="U66">
        <v>171</v>
      </c>
      <c r="V66" s="31">
        <v>91</v>
      </c>
      <c r="W66" s="31">
        <v>91</v>
      </c>
      <c r="Y66">
        <v>170</v>
      </c>
      <c r="Z66">
        <v>89</v>
      </c>
      <c r="AA66">
        <v>89</v>
      </c>
      <c r="AC66">
        <v>170</v>
      </c>
      <c r="AD66">
        <v>91</v>
      </c>
      <c r="AE66">
        <v>91</v>
      </c>
      <c r="AG66">
        <v>169</v>
      </c>
      <c r="AH66" s="31">
        <v>90</v>
      </c>
      <c r="AI66" s="31">
        <v>90</v>
      </c>
      <c r="AK66">
        <v>171</v>
      </c>
      <c r="AL66">
        <v>90</v>
      </c>
      <c r="AM66">
        <v>90</v>
      </c>
      <c r="AO66">
        <v>171</v>
      </c>
      <c r="AP66">
        <v>91</v>
      </c>
      <c r="AQ66">
        <v>91</v>
      </c>
      <c r="AS66">
        <v>170</v>
      </c>
      <c r="AT66" s="31">
        <v>90</v>
      </c>
      <c r="AU66" s="31">
        <v>90</v>
      </c>
      <c r="AW66">
        <v>171</v>
      </c>
      <c r="AX66" s="31">
        <v>89</v>
      </c>
      <c r="AY66" s="31">
        <v>89</v>
      </c>
      <c r="BA66">
        <v>168</v>
      </c>
      <c r="BB66" s="31">
        <v>85</v>
      </c>
      <c r="BC66" s="31">
        <v>85</v>
      </c>
      <c r="BE66">
        <v>170</v>
      </c>
      <c r="BF66">
        <v>89</v>
      </c>
      <c r="BG66">
        <v>90</v>
      </c>
      <c r="BI66">
        <v>170</v>
      </c>
      <c r="BJ66" s="31">
        <v>88</v>
      </c>
      <c r="BK66" s="31">
        <v>88</v>
      </c>
      <c r="BM66">
        <v>169</v>
      </c>
      <c r="BN66">
        <v>89</v>
      </c>
      <c r="BO66">
        <v>89</v>
      </c>
      <c r="BQ66">
        <v>171</v>
      </c>
      <c r="BR66">
        <v>90</v>
      </c>
      <c r="BS66">
        <v>90</v>
      </c>
      <c r="BU66">
        <v>170</v>
      </c>
      <c r="BV66">
        <v>89</v>
      </c>
      <c r="BW66">
        <v>89</v>
      </c>
      <c r="BY66">
        <v>169</v>
      </c>
      <c r="BZ66">
        <v>86</v>
      </c>
      <c r="CA66">
        <v>87</v>
      </c>
      <c r="CC66">
        <v>170</v>
      </c>
      <c r="CD66">
        <v>87</v>
      </c>
      <c r="CE66">
        <v>87</v>
      </c>
      <c r="CG66">
        <v>169</v>
      </c>
      <c r="CH66">
        <v>88</v>
      </c>
      <c r="CI66">
        <v>89</v>
      </c>
      <c r="CK66">
        <v>170</v>
      </c>
      <c r="CL66">
        <v>90</v>
      </c>
      <c r="CM66">
        <v>90</v>
      </c>
      <c r="CO66">
        <v>169</v>
      </c>
      <c r="CP66">
        <v>88</v>
      </c>
      <c r="CQ66">
        <v>88</v>
      </c>
      <c r="CS66">
        <v>171</v>
      </c>
      <c r="CT66">
        <v>90</v>
      </c>
      <c r="CU66">
        <v>90</v>
      </c>
      <c r="CW66">
        <v>168</v>
      </c>
      <c r="CX66">
        <v>87</v>
      </c>
      <c r="CY66">
        <v>87</v>
      </c>
      <c r="DA66">
        <v>168</v>
      </c>
      <c r="DB66">
        <v>84</v>
      </c>
      <c r="DC66">
        <v>84</v>
      </c>
      <c r="DE66">
        <v>170</v>
      </c>
      <c r="DF66" s="11">
        <v>88</v>
      </c>
      <c r="DG66" s="11">
        <v>88</v>
      </c>
      <c r="DI66">
        <v>168</v>
      </c>
      <c r="DJ66">
        <v>86</v>
      </c>
      <c r="DK66">
        <v>86</v>
      </c>
      <c r="DM66">
        <v>169</v>
      </c>
      <c r="DN66">
        <v>88</v>
      </c>
      <c r="DO66">
        <v>88</v>
      </c>
    </row>
    <row r="67" spans="1:119" ht="12.75">
      <c r="A67">
        <v>171</v>
      </c>
      <c r="B67" s="31">
        <v>93</v>
      </c>
      <c r="C67" s="31">
        <v>93</v>
      </c>
      <c r="E67">
        <v>171</v>
      </c>
      <c r="F67" s="31">
        <v>91</v>
      </c>
      <c r="G67" s="31">
        <v>91</v>
      </c>
      <c r="I67">
        <v>171</v>
      </c>
      <c r="J67" s="31">
        <v>91</v>
      </c>
      <c r="K67" s="31">
        <v>91</v>
      </c>
      <c r="M67">
        <v>171</v>
      </c>
      <c r="N67" s="31">
        <v>94</v>
      </c>
      <c r="O67" s="31">
        <v>94</v>
      </c>
      <c r="Q67">
        <v>170</v>
      </c>
      <c r="R67" s="31">
        <v>90</v>
      </c>
      <c r="S67" s="31">
        <v>90</v>
      </c>
      <c r="U67">
        <v>172</v>
      </c>
      <c r="V67" s="31">
        <v>92</v>
      </c>
      <c r="W67" s="31">
        <v>92</v>
      </c>
      <c r="Y67">
        <v>171</v>
      </c>
      <c r="Z67">
        <v>90</v>
      </c>
      <c r="AA67">
        <v>90</v>
      </c>
      <c r="AC67">
        <v>171</v>
      </c>
      <c r="AD67">
        <v>92</v>
      </c>
      <c r="AE67">
        <v>92</v>
      </c>
      <c r="AG67">
        <v>170</v>
      </c>
      <c r="AH67" s="31">
        <v>91</v>
      </c>
      <c r="AI67" s="31">
        <v>91</v>
      </c>
      <c r="AK67">
        <v>172</v>
      </c>
      <c r="AL67">
        <v>91</v>
      </c>
      <c r="AM67">
        <v>91</v>
      </c>
      <c r="AO67">
        <v>172</v>
      </c>
      <c r="AP67">
        <v>92</v>
      </c>
      <c r="AQ67">
        <v>92</v>
      </c>
      <c r="AS67">
        <v>171</v>
      </c>
      <c r="AT67" s="31">
        <v>91</v>
      </c>
      <c r="AU67" s="31">
        <v>92</v>
      </c>
      <c r="AW67">
        <v>172</v>
      </c>
      <c r="AX67" s="31">
        <v>90</v>
      </c>
      <c r="AY67" s="31">
        <v>90</v>
      </c>
      <c r="BA67">
        <v>169</v>
      </c>
      <c r="BB67" s="31">
        <v>86</v>
      </c>
      <c r="BC67" s="31">
        <v>86</v>
      </c>
      <c r="BE67">
        <v>171</v>
      </c>
      <c r="BF67">
        <v>91</v>
      </c>
      <c r="BG67">
        <v>91</v>
      </c>
      <c r="BI67">
        <v>171</v>
      </c>
      <c r="BJ67" s="31">
        <v>89</v>
      </c>
      <c r="BK67" s="31">
        <v>89</v>
      </c>
      <c r="BM67">
        <v>170</v>
      </c>
      <c r="BN67">
        <v>90</v>
      </c>
      <c r="BO67">
        <v>91</v>
      </c>
      <c r="BQ67">
        <v>172</v>
      </c>
      <c r="BR67">
        <v>91</v>
      </c>
      <c r="BS67">
        <v>91</v>
      </c>
      <c r="BU67">
        <v>171</v>
      </c>
      <c r="BV67">
        <v>90</v>
      </c>
      <c r="BW67">
        <v>90</v>
      </c>
      <c r="BY67">
        <v>170</v>
      </c>
      <c r="BZ67">
        <v>88</v>
      </c>
      <c r="CA67">
        <v>88</v>
      </c>
      <c r="CC67">
        <v>171</v>
      </c>
      <c r="CD67">
        <v>88</v>
      </c>
      <c r="CE67">
        <v>89</v>
      </c>
      <c r="CG67">
        <v>170</v>
      </c>
      <c r="CH67">
        <v>90</v>
      </c>
      <c r="CI67">
        <v>90</v>
      </c>
      <c r="CK67">
        <v>171</v>
      </c>
      <c r="CL67">
        <v>91</v>
      </c>
      <c r="CM67">
        <v>91</v>
      </c>
      <c r="CO67">
        <v>170</v>
      </c>
      <c r="CP67">
        <v>89</v>
      </c>
      <c r="CQ67">
        <v>89</v>
      </c>
      <c r="CS67">
        <v>172</v>
      </c>
      <c r="CT67">
        <v>91</v>
      </c>
      <c r="CU67">
        <v>91</v>
      </c>
      <c r="CW67">
        <v>169</v>
      </c>
      <c r="CX67">
        <v>88</v>
      </c>
      <c r="CY67">
        <v>88</v>
      </c>
      <c r="DA67">
        <v>169</v>
      </c>
      <c r="DB67">
        <v>85</v>
      </c>
      <c r="DC67">
        <v>86</v>
      </c>
      <c r="DE67">
        <v>171</v>
      </c>
      <c r="DF67" s="11">
        <v>89</v>
      </c>
      <c r="DG67" s="11">
        <v>89</v>
      </c>
      <c r="DI67">
        <v>169</v>
      </c>
      <c r="DJ67">
        <v>87</v>
      </c>
      <c r="DK67">
        <v>88</v>
      </c>
      <c r="DM67">
        <v>170</v>
      </c>
      <c r="DN67">
        <v>89</v>
      </c>
      <c r="DO67">
        <v>89</v>
      </c>
    </row>
    <row r="68" spans="1:119" ht="12.75">
      <c r="A68">
        <v>172</v>
      </c>
      <c r="B68" s="31">
        <v>94</v>
      </c>
      <c r="C68" s="31">
        <v>94</v>
      </c>
      <c r="E68">
        <v>172</v>
      </c>
      <c r="F68" s="31">
        <v>92</v>
      </c>
      <c r="G68" s="31">
        <v>92</v>
      </c>
      <c r="I68">
        <v>172</v>
      </c>
      <c r="J68" s="31">
        <v>92</v>
      </c>
      <c r="K68" s="31">
        <v>92</v>
      </c>
      <c r="M68">
        <v>172</v>
      </c>
      <c r="N68" s="31">
        <v>95</v>
      </c>
      <c r="O68" s="31">
        <v>95</v>
      </c>
      <c r="Q68">
        <v>171</v>
      </c>
      <c r="R68" s="31">
        <v>91</v>
      </c>
      <c r="S68" s="31">
        <v>91</v>
      </c>
      <c r="U68">
        <v>173</v>
      </c>
      <c r="V68" s="31">
        <v>93</v>
      </c>
      <c r="W68" s="31">
        <v>93</v>
      </c>
      <c r="Y68">
        <v>172</v>
      </c>
      <c r="Z68">
        <v>91</v>
      </c>
      <c r="AA68">
        <v>91</v>
      </c>
      <c r="AC68">
        <v>172</v>
      </c>
      <c r="AD68">
        <v>93</v>
      </c>
      <c r="AE68">
        <v>93</v>
      </c>
      <c r="AG68">
        <v>171</v>
      </c>
      <c r="AH68" s="31">
        <v>92</v>
      </c>
      <c r="AI68" s="31">
        <v>92</v>
      </c>
      <c r="AK68">
        <v>173</v>
      </c>
      <c r="AL68">
        <v>92</v>
      </c>
      <c r="AM68">
        <v>92</v>
      </c>
      <c r="AO68">
        <v>173</v>
      </c>
      <c r="AP68">
        <v>93</v>
      </c>
      <c r="AQ68">
        <v>93</v>
      </c>
      <c r="AS68">
        <v>172</v>
      </c>
      <c r="AT68" s="31">
        <v>93</v>
      </c>
      <c r="AU68" s="31">
        <v>93</v>
      </c>
      <c r="AW68">
        <v>173</v>
      </c>
      <c r="AX68" s="31">
        <v>91</v>
      </c>
      <c r="AY68" s="31">
        <v>91</v>
      </c>
      <c r="BA68">
        <v>170</v>
      </c>
      <c r="BB68" s="31">
        <v>87</v>
      </c>
      <c r="BC68" s="31">
        <v>88</v>
      </c>
      <c r="BE68">
        <v>172</v>
      </c>
      <c r="BF68">
        <v>92</v>
      </c>
      <c r="BG68">
        <v>92</v>
      </c>
      <c r="BI68">
        <v>172</v>
      </c>
      <c r="BJ68" s="31">
        <v>90</v>
      </c>
      <c r="BK68" s="31">
        <v>90</v>
      </c>
      <c r="BM68">
        <v>171</v>
      </c>
      <c r="BN68">
        <v>92</v>
      </c>
      <c r="BO68">
        <v>92</v>
      </c>
      <c r="BQ68">
        <v>173</v>
      </c>
      <c r="BR68">
        <v>92</v>
      </c>
      <c r="BS68">
        <v>92</v>
      </c>
      <c r="BU68">
        <v>172</v>
      </c>
      <c r="BV68">
        <v>91</v>
      </c>
      <c r="BW68">
        <v>91</v>
      </c>
      <c r="BY68">
        <v>171</v>
      </c>
      <c r="BZ68">
        <v>89</v>
      </c>
      <c r="CA68">
        <v>89</v>
      </c>
      <c r="CC68">
        <v>172</v>
      </c>
      <c r="CD68">
        <v>90</v>
      </c>
      <c r="CE68">
        <v>90</v>
      </c>
      <c r="CG68">
        <v>171</v>
      </c>
      <c r="CH68">
        <v>91</v>
      </c>
      <c r="CI68">
        <v>91</v>
      </c>
      <c r="CK68">
        <v>172</v>
      </c>
      <c r="CL68">
        <v>92</v>
      </c>
      <c r="CM68">
        <v>92</v>
      </c>
      <c r="CO68">
        <v>171</v>
      </c>
      <c r="CP68">
        <v>90</v>
      </c>
      <c r="CQ68">
        <v>90</v>
      </c>
      <c r="CS68">
        <v>173</v>
      </c>
      <c r="CT68">
        <v>92</v>
      </c>
      <c r="CU68">
        <v>92</v>
      </c>
      <c r="CW68">
        <v>170</v>
      </c>
      <c r="CX68">
        <v>89</v>
      </c>
      <c r="CY68">
        <v>90</v>
      </c>
      <c r="DA68">
        <v>170</v>
      </c>
      <c r="DB68">
        <v>87</v>
      </c>
      <c r="DC68">
        <v>87</v>
      </c>
      <c r="DE68">
        <v>172</v>
      </c>
      <c r="DF68" s="11">
        <v>90</v>
      </c>
      <c r="DG68" s="11">
        <v>91</v>
      </c>
      <c r="DI68">
        <v>170</v>
      </c>
      <c r="DJ68">
        <v>89</v>
      </c>
      <c r="DK68">
        <v>89</v>
      </c>
      <c r="DM68">
        <v>171</v>
      </c>
      <c r="DN68">
        <v>90</v>
      </c>
      <c r="DO68">
        <v>91</v>
      </c>
    </row>
    <row r="69" spans="1:119" ht="12.75">
      <c r="A69">
        <v>174</v>
      </c>
      <c r="B69" s="31">
        <v>95</v>
      </c>
      <c r="C69" s="31">
        <v>95</v>
      </c>
      <c r="E69">
        <v>173</v>
      </c>
      <c r="F69" s="31">
        <v>93</v>
      </c>
      <c r="G69" s="31">
        <v>93</v>
      </c>
      <c r="I69">
        <v>173</v>
      </c>
      <c r="J69" s="31">
        <v>93</v>
      </c>
      <c r="K69" s="31">
        <v>93</v>
      </c>
      <c r="M69">
        <v>174</v>
      </c>
      <c r="N69" s="31">
        <v>96</v>
      </c>
      <c r="O69" s="31">
        <v>96</v>
      </c>
      <c r="Q69">
        <v>172</v>
      </c>
      <c r="R69" s="31">
        <v>92</v>
      </c>
      <c r="S69" s="31">
        <v>92</v>
      </c>
      <c r="U69">
        <v>175</v>
      </c>
      <c r="V69" s="31">
        <v>94</v>
      </c>
      <c r="W69" s="31">
        <v>94</v>
      </c>
      <c r="Y69">
        <v>173</v>
      </c>
      <c r="Z69">
        <v>92</v>
      </c>
      <c r="AA69">
        <v>92</v>
      </c>
      <c r="AC69">
        <v>173</v>
      </c>
      <c r="AD69">
        <v>94</v>
      </c>
      <c r="AE69">
        <v>94</v>
      </c>
      <c r="AG69">
        <v>172</v>
      </c>
      <c r="AH69" s="31">
        <v>93</v>
      </c>
      <c r="AI69" s="31">
        <v>93</v>
      </c>
      <c r="AK69">
        <v>174</v>
      </c>
      <c r="AL69">
        <v>93</v>
      </c>
      <c r="AM69">
        <v>93</v>
      </c>
      <c r="AO69">
        <v>174</v>
      </c>
      <c r="AP69">
        <v>94</v>
      </c>
      <c r="AQ69">
        <v>94</v>
      </c>
      <c r="AS69">
        <v>173</v>
      </c>
      <c r="AT69" s="31">
        <v>94</v>
      </c>
      <c r="AU69" s="31">
        <v>94</v>
      </c>
      <c r="AW69">
        <v>174</v>
      </c>
      <c r="AX69" s="31">
        <v>92</v>
      </c>
      <c r="AY69" s="31">
        <v>92</v>
      </c>
      <c r="BA69">
        <v>171</v>
      </c>
      <c r="BB69" s="31">
        <v>89</v>
      </c>
      <c r="BC69" s="31">
        <v>89</v>
      </c>
      <c r="BE69">
        <v>173</v>
      </c>
      <c r="BF69">
        <v>93</v>
      </c>
      <c r="BG69">
        <v>93</v>
      </c>
      <c r="BI69">
        <v>173</v>
      </c>
      <c r="BJ69" s="31">
        <v>91</v>
      </c>
      <c r="BK69" s="31">
        <v>92</v>
      </c>
      <c r="BM69">
        <v>172</v>
      </c>
      <c r="BN69">
        <v>93</v>
      </c>
      <c r="BO69">
        <v>93</v>
      </c>
      <c r="BQ69">
        <v>174</v>
      </c>
      <c r="BR69">
        <v>93</v>
      </c>
      <c r="BS69">
        <v>93</v>
      </c>
      <c r="BU69">
        <v>173</v>
      </c>
      <c r="BV69">
        <v>92</v>
      </c>
      <c r="BW69">
        <v>92</v>
      </c>
      <c r="BY69">
        <v>172</v>
      </c>
      <c r="BZ69">
        <v>90</v>
      </c>
      <c r="CA69">
        <v>90</v>
      </c>
      <c r="CC69">
        <v>173</v>
      </c>
      <c r="CD69">
        <v>91</v>
      </c>
      <c r="CE69">
        <v>91</v>
      </c>
      <c r="CG69">
        <v>172</v>
      </c>
      <c r="CH69">
        <v>92</v>
      </c>
      <c r="CI69">
        <v>92</v>
      </c>
      <c r="CK69">
        <v>173</v>
      </c>
      <c r="CL69">
        <v>93</v>
      </c>
      <c r="CM69">
        <v>93</v>
      </c>
      <c r="CO69">
        <v>172</v>
      </c>
      <c r="CP69">
        <v>91</v>
      </c>
      <c r="CQ69">
        <v>91</v>
      </c>
      <c r="CS69">
        <v>174</v>
      </c>
      <c r="CT69">
        <v>93</v>
      </c>
      <c r="CU69">
        <v>93</v>
      </c>
      <c r="CW69">
        <v>171</v>
      </c>
      <c r="CX69">
        <v>91</v>
      </c>
      <c r="CY69">
        <v>91</v>
      </c>
      <c r="DA69">
        <v>171</v>
      </c>
      <c r="DB69">
        <v>88</v>
      </c>
      <c r="DC69">
        <v>88</v>
      </c>
      <c r="DE69" s="11">
        <v>173</v>
      </c>
      <c r="DF69" s="11">
        <v>92</v>
      </c>
      <c r="DG69" s="11">
        <v>92</v>
      </c>
      <c r="DI69">
        <v>171</v>
      </c>
      <c r="DJ69">
        <v>90</v>
      </c>
      <c r="DK69">
        <v>90</v>
      </c>
      <c r="DM69">
        <v>172</v>
      </c>
      <c r="DN69">
        <v>92</v>
      </c>
      <c r="DO69">
        <v>92</v>
      </c>
    </row>
    <row r="70" spans="1:119" ht="12.75">
      <c r="A70">
        <v>175</v>
      </c>
      <c r="B70" s="31">
        <v>96</v>
      </c>
      <c r="C70" s="31">
        <v>96</v>
      </c>
      <c r="E70">
        <v>175</v>
      </c>
      <c r="F70" s="31">
        <v>94</v>
      </c>
      <c r="G70" s="31">
        <v>94</v>
      </c>
      <c r="I70">
        <v>174</v>
      </c>
      <c r="J70" s="31">
        <v>94</v>
      </c>
      <c r="K70" s="31">
        <v>94</v>
      </c>
      <c r="M70">
        <v>175</v>
      </c>
      <c r="N70" s="31">
        <v>97</v>
      </c>
      <c r="O70" s="31">
        <v>97</v>
      </c>
      <c r="Q70">
        <v>173</v>
      </c>
      <c r="R70" s="31">
        <v>93</v>
      </c>
      <c r="S70" s="31">
        <v>93</v>
      </c>
      <c r="U70">
        <v>176</v>
      </c>
      <c r="V70" s="31">
        <v>95</v>
      </c>
      <c r="W70" s="31">
        <v>95</v>
      </c>
      <c r="Y70">
        <v>174</v>
      </c>
      <c r="Z70">
        <v>93</v>
      </c>
      <c r="AA70">
        <v>93</v>
      </c>
      <c r="AC70">
        <v>175</v>
      </c>
      <c r="AD70">
        <v>95</v>
      </c>
      <c r="AE70">
        <v>95</v>
      </c>
      <c r="AG70">
        <v>174</v>
      </c>
      <c r="AH70" s="31">
        <v>94</v>
      </c>
      <c r="AI70" s="31">
        <v>94</v>
      </c>
      <c r="AK70">
        <v>175</v>
      </c>
      <c r="AL70">
        <v>94</v>
      </c>
      <c r="AM70">
        <v>94</v>
      </c>
      <c r="AO70">
        <v>175</v>
      </c>
      <c r="AP70">
        <v>95</v>
      </c>
      <c r="AQ70">
        <v>95</v>
      </c>
      <c r="AS70">
        <v>175</v>
      </c>
      <c r="AT70" s="31">
        <v>95</v>
      </c>
      <c r="AU70" s="31">
        <v>95</v>
      </c>
      <c r="AW70">
        <v>175</v>
      </c>
      <c r="AX70" s="31">
        <v>93</v>
      </c>
      <c r="AY70" s="31">
        <v>93</v>
      </c>
      <c r="BA70">
        <v>172</v>
      </c>
      <c r="BB70" s="31">
        <v>90</v>
      </c>
      <c r="BC70" s="31">
        <v>90</v>
      </c>
      <c r="BE70">
        <v>174</v>
      </c>
      <c r="BF70">
        <v>94</v>
      </c>
      <c r="BG70">
        <v>94</v>
      </c>
      <c r="BI70">
        <v>174</v>
      </c>
      <c r="BJ70" s="31">
        <v>93</v>
      </c>
      <c r="BK70" s="31">
        <v>93</v>
      </c>
      <c r="BM70">
        <v>173</v>
      </c>
      <c r="BN70">
        <v>94</v>
      </c>
      <c r="BO70">
        <v>94</v>
      </c>
      <c r="BQ70">
        <v>176</v>
      </c>
      <c r="BR70">
        <v>94</v>
      </c>
      <c r="BS70">
        <v>94</v>
      </c>
      <c r="BU70">
        <v>174</v>
      </c>
      <c r="BV70">
        <v>93</v>
      </c>
      <c r="BW70">
        <v>93</v>
      </c>
      <c r="BY70">
        <v>173</v>
      </c>
      <c r="BZ70">
        <v>91</v>
      </c>
      <c r="CA70">
        <v>92</v>
      </c>
      <c r="CC70">
        <v>174</v>
      </c>
      <c r="CD70">
        <v>92</v>
      </c>
      <c r="CE70">
        <v>92</v>
      </c>
      <c r="CG70">
        <v>173</v>
      </c>
      <c r="CH70">
        <v>93</v>
      </c>
      <c r="CI70">
        <v>93</v>
      </c>
      <c r="CK70">
        <v>174</v>
      </c>
      <c r="CL70">
        <v>94</v>
      </c>
      <c r="CM70">
        <v>94</v>
      </c>
      <c r="CO70">
        <v>173</v>
      </c>
      <c r="CP70">
        <v>92</v>
      </c>
      <c r="CQ70">
        <v>92</v>
      </c>
      <c r="CS70">
        <v>175</v>
      </c>
      <c r="CT70">
        <v>94</v>
      </c>
      <c r="CU70">
        <v>94</v>
      </c>
      <c r="CW70">
        <v>172</v>
      </c>
      <c r="CX70">
        <v>92</v>
      </c>
      <c r="CY70">
        <v>92</v>
      </c>
      <c r="DA70">
        <v>172</v>
      </c>
      <c r="DB70">
        <v>89</v>
      </c>
      <c r="DC70">
        <v>89</v>
      </c>
      <c r="DE70">
        <v>174</v>
      </c>
      <c r="DF70" s="11">
        <v>93</v>
      </c>
      <c r="DG70" s="11">
        <v>93</v>
      </c>
      <c r="DI70">
        <v>172</v>
      </c>
      <c r="DJ70">
        <v>91</v>
      </c>
      <c r="DK70">
        <v>91</v>
      </c>
      <c r="DM70">
        <v>173</v>
      </c>
      <c r="DN70">
        <v>93</v>
      </c>
      <c r="DO70">
        <v>93</v>
      </c>
    </row>
    <row r="71" spans="1:119" ht="12.75">
      <c r="A71">
        <v>177</v>
      </c>
      <c r="B71" s="31">
        <v>97</v>
      </c>
      <c r="C71" s="31">
        <v>97</v>
      </c>
      <c r="E71">
        <v>176</v>
      </c>
      <c r="F71" s="31">
        <v>95</v>
      </c>
      <c r="G71" s="31">
        <v>95</v>
      </c>
      <c r="I71">
        <v>175</v>
      </c>
      <c r="J71" s="31">
        <v>95</v>
      </c>
      <c r="K71" s="31">
        <v>95</v>
      </c>
      <c r="M71">
        <v>177</v>
      </c>
      <c r="N71" s="31">
        <v>98</v>
      </c>
      <c r="O71" s="31">
        <v>98</v>
      </c>
      <c r="Q71">
        <v>174</v>
      </c>
      <c r="R71" s="31">
        <v>94</v>
      </c>
      <c r="S71" s="31">
        <v>94</v>
      </c>
      <c r="U71">
        <v>178</v>
      </c>
      <c r="V71" s="31">
        <v>96</v>
      </c>
      <c r="W71" s="31">
        <v>96</v>
      </c>
      <c r="Y71">
        <v>175</v>
      </c>
      <c r="Z71">
        <v>94</v>
      </c>
      <c r="AA71">
        <v>94</v>
      </c>
      <c r="AC71">
        <v>176</v>
      </c>
      <c r="AD71">
        <v>96</v>
      </c>
      <c r="AE71">
        <v>96</v>
      </c>
      <c r="AG71">
        <v>175</v>
      </c>
      <c r="AH71" s="31">
        <v>95</v>
      </c>
      <c r="AI71" s="31">
        <v>95</v>
      </c>
      <c r="AK71">
        <v>176</v>
      </c>
      <c r="AL71">
        <v>95</v>
      </c>
      <c r="AM71">
        <v>95</v>
      </c>
      <c r="AO71">
        <v>176</v>
      </c>
      <c r="AP71">
        <v>96</v>
      </c>
      <c r="AQ71">
        <v>96</v>
      </c>
      <c r="AS71">
        <v>176</v>
      </c>
      <c r="AT71" s="31">
        <v>96</v>
      </c>
      <c r="AU71" s="31">
        <v>96</v>
      </c>
      <c r="AW71">
        <v>176</v>
      </c>
      <c r="AX71" s="31">
        <v>94</v>
      </c>
      <c r="AY71" s="31">
        <v>94</v>
      </c>
      <c r="BA71">
        <v>173</v>
      </c>
      <c r="BB71" s="31">
        <v>91</v>
      </c>
      <c r="BC71" s="31">
        <v>91</v>
      </c>
      <c r="BE71">
        <v>175</v>
      </c>
      <c r="BF71">
        <v>95</v>
      </c>
      <c r="BG71">
        <v>95</v>
      </c>
      <c r="BI71">
        <v>175</v>
      </c>
      <c r="BJ71" s="31">
        <v>94</v>
      </c>
      <c r="BK71" s="31">
        <v>94</v>
      </c>
      <c r="BM71">
        <v>174</v>
      </c>
      <c r="BN71">
        <v>95</v>
      </c>
      <c r="BO71">
        <v>95</v>
      </c>
      <c r="BQ71">
        <v>177</v>
      </c>
      <c r="BR71">
        <v>95</v>
      </c>
      <c r="BS71">
        <v>95</v>
      </c>
      <c r="BU71">
        <v>176</v>
      </c>
      <c r="BV71">
        <v>94</v>
      </c>
      <c r="BW71">
        <v>94</v>
      </c>
      <c r="BY71">
        <v>174</v>
      </c>
      <c r="BZ71">
        <v>93</v>
      </c>
      <c r="CA71">
        <v>93</v>
      </c>
      <c r="CC71">
        <v>175</v>
      </c>
      <c r="CD71">
        <v>93</v>
      </c>
      <c r="CE71">
        <v>93</v>
      </c>
      <c r="CG71">
        <v>174</v>
      </c>
      <c r="CH71">
        <v>94</v>
      </c>
      <c r="CI71">
        <v>94</v>
      </c>
      <c r="CK71">
        <v>176</v>
      </c>
      <c r="CL71">
        <v>95</v>
      </c>
      <c r="CM71">
        <v>95</v>
      </c>
      <c r="CO71">
        <v>174</v>
      </c>
      <c r="CP71">
        <v>93</v>
      </c>
      <c r="CQ71">
        <v>93</v>
      </c>
      <c r="CS71">
        <v>176</v>
      </c>
      <c r="CT71">
        <v>95</v>
      </c>
      <c r="CU71">
        <v>95</v>
      </c>
      <c r="CW71">
        <v>173</v>
      </c>
      <c r="CX71">
        <v>93</v>
      </c>
      <c r="CY71">
        <v>93</v>
      </c>
      <c r="DA71">
        <v>173</v>
      </c>
      <c r="DB71">
        <v>90</v>
      </c>
      <c r="DC71">
        <v>91</v>
      </c>
      <c r="DE71">
        <v>175</v>
      </c>
      <c r="DF71" s="11">
        <v>94</v>
      </c>
      <c r="DG71" s="11">
        <v>94</v>
      </c>
      <c r="DI71">
        <v>173</v>
      </c>
      <c r="DJ71">
        <v>92</v>
      </c>
      <c r="DK71">
        <v>92</v>
      </c>
      <c r="DM71">
        <v>174</v>
      </c>
      <c r="DN71">
        <v>94</v>
      </c>
      <c r="DO71">
        <v>94</v>
      </c>
    </row>
    <row r="72" spans="1:119" ht="12.75">
      <c r="A72">
        <v>178</v>
      </c>
      <c r="B72" s="31">
        <v>98</v>
      </c>
      <c r="C72" s="31">
        <v>98</v>
      </c>
      <c r="E72">
        <v>177</v>
      </c>
      <c r="F72" s="31">
        <v>96</v>
      </c>
      <c r="G72" s="31">
        <v>96</v>
      </c>
      <c r="I72">
        <v>177</v>
      </c>
      <c r="J72" s="31">
        <v>96</v>
      </c>
      <c r="K72" s="31">
        <v>96</v>
      </c>
      <c r="M72">
        <v>178</v>
      </c>
      <c r="N72" s="31">
        <v>99</v>
      </c>
      <c r="O72" s="31">
        <v>99</v>
      </c>
      <c r="Q72">
        <v>175</v>
      </c>
      <c r="R72" s="31">
        <v>95</v>
      </c>
      <c r="S72" s="31">
        <v>95</v>
      </c>
      <c r="U72">
        <v>179</v>
      </c>
      <c r="V72" s="31">
        <v>97</v>
      </c>
      <c r="W72" s="31">
        <v>97</v>
      </c>
      <c r="Y72">
        <v>176</v>
      </c>
      <c r="Z72">
        <v>95</v>
      </c>
      <c r="AA72">
        <v>95</v>
      </c>
      <c r="AC72">
        <v>177</v>
      </c>
      <c r="AD72">
        <v>97</v>
      </c>
      <c r="AE72">
        <v>97</v>
      </c>
      <c r="AG72">
        <v>177</v>
      </c>
      <c r="AH72" s="31">
        <v>96</v>
      </c>
      <c r="AI72" s="31">
        <v>96</v>
      </c>
      <c r="AK72">
        <v>178</v>
      </c>
      <c r="AL72">
        <v>96</v>
      </c>
      <c r="AM72">
        <v>96</v>
      </c>
      <c r="AO72">
        <v>177</v>
      </c>
      <c r="AP72">
        <v>97</v>
      </c>
      <c r="AQ72">
        <v>97</v>
      </c>
      <c r="AS72">
        <v>177</v>
      </c>
      <c r="AT72" s="31">
        <v>97</v>
      </c>
      <c r="AU72" s="31">
        <v>97</v>
      </c>
      <c r="AW72">
        <v>177</v>
      </c>
      <c r="AX72" s="31">
        <v>95</v>
      </c>
      <c r="AY72" s="31">
        <v>95</v>
      </c>
      <c r="BA72">
        <v>174</v>
      </c>
      <c r="BB72" s="31">
        <v>92</v>
      </c>
      <c r="BC72" s="31">
        <v>92</v>
      </c>
      <c r="BE72">
        <v>177</v>
      </c>
      <c r="BF72">
        <v>96</v>
      </c>
      <c r="BG72">
        <v>96</v>
      </c>
      <c r="BI72">
        <v>176</v>
      </c>
      <c r="BJ72" s="31">
        <v>95</v>
      </c>
      <c r="BK72" s="31">
        <v>95</v>
      </c>
      <c r="BM72">
        <v>175</v>
      </c>
      <c r="BN72">
        <v>96</v>
      </c>
      <c r="BO72">
        <v>96</v>
      </c>
      <c r="BQ72">
        <v>178</v>
      </c>
      <c r="BR72">
        <v>96</v>
      </c>
      <c r="BS72">
        <v>96</v>
      </c>
      <c r="BU72">
        <v>177</v>
      </c>
      <c r="BV72">
        <v>95</v>
      </c>
      <c r="BW72">
        <v>95</v>
      </c>
      <c r="BY72">
        <v>175</v>
      </c>
      <c r="BZ72">
        <v>94</v>
      </c>
      <c r="CA72">
        <v>94</v>
      </c>
      <c r="CC72">
        <v>176</v>
      </c>
      <c r="CD72">
        <v>94</v>
      </c>
      <c r="CE72">
        <v>94</v>
      </c>
      <c r="CG72">
        <v>176</v>
      </c>
      <c r="CH72">
        <v>95</v>
      </c>
      <c r="CI72">
        <v>95</v>
      </c>
      <c r="CK72">
        <v>177</v>
      </c>
      <c r="CL72">
        <v>96</v>
      </c>
      <c r="CM72">
        <v>96</v>
      </c>
      <c r="CO72">
        <v>175</v>
      </c>
      <c r="CP72">
        <v>94</v>
      </c>
      <c r="CQ72">
        <v>94</v>
      </c>
      <c r="CS72">
        <v>177</v>
      </c>
      <c r="CT72">
        <v>96</v>
      </c>
      <c r="CU72">
        <v>96</v>
      </c>
      <c r="CW72">
        <v>174</v>
      </c>
      <c r="CX72">
        <v>94</v>
      </c>
      <c r="CY72">
        <v>94</v>
      </c>
      <c r="DA72">
        <v>174</v>
      </c>
      <c r="DB72">
        <v>92</v>
      </c>
      <c r="DC72">
        <v>92</v>
      </c>
      <c r="DE72">
        <v>176</v>
      </c>
      <c r="DF72" s="11">
        <v>95</v>
      </c>
      <c r="DG72" s="11">
        <v>95</v>
      </c>
      <c r="DI72">
        <v>174</v>
      </c>
      <c r="DJ72">
        <v>93</v>
      </c>
      <c r="DK72">
        <v>93</v>
      </c>
      <c r="DM72">
        <v>176</v>
      </c>
      <c r="DN72">
        <v>95</v>
      </c>
      <c r="DO72">
        <v>95</v>
      </c>
    </row>
    <row r="73" spans="1:119" ht="12.75">
      <c r="A73">
        <v>180</v>
      </c>
      <c r="B73" s="31">
        <v>99</v>
      </c>
      <c r="C73" s="31">
        <v>100</v>
      </c>
      <c r="E73">
        <v>179</v>
      </c>
      <c r="F73" s="31">
        <v>97</v>
      </c>
      <c r="G73" s="31">
        <v>97</v>
      </c>
      <c r="I73">
        <v>178</v>
      </c>
      <c r="J73" s="31">
        <v>97</v>
      </c>
      <c r="K73" s="31">
        <v>97</v>
      </c>
      <c r="M73">
        <v>180</v>
      </c>
      <c r="N73" s="31">
        <v>100</v>
      </c>
      <c r="O73" s="31">
        <v>101</v>
      </c>
      <c r="Q73">
        <v>177</v>
      </c>
      <c r="R73" s="31">
        <v>96</v>
      </c>
      <c r="S73" s="31">
        <v>96</v>
      </c>
      <c r="U73">
        <v>180</v>
      </c>
      <c r="V73" s="31">
        <v>98</v>
      </c>
      <c r="W73" s="31">
        <v>99</v>
      </c>
      <c r="Y73">
        <v>178</v>
      </c>
      <c r="Z73">
        <v>96</v>
      </c>
      <c r="AA73">
        <v>96</v>
      </c>
      <c r="AC73">
        <v>179</v>
      </c>
      <c r="AD73">
        <v>98</v>
      </c>
      <c r="AE73">
        <v>98</v>
      </c>
      <c r="AG73">
        <v>178</v>
      </c>
      <c r="AH73" s="31">
        <v>97</v>
      </c>
      <c r="AI73" s="31">
        <v>97</v>
      </c>
      <c r="AK73">
        <v>179</v>
      </c>
      <c r="AL73">
        <v>97</v>
      </c>
      <c r="AM73">
        <v>97</v>
      </c>
      <c r="AO73">
        <v>179</v>
      </c>
      <c r="AP73">
        <v>98</v>
      </c>
      <c r="AQ73">
        <v>98</v>
      </c>
      <c r="AS73">
        <v>178</v>
      </c>
      <c r="AT73" s="31">
        <v>98</v>
      </c>
      <c r="AU73" s="31">
        <v>98</v>
      </c>
      <c r="AW73">
        <v>178</v>
      </c>
      <c r="AX73" s="31">
        <v>96</v>
      </c>
      <c r="AY73" s="31">
        <v>96</v>
      </c>
      <c r="BA73">
        <v>175</v>
      </c>
      <c r="BB73" s="31">
        <v>93</v>
      </c>
      <c r="BC73" s="31">
        <v>93</v>
      </c>
      <c r="BE73">
        <v>178</v>
      </c>
      <c r="BF73">
        <v>97</v>
      </c>
      <c r="BG73">
        <v>97</v>
      </c>
      <c r="BI73">
        <v>177</v>
      </c>
      <c r="BJ73" s="31">
        <v>96</v>
      </c>
      <c r="BK73" s="31">
        <v>96</v>
      </c>
      <c r="BM73">
        <v>177</v>
      </c>
      <c r="BN73">
        <v>97</v>
      </c>
      <c r="BO73">
        <v>97</v>
      </c>
      <c r="BQ73">
        <v>179</v>
      </c>
      <c r="BR73">
        <v>97</v>
      </c>
      <c r="BS73">
        <v>97</v>
      </c>
      <c r="BU73">
        <v>178</v>
      </c>
      <c r="BV73">
        <v>96</v>
      </c>
      <c r="BW73">
        <v>96</v>
      </c>
      <c r="BY73">
        <v>176</v>
      </c>
      <c r="BZ73">
        <v>95</v>
      </c>
      <c r="CA73">
        <v>95</v>
      </c>
      <c r="CC73">
        <v>177</v>
      </c>
      <c r="CD73">
        <v>95</v>
      </c>
      <c r="CE73">
        <v>95</v>
      </c>
      <c r="CG73">
        <v>177</v>
      </c>
      <c r="CH73">
        <v>96</v>
      </c>
      <c r="CI73">
        <v>96</v>
      </c>
      <c r="CK73">
        <v>178</v>
      </c>
      <c r="CL73">
        <v>97</v>
      </c>
      <c r="CM73">
        <v>97</v>
      </c>
      <c r="CO73">
        <v>176</v>
      </c>
      <c r="CP73">
        <v>95</v>
      </c>
      <c r="CQ73">
        <v>95</v>
      </c>
      <c r="CS73">
        <v>178</v>
      </c>
      <c r="CT73">
        <v>97</v>
      </c>
      <c r="CU73">
        <v>97</v>
      </c>
      <c r="CW73">
        <v>175</v>
      </c>
      <c r="CX73">
        <v>95</v>
      </c>
      <c r="CY73">
        <v>95</v>
      </c>
      <c r="DA73">
        <v>175</v>
      </c>
      <c r="DB73">
        <v>93</v>
      </c>
      <c r="DC73">
        <v>93</v>
      </c>
      <c r="DE73" s="11">
        <v>177</v>
      </c>
      <c r="DF73" s="11">
        <v>96</v>
      </c>
      <c r="DG73" s="11">
        <v>96</v>
      </c>
      <c r="DI73">
        <v>175</v>
      </c>
      <c r="DJ73">
        <v>94</v>
      </c>
      <c r="DK73">
        <v>94</v>
      </c>
      <c r="DM73">
        <v>177</v>
      </c>
      <c r="DN73">
        <v>96</v>
      </c>
      <c r="DO73">
        <v>96</v>
      </c>
    </row>
    <row r="74" spans="5:119" ht="12.75">
      <c r="E74">
        <v>180</v>
      </c>
      <c r="F74" s="31">
        <v>98</v>
      </c>
      <c r="G74" s="31">
        <v>99</v>
      </c>
      <c r="I74">
        <v>179</v>
      </c>
      <c r="J74" s="31">
        <v>98</v>
      </c>
      <c r="K74" s="31">
        <v>98</v>
      </c>
      <c r="Q74">
        <v>178</v>
      </c>
      <c r="R74" s="31">
        <v>97</v>
      </c>
      <c r="S74" s="31">
        <v>97</v>
      </c>
      <c r="Y74">
        <v>179</v>
      </c>
      <c r="Z74">
        <v>97</v>
      </c>
      <c r="AA74">
        <v>97</v>
      </c>
      <c r="AC74">
        <v>180</v>
      </c>
      <c r="AD74">
        <v>99</v>
      </c>
      <c r="AE74">
        <v>101</v>
      </c>
      <c r="AG74">
        <v>179</v>
      </c>
      <c r="AH74">
        <v>98</v>
      </c>
      <c r="AI74">
        <v>98</v>
      </c>
      <c r="AK74">
        <v>180</v>
      </c>
      <c r="AL74">
        <v>98</v>
      </c>
      <c r="AM74">
        <v>100</v>
      </c>
      <c r="AO74">
        <v>180</v>
      </c>
      <c r="AP74">
        <v>99</v>
      </c>
      <c r="AQ74">
        <v>101</v>
      </c>
      <c r="AS74">
        <v>180</v>
      </c>
      <c r="AT74">
        <v>99</v>
      </c>
      <c r="AU74">
        <v>101</v>
      </c>
      <c r="AW74">
        <v>179</v>
      </c>
      <c r="AX74">
        <v>97</v>
      </c>
      <c r="AY74">
        <v>97</v>
      </c>
      <c r="BA74">
        <v>176</v>
      </c>
      <c r="BB74">
        <v>94</v>
      </c>
      <c r="BC74">
        <v>94</v>
      </c>
      <c r="BE74">
        <v>179</v>
      </c>
      <c r="BF74">
        <v>98</v>
      </c>
      <c r="BG74">
        <v>98</v>
      </c>
      <c r="BI74">
        <v>178</v>
      </c>
      <c r="BJ74">
        <v>97</v>
      </c>
      <c r="BK74">
        <v>97</v>
      </c>
      <c r="BM74">
        <v>178</v>
      </c>
      <c r="BN74">
        <v>98</v>
      </c>
      <c r="BO74">
        <v>98</v>
      </c>
      <c r="BQ74">
        <v>180</v>
      </c>
      <c r="BR74">
        <v>98</v>
      </c>
      <c r="BS74">
        <v>100</v>
      </c>
      <c r="BU74">
        <v>180</v>
      </c>
      <c r="BV74">
        <v>97</v>
      </c>
      <c r="BW74">
        <v>99</v>
      </c>
      <c r="BY74">
        <v>177</v>
      </c>
      <c r="BZ74">
        <v>96</v>
      </c>
      <c r="CA74">
        <v>96</v>
      </c>
      <c r="CC74">
        <v>178</v>
      </c>
      <c r="CD74">
        <v>96</v>
      </c>
      <c r="CE74">
        <v>96</v>
      </c>
      <c r="CG74">
        <v>178</v>
      </c>
      <c r="CH74">
        <v>97</v>
      </c>
      <c r="CI74">
        <v>97</v>
      </c>
      <c r="CK74">
        <v>179</v>
      </c>
      <c r="CL74">
        <v>98</v>
      </c>
      <c r="CM74">
        <v>98</v>
      </c>
      <c r="CO74">
        <v>177</v>
      </c>
      <c r="CP74">
        <v>96</v>
      </c>
      <c r="CQ74">
        <v>96</v>
      </c>
      <c r="CS74">
        <v>180</v>
      </c>
      <c r="CT74">
        <v>98</v>
      </c>
      <c r="CU74">
        <v>100</v>
      </c>
      <c r="CW74">
        <v>176</v>
      </c>
      <c r="CX74">
        <v>96</v>
      </c>
      <c r="CY74">
        <v>96</v>
      </c>
      <c r="DA74">
        <v>176</v>
      </c>
      <c r="DB74">
        <v>94</v>
      </c>
      <c r="DC74">
        <v>94</v>
      </c>
      <c r="DE74">
        <v>178</v>
      </c>
      <c r="DF74" s="11">
        <v>97</v>
      </c>
      <c r="DG74" s="11">
        <v>97</v>
      </c>
      <c r="DI74">
        <v>176</v>
      </c>
      <c r="DJ74">
        <v>95</v>
      </c>
      <c r="DK74">
        <v>95</v>
      </c>
      <c r="DM74">
        <v>178</v>
      </c>
      <c r="DN74">
        <v>97</v>
      </c>
      <c r="DO74">
        <v>97</v>
      </c>
    </row>
    <row r="75" spans="5:119" ht="12.75">
      <c r="E75">
        <v>180</v>
      </c>
      <c r="F75" s="31">
        <v>100</v>
      </c>
      <c r="G75" s="31">
        <v>100</v>
      </c>
      <c r="I75">
        <v>180</v>
      </c>
      <c r="J75" s="31">
        <v>99</v>
      </c>
      <c r="K75" s="31">
        <v>100</v>
      </c>
      <c r="Q75">
        <v>179</v>
      </c>
      <c r="R75" s="31">
        <v>98</v>
      </c>
      <c r="S75" s="31">
        <v>98</v>
      </c>
      <c r="Y75">
        <v>180</v>
      </c>
      <c r="Z75">
        <v>98</v>
      </c>
      <c r="AA75">
        <v>100</v>
      </c>
      <c r="AG75">
        <v>180</v>
      </c>
      <c r="AH75">
        <v>99</v>
      </c>
      <c r="AI75">
        <v>100</v>
      </c>
      <c r="AW75">
        <v>180</v>
      </c>
      <c r="AX75">
        <v>98</v>
      </c>
      <c r="AY75">
        <v>101</v>
      </c>
      <c r="BA75">
        <v>177</v>
      </c>
      <c r="BB75">
        <v>95</v>
      </c>
      <c r="BC75">
        <v>95</v>
      </c>
      <c r="BE75">
        <v>180</v>
      </c>
      <c r="BF75">
        <v>99</v>
      </c>
      <c r="BG75">
        <v>101</v>
      </c>
      <c r="BI75">
        <v>179</v>
      </c>
      <c r="BJ75">
        <v>98</v>
      </c>
      <c r="BK75">
        <v>98</v>
      </c>
      <c r="BM75">
        <v>179</v>
      </c>
      <c r="BN75">
        <v>99</v>
      </c>
      <c r="BO75">
        <v>99</v>
      </c>
      <c r="BY75">
        <v>178</v>
      </c>
      <c r="BZ75">
        <v>97</v>
      </c>
      <c r="CA75">
        <v>97</v>
      </c>
      <c r="CC75">
        <v>179</v>
      </c>
      <c r="CD75">
        <v>97</v>
      </c>
      <c r="CE75">
        <v>97</v>
      </c>
      <c r="CG75">
        <v>179</v>
      </c>
      <c r="CH75">
        <v>98</v>
      </c>
      <c r="CI75">
        <v>98</v>
      </c>
      <c r="CK75">
        <v>180</v>
      </c>
      <c r="CL75">
        <v>99</v>
      </c>
      <c r="CM75">
        <v>100</v>
      </c>
      <c r="CO75">
        <v>178</v>
      </c>
      <c r="CP75">
        <v>97</v>
      </c>
      <c r="CQ75">
        <v>97</v>
      </c>
      <c r="CW75">
        <v>177</v>
      </c>
      <c r="CX75">
        <v>97</v>
      </c>
      <c r="CY75">
        <v>97</v>
      </c>
      <c r="DA75">
        <v>177</v>
      </c>
      <c r="DB75">
        <v>95</v>
      </c>
      <c r="DC75">
        <v>95</v>
      </c>
      <c r="DE75">
        <v>179</v>
      </c>
      <c r="DF75" s="11">
        <v>98</v>
      </c>
      <c r="DG75" s="11">
        <v>98</v>
      </c>
      <c r="DI75">
        <v>177</v>
      </c>
      <c r="DJ75">
        <v>96</v>
      </c>
      <c r="DK75">
        <v>96</v>
      </c>
      <c r="DM75">
        <v>179</v>
      </c>
      <c r="DN75">
        <v>98</v>
      </c>
      <c r="DO75">
        <v>98</v>
      </c>
    </row>
    <row r="76" spans="17:119" ht="12.75">
      <c r="Q76">
        <v>180</v>
      </c>
      <c r="R76" s="31">
        <v>99</v>
      </c>
      <c r="S76" s="31">
        <v>100</v>
      </c>
      <c r="BA76">
        <v>179</v>
      </c>
      <c r="BB76">
        <v>96</v>
      </c>
      <c r="BC76">
        <v>96</v>
      </c>
      <c r="BI76">
        <v>180</v>
      </c>
      <c r="BJ76">
        <v>99</v>
      </c>
      <c r="BK76">
        <v>102</v>
      </c>
      <c r="BM76">
        <v>180</v>
      </c>
      <c r="BN76">
        <v>100</v>
      </c>
      <c r="BO76">
        <v>101</v>
      </c>
      <c r="BY76">
        <v>179</v>
      </c>
      <c r="BZ76">
        <v>98</v>
      </c>
      <c r="CA76">
        <v>98</v>
      </c>
      <c r="CC76">
        <v>180</v>
      </c>
      <c r="CD76">
        <v>98</v>
      </c>
      <c r="CE76">
        <v>101</v>
      </c>
      <c r="CG76">
        <v>180</v>
      </c>
      <c r="CH76">
        <v>99</v>
      </c>
      <c r="CI76">
        <v>100</v>
      </c>
      <c r="CO76">
        <v>179</v>
      </c>
      <c r="CP76">
        <v>98</v>
      </c>
      <c r="CQ76">
        <v>98</v>
      </c>
      <c r="CW76">
        <v>179</v>
      </c>
      <c r="CX76">
        <v>98</v>
      </c>
      <c r="CY76">
        <v>98</v>
      </c>
      <c r="DA76">
        <v>178</v>
      </c>
      <c r="DB76">
        <v>96</v>
      </c>
      <c r="DC76">
        <v>96</v>
      </c>
      <c r="DE76">
        <v>180</v>
      </c>
      <c r="DF76" s="11">
        <v>99</v>
      </c>
      <c r="DG76" s="11">
        <v>101</v>
      </c>
      <c r="DI76">
        <v>179</v>
      </c>
      <c r="DJ76">
        <v>97</v>
      </c>
      <c r="DK76">
        <v>97</v>
      </c>
      <c r="DM76">
        <v>180</v>
      </c>
      <c r="DN76">
        <v>99</v>
      </c>
      <c r="DO76">
        <v>101</v>
      </c>
    </row>
    <row r="77" spans="53:115" ht="12.75">
      <c r="BA77">
        <v>180</v>
      </c>
      <c r="BB77">
        <v>97</v>
      </c>
      <c r="BC77">
        <v>99</v>
      </c>
      <c r="BY77">
        <v>180</v>
      </c>
      <c r="BZ77">
        <v>99</v>
      </c>
      <c r="CA77">
        <v>101</v>
      </c>
      <c r="CO77">
        <v>180</v>
      </c>
      <c r="CP77">
        <v>99</v>
      </c>
      <c r="CQ77">
        <v>101</v>
      </c>
      <c r="CW77">
        <v>180</v>
      </c>
      <c r="CX77">
        <v>99</v>
      </c>
      <c r="CY77">
        <v>101</v>
      </c>
      <c r="DA77">
        <v>179</v>
      </c>
      <c r="DB77">
        <v>97</v>
      </c>
      <c r="DC77">
        <v>97</v>
      </c>
      <c r="DI77">
        <v>180</v>
      </c>
      <c r="DJ77">
        <v>98</v>
      </c>
      <c r="DK77">
        <v>101</v>
      </c>
    </row>
    <row r="78" spans="105:107" ht="12.75">
      <c r="DA78">
        <v>180</v>
      </c>
      <c r="DB78">
        <v>98</v>
      </c>
      <c r="DC78">
        <v>101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J147"/>
  <sheetViews>
    <sheetView workbookViewId="0" topLeftCell="A1">
      <pane ySplit="2" topLeftCell="A3" activePane="bottomLeft" state="frozen"/>
      <selection pane="bottomLeft" activeCell="R9" sqref="R9"/>
    </sheetView>
  </sheetViews>
  <sheetFormatPr defaultColWidth="11.00390625" defaultRowHeight="12.75"/>
  <cols>
    <col min="1" max="2" width="3.875" style="0" customWidth="1"/>
    <col min="3" max="3" width="14.375" style="1" customWidth="1"/>
    <col min="4" max="4" width="9.625" style="0" bestFit="1" customWidth="1"/>
    <col min="5" max="5" width="7.875" style="0" bestFit="1" customWidth="1"/>
    <col min="6" max="6" width="10.375" style="0" bestFit="1" customWidth="1"/>
    <col min="7" max="8" width="17.00390625" style="0" customWidth="1"/>
  </cols>
  <sheetData>
    <row r="1" s="105" customFormat="1" ht="88" customHeight="1"/>
    <row r="2" spans="4:6" s="82" customFormat="1" ht="29" customHeight="1">
      <c r="D2" s="80" t="s">
        <v>79</v>
      </c>
      <c r="E2" s="80" t="s">
        <v>33</v>
      </c>
      <c r="F2" s="80" t="s">
        <v>30</v>
      </c>
    </row>
    <row r="3" spans="4:6" s="19" customFormat="1" ht="12.75">
      <c r="D3" s="65"/>
      <c r="E3" s="65"/>
      <c r="F3" s="65"/>
    </row>
    <row r="4" spans="1:10" ht="12.75">
      <c r="A4" s="86" t="s">
        <v>226</v>
      </c>
      <c r="B4" s="86"/>
      <c r="C4" s="87"/>
      <c r="D4" s="21">
        <f>SUM(D5:D34)</f>
        <v>0</v>
      </c>
      <c r="E4" s="21">
        <f>SUM(E5:E34)</f>
        <v>0</v>
      </c>
      <c r="F4" s="85" t="str">
        <f aca="true" t="shared" si="0" ref="F4:F9">IF(D4=0,"",E4/D4)</f>
        <v/>
      </c>
      <c r="H4" s="37" t="str">
        <f aca="true" t="shared" si="1" ref="H4:H33">+LEFT(C5,3)&amp;" "&amp;CHAR(13)&amp;RIGHT(C5,2)&amp;CHAR(13)&amp;" ("&amp;B5&amp;")"</f>
        <v>Jun _x005F_x000D_07_x005F_x000D_ (J7)</v>
      </c>
      <c r="I4" s="22" t="str">
        <f aca="true" t="shared" si="2" ref="I4:I33">F5</f>
        <v/>
      </c>
      <c r="J4" s="22" t="str">
        <f>F23</f>
        <v/>
      </c>
    </row>
    <row r="5" spans="2:9" ht="12.75">
      <c r="B5" s="41" t="s">
        <v>138</v>
      </c>
      <c r="C5" s="60" t="s">
        <v>168</v>
      </c>
      <c r="D5" s="29">
        <f>GETPIVOTDATA('Format Pivot'!$A$3,"Sum of Questions June 2007 LG")</f>
        <v>0</v>
      </c>
      <c r="E5" s="29">
        <f>GETPIVOTDATA('Format Pivot'!$A$3,"Sum of Correct June 2007 LG")</f>
        <v>0</v>
      </c>
      <c r="F5" s="30" t="str">
        <f t="shared" si="0"/>
        <v/>
      </c>
      <c r="H5" s="37" t="str">
        <f t="shared" si="1"/>
        <v>Jun _x005F_x000D_05_x005F_x000D_ (46)</v>
      </c>
      <c r="I5" s="22" t="str">
        <f t="shared" si="2"/>
        <v/>
      </c>
    </row>
    <row r="6" spans="2:9" ht="12.75">
      <c r="B6" s="41">
        <v>46</v>
      </c>
      <c r="C6" s="60" t="s">
        <v>24</v>
      </c>
      <c r="D6" s="29">
        <f>GETPIVOTDATA('Format Pivot'!$A$3,"Sum of Questions June 2005 LG")</f>
        <v>0</v>
      </c>
      <c r="E6" s="29">
        <f>GETPIVOTDATA('Format Pivot'!$A$3,"Sum of Correct June 2005 LG")</f>
        <v>0</v>
      </c>
      <c r="F6" s="30" t="str">
        <f t="shared" si="0"/>
        <v/>
      </c>
      <c r="H6" s="37" t="str">
        <f t="shared" si="1"/>
        <v>Oct _x005F_x000D_05_x005F_x000D_ (47)</v>
      </c>
      <c r="I6" s="22" t="str">
        <f t="shared" si="2"/>
        <v/>
      </c>
    </row>
    <row r="7" spans="2:9" ht="12.75">
      <c r="B7" s="41">
        <v>47</v>
      </c>
      <c r="C7" s="60" t="s">
        <v>25</v>
      </c>
      <c r="D7" s="29">
        <f>GETPIVOTDATA('Format Pivot'!$A$3,"Sum of Questions October 2005 LG")</f>
        <v>0</v>
      </c>
      <c r="E7" s="29">
        <f>GETPIVOTDATA('Format Pivot'!$A$3,"Sum of Correct October 2005 LG")</f>
        <v>0</v>
      </c>
      <c r="F7" s="30" t="str">
        <f t="shared" si="0"/>
        <v/>
      </c>
      <c r="H7" s="37" t="str">
        <f t="shared" si="1"/>
        <v>Dec _x005F_x000D_05_x005F_x000D_ (48)</v>
      </c>
      <c r="I7" s="22" t="str">
        <f t="shared" si="2"/>
        <v/>
      </c>
    </row>
    <row r="8" spans="2:9" ht="12.75">
      <c r="B8" s="41">
        <v>48</v>
      </c>
      <c r="C8" s="60" t="s">
        <v>26</v>
      </c>
      <c r="D8" s="29">
        <f>GETPIVOTDATA('Format Pivot'!$A$3,"Sum of Questions December 2005 LG")</f>
        <v>0</v>
      </c>
      <c r="E8" s="29">
        <f>GETPIVOTDATA('Format Pivot'!$A$3,"Sum of Correct December 2005 LG")</f>
        <v>0</v>
      </c>
      <c r="F8" s="30" t="str">
        <f t="shared" si="0"/>
        <v/>
      </c>
      <c r="H8" s="37" t="str">
        <f t="shared" si="1"/>
        <v>Jun _x005F_x000D_06_x005F_x000D_ (49)</v>
      </c>
      <c r="I8" s="22" t="str">
        <f t="shared" si="2"/>
        <v/>
      </c>
    </row>
    <row r="9" spans="2:9" ht="12.75">
      <c r="B9" s="41">
        <v>49</v>
      </c>
      <c r="C9" s="60" t="s">
        <v>255</v>
      </c>
      <c r="D9" s="29">
        <f>GETPIVOTDATA('Format Pivot'!$A$3,"Sum of Questions June 2006 LG")</f>
        <v>0</v>
      </c>
      <c r="E9" s="29">
        <f>GETPIVOTDATA('Format Pivot'!$A$3,"Sum of Correct June 2006 LG")</f>
        <v>0</v>
      </c>
      <c r="F9" s="30" t="str">
        <f t="shared" si="0"/>
        <v/>
      </c>
      <c r="H9" s="37" t="str">
        <f t="shared" si="1"/>
        <v>Sep _x005F_x000D_06_x005F_x000D_ (50)</v>
      </c>
      <c r="I9" s="22" t="str">
        <f t="shared" si="2"/>
        <v/>
      </c>
    </row>
    <row r="10" spans="2:9" ht="12.75">
      <c r="B10" s="41">
        <v>50</v>
      </c>
      <c r="C10" s="60" t="s">
        <v>256</v>
      </c>
      <c r="D10" s="29">
        <f>GETPIVOTDATA('Format Pivot'!$A$3,"Sum of Questions September 2006 LG")</f>
        <v>0</v>
      </c>
      <c r="E10" s="29">
        <f>GETPIVOTDATA('Format Pivot'!$A$3,"Sum of Correct September 2006 LG")</f>
        <v>0</v>
      </c>
      <c r="F10" s="30" t="str">
        <f aca="true" t="shared" si="3" ref="F10:F31">IF(D10=0,"",E10/D10)</f>
        <v/>
      </c>
      <c r="H10" s="37" t="str">
        <f t="shared" si="1"/>
        <v>Dec _x005F_x000D_06_x005F_x000D_ (51)</v>
      </c>
      <c r="I10" s="22" t="str">
        <f t="shared" si="2"/>
        <v/>
      </c>
    </row>
    <row r="11" spans="2:9" ht="12.75">
      <c r="B11" s="41">
        <v>51</v>
      </c>
      <c r="C11" s="60" t="s">
        <v>145</v>
      </c>
      <c r="D11" s="29">
        <f>GETPIVOTDATA('Format Pivot'!$A$3,"Sum of Questions December 2006 LG")</f>
        <v>0</v>
      </c>
      <c r="E11" s="29">
        <f>GETPIVOTDATA('Format Pivot'!$A$3,"Sum of Correct December 2006 LG")</f>
        <v>0</v>
      </c>
      <c r="F11" s="30" t="str">
        <f t="shared" si="3"/>
        <v/>
      </c>
      <c r="H11" s="37" t="str">
        <f t="shared" si="1"/>
        <v>Sep _x005F_x000D_07_x005F_x000D_ (52)</v>
      </c>
      <c r="I11" s="22" t="str">
        <f t="shared" si="2"/>
        <v/>
      </c>
    </row>
    <row r="12" spans="2:9" ht="12.75">
      <c r="B12" s="41">
        <v>52</v>
      </c>
      <c r="C12" s="60" t="s">
        <v>146</v>
      </c>
      <c r="D12" s="29">
        <f>GETPIVOTDATA('Format Pivot'!$A$3,"Sum of Questions September 2007 LG")</f>
        <v>0</v>
      </c>
      <c r="E12" s="29">
        <f>GETPIVOTDATA('Format Pivot'!$A$3,"Sum of Correct September 2007 LG")</f>
        <v>0</v>
      </c>
      <c r="F12" s="30" t="str">
        <f t="shared" si="3"/>
        <v/>
      </c>
      <c r="H12" s="37" t="str">
        <f t="shared" si="1"/>
        <v>Dec _x005F_x000D_07_x005F_x000D_ (53)</v>
      </c>
      <c r="I12" s="22" t="str">
        <f t="shared" si="2"/>
        <v/>
      </c>
    </row>
    <row r="13" spans="2:9" ht="12.75">
      <c r="B13" s="41">
        <v>53</v>
      </c>
      <c r="C13" s="60" t="s">
        <v>203</v>
      </c>
      <c r="D13" s="29">
        <f>GETPIVOTDATA('Format Pivot'!$A$3,"Sum of Questions December 2007 LG")</f>
        <v>0</v>
      </c>
      <c r="E13" s="29">
        <f>GETPIVOTDATA('Format Pivot'!$A$3,"Sum of Correct December 2007 LG")</f>
        <v>0</v>
      </c>
      <c r="F13" s="30" t="str">
        <f t="shared" si="3"/>
        <v/>
      </c>
      <c r="H13" s="37" t="str">
        <f t="shared" si="1"/>
        <v>Jun _x005F_x000D_08_x005F_x000D_ (54)</v>
      </c>
      <c r="I13" s="22" t="str">
        <f t="shared" si="2"/>
        <v/>
      </c>
    </row>
    <row r="14" spans="2:9" ht="12.75">
      <c r="B14" s="41">
        <v>54</v>
      </c>
      <c r="C14" s="60" t="s">
        <v>297</v>
      </c>
      <c r="D14" s="29">
        <f>GETPIVOTDATA('Format Pivot'!$A$3,"Sum of Questions June 2008 LG")</f>
        <v>0</v>
      </c>
      <c r="E14" s="29">
        <f>GETPIVOTDATA('Format Pivot'!$A$3,"Sum of Correct June 2008 LG")</f>
        <v>0</v>
      </c>
      <c r="F14" s="30" t="str">
        <f t="shared" si="3"/>
        <v/>
      </c>
      <c r="H14" s="37" t="str">
        <f t="shared" si="1"/>
        <v>Oct _x005F_x000D_08_x005F_x000D_ (55)</v>
      </c>
      <c r="I14" s="22" t="str">
        <f t="shared" si="2"/>
        <v/>
      </c>
    </row>
    <row r="15" spans="2:9" ht="12.75">
      <c r="B15" s="41">
        <v>55</v>
      </c>
      <c r="C15" s="60" t="s">
        <v>299</v>
      </c>
      <c r="D15" s="29">
        <f>GETPIVOTDATA('Format Pivot'!$A$3,"Sum of Questions October 2008 LG")</f>
        <v>0</v>
      </c>
      <c r="E15" s="29">
        <f>GETPIVOTDATA('Format Pivot'!$A$3,"Sum of Correct October 2008 LG")</f>
        <v>0</v>
      </c>
      <c r="F15" s="30" t="str">
        <f t="shared" si="3"/>
        <v/>
      </c>
      <c r="H15" s="37" t="str">
        <f t="shared" si="1"/>
        <v>Dec _x005F_x000D_08_x005F_x000D_ (56)</v>
      </c>
      <c r="I15" s="22" t="str">
        <f t="shared" si="2"/>
        <v/>
      </c>
    </row>
    <row r="16" spans="2:9" ht="12.75">
      <c r="B16" s="41">
        <v>56</v>
      </c>
      <c r="C16" s="60" t="s">
        <v>300</v>
      </c>
      <c r="D16" s="29">
        <f>GETPIVOTDATA('Format Pivot'!$A$3,"Sum of Questions December 2008 LG")</f>
        <v>0</v>
      </c>
      <c r="E16" s="29">
        <f>GETPIVOTDATA('Format Pivot'!$A$3,"Sum of Correct December 2008 LG")</f>
        <v>0</v>
      </c>
      <c r="F16" s="30" t="str">
        <f t="shared" si="3"/>
        <v/>
      </c>
      <c r="H16" s="37" t="str">
        <f t="shared" si="1"/>
        <v>Jun _x005F_x000D_09_x005F_x000D_ (57)</v>
      </c>
      <c r="I16" s="22" t="str">
        <f t="shared" si="2"/>
        <v/>
      </c>
    </row>
    <row r="17" spans="2:9" ht="12.75">
      <c r="B17" s="41">
        <v>57</v>
      </c>
      <c r="C17" s="60" t="s">
        <v>302</v>
      </c>
      <c r="D17" s="29">
        <f>GETPIVOTDATA('Format Pivot'!$A$3,"Sum of Questions June 2009 LG")</f>
        <v>0</v>
      </c>
      <c r="E17" s="29">
        <f>GETPIVOTDATA('Format Pivot'!$A$3,"Sum of Correct June 2009 LG")</f>
        <v>0</v>
      </c>
      <c r="F17" s="30" t="str">
        <f t="shared" si="3"/>
        <v/>
      </c>
      <c r="H17" s="37" t="str">
        <f t="shared" si="1"/>
        <v>Sep _x005F_x000D_09_x005F_x000D_ (58)</v>
      </c>
      <c r="I17" s="22" t="str">
        <f t="shared" si="2"/>
        <v/>
      </c>
    </row>
    <row r="18" spans="2:9" ht="12.75">
      <c r="B18" s="41">
        <v>58</v>
      </c>
      <c r="C18" s="60" t="s">
        <v>139</v>
      </c>
      <c r="D18" s="29">
        <f>GETPIVOTDATA('Format Pivot'!$A$3,"Sum of Questions September 2009 LG")</f>
        <v>0</v>
      </c>
      <c r="E18" s="29">
        <f>GETPIVOTDATA('Format Pivot'!$A$3,"Sum of Correct September 2009 LG")</f>
        <v>0</v>
      </c>
      <c r="F18" s="30" t="str">
        <f t="shared" si="3"/>
        <v/>
      </c>
      <c r="H18" s="37" t="str">
        <f t="shared" si="1"/>
        <v>Dec _x005F_x000D_09_x005F_x000D_ (59)</v>
      </c>
      <c r="I18" s="22" t="str">
        <f t="shared" si="2"/>
        <v/>
      </c>
    </row>
    <row r="19" spans="2:9" ht="12.75">
      <c r="B19" s="41">
        <v>59</v>
      </c>
      <c r="C19" s="60" t="s">
        <v>140</v>
      </c>
      <c r="D19" s="29">
        <f>GETPIVOTDATA('Format Pivot'!$A$3,"Sum of Questions December 2009 LG")</f>
        <v>0</v>
      </c>
      <c r="E19" s="29">
        <f>GETPIVOTDATA('Format Pivot'!$A$3,"Sum of Correct December 2009 LG")</f>
        <v>0</v>
      </c>
      <c r="F19" s="30" t="str">
        <f t="shared" si="3"/>
        <v/>
      </c>
      <c r="H19" s="37" t="str">
        <f t="shared" si="1"/>
        <v>Jun _x005F_x000D_10_x005F_x000D_ (60)</v>
      </c>
      <c r="I19" s="22" t="str">
        <f t="shared" si="2"/>
        <v/>
      </c>
    </row>
    <row r="20" spans="2:9" ht="12.75">
      <c r="B20" s="41">
        <v>60</v>
      </c>
      <c r="C20" s="60" t="s">
        <v>142</v>
      </c>
      <c r="D20" s="29">
        <f>GETPIVOTDATA('Format Pivot'!$A$3,"Sum of Questions June 2010 LG")</f>
        <v>0</v>
      </c>
      <c r="E20" s="29">
        <f>GETPIVOTDATA('Format Pivot'!$A$3,"Sum of Correct June 2010 LG")</f>
        <v>0</v>
      </c>
      <c r="F20" s="30" t="str">
        <f t="shared" si="3"/>
        <v/>
      </c>
      <c r="H20" s="37" t="str">
        <f t="shared" si="1"/>
        <v>Oct _x005F_x000D_10_x005F_x000D_ (61)</v>
      </c>
      <c r="I20" s="22" t="str">
        <f t="shared" si="2"/>
        <v/>
      </c>
    </row>
    <row r="21" spans="2:9" ht="12.75">
      <c r="B21" s="41">
        <v>61</v>
      </c>
      <c r="C21" s="60" t="s">
        <v>144</v>
      </c>
      <c r="D21" s="29">
        <f>GETPIVOTDATA('Format Pivot'!$A$3,"Sum of Questions October 2010 LG")</f>
        <v>0</v>
      </c>
      <c r="E21" s="29">
        <f>GETPIVOTDATA('Format Pivot'!$A$3,"Sum of Correct October 2010 LG")</f>
        <v>0</v>
      </c>
      <c r="F21" s="30" t="str">
        <f t="shared" si="3"/>
        <v/>
      </c>
      <c r="H21" s="37" t="str">
        <f t="shared" si="1"/>
        <v>Dec _x005F_x000D_10_x005F_x000D_ (62)</v>
      </c>
      <c r="I21" s="22" t="str">
        <f t="shared" si="2"/>
        <v/>
      </c>
    </row>
    <row r="22" spans="2:9" ht="12.75">
      <c r="B22" s="41">
        <v>62</v>
      </c>
      <c r="C22" s="60" t="s">
        <v>46</v>
      </c>
      <c r="D22" s="29">
        <f>GETPIVOTDATA('Format Pivot'!$A$3,"Sum of Questions December 2010 LG")</f>
        <v>0</v>
      </c>
      <c r="E22" s="29">
        <f>GETPIVOTDATA('Format Pivot'!$A$3,"Sum of Correct December 2010 LG")</f>
        <v>0</v>
      </c>
      <c r="F22" s="30" t="str">
        <f t="shared" si="3"/>
        <v/>
      </c>
      <c r="H22" s="37" t="str">
        <f t="shared" si="1"/>
        <v>Jun _x005F_x000D_11_x005F_x000D_ (63)</v>
      </c>
      <c r="I22" s="22" t="str">
        <f t="shared" si="2"/>
        <v/>
      </c>
    </row>
    <row r="23" spans="2:9" ht="12.75">
      <c r="B23" s="41">
        <v>63</v>
      </c>
      <c r="C23" s="60" t="s">
        <v>45</v>
      </c>
      <c r="D23" s="29">
        <f>GETPIVOTDATA('Format Pivot'!$A$3,"Sum of Questions June 2011 LG")</f>
        <v>0</v>
      </c>
      <c r="E23" s="29">
        <f>GETPIVOTDATA('Format Pivot'!$A$3,"Sum of Correct June 2011 LG")</f>
        <v>0</v>
      </c>
      <c r="F23" s="30" t="str">
        <f t="shared" si="3"/>
        <v/>
      </c>
      <c r="H23" s="37" t="str">
        <f t="shared" si="1"/>
        <v>Oct _x005F_x000D_11_x005F_x000D_ (64)</v>
      </c>
      <c r="I23" s="22" t="str">
        <f t="shared" si="2"/>
        <v/>
      </c>
    </row>
    <row r="24" spans="2:10" ht="12.75">
      <c r="B24" s="41">
        <v>64</v>
      </c>
      <c r="C24" s="83" t="s">
        <v>28</v>
      </c>
      <c r="D24" s="29">
        <f>GETPIVOTDATA('Format Pivot'!$A$3,"Sum of Questions October 2011 LG")</f>
        <v>0</v>
      </c>
      <c r="E24" s="29">
        <f>GETPIVOTDATA('Format Pivot'!$A$3,"Sum of Correct October 2011 LG")</f>
        <v>0</v>
      </c>
      <c r="F24" s="30" t="str">
        <f t="shared" si="3"/>
        <v/>
      </c>
      <c r="H24" s="37" t="str">
        <f t="shared" si="1"/>
        <v>Dec _x005F_x000D_11_x005F_x000D_ (65)</v>
      </c>
      <c r="I24" s="22" t="str">
        <f t="shared" si="2"/>
        <v/>
      </c>
      <c r="J24" s="22"/>
    </row>
    <row r="25" spans="2:10" ht="12.75">
      <c r="B25" s="41">
        <v>65</v>
      </c>
      <c r="C25" s="83" t="s">
        <v>205</v>
      </c>
      <c r="D25" s="29">
        <f>GETPIVOTDATA('Format Pivot'!$A$3,"Sum of Questions December 2011 LG")</f>
        <v>0</v>
      </c>
      <c r="E25" s="29">
        <f>GETPIVOTDATA('Format Pivot'!$A$3,"Sum of Correct December 2011 LG")</f>
        <v>0</v>
      </c>
      <c r="F25" s="30" t="str">
        <f t="shared" si="3"/>
        <v/>
      </c>
      <c r="H25" s="37" t="str">
        <f t="shared" si="1"/>
        <v>Jun _x005F_x000D_12_x005F_x000D_ (66)</v>
      </c>
      <c r="I25" s="22" t="str">
        <f t="shared" si="2"/>
        <v/>
      </c>
      <c r="J25" s="22"/>
    </row>
    <row r="26" spans="2:10" ht="12.75">
      <c r="B26" s="41">
        <v>66</v>
      </c>
      <c r="C26" s="83" t="s">
        <v>279</v>
      </c>
      <c r="D26" s="29">
        <f>GETPIVOTDATA('Format Pivot'!$A$3,"Sum of Questions June 2012 LG")</f>
        <v>0</v>
      </c>
      <c r="E26" s="29">
        <f>GETPIVOTDATA('Format Pivot'!$A$3,"Sum of Correct June 2012 LG")</f>
        <v>0</v>
      </c>
      <c r="F26" s="30" t="str">
        <f t="shared" si="3"/>
        <v/>
      </c>
      <c r="H26" s="37" t="str">
        <f t="shared" si="1"/>
        <v>Oct _x005F_x000D_12_x005F_x000D_ (67)</v>
      </c>
      <c r="I26" s="22" t="str">
        <f t="shared" si="2"/>
        <v/>
      </c>
      <c r="J26" s="22"/>
    </row>
    <row r="27" spans="2:10" ht="12.75">
      <c r="B27" s="41">
        <v>67</v>
      </c>
      <c r="C27" s="83" t="s">
        <v>29</v>
      </c>
      <c r="D27" s="29">
        <f>GETPIVOTDATA('Format Pivot'!$A$3,"Sum of Questions October 2012 LG")</f>
        <v>0</v>
      </c>
      <c r="E27" s="29">
        <f>GETPIVOTDATA('Format Pivot'!$A$3,"Sum of Correct October 2012 LG")</f>
        <v>0</v>
      </c>
      <c r="F27" s="30" t="str">
        <f t="shared" si="3"/>
        <v/>
      </c>
      <c r="H27" s="37" t="str">
        <f t="shared" si="1"/>
        <v>Dec _x005F_x000D_12_x005F_x000D_ (68)</v>
      </c>
      <c r="I27" s="22" t="str">
        <f t="shared" si="2"/>
        <v/>
      </c>
      <c r="J27" s="22"/>
    </row>
    <row r="28" spans="2:10" ht="12.75">
      <c r="B28" s="41">
        <v>68</v>
      </c>
      <c r="C28" s="83" t="s">
        <v>282</v>
      </c>
      <c r="D28" s="29">
        <f>GETPIVOTDATA('Format Pivot'!$A$3,"Sum of Questions December 2012 LG")</f>
        <v>0</v>
      </c>
      <c r="E28" s="29">
        <f>GETPIVOTDATA('Format Pivot'!$A$3,"Sum of Correct December 2012 LG")</f>
        <v>0</v>
      </c>
      <c r="F28" s="30" t="str">
        <f t="shared" si="3"/>
        <v/>
      </c>
      <c r="H28" s="37" t="str">
        <f t="shared" si="1"/>
        <v>Jun _x005F_x000D_13_x005F_x000D_ (69)</v>
      </c>
      <c r="I28" s="22" t="str">
        <f t="shared" si="2"/>
        <v/>
      </c>
      <c r="J28" s="22"/>
    </row>
    <row r="29" spans="2:10" ht="12.75">
      <c r="B29" s="41">
        <v>69</v>
      </c>
      <c r="C29" s="83" t="s">
        <v>280</v>
      </c>
      <c r="D29" s="29">
        <f>GETPIVOTDATA('Format Pivot'!$A$3,"Sum of Questions June 2013 LG")</f>
        <v>0</v>
      </c>
      <c r="E29" s="29">
        <f>GETPIVOTDATA('Format Pivot'!$A$3,"Sum of Correct June 2013 LG")</f>
        <v>0</v>
      </c>
      <c r="F29" s="30" t="str">
        <f t="shared" si="3"/>
        <v/>
      </c>
      <c r="H29" s="37" t="str">
        <f t="shared" si="1"/>
        <v>Oct _x005F_x000D_13_x005F_x000D_ (70)</v>
      </c>
      <c r="I29" s="22" t="str">
        <f t="shared" si="2"/>
        <v/>
      </c>
      <c r="J29" s="22"/>
    </row>
    <row r="30" spans="2:10" ht="12.75">
      <c r="B30" s="41">
        <v>70</v>
      </c>
      <c r="C30" s="83" t="s">
        <v>204</v>
      </c>
      <c r="D30" s="29">
        <f>GETPIVOTDATA('Format Pivot'!$A$3,"Sum of Questions October 2013 LG")</f>
        <v>0</v>
      </c>
      <c r="E30" s="29">
        <f>GETPIVOTDATA('Format Pivot'!$A$3,"Sum of Correct October 2013 LG")</f>
        <v>0</v>
      </c>
      <c r="F30" s="30" t="str">
        <f t="shared" si="3"/>
        <v/>
      </c>
      <c r="H30" s="37" t="str">
        <f t="shared" si="1"/>
        <v>Dec _x005F_x000D_13_x005F_x000D_ (71)</v>
      </c>
      <c r="I30" s="22" t="str">
        <f t="shared" si="2"/>
        <v/>
      </c>
      <c r="J30" s="22"/>
    </row>
    <row r="31" spans="2:10" ht="12.75">
      <c r="B31" s="41">
        <v>71</v>
      </c>
      <c r="C31" s="83" t="s">
        <v>292</v>
      </c>
      <c r="D31" s="29">
        <f>GETPIVOTDATA('Format Pivot'!$A$3,"Sum of Questions December 2013 LG")</f>
        <v>0</v>
      </c>
      <c r="E31" s="29">
        <f>GETPIVOTDATA('Format Pivot'!$A$3,"Sum of Correct December 2013 LG")</f>
        <v>0</v>
      </c>
      <c r="F31" s="30" t="str">
        <f t="shared" si="3"/>
        <v/>
      </c>
      <c r="H31" s="37" t="str">
        <f t="shared" si="1"/>
        <v>Jun _x005F_x000D_14_x005F_x000D_ (72)</v>
      </c>
      <c r="I31" s="22" t="str">
        <f t="shared" si="2"/>
        <v/>
      </c>
      <c r="J31" s="22"/>
    </row>
    <row r="32" spans="2:10" ht="12.75">
      <c r="B32" s="73">
        <v>72</v>
      </c>
      <c r="C32" s="84" t="s">
        <v>102</v>
      </c>
      <c r="D32" s="29">
        <f>GETPIVOTDATA('Format Pivot'!$A$3,"Sum of Questions June 2014 LG")</f>
        <v>0</v>
      </c>
      <c r="E32" s="29">
        <f>GETPIVOTDATA('Format Pivot'!$A$3,"Sum of Correct June 2014 LG")</f>
        <v>0</v>
      </c>
      <c r="F32" s="30" t="str">
        <f aca="true" t="shared" si="4" ref="F32:F34">IF(D32=0,"",E32/D32)</f>
        <v/>
      </c>
      <c r="H32" s="37" t="str">
        <f t="shared" si="1"/>
        <v>Sep _x005F_x000D_14_x005F_x000D_ (73)</v>
      </c>
      <c r="I32" s="22" t="str">
        <f t="shared" si="2"/>
        <v/>
      </c>
      <c r="J32" s="22"/>
    </row>
    <row r="33" spans="2:10" ht="12.75">
      <c r="B33" s="73">
        <v>73</v>
      </c>
      <c r="C33" s="84" t="s">
        <v>269</v>
      </c>
      <c r="D33" s="29">
        <f>GETPIVOTDATA('Format Pivot'!$A$3,"Sum of Questions September 2014 LG")</f>
        <v>0</v>
      </c>
      <c r="E33" s="29">
        <f>GETPIVOTDATA('Format Pivot'!$A$3,"Sum of Correct September 2014 LG")</f>
        <v>0</v>
      </c>
      <c r="F33" s="30" t="str">
        <f t="shared" si="4"/>
        <v/>
      </c>
      <c r="H33" s="37" t="str">
        <f t="shared" si="1"/>
        <v>Dec _x005F_x000D_14_x005F_x000D_ (74)</v>
      </c>
      <c r="I33" s="22" t="str">
        <f t="shared" si="2"/>
        <v/>
      </c>
      <c r="J33" s="22"/>
    </row>
    <row r="34" spans="2:10" ht="12.75">
      <c r="B34" s="73">
        <v>74</v>
      </c>
      <c r="C34" s="84" t="s">
        <v>273</v>
      </c>
      <c r="D34" s="29">
        <f>GETPIVOTDATA('Format Pivot'!$A$3,"Sum of Questions December 2014 LG")</f>
        <v>0</v>
      </c>
      <c r="E34" s="29">
        <f>GETPIVOTDATA('Format Pivot'!$A$3,"Sum of Correct December 2014 LG")</f>
        <v>0</v>
      </c>
      <c r="F34" s="30" t="str">
        <f t="shared" si="4"/>
        <v/>
      </c>
      <c r="J34" s="22" t="str">
        <f>F37</f>
        <v/>
      </c>
    </row>
    <row r="35" spans="3:6" ht="12.75">
      <c r="C35" s="61"/>
      <c r="D35" s="29"/>
      <c r="E35" s="29"/>
      <c r="F35" s="29"/>
    </row>
    <row r="36" spans="1:9" ht="12.75">
      <c r="A36" s="86" t="s">
        <v>227</v>
      </c>
      <c r="B36" s="86"/>
      <c r="C36" s="88"/>
      <c r="D36" s="21">
        <f>SUM(D37:D66)</f>
        <v>0</v>
      </c>
      <c r="E36" s="21">
        <f>SUM(E37:E66)</f>
        <v>0</v>
      </c>
      <c r="F36" s="85" t="str">
        <f>IF(D36=0,"",E36/D36)</f>
        <v/>
      </c>
      <c r="H36" s="35" t="str">
        <f aca="true" t="shared" si="5" ref="H36:H62">+H4</f>
        <v>Jun _x005F_x000D_07_x005F_x000D_ (J7)</v>
      </c>
      <c r="I36" s="22" t="str">
        <f aca="true" t="shared" si="6" ref="I36:I62">F37</f>
        <v/>
      </c>
    </row>
    <row r="37" spans="2:9" ht="12.75">
      <c r="B37" s="41" t="s">
        <v>138</v>
      </c>
      <c r="C37" s="60" t="s">
        <v>168</v>
      </c>
      <c r="D37" s="29">
        <f>GETPIVOTDATA('Format Pivot'!$A$3,"Sum of Questions June 2007 LR")</f>
        <v>0</v>
      </c>
      <c r="E37" s="29">
        <f>GETPIVOTDATA('Format Pivot'!$A$3,"Sum of Correct June 2007 LR")</f>
        <v>0</v>
      </c>
      <c r="F37" s="30" t="str">
        <f>IF(D37=0,"",E37/D37)</f>
        <v/>
      </c>
      <c r="H37" s="35" t="str">
        <f t="shared" si="5"/>
        <v>Jun _x005F_x000D_05_x005F_x000D_ (46)</v>
      </c>
      <c r="I37" s="22" t="str">
        <f t="shared" si="6"/>
        <v/>
      </c>
    </row>
    <row r="38" spans="2:9" ht="12.75">
      <c r="B38" s="41">
        <v>46</v>
      </c>
      <c r="C38" s="60" t="s">
        <v>24</v>
      </c>
      <c r="D38" s="29">
        <f>GETPIVOTDATA('Format Pivot'!$A$3,"Sum of Questions June 2005 LR")</f>
        <v>0</v>
      </c>
      <c r="E38" s="29">
        <f>GETPIVOTDATA('Format Pivot'!$A$3,"Sum of Correct June 2005 LR")</f>
        <v>0</v>
      </c>
      <c r="F38" s="30" t="str">
        <f aca="true" t="shared" si="7" ref="F38:F66">IF(D38=0,"",E38/D38)</f>
        <v/>
      </c>
      <c r="H38" s="35" t="str">
        <f t="shared" si="5"/>
        <v>Oct _x005F_x000D_05_x005F_x000D_ (47)</v>
      </c>
      <c r="I38" s="22" t="str">
        <f t="shared" si="6"/>
        <v/>
      </c>
    </row>
    <row r="39" spans="2:9" ht="12.75">
      <c r="B39" s="41">
        <v>47</v>
      </c>
      <c r="C39" s="60" t="s">
        <v>25</v>
      </c>
      <c r="D39" s="29">
        <f>GETPIVOTDATA('Format Pivot'!$A$3,"Sum of Questions October 2005 LR")</f>
        <v>0</v>
      </c>
      <c r="E39" s="29">
        <f>GETPIVOTDATA('Format Pivot'!$A$3,"Sum of Correct October 2005 LR")</f>
        <v>0</v>
      </c>
      <c r="F39" s="30" t="str">
        <f t="shared" si="7"/>
        <v/>
      </c>
      <c r="H39" s="35" t="str">
        <f t="shared" si="5"/>
        <v>Dec _x005F_x000D_05_x005F_x000D_ (48)</v>
      </c>
      <c r="I39" s="22" t="str">
        <f t="shared" si="6"/>
        <v/>
      </c>
    </row>
    <row r="40" spans="2:9" ht="12.75">
      <c r="B40" s="41">
        <v>48</v>
      </c>
      <c r="C40" s="60" t="s">
        <v>26</v>
      </c>
      <c r="D40" s="29">
        <f>GETPIVOTDATA('Format Pivot'!$A$3,"Sum of Questions December 2005 LR")</f>
        <v>0</v>
      </c>
      <c r="E40" s="29">
        <f>GETPIVOTDATA('Format Pivot'!$A$3,"Sum of Correct December 2005 LR")</f>
        <v>0</v>
      </c>
      <c r="F40" s="30" t="str">
        <f t="shared" si="7"/>
        <v/>
      </c>
      <c r="H40" s="35" t="str">
        <f t="shared" si="5"/>
        <v>Jun _x005F_x000D_06_x005F_x000D_ (49)</v>
      </c>
      <c r="I40" s="22" t="str">
        <f t="shared" si="6"/>
        <v/>
      </c>
    </row>
    <row r="41" spans="2:9" ht="12.75">
      <c r="B41" s="41">
        <v>49</v>
      </c>
      <c r="C41" s="60" t="s">
        <v>255</v>
      </c>
      <c r="D41" s="29">
        <f>GETPIVOTDATA('Format Pivot'!$A$3,"Sum of Questions June 2006 LR")</f>
        <v>0</v>
      </c>
      <c r="E41" s="29">
        <f>GETPIVOTDATA('Format Pivot'!$A$3,"Sum of Correct June 2006 LR")</f>
        <v>0</v>
      </c>
      <c r="F41" s="30" t="str">
        <f t="shared" si="7"/>
        <v/>
      </c>
      <c r="H41" s="35" t="str">
        <f t="shared" si="5"/>
        <v>Sep _x005F_x000D_06_x005F_x000D_ (50)</v>
      </c>
      <c r="I41" s="22" t="str">
        <f t="shared" si="6"/>
        <v/>
      </c>
    </row>
    <row r="42" spans="2:9" ht="12.75">
      <c r="B42" s="41">
        <v>50</v>
      </c>
      <c r="C42" s="60" t="s">
        <v>256</v>
      </c>
      <c r="D42" s="29">
        <f>GETPIVOTDATA('Format Pivot'!$A$3,"Sum of Questions September 2006 LR")</f>
        <v>0</v>
      </c>
      <c r="E42" s="29">
        <f>GETPIVOTDATA('Format Pivot'!$A$3,"Sum of Correct September 2006 LR")</f>
        <v>0</v>
      </c>
      <c r="F42" s="30" t="str">
        <f t="shared" si="7"/>
        <v/>
      </c>
      <c r="H42" s="35" t="str">
        <f t="shared" si="5"/>
        <v>Dec _x005F_x000D_06_x005F_x000D_ (51)</v>
      </c>
      <c r="I42" s="22" t="str">
        <f t="shared" si="6"/>
        <v/>
      </c>
    </row>
    <row r="43" spans="2:9" ht="12.75">
      <c r="B43" s="41">
        <v>51</v>
      </c>
      <c r="C43" s="60" t="s">
        <v>145</v>
      </c>
      <c r="D43" s="29">
        <f>GETPIVOTDATA('Format Pivot'!$A$3,"Sum of Questions December 2006 LR")</f>
        <v>0</v>
      </c>
      <c r="E43" s="29">
        <f>GETPIVOTDATA('Format Pivot'!$A$3,"Sum of Correct December 2006 LR")</f>
        <v>0</v>
      </c>
      <c r="F43" s="30" t="str">
        <f t="shared" si="7"/>
        <v/>
      </c>
      <c r="H43" s="35" t="str">
        <f t="shared" si="5"/>
        <v>Sep _x005F_x000D_07_x005F_x000D_ (52)</v>
      </c>
      <c r="I43" s="22" t="str">
        <f t="shared" si="6"/>
        <v/>
      </c>
    </row>
    <row r="44" spans="2:9" ht="12.75">
      <c r="B44" s="41">
        <v>52</v>
      </c>
      <c r="C44" s="60" t="s">
        <v>146</v>
      </c>
      <c r="D44" s="29">
        <f>GETPIVOTDATA('Format Pivot'!$A$3,"Sum of Questions September 2007 LR")</f>
        <v>0</v>
      </c>
      <c r="E44" s="29">
        <f>GETPIVOTDATA('Format Pivot'!$A$3,"Sum of Correct September 2007 LR")</f>
        <v>0</v>
      </c>
      <c r="F44" s="30" t="str">
        <f t="shared" si="7"/>
        <v/>
      </c>
      <c r="H44" s="35" t="str">
        <f t="shared" si="5"/>
        <v>Dec _x005F_x000D_07_x005F_x000D_ (53)</v>
      </c>
      <c r="I44" s="22" t="str">
        <f t="shared" si="6"/>
        <v/>
      </c>
    </row>
    <row r="45" spans="2:9" ht="12.75">
      <c r="B45" s="41">
        <v>53</v>
      </c>
      <c r="C45" s="60" t="s">
        <v>203</v>
      </c>
      <c r="D45" s="29">
        <f>GETPIVOTDATA('Format Pivot'!$A$3,"Sum of Questions December 2007 LR")</f>
        <v>0</v>
      </c>
      <c r="E45" s="29">
        <f>GETPIVOTDATA('Format Pivot'!$A$3,"Sum of Correct December 2007 LR")</f>
        <v>0</v>
      </c>
      <c r="F45" s="30" t="str">
        <f t="shared" si="7"/>
        <v/>
      </c>
      <c r="H45" s="35" t="str">
        <f t="shared" si="5"/>
        <v>Jun _x005F_x000D_08_x005F_x000D_ (54)</v>
      </c>
      <c r="I45" s="22" t="str">
        <f t="shared" si="6"/>
        <v/>
      </c>
    </row>
    <row r="46" spans="2:9" ht="12.75">
      <c r="B46" s="41">
        <v>54</v>
      </c>
      <c r="C46" s="60" t="s">
        <v>297</v>
      </c>
      <c r="D46" s="29">
        <f>GETPIVOTDATA('Format Pivot'!$A$3,"Sum of Questions June 2008 LR")</f>
        <v>0</v>
      </c>
      <c r="E46" s="29">
        <f>GETPIVOTDATA('Format Pivot'!$A$3,"Sum of Correct June 2008 LR")</f>
        <v>0</v>
      </c>
      <c r="F46" s="30" t="str">
        <f t="shared" si="7"/>
        <v/>
      </c>
      <c r="H46" s="35" t="str">
        <f t="shared" si="5"/>
        <v>Oct _x005F_x000D_08_x005F_x000D_ (55)</v>
      </c>
      <c r="I46" s="22" t="str">
        <f t="shared" si="6"/>
        <v/>
      </c>
    </row>
    <row r="47" spans="2:9" ht="12.75">
      <c r="B47" s="41">
        <v>55</v>
      </c>
      <c r="C47" s="60" t="s">
        <v>299</v>
      </c>
      <c r="D47" s="29">
        <f>GETPIVOTDATA('Format Pivot'!$A$3,"Sum of Questions October 2008 LR")</f>
        <v>0</v>
      </c>
      <c r="E47" s="29">
        <f>GETPIVOTDATA('Format Pivot'!$A$3,"Sum of Correct October 2008 LR")</f>
        <v>0</v>
      </c>
      <c r="F47" s="30" t="str">
        <f t="shared" si="7"/>
        <v/>
      </c>
      <c r="H47" s="35" t="str">
        <f t="shared" si="5"/>
        <v>Dec _x005F_x000D_08_x005F_x000D_ (56)</v>
      </c>
      <c r="I47" s="22" t="str">
        <f t="shared" si="6"/>
        <v/>
      </c>
    </row>
    <row r="48" spans="2:9" ht="12.75">
      <c r="B48" s="41">
        <v>56</v>
      </c>
      <c r="C48" s="60" t="s">
        <v>300</v>
      </c>
      <c r="D48" s="29">
        <f>GETPIVOTDATA('Format Pivot'!$A$3,"Sum of Questions December 2008 LR")</f>
        <v>0</v>
      </c>
      <c r="E48" s="29">
        <f>GETPIVOTDATA('Format Pivot'!$A$3,"Sum of Correct December 2008 LR")</f>
        <v>0</v>
      </c>
      <c r="F48" s="30" t="str">
        <f t="shared" si="7"/>
        <v/>
      </c>
      <c r="H48" s="35" t="str">
        <f t="shared" si="5"/>
        <v>Jun _x005F_x000D_09_x005F_x000D_ (57)</v>
      </c>
      <c r="I48" s="22" t="str">
        <f t="shared" si="6"/>
        <v/>
      </c>
    </row>
    <row r="49" spans="2:9" ht="12.75">
      <c r="B49" s="41">
        <v>57</v>
      </c>
      <c r="C49" s="60" t="s">
        <v>302</v>
      </c>
      <c r="D49" s="29">
        <f>GETPIVOTDATA('Format Pivot'!$A$3,"Sum of Questions June 2009 LR")</f>
        <v>0</v>
      </c>
      <c r="E49" s="29">
        <f>GETPIVOTDATA('Format Pivot'!$A$3,"Sum of Correct June 2009 LR")</f>
        <v>0</v>
      </c>
      <c r="F49" s="30" t="str">
        <f t="shared" si="7"/>
        <v/>
      </c>
      <c r="H49" s="35" t="str">
        <f t="shared" si="5"/>
        <v>Sep _x005F_x000D_09_x005F_x000D_ (58)</v>
      </c>
      <c r="I49" s="22" t="str">
        <f t="shared" si="6"/>
        <v/>
      </c>
    </row>
    <row r="50" spans="2:9" ht="12.75">
      <c r="B50" s="41">
        <v>58</v>
      </c>
      <c r="C50" s="60" t="s">
        <v>139</v>
      </c>
      <c r="D50" s="29">
        <f>GETPIVOTDATA('Format Pivot'!$A$3,"Sum of Questions September 2009 LR")</f>
        <v>0</v>
      </c>
      <c r="E50" s="29">
        <f>GETPIVOTDATA('Format Pivot'!$A$3,"Sum of Correct September 2009 LR")</f>
        <v>0</v>
      </c>
      <c r="F50" s="30" t="str">
        <f t="shared" si="7"/>
        <v/>
      </c>
      <c r="H50" s="35" t="str">
        <f t="shared" si="5"/>
        <v>Dec _x005F_x000D_09_x005F_x000D_ (59)</v>
      </c>
      <c r="I50" s="22" t="str">
        <f t="shared" si="6"/>
        <v/>
      </c>
    </row>
    <row r="51" spans="2:9" ht="12.75">
      <c r="B51" s="41">
        <v>59</v>
      </c>
      <c r="C51" s="60" t="s">
        <v>140</v>
      </c>
      <c r="D51" s="29">
        <f>GETPIVOTDATA('Format Pivot'!$A$3,"Sum of Questions December 2009 LR")</f>
        <v>0</v>
      </c>
      <c r="E51" s="29">
        <f>GETPIVOTDATA('Format Pivot'!$A$3,"Sum of Correct December 2009 LR")</f>
        <v>0</v>
      </c>
      <c r="F51" s="30" t="str">
        <f t="shared" si="7"/>
        <v/>
      </c>
      <c r="H51" s="35" t="str">
        <f t="shared" si="5"/>
        <v>Jun _x005F_x000D_10_x005F_x000D_ (60)</v>
      </c>
      <c r="I51" s="22" t="str">
        <f t="shared" si="6"/>
        <v/>
      </c>
    </row>
    <row r="52" spans="2:9" ht="12.75">
      <c r="B52" s="41">
        <v>60</v>
      </c>
      <c r="C52" s="60" t="s">
        <v>142</v>
      </c>
      <c r="D52" s="29">
        <f>GETPIVOTDATA('Format Pivot'!$A$3,"Sum of Questions June 2010 LR")</f>
        <v>0</v>
      </c>
      <c r="E52" s="29">
        <f>GETPIVOTDATA('Format Pivot'!$A$3,"Sum of Correct June 2010 LR")</f>
        <v>0</v>
      </c>
      <c r="F52" s="30" t="str">
        <f t="shared" si="7"/>
        <v/>
      </c>
      <c r="H52" s="35" t="str">
        <f t="shared" si="5"/>
        <v>Oct _x005F_x000D_10_x005F_x000D_ (61)</v>
      </c>
      <c r="I52" s="22" t="str">
        <f t="shared" si="6"/>
        <v/>
      </c>
    </row>
    <row r="53" spans="2:9" ht="12.75">
      <c r="B53" s="41">
        <v>61</v>
      </c>
      <c r="C53" s="60" t="s">
        <v>144</v>
      </c>
      <c r="D53" s="29">
        <f>GETPIVOTDATA('Format Pivot'!$A$3,"Sum of Questions October 2010 LR")</f>
        <v>0</v>
      </c>
      <c r="E53" s="29">
        <f>GETPIVOTDATA('Format Pivot'!$A$3,"Sum of Correct October 2010 LR")</f>
        <v>0</v>
      </c>
      <c r="F53" s="30" t="str">
        <f t="shared" si="7"/>
        <v/>
      </c>
      <c r="H53" s="35" t="str">
        <f t="shared" si="5"/>
        <v>Dec _x005F_x000D_10_x005F_x000D_ (62)</v>
      </c>
      <c r="I53" s="22" t="str">
        <f t="shared" si="6"/>
        <v/>
      </c>
    </row>
    <row r="54" spans="2:9" ht="12.75">
      <c r="B54" s="41">
        <v>62</v>
      </c>
      <c r="C54" s="60" t="s">
        <v>46</v>
      </c>
      <c r="D54" s="29">
        <f>GETPIVOTDATA('Format Pivot'!$A$3,"Sum of Questions December 2010 LR")</f>
        <v>0</v>
      </c>
      <c r="E54" s="29">
        <f>GETPIVOTDATA('Format Pivot'!$A$3,"Sum of Correct December 2010 LR")</f>
        <v>0</v>
      </c>
      <c r="F54" s="30" t="str">
        <f t="shared" si="7"/>
        <v/>
      </c>
      <c r="H54" s="35" t="str">
        <f t="shared" si="5"/>
        <v>Jun _x005F_x000D_11_x005F_x000D_ (63)</v>
      </c>
      <c r="I54" s="22" t="str">
        <f t="shared" si="6"/>
        <v/>
      </c>
    </row>
    <row r="55" spans="2:9" ht="12.75">
      <c r="B55" s="41">
        <v>63</v>
      </c>
      <c r="C55" s="60" t="s">
        <v>45</v>
      </c>
      <c r="D55" s="29">
        <f>GETPIVOTDATA('Format Pivot'!$A$3,"Sum of Questions June 2011 LR")</f>
        <v>0</v>
      </c>
      <c r="E55" s="29">
        <f>GETPIVOTDATA('Format Pivot'!$A$3,"Sum of Correct June 2011 LR")</f>
        <v>0</v>
      </c>
      <c r="F55" s="30" t="str">
        <f t="shared" si="7"/>
        <v/>
      </c>
      <c r="H55" s="35" t="str">
        <f t="shared" si="5"/>
        <v>Oct _x005F_x000D_11_x005F_x000D_ (64)</v>
      </c>
      <c r="I55" s="22" t="str">
        <f t="shared" si="6"/>
        <v/>
      </c>
    </row>
    <row r="56" spans="2:9" ht="12.75">
      <c r="B56" s="41">
        <v>64</v>
      </c>
      <c r="C56" s="83" t="s">
        <v>28</v>
      </c>
      <c r="D56" s="29">
        <f>GETPIVOTDATA('Format Pivot'!$A$3,"Sum of Questions October 2011 LR")</f>
        <v>0</v>
      </c>
      <c r="E56" s="29">
        <f>GETPIVOTDATA('Format Pivot'!$A$3,"Sum of Correct October 2011 LR")</f>
        <v>0</v>
      </c>
      <c r="F56" s="30" t="str">
        <f t="shared" si="7"/>
        <v/>
      </c>
      <c r="H56" s="35" t="str">
        <f t="shared" si="5"/>
        <v>Dec _x005F_x000D_11_x005F_x000D_ (65)</v>
      </c>
      <c r="I56" s="22" t="str">
        <f t="shared" si="6"/>
        <v/>
      </c>
    </row>
    <row r="57" spans="2:9" ht="12.75">
      <c r="B57" s="41">
        <v>65</v>
      </c>
      <c r="C57" s="83" t="s">
        <v>205</v>
      </c>
      <c r="D57" s="29">
        <f>GETPIVOTDATA('Format Pivot'!$A$3,"Sum of Questions December 2011 LR")</f>
        <v>0</v>
      </c>
      <c r="E57" s="29">
        <f>GETPIVOTDATA('Format Pivot'!$A$3,"Sum of Correct December 2011 LR")</f>
        <v>0</v>
      </c>
      <c r="F57" s="30" t="str">
        <f t="shared" si="7"/>
        <v/>
      </c>
      <c r="H57" s="35" t="str">
        <f t="shared" si="5"/>
        <v>Jun _x005F_x000D_12_x005F_x000D_ (66)</v>
      </c>
      <c r="I57" s="22" t="str">
        <f t="shared" si="6"/>
        <v/>
      </c>
    </row>
    <row r="58" spans="2:9" ht="12.75">
      <c r="B58" s="41">
        <v>66</v>
      </c>
      <c r="C58" s="83" t="s">
        <v>279</v>
      </c>
      <c r="D58" s="29">
        <f>GETPIVOTDATA('Format Pivot'!$A$3,"Sum of Questions June 2012 LR")</f>
        <v>0</v>
      </c>
      <c r="E58" s="29">
        <f>GETPIVOTDATA('Format Pivot'!$A$3,"Sum of Correct June 2012 LR")</f>
        <v>0</v>
      </c>
      <c r="F58" s="30" t="str">
        <f t="shared" si="7"/>
        <v/>
      </c>
      <c r="H58" s="35" t="str">
        <f t="shared" si="5"/>
        <v>Oct _x005F_x000D_12_x005F_x000D_ (67)</v>
      </c>
      <c r="I58" s="22" t="str">
        <f t="shared" si="6"/>
        <v/>
      </c>
    </row>
    <row r="59" spans="2:9" ht="12.75">
      <c r="B59" s="41">
        <v>67</v>
      </c>
      <c r="C59" s="83" t="s">
        <v>29</v>
      </c>
      <c r="D59" s="29">
        <f>GETPIVOTDATA('Format Pivot'!$A$3,"Sum of Questions October 2012 LR")</f>
        <v>0</v>
      </c>
      <c r="E59" s="29">
        <f>GETPIVOTDATA('Format Pivot'!$A$3,"Sum of Correct October 2012 LR")</f>
        <v>0</v>
      </c>
      <c r="F59" s="30" t="str">
        <f t="shared" si="7"/>
        <v/>
      </c>
      <c r="H59" s="35" t="str">
        <f t="shared" si="5"/>
        <v>Dec _x005F_x000D_12_x005F_x000D_ (68)</v>
      </c>
      <c r="I59" s="22" t="str">
        <f t="shared" si="6"/>
        <v/>
      </c>
    </row>
    <row r="60" spans="2:9" ht="12.75">
      <c r="B60" s="41">
        <v>68</v>
      </c>
      <c r="C60" s="83" t="s">
        <v>282</v>
      </c>
      <c r="D60" s="29">
        <f>GETPIVOTDATA('Format Pivot'!$A$3,"Sum of Questions December 2012 LR")</f>
        <v>0</v>
      </c>
      <c r="E60" s="29">
        <f>GETPIVOTDATA('Format Pivot'!$A$3,"Sum of Correct December 2012 LR")</f>
        <v>0</v>
      </c>
      <c r="F60" s="30" t="str">
        <f t="shared" si="7"/>
        <v/>
      </c>
      <c r="H60" s="35" t="str">
        <f t="shared" si="5"/>
        <v>Jun _x005F_x000D_13_x005F_x000D_ (69)</v>
      </c>
      <c r="I60" s="22" t="str">
        <f t="shared" si="6"/>
        <v/>
      </c>
    </row>
    <row r="61" spans="2:9" ht="12.75">
      <c r="B61" s="41">
        <v>69</v>
      </c>
      <c r="C61" s="83" t="s">
        <v>280</v>
      </c>
      <c r="D61" s="29">
        <f>GETPIVOTDATA('Format Pivot'!$A$3,"Sum of Questions June 2013 LR")</f>
        <v>0</v>
      </c>
      <c r="E61" s="29">
        <f>GETPIVOTDATA('Format Pivot'!$A$3,"Sum of Correct June 2013 LR")</f>
        <v>0</v>
      </c>
      <c r="F61" s="30" t="str">
        <f t="shared" si="7"/>
        <v/>
      </c>
      <c r="H61" s="35" t="str">
        <f t="shared" si="5"/>
        <v>Oct _x005F_x000D_13_x005F_x000D_ (70)</v>
      </c>
      <c r="I61" s="22" t="str">
        <f t="shared" si="6"/>
        <v/>
      </c>
    </row>
    <row r="62" spans="2:9" ht="12.75">
      <c r="B62" s="41">
        <v>70</v>
      </c>
      <c r="C62" s="83" t="s">
        <v>204</v>
      </c>
      <c r="D62" s="29">
        <f>GETPIVOTDATA('Format Pivot'!$A$3,"Sum of Questions October 2013 LR")</f>
        <v>0</v>
      </c>
      <c r="E62" s="29">
        <f>GETPIVOTDATA('Format Pivot'!$A$3,"Sum of Correct October 2013 LR")</f>
        <v>0</v>
      </c>
      <c r="F62" s="30" t="str">
        <f t="shared" si="7"/>
        <v/>
      </c>
      <c r="H62" s="35" t="str">
        <f t="shared" si="5"/>
        <v>Dec _x005F_x000D_13_x005F_x000D_ (71)</v>
      </c>
      <c r="I62" s="22" t="str">
        <f t="shared" si="6"/>
        <v/>
      </c>
    </row>
    <row r="63" spans="2:9" ht="12.75">
      <c r="B63" s="41">
        <v>71</v>
      </c>
      <c r="C63" s="83" t="s">
        <v>292</v>
      </c>
      <c r="D63" s="29">
        <f>GETPIVOTDATA('Format Pivot'!$A$3,"Sum of Questions December 2013 LR")</f>
        <v>0</v>
      </c>
      <c r="E63" s="29">
        <f>GETPIVOTDATA('Format Pivot'!$A$3,"Sum of Correct December 2013 LR")</f>
        <v>0</v>
      </c>
      <c r="F63" s="30" t="str">
        <f t="shared" si="7"/>
        <v/>
      </c>
      <c r="H63" s="35" t="str">
        <f aca="true" t="shared" si="8" ref="H63:H65">+H31</f>
        <v>Jun _x005F_x000D_14_x005F_x000D_ (72)</v>
      </c>
      <c r="I63" s="22" t="str">
        <f aca="true" t="shared" si="9" ref="I63:I65">F64</f>
        <v/>
      </c>
    </row>
    <row r="64" spans="2:9" ht="12.75">
      <c r="B64" s="73">
        <v>72</v>
      </c>
      <c r="C64" s="84" t="s">
        <v>102</v>
      </c>
      <c r="D64" s="29">
        <f>GETPIVOTDATA('Format Pivot'!$A$3,"Sum of Questions June 2014 LR")</f>
        <v>0</v>
      </c>
      <c r="E64" s="29">
        <f>GETPIVOTDATA('Format Pivot'!$A$3,"Sum of Correct June 2014 LR")</f>
        <v>0</v>
      </c>
      <c r="F64" s="30" t="str">
        <f t="shared" si="7"/>
        <v/>
      </c>
      <c r="H64" s="35" t="str">
        <f t="shared" si="8"/>
        <v>Sep _x005F_x000D_14_x005F_x000D_ (73)</v>
      </c>
      <c r="I64" s="22" t="str">
        <f t="shared" si="9"/>
        <v/>
      </c>
    </row>
    <row r="65" spans="2:10" ht="12.75">
      <c r="B65" s="73">
        <v>73</v>
      </c>
      <c r="C65" s="84" t="s">
        <v>269</v>
      </c>
      <c r="D65" s="29">
        <f>GETPIVOTDATA('Format Pivot'!$A$3,"Sum of Questions September 2014 LR")</f>
        <v>0</v>
      </c>
      <c r="E65" s="29">
        <f>GETPIVOTDATA('Format Pivot'!$A$3,"Sum of Correct September 2014 LR")</f>
        <v>0</v>
      </c>
      <c r="F65" s="30" t="str">
        <f t="shared" si="7"/>
        <v/>
      </c>
      <c r="H65" s="35" t="str">
        <f t="shared" si="8"/>
        <v>Dec _x005F_x000D_14_x005F_x000D_ (74)</v>
      </c>
      <c r="I65" s="22" t="str">
        <f t="shared" si="9"/>
        <v/>
      </c>
      <c r="J65" s="22"/>
    </row>
    <row r="66" spans="2:6" ht="12.75">
      <c r="B66" s="73">
        <v>74</v>
      </c>
      <c r="C66" s="84" t="s">
        <v>273</v>
      </c>
      <c r="D66" s="29">
        <f>GETPIVOTDATA('Format Pivot'!$A$3,"Sum of Questions December 2014 LR")</f>
        <v>0</v>
      </c>
      <c r="E66" s="29">
        <f>GETPIVOTDATA('Format Pivot'!$A$3,"Sum of Correct December 2014 LR")</f>
        <v>0</v>
      </c>
      <c r="F66" s="30" t="str">
        <f t="shared" si="7"/>
        <v/>
      </c>
    </row>
    <row r="67" spans="2:6" ht="12.75">
      <c r="B67" s="31"/>
      <c r="C67" s="60"/>
      <c r="D67" s="29"/>
      <c r="E67" s="29"/>
      <c r="F67" s="30"/>
    </row>
    <row r="68" spans="1:9" ht="12.75">
      <c r="A68" s="86" t="s">
        <v>228</v>
      </c>
      <c r="B68" s="86"/>
      <c r="C68" s="88"/>
      <c r="D68" s="21">
        <f>SUM(D69:D98)</f>
        <v>0</v>
      </c>
      <c r="E68" s="21">
        <f>SUM(E69:E98)</f>
        <v>0</v>
      </c>
      <c r="F68" s="85" t="str">
        <f>IF(D68=0,"",E68/D68)</f>
        <v/>
      </c>
      <c r="H68" s="35" t="str">
        <f aca="true" t="shared" si="10" ref="H68:H97">+H36</f>
        <v>Jun _x005F_x000D_07_x005F_x000D_ (J7)</v>
      </c>
      <c r="I68" s="22" t="str">
        <f>F69</f>
        <v/>
      </c>
    </row>
    <row r="69" spans="2:9" ht="12.75">
      <c r="B69" s="73" t="s">
        <v>138</v>
      </c>
      <c r="C69" s="50" t="s">
        <v>168</v>
      </c>
      <c r="D69" s="29">
        <f>GETPIVOTDATA('Format Pivot'!$A$3,"Sum of Questions June 2007 RC")</f>
        <v>0</v>
      </c>
      <c r="E69" s="29">
        <f>GETPIVOTDATA('Format Pivot'!$A$3,"Sum of Correct June 2007 RC")</f>
        <v>0</v>
      </c>
      <c r="F69" s="30" t="str">
        <f>IF(D69=0,"",E69/D69)</f>
        <v/>
      </c>
      <c r="H69" s="35" t="str">
        <f t="shared" si="10"/>
        <v>Jun _x005F_x000D_05_x005F_x000D_ (46)</v>
      </c>
      <c r="I69" s="22" t="str">
        <f>F70</f>
        <v/>
      </c>
    </row>
    <row r="70" spans="2:9" ht="12.75">
      <c r="B70" s="73">
        <v>46</v>
      </c>
      <c r="C70" s="50" t="s">
        <v>24</v>
      </c>
      <c r="D70" s="29">
        <f>GETPIVOTDATA('Format Pivot'!$A$3,"Sum of Questions June 2005 RC")</f>
        <v>0</v>
      </c>
      <c r="E70" s="29">
        <f>GETPIVOTDATA('Format Pivot'!$A$3,"Sum of Correct June 2005 RC")</f>
        <v>0</v>
      </c>
      <c r="F70" s="30" t="str">
        <f aca="true" t="shared" si="11" ref="F70:F98">IF(D70=0,"",E70/D70)</f>
        <v/>
      </c>
      <c r="H70" s="35" t="str">
        <f t="shared" si="10"/>
        <v>Oct _x005F_x000D_05_x005F_x000D_ (47)</v>
      </c>
      <c r="I70" s="22" t="str">
        <f aca="true" t="shared" si="12" ref="I70:I94">F71</f>
        <v/>
      </c>
    </row>
    <row r="71" spans="2:9" ht="12.75">
      <c r="B71" s="73">
        <v>47</v>
      </c>
      <c r="C71" s="50" t="s">
        <v>25</v>
      </c>
      <c r="D71" s="29">
        <f>GETPIVOTDATA('Format Pivot'!$A$3,"Sum of Questions October 2005 RC")</f>
        <v>0</v>
      </c>
      <c r="E71" s="29">
        <f>GETPIVOTDATA('Format Pivot'!$A$3,"Sum of Correct October 2005 RC")</f>
        <v>0</v>
      </c>
      <c r="F71" s="30" t="str">
        <f t="shared" si="11"/>
        <v/>
      </c>
      <c r="H71" s="35" t="str">
        <f t="shared" si="10"/>
        <v>Dec _x005F_x000D_05_x005F_x000D_ (48)</v>
      </c>
      <c r="I71" s="22" t="str">
        <f t="shared" si="12"/>
        <v/>
      </c>
    </row>
    <row r="72" spans="2:9" ht="12.75">
      <c r="B72" s="73">
        <v>48</v>
      </c>
      <c r="C72" s="50" t="s">
        <v>26</v>
      </c>
      <c r="D72" s="29">
        <f>GETPIVOTDATA('Format Pivot'!$A$3,"Sum of Questions December 2005 RC")</f>
        <v>0</v>
      </c>
      <c r="E72" s="29">
        <f>GETPIVOTDATA('Format Pivot'!$A$3,"Sum of Correct December 2005 RC")</f>
        <v>0</v>
      </c>
      <c r="F72" s="30" t="str">
        <f t="shared" si="11"/>
        <v/>
      </c>
      <c r="H72" s="35" t="str">
        <f t="shared" si="10"/>
        <v>Jun _x005F_x000D_06_x005F_x000D_ (49)</v>
      </c>
      <c r="I72" s="22" t="str">
        <f t="shared" si="12"/>
        <v/>
      </c>
    </row>
    <row r="73" spans="2:9" ht="12.75">
      <c r="B73" s="73">
        <v>49</v>
      </c>
      <c r="C73" s="50" t="s">
        <v>255</v>
      </c>
      <c r="D73" s="29">
        <f>GETPIVOTDATA('Format Pivot'!$A$3,"Sum of Questions June 2006 RC")</f>
        <v>0</v>
      </c>
      <c r="E73" s="29">
        <f>GETPIVOTDATA('Format Pivot'!$A$3,"Sum of Correct June 2006 RC")</f>
        <v>0</v>
      </c>
      <c r="F73" s="30" t="str">
        <f t="shared" si="11"/>
        <v/>
      </c>
      <c r="H73" s="35" t="str">
        <f t="shared" si="10"/>
        <v>Sep _x005F_x000D_06_x005F_x000D_ (50)</v>
      </c>
      <c r="I73" s="22" t="str">
        <f t="shared" si="12"/>
        <v/>
      </c>
    </row>
    <row r="74" spans="2:9" ht="12.75">
      <c r="B74" s="73">
        <v>50</v>
      </c>
      <c r="C74" s="50" t="s">
        <v>256</v>
      </c>
      <c r="D74" s="29">
        <f>GETPIVOTDATA('Format Pivot'!$A$3,"Sum of Questions September 2006 RC")</f>
        <v>0</v>
      </c>
      <c r="E74" s="29">
        <f>GETPIVOTDATA('Format Pivot'!$A$3,"Sum of Correct September 2006 RC")</f>
        <v>0</v>
      </c>
      <c r="F74" s="30" t="str">
        <f t="shared" si="11"/>
        <v/>
      </c>
      <c r="H74" s="35" t="str">
        <f t="shared" si="10"/>
        <v>Dec _x005F_x000D_06_x005F_x000D_ (51)</v>
      </c>
      <c r="I74" s="22" t="str">
        <f t="shared" si="12"/>
        <v/>
      </c>
    </row>
    <row r="75" spans="2:9" ht="12.75">
      <c r="B75" s="73">
        <v>51</v>
      </c>
      <c r="C75" s="60" t="s">
        <v>145</v>
      </c>
      <c r="D75" s="29">
        <f>GETPIVOTDATA('Format Pivot'!$A$3,"Sum of Questions December 2006 RC")</f>
        <v>0</v>
      </c>
      <c r="E75" s="29">
        <f>GETPIVOTDATA('Format Pivot'!$A$3,"Sum of Correct December 2006 RC")</f>
        <v>0</v>
      </c>
      <c r="F75" s="30" t="str">
        <f t="shared" si="11"/>
        <v/>
      </c>
      <c r="H75" s="35" t="str">
        <f t="shared" si="10"/>
        <v>Sep _x005F_x000D_07_x005F_x000D_ (52)</v>
      </c>
      <c r="I75" s="22" t="str">
        <f t="shared" si="12"/>
        <v/>
      </c>
    </row>
    <row r="76" spans="2:9" ht="12.75">
      <c r="B76" s="73">
        <v>52</v>
      </c>
      <c r="C76" s="60" t="s">
        <v>146</v>
      </c>
      <c r="D76" s="29">
        <f>GETPIVOTDATA('Format Pivot'!$A$3,"Sum of Questions September 2007 RC")</f>
        <v>0</v>
      </c>
      <c r="E76" s="29">
        <f>GETPIVOTDATA('Format Pivot'!$A$3,"Sum of Correct September 2007 RC")</f>
        <v>0</v>
      </c>
      <c r="F76" s="30" t="str">
        <f t="shared" si="11"/>
        <v/>
      </c>
      <c r="H76" s="35" t="str">
        <f t="shared" si="10"/>
        <v>Dec _x005F_x000D_07_x005F_x000D_ (53)</v>
      </c>
      <c r="I76" s="22" t="str">
        <f t="shared" si="12"/>
        <v/>
      </c>
    </row>
    <row r="77" spans="2:9" ht="12.75">
      <c r="B77" s="73">
        <v>53</v>
      </c>
      <c r="C77" s="50" t="s">
        <v>203</v>
      </c>
      <c r="D77" s="29">
        <f>GETPIVOTDATA('Format Pivot'!$A$3,"Sum of Questions December 2007 RC")</f>
        <v>0</v>
      </c>
      <c r="E77" s="29">
        <f>GETPIVOTDATA('Format Pivot'!$A$3,"Sum of Correct December 2007 RC")</f>
        <v>0</v>
      </c>
      <c r="F77" s="30" t="str">
        <f t="shared" si="11"/>
        <v/>
      </c>
      <c r="H77" s="35" t="str">
        <f t="shared" si="10"/>
        <v>Jun _x005F_x000D_08_x005F_x000D_ (54)</v>
      </c>
      <c r="I77" s="22" t="str">
        <f t="shared" si="12"/>
        <v/>
      </c>
    </row>
    <row r="78" spans="2:9" ht="12.75">
      <c r="B78" s="73">
        <v>54</v>
      </c>
      <c r="C78" s="50" t="s">
        <v>297</v>
      </c>
      <c r="D78" s="29">
        <f>GETPIVOTDATA('Format Pivot'!$A$3,"Sum of Questions June 2008 RC")</f>
        <v>0</v>
      </c>
      <c r="E78" s="29">
        <f>GETPIVOTDATA('Format Pivot'!$A$3,"Sum of Correct June 2008 RC")</f>
        <v>0</v>
      </c>
      <c r="F78" s="30" t="str">
        <f t="shared" si="11"/>
        <v/>
      </c>
      <c r="H78" s="35" t="str">
        <f t="shared" si="10"/>
        <v>Oct _x005F_x000D_08_x005F_x000D_ (55)</v>
      </c>
      <c r="I78" s="22" t="str">
        <f t="shared" si="12"/>
        <v/>
      </c>
    </row>
    <row r="79" spans="2:9" ht="12.75">
      <c r="B79" s="73">
        <v>55</v>
      </c>
      <c r="C79" s="50" t="s">
        <v>299</v>
      </c>
      <c r="D79" s="29">
        <f>GETPIVOTDATA('Format Pivot'!$A$3,"Sum of Questions October 2008 RC")</f>
        <v>0</v>
      </c>
      <c r="E79" s="29">
        <f>GETPIVOTDATA('Format Pivot'!$A$3,"Sum of Correct October 2008 RC")</f>
        <v>0</v>
      </c>
      <c r="F79" s="30" t="str">
        <f t="shared" si="11"/>
        <v/>
      </c>
      <c r="H79" s="35" t="str">
        <f t="shared" si="10"/>
        <v>Dec _x005F_x000D_08_x005F_x000D_ (56)</v>
      </c>
      <c r="I79" s="22" t="str">
        <f t="shared" si="12"/>
        <v/>
      </c>
    </row>
    <row r="80" spans="2:9" ht="12.75">
      <c r="B80" s="73">
        <v>56</v>
      </c>
      <c r="C80" s="50" t="s">
        <v>300</v>
      </c>
      <c r="D80" s="29">
        <f>GETPIVOTDATA('Format Pivot'!$A$3,"Sum of Questions December 2008 RC")</f>
        <v>0</v>
      </c>
      <c r="E80" s="29">
        <f>GETPIVOTDATA('Format Pivot'!$A$3,"Sum of Correct December 2008 RC")</f>
        <v>0</v>
      </c>
      <c r="F80" s="30" t="str">
        <f t="shared" si="11"/>
        <v/>
      </c>
      <c r="H80" s="35" t="str">
        <f t="shared" si="10"/>
        <v>Jun _x005F_x000D_09_x005F_x000D_ (57)</v>
      </c>
      <c r="I80" s="22" t="str">
        <f t="shared" si="12"/>
        <v/>
      </c>
    </row>
    <row r="81" spans="2:9" ht="12.75">
      <c r="B81" s="73">
        <v>57</v>
      </c>
      <c r="C81" s="50" t="s">
        <v>302</v>
      </c>
      <c r="D81" s="29">
        <f>GETPIVOTDATA('Format Pivot'!$A$3,"Sum of Questions June 2009 RC")</f>
        <v>0</v>
      </c>
      <c r="E81" s="29">
        <f>GETPIVOTDATA('Format Pivot'!$A$3,"Sum of Correct June 2009 RC")</f>
        <v>0</v>
      </c>
      <c r="F81" s="30" t="str">
        <f t="shared" si="11"/>
        <v/>
      </c>
      <c r="H81" s="35" t="str">
        <f t="shared" si="10"/>
        <v>Sep _x005F_x000D_09_x005F_x000D_ (58)</v>
      </c>
      <c r="I81" s="22" t="str">
        <f t="shared" si="12"/>
        <v/>
      </c>
    </row>
    <row r="82" spans="2:9" ht="12.75">
      <c r="B82" s="73">
        <v>58</v>
      </c>
      <c r="C82" s="50" t="s">
        <v>139</v>
      </c>
      <c r="D82" s="29">
        <f>GETPIVOTDATA('Format Pivot'!$A$3,"Sum of Questions September 2009 RC")</f>
        <v>0</v>
      </c>
      <c r="E82" s="29">
        <f>GETPIVOTDATA('Format Pivot'!$A$3,"Sum of Correct September 2009 RC")</f>
        <v>0</v>
      </c>
      <c r="F82" s="30" t="str">
        <f t="shared" si="11"/>
        <v/>
      </c>
      <c r="H82" s="35" t="str">
        <f t="shared" si="10"/>
        <v>Dec _x005F_x000D_09_x005F_x000D_ (59)</v>
      </c>
      <c r="I82" s="22" t="str">
        <f t="shared" si="12"/>
        <v/>
      </c>
    </row>
    <row r="83" spans="2:9" ht="12.75">
      <c r="B83" s="73">
        <v>59</v>
      </c>
      <c r="C83" s="50" t="s">
        <v>140</v>
      </c>
      <c r="D83" s="29">
        <f>GETPIVOTDATA('Format Pivot'!$A$3,"Sum of Questions December 2009 RC")</f>
        <v>0</v>
      </c>
      <c r="E83" s="29">
        <f>GETPIVOTDATA('Format Pivot'!$A$3,"Sum of Correct December 2009 RC")</f>
        <v>0</v>
      </c>
      <c r="F83" s="30" t="str">
        <f t="shared" si="11"/>
        <v/>
      </c>
      <c r="H83" s="35" t="str">
        <f t="shared" si="10"/>
        <v>Jun _x005F_x000D_10_x005F_x000D_ (60)</v>
      </c>
      <c r="I83" s="22" t="str">
        <f t="shared" si="12"/>
        <v/>
      </c>
    </row>
    <row r="84" spans="2:9" ht="12.75">
      <c r="B84" s="73">
        <v>60</v>
      </c>
      <c r="C84" s="50" t="s">
        <v>142</v>
      </c>
      <c r="D84" s="29">
        <f>GETPIVOTDATA('Format Pivot'!$A$3,"Sum of Questions June 2010 RC")</f>
        <v>0</v>
      </c>
      <c r="E84" s="29">
        <f>GETPIVOTDATA('Format Pivot'!$A$3,"Sum of Correct June 2010 RC")</f>
        <v>0</v>
      </c>
      <c r="F84" s="30" t="str">
        <f t="shared" si="11"/>
        <v/>
      </c>
      <c r="H84" s="35" t="str">
        <f t="shared" si="10"/>
        <v>Oct _x005F_x000D_10_x005F_x000D_ (61)</v>
      </c>
      <c r="I84" s="22" t="str">
        <f t="shared" si="12"/>
        <v/>
      </c>
    </row>
    <row r="85" spans="2:9" ht="12.75">
      <c r="B85" s="73">
        <v>61</v>
      </c>
      <c r="C85" s="50" t="s">
        <v>144</v>
      </c>
      <c r="D85" s="29">
        <f>GETPIVOTDATA('Format Pivot'!$A$3,"Sum of Questions October 2010 RC")</f>
        <v>0</v>
      </c>
      <c r="E85" s="29">
        <f>GETPIVOTDATA('Format Pivot'!$A$3,"Sum of Correct October 2010 RC")</f>
        <v>0</v>
      </c>
      <c r="F85" s="30" t="str">
        <f t="shared" si="11"/>
        <v/>
      </c>
      <c r="H85" s="35" t="str">
        <f t="shared" si="10"/>
        <v>Dec _x005F_x000D_10_x005F_x000D_ (62)</v>
      </c>
      <c r="I85" s="22" t="str">
        <f t="shared" si="12"/>
        <v/>
      </c>
    </row>
    <row r="86" spans="2:9" ht="12.75">
      <c r="B86" s="73">
        <v>62</v>
      </c>
      <c r="C86" s="50" t="s">
        <v>46</v>
      </c>
      <c r="D86" s="29">
        <f>GETPIVOTDATA('Format Pivot'!$A$3,"Sum of Questions December 2010 RC")</f>
        <v>0</v>
      </c>
      <c r="E86" s="29">
        <f>GETPIVOTDATA('Format Pivot'!$A$3,"Sum of Correct December 2010 RC")</f>
        <v>0</v>
      </c>
      <c r="F86" s="30" t="str">
        <f t="shared" si="11"/>
        <v/>
      </c>
      <c r="H86" s="35" t="str">
        <f t="shared" si="10"/>
        <v>Jun _x005F_x000D_11_x005F_x000D_ (63)</v>
      </c>
      <c r="I86" s="22" t="str">
        <f t="shared" si="12"/>
        <v/>
      </c>
    </row>
    <row r="87" spans="2:9" ht="12.75">
      <c r="B87" s="73">
        <v>63</v>
      </c>
      <c r="C87" s="50" t="s">
        <v>45</v>
      </c>
      <c r="D87" s="29">
        <f>GETPIVOTDATA('Format Pivot'!$A$3,"Sum of Questions June 2011 RC")</f>
        <v>0</v>
      </c>
      <c r="E87" s="29">
        <f>GETPIVOTDATA('Format Pivot'!$A$3,"Sum of Correct June 2011 RC")</f>
        <v>0</v>
      </c>
      <c r="F87" s="30" t="str">
        <f t="shared" si="11"/>
        <v/>
      </c>
      <c r="H87" s="35" t="str">
        <f t="shared" si="10"/>
        <v>Oct _x005F_x000D_11_x005F_x000D_ (64)</v>
      </c>
      <c r="I87" s="22" t="str">
        <f t="shared" si="12"/>
        <v/>
      </c>
    </row>
    <row r="88" spans="2:9" ht="12.75">
      <c r="B88" s="41">
        <v>64</v>
      </c>
      <c r="C88" s="83" t="s">
        <v>28</v>
      </c>
      <c r="D88" s="29">
        <f>GETPIVOTDATA('Format Pivot'!$A$3,"Sum of Questions October 2011 RC")</f>
        <v>0</v>
      </c>
      <c r="E88" s="29">
        <f>GETPIVOTDATA('Format Pivot'!$A$3,"Sum of Correct October 2011 RC")</f>
        <v>0</v>
      </c>
      <c r="F88" s="30" t="str">
        <f t="shared" si="11"/>
        <v/>
      </c>
      <c r="H88" s="35" t="str">
        <f t="shared" si="10"/>
        <v>Dec _x005F_x000D_11_x005F_x000D_ (65)</v>
      </c>
      <c r="I88" s="22" t="str">
        <f t="shared" si="12"/>
        <v/>
      </c>
    </row>
    <row r="89" spans="2:9" ht="12.75">
      <c r="B89" s="41">
        <v>65</v>
      </c>
      <c r="C89" s="83" t="s">
        <v>205</v>
      </c>
      <c r="D89" s="29">
        <f>GETPIVOTDATA('Format Pivot'!$A$3,"Sum of Questions December 2011 RC")</f>
        <v>0</v>
      </c>
      <c r="E89" s="29">
        <f>GETPIVOTDATA('Format Pivot'!$A$3,"Sum of Correct December 2011 RC")</f>
        <v>0</v>
      </c>
      <c r="F89" s="30" t="str">
        <f t="shared" si="11"/>
        <v/>
      </c>
      <c r="H89" s="35" t="str">
        <f t="shared" si="10"/>
        <v>Jun _x005F_x000D_12_x005F_x000D_ (66)</v>
      </c>
      <c r="I89" s="22" t="str">
        <f t="shared" si="12"/>
        <v/>
      </c>
    </row>
    <row r="90" spans="2:9" ht="12.75">
      <c r="B90" s="41">
        <v>66</v>
      </c>
      <c r="C90" s="83" t="s">
        <v>279</v>
      </c>
      <c r="D90" s="29">
        <f>GETPIVOTDATA('Format Pivot'!$A$3,"Sum of Questions June 2012 RC")</f>
        <v>0</v>
      </c>
      <c r="E90" s="29">
        <f>GETPIVOTDATA('Format Pivot'!$A$3,"Sum of Correct June 2012 RC")</f>
        <v>0</v>
      </c>
      <c r="F90" s="30" t="str">
        <f t="shared" si="11"/>
        <v/>
      </c>
      <c r="H90" s="35" t="str">
        <f t="shared" si="10"/>
        <v>Oct _x005F_x000D_12_x005F_x000D_ (67)</v>
      </c>
      <c r="I90" s="22" t="str">
        <f t="shared" si="12"/>
        <v/>
      </c>
    </row>
    <row r="91" spans="2:9" ht="12.75">
      <c r="B91" s="41">
        <v>67</v>
      </c>
      <c r="C91" s="83" t="s">
        <v>29</v>
      </c>
      <c r="D91" s="29">
        <f>GETPIVOTDATA('Format Pivot'!$A$3,"Sum of Questions October 2012 RC")</f>
        <v>0</v>
      </c>
      <c r="E91" s="29">
        <f>GETPIVOTDATA('Format Pivot'!$A$3,"Sum of Correct October 2012 RC")</f>
        <v>0</v>
      </c>
      <c r="F91" s="30" t="str">
        <f t="shared" si="11"/>
        <v/>
      </c>
      <c r="H91" s="35" t="str">
        <f t="shared" si="10"/>
        <v>Dec _x005F_x000D_12_x005F_x000D_ (68)</v>
      </c>
      <c r="I91" s="22" t="str">
        <f t="shared" si="12"/>
        <v/>
      </c>
    </row>
    <row r="92" spans="2:9" ht="12.75">
      <c r="B92" s="41">
        <v>68</v>
      </c>
      <c r="C92" s="83" t="s">
        <v>282</v>
      </c>
      <c r="D92" s="29">
        <f>GETPIVOTDATA('Format Pivot'!$A$3,"Sum of Questions December 2012 RC")</f>
        <v>0</v>
      </c>
      <c r="E92" s="29">
        <f>GETPIVOTDATA('Format Pivot'!$A$3,"Sum of Correct December 2012 RC")</f>
        <v>0</v>
      </c>
      <c r="F92" s="30" t="str">
        <f t="shared" si="11"/>
        <v/>
      </c>
      <c r="H92" s="35" t="str">
        <f t="shared" si="10"/>
        <v>Jun _x005F_x000D_13_x005F_x000D_ (69)</v>
      </c>
      <c r="I92" s="22" t="str">
        <f t="shared" si="12"/>
        <v/>
      </c>
    </row>
    <row r="93" spans="2:9" ht="12.75">
      <c r="B93" s="41">
        <v>69</v>
      </c>
      <c r="C93" s="83" t="s">
        <v>280</v>
      </c>
      <c r="D93" s="29">
        <f>GETPIVOTDATA('Format Pivot'!$A$3,"Sum of Questions June 2013 RC")</f>
        <v>0</v>
      </c>
      <c r="E93" s="29">
        <f>GETPIVOTDATA('Format Pivot'!$A$3,"Sum of Correct June 2013 RC")</f>
        <v>0</v>
      </c>
      <c r="F93" s="30" t="str">
        <f t="shared" si="11"/>
        <v/>
      </c>
      <c r="H93" s="35" t="str">
        <f t="shared" si="10"/>
        <v>Oct _x005F_x000D_13_x005F_x000D_ (70)</v>
      </c>
      <c r="I93" s="22" t="str">
        <f t="shared" si="12"/>
        <v/>
      </c>
    </row>
    <row r="94" spans="2:9" ht="12.75">
      <c r="B94" s="41">
        <v>70</v>
      </c>
      <c r="C94" s="83" t="s">
        <v>204</v>
      </c>
      <c r="D94" s="29">
        <f>GETPIVOTDATA('Format Pivot'!$A$3,"Sum of Questions October 2013 RC")</f>
        <v>0</v>
      </c>
      <c r="E94" s="29">
        <f>GETPIVOTDATA('Format Pivot'!$A$3,"Sum of Correct October 2013 RC")</f>
        <v>0</v>
      </c>
      <c r="F94" s="30" t="str">
        <f t="shared" si="11"/>
        <v/>
      </c>
      <c r="H94" s="35" t="str">
        <f t="shared" si="10"/>
        <v>Dec _x005F_x000D_13_x005F_x000D_ (71)</v>
      </c>
      <c r="I94" s="22" t="str">
        <f t="shared" si="12"/>
        <v/>
      </c>
    </row>
    <row r="95" spans="2:9" ht="12.75">
      <c r="B95" s="41">
        <v>71</v>
      </c>
      <c r="C95" s="83" t="s">
        <v>292</v>
      </c>
      <c r="D95" s="29">
        <f>GETPIVOTDATA('Format Pivot'!$A$3,"Sum of Questions December 2013 RC")</f>
        <v>0</v>
      </c>
      <c r="E95" s="29">
        <f>GETPIVOTDATA('Format Pivot'!$A$3,"Sum of Correct December 2013 RC")</f>
        <v>0</v>
      </c>
      <c r="F95" s="30" t="str">
        <f t="shared" si="11"/>
        <v/>
      </c>
      <c r="H95" s="35" t="str">
        <f t="shared" si="10"/>
        <v>Jun _x005F_x000D_14_x005F_x000D_ (72)</v>
      </c>
      <c r="I95" s="22" t="str">
        <f aca="true" t="shared" si="13" ref="I95:I97">F96</f>
        <v/>
      </c>
    </row>
    <row r="96" spans="2:9" ht="12.75">
      <c r="B96" s="73">
        <v>72</v>
      </c>
      <c r="C96" s="84" t="s">
        <v>102</v>
      </c>
      <c r="D96" s="29">
        <f>GETPIVOTDATA('Format Pivot'!$A$3,"Sum of Questions June 2014 RC")</f>
        <v>0</v>
      </c>
      <c r="E96" s="29">
        <f>GETPIVOTDATA('Format Pivot'!$A$3,"Sum of Correct June 2014 RC")</f>
        <v>0</v>
      </c>
      <c r="F96" s="30" t="str">
        <f t="shared" si="11"/>
        <v/>
      </c>
      <c r="H96" s="35" t="str">
        <f t="shared" si="10"/>
        <v>Sep _x005F_x000D_14_x005F_x000D_ (73)</v>
      </c>
      <c r="I96" s="22" t="str">
        <f t="shared" si="13"/>
        <v/>
      </c>
    </row>
    <row r="97" spans="2:9" ht="12.75">
      <c r="B97" s="73">
        <v>73</v>
      </c>
      <c r="C97" s="84" t="s">
        <v>269</v>
      </c>
      <c r="D97" s="29">
        <f>GETPIVOTDATA('Format Pivot'!$A$3,"Sum of Questions September 2014 RC")</f>
        <v>0</v>
      </c>
      <c r="E97" s="29">
        <f>GETPIVOTDATA('Format Pivot'!$A$3,"Sum of Correct September 2014 RC")</f>
        <v>0</v>
      </c>
      <c r="F97" s="30" t="str">
        <f t="shared" si="11"/>
        <v/>
      </c>
      <c r="H97" s="35" t="str">
        <f t="shared" si="10"/>
        <v>Dec _x005F_x000D_14_x005F_x000D_ (74)</v>
      </c>
      <c r="I97" s="22" t="str">
        <f t="shared" si="13"/>
        <v/>
      </c>
    </row>
    <row r="98" spans="2:6" ht="12.75">
      <c r="B98" s="73">
        <v>74</v>
      </c>
      <c r="C98" s="84" t="s">
        <v>273</v>
      </c>
      <c r="D98" s="29">
        <f>GETPIVOTDATA('Format Pivot'!$A$3,"Sum of Questions December 2014 RC")</f>
        <v>0</v>
      </c>
      <c r="E98" s="29">
        <f>GETPIVOTDATA('Format Pivot'!$A$3,"Sum of Correct December 2014 RC")</f>
        <v>0</v>
      </c>
      <c r="F98" s="30" t="str">
        <f t="shared" si="11"/>
        <v/>
      </c>
    </row>
    <row r="99" spans="2:6" ht="12.75">
      <c r="B99" s="31"/>
      <c r="C99" s="60"/>
      <c r="D99" s="29"/>
      <c r="E99" s="29"/>
      <c r="F99" s="30"/>
    </row>
    <row r="100" spans="1:6" ht="12.75">
      <c r="A100" s="86" t="s">
        <v>31</v>
      </c>
      <c r="B100" s="86"/>
      <c r="C100" s="87"/>
      <c r="D100" s="21">
        <f>D4+D36+D68</f>
        <v>0</v>
      </c>
      <c r="E100" s="21">
        <f>E4+E36+E68</f>
        <v>0</v>
      </c>
      <c r="F100" s="85" t="str">
        <f>IF(D100=0,"",E100/D100)</f>
        <v/>
      </c>
    </row>
    <row r="101" spans="4:6" ht="12.75">
      <c r="D101" s="29"/>
      <c r="E101" s="29"/>
      <c r="F101" s="29"/>
    </row>
    <row r="102" spans="4:6" ht="12.75">
      <c r="D102" s="29"/>
      <c r="E102" s="29"/>
      <c r="F102" s="29"/>
    </row>
    <row r="103" spans="4:6" ht="12.75">
      <c r="D103" s="29"/>
      <c r="E103" s="29"/>
      <c r="F103" s="29"/>
    </row>
    <row r="104" spans="4:6" ht="12.75">
      <c r="D104" s="29"/>
      <c r="E104" s="29"/>
      <c r="F104" s="29"/>
    </row>
    <row r="105" spans="4:6" ht="12.75">
      <c r="D105" s="29"/>
      <c r="E105" s="29"/>
      <c r="F105" s="29"/>
    </row>
    <row r="106" spans="4:6" ht="12.75">
      <c r="D106" s="29"/>
      <c r="E106" s="29"/>
      <c r="F106" s="29"/>
    </row>
    <row r="107" spans="4:6" ht="12.75">
      <c r="D107" s="29"/>
      <c r="E107" s="29"/>
      <c r="F107" s="29"/>
    </row>
    <row r="108" spans="4:6" ht="12.75">
      <c r="D108" s="29"/>
      <c r="E108" s="29"/>
      <c r="F108" s="29"/>
    </row>
    <row r="109" spans="4:6" ht="12.75">
      <c r="D109" s="29"/>
      <c r="E109" s="29"/>
      <c r="F109" s="29"/>
    </row>
    <row r="110" spans="4:6" ht="12.75">
      <c r="D110" s="29"/>
      <c r="E110" s="29"/>
      <c r="F110" s="29"/>
    </row>
    <row r="111" spans="4:6" ht="12.75">
      <c r="D111" s="29"/>
      <c r="E111" s="29"/>
      <c r="F111" s="29"/>
    </row>
    <row r="112" spans="4:6" ht="12.75">
      <c r="D112" s="29"/>
      <c r="E112" s="29"/>
      <c r="F112" s="29"/>
    </row>
    <row r="113" spans="4:6" ht="12.75">
      <c r="D113" s="29"/>
      <c r="E113" s="29"/>
      <c r="F113" s="29"/>
    </row>
    <row r="114" spans="4:6" ht="12.75">
      <c r="D114" s="29"/>
      <c r="E114" s="29"/>
      <c r="F114" s="29"/>
    </row>
    <row r="115" spans="4:6" ht="12.75">
      <c r="D115" s="29"/>
      <c r="E115" s="29"/>
      <c r="F115" s="29"/>
    </row>
    <row r="116" spans="4:6" ht="12.75">
      <c r="D116" s="29"/>
      <c r="E116" s="29"/>
      <c r="F116" s="29"/>
    </row>
    <row r="117" spans="4:6" ht="12.75">
      <c r="D117" s="29"/>
      <c r="E117" s="29"/>
      <c r="F117" s="29"/>
    </row>
    <row r="118" spans="4:6" ht="12.75">
      <c r="D118" s="29"/>
      <c r="E118" s="29"/>
      <c r="F118" s="29"/>
    </row>
    <row r="119" spans="4:6" ht="12.75">
      <c r="D119" s="29"/>
      <c r="E119" s="29"/>
      <c r="F119" s="29"/>
    </row>
    <row r="120" spans="4:6" ht="12.75">
      <c r="D120" s="29"/>
      <c r="E120" s="29"/>
      <c r="F120" s="29"/>
    </row>
    <row r="121" spans="4:6" ht="12.75">
      <c r="D121" s="29"/>
      <c r="E121" s="29"/>
      <c r="F121" s="29"/>
    </row>
    <row r="122" spans="4:6" ht="12.75">
      <c r="D122" s="29"/>
      <c r="E122" s="29"/>
      <c r="F122" s="29"/>
    </row>
    <row r="123" spans="4:6" ht="12.75">
      <c r="D123" s="29"/>
      <c r="E123" s="29"/>
      <c r="F123" s="29"/>
    </row>
    <row r="124" spans="4:6" ht="12.75">
      <c r="D124" s="29"/>
      <c r="E124" s="29"/>
      <c r="F124" s="29"/>
    </row>
    <row r="125" spans="4:6" ht="12.75">
      <c r="D125" s="29"/>
      <c r="E125" s="29"/>
      <c r="F125" s="29"/>
    </row>
    <row r="126" spans="4:6" ht="12.75">
      <c r="D126" s="29"/>
      <c r="E126" s="29"/>
      <c r="F126" s="29"/>
    </row>
    <row r="127" spans="4:6" ht="12.75">
      <c r="D127" s="29"/>
      <c r="E127" s="29"/>
      <c r="F127" s="29"/>
    </row>
    <row r="128" spans="4:6" ht="12.75">
      <c r="D128" s="29"/>
      <c r="E128" s="29"/>
      <c r="F128" s="29"/>
    </row>
    <row r="129" spans="4:6" ht="12.75">
      <c r="D129" s="29"/>
      <c r="E129" s="29"/>
      <c r="F129" s="29"/>
    </row>
    <row r="130" spans="4:6" ht="12.75">
      <c r="D130" s="29"/>
      <c r="E130" s="29"/>
      <c r="F130" s="29"/>
    </row>
    <row r="131" spans="4:6" ht="12.75">
      <c r="D131" s="29"/>
      <c r="E131" s="29"/>
      <c r="F131" s="29"/>
    </row>
    <row r="132" spans="4:6" ht="12.75">
      <c r="D132" s="29"/>
      <c r="E132" s="29"/>
      <c r="F132" s="29"/>
    </row>
    <row r="133" spans="4:6" ht="12.75">
      <c r="D133" s="29"/>
      <c r="E133" s="29"/>
      <c r="F133" s="29"/>
    </row>
    <row r="134" spans="4:6" ht="12.75">
      <c r="D134" s="29"/>
      <c r="E134" s="29"/>
      <c r="F134" s="29"/>
    </row>
    <row r="135" spans="4:6" ht="12.75">
      <c r="D135" s="29"/>
      <c r="E135" s="29"/>
      <c r="F135" s="29"/>
    </row>
    <row r="136" spans="4:6" ht="12.75">
      <c r="D136" s="29"/>
      <c r="E136" s="29"/>
      <c r="F136" s="29"/>
    </row>
    <row r="137" spans="4:6" ht="12.75">
      <c r="D137" s="29"/>
      <c r="E137" s="29"/>
      <c r="F137" s="29"/>
    </row>
    <row r="138" spans="4:6" ht="12.75">
      <c r="D138" s="29"/>
      <c r="E138" s="29"/>
      <c r="F138" s="29"/>
    </row>
    <row r="139" spans="4:6" ht="12.75">
      <c r="D139" s="29"/>
      <c r="E139" s="29"/>
      <c r="F139" s="29"/>
    </row>
    <row r="140" spans="4:6" ht="12.75">
      <c r="D140" s="29"/>
      <c r="E140" s="29"/>
      <c r="F140" s="29"/>
    </row>
    <row r="141" spans="4:6" ht="12.75">
      <c r="D141" s="29"/>
      <c r="E141" s="29"/>
      <c r="F141" s="29"/>
    </row>
    <row r="142" spans="4:6" ht="12.75">
      <c r="D142" s="29"/>
      <c r="E142" s="29"/>
      <c r="F142" s="29"/>
    </row>
    <row r="143" spans="4:6" ht="12.75">
      <c r="D143" s="29"/>
      <c r="E143" s="29"/>
      <c r="F143" s="29"/>
    </row>
    <row r="144" spans="4:6" ht="12.75">
      <c r="D144" s="29"/>
      <c r="E144" s="29"/>
      <c r="F144" s="29"/>
    </row>
    <row r="145" spans="4:6" ht="12.75">
      <c r="D145" s="29"/>
      <c r="E145" s="29"/>
      <c r="F145" s="29"/>
    </row>
    <row r="146" spans="4:6" ht="12.75">
      <c r="D146" s="29"/>
      <c r="E146" s="29"/>
      <c r="F146" s="29"/>
    </row>
    <row r="147" spans="4:6" ht="12.75">
      <c r="D147" s="29"/>
      <c r="E147" s="29"/>
      <c r="F147" s="29"/>
    </row>
  </sheetData>
  <sheetProtection sheet="1" objects="1" scenarios="1"/>
  <mergeCells count="1">
    <mergeCell ref="A1:XFD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P174"/>
  <sheetViews>
    <sheetView workbookViewId="0" topLeftCell="A1">
      <pane ySplit="2" topLeftCell="A3" activePane="bottomLeft" state="frozen"/>
      <selection pane="bottomLeft" activeCell="W8" sqref="W8"/>
    </sheetView>
  </sheetViews>
  <sheetFormatPr defaultColWidth="11.00390625" defaultRowHeight="12.75"/>
  <cols>
    <col min="1" max="1" width="3.875" style="0" customWidth="1"/>
    <col min="2" max="2" width="21.25390625" style="1" bestFit="1" customWidth="1"/>
    <col min="3" max="3" width="9.625" style="0" bestFit="1" customWidth="1"/>
    <col min="4" max="4" width="7.875" style="0" bestFit="1" customWidth="1"/>
    <col min="5" max="5" width="10.375" style="0" bestFit="1" customWidth="1"/>
    <col min="6" max="7" width="17.00390625" style="0" customWidth="1"/>
  </cols>
  <sheetData>
    <row r="1" s="106" customFormat="1" ht="88" customHeight="1"/>
    <row r="2" s="89" customFormat="1" ht="29" customHeight="1"/>
    <row r="3" s="93" customFormat="1" ht="14" customHeight="1"/>
    <row r="4" spans="8:9" ht="12.75">
      <c r="H4" s="1"/>
      <c r="I4" s="22"/>
    </row>
    <row r="5" spans="1:9" ht="12.75">
      <c r="A5" s="23" t="s">
        <v>23</v>
      </c>
      <c r="B5" s="19"/>
      <c r="C5" s="91" t="s">
        <v>80</v>
      </c>
      <c r="D5" s="91" t="s">
        <v>33</v>
      </c>
      <c r="E5" s="91" t="s">
        <v>30</v>
      </c>
      <c r="G5" s="1" t="str">
        <f>B8</f>
        <v>Relative Ordering</v>
      </c>
      <c r="H5" s="22" t="str">
        <f>E8</f>
        <v/>
      </c>
      <c r="I5" s="22" t="e">
        <f>+IF(H5=NA(),"N/A",H5)</f>
        <v>#N/A</v>
      </c>
    </row>
    <row r="6" spans="1:9" ht="12.75">
      <c r="A6" s="19"/>
      <c r="B6" s="19"/>
      <c r="C6" s="65"/>
      <c r="D6" s="65"/>
      <c r="E6" s="65"/>
      <c r="G6" s="1" t="str">
        <f>B9</f>
        <v>Basic Ordering</v>
      </c>
      <c r="H6" s="22" t="str">
        <f aca="true" t="shared" si="0" ref="H6:H7">E9</f>
        <v/>
      </c>
      <c r="I6" s="22" t="e">
        <f aca="true" t="shared" si="1" ref="I6:I11">+IF(H6=NA(),"N/A",H6)</f>
        <v>#N/A</v>
      </c>
    </row>
    <row r="7" spans="1:9" ht="12.75">
      <c r="A7" s="86" t="s">
        <v>289</v>
      </c>
      <c r="B7" s="87"/>
      <c r="C7" s="21">
        <f>SUM(C8:C10)</f>
        <v>0</v>
      </c>
      <c r="D7" s="21">
        <f>SUM(D8:D10)</f>
        <v>0</v>
      </c>
      <c r="E7" s="85" t="str">
        <f>IF(C7=0,"",D7/C7)</f>
        <v/>
      </c>
      <c r="G7" s="1" t="str">
        <f>B10</f>
        <v>3D Ordering</v>
      </c>
      <c r="H7" s="22" t="str">
        <f t="shared" si="0"/>
        <v/>
      </c>
      <c r="I7" s="22" t="e">
        <f t="shared" si="1"/>
        <v>#N/A</v>
      </c>
    </row>
    <row r="8" spans="2:9" ht="12.75">
      <c r="B8" s="1" t="s">
        <v>254</v>
      </c>
      <c r="C8" s="29">
        <f>+GETPIVOTDATA('Type Pivot'!$A$3,"Sum of Questions LG Relative Ordering")</f>
        <v>0</v>
      </c>
      <c r="D8" s="29">
        <f>+GETPIVOTDATA('Type Pivot'!$A$3,"Sum of Correct LG Relative Ordering")</f>
        <v>0</v>
      </c>
      <c r="E8" s="30" t="str">
        <f>IF(C8=0,"",D8/C8)</f>
        <v/>
      </c>
      <c r="G8" t="str">
        <f>B13</f>
        <v>Open Conditional</v>
      </c>
      <c r="H8" s="22" t="str">
        <f>E13</f>
        <v/>
      </c>
      <c r="I8" s="22" t="e">
        <f t="shared" si="1"/>
        <v>#N/A</v>
      </c>
    </row>
    <row r="9" spans="2:15" ht="12.75">
      <c r="B9" s="1" t="s">
        <v>88</v>
      </c>
      <c r="C9" s="29">
        <f>+GETPIVOTDATA('Type Pivot'!$A$3,"Sum of Questions LG Basic Ordering")</f>
        <v>0</v>
      </c>
      <c r="D9" s="29">
        <f>+GETPIVOTDATA('Type Pivot'!$A$3,"Sum of Correct LG Basic Ordering")</f>
        <v>0</v>
      </c>
      <c r="E9" s="30" t="str">
        <f>IF(C9=0,"",D9/C9)</f>
        <v/>
      </c>
      <c r="G9" t="str">
        <f aca="true" t="shared" si="2" ref="G9:G11">B14</f>
        <v>Closed Conditional</v>
      </c>
      <c r="H9" s="22" t="str">
        <f>E14</f>
        <v/>
      </c>
      <c r="I9" s="22" t="e">
        <f t="shared" si="1"/>
        <v>#N/A</v>
      </c>
      <c r="M9" s="29"/>
      <c r="N9" s="29"/>
      <c r="O9" s="29"/>
    </row>
    <row r="10" spans="2:15" ht="12.75">
      <c r="B10" s="1" t="s">
        <v>221</v>
      </c>
      <c r="C10" s="29">
        <f>+GETPIVOTDATA('Type Pivot'!$A$3,"Sum of Questions LG 3D Ordering")</f>
        <v>0</v>
      </c>
      <c r="D10" s="29">
        <f>+GETPIVOTDATA('Type Pivot'!$A$3,"Sum of Correct LG 3D Ordering")</f>
        <v>0</v>
      </c>
      <c r="E10" s="30" t="str">
        <f>IF(C10=0,"",D10/C10)</f>
        <v/>
      </c>
      <c r="G10" t="str">
        <f t="shared" si="2"/>
        <v>Open Grouping</v>
      </c>
      <c r="H10" s="22" t="str">
        <f>E15</f>
        <v/>
      </c>
      <c r="I10" s="22" t="e">
        <f t="shared" si="1"/>
        <v>#N/A</v>
      </c>
      <c r="M10" s="29"/>
      <c r="N10" s="29"/>
      <c r="O10" s="29"/>
    </row>
    <row r="11" spans="3:15" ht="12.75">
      <c r="C11" s="29"/>
      <c r="D11" s="29"/>
      <c r="E11" s="30"/>
      <c r="G11" t="str">
        <f t="shared" si="2"/>
        <v>Basic Grouping</v>
      </c>
      <c r="H11" s="22" t="str">
        <f>E16</f>
        <v/>
      </c>
      <c r="I11" s="22" t="e">
        <f t="shared" si="1"/>
        <v>#N/A</v>
      </c>
      <c r="M11" s="29"/>
      <c r="N11" s="29"/>
      <c r="O11" s="29"/>
    </row>
    <row r="12" spans="1:15" ht="12.75">
      <c r="A12" s="86" t="s">
        <v>290</v>
      </c>
      <c r="B12" s="87"/>
      <c r="C12" s="21">
        <f>SUM(C13:C17)</f>
        <v>0</v>
      </c>
      <c r="D12" s="21">
        <f>SUM(D13:D17)</f>
        <v>0</v>
      </c>
      <c r="E12" s="85" t="str">
        <f aca="true" t="shared" si="3" ref="E12:E16">IF(C12=0,"",D12/C12)</f>
        <v/>
      </c>
      <c r="G12" s="36" t="s">
        <v>214</v>
      </c>
      <c r="H12" s="22" t="str">
        <f>E20</f>
        <v/>
      </c>
      <c r="I12" s="22" t="str">
        <f>+E22</f>
        <v/>
      </c>
      <c r="M12" s="29"/>
      <c r="N12" s="29"/>
      <c r="O12" s="29"/>
    </row>
    <row r="13" spans="1:15" ht="12.75">
      <c r="A13" s="29"/>
      <c r="B13" s="29" t="s">
        <v>10</v>
      </c>
      <c r="C13" s="29">
        <f>+GETPIVOTDATA('Type Pivot'!$A$3,"Sum of Questions LG Open Conditional Grouping")</f>
        <v>0</v>
      </c>
      <c r="D13" s="29">
        <f>+GETPIVOTDATA('Type Pivot'!$A$3,"Sum of Correct LG Open Conditional Grouping")</f>
        <v>0</v>
      </c>
      <c r="E13" s="30" t="str">
        <f t="shared" si="3"/>
        <v/>
      </c>
      <c r="G13" t="s">
        <v>31</v>
      </c>
      <c r="H13" s="22" t="str">
        <f>+E22</f>
        <v/>
      </c>
      <c r="M13" s="29"/>
      <c r="N13" s="29"/>
      <c r="O13" s="29"/>
    </row>
    <row r="14" spans="1:15" ht="12.75">
      <c r="A14" s="29"/>
      <c r="B14" s="29" t="s">
        <v>11</v>
      </c>
      <c r="C14" s="29">
        <f>+GETPIVOTDATA('Type Pivot'!$A$3,"Sum of Questions LG Closed Conditional Grouping")</f>
        <v>0</v>
      </c>
      <c r="D14" s="29">
        <f>+GETPIVOTDATA('Type Pivot'!$A$3,"Sum of Correct LG Closed Conditional Grouping")</f>
        <v>0</v>
      </c>
      <c r="E14" s="30" t="str">
        <f t="shared" si="3"/>
        <v/>
      </c>
      <c r="M14" s="29"/>
      <c r="N14" s="29"/>
      <c r="O14" s="29"/>
    </row>
    <row r="15" spans="1:15" ht="12.75">
      <c r="A15" s="29"/>
      <c r="B15" s="29" t="s">
        <v>64</v>
      </c>
      <c r="C15" s="29">
        <f>+GETPIVOTDATA('Type Pivot'!$A$3,"Sum of Questions LG Open Grouping")</f>
        <v>0</v>
      </c>
      <c r="D15" s="29">
        <f>+GETPIVOTDATA('Type Pivot'!$A$3,"Sum of Correct LG Open Grouping")</f>
        <v>0</v>
      </c>
      <c r="E15" s="30" t="str">
        <f t="shared" si="3"/>
        <v/>
      </c>
      <c r="M15" s="29"/>
      <c r="N15" s="29"/>
      <c r="O15" s="29"/>
    </row>
    <row r="16" spans="1:15" ht="12.75">
      <c r="A16" s="61"/>
      <c r="B16" s="29" t="s">
        <v>12</v>
      </c>
      <c r="C16" s="29">
        <f>+GETPIVOTDATA('Type Pivot'!$A$3,"Sum of Questions LG Closed Grouping")</f>
        <v>0</v>
      </c>
      <c r="D16" s="29">
        <f>+GETPIVOTDATA('Type Pivot'!$A$3,"Sum of Correct LG Closed Grouping")</f>
        <v>0</v>
      </c>
      <c r="E16" s="30" t="str">
        <f t="shared" si="3"/>
        <v/>
      </c>
      <c r="I16" s="22"/>
      <c r="M16" s="29"/>
      <c r="N16" s="29"/>
      <c r="O16" s="29"/>
    </row>
    <row r="17" spans="1:15" ht="12.75">
      <c r="A17" s="61"/>
      <c r="B17" s="29" t="s">
        <v>132</v>
      </c>
      <c r="C17" s="29">
        <f>+GETPIVOTDATA('Type Pivot'!$A$3,"Sum of Questions LG 3D Grouping")</f>
        <v>0</v>
      </c>
      <c r="D17" s="29">
        <f>+GETPIVOTDATA('Type Pivot'!$A$3,"Sum of Correct LG 3D Grouping")</f>
        <v>0</v>
      </c>
      <c r="E17" s="30" t="str">
        <f>IF(C17=0,"",D17/C17)</f>
        <v/>
      </c>
      <c r="H17" s="1"/>
      <c r="I17" s="22"/>
      <c r="M17" s="29"/>
      <c r="N17" s="29"/>
      <c r="O17" s="29"/>
    </row>
    <row r="18" spans="1:15" ht="12.75">
      <c r="A18" s="29"/>
      <c r="B18" s="61"/>
      <c r="C18" s="29"/>
      <c r="D18" s="29"/>
      <c r="E18" s="29"/>
      <c r="H18" s="1"/>
      <c r="I18" s="22"/>
      <c r="M18" s="29"/>
      <c r="N18" s="29"/>
      <c r="O18" s="29"/>
    </row>
    <row r="19" spans="1:15" ht="12.75">
      <c r="A19" s="86" t="s">
        <v>214</v>
      </c>
      <c r="B19" s="87"/>
      <c r="C19" s="21">
        <f>C20</f>
        <v>0</v>
      </c>
      <c r="D19" s="21">
        <f>D20</f>
        <v>0</v>
      </c>
      <c r="E19" s="85" t="str">
        <f aca="true" t="shared" si="4" ref="E19:E20">IF(C19=0,"",D19/C19)</f>
        <v/>
      </c>
      <c r="H19" s="1"/>
      <c r="I19" s="22"/>
      <c r="M19" s="29"/>
      <c r="N19" s="29"/>
      <c r="O19" s="29"/>
    </row>
    <row r="20" spans="1:15" ht="12.75">
      <c r="A20" s="29"/>
      <c r="B20" s="45" t="s">
        <v>214</v>
      </c>
      <c r="C20" s="29">
        <f>+GETPIVOTDATA('Secondary Pivot'!$A$3,"Sum of Questions LG")</f>
        <v>0</v>
      </c>
      <c r="D20" s="29">
        <f>+GETPIVOTDATA('Secondary Pivot'!$A$3,"Sum of Correct LG")</f>
        <v>0</v>
      </c>
      <c r="E20" s="30" t="str">
        <f t="shared" si="4"/>
        <v/>
      </c>
      <c r="H20" s="1"/>
      <c r="I20" s="22"/>
      <c r="M20" s="29"/>
      <c r="N20" s="29"/>
      <c r="O20" s="29"/>
    </row>
    <row r="21" spans="1:15" ht="12.75">
      <c r="A21" s="29"/>
      <c r="B21" s="29"/>
      <c r="C21" s="29"/>
      <c r="D21" s="29"/>
      <c r="E21" s="30"/>
      <c r="H21" s="1"/>
      <c r="I21" s="22"/>
      <c r="M21" s="29"/>
      <c r="N21" s="29"/>
      <c r="O21" s="29"/>
    </row>
    <row r="22" spans="1:15" ht="12.75">
      <c r="A22" s="86" t="s">
        <v>31</v>
      </c>
      <c r="B22" s="87"/>
      <c r="C22" s="21">
        <f>C7+C12</f>
        <v>0</v>
      </c>
      <c r="D22" s="21">
        <f>D7+D12</f>
        <v>0</v>
      </c>
      <c r="E22" s="85" t="str">
        <f>IF(C22=0,"",D22/C22)</f>
        <v/>
      </c>
      <c r="H22" s="1"/>
      <c r="I22" s="22"/>
      <c r="M22" s="29"/>
      <c r="N22" s="29"/>
      <c r="O22" s="29"/>
    </row>
    <row r="23" spans="3:15" ht="12.75">
      <c r="C23" s="29"/>
      <c r="D23" s="29"/>
      <c r="E23" s="29"/>
      <c r="H23" s="1"/>
      <c r="I23" s="22"/>
      <c r="M23" s="29"/>
      <c r="N23" s="29"/>
      <c r="O23" s="29"/>
    </row>
    <row r="24" spans="3:15" ht="12.75">
      <c r="C24" s="29"/>
      <c r="D24" s="29"/>
      <c r="E24" s="29"/>
      <c r="H24" s="1"/>
      <c r="M24" s="29"/>
      <c r="N24" s="29"/>
      <c r="O24" s="29"/>
    </row>
    <row r="25" spans="3:15" ht="12.75">
      <c r="C25" s="29"/>
      <c r="D25" s="29"/>
      <c r="E25" s="29"/>
      <c r="M25" s="29"/>
      <c r="N25" s="29"/>
      <c r="O25" s="29"/>
    </row>
    <row r="26" spans="3:15" ht="12.75">
      <c r="C26" s="29"/>
      <c r="D26" s="29"/>
      <c r="E26" s="29"/>
      <c r="M26" s="29"/>
      <c r="N26" s="29"/>
      <c r="O26" s="29"/>
    </row>
    <row r="27" spans="3:15" ht="12.75">
      <c r="C27" s="29"/>
      <c r="D27" s="29"/>
      <c r="E27" s="29"/>
      <c r="M27" s="29"/>
      <c r="N27" s="29"/>
      <c r="O27" s="29"/>
    </row>
    <row r="28" spans="3:15" ht="12.75">
      <c r="C28" s="29"/>
      <c r="D28" s="29"/>
      <c r="E28" s="29"/>
      <c r="M28" s="29"/>
      <c r="N28" s="29"/>
      <c r="O28" s="29"/>
    </row>
    <row r="29" spans="3:15" ht="12.75">
      <c r="C29" s="29"/>
      <c r="D29" s="29"/>
      <c r="E29" s="29"/>
      <c r="M29" s="29"/>
      <c r="N29" s="29"/>
      <c r="O29" s="29"/>
    </row>
    <row r="30" spans="3:15" ht="12.75">
      <c r="C30" s="29"/>
      <c r="D30" s="29"/>
      <c r="E30" s="29"/>
      <c r="M30" s="29"/>
      <c r="N30" s="29"/>
      <c r="O30" s="29"/>
    </row>
    <row r="31" spans="3:15" ht="12.75">
      <c r="C31" s="29"/>
      <c r="D31" s="29"/>
      <c r="E31" s="29"/>
      <c r="M31" s="29"/>
      <c r="N31" s="29"/>
      <c r="O31" s="29"/>
    </row>
    <row r="32" spans="1:15" ht="12.75">
      <c r="A32" s="42" t="s">
        <v>179</v>
      </c>
      <c r="B32" s="19"/>
      <c r="C32" s="91" t="s">
        <v>80</v>
      </c>
      <c r="D32" s="91" t="s">
        <v>33</v>
      </c>
      <c r="E32" s="91" t="s">
        <v>30</v>
      </c>
      <c r="M32" s="29"/>
      <c r="N32" s="29"/>
      <c r="O32" s="29"/>
    </row>
    <row r="33" spans="1:16" ht="12.75">
      <c r="A33" s="19"/>
      <c r="B33" s="19"/>
      <c r="C33" s="65"/>
      <c r="D33" s="65"/>
      <c r="E33" s="65"/>
      <c r="M33" s="29"/>
      <c r="N33" s="29"/>
      <c r="O33" s="29"/>
      <c r="P33" s="29"/>
    </row>
    <row r="34" spans="1:16" ht="12.75">
      <c r="A34" s="86" t="s">
        <v>180</v>
      </c>
      <c r="B34" s="88"/>
      <c r="C34" s="21"/>
      <c r="D34" s="21"/>
      <c r="E34" s="85"/>
      <c r="N34" s="29"/>
      <c r="O34" s="29"/>
      <c r="P34" s="29"/>
    </row>
    <row r="35" spans="2:16" ht="12.75">
      <c r="B35" s="29" t="s">
        <v>249</v>
      </c>
      <c r="C35" s="29">
        <f>+GETPIVOTDATA('Question Pivot'!$A$3,"Sum of Questions LG Standard")</f>
        <v>0</v>
      </c>
      <c r="D35" s="29">
        <f>+GETPIVOTDATA('Question Pivot'!$A$3,"Sum of Correct LG Standard")</f>
        <v>0</v>
      </c>
      <c r="E35" s="90" t="str">
        <f aca="true" t="shared" si="5" ref="E35:E42">IF(C35=0,"",D35/C35)</f>
        <v/>
      </c>
      <c r="G35" t="str">
        <f>+B35</f>
        <v>Standard</v>
      </c>
      <c r="H35" s="22" t="str">
        <f>+E35</f>
        <v/>
      </c>
      <c r="N35" s="29"/>
      <c r="O35" s="29"/>
      <c r="P35" s="29"/>
    </row>
    <row r="36" spans="2:16" ht="12.75">
      <c r="B36" s="29" t="s">
        <v>38</v>
      </c>
      <c r="C36" s="29">
        <f>+GETPIVOTDATA('Question Pivot'!$A$3,"Sum of Questions LG Orientation")</f>
        <v>0</v>
      </c>
      <c r="D36" s="29">
        <f>+GETPIVOTDATA('Question Pivot'!$A$3,"Sum of Correct LG Orientation")</f>
        <v>0</v>
      </c>
      <c r="E36" s="90" t="str">
        <f t="shared" si="5"/>
        <v/>
      </c>
      <c r="G36" t="str">
        <f aca="true" t="shared" si="6" ref="G36:G41">+B36</f>
        <v>Orientation</v>
      </c>
      <c r="H36" s="22" t="str">
        <f aca="true" t="shared" si="7" ref="H36:H42">+E36</f>
        <v/>
      </c>
      <c r="N36" s="29"/>
      <c r="O36" s="29"/>
      <c r="P36" s="29"/>
    </row>
    <row r="37" spans="2:16" ht="12.75">
      <c r="B37" s="29" t="s">
        <v>113</v>
      </c>
      <c r="C37" s="29">
        <f>+GETPIVOTDATA('Question Pivot'!$A$3,"Sum of Questions LG Maximum/Minimum")</f>
        <v>0</v>
      </c>
      <c r="D37" s="29">
        <f>+GETPIVOTDATA('Question Pivot'!$A$3,"Sum of Correct LG Maximum/Minimum")</f>
        <v>0</v>
      </c>
      <c r="E37" s="90" t="str">
        <f t="shared" si="5"/>
        <v/>
      </c>
      <c r="G37" t="str">
        <f t="shared" si="6"/>
        <v>Maximum/Minimum</v>
      </c>
      <c r="H37" s="22" t="str">
        <f t="shared" si="7"/>
        <v/>
      </c>
      <c r="N37" s="29"/>
      <c r="O37" s="29"/>
      <c r="P37" s="29"/>
    </row>
    <row r="38" spans="2:16" ht="12.75">
      <c r="B38" s="45" t="s">
        <v>184</v>
      </c>
      <c r="C38" s="29">
        <f>+GETPIVOTDATA('Question Pivot'!$A$3,"Sum of Questions LG Rule Change")</f>
        <v>0</v>
      </c>
      <c r="D38" s="29">
        <f>+GETPIVOTDATA('Question Pivot'!$A$3,"Sum of Correct LG Rule Change")</f>
        <v>0</v>
      </c>
      <c r="E38" s="90" t="str">
        <f t="shared" si="5"/>
        <v/>
      </c>
      <c r="G38" t="str">
        <f t="shared" si="6"/>
        <v>Rule Substitution</v>
      </c>
      <c r="H38" s="22" t="str">
        <f t="shared" si="7"/>
        <v/>
      </c>
      <c r="N38" s="29"/>
      <c r="O38" s="29"/>
      <c r="P38" s="29"/>
    </row>
    <row r="39" spans="2:16" ht="12.75">
      <c r="B39" s="29" t="s">
        <v>301</v>
      </c>
      <c r="C39" s="29">
        <f>+GETPIVOTDATA('Question Pivot'!$A$3,"Sum of Questions LG Equivalent Rule")</f>
        <v>0</v>
      </c>
      <c r="D39" s="29">
        <f>+GETPIVOTDATA('Question Pivot'!$A$3,"Sum of Correct LG Equivalent Rule")</f>
        <v>0</v>
      </c>
      <c r="E39" s="90" t="str">
        <f t="shared" si="5"/>
        <v/>
      </c>
      <c r="G39" t="str">
        <f t="shared" si="6"/>
        <v>Equivalent Rule</v>
      </c>
      <c r="H39" s="22" t="str">
        <f t="shared" si="7"/>
        <v/>
      </c>
      <c r="N39" s="29"/>
      <c r="O39" s="29"/>
      <c r="P39" s="29"/>
    </row>
    <row r="40" spans="2:16" ht="12.75" customHeight="1">
      <c r="B40" s="45" t="s">
        <v>323</v>
      </c>
      <c r="C40" s="29">
        <f>+GETPIVOTDATA('Question Pivot'!$A$3,"Sum of Questions LG DeterminesOrder/Assignment")</f>
        <v>0</v>
      </c>
      <c r="D40" s="29">
        <f>+GETPIVOTDATA('Question Pivot'!$A$3,"Sum of Correct LG DeterminesOrder/Assignment")</f>
        <v>0</v>
      </c>
      <c r="E40" s="90" t="str">
        <f t="shared" si="5"/>
        <v/>
      </c>
      <c r="G40" s="49" t="s">
        <v>278</v>
      </c>
      <c r="H40" s="22" t="str">
        <f t="shared" si="7"/>
        <v/>
      </c>
      <c r="N40" s="29"/>
      <c r="O40" s="29"/>
      <c r="P40" s="29"/>
    </row>
    <row r="41" spans="2:16" ht="12.75">
      <c r="B41" s="45" t="s">
        <v>324</v>
      </c>
      <c r="C41" s="29">
        <f>+GETPIVOTDATA('Question Pivot'!$A$3,"Sum of Questions LG AllPossibilities")</f>
        <v>0</v>
      </c>
      <c r="D41" s="29">
        <f>+GETPIVOTDATA('Question Pivot'!$A$3,"Sum of Correct LG AllPossibilities")</f>
        <v>0</v>
      </c>
      <c r="E41" s="90" t="str">
        <f t="shared" si="5"/>
        <v/>
      </c>
      <c r="G41" t="str">
        <f t="shared" si="6"/>
        <v>All Possibilities</v>
      </c>
      <c r="H41" s="22" t="str">
        <f t="shared" si="7"/>
        <v/>
      </c>
      <c r="N41" s="29"/>
      <c r="O41" s="29"/>
      <c r="P41" s="29"/>
    </row>
    <row r="42" spans="1:16" ht="12.75">
      <c r="A42" s="86" t="s">
        <v>31</v>
      </c>
      <c r="B42" s="88"/>
      <c r="C42" s="47">
        <f>+SUM(C34:C41)</f>
        <v>0</v>
      </c>
      <c r="D42" s="47">
        <f>+SUM(D34:D41)</f>
        <v>0</v>
      </c>
      <c r="E42" s="85" t="str">
        <f t="shared" si="5"/>
        <v/>
      </c>
      <c r="G42" t="str">
        <f>+A42</f>
        <v>TOTAL</v>
      </c>
      <c r="H42" s="22" t="str">
        <f t="shared" si="7"/>
        <v/>
      </c>
      <c r="N42" s="29"/>
      <c r="O42" s="29"/>
      <c r="P42" s="29"/>
    </row>
    <row r="43" spans="3:16" ht="12.75">
      <c r="C43" s="29"/>
      <c r="D43" s="29"/>
      <c r="E43" s="29"/>
      <c r="N43" s="29"/>
      <c r="O43" s="29"/>
      <c r="P43" s="29"/>
    </row>
    <row r="44" spans="3:16" ht="12.75">
      <c r="C44" s="29"/>
      <c r="D44" s="29"/>
      <c r="E44" s="29"/>
      <c r="N44" s="29"/>
      <c r="O44" s="29"/>
      <c r="P44" s="29"/>
    </row>
    <row r="45" spans="3:16" ht="12.75">
      <c r="C45" s="29"/>
      <c r="D45" s="29"/>
      <c r="E45" s="29"/>
      <c r="N45" s="29"/>
      <c r="O45" s="29"/>
      <c r="P45" s="29"/>
    </row>
    <row r="46" spans="3:16" ht="12.75">
      <c r="C46" s="29"/>
      <c r="D46" s="29"/>
      <c r="E46" s="29"/>
      <c r="N46" s="29"/>
      <c r="O46" s="29"/>
      <c r="P46" s="29"/>
    </row>
    <row r="47" spans="3:16" ht="12.75">
      <c r="C47" s="29"/>
      <c r="D47" s="29"/>
      <c r="E47" s="29"/>
      <c r="N47" s="29"/>
      <c r="O47" s="29"/>
      <c r="P47" s="29"/>
    </row>
    <row r="48" spans="3:16" ht="12.75">
      <c r="C48" s="29"/>
      <c r="D48" s="29"/>
      <c r="E48" s="29"/>
      <c r="N48" s="29"/>
      <c r="O48" s="29"/>
      <c r="P48" s="29"/>
    </row>
    <row r="49" spans="3:16" ht="12.75">
      <c r="C49" s="29"/>
      <c r="D49" s="29"/>
      <c r="E49" s="29"/>
      <c r="N49" s="29"/>
      <c r="O49" s="29"/>
      <c r="P49" s="29"/>
    </row>
    <row r="50" spans="3:16" ht="12.75">
      <c r="C50" s="29"/>
      <c r="D50" s="29"/>
      <c r="E50" s="29"/>
      <c r="N50" s="29"/>
      <c r="O50" s="29"/>
      <c r="P50" s="29"/>
    </row>
    <row r="51" spans="3:5" ht="12.75">
      <c r="C51" s="29"/>
      <c r="D51" s="29"/>
      <c r="E51" s="29"/>
    </row>
    <row r="52" spans="3:5" ht="12.75">
      <c r="C52" s="29"/>
      <c r="D52" s="29"/>
      <c r="E52" s="29"/>
    </row>
    <row r="53" spans="3:5" ht="12.75">
      <c r="C53" s="29"/>
      <c r="D53" s="29"/>
      <c r="E53" s="29"/>
    </row>
    <row r="54" spans="1:5" ht="12.75">
      <c r="A54" s="42" t="s">
        <v>114</v>
      </c>
      <c r="B54" s="19"/>
      <c r="C54" s="91" t="s">
        <v>81</v>
      </c>
      <c r="D54" s="91" t="s">
        <v>33</v>
      </c>
      <c r="E54" s="91" t="s">
        <v>30</v>
      </c>
    </row>
    <row r="55" spans="1:5" ht="12.75">
      <c r="A55" s="19"/>
      <c r="B55" s="19"/>
      <c r="C55" s="65"/>
      <c r="D55" s="65"/>
      <c r="E55" s="65"/>
    </row>
    <row r="56" spans="1:5" ht="12.75">
      <c r="A56" s="86" t="s">
        <v>72</v>
      </c>
      <c r="B56" s="88"/>
      <c r="C56" s="21"/>
      <c r="D56" s="21"/>
      <c r="E56" s="85"/>
    </row>
    <row r="57" spans="2:8" ht="12.75">
      <c r="B57" s="29" t="s">
        <v>120</v>
      </c>
      <c r="C57" s="29">
        <f>+GETPIVOTDATA('FormatTask Pivot'!$A$3,"Sum of Questions LG Must be True")</f>
        <v>0</v>
      </c>
      <c r="D57" s="29">
        <f>+GETPIVOTDATA('FormatTask Pivot'!$A$3,"Sum of Correct LG Must be True")</f>
        <v>0</v>
      </c>
      <c r="E57" s="90" t="str">
        <f aca="true" t="shared" si="8" ref="E57:E64">IF(C57=0,"",D57/C57)</f>
        <v/>
      </c>
      <c r="G57" t="str">
        <f aca="true" t="shared" si="9" ref="G57:G63">+B57</f>
        <v>Must be True</v>
      </c>
      <c r="H57" s="22" t="str">
        <f>+E57</f>
        <v/>
      </c>
    </row>
    <row r="58" spans="2:8" ht="12.75">
      <c r="B58" s="29" t="s">
        <v>296</v>
      </c>
      <c r="C58" s="29">
        <f>+GETPIVOTDATA('FormatTask Pivot'!$A$3,"Sum of Questions LG Must be True Except")</f>
        <v>0</v>
      </c>
      <c r="D58" s="29">
        <f>+GETPIVOTDATA('FormatTask Pivot'!$A$3,"Sum of Correct LG Must be True Except")</f>
        <v>0</v>
      </c>
      <c r="E58" s="90" t="str">
        <f t="shared" si="8"/>
        <v/>
      </c>
      <c r="G58" t="str">
        <f t="shared" si="9"/>
        <v>Must be True Except</v>
      </c>
      <c r="H58" s="22" t="str">
        <f aca="true" t="shared" si="10" ref="H58:H64">+E58</f>
        <v/>
      </c>
    </row>
    <row r="59" spans="2:8" ht="12.75">
      <c r="B59" s="29" t="s">
        <v>121</v>
      </c>
      <c r="C59" s="29">
        <f>+GETPIVOTDATA('FormatTask Pivot'!$A$3,"Sum of Questions LG Must be False")</f>
        <v>0</v>
      </c>
      <c r="D59" s="29">
        <f>+GETPIVOTDATA('FormatTask Pivot'!$A$3,"Sum of Correct LG Must be False")</f>
        <v>0</v>
      </c>
      <c r="E59" s="90" t="str">
        <f t="shared" si="8"/>
        <v/>
      </c>
      <c r="G59" t="str">
        <f t="shared" si="9"/>
        <v>Must be False</v>
      </c>
      <c r="H59" s="22" t="str">
        <f t="shared" si="10"/>
        <v/>
      </c>
    </row>
    <row r="60" spans="2:8" ht="12.75">
      <c r="B60" s="29" t="s">
        <v>294</v>
      </c>
      <c r="C60" s="29">
        <f>+GETPIVOTDATA('FormatTask Pivot'!$A$3,"Sum of Questions LG Must be False Except")</f>
        <v>0</v>
      </c>
      <c r="D60" s="29">
        <f>+GETPIVOTDATA('FormatTask Pivot'!$A$3,"Sum of Correct LG Must be False Except")</f>
        <v>0</v>
      </c>
      <c r="E60" s="90" t="str">
        <f t="shared" si="8"/>
        <v/>
      </c>
      <c r="G60" t="str">
        <f t="shared" si="9"/>
        <v>Must be False Except</v>
      </c>
      <c r="H60" s="22" t="str">
        <f t="shared" si="10"/>
        <v/>
      </c>
    </row>
    <row r="61" spans="2:8" ht="12.75">
      <c r="B61" s="29" t="s">
        <v>27</v>
      </c>
      <c r="C61" s="29">
        <f>+GETPIVOTDATA('FormatTask Pivot'!$A$3,"Sum of Questions LG Could be True")</f>
        <v>0</v>
      </c>
      <c r="D61" s="29">
        <f>+GETPIVOTDATA('FormatTask Pivot'!$A$3,"Sum of Correct LG Could be True")</f>
        <v>0</v>
      </c>
      <c r="E61" s="90" t="str">
        <f t="shared" si="8"/>
        <v/>
      </c>
      <c r="G61" t="str">
        <f t="shared" si="9"/>
        <v>Could be True</v>
      </c>
      <c r="H61" s="22" t="str">
        <f t="shared" si="10"/>
        <v/>
      </c>
    </row>
    <row r="62" spans="2:8" ht="12.75">
      <c r="B62" s="29" t="s">
        <v>122</v>
      </c>
      <c r="C62" s="29">
        <f>+GETPIVOTDATA('FormatTask Pivot'!$A$3,"Sum of Questions LG Could be True Except")</f>
        <v>0</v>
      </c>
      <c r="D62" s="29">
        <f>+GETPIVOTDATA('FormatTask Pivot'!$A$3,"Sum of Correct LG Could be True Except")</f>
        <v>0</v>
      </c>
      <c r="E62" s="90" t="str">
        <f t="shared" si="8"/>
        <v/>
      </c>
      <c r="G62" t="str">
        <f t="shared" si="9"/>
        <v>Could be True Except</v>
      </c>
      <c r="H62" s="22" t="str">
        <f t="shared" si="10"/>
        <v/>
      </c>
    </row>
    <row r="63" spans="2:8" ht="12.75">
      <c r="B63" s="29" t="s">
        <v>130</v>
      </c>
      <c r="C63" s="29">
        <f>+GETPIVOTDATA('FormatTask Pivot'!$A$3,"Sum of Questions LG Other")</f>
        <v>0</v>
      </c>
      <c r="D63" s="29">
        <f>+GETPIVOTDATA('FormatTask Pivot'!$A$3,"Sum of Correct LG Other")</f>
        <v>0</v>
      </c>
      <c r="E63" s="90" t="str">
        <f t="shared" si="8"/>
        <v/>
      </c>
      <c r="G63" t="str">
        <f t="shared" si="9"/>
        <v>Other</v>
      </c>
      <c r="H63" s="22" t="str">
        <f t="shared" si="10"/>
        <v/>
      </c>
    </row>
    <row r="64" spans="1:8" ht="12.75">
      <c r="A64" s="86" t="s">
        <v>31</v>
      </c>
      <c r="B64" s="88"/>
      <c r="C64" s="47">
        <f>+SUM(C57:C63)</f>
        <v>0</v>
      </c>
      <c r="D64" s="47">
        <f>+SUM(D57:D63)</f>
        <v>0</v>
      </c>
      <c r="E64" s="90" t="str">
        <f t="shared" si="8"/>
        <v/>
      </c>
      <c r="G64" t="str">
        <f>+A64</f>
        <v>TOTAL</v>
      </c>
      <c r="H64" s="22" t="str">
        <f t="shared" si="10"/>
        <v/>
      </c>
    </row>
    <row r="65" spans="3:5" ht="12.75">
      <c r="C65" s="29"/>
      <c r="D65" s="29"/>
      <c r="E65" s="29"/>
    </row>
    <row r="66" spans="3:5" ht="12.75">
      <c r="C66" s="29"/>
      <c r="D66" s="29"/>
      <c r="E66" s="29"/>
    </row>
    <row r="67" spans="3:5" ht="12.75">
      <c r="C67" s="29"/>
      <c r="D67" s="29"/>
      <c r="E67" s="29"/>
    </row>
    <row r="68" spans="3:5" ht="12.75">
      <c r="C68" s="29"/>
      <c r="D68" s="29"/>
      <c r="E68" s="29"/>
    </row>
    <row r="69" spans="3:5" ht="12.75">
      <c r="C69" s="29"/>
      <c r="D69" s="29"/>
      <c r="E69" s="29"/>
    </row>
    <row r="70" spans="3:5" ht="12.75">
      <c r="C70" s="29"/>
      <c r="D70" s="29"/>
      <c r="E70" s="29"/>
    </row>
    <row r="71" spans="3:5" ht="12.75">
      <c r="C71" s="29"/>
      <c r="D71" s="29"/>
      <c r="E71" s="29"/>
    </row>
    <row r="72" spans="3:5" ht="12.75">
      <c r="C72" s="29"/>
      <c r="D72" s="29"/>
      <c r="E72" s="29"/>
    </row>
    <row r="73" spans="3:5" ht="12.75">
      <c r="C73" s="29"/>
      <c r="D73" s="29"/>
      <c r="E73" s="29"/>
    </row>
    <row r="74" spans="3:5" ht="12.75">
      <c r="C74" s="29"/>
      <c r="D74" s="29"/>
      <c r="E74" s="29"/>
    </row>
    <row r="75" spans="3:5" ht="12.75">
      <c r="C75" s="29"/>
      <c r="D75" s="29"/>
      <c r="E75" s="29"/>
    </row>
    <row r="76" spans="3:5" ht="12.75">
      <c r="C76" s="29"/>
      <c r="D76" s="29"/>
      <c r="E76" s="29"/>
    </row>
    <row r="77" spans="3:5" ht="12.75">
      <c r="C77" s="29"/>
      <c r="D77" s="29"/>
      <c r="E77" s="29"/>
    </row>
    <row r="78" spans="3:9" ht="12.75">
      <c r="C78" s="29"/>
      <c r="D78" s="29"/>
      <c r="E78" s="29"/>
      <c r="I78" s="22" t="str">
        <f>E83</f>
        <v/>
      </c>
    </row>
    <row r="79" spans="3:9" ht="12.75">
      <c r="C79" s="29"/>
      <c r="D79" s="29"/>
      <c r="E79" s="29"/>
      <c r="H79" s="33" t="s">
        <v>171</v>
      </c>
      <c r="I79" s="22" t="str">
        <f>+E84</f>
        <v/>
      </c>
    </row>
    <row r="80" spans="1:9" ht="12.75">
      <c r="A80" s="44" t="s">
        <v>44</v>
      </c>
      <c r="C80" s="91" t="s">
        <v>80</v>
      </c>
      <c r="D80" s="91" t="s">
        <v>33</v>
      </c>
      <c r="E80" s="91" t="s">
        <v>30</v>
      </c>
      <c r="H80" s="48" t="s">
        <v>169</v>
      </c>
      <c r="I80" s="22" t="str">
        <f>+E85</f>
        <v/>
      </c>
    </row>
    <row r="81" spans="3:9" ht="12.75">
      <c r="C81" s="29"/>
      <c r="D81" s="29"/>
      <c r="E81" s="29"/>
      <c r="H81" s="36" t="s">
        <v>31</v>
      </c>
      <c r="I81" s="22"/>
    </row>
    <row r="82" spans="1:8" ht="12.75">
      <c r="A82" s="86" t="s">
        <v>77</v>
      </c>
      <c r="B82" s="87"/>
      <c r="C82" s="45"/>
      <c r="D82" s="45"/>
      <c r="E82" s="90"/>
      <c r="G82" s="1"/>
      <c r="H82" s="22"/>
    </row>
    <row r="83" spans="2:8" ht="12.75">
      <c r="B83" s="29" t="s">
        <v>171</v>
      </c>
      <c r="C83" s="45">
        <f>+GETPIVOTDATA('Subtype Pivot'!$A$3,"Sum of Questions LG Unconditional")</f>
        <v>0</v>
      </c>
      <c r="D83" s="45">
        <f>+GETPIVOTDATA('Subtype Pivot'!$A$3,"Sum of Correct LG Unconditional")</f>
        <v>0</v>
      </c>
      <c r="E83" s="90" t="str">
        <f>IF(C83=0,"",D83/C83)</f>
        <v/>
      </c>
      <c r="G83" s="1"/>
      <c r="H83" s="22"/>
    </row>
    <row r="84" spans="2:5" ht="12.75">
      <c r="B84" s="29" t="s">
        <v>169</v>
      </c>
      <c r="C84" s="45">
        <f>+GETPIVOTDATA('Subtype Pivot'!$A$3,"Sum of Questions LG Conditional")</f>
        <v>0</v>
      </c>
      <c r="D84" s="45">
        <f>+GETPIVOTDATA('Subtype Pivot'!$A$3,"Sum of Correct LG Conditional")</f>
        <v>0</v>
      </c>
      <c r="E84" s="90" t="str">
        <f>IF(C84=0,"",D84/C84)</f>
        <v/>
      </c>
    </row>
    <row r="85" spans="1:5" ht="12.75">
      <c r="A85" s="86" t="s">
        <v>31</v>
      </c>
      <c r="B85" s="87"/>
      <c r="C85" s="21">
        <f>C83+C84</f>
        <v>0</v>
      </c>
      <c r="D85" s="21">
        <f>D83+D84</f>
        <v>0</v>
      </c>
      <c r="E85" s="85" t="str">
        <f>IF(C85=0,"",D85/C85)</f>
        <v/>
      </c>
    </row>
    <row r="86" spans="3:5" ht="12.75">
      <c r="C86" s="29"/>
      <c r="D86" s="29"/>
      <c r="E86" s="29"/>
    </row>
    <row r="87" spans="3:5" ht="12.75">
      <c r="C87" s="29"/>
      <c r="D87" s="29"/>
      <c r="E87" s="29"/>
    </row>
    <row r="88" spans="3:5" ht="12.75">
      <c r="C88" s="29"/>
      <c r="D88" s="29"/>
      <c r="E88" s="29"/>
    </row>
    <row r="89" spans="3:5" ht="12.75">
      <c r="C89" s="29"/>
      <c r="D89" s="29"/>
      <c r="E89" s="29"/>
    </row>
    <row r="90" spans="3:5" ht="12.75">
      <c r="C90" s="29"/>
      <c r="D90" s="29"/>
      <c r="E90" s="29"/>
    </row>
    <row r="91" spans="3:5" ht="12.75">
      <c r="C91" s="29"/>
      <c r="D91" s="29"/>
      <c r="E91" s="29"/>
    </row>
    <row r="92" spans="3:5" ht="12.75">
      <c r="C92" s="29"/>
      <c r="D92" s="29"/>
      <c r="E92" s="29"/>
    </row>
    <row r="93" spans="3:5" ht="12.75">
      <c r="C93" s="29"/>
      <c r="D93" s="29"/>
      <c r="E93" s="29"/>
    </row>
    <row r="94" spans="3:5" ht="12.75">
      <c r="C94" s="29"/>
      <c r="D94" s="29"/>
      <c r="E94" s="29"/>
    </row>
    <row r="95" spans="3:5" ht="12.75">
      <c r="C95" s="29"/>
      <c r="D95" s="29"/>
      <c r="E95" s="29"/>
    </row>
    <row r="96" spans="3:5" ht="12.75">
      <c r="C96" s="29"/>
      <c r="D96" s="29"/>
      <c r="E96" s="29"/>
    </row>
    <row r="97" spans="3:5" ht="12.75">
      <c r="C97" s="29"/>
      <c r="D97" s="29"/>
      <c r="E97" s="29"/>
    </row>
    <row r="98" spans="1:5" ht="12.75">
      <c r="A98" s="20" t="s">
        <v>165</v>
      </c>
      <c r="C98" s="91" t="s">
        <v>82</v>
      </c>
      <c r="D98" s="91" t="s">
        <v>33</v>
      </c>
      <c r="E98" s="91" t="s">
        <v>30</v>
      </c>
    </row>
    <row r="99" spans="3:5" ht="12.75">
      <c r="C99" s="29"/>
      <c r="D99" s="29"/>
      <c r="E99" s="29"/>
    </row>
    <row r="100" spans="1:5" ht="12.75">
      <c r="A100" s="86" t="s">
        <v>77</v>
      </c>
      <c r="B100" s="87"/>
      <c r="C100" s="45"/>
      <c r="D100" s="45"/>
      <c r="E100" s="90"/>
    </row>
    <row r="101" spans="2:5" ht="12.75">
      <c r="B101" s="29" t="s">
        <v>290</v>
      </c>
      <c r="C101" s="45">
        <f>+GETPIVOTDATA('Scheme Pivot'!$A$3,"Sum of Questions LG Grouping")</f>
        <v>0</v>
      </c>
      <c r="D101" s="45">
        <f>+GETPIVOTDATA('Scheme Pivot'!$A$3,"Sum of Correct LG Grouping")</f>
        <v>0</v>
      </c>
      <c r="E101" s="90" t="str">
        <f>IF(C101=0,"",D101/C101)</f>
        <v/>
      </c>
    </row>
    <row r="102" spans="2:5" ht="12.75">
      <c r="B102" s="29" t="s">
        <v>289</v>
      </c>
      <c r="C102" s="45">
        <f>+GETPIVOTDATA('Scheme Pivot'!$A$3,"Sum of Questions LG Ordering")</f>
        <v>0</v>
      </c>
      <c r="D102" s="45">
        <f>+GETPIVOTDATA('Scheme Pivot'!$A$3,"Sum of Correct LG Ordering")</f>
        <v>0</v>
      </c>
      <c r="E102" s="90" t="str">
        <f aca="true" t="shared" si="11" ref="E102:E103">IF(C102=0,"",D102/C102)</f>
        <v/>
      </c>
    </row>
    <row r="103" spans="2:5" ht="12.75">
      <c r="B103" s="29" t="s">
        <v>214</v>
      </c>
      <c r="C103" s="45">
        <f>+GETPIVOTDATA('Scheme Pivot'!$A$3,"Sum of Questions LG Hybrid")</f>
        <v>0</v>
      </c>
      <c r="D103" s="45">
        <f>+GETPIVOTDATA('Scheme Pivot'!$A$3,"Sum of Correct LG Hybrid")</f>
        <v>0</v>
      </c>
      <c r="E103" s="90" t="str">
        <f t="shared" si="11"/>
        <v/>
      </c>
    </row>
    <row r="104" spans="1:5" ht="12.75">
      <c r="A104" s="86" t="s">
        <v>31</v>
      </c>
      <c r="B104" s="87"/>
      <c r="C104" s="21">
        <f>C101+C102+C103</f>
        <v>0</v>
      </c>
      <c r="D104" s="21">
        <f>D101+D102+D103</f>
        <v>0</v>
      </c>
      <c r="E104" s="85" t="str">
        <f>IF(C104=0,"",D104/C104)</f>
        <v/>
      </c>
    </row>
    <row r="105" spans="3:5" ht="12.75">
      <c r="C105" s="29"/>
      <c r="D105" s="29"/>
      <c r="E105" s="29"/>
    </row>
    <row r="106" spans="3:5" ht="12.75">
      <c r="C106" s="29"/>
      <c r="D106" s="29"/>
      <c r="E106" s="29"/>
    </row>
    <row r="107" spans="3:5" ht="12.75">
      <c r="C107" s="29"/>
      <c r="D107" s="29"/>
      <c r="E107" s="29"/>
    </row>
    <row r="108" spans="3:5" ht="12.75">
      <c r="C108" s="29"/>
      <c r="D108" s="29"/>
      <c r="E108" s="29"/>
    </row>
    <row r="109" spans="3:5" ht="12.75">
      <c r="C109" s="29"/>
      <c r="D109" s="29"/>
      <c r="E109" s="29"/>
    </row>
    <row r="110" spans="3:5" ht="12.75">
      <c r="C110" s="29"/>
      <c r="D110" s="29"/>
      <c r="E110" s="29"/>
    </row>
    <row r="111" spans="3:5" ht="12.75">
      <c r="C111" s="29"/>
      <c r="D111" s="29"/>
      <c r="E111" s="29"/>
    </row>
    <row r="112" spans="3:5" ht="12.75">
      <c r="C112" s="29"/>
      <c r="D112" s="29"/>
      <c r="E112" s="29"/>
    </row>
    <row r="113" spans="3:5" ht="12.75">
      <c r="C113" s="29"/>
      <c r="D113" s="29"/>
      <c r="E113" s="29"/>
    </row>
    <row r="114" spans="3:5" ht="12.75">
      <c r="C114" s="29"/>
      <c r="D114" s="29"/>
      <c r="E114" s="29"/>
    </row>
    <row r="115" spans="3:5" ht="12.75">
      <c r="C115" s="29"/>
      <c r="D115" s="29"/>
      <c r="E115" s="29"/>
    </row>
    <row r="116" spans="3:5" ht="12.75">
      <c r="C116" s="29"/>
      <c r="D116" s="29"/>
      <c r="E116" s="29"/>
    </row>
    <row r="117" spans="3:5" ht="12.75">
      <c r="C117" s="29"/>
      <c r="D117" s="29"/>
      <c r="E117" s="29"/>
    </row>
    <row r="118" spans="3:5" ht="12.75">
      <c r="C118" s="29"/>
      <c r="D118" s="29"/>
      <c r="E118" s="29"/>
    </row>
    <row r="119" spans="3:5" ht="12.75">
      <c r="C119" s="29"/>
      <c r="D119" s="29"/>
      <c r="E119" s="29"/>
    </row>
    <row r="120" spans="3:5" ht="12.75">
      <c r="C120" s="29"/>
      <c r="D120" s="29"/>
      <c r="E120" s="29"/>
    </row>
    <row r="121" spans="3:5" ht="12.75">
      <c r="C121" s="29"/>
      <c r="D121" s="29"/>
      <c r="E121" s="29"/>
    </row>
    <row r="122" spans="3:5" ht="12.75">
      <c r="C122" s="29"/>
      <c r="D122" s="29"/>
      <c r="E122" s="29"/>
    </row>
    <row r="123" spans="3:5" ht="12.75">
      <c r="C123" s="29"/>
      <c r="D123" s="29"/>
      <c r="E123" s="29"/>
    </row>
    <row r="124" spans="3:5" ht="12.75">
      <c r="C124" s="29"/>
      <c r="D124" s="29"/>
      <c r="E124" s="29"/>
    </row>
    <row r="125" spans="3:5" ht="12.75">
      <c r="C125" s="29"/>
      <c r="D125" s="29"/>
      <c r="E125" s="29"/>
    </row>
    <row r="126" spans="3:5" ht="12.75">
      <c r="C126" s="29"/>
      <c r="D126" s="29"/>
      <c r="E126" s="29"/>
    </row>
    <row r="127" spans="3:5" ht="12.75">
      <c r="C127" s="29"/>
      <c r="D127" s="29"/>
      <c r="E127" s="29"/>
    </row>
    <row r="128" spans="3:5" ht="12.75">
      <c r="C128" s="29"/>
      <c r="D128" s="29"/>
      <c r="E128" s="29"/>
    </row>
    <row r="129" spans="3:5" ht="12.75">
      <c r="C129" s="29"/>
      <c r="D129" s="29"/>
      <c r="E129" s="29"/>
    </row>
    <row r="130" spans="3:5" ht="12.75">
      <c r="C130" s="29"/>
      <c r="D130" s="29"/>
      <c r="E130" s="29"/>
    </row>
    <row r="131" spans="3:5" ht="12.75">
      <c r="C131" s="29"/>
      <c r="D131" s="29"/>
      <c r="E131" s="29"/>
    </row>
    <row r="132" spans="3:5" ht="12.75">
      <c r="C132" s="29"/>
      <c r="D132" s="29"/>
      <c r="E132" s="29"/>
    </row>
    <row r="133" spans="3:5" ht="12.75">
      <c r="C133" s="29"/>
      <c r="D133" s="29"/>
      <c r="E133" s="29"/>
    </row>
    <row r="134" spans="3:5" ht="12.75">
      <c r="C134" s="29"/>
      <c r="D134" s="29"/>
      <c r="E134" s="29"/>
    </row>
    <row r="135" spans="3:5" ht="12.75">
      <c r="C135" s="29"/>
      <c r="D135" s="29"/>
      <c r="E135" s="29"/>
    </row>
    <row r="136" spans="3:5" ht="12.75">
      <c r="C136" s="29"/>
      <c r="D136" s="29"/>
      <c r="E136" s="29"/>
    </row>
    <row r="137" spans="3:5" ht="12.75">
      <c r="C137" s="29"/>
      <c r="D137" s="29"/>
      <c r="E137" s="29"/>
    </row>
    <row r="138" spans="3:5" ht="12.75">
      <c r="C138" s="29"/>
      <c r="D138" s="29"/>
      <c r="E138" s="29"/>
    </row>
    <row r="139" spans="3:5" ht="12.75">
      <c r="C139" s="29"/>
      <c r="D139" s="29"/>
      <c r="E139" s="29"/>
    </row>
    <row r="140" spans="3:5" ht="12.75">
      <c r="C140" s="29"/>
      <c r="D140" s="29"/>
      <c r="E140" s="29"/>
    </row>
    <row r="141" spans="3:5" ht="12.75">
      <c r="C141" s="29"/>
      <c r="D141" s="29"/>
      <c r="E141" s="29"/>
    </row>
    <row r="142" spans="3:5" ht="12.75">
      <c r="C142" s="29"/>
      <c r="D142" s="29"/>
      <c r="E142" s="29"/>
    </row>
    <row r="143" spans="3:5" ht="12.75">
      <c r="C143" s="29"/>
      <c r="D143" s="29"/>
      <c r="E143" s="29"/>
    </row>
    <row r="144" spans="3:5" ht="12.75">
      <c r="C144" s="29"/>
      <c r="D144" s="29"/>
      <c r="E144" s="29"/>
    </row>
    <row r="145" spans="3:5" ht="12.75">
      <c r="C145" s="29"/>
      <c r="D145" s="29"/>
      <c r="E145" s="29"/>
    </row>
    <row r="146" spans="3:5" ht="12.75">
      <c r="C146" s="29"/>
      <c r="D146" s="29"/>
      <c r="E146" s="29"/>
    </row>
    <row r="147" spans="3:5" ht="12.75">
      <c r="C147" s="29"/>
      <c r="D147" s="29"/>
      <c r="E147" s="29"/>
    </row>
    <row r="148" spans="3:5" ht="12.75">
      <c r="C148" s="29"/>
      <c r="D148" s="29"/>
      <c r="E148" s="29"/>
    </row>
    <row r="149" spans="3:5" ht="12.75">
      <c r="C149" s="29"/>
      <c r="D149" s="29"/>
      <c r="E149" s="29"/>
    </row>
    <row r="150" spans="3:5" ht="12.75">
      <c r="C150" s="29"/>
      <c r="D150" s="29"/>
      <c r="E150" s="29"/>
    </row>
    <row r="151" spans="3:5" ht="12.75">
      <c r="C151" s="29"/>
      <c r="D151" s="29"/>
      <c r="E151" s="29"/>
    </row>
    <row r="152" spans="3:5" ht="12.75">
      <c r="C152" s="29"/>
      <c r="D152" s="29"/>
      <c r="E152" s="29"/>
    </row>
    <row r="153" spans="3:5" ht="12.75">
      <c r="C153" s="29"/>
      <c r="D153" s="29"/>
      <c r="E153" s="29"/>
    </row>
    <row r="154" spans="3:5" ht="12.75">
      <c r="C154" s="29"/>
      <c r="D154" s="29"/>
      <c r="E154" s="29"/>
    </row>
    <row r="155" spans="3:5" ht="12.75">
      <c r="C155" s="29"/>
      <c r="D155" s="29"/>
      <c r="E155" s="29"/>
    </row>
    <row r="156" spans="3:5" ht="12.75">
      <c r="C156" s="29"/>
      <c r="D156" s="29"/>
      <c r="E156" s="29"/>
    </row>
    <row r="157" spans="3:5" ht="12.75">
      <c r="C157" s="29"/>
      <c r="D157" s="29"/>
      <c r="E157" s="29"/>
    </row>
    <row r="158" spans="3:5" ht="12.75">
      <c r="C158" s="29"/>
      <c r="D158" s="29"/>
      <c r="E158" s="29"/>
    </row>
    <row r="159" spans="3:5" ht="12.75">
      <c r="C159" s="29"/>
      <c r="D159" s="29"/>
      <c r="E159" s="29"/>
    </row>
    <row r="160" spans="3:5" ht="12.75">
      <c r="C160" s="29"/>
      <c r="D160" s="29"/>
      <c r="E160" s="29"/>
    </row>
    <row r="161" spans="3:5" ht="12.75">
      <c r="C161" s="29"/>
      <c r="D161" s="29"/>
      <c r="E161" s="29"/>
    </row>
    <row r="162" spans="3:5" ht="12.75">
      <c r="C162" s="29"/>
      <c r="D162" s="29"/>
      <c r="E162" s="29"/>
    </row>
    <row r="163" spans="3:5" ht="12.75">
      <c r="C163" s="29"/>
      <c r="D163" s="29"/>
      <c r="E163" s="29"/>
    </row>
    <row r="164" spans="3:5" ht="12.75">
      <c r="C164" s="29"/>
      <c r="D164" s="29"/>
      <c r="E164" s="29"/>
    </row>
    <row r="165" spans="3:5" ht="12.75">
      <c r="C165" s="29"/>
      <c r="D165" s="29"/>
      <c r="E165" s="29"/>
    </row>
    <row r="166" spans="3:5" ht="12.75">
      <c r="C166" s="29"/>
      <c r="D166" s="29"/>
      <c r="E166" s="29"/>
    </row>
    <row r="167" spans="3:5" ht="12.75">
      <c r="C167" s="29"/>
      <c r="D167" s="29"/>
      <c r="E167" s="29"/>
    </row>
    <row r="168" spans="3:5" ht="12.75">
      <c r="C168" s="29"/>
      <c r="D168" s="29"/>
      <c r="E168" s="29"/>
    </row>
    <row r="169" spans="3:5" ht="12.75">
      <c r="C169" s="29"/>
      <c r="D169" s="29"/>
      <c r="E169" s="29"/>
    </row>
    <row r="170" spans="3:5" ht="12.75">
      <c r="C170" s="29"/>
      <c r="D170" s="29"/>
      <c r="E170" s="29"/>
    </row>
    <row r="171" spans="3:5" ht="12.75">
      <c r="C171" s="29"/>
      <c r="D171" s="29"/>
      <c r="E171" s="29"/>
    </row>
    <row r="172" spans="3:5" ht="12.75">
      <c r="C172" s="29"/>
      <c r="D172" s="29"/>
      <c r="E172" s="29"/>
    </row>
    <row r="173" spans="3:5" ht="12.75">
      <c r="C173" s="29"/>
      <c r="D173" s="29"/>
      <c r="E173" s="29"/>
    </row>
    <row r="174" spans="3:5" ht="12.75">
      <c r="C174" s="29"/>
      <c r="D174" s="29"/>
      <c r="E174" s="29"/>
    </row>
  </sheetData>
  <sheetProtection sheet="1" objects="1" scenarios="1"/>
  <mergeCells count="1">
    <mergeCell ref="A1:XFD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5:P147"/>
  <sheetViews>
    <sheetView zoomScale="110" zoomScaleNormal="110" workbookViewId="0" topLeftCell="A1">
      <pane ySplit="2" topLeftCell="A3" activePane="bottomLeft" state="frozen"/>
      <selection pane="bottomLeft" activeCell="T5" sqref="T5"/>
    </sheetView>
  </sheetViews>
  <sheetFormatPr defaultColWidth="11.00390625" defaultRowHeight="12.75"/>
  <cols>
    <col min="1" max="1" width="3.875" style="0" customWidth="1"/>
    <col min="2" max="2" width="22.00390625" style="1" customWidth="1"/>
    <col min="3" max="3" width="9.625" style="0" bestFit="1" customWidth="1"/>
    <col min="4" max="4" width="7.875" style="0" bestFit="1" customWidth="1"/>
    <col min="5" max="5" width="10.25390625" style="0" customWidth="1"/>
    <col min="6" max="7" width="17.00390625" style="0" customWidth="1"/>
  </cols>
  <sheetData>
    <row r="1" s="105" customFormat="1" ht="88" customHeight="1"/>
    <row r="2" s="89" customFormat="1" ht="29" customHeight="1"/>
    <row r="3" ht="12.75"/>
    <row r="4" ht="12.75"/>
    <row r="5" spans="1:15" ht="12.75">
      <c r="A5" s="42" t="s">
        <v>75</v>
      </c>
      <c r="B5" s="19"/>
      <c r="C5" s="91" t="s">
        <v>80</v>
      </c>
      <c r="D5" s="91" t="s">
        <v>33</v>
      </c>
      <c r="E5" s="91" t="s">
        <v>30</v>
      </c>
      <c r="M5" s="29"/>
      <c r="N5" s="29"/>
      <c r="O5" s="29"/>
    </row>
    <row r="6" spans="2:15" ht="12.75">
      <c r="B6" s="61"/>
      <c r="C6" s="29"/>
      <c r="D6" s="29"/>
      <c r="E6" s="29"/>
      <c r="M6" s="29"/>
      <c r="N6" s="29"/>
      <c r="O6" s="29"/>
    </row>
    <row r="7" spans="1:15" ht="12.75">
      <c r="A7" s="86" t="s">
        <v>180</v>
      </c>
      <c r="B7" s="86"/>
      <c r="C7" s="65"/>
      <c r="D7" s="65"/>
      <c r="E7" s="65"/>
      <c r="M7" s="29"/>
      <c r="N7" s="29"/>
      <c r="O7" s="29"/>
    </row>
    <row r="8" spans="2:15" ht="12.75">
      <c r="B8" s="29" t="s">
        <v>181</v>
      </c>
      <c r="C8" s="45">
        <f>GETPIVOTDATA('Question Pivot'!$A$3,"Sum of Questions LR Analyze Argument Structure")</f>
        <v>0</v>
      </c>
      <c r="D8" s="45">
        <f>GETPIVOTDATA('Question Pivot'!$A$3,"Sum of Correct LR Analyze Argument Structure")</f>
        <v>0</v>
      </c>
      <c r="E8" s="90" t="str">
        <f>IF(C8=0,"",D8/C8)</f>
        <v/>
      </c>
      <c r="M8" s="29"/>
      <c r="N8" s="29"/>
      <c r="O8" s="29"/>
    </row>
    <row r="9" spans="2:15" ht="12.75">
      <c r="B9" s="29" t="s">
        <v>285</v>
      </c>
      <c r="C9" s="45">
        <f>GETPIVOTDATA('Question Pivot'!$A$3,"Sum of Questions LR Assumptions")</f>
        <v>0</v>
      </c>
      <c r="D9" s="45">
        <f>GETPIVOTDATA('Question Pivot'!$A$3,"Sum of Correct LR Assumptions")</f>
        <v>0</v>
      </c>
      <c r="E9" s="90" t="str">
        <f>IF(C9=0,"",D9/C9)</f>
        <v/>
      </c>
      <c r="M9" s="29"/>
      <c r="N9" s="29"/>
      <c r="O9" s="29"/>
    </row>
    <row r="10" spans="2:15" ht="12.75">
      <c r="B10" s="29" t="s">
        <v>119</v>
      </c>
      <c r="C10" s="45">
        <f>GETPIVOTDATA('Question Pivot'!$A$3,"Sum of Questions LR Explain a Result")</f>
        <v>0</v>
      </c>
      <c r="D10" s="45">
        <f>GETPIVOTDATA('Question Pivot'!$A$3,"Sum of Correct LR Explain a Result")</f>
        <v>0</v>
      </c>
      <c r="E10" s="90" t="str">
        <f aca="true" t="shared" si="0" ref="E10:E15">IF(C10=0,"",D10/C10)</f>
        <v/>
      </c>
      <c r="G10" s="1"/>
      <c r="M10" s="29"/>
      <c r="N10" s="29"/>
      <c r="O10" s="29"/>
    </row>
    <row r="11" spans="2:15" ht="12.75">
      <c r="B11" s="29" t="s">
        <v>286</v>
      </c>
      <c r="C11" s="45">
        <f>GETPIVOTDATA('Question Pivot'!$A$3,"Sum of Questions LR Identify the Flaw")</f>
        <v>0</v>
      </c>
      <c r="D11" s="45">
        <f>GETPIVOTDATA('Question Pivot'!$A$3,"Sum of Correct LR Identify the Flaw")</f>
        <v>0</v>
      </c>
      <c r="E11" s="90" t="str">
        <f t="shared" si="0"/>
        <v/>
      </c>
      <c r="G11" s="1"/>
      <c r="M11" s="29"/>
      <c r="N11" s="29"/>
      <c r="O11" s="29"/>
    </row>
    <row r="12" spans="2:15" ht="12.75">
      <c r="B12" s="29" t="s">
        <v>333</v>
      </c>
      <c r="C12" s="45">
        <f>GETPIVOTDATA('Question Pivot'!$A$3,"Sum of Questions LR Make an Inference")</f>
        <v>0</v>
      </c>
      <c r="D12" s="45">
        <f>GETPIVOTDATA('Question Pivot'!$A$3,"Sum of Correct LR Make an Inference")</f>
        <v>0</v>
      </c>
      <c r="E12" s="90" t="str">
        <f t="shared" si="0"/>
        <v/>
      </c>
      <c r="G12" s="1"/>
      <c r="M12" s="29"/>
      <c r="N12" s="29"/>
      <c r="O12" s="29"/>
    </row>
    <row r="13" spans="2:15" ht="12.75">
      <c r="B13" s="29" t="s">
        <v>37</v>
      </c>
      <c r="C13" s="45">
        <f>GETPIVOTDATA('Question Pivot'!$A$3,"Sum of Questions LR Matching")</f>
        <v>0</v>
      </c>
      <c r="D13" s="45">
        <f>GETPIVOTDATA('Question Pivot'!$A$3,"Sum of Correct LR Matching")</f>
        <v>0</v>
      </c>
      <c r="E13" s="90" t="str">
        <f t="shared" si="0"/>
        <v/>
      </c>
      <c r="G13" s="1"/>
      <c r="M13" s="29"/>
      <c r="N13" s="29"/>
      <c r="O13" s="29"/>
    </row>
    <row r="14" spans="2:15" ht="12.75">
      <c r="B14" s="29" t="s">
        <v>326</v>
      </c>
      <c r="C14" s="45">
        <f>GETPIVOTDATA('Question Pivot'!$A$3,"Sum of Questions LR Principle")</f>
        <v>0</v>
      </c>
      <c r="D14" s="45">
        <f>GETPIVOTDATA('Question Pivot'!$A$3,"Sum of Correct LR Principle")</f>
        <v>0</v>
      </c>
      <c r="E14" s="90" t="str">
        <f t="shared" si="0"/>
        <v/>
      </c>
      <c r="G14" s="1"/>
      <c r="H14" s="1"/>
      <c r="I14" s="22"/>
      <c r="M14" s="29"/>
      <c r="N14" s="29"/>
      <c r="O14" s="29"/>
    </row>
    <row r="15" spans="2:15" ht="12.75">
      <c r="B15" s="29" t="s">
        <v>250</v>
      </c>
      <c r="C15" s="45">
        <f>GETPIVOTDATA('Question Pivot'!$A$3,"Sum of Questions LR Strengthen/Weaken")</f>
        <v>0</v>
      </c>
      <c r="D15" s="45">
        <f>GETPIVOTDATA('Question Pivot'!$A$3,"Sum of Correct LR Strengthen/Weaken")</f>
        <v>0</v>
      </c>
      <c r="E15" s="90" t="str">
        <f t="shared" si="0"/>
        <v/>
      </c>
      <c r="G15" s="1"/>
      <c r="H15" s="22"/>
      <c r="I15" s="22"/>
      <c r="M15" s="29"/>
      <c r="N15" s="29"/>
      <c r="O15" s="29"/>
    </row>
    <row r="16" spans="2:15" ht="12.75">
      <c r="B16" s="29" t="s">
        <v>130</v>
      </c>
      <c r="C16" s="45">
        <f>GETPIVOTDATA('Question Pivot'!$A$3,"Sum of Questions LR Other")</f>
        <v>0</v>
      </c>
      <c r="D16" s="45">
        <f>GETPIVOTDATA('Question Pivot'!$A$3,"Sum of Correct LR Other")</f>
        <v>0</v>
      </c>
      <c r="E16" s="90" t="str">
        <f>IF(C16=0,"",D16/C16)</f>
        <v/>
      </c>
      <c r="G16" s="1"/>
      <c r="H16" s="22"/>
      <c r="I16" s="22"/>
      <c r="M16" s="29"/>
      <c r="N16" s="29"/>
      <c r="O16" s="29"/>
    </row>
    <row r="17" spans="2:15" ht="12.75">
      <c r="B17" s="61"/>
      <c r="C17" s="29"/>
      <c r="D17" s="29"/>
      <c r="E17" s="29"/>
      <c r="H17" s="22"/>
      <c r="I17" s="22"/>
      <c r="M17" s="29"/>
      <c r="N17" s="29"/>
      <c r="O17" s="29"/>
    </row>
    <row r="18" spans="1:15" s="19" customFormat="1" ht="12.75">
      <c r="A18" s="86" t="s">
        <v>31</v>
      </c>
      <c r="B18" s="88"/>
      <c r="C18" s="21">
        <f>+SUM(C8:C16)</f>
        <v>0</v>
      </c>
      <c r="D18" s="21">
        <f>+SUM(D8:D16)</f>
        <v>0</v>
      </c>
      <c r="E18" s="85" t="str">
        <f>IF(C18=0,"",D18/C18)</f>
        <v/>
      </c>
      <c r="M18" s="65"/>
      <c r="N18" s="29"/>
      <c r="O18" s="65"/>
    </row>
    <row r="19" spans="3:15" ht="12.75">
      <c r="C19" s="29"/>
      <c r="D19" s="29"/>
      <c r="E19" s="29"/>
      <c r="H19" s="1"/>
      <c r="I19" s="22"/>
      <c r="M19" s="29"/>
      <c r="N19" s="29"/>
      <c r="O19" s="29"/>
    </row>
    <row r="20" spans="3:15" ht="12.75">
      <c r="C20" s="29"/>
      <c r="D20" s="29"/>
      <c r="E20" s="29"/>
      <c r="H20" s="22"/>
      <c r="I20" s="22"/>
      <c r="M20" s="29"/>
      <c r="N20" s="29"/>
      <c r="O20" s="29"/>
    </row>
    <row r="21" spans="3:15" ht="12.75">
      <c r="C21" s="29"/>
      <c r="D21" s="29"/>
      <c r="E21" s="29"/>
      <c r="H21" s="22"/>
      <c r="I21" s="22"/>
      <c r="M21" s="29"/>
      <c r="N21" s="29"/>
      <c r="O21" s="29"/>
    </row>
    <row r="22" spans="3:15" ht="12.75">
      <c r="C22" s="29"/>
      <c r="D22" s="29"/>
      <c r="E22" s="29"/>
      <c r="M22" s="29"/>
      <c r="N22" s="29"/>
      <c r="O22" s="29"/>
    </row>
    <row r="23" spans="3:15" ht="12.75">
      <c r="C23" s="29"/>
      <c r="D23" s="29"/>
      <c r="E23" s="29"/>
      <c r="M23" s="29"/>
      <c r="N23" s="29"/>
      <c r="O23" s="29"/>
    </row>
    <row r="24" spans="1:15" ht="12.75">
      <c r="A24" s="42" t="s">
        <v>76</v>
      </c>
      <c r="B24" s="19"/>
      <c r="C24" s="91" t="s">
        <v>81</v>
      </c>
      <c r="D24" s="91" t="s">
        <v>33</v>
      </c>
      <c r="E24" s="91" t="s">
        <v>30</v>
      </c>
      <c r="M24" s="29"/>
      <c r="N24" s="29"/>
      <c r="O24" s="29"/>
    </row>
    <row r="25" spans="1:9" ht="12.75">
      <c r="A25" s="42"/>
      <c r="B25" s="19"/>
      <c r="C25" s="65"/>
      <c r="D25" s="65"/>
      <c r="E25" s="65"/>
      <c r="I25" s="22"/>
    </row>
    <row r="26" spans="1:9" ht="12.75">
      <c r="A26" s="86" t="s">
        <v>98</v>
      </c>
      <c r="B26" s="87"/>
      <c r="C26" s="21">
        <f>SUM(C27:C30)</f>
        <v>0</v>
      </c>
      <c r="D26" s="21">
        <f>SUM(D27:D30)</f>
        <v>0</v>
      </c>
      <c r="E26" s="85" t="str">
        <f>IF(C26=0,"",D26/C26)</f>
        <v/>
      </c>
      <c r="G26" s="1" t="str">
        <f>B27</f>
        <v>Identify the Conclusion</v>
      </c>
      <c r="H26" s="22" t="str">
        <f>E27</f>
        <v/>
      </c>
      <c r="I26" s="22"/>
    </row>
    <row r="27" spans="1:9" s="26" customFormat="1" ht="12.75">
      <c r="A27"/>
      <c r="B27" s="33" t="s">
        <v>178</v>
      </c>
      <c r="C27" s="45">
        <f>GETPIVOTDATA('Subtype Pivot'!$A$3,"Sum of Questions LR Identify the Conclusion")</f>
        <v>0</v>
      </c>
      <c r="D27" s="45">
        <f>GETPIVOTDATA('Subtype Pivot'!$A$3,"Sum of Correct LR Identify the Conclusion")</f>
        <v>0</v>
      </c>
      <c r="E27" s="30" t="str">
        <f>IF(C27=0,"",D27/C27)</f>
        <v/>
      </c>
      <c r="G27" s="1" t="str">
        <f>B28</f>
        <v>Identify the Disagreement</v>
      </c>
      <c r="H27" s="22" t="str">
        <f>E28</f>
        <v/>
      </c>
      <c r="I27" s="27"/>
    </row>
    <row r="28" spans="1:16" s="26" customFormat="1" ht="12.75">
      <c r="A28"/>
      <c r="B28" t="s">
        <v>34</v>
      </c>
      <c r="C28" s="45">
        <f>GETPIVOTDATA('Subtype Pivot'!$A$3,"Sum of Questions LR Identify the Disagreement")</f>
        <v>0</v>
      </c>
      <c r="D28" s="45">
        <f>GETPIVOTDATA('Subtype Pivot'!$A$3,"Sum of Correct LR Identify the Disagreement")</f>
        <v>0</v>
      </c>
      <c r="E28" s="30" t="str">
        <f>IF(C28=0,"",D28/C28)</f>
        <v/>
      </c>
      <c r="G28" s="1" t="str">
        <f>B29</f>
        <v>Determine the Function</v>
      </c>
      <c r="H28" s="22" t="str">
        <f>E29</f>
        <v/>
      </c>
      <c r="I28" s="27"/>
      <c r="N28" s="57"/>
      <c r="O28" s="57"/>
      <c r="P28" s="57"/>
    </row>
    <row r="29" spans="1:16" s="26" customFormat="1" ht="12.75">
      <c r="A29"/>
      <c r="B29" s="45" t="s">
        <v>183</v>
      </c>
      <c r="C29" s="45">
        <f>GETPIVOTDATA('Subtype Pivot'!$A$3,"Sum of Questions LR Identify the Function")</f>
        <v>0</v>
      </c>
      <c r="D29" s="45">
        <f>GETPIVOTDATA('Subtype Pivot'!$A$3,"Sum of Correct LR Identify the Function")</f>
        <v>0</v>
      </c>
      <c r="E29" s="30" t="str">
        <f>IF(C29=0,"",D29/C29)</f>
        <v/>
      </c>
      <c r="F29"/>
      <c r="G29" s="1" t="str">
        <f>B30</f>
        <v>Procedure</v>
      </c>
      <c r="H29" s="22" t="str">
        <f>E30</f>
        <v/>
      </c>
      <c r="I29" s="27"/>
      <c r="N29" s="57"/>
      <c r="O29" s="57"/>
      <c r="P29" s="57"/>
    </row>
    <row r="30" spans="2:16" ht="12.75">
      <c r="B30" s="1" t="s">
        <v>216</v>
      </c>
      <c r="C30" s="45">
        <f>GETPIVOTDATA('Subtype Pivot'!$A$3,"Sum of Questions LR Procedure")</f>
        <v>0</v>
      </c>
      <c r="D30" s="45">
        <f>GETPIVOTDATA('Subtype Pivot'!$A$3,"Sum of Correct LR Procedure")</f>
        <v>0</v>
      </c>
      <c r="E30" s="30" t="str">
        <f>IF(C30=0,"",D30/C30)</f>
        <v/>
      </c>
      <c r="G30" s="26" t="str">
        <f>B33</f>
        <v>Necessary Assumption</v>
      </c>
      <c r="H30" s="27" t="str">
        <f>E33</f>
        <v/>
      </c>
      <c r="I30" s="22"/>
      <c r="N30" s="29"/>
      <c r="O30" s="29"/>
      <c r="P30" s="29"/>
    </row>
    <row r="31" spans="3:16" ht="12.75">
      <c r="C31" s="29"/>
      <c r="D31" s="29"/>
      <c r="E31" s="29"/>
      <c r="G31" s="26" t="str">
        <f>B34</f>
        <v>Sufficient Assumption</v>
      </c>
      <c r="H31" s="27" t="str">
        <f>E34</f>
        <v/>
      </c>
      <c r="I31" s="22"/>
      <c r="N31" s="29"/>
      <c r="O31" s="29"/>
      <c r="P31" s="29"/>
    </row>
    <row r="32" spans="1:16" ht="12.75">
      <c r="A32" s="86" t="s">
        <v>285</v>
      </c>
      <c r="B32" s="87"/>
      <c r="C32" s="21">
        <f>+C9</f>
        <v>0</v>
      </c>
      <c r="D32" s="21">
        <f>+D9</f>
        <v>0</v>
      </c>
      <c r="E32" s="85" t="str">
        <f>IF(C32=0,"",D32/C32)</f>
        <v/>
      </c>
      <c r="G32" s="1" t="str">
        <f>B37</f>
        <v>Strengthen</v>
      </c>
      <c r="H32" s="22" t="str">
        <f>E37</f>
        <v/>
      </c>
      <c r="N32" s="29"/>
      <c r="O32" s="29"/>
      <c r="P32" s="29"/>
    </row>
    <row r="33" spans="2:16" ht="12.75">
      <c r="B33" t="s">
        <v>35</v>
      </c>
      <c r="C33" s="45">
        <f>GETPIVOTDATA('Subtype Pivot'!$A$3,"Sum of Questions LR Necessary Assumption")</f>
        <v>0</v>
      </c>
      <c r="D33" s="45">
        <f>GETPIVOTDATA('Subtype Pivot'!$A$3,"Sum of Correct LR Necessary Assumption")</f>
        <v>0</v>
      </c>
      <c r="E33" s="30" t="str">
        <f>IF(C33=0,"",D33/C33)</f>
        <v/>
      </c>
      <c r="G33" s="1" t="str">
        <f>B38</f>
        <v>Weaken</v>
      </c>
      <c r="H33" s="22" t="str">
        <f>E38</f>
        <v/>
      </c>
      <c r="N33" s="29"/>
      <c r="O33" s="29"/>
      <c r="P33" s="29"/>
    </row>
    <row r="34" spans="2:16" ht="12.75">
      <c r="B34" t="s">
        <v>340</v>
      </c>
      <c r="C34" s="45">
        <f>GETPIVOTDATA('Subtype Pivot'!$A$3,"Sum of Questions LR Sufficient Assumption")</f>
        <v>0</v>
      </c>
      <c r="D34" s="45">
        <f>GETPIVOTDATA('Subtype Pivot'!$A$3,"Sum of Correct LR Sufficient Assumption")</f>
        <v>0</v>
      </c>
      <c r="E34" s="30" t="str">
        <f>IF(C34=0,"",D34/C34)</f>
        <v/>
      </c>
      <c r="G34" s="25" t="str">
        <f>B41</f>
        <v>Match the Flaw</v>
      </c>
      <c r="H34" s="27" t="str">
        <f>E41</f>
        <v/>
      </c>
      <c r="N34" s="29"/>
      <c r="O34" s="29"/>
      <c r="P34" s="29"/>
    </row>
    <row r="35" spans="2:16" ht="12.75">
      <c r="B35"/>
      <c r="C35" s="45"/>
      <c r="D35" s="45"/>
      <c r="E35" s="30"/>
      <c r="G35" s="25" t="str">
        <f>B42</f>
        <v>Match the Reasoning</v>
      </c>
      <c r="H35" s="27" t="str">
        <f>E42</f>
        <v/>
      </c>
      <c r="I35" s="22"/>
      <c r="N35" s="29"/>
      <c r="O35" s="29"/>
      <c r="P35" s="29"/>
    </row>
    <row r="36" spans="1:16" ht="12.75">
      <c r="A36" s="86" t="s">
        <v>250</v>
      </c>
      <c r="B36" s="87"/>
      <c r="C36" s="21">
        <f>SUM(C37:C38)</f>
        <v>0</v>
      </c>
      <c r="D36" s="21">
        <f>SUM(D37:D38)</f>
        <v>0</v>
      </c>
      <c r="E36" s="85" t="str">
        <f>IF(C36=0,"",D36/C36)</f>
        <v/>
      </c>
      <c r="G36" s="43" t="s">
        <v>325</v>
      </c>
      <c r="H36" s="27" t="str">
        <f>E45</f>
        <v/>
      </c>
      <c r="I36" s="22"/>
      <c r="N36" s="29"/>
      <c r="O36" s="29"/>
      <c r="P36" s="29"/>
    </row>
    <row r="37" spans="1:16" ht="12.75">
      <c r="A37" s="24"/>
      <c r="B37" s="25" t="s">
        <v>305</v>
      </c>
      <c r="C37" s="45">
        <f>GETPIVOTDATA('Subtype Pivot'!$A$3,"Sum of Questions LR Strengthen")</f>
        <v>0</v>
      </c>
      <c r="D37" s="45">
        <f>GETPIVOTDATA('Subtype Pivot'!$A$3,"Sum of Correct LR Strengthen")</f>
        <v>0</v>
      </c>
      <c r="E37" s="90" t="str">
        <f>IF(C37=0,"",D37/C37)</f>
        <v/>
      </c>
      <c r="G37" t="s">
        <v>327</v>
      </c>
      <c r="H37" s="22" t="str">
        <f>E46</f>
        <v/>
      </c>
      <c r="I37" s="22"/>
      <c r="N37" s="29"/>
      <c r="O37" s="29"/>
      <c r="P37" s="29"/>
    </row>
    <row r="38" spans="1:16" ht="12.75">
      <c r="A38" s="24"/>
      <c r="B38" s="25" t="s">
        <v>304</v>
      </c>
      <c r="C38" s="45">
        <f>GETPIVOTDATA('Subtype Pivot'!$A$3,"Sum of Questions LR Weaken")</f>
        <v>0</v>
      </c>
      <c r="D38" s="45">
        <f>GETPIVOTDATA('Subtype Pivot'!$A$3,"Sum of Correct LR Weaken")</f>
        <v>0</v>
      </c>
      <c r="E38" s="90" t="str">
        <f>IF(C38=0,"",D38/C38)</f>
        <v/>
      </c>
      <c r="I38" s="22"/>
      <c r="N38" s="29"/>
      <c r="O38" s="29"/>
      <c r="P38" s="29"/>
    </row>
    <row r="39" spans="3:16" ht="12.75">
      <c r="C39" s="29"/>
      <c r="D39" s="29"/>
      <c r="E39" s="29"/>
      <c r="N39" s="29"/>
      <c r="O39" s="29"/>
      <c r="P39" s="29"/>
    </row>
    <row r="40" spans="1:16" ht="12.75">
      <c r="A40" s="86" t="s">
        <v>37</v>
      </c>
      <c r="B40" s="87"/>
      <c r="C40" s="21">
        <f>SUM(C41:C42)</f>
        <v>0</v>
      </c>
      <c r="D40" s="21">
        <f>SUM(D41:D42)</f>
        <v>0</v>
      </c>
      <c r="E40" s="85" t="str">
        <f>IF(C40=0,"",D40/C40)</f>
        <v/>
      </c>
      <c r="N40" s="29"/>
      <c r="O40" s="29"/>
      <c r="P40" s="29"/>
    </row>
    <row r="41" spans="1:16" ht="12.75">
      <c r="A41" s="24"/>
      <c r="B41" s="25" t="s">
        <v>215</v>
      </c>
      <c r="C41" s="45">
        <f>GETPIVOTDATA('Subtype Pivot'!$A$3,"Sum of Questions LR Match the Flaw")</f>
        <v>0</v>
      </c>
      <c r="D41" s="45">
        <f>GETPIVOTDATA('Subtype Pivot'!$A$3,"Sum of Correct LR Match the Flaw")</f>
        <v>0</v>
      </c>
      <c r="E41" s="90" t="str">
        <f>IF(C41=0,"",D41/C41)</f>
        <v/>
      </c>
      <c r="N41" s="29"/>
      <c r="O41" s="29"/>
      <c r="P41" s="29"/>
    </row>
    <row r="42" spans="1:16" ht="12.75">
      <c r="A42" s="24"/>
      <c r="B42" s="25" t="s">
        <v>251</v>
      </c>
      <c r="C42" s="45">
        <f>GETPIVOTDATA('Subtype Pivot'!$A$3,"Sum of Questions LR Match the Reasoning")</f>
        <v>0</v>
      </c>
      <c r="D42" s="45">
        <f>GETPIVOTDATA('Subtype Pivot'!$A$3,"Sum of Correct LR Match the Reasoning")</f>
        <v>0</v>
      </c>
      <c r="E42" s="90" t="str">
        <f>IF(C42=0,"",D42/C42)</f>
        <v/>
      </c>
      <c r="N42" s="29"/>
      <c r="O42" s="29"/>
      <c r="P42" s="29"/>
    </row>
    <row r="43" spans="1:16" ht="12.75">
      <c r="A43" s="24"/>
      <c r="B43" s="25"/>
      <c r="C43" s="45"/>
      <c r="D43" s="45"/>
      <c r="E43" s="90"/>
      <c r="N43" s="29"/>
      <c r="O43" s="29"/>
      <c r="P43" s="29"/>
    </row>
    <row r="44" spans="1:16" ht="12.75">
      <c r="A44" s="86" t="s">
        <v>326</v>
      </c>
      <c r="B44" s="88"/>
      <c r="C44" s="45">
        <f>C45+C46</f>
        <v>0</v>
      </c>
      <c r="D44" s="45">
        <f>D45+D46</f>
        <v>0</v>
      </c>
      <c r="E44" s="90" t="str">
        <f>IF(C44=0,"",D44/C44)</f>
        <v/>
      </c>
      <c r="N44" s="29"/>
      <c r="O44" s="29"/>
      <c r="P44" s="29"/>
    </row>
    <row r="45" spans="2:16" ht="12.75">
      <c r="B45" s="61" t="s">
        <v>325</v>
      </c>
      <c r="C45" s="45">
        <f>GETPIVOTDATA('Subtype Pivot'!$A$3,"Sum of Questions LR Example")</f>
        <v>0</v>
      </c>
      <c r="D45" s="45">
        <f>GETPIVOTDATA('Subtype Pivot'!$A$3,"Sum of Correct LR Example")</f>
        <v>0</v>
      </c>
      <c r="E45" s="90" t="str">
        <f>IF(C45=0,"",D45/C45)</f>
        <v/>
      </c>
      <c r="N45" s="29"/>
      <c r="O45" s="29"/>
      <c r="P45" s="29"/>
    </row>
    <row r="46" spans="2:16" ht="12.75">
      <c r="B46" s="61" t="s">
        <v>327</v>
      </c>
      <c r="C46" s="45">
        <f>GETPIVOTDATA('Subtype Pivot'!$A$3,"Sum of Questions LR Support")</f>
        <v>0</v>
      </c>
      <c r="D46" s="45">
        <f>GETPIVOTDATA('Subtype Pivot'!$A$3,"Sum of Correct LR Support")</f>
        <v>0</v>
      </c>
      <c r="E46" s="90" t="str">
        <f>IF(C46=0,"",D46/C46)</f>
        <v/>
      </c>
      <c r="N46" s="29"/>
      <c r="O46" s="29"/>
      <c r="P46" s="29"/>
    </row>
    <row r="47" spans="3:16" ht="12.75">
      <c r="C47" s="29"/>
      <c r="D47" s="29"/>
      <c r="E47" s="29"/>
      <c r="N47" s="29"/>
      <c r="O47" s="29"/>
      <c r="P47" s="29"/>
    </row>
    <row r="48" spans="1:16" ht="12.75">
      <c r="A48" s="86" t="s">
        <v>31</v>
      </c>
      <c r="B48" s="88"/>
      <c r="C48" s="21">
        <f>C26+C32+C36+C40+C44</f>
        <v>0</v>
      </c>
      <c r="D48" s="21">
        <f>D26+D32+D36+D40+D44</f>
        <v>0</v>
      </c>
      <c r="E48" s="85" t="str">
        <f>IF(C48=0,"",D48/C48)</f>
        <v/>
      </c>
      <c r="N48" s="29"/>
      <c r="O48" s="29"/>
      <c r="P48" s="29"/>
    </row>
    <row r="49" spans="3:16" ht="12.75">
      <c r="C49" s="29"/>
      <c r="D49" s="29"/>
      <c r="E49" s="29"/>
      <c r="N49" s="29"/>
      <c r="O49" s="29"/>
      <c r="P49" s="29"/>
    </row>
    <row r="50" spans="3:16" ht="12.75">
      <c r="C50" s="29"/>
      <c r="D50" s="29"/>
      <c r="E50" s="29"/>
      <c r="N50" s="29"/>
      <c r="O50" s="29"/>
      <c r="P50" s="29"/>
    </row>
    <row r="51" spans="3:15" ht="12.75">
      <c r="C51" s="29"/>
      <c r="D51" s="29"/>
      <c r="E51" s="29"/>
      <c r="M51" s="29"/>
      <c r="N51" s="29"/>
      <c r="O51" s="29"/>
    </row>
    <row r="52" spans="3:15" ht="12.75">
      <c r="C52" s="29"/>
      <c r="D52" s="29"/>
      <c r="E52" s="29"/>
      <c r="M52" s="29"/>
      <c r="N52" s="29"/>
      <c r="O52" s="29"/>
    </row>
    <row r="53" spans="3:15" ht="12.75">
      <c r="C53" s="29"/>
      <c r="D53" s="29"/>
      <c r="E53" s="29"/>
      <c r="M53" s="29"/>
      <c r="N53" s="29"/>
      <c r="O53" s="29"/>
    </row>
    <row r="54" spans="1:15" ht="12.75">
      <c r="A54" s="23" t="s">
        <v>295</v>
      </c>
      <c r="B54" s="19"/>
      <c r="C54" s="91" t="s">
        <v>80</v>
      </c>
      <c r="D54" s="91" t="s">
        <v>33</v>
      </c>
      <c r="E54" s="91" t="s">
        <v>30</v>
      </c>
      <c r="M54" s="29"/>
      <c r="N54" s="29"/>
      <c r="O54" s="29"/>
    </row>
    <row r="55" spans="2:15" ht="12.75">
      <c r="B55" s="61"/>
      <c r="C55" s="29"/>
      <c r="D55" s="29"/>
      <c r="E55" s="29"/>
      <c r="M55" s="29"/>
      <c r="N55" s="29"/>
      <c r="O55" s="29"/>
    </row>
    <row r="56" spans="1:15" ht="12.75">
      <c r="A56" s="86" t="s">
        <v>167</v>
      </c>
      <c r="B56" s="86"/>
      <c r="C56" s="65"/>
      <c r="D56" s="65"/>
      <c r="E56" s="65"/>
      <c r="H56" s="1"/>
      <c r="I56" s="22"/>
      <c r="M56" s="29"/>
      <c r="N56" s="29"/>
      <c r="O56" s="29"/>
    </row>
    <row r="57" spans="2:5" ht="12.75">
      <c r="B57" s="29" t="s">
        <v>265</v>
      </c>
      <c r="C57" s="45">
        <f>GETPIVOTDATA('FormatTask Pivot'!$A$3,"Sum of Questions LR Except")</f>
        <v>0</v>
      </c>
      <c r="D57" s="45">
        <f>GETPIVOTDATA('FormatTask Pivot'!$A$3,"Sum of Correct LR Except")</f>
        <v>0</v>
      </c>
      <c r="E57" s="90" t="str">
        <f>IF(C57=0,"",D57/C57)</f>
        <v/>
      </c>
    </row>
    <row r="58" spans="2:5" ht="12.75">
      <c r="B58" s="29" t="s">
        <v>249</v>
      </c>
      <c r="C58" s="45">
        <f>GETPIVOTDATA('FormatTask Pivot'!$A$3,"Sum of Questions LR Standard")</f>
        <v>0</v>
      </c>
      <c r="D58" s="45">
        <f>GETPIVOTDATA('FormatTask Pivot'!$A$3,"Sum of Correct LR Standard")</f>
        <v>0</v>
      </c>
      <c r="E58" s="90" t="str">
        <f>IF(C58=0,"",D58/C58)</f>
        <v/>
      </c>
    </row>
    <row r="59" spans="1:5" ht="12.75">
      <c r="A59" s="86" t="s">
        <v>31</v>
      </c>
      <c r="B59" s="88"/>
      <c r="C59" s="21">
        <f>+SUM(C57:C58)</f>
        <v>0</v>
      </c>
      <c r="D59" s="21">
        <f>+SUM(D57:D58)</f>
        <v>0</v>
      </c>
      <c r="E59" s="85" t="str">
        <f>IF(C59=0,"",D59/C59)</f>
        <v/>
      </c>
    </row>
    <row r="60" spans="3:5" ht="12.75">
      <c r="C60" s="29"/>
      <c r="D60" s="29"/>
      <c r="E60" s="29"/>
    </row>
    <row r="61" spans="3:5" ht="12.75">
      <c r="C61" s="29"/>
      <c r="D61" s="29"/>
      <c r="E61" s="29"/>
    </row>
    <row r="62" spans="3:5" ht="12.75">
      <c r="C62" s="29"/>
      <c r="D62" s="29"/>
      <c r="E62" s="29"/>
    </row>
    <row r="63" spans="3:5" ht="12.75">
      <c r="C63" s="29"/>
      <c r="D63" s="29"/>
      <c r="E63" s="29"/>
    </row>
    <row r="64" spans="3:5" ht="12.75">
      <c r="C64" s="29"/>
      <c r="D64" s="29"/>
      <c r="E64" s="29"/>
    </row>
    <row r="65" spans="3:5" ht="12.75">
      <c r="C65" s="29"/>
      <c r="D65" s="29"/>
      <c r="E65" s="29"/>
    </row>
    <row r="66" spans="3:5" ht="12.75">
      <c r="C66" s="29"/>
      <c r="D66" s="29"/>
      <c r="E66" s="29"/>
    </row>
    <row r="67" spans="3:5" ht="12.75">
      <c r="C67" s="29"/>
      <c r="D67" s="29"/>
      <c r="E67" s="29"/>
    </row>
    <row r="68" spans="3:5" ht="12.75">
      <c r="C68" s="29"/>
      <c r="D68" s="29"/>
      <c r="E68" s="29"/>
    </row>
    <row r="69" spans="3:5" ht="12.75">
      <c r="C69" s="29"/>
      <c r="D69" s="29"/>
      <c r="E69" s="29"/>
    </row>
    <row r="70" spans="3:5" ht="12.75">
      <c r="C70" s="29"/>
      <c r="D70" s="29"/>
      <c r="E70" s="29"/>
    </row>
    <row r="71" spans="3:5" ht="12.75">
      <c r="C71" s="29"/>
      <c r="D71" s="29"/>
      <c r="E71" s="29"/>
    </row>
    <row r="72" spans="3:5" ht="12.75">
      <c r="C72" s="29"/>
      <c r="D72" s="29"/>
      <c r="E72" s="29"/>
    </row>
    <row r="73" spans="3:5" ht="12.75">
      <c r="C73" s="29"/>
      <c r="D73" s="29"/>
      <c r="E73" s="29"/>
    </row>
    <row r="74" spans="1:5" ht="12.75">
      <c r="A74" s="23" t="s">
        <v>166</v>
      </c>
      <c r="B74" s="19"/>
      <c r="C74" s="91" t="s">
        <v>80</v>
      </c>
      <c r="D74" s="91" t="s">
        <v>33</v>
      </c>
      <c r="E74" s="91" t="s">
        <v>30</v>
      </c>
    </row>
    <row r="75" spans="2:5" ht="12.75">
      <c r="B75" s="61"/>
      <c r="C75" s="29"/>
      <c r="D75" s="29"/>
      <c r="E75" s="29"/>
    </row>
    <row r="76" spans="1:5" ht="12.75">
      <c r="A76" s="86" t="s">
        <v>42</v>
      </c>
      <c r="B76" s="92"/>
      <c r="C76" s="65"/>
      <c r="D76" s="65"/>
      <c r="E76" s="65"/>
    </row>
    <row r="77" spans="2:5" ht="12.75">
      <c r="B77" s="29" t="s">
        <v>218</v>
      </c>
      <c r="C77" s="45">
        <f>GETPIVOTDATA('Theme Pivot'!$A$3,"Sum of Questions LR Causation")</f>
        <v>0</v>
      </c>
      <c r="D77" s="45">
        <f>GETPIVOTDATA('Theme Pivot'!$A$3,"Sum of Correct LR Causation")</f>
        <v>0</v>
      </c>
      <c r="E77" s="90" t="str">
        <f>IF(C77=0,"",D77/C77)</f>
        <v/>
      </c>
    </row>
    <row r="78" spans="2:5" ht="12.75">
      <c r="B78" s="29" t="s">
        <v>54</v>
      </c>
      <c r="C78" s="45">
        <f>GETPIVOTDATA('Theme Pivot'!$A$3,"Sum of Questions LR Conditional Logic")</f>
        <v>0</v>
      </c>
      <c r="D78" s="45">
        <f>GETPIVOTDATA('Theme Pivot'!$A$3,"Sum of Correct LR Conditional Logic")</f>
        <v>0</v>
      </c>
      <c r="E78" s="90" t="str">
        <f>IF(C78=0,"",D78/C78)</f>
        <v/>
      </c>
    </row>
    <row r="79" spans="2:5" ht="12.75">
      <c r="B79" s="29" t="s">
        <v>134</v>
      </c>
      <c r="C79" s="45">
        <f>GETPIVOTDATA('Theme Pivot'!$A$3,"Sum of Questions LR Percentages + Numbers")</f>
        <v>0</v>
      </c>
      <c r="D79" s="45">
        <f>GETPIVOTDATA('Theme Pivot'!$A$3,"Sum of Correct LR Percentages + Numbers")</f>
        <v>0</v>
      </c>
      <c r="E79" s="90" t="str">
        <f aca="true" t="shared" si="1" ref="E79:E80">IF(C79=0,"",D79/C79)</f>
        <v/>
      </c>
    </row>
    <row r="80" spans="2:5" ht="12.75">
      <c r="B80" s="29" t="s">
        <v>152</v>
      </c>
      <c r="C80" s="45">
        <f>GETPIVOTDATA('Theme Pivot'!$A$3,"Sum of Questions LR Quantifier Statements")</f>
        <v>0</v>
      </c>
      <c r="D80" s="45">
        <f>GETPIVOTDATA('Theme Pivot'!$A$3,"Sum of Correct LR Quantifier Statements")</f>
        <v>0</v>
      </c>
      <c r="E80" s="90" t="str">
        <f t="shared" si="1"/>
        <v/>
      </c>
    </row>
    <row r="81" spans="1:5" ht="12.75">
      <c r="A81" s="86" t="s">
        <v>31</v>
      </c>
      <c r="B81" s="88"/>
      <c r="C81" s="21">
        <f>+SUM(C77:C80)</f>
        <v>0</v>
      </c>
      <c r="D81" s="21">
        <f>+SUM(D77:D80)</f>
        <v>0</v>
      </c>
      <c r="E81" s="85" t="str">
        <f>IF(C81=0,"",D81/C81)</f>
        <v/>
      </c>
    </row>
    <row r="82" spans="3:5" ht="12.75">
      <c r="C82" s="29"/>
      <c r="D82" s="29"/>
      <c r="E82" s="29"/>
    </row>
    <row r="83" spans="3:5" ht="12.75">
      <c r="C83" s="29"/>
      <c r="D83" s="29"/>
      <c r="E83" s="29"/>
    </row>
    <row r="84" spans="3:5" ht="12.75">
      <c r="C84" s="29"/>
      <c r="D84" s="29"/>
      <c r="E84" s="29"/>
    </row>
    <row r="85" spans="3:5" ht="12.75">
      <c r="C85" s="29"/>
      <c r="D85" s="29"/>
      <c r="E85" s="29"/>
    </row>
    <row r="86" spans="3:5" ht="12.75">
      <c r="C86" s="29"/>
      <c r="D86" s="29"/>
      <c r="E86" s="29"/>
    </row>
    <row r="87" spans="3:5" ht="12.75">
      <c r="C87" s="29"/>
      <c r="D87" s="29"/>
      <c r="E87" s="29"/>
    </row>
    <row r="88" spans="3:5" ht="12.75">
      <c r="C88" s="29"/>
      <c r="D88" s="29"/>
      <c r="E88" s="29"/>
    </row>
    <row r="89" spans="3:5" ht="12.75">
      <c r="C89" s="29"/>
      <c r="D89" s="29"/>
      <c r="E89" s="29"/>
    </row>
    <row r="90" spans="3:5" ht="12.75">
      <c r="C90" s="29"/>
      <c r="D90" s="29"/>
      <c r="E90" s="29"/>
    </row>
    <row r="91" spans="3:5" ht="12.75">
      <c r="C91" s="29"/>
      <c r="D91" s="29"/>
      <c r="E91" s="29"/>
    </row>
    <row r="92" spans="3:5" ht="12.75">
      <c r="C92" s="29"/>
      <c r="D92" s="29"/>
      <c r="E92" s="29"/>
    </row>
    <row r="93" spans="3:5" ht="12.75">
      <c r="C93" s="29"/>
      <c r="D93" s="29"/>
      <c r="E93" s="29"/>
    </row>
    <row r="94" spans="3:5" ht="12.75">
      <c r="C94" s="29"/>
      <c r="D94" s="29"/>
      <c r="E94" s="29"/>
    </row>
    <row r="95" spans="3:5" ht="12.75">
      <c r="C95" s="29"/>
      <c r="D95" s="29"/>
      <c r="E95" s="29"/>
    </row>
    <row r="96" spans="3:5" ht="12.75">
      <c r="C96" s="29"/>
      <c r="D96" s="29"/>
      <c r="E96" s="29"/>
    </row>
    <row r="97" spans="3:5" ht="12.75">
      <c r="C97" s="29"/>
      <c r="D97" s="29"/>
      <c r="E97" s="29"/>
    </row>
    <row r="98" spans="3:5" ht="12.75">
      <c r="C98" s="29"/>
      <c r="D98" s="29"/>
      <c r="E98" s="29"/>
    </row>
    <row r="99" spans="3:5" ht="12.75">
      <c r="C99" s="29"/>
      <c r="D99" s="29"/>
      <c r="E99" s="29"/>
    </row>
    <row r="100" spans="3:5" ht="12.75">
      <c r="C100" s="29"/>
      <c r="D100" s="29"/>
      <c r="E100" s="29"/>
    </row>
    <row r="101" spans="3:5" ht="12.75">
      <c r="C101" s="29"/>
      <c r="D101" s="29"/>
      <c r="E101" s="29"/>
    </row>
    <row r="102" spans="3:5" ht="12.75">
      <c r="C102" s="29"/>
      <c r="D102" s="29"/>
      <c r="E102" s="29"/>
    </row>
    <row r="103" spans="3:5" ht="12.75">
      <c r="C103" s="29"/>
      <c r="D103" s="29"/>
      <c r="E103" s="29"/>
    </row>
    <row r="104" spans="3:5" ht="12.75">
      <c r="C104" s="29"/>
      <c r="D104" s="29"/>
      <c r="E104" s="29"/>
    </row>
    <row r="105" spans="3:5" ht="12.75">
      <c r="C105" s="29"/>
      <c r="D105" s="29"/>
      <c r="E105" s="29"/>
    </row>
    <row r="106" spans="3:5" ht="12.75">
      <c r="C106" s="29"/>
      <c r="D106" s="29"/>
      <c r="E106" s="29"/>
    </row>
    <row r="107" spans="3:5" ht="12.75">
      <c r="C107" s="29"/>
      <c r="D107" s="29"/>
      <c r="E107" s="29"/>
    </row>
    <row r="108" spans="3:5" ht="12.75">
      <c r="C108" s="29"/>
      <c r="D108" s="29"/>
      <c r="E108" s="29"/>
    </row>
    <row r="109" spans="3:5" ht="12.75">
      <c r="C109" s="29"/>
      <c r="D109" s="29"/>
      <c r="E109" s="29"/>
    </row>
    <row r="110" spans="3:5" ht="12.75">
      <c r="C110" s="29"/>
      <c r="D110" s="29"/>
      <c r="E110" s="29"/>
    </row>
    <row r="111" spans="3:5" ht="12.75">
      <c r="C111" s="29"/>
      <c r="D111" s="29"/>
      <c r="E111" s="29"/>
    </row>
    <row r="112" spans="3:5" ht="12.75">
      <c r="C112" s="29"/>
      <c r="D112" s="29"/>
      <c r="E112" s="29"/>
    </row>
    <row r="113" spans="3:5" ht="12.75">
      <c r="C113" s="29"/>
      <c r="D113" s="29"/>
      <c r="E113" s="29"/>
    </row>
    <row r="114" spans="3:5" ht="12.75">
      <c r="C114" s="29"/>
      <c r="D114" s="29"/>
      <c r="E114" s="29"/>
    </row>
    <row r="115" spans="3:5" ht="12.75">
      <c r="C115" s="29"/>
      <c r="D115" s="29"/>
      <c r="E115" s="29"/>
    </row>
    <row r="116" spans="3:5" ht="12.75">
      <c r="C116" s="29"/>
      <c r="D116" s="29"/>
      <c r="E116" s="29"/>
    </row>
    <row r="117" spans="3:5" ht="12.75">
      <c r="C117" s="29"/>
      <c r="D117" s="29"/>
      <c r="E117" s="29"/>
    </row>
    <row r="118" spans="3:5" ht="12.75">
      <c r="C118" s="29"/>
      <c r="D118" s="29"/>
      <c r="E118" s="29"/>
    </row>
    <row r="119" spans="3:5" ht="12.75">
      <c r="C119" s="29"/>
      <c r="D119" s="29"/>
      <c r="E119" s="29"/>
    </row>
    <row r="120" spans="3:5" ht="12.75">
      <c r="C120" s="29"/>
      <c r="D120" s="29"/>
      <c r="E120" s="29"/>
    </row>
    <row r="121" spans="3:5" ht="12.75">
      <c r="C121" s="29"/>
      <c r="D121" s="29"/>
      <c r="E121" s="29"/>
    </row>
    <row r="122" spans="3:5" ht="12.75">
      <c r="C122" s="29"/>
      <c r="D122" s="29"/>
      <c r="E122" s="29"/>
    </row>
    <row r="123" spans="3:5" ht="12.75">
      <c r="C123" s="29"/>
      <c r="D123" s="29"/>
      <c r="E123" s="29"/>
    </row>
    <row r="124" spans="3:5" ht="12.75">
      <c r="C124" s="29"/>
      <c r="D124" s="29"/>
      <c r="E124" s="29"/>
    </row>
    <row r="125" spans="3:5" ht="12.75">
      <c r="C125" s="29"/>
      <c r="D125" s="29"/>
      <c r="E125" s="29"/>
    </row>
    <row r="126" spans="3:5" ht="12.75">
      <c r="C126" s="29"/>
      <c r="D126" s="29"/>
      <c r="E126" s="29"/>
    </row>
    <row r="127" spans="3:5" ht="12.75">
      <c r="C127" s="29"/>
      <c r="D127" s="29"/>
      <c r="E127" s="29"/>
    </row>
    <row r="128" spans="3:5" ht="12.75">
      <c r="C128" s="29"/>
      <c r="D128" s="29"/>
      <c r="E128" s="29"/>
    </row>
    <row r="129" spans="3:5" ht="12.75">
      <c r="C129" s="29"/>
      <c r="D129" s="29"/>
      <c r="E129" s="29"/>
    </row>
    <row r="130" spans="3:5" ht="12.75">
      <c r="C130" s="29"/>
      <c r="D130" s="29"/>
      <c r="E130" s="29"/>
    </row>
    <row r="131" spans="3:5" ht="12.75">
      <c r="C131" s="29"/>
      <c r="D131" s="29"/>
      <c r="E131" s="29"/>
    </row>
    <row r="132" spans="3:5" ht="12.75">
      <c r="C132" s="29"/>
      <c r="D132" s="29"/>
      <c r="E132" s="29"/>
    </row>
    <row r="133" spans="3:5" ht="12.75">
      <c r="C133" s="29"/>
      <c r="D133" s="29"/>
      <c r="E133" s="29"/>
    </row>
    <row r="134" spans="3:5" ht="12.75">
      <c r="C134" s="29"/>
      <c r="D134" s="29"/>
      <c r="E134" s="29"/>
    </row>
    <row r="135" spans="3:5" ht="12.75">
      <c r="C135" s="29"/>
      <c r="D135" s="29"/>
      <c r="E135" s="29"/>
    </row>
    <row r="136" spans="3:5" ht="12.75">
      <c r="C136" s="29"/>
      <c r="D136" s="29"/>
      <c r="E136" s="29"/>
    </row>
    <row r="137" spans="3:5" ht="12.75">
      <c r="C137" s="29"/>
      <c r="D137" s="29"/>
      <c r="E137" s="29"/>
    </row>
    <row r="138" spans="3:5" ht="12.75">
      <c r="C138" s="29"/>
      <c r="D138" s="29"/>
      <c r="E138" s="29"/>
    </row>
    <row r="139" spans="3:5" ht="12.75">
      <c r="C139" s="29"/>
      <c r="D139" s="29"/>
      <c r="E139" s="29"/>
    </row>
    <row r="140" spans="3:5" ht="12.75">
      <c r="C140" s="29"/>
      <c r="D140" s="29"/>
      <c r="E140" s="29"/>
    </row>
    <row r="141" spans="3:5" ht="12.75">
      <c r="C141" s="29"/>
      <c r="D141" s="29"/>
      <c r="E141" s="29"/>
    </row>
    <row r="142" spans="3:5" ht="12.75">
      <c r="C142" s="29"/>
      <c r="D142" s="29"/>
      <c r="E142" s="29"/>
    </row>
    <row r="143" spans="3:5" ht="12.75">
      <c r="C143" s="29"/>
      <c r="D143" s="29"/>
      <c r="E143" s="29"/>
    </row>
    <row r="144" spans="3:5" ht="12.75">
      <c r="C144" s="29"/>
      <c r="D144" s="29"/>
      <c r="E144" s="29"/>
    </row>
    <row r="145" spans="3:5" ht="12.75">
      <c r="C145" s="29"/>
      <c r="D145" s="29"/>
      <c r="E145" s="29"/>
    </row>
    <row r="146" spans="3:5" ht="12.75">
      <c r="C146" s="29"/>
      <c r="D146" s="29"/>
      <c r="E146" s="29"/>
    </row>
    <row r="147" spans="3:5" ht="12.75">
      <c r="C147" s="29"/>
      <c r="D147" s="29"/>
      <c r="E147" s="29"/>
    </row>
  </sheetData>
  <sheetProtection sheet="1" objects="1" scenarios="1"/>
  <mergeCells count="1">
    <mergeCell ref="A1:XFD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Q95"/>
  <sheetViews>
    <sheetView workbookViewId="0" topLeftCell="A1">
      <pane ySplit="2" topLeftCell="A3" activePane="bottomLeft" state="frozen"/>
      <selection pane="bottomLeft" activeCell="W6" sqref="W6"/>
    </sheetView>
  </sheetViews>
  <sheetFormatPr defaultColWidth="11.00390625" defaultRowHeight="12.75"/>
  <cols>
    <col min="1" max="2" width="3.875" style="0" customWidth="1"/>
    <col min="3" max="3" width="19.875" style="1" customWidth="1"/>
    <col min="4" max="4" width="9.625" style="0" bestFit="1" customWidth="1"/>
    <col min="5" max="5" width="7.875" style="0" bestFit="1" customWidth="1"/>
    <col min="6" max="6" width="10.375" style="0" bestFit="1" customWidth="1"/>
    <col min="7" max="8" width="17.00390625" style="0" customWidth="1"/>
  </cols>
  <sheetData>
    <row r="1" s="106" customFormat="1" ht="88" customHeight="1"/>
    <row r="2" s="89" customFormat="1" ht="29" customHeight="1"/>
    <row r="3" spans="9:10" ht="12.75">
      <c r="I3" s="1"/>
      <c r="J3" s="22"/>
    </row>
    <row r="4" spans="1:6" ht="12.75">
      <c r="A4" s="23" t="s">
        <v>71</v>
      </c>
      <c r="B4" s="23"/>
      <c r="C4" s="19"/>
      <c r="D4" s="91" t="s">
        <v>80</v>
      </c>
      <c r="E4" s="91" t="s">
        <v>33</v>
      </c>
      <c r="F4" s="91" t="s">
        <v>30</v>
      </c>
    </row>
    <row r="5" spans="1:6" ht="12.75">
      <c r="A5" s="19"/>
      <c r="B5" s="19"/>
      <c r="C5" s="19"/>
      <c r="D5" s="65"/>
      <c r="E5" s="65"/>
      <c r="F5" s="65"/>
    </row>
    <row r="6" spans="1:6" ht="12.75">
      <c r="A6" s="86" t="s">
        <v>73</v>
      </c>
      <c r="B6" s="86"/>
      <c r="C6" s="87"/>
      <c r="D6" s="45"/>
      <c r="E6" s="45"/>
      <c r="F6" s="90" t="str">
        <f aca="true" t="shared" si="0" ref="F6:F11">IF(D6=0,"",E6/D6)</f>
        <v/>
      </c>
    </row>
    <row r="7" spans="2:9" ht="12.75">
      <c r="B7" s="51" t="s">
        <v>105</v>
      </c>
      <c r="C7" s="50"/>
      <c r="D7" s="45">
        <f>GETPIVOTDATA('Type Pivot'!$A$3,"Sum of Questions RC Humanities")</f>
        <v>0</v>
      </c>
      <c r="E7" s="45">
        <f>GETPIVOTDATA('Type Pivot'!$A$3,"Sum of Correct RC Humanities")</f>
        <v>0</v>
      </c>
      <c r="F7" s="90" t="str">
        <f t="shared" si="0"/>
        <v/>
      </c>
      <c r="H7" s="35" t="str">
        <f>B7</f>
        <v>Humanities</v>
      </c>
      <c r="I7" s="22" t="str">
        <f>F7</f>
        <v/>
      </c>
    </row>
    <row r="8" spans="2:9" ht="12.75">
      <c r="B8" s="51" t="s">
        <v>40</v>
      </c>
      <c r="C8" s="50"/>
      <c r="D8" s="45">
        <f>GETPIVOTDATA('Type Pivot'!$A$3,"Sum of Questions RC Law")</f>
        <v>0</v>
      </c>
      <c r="E8" s="45">
        <f>GETPIVOTDATA('Type Pivot'!$A$3,"Sum of Correct RC Law")</f>
        <v>0</v>
      </c>
      <c r="F8" s="90" t="str">
        <f t="shared" si="0"/>
        <v/>
      </c>
      <c r="H8" s="35" t="str">
        <f>B8</f>
        <v>Law</v>
      </c>
      <c r="I8" s="22" t="str">
        <f>F8</f>
        <v/>
      </c>
    </row>
    <row r="9" spans="2:10" ht="12.75">
      <c r="B9" s="51" t="s">
        <v>317</v>
      </c>
      <c r="C9" s="50"/>
      <c r="D9" s="45">
        <f>GETPIVOTDATA('Type Pivot'!$A$3,"Sum of Questions RC Natural Sciences")</f>
        <v>0</v>
      </c>
      <c r="E9" s="45">
        <f>GETPIVOTDATA('Type Pivot'!$A$3,"Sum of Correct RC Natural Sciences")</f>
        <v>0</v>
      </c>
      <c r="F9" s="90" t="str">
        <f t="shared" si="0"/>
        <v/>
      </c>
      <c r="H9" s="35" t="str">
        <f>B9</f>
        <v>Natural Sciences</v>
      </c>
      <c r="I9" s="22" t="str">
        <f>F9</f>
        <v/>
      </c>
      <c r="J9" s="22"/>
    </row>
    <row r="10" spans="2:9" ht="12.75">
      <c r="B10" s="51" t="s">
        <v>315</v>
      </c>
      <c r="C10" s="50"/>
      <c r="D10" s="45">
        <f>GETPIVOTDATA('Type Pivot'!$A$3,"Sum of Questions RC Social Sciences")</f>
        <v>0</v>
      </c>
      <c r="E10" s="45">
        <f>GETPIVOTDATA('Type Pivot'!$A$3,"Sum of Correct RC Social Sciences")</f>
        <v>0</v>
      </c>
      <c r="F10" s="90" t="str">
        <f t="shared" si="0"/>
        <v/>
      </c>
      <c r="H10" s="35" t="str">
        <f>B10</f>
        <v>Social Sciences</v>
      </c>
      <c r="I10" s="22" t="str">
        <f>F10</f>
        <v/>
      </c>
    </row>
    <row r="11" spans="1:10" ht="12.75">
      <c r="A11" s="86" t="s">
        <v>31</v>
      </c>
      <c r="B11" s="86"/>
      <c r="C11" s="87"/>
      <c r="D11" s="21">
        <f>D7+D8+D9+D10</f>
        <v>0</v>
      </c>
      <c r="E11" s="21">
        <f>E7+E8+E9+E10</f>
        <v>0</v>
      </c>
      <c r="F11" s="85" t="str">
        <f t="shared" si="0"/>
        <v/>
      </c>
      <c r="H11" t="str">
        <f>+A11</f>
        <v>TOTAL</v>
      </c>
      <c r="I11" s="22" t="str">
        <f>+F11</f>
        <v/>
      </c>
      <c r="J11" s="22"/>
    </row>
    <row r="12" spans="4:6" ht="12.75">
      <c r="D12" s="29"/>
      <c r="E12" s="29"/>
      <c r="F12" s="29"/>
    </row>
    <row r="13" spans="3:6" ht="12.75">
      <c r="C13"/>
      <c r="D13" s="29"/>
      <c r="E13" s="29"/>
      <c r="F13" s="29"/>
    </row>
    <row r="14" spans="4:6" ht="12.75">
      <c r="D14" s="29"/>
      <c r="E14" s="29"/>
      <c r="F14" s="29"/>
    </row>
    <row r="15" spans="4:6" ht="12.75">
      <c r="D15" s="29"/>
      <c r="E15" s="29"/>
      <c r="F15" s="29"/>
    </row>
    <row r="16" spans="4:6" ht="12.75">
      <c r="D16" s="29"/>
      <c r="E16" s="29"/>
      <c r="F16" s="29"/>
    </row>
    <row r="17" spans="4:6" ht="12.75">
      <c r="D17" s="29"/>
      <c r="E17" s="29"/>
      <c r="F17" s="29"/>
    </row>
    <row r="18" spans="4:9" ht="12.75">
      <c r="D18" s="29"/>
      <c r="E18" s="29"/>
      <c r="F18" s="29"/>
      <c r="H18" s="35"/>
      <c r="I18" s="22"/>
    </row>
    <row r="19" spans="1:9" ht="12.75">
      <c r="A19" s="42" t="s">
        <v>148</v>
      </c>
      <c r="D19" s="91" t="s">
        <v>80</v>
      </c>
      <c r="E19" s="91" t="s">
        <v>33</v>
      </c>
      <c r="F19" s="91" t="s">
        <v>30</v>
      </c>
      <c r="H19" s="35"/>
      <c r="I19" s="22"/>
    </row>
    <row r="20" spans="4:9" ht="12.75">
      <c r="D20" s="65"/>
      <c r="E20" s="65"/>
      <c r="F20" s="65"/>
      <c r="H20" s="35" t="str">
        <f>B22</f>
        <v>Single</v>
      </c>
      <c r="I20" s="22" t="str">
        <f>F22</f>
        <v/>
      </c>
    </row>
    <row r="21" spans="1:9" ht="12.75">
      <c r="A21" s="86" t="s">
        <v>74</v>
      </c>
      <c r="B21" s="86"/>
      <c r="C21" s="87"/>
      <c r="D21" s="45"/>
      <c r="E21" s="45"/>
      <c r="F21" s="90"/>
      <c r="H21" t="str">
        <f>B23</f>
        <v>Comparative</v>
      </c>
      <c r="I21" s="22" t="str">
        <f>F23</f>
        <v/>
      </c>
    </row>
    <row r="22" spans="2:9" ht="12.75">
      <c r="B22" s="51" t="s">
        <v>239</v>
      </c>
      <c r="C22" s="50"/>
      <c r="D22" s="45">
        <f>GETPIVOTDATA('FormatTask Pivot'!$A$3,"Sum of Questions RC Single")</f>
        <v>0</v>
      </c>
      <c r="E22" s="45">
        <f>GETPIVOTDATA('FormatTask Pivot'!$A$3,"Sum of Correct RC Single")</f>
        <v>0</v>
      </c>
      <c r="F22" s="90" t="str">
        <f>IF(D22=0,"",E22/D22)</f>
        <v/>
      </c>
      <c r="H22" s="35" t="str">
        <f>A24</f>
        <v>TOTAL</v>
      </c>
      <c r="I22" s="22" t="str">
        <f>F24</f>
        <v/>
      </c>
    </row>
    <row r="23" spans="2:6" ht="12.75">
      <c r="B23" s="51" t="s">
        <v>111</v>
      </c>
      <c r="C23" s="50"/>
      <c r="D23" s="45">
        <f>GETPIVOTDATA('FormatTask Pivot'!$A$3,"Sum of Questions RC Comparative")</f>
        <v>0</v>
      </c>
      <c r="E23" s="45">
        <f>GETPIVOTDATA('FormatTask Pivot'!$A$3,"Sum of Correct RC Comparative")</f>
        <v>0</v>
      </c>
      <c r="F23" s="90" t="str">
        <f>IF(D23=0,"",E23/D23)</f>
        <v/>
      </c>
    </row>
    <row r="24" spans="1:6" ht="12.75">
      <c r="A24" s="86" t="s">
        <v>31</v>
      </c>
      <c r="B24" s="86"/>
      <c r="C24" s="87"/>
      <c r="D24" s="21">
        <f>+D23+D22</f>
        <v>0</v>
      </c>
      <c r="E24" s="21">
        <f>+E23+E22</f>
        <v>0</v>
      </c>
      <c r="F24" s="85" t="str">
        <f>IF(D24=0,"",E24/D24)</f>
        <v/>
      </c>
    </row>
    <row r="25" spans="4:6" ht="12.75">
      <c r="D25" s="29"/>
      <c r="E25" s="29"/>
      <c r="F25" s="29"/>
    </row>
    <row r="26" spans="4:6" ht="12.75">
      <c r="D26" s="29"/>
      <c r="E26" s="29"/>
      <c r="F26" s="29"/>
    </row>
    <row r="27" spans="4:6" ht="12.75">
      <c r="D27" s="29"/>
      <c r="E27" s="29"/>
      <c r="F27" s="29"/>
    </row>
    <row r="28" spans="4:6" ht="12.75">
      <c r="D28" s="29"/>
      <c r="E28" s="29"/>
      <c r="F28" s="29"/>
    </row>
    <row r="29" spans="4:6" ht="12.75">
      <c r="D29" s="29"/>
      <c r="E29" s="29"/>
      <c r="F29" s="29"/>
    </row>
    <row r="30" spans="4:6" ht="12.75">
      <c r="D30" s="29"/>
      <c r="E30" s="29"/>
      <c r="F30" s="29"/>
    </row>
    <row r="31" spans="4:6" ht="12.75">
      <c r="D31" s="29"/>
      <c r="E31" s="29"/>
      <c r="F31" s="29"/>
    </row>
    <row r="32" spans="4:6" ht="12.75">
      <c r="D32" s="29"/>
      <c r="E32" s="29"/>
      <c r="F32" s="29"/>
    </row>
    <row r="33" spans="1:6" ht="12.75">
      <c r="A33" s="20" t="s">
        <v>193</v>
      </c>
      <c r="B33" s="20"/>
      <c r="D33" s="91" t="s">
        <v>81</v>
      </c>
      <c r="E33" s="91" t="s">
        <v>33</v>
      </c>
      <c r="F33" s="91" t="s">
        <v>30</v>
      </c>
    </row>
    <row r="34" spans="4:6" ht="12.75">
      <c r="D34" s="29"/>
      <c r="E34" s="29"/>
      <c r="F34" s="29"/>
    </row>
    <row r="35" spans="1:6" ht="12.75">
      <c r="A35" s="86" t="s">
        <v>180</v>
      </c>
      <c r="B35" s="86"/>
      <c r="C35" s="87"/>
      <c r="D35" s="45"/>
      <c r="E35" s="45"/>
      <c r="F35" s="90"/>
    </row>
    <row r="36" spans="2:6" ht="12.75">
      <c r="B36" t="s">
        <v>330</v>
      </c>
      <c r="C36" s="61"/>
      <c r="D36" s="45">
        <f>GETPIVOTDATA('Question Pivot'!$A$3,"Sum of Questions RC Identification")</f>
        <v>0</v>
      </c>
      <c r="E36" s="45">
        <f>GETPIVOTDATA('Question Pivot'!$A$3,"Sum of Correct RC Identification")</f>
        <v>0</v>
      </c>
      <c r="F36" s="90" t="str">
        <f>IF(D36=0,"",E36/D36)</f>
        <v/>
      </c>
    </row>
    <row r="37" spans="2:9" ht="12.75">
      <c r="B37" t="s">
        <v>333</v>
      </c>
      <c r="C37" s="61"/>
      <c r="D37" s="45">
        <f>GETPIVOTDATA('Question Pivot'!$A$3,"Sum of Questions RC Inference")</f>
        <v>0</v>
      </c>
      <c r="E37" s="45">
        <f>GETPIVOTDATA('Question Pivot'!$A$3,"Sum of Correct RC Inference")</f>
        <v>0</v>
      </c>
      <c r="F37" s="90" t="str">
        <f>IF(D37=0,"",E37/D37)</f>
        <v/>
      </c>
      <c r="H37" s="1" t="s">
        <v>330</v>
      </c>
      <c r="I37" s="22" t="str">
        <f>F36</f>
        <v/>
      </c>
    </row>
    <row r="38" spans="2:9" ht="12.75">
      <c r="B38" t="s">
        <v>329</v>
      </c>
      <c r="C38" s="61"/>
      <c r="D38" s="45">
        <f>GETPIVOTDATA('Question Pivot'!$A$3,"Sum of Questions RC Synthesis")</f>
        <v>0</v>
      </c>
      <c r="E38" s="45">
        <f>GETPIVOTDATA('Question Pivot'!$A$3,"Sum of Correct RC Synthesis")</f>
        <v>0</v>
      </c>
      <c r="F38" s="90" t="str">
        <f>IF(D38=0,"",E38/D38)</f>
        <v/>
      </c>
      <c r="H38" s="1" t="s">
        <v>333</v>
      </c>
      <c r="I38" s="22" t="str">
        <f>F37</f>
        <v/>
      </c>
    </row>
    <row r="39" spans="1:9" ht="12.75">
      <c r="A39" s="86" t="s">
        <v>31</v>
      </c>
      <c r="B39" s="86"/>
      <c r="C39" s="87"/>
      <c r="D39" s="21">
        <f>D36+D37+D38</f>
        <v>0</v>
      </c>
      <c r="E39" s="21">
        <f>E36+E37+E38</f>
        <v>0</v>
      </c>
      <c r="F39" s="85" t="str">
        <f>IF(D39=0,"",E39/D39)</f>
        <v/>
      </c>
      <c r="H39" s="1" t="s">
        <v>329</v>
      </c>
      <c r="I39" s="22" t="str">
        <f>F38</f>
        <v/>
      </c>
    </row>
    <row r="40" spans="4:10" ht="12.75">
      <c r="D40" s="29"/>
      <c r="E40" s="29"/>
      <c r="F40" s="29"/>
      <c r="H40" t="str">
        <f>A39</f>
        <v>TOTAL</v>
      </c>
      <c r="I40" s="22" t="str">
        <f>F39</f>
        <v/>
      </c>
      <c r="J40" s="22"/>
    </row>
    <row r="41" spans="4:10" ht="12.75">
      <c r="D41" s="29"/>
      <c r="E41" s="29"/>
      <c r="F41" s="29"/>
      <c r="H41" s="1"/>
      <c r="I41" s="22"/>
      <c r="J41" s="22"/>
    </row>
    <row r="42" spans="4:6" ht="12.75">
      <c r="D42" s="29"/>
      <c r="E42" s="29"/>
      <c r="F42" s="29"/>
    </row>
    <row r="43" spans="4:6" ht="12.75">
      <c r="D43" s="29"/>
      <c r="E43" s="29"/>
      <c r="F43" s="29"/>
    </row>
    <row r="44" spans="4:6" ht="12.75">
      <c r="D44" s="29"/>
      <c r="E44" s="29"/>
      <c r="F44" s="29"/>
    </row>
    <row r="45" spans="4:6" ht="12.75">
      <c r="D45" s="29"/>
      <c r="E45" s="29"/>
      <c r="F45" s="29"/>
    </row>
    <row r="46" spans="4:6" ht="12.75">
      <c r="D46" s="29"/>
      <c r="E46" s="29"/>
      <c r="F46" s="29"/>
    </row>
    <row r="47" spans="4:6" ht="12.75">
      <c r="D47" s="29"/>
      <c r="E47" s="29"/>
      <c r="F47" s="29"/>
    </row>
    <row r="48" spans="4:17" ht="12.75">
      <c r="D48" s="29"/>
      <c r="E48" s="29"/>
      <c r="F48" s="29"/>
      <c r="N48" s="29"/>
      <c r="O48" s="29"/>
      <c r="P48" s="29"/>
      <c r="Q48" s="29"/>
    </row>
    <row r="49" spans="4:17" ht="12.75">
      <c r="D49" s="29"/>
      <c r="E49" s="29"/>
      <c r="F49" s="29"/>
      <c r="N49" s="29"/>
      <c r="O49" s="29"/>
      <c r="P49" s="29"/>
      <c r="Q49" s="29"/>
    </row>
    <row r="50" spans="4:17" ht="12.75">
      <c r="D50" s="29"/>
      <c r="E50" s="29"/>
      <c r="F50" s="29"/>
      <c r="N50" s="29"/>
      <c r="O50" s="29"/>
      <c r="P50" s="29"/>
      <c r="Q50" s="29"/>
    </row>
    <row r="51" spans="1:17" ht="12.75">
      <c r="A51" s="44" t="s">
        <v>43</v>
      </c>
      <c r="D51" s="91" t="s">
        <v>150</v>
      </c>
      <c r="E51" s="91" t="s">
        <v>33</v>
      </c>
      <c r="F51" s="91" t="s">
        <v>30</v>
      </c>
      <c r="N51" s="29"/>
      <c r="O51" s="29"/>
      <c r="P51" s="29"/>
      <c r="Q51" s="29"/>
    </row>
    <row r="52" spans="1:17" ht="12.75">
      <c r="A52" s="86" t="s">
        <v>147</v>
      </c>
      <c r="B52" s="86"/>
      <c r="C52" s="88"/>
      <c r="D52" s="29"/>
      <c r="E52" s="29"/>
      <c r="F52" s="29"/>
      <c r="N52" s="29"/>
      <c r="O52" s="29"/>
      <c r="P52" s="29"/>
      <c r="Q52" s="29"/>
    </row>
    <row r="53" spans="2:17" ht="12.75">
      <c r="B53" t="s">
        <v>53</v>
      </c>
      <c r="C53" s="61"/>
      <c r="D53" s="45">
        <f>GETPIVOTDATA('Subtype Pivot'!$A$3,"Sum of Questions RC Analogy/Application")</f>
        <v>0</v>
      </c>
      <c r="E53" s="45">
        <f>GETPIVOTDATA('Subtype Pivot'!$A$3,"Sum of Correct RC Analogy/Application")</f>
        <v>0</v>
      </c>
      <c r="F53" s="90" t="str">
        <f>IF(D53=0,"",E53/D53)</f>
        <v/>
      </c>
      <c r="H53" s="35" t="str">
        <f>B53</f>
        <v>Analogy/Application</v>
      </c>
      <c r="I53" s="22" t="str">
        <f>F53</f>
        <v/>
      </c>
      <c r="N53" s="29"/>
      <c r="O53" s="29"/>
      <c r="P53" s="29"/>
      <c r="Q53" s="29"/>
    </row>
    <row r="54" spans="2:17" ht="12.75">
      <c r="B54" t="s">
        <v>248</v>
      </c>
      <c r="C54" s="61"/>
      <c r="D54" s="45">
        <f>GETPIVOTDATA('Subtype Pivot'!$A$3,"Sum of Questions RC Author General Opinion")</f>
        <v>0</v>
      </c>
      <c r="E54" s="45">
        <f>GETPIVOTDATA('Subtype Pivot'!$A$3,"Sum of Correct RC Author General Opinion")</f>
        <v>0</v>
      </c>
      <c r="F54" s="90" t="str">
        <f aca="true" t="shared" si="1" ref="F54:F62">IF(D54=0,"",E54/D54)</f>
        <v/>
      </c>
      <c r="H54" s="35" t="str">
        <f aca="true" t="shared" si="2" ref="H54:H61">B54</f>
        <v>Author General Opinion</v>
      </c>
      <c r="I54" s="22" t="str">
        <f aca="true" t="shared" si="3" ref="I54:I61">F54</f>
        <v/>
      </c>
      <c r="N54" s="29"/>
      <c r="O54" s="29"/>
      <c r="P54" s="29"/>
      <c r="Q54" s="29"/>
    </row>
    <row r="55" spans="2:17" ht="12.75">
      <c r="B55" t="s">
        <v>245</v>
      </c>
      <c r="C55" s="61"/>
      <c r="D55" s="45">
        <f>GETPIVOTDATA('Subtype Pivot'!$A$3,"Sum of Questions RC Author Local Opinion")</f>
        <v>0</v>
      </c>
      <c r="E55" s="45">
        <f>GETPIVOTDATA('Subtype Pivot'!$A$3,"Sum of Correct RC Author Local Opinion")</f>
        <v>0</v>
      </c>
      <c r="F55" s="90" t="str">
        <f t="shared" si="1"/>
        <v/>
      </c>
      <c r="H55" s="35" t="str">
        <f t="shared" si="2"/>
        <v>Author Local Opinion</v>
      </c>
      <c r="I55" s="22" t="str">
        <f t="shared" si="3"/>
        <v/>
      </c>
      <c r="N55" s="29"/>
      <c r="O55" s="29"/>
      <c r="P55" s="29"/>
      <c r="Q55" s="29"/>
    </row>
    <row r="56" spans="2:17" ht="12.75">
      <c r="B56" t="s">
        <v>318</v>
      </c>
      <c r="C56" s="61"/>
      <c r="D56" s="45">
        <f>GETPIVOTDATA('Subtype Pivot'!$A$3,"Sum of Questions RC Function/Structure")</f>
        <v>0</v>
      </c>
      <c r="E56" s="45">
        <f>GETPIVOTDATA('Subtype Pivot'!$A$3,"Sum of Correct RC Function/Structure")</f>
        <v>0</v>
      </c>
      <c r="F56" s="90" t="str">
        <f t="shared" si="1"/>
        <v/>
      </c>
      <c r="H56" s="35" t="str">
        <f t="shared" si="2"/>
        <v>Function/Structure</v>
      </c>
      <c r="I56" s="22" t="str">
        <f t="shared" si="3"/>
        <v/>
      </c>
      <c r="N56" s="29"/>
      <c r="O56" s="29"/>
      <c r="P56" s="29"/>
      <c r="Q56" s="29"/>
    </row>
    <row r="57" spans="2:17" ht="12.75">
      <c r="B57" t="s">
        <v>149</v>
      </c>
      <c r="C57" s="61"/>
      <c r="D57" s="45">
        <f>GETPIVOTDATA('Subtype Pivot'!$A$3,"Sum of Questions RC General Inference")</f>
        <v>0</v>
      </c>
      <c r="E57" s="45">
        <f>GETPIVOTDATA('Subtype Pivot'!$A$3,"Sum of Correct RC General Inference")</f>
        <v>0</v>
      </c>
      <c r="F57" s="90" t="str">
        <f t="shared" si="1"/>
        <v/>
      </c>
      <c r="H57" s="35" t="str">
        <f t="shared" si="2"/>
        <v>General Inference</v>
      </c>
      <c r="I57" s="22" t="str">
        <f t="shared" si="3"/>
        <v/>
      </c>
      <c r="N57" s="29"/>
      <c r="O57" s="29"/>
      <c r="P57" s="29"/>
      <c r="Q57" s="29"/>
    </row>
    <row r="58" spans="2:17" ht="12.75">
      <c r="B58" t="s">
        <v>247</v>
      </c>
      <c r="C58" s="61"/>
      <c r="D58" s="45">
        <f>GETPIVOTDATA('Subtype Pivot'!$A$3,"Sum of Questions RC Identify Information")</f>
        <v>0</v>
      </c>
      <c r="E58" s="45">
        <f>GETPIVOTDATA('Subtype Pivot'!$A$3,"Sum of Correct RC Identify Information")</f>
        <v>0</v>
      </c>
      <c r="F58" s="90" t="str">
        <f t="shared" si="1"/>
        <v/>
      </c>
      <c r="H58" s="35" t="str">
        <f t="shared" si="2"/>
        <v>Identify Information</v>
      </c>
      <c r="I58" s="22" t="str">
        <f t="shared" si="3"/>
        <v/>
      </c>
      <c r="N58" s="29"/>
      <c r="O58" s="29"/>
      <c r="P58" s="29"/>
      <c r="Q58" s="29"/>
    </row>
    <row r="59" spans="2:17" ht="12.75">
      <c r="B59" t="s">
        <v>246</v>
      </c>
      <c r="C59" s="61"/>
      <c r="D59" s="45">
        <f>GETPIVOTDATA('Subtype Pivot'!$A$3,"Sum of Questions RC Local Inference")</f>
        <v>0</v>
      </c>
      <c r="E59" s="45">
        <f>GETPIVOTDATA('Subtype Pivot'!$A$3,"Sum of Correct RC Local Inference")</f>
        <v>0</v>
      </c>
      <c r="F59" s="90" t="str">
        <f t="shared" si="1"/>
        <v/>
      </c>
      <c r="H59" s="35" t="str">
        <f t="shared" si="2"/>
        <v>Local Inference</v>
      </c>
      <c r="I59" s="22" t="str">
        <f t="shared" si="3"/>
        <v/>
      </c>
      <c r="N59" s="29"/>
      <c r="O59" s="29"/>
      <c r="P59" s="29"/>
      <c r="Q59" s="29"/>
    </row>
    <row r="60" spans="2:17" ht="12.75">
      <c r="B60" t="s">
        <v>316</v>
      </c>
      <c r="C60" s="61"/>
      <c r="D60" s="45">
        <f>GETPIVOTDATA('Subtype Pivot'!$A$3,"Sum of Questions RC Non-Author Opinion")</f>
        <v>0</v>
      </c>
      <c r="E60" s="45">
        <f>GETPIVOTDATA('Subtype Pivot'!$A$3,"Sum of Correct RC Non-Author Opinion")</f>
        <v>0</v>
      </c>
      <c r="F60" s="90" t="str">
        <f t="shared" si="1"/>
        <v/>
      </c>
      <c r="H60" s="35" t="str">
        <f t="shared" si="2"/>
        <v>Non-Author Opinion</v>
      </c>
      <c r="I60" s="22" t="str">
        <f t="shared" si="3"/>
        <v/>
      </c>
      <c r="N60" s="29"/>
      <c r="O60" s="29"/>
      <c r="P60" s="29"/>
      <c r="Q60" s="29"/>
    </row>
    <row r="61" spans="2:17" ht="12.75">
      <c r="B61" t="s">
        <v>238</v>
      </c>
      <c r="C61" s="61"/>
      <c r="D61" s="45">
        <f>GETPIVOTDATA('Subtype Pivot'!$A$3,"Sum of Questions RC Point/Purpose of Passage")</f>
        <v>0</v>
      </c>
      <c r="E61" s="45">
        <f>GETPIVOTDATA('Subtype Pivot'!$A$3,"Sum of Correct RC Point/Purpose of Passage")</f>
        <v>0</v>
      </c>
      <c r="F61" s="90" t="str">
        <f t="shared" si="1"/>
        <v/>
      </c>
      <c r="H61" s="35" t="str">
        <f t="shared" si="2"/>
        <v>Point/Purpose of Passage</v>
      </c>
      <c r="I61" s="22" t="str">
        <f t="shared" si="3"/>
        <v/>
      </c>
      <c r="N61" s="29"/>
      <c r="O61" s="29"/>
      <c r="P61" s="29"/>
      <c r="Q61" s="29"/>
    </row>
    <row r="62" spans="1:17" ht="12.75">
      <c r="A62" s="86" t="s">
        <v>31</v>
      </c>
      <c r="B62" s="86"/>
      <c r="C62" s="88"/>
      <c r="D62" s="47">
        <f>+SUM(D53:D61)</f>
        <v>0</v>
      </c>
      <c r="E62" s="47">
        <f>+SUM(E53:E61)</f>
        <v>0</v>
      </c>
      <c r="F62" s="95" t="str">
        <f t="shared" si="1"/>
        <v/>
      </c>
      <c r="N62" s="29"/>
      <c r="O62" s="29"/>
      <c r="P62" s="29"/>
      <c r="Q62" s="29"/>
    </row>
    <row r="63" spans="4:17" ht="12.75">
      <c r="D63" s="29"/>
      <c r="E63" s="29"/>
      <c r="F63" s="29"/>
      <c r="N63" s="29"/>
      <c r="O63" s="29"/>
      <c r="P63" s="29"/>
      <c r="Q63" s="29"/>
    </row>
    <row r="64" spans="4:17" ht="12.75">
      <c r="D64" s="29"/>
      <c r="E64" s="29"/>
      <c r="F64" s="29"/>
      <c r="N64" s="29"/>
      <c r="O64" s="29"/>
      <c r="P64" s="29"/>
      <c r="Q64" s="29"/>
    </row>
    <row r="65" spans="4:17" ht="12.75">
      <c r="D65" s="29"/>
      <c r="E65" s="29"/>
      <c r="F65" s="29"/>
      <c r="N65" s="29"/>
      <c r="O65" s="29"/>
      <c r="P65" s="29"/>
      <c r="Q65" s="29"/>
    </row>
    <row r="66" spans="4:17" ht="12.75">
      <c r="D66" s="29"/>
      <c r="E66" s="29"/>
      <c r="F66" s="29"/>
      <c r="N66" s="29"/>
      <c r="O66" s="29"/>
      <c r="P66" s="29"/>
      <c r="Q66" s="29"/>
    </row>
    <row r="67" spans="4:17" ht="12.75">
      <c r="D67" s="29"/>
      <c r="E67" s="29"/>
      <c r="F67" s="29"/>
      <c r="N67" s="29"/>
      <c r="O67" s="29"/>
      <c r="P67" s="29"/>
      <c r="Q67" s="29"/>
    </row>
    <row r="68" spans="4:17" ht="12.75">
      <c r="D68" s="29"/>
      <c r="E68" s="29"/>
      <c r="F68" s="29"/>
      <c r="N68" s="29"/>
      <c r="O68" s="29"/>
      <c r="P68" s="29"/>
      <c r="Q68" s="29"/>
    </row>
    <row r="69" spans="4:17" ht="12.75">
      <c r="D69" s="29"/>
      <c r="E69" s="29"/>
      <c r="F69" s="29"/>
      <c r="N69" s="29"/>
      <c r="O69" s="29"/>
      <c r="P69" s="29"/>
      <c r="Q69" s="29"/>
    </row>
    <row r="70" spans="4:6" ht="12.75">
      <c r="D70" s="29"/>
      <c r="E70" s="29"/>
      <c r="F70" s="29"/>
    </row>
    <row r="71" spans="4:6" ht="12.75">
      <c r="D71" s="29"/>
      <c r="E71" s="29"/>
      <c r="F71" s="29"/>
    </row>
    <row r="72" spans="4:6" ht="12.75">
      <c r="D72" s="29"/>
      <c r="E72" s="29"/>
      <c r="F72" s="29"/>
    </row>
    <row r="73" spans="4:6" ht="12.75">
      <c r="D73" s="29"/>
      <c r="E73" s="29"/>
      <c r="F73" s="29"/>
    </row>
    <row r="74" spans="4:6" ht="12.75">
      <c r="D74" s="29"/>
      <c r="E74" s="29"/>
      <c r="F74" s="29"/>
    </row>
    <row r="75" spans="4:6" ht="12.75">
      <c r="D75" s="29"/>
      <c r="E75" s="29"/>
      <c r="F75" s="29"/>
    </row>
    <row r="76" spans="4:6" ht="12.75">
      <c r="D76" s="29"/>
      <c r="E76" s="29"/>
      <c r="F76" s="29"/>
    </row>
    <row r="77" spans="4:6" ht="12.75">
      <c r="D77" s="29"/>
      <c r="E77" s="29"/>
      <c r="F77" s="29"/>
    </row>
    <row r="78" spans="4:6" ht="12.75">
      <c r="D78" s="29"/>
      <c r="E78" s="29"/>
      <c r="F78" s="29"/>
    </row>
    <row r="79" spans="4:6" ht="12.75">
      <c r="D79" s="29"/>
      <c r="E79" s="29"/>
      <c r="F79" s="29"/>
    </row>
    <row r="80" spans="4:6" ht="12.75">
      <c r="D80" s="29"/>
      <c r="E80" s="29"/>
      <c r="F80" s="29"/>
    </row>
    <row r="81" spans="4:6" ht="12.75">
      <c r="D81" s="29"/>
      <c r="E81" s="29"/>
      <c r="F81" s="29"/>
    </row>
    <row r="82" spans="4:6" ht="12.75">
      <c r="D82" s="29"/>
      <c r="E82" s="29"/>
      <c r="F82" s="29"/>
    </row>
    <row r="83" spans="4:6" ht="12.75">
      <c r="D83" s="29"/>
      <c r="E83" s="29"/>
      <c r="F83" s="29"/>
    </row>
    <row r="84" spans="4:6" ht="12.75">
      <c r="D84" s="29"/>
      <c r="E84" s="29"/>
      <c r="F84" s="29"/>
    </row>
    <row r="85" spans="4:6" ht="12.75">
      <c r="D85" s="29"/>
      <c r="E85" s="29"/>
      <c r="F85" s="29"/>
    </row>
    <row r="86" spans="4:6" ht="12.75">
      <c r="D86" s="29"/>
      <c r="E86" s="29"/>
      <c r="F86" s="29"/>
    </row>
    <row r="87" spans="4:6" ht="12.75">
      <c r="D87" s="29"/>
      <c r="E87" s="29"/>
      <c r="F87" s="29"/>
    </row>
    <row r="88" spans="4:6" ht="12.75">
      <c r="D88" s="29"/>
      <c r="E88" s="29"/>
      <c r="F88" s="29"/>
    </row>
    <row r="89" spans="4:6" ht="12.75">
      <c r="D89" s="29"/>
      <c r="E89" s="29"/>
      <c r="F89" s="29"/>
    </row>
    <row r="90" spans="4:6" ht="12.75">
      <c r="D90" s="29"/>
      <c r="E90" s="29"/>
      <c r="F90" s="29"/>
    </row>
    <row r="91" spans="4:6" ht="12.75">
      <c r="D91" s="29"/>
      <c r="E91" s="29"/>
      <c r="F91" s="29"/>
    </row>
    <row r="92" spans="4:6" ht="12.75">
      <c r="D92" s="29"/>
      <c r="E92" s="29"/>
      <c r="F92" s="29"/>
    </row>
    <row r="93" spans="4:6" ht="12.75">
      <c r="D93" s="29"/>
      <c r="E93" s="29"/>
      <c r="F93" s="29"/>
    </row>
    <row r="94" spans="4:6" ht="12.75">
      <c r="D94" s="29"/>
      <c r="E94" s="29"/>
      <c r="F94" s="29"/>
    </row>
    <row r="95" spans="4:6" ht="12.75">
      <c r="D95" s="29"/>
      <c r="E95" s="29"/>
      <c r="F95" s="29"/>
    </row>
  </sheetData>
  <sheetProtection sheet="1" objects="1" scenarios="1"/>
  <mergeCells count="1">
    <mergeCell ref="A1:XFD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H14"/>
  <sheetViews>
    <sheetView workbookViewId="0" topLeftCell="X1">
      <selection activeCell="AE5" sqref="AE5"/>
    </sheetView>
  </sheetViews>
  <sheetFormatPr defaultColWidth="8.75390625" defaultRowHeight="12.75"/>
  <cols>
    <col min="1" max="1" width="16.875" style="0" bestFit="1" customWidth="1"/>
    <col min="2" max="2" width="13.875" style="0" customWidth="1"/>
    <col min="3" max="33" width="13.125" style="0" bestFit="1" customWidth="1"/>
    <col min="34" max="34" width="9.375" style="0" bestFit="1" customWidth="1"/>
  </cols>
  <sheetData>
    <row r="3" spans="1:34" ht="12.75">
      <c r="A3" s="2"/>
      <c r="B3" s="3"/>
      <c r="C3" s="69" t="s">
        <v>127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66"/>
    </row>
    <row r="4" spans="1:34" ht="12.75">
      <c r="A4" s="69" t="s">
        <v>136</v>
      </c>
      <c r="B4" s="69" t="s">
        <v>258</v>
      </c>
      <c r="C4" s="2" t="s">
        <v>26</v>
      </c>
      <c r="D4" s="3" t="s">
        <v>145</v>
      </c>
      <c r="E4" s="3" t="s">
        <v>203</v>
      </c>
      <c r="F4" s="3" t="s">
        <v>300</v>
      </c>
      <c r="G4" s="3" t="s">
        <v>140</v>
      </c>
      <c r="H4" s="3" t="s">
        <v>46</v>
      </c>
      <c r="I4" s="3" t="s">
        <v>205</v>
      </c>
      <c r="J4" s="3" t="s">
        <v>282</v>
      </c>
      <c r="K4" s="3" t="s">
        <v>292</v>
      </c>
      <c r="L4" s="3" t="s">
        <v>24</v>
      </c>
      <c r="M4" s="3" t="s">
        <v>255</v>
      </c>
      <c r="N4" s="3" t="s">
        <v>168</v>
      </c>
      <c r="O4" s="3" t="s">
        <v>297</v>
      </c>
      <c r="P4" s="3" t="s">
        <v>302</v>
      </c>
      <c r="Q4" s="3" t="s">
        <v>142</v>
      </c>
      <c r="R4" s="3" t="s">
        <v>45</v>
      </c>
      <c r="S4" s="3" t="s">
        <v>279</v>
      </c>
      <c r="T4" s="3" t="s">
        <v>280</v>
      </c>
      <c r="U4" s="3" t="s">
        <v>25</v>
      </c>
      <c r="V4" s="3" t="s">
        <v>299</v>
      </c>
      <c r="W4" s="3" t="s">
        <v>144</v>
      </c>
      <c r="X4" s="3" t="s">
        <v>28</v>
      </c>
      <c r="Y4" s="3" t="s">
        <v>29</v>
      </c>
      <c r="Z4" s="3" t="s">
        <v>204</v>
      </c>
      <c r="AA4" s="3" t="s">
        <v>256</v>
      </c>
      <c r="AB4" s="3" t="s">
        <v>146</v>
      </c>
      <c r="AC4" s="3" t="s">
        <v>139</v>
      </c>
      <c r="AD4" s="3" t="s">
        <v>339</v>
      </c>
      <c r="AE4" s="3" t="s">
        <v>102</v>
      </c>
      <c r="AF4" s="3" t="s">
        <v>269</v>
      </c>
      <c r="AG4" s="3" t="s">
        <v>273</v>
      </c>
      <c r="AH4" s="4" t="s">
        <v>259</v>
      </c>
    </row>
    <row r="5" spans="1:34" ht="12.75">
      <c r="A5" s="2" t="s">
        <v>334</v>
      </c>
      <c r="B5" s="2" t="s">
        <v>260</v>
      </c>
      <c r="C5" s="5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/>
      <c r="AE5" s="6">
        <v>0</v>
      </c>
      <c r="AF5" s="6">
        <v>0</v>
      </c>
      <c r="AG5" s="6">
        <v>0</v>
      </c>
      <c r="AH5" s="7">
        <v>0</v>
      </c>
    </row>
    <row r="6" spans="1:34" ht="12.75">
      <c r="A6" s="8"/>
      <c r="B6" s="9" t="s">
        <v>261</v>
      </c>
      <c r="C6" s="10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/>
      <c r="AE6" s="11">
        <v>0</v>
      </c>
      <c r="AF6" s="11">
        <v>0</v>
      </c>
      <c r="AG6" s="11">
        <v>0</v>
      </c>
      <c r="AH6" s="12">
        <v>0</v>
      </c>
    </row>
    <row r="7" spans="1:34" ht="12.75">
      <c r="A7" s="2" t="s">
        <v>176</v>
      </c>
      <c r="B7" s="2" t="s">
        <v>260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/>
      <c r="AE7" s="6">
        <v>0</v>
      </c>
      <c r="AF7" s="6">
        <v>0</v>
      </c>
      <c r="AG7" s="6">
        <v>0</v>
      </c>
      <c r="AH7" s="7">
        <v>0</v>
      </c>
    </row>
    <row r="8" spans="1:34" ht="12.75">
      <c r="A8" s="8"/>
      <c r="B8" s="9" t="s">
        <v>261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/>
      <c r="AE8" s="11">
        <v>0</v>
      </c>
      <c r="AF8" s="11">
        <v>0</v>
      </c>
      <c r="AG8" s="11">
        <v>0</v>
      </c>
      <c r="AH8" s="12">
        <v>0</v>
      </c>
    </row>
    <row r="9" spans="1:34" ht="12.75">
      <c r="A9" s="2" t="s">
        <v>8</v>
      </c>
      <c r="B9" s="2" t="s">
        <v>260</v>
      </c>
      <c r="C9" s="5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/>
      <c r="AE9" s="6">
        <v>0</v>
      </c>
      <c r="AF9" s="6">
        <v>0</v>
      </c>
      <c r="AG9" s="6">
        <v>0</v>
      </c>
      <c r="AH9" s="7">
        <v>0</v>
      </c>
    </row>
    <row r="10" spans="1:34" ht="12.75">
      <c r="A10" s="8"/>
      <c r="B10" s="9" t="s">
        <v>261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/>
      <c r="AE10" s="11">
        <v>0</v>
      </c>
      <c r="AF10" s="11">
        <v>0</v>
      </c>
      <c r="AG10" s="11">
        <v>0</v>
      </c>
      <c r="AH10" s="12">
        <v>0</v>
      </c>
    </row>
    <row r="11" spans="1:34" ht="12.75">
      <c r="A11" s="2" t="s">
        <v>339</v>
      </c>
      <c r="B11" s="2" t="s">
        <v>260</v>
      </c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</row>
    <row r="12" spans="1:34" ht="12.75">
      <c r="A12" s="8"/>
      <c r="B12" s="9" t="s">
        <v>261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12.75">
      <c r="A13" s="2" t="s">
        <v>95</v>
      </c>
      <c r="B13" s="13"/>
      <c r="C13" s="5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/>
      <c r="AE13" s="6">
        <v>0</v>
      </c>
      <c r="AF13" s="6">
        <v>0</v>
      </c>
      <c r="AG13" s="6">
        <v>0</v>
      </c>
      <c r="AH13" s="7">
        <v>0</v>
      </c>
    </row>
    <row r="14" spans="1:34" ht="12.75">
      <c r="A14" s="14" t="s">
        <v>96</v>
      </c>
      <c r="B14" s="15"/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/>
      <c r="AE14" s="17">
        <v>0</v>
      </c>
      <c r="AF14" s="17">
        <v>0</v>
      </c>
      <c r="AG14" s="17">
        <v>0</v>
      </c>
      <c r="AH14" s="1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Gonzalez</dc:creator>
  <cp:keywords/>
  <dc:description/>
  <cp:lastModifiedBy>Matthew Sherman</cp:lastModifiedBy>
  <dcterms:created xsi:type="dcterms:W3CDTF">2007-10-14T17:49:18Z</dcterms:created>
  <dcterms:modified xsi:type="dcterms:W3CDTF">2015-06-04T00:04:06Z</dcterms:modified>
  <cp:category/>
  <cp:version/>
  <cp:contentType/>
  <cp:contentStatus/>
</cp:coreProperties>
</file>